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2"/>
  <workbookPr/>
  <mc:AlternateContent xmlns:mc="http://schemas.openxmlformats.org/markup-compatibility/2006">
    <mc:Choice Requires="x15">
      <x15ac:absPath xmlns:x15ac="http://schemas.microsoft.com/office/spreadsheetml/2010/11/ac" url="C:\Users\control_interno\Desktop\"/>
    </mc:Choice>
  </mc:AlternateContent>
  <xr:revisionPtr revIDLastSave="0" documentId="8_{81CDE535-C090-4645-A367-6860458F5BF2}" xr6:coauthVersionLast="36" xr6:coauthVersionMax="36" xr10:uidLastSave="{00000000-0000-0000-0000-000000000000}"/>
  <bookViews>
    <workbookView xWindow="0" yWindow="0" windowWidth="20490" windowHeight="7545" tabRatio="855" firstSheet="8" activeTab="13" xr2:uid="{00000000-000D-0000-FFFF-FFFF00000000}"/>
  </bookViews>
  <sheets>
    <sheet name="Direccionamiento" sheetId="2" r:id="rId1"/>
    <sheet name="Sistema Integrado de Gestion " sheetId="24" r:id="rId2"/>
    <sheet name="Mercadeo y Comunicaciones" sheetId="22" r:id="rId3"/>
    <sheet name="Docencia Servicio I" sheetId="23" r:id="rId4"/>
    <sheet name="Urgencias" sheetId="17" r:id="rId5"/>
    <sheet name="Consulta Externa" sheetId="15" r:id="rId6"/>
    <sheet name="SIAU" sheetId="20" r:id="rId7"/>
    <sheet name="Hospitalización" sheetId="16" r:id="rId8"/>
    <sheet name="Intervención Social y C" sheetId="18" r:id="rId9"/>
    <sheet name="Gestión Talento Humano" sheetId="19" r:id="rId10"/>
    <sheet name="Gestión Información" sheetId="13" r:id="rId11"/>
    <sheet name="Gestión Financiera" sheetId="12" r:id="rId12"/>
    <sheet name="Gestión Logística" sheetId="14" r:id="rId13"/>
    <sheet name="Gestión Ambiente F" sheetId="21" r:id="rId14"/>
    <sheet name="Servicio Farmaceutico" sheetId="25" r:id="rId15"/>
    <sheet name="Tabla probabilidad" sheetId="5" state="hidden" r:id="rId16"/>
    <sheet name="Tabla Impacto" sheetId="6" state="hidden" r:id="rId17"/>
    <sheet name="Mapa Final" sheetId="26" state="hidden" r:id="rId18"/>
    <sheet name="Matriz Calor Residual (2)" sheetId="27" state="hidden" r:id="rId19"/>
    <sheet name="Tabla Valoración controles" sheetId="7" state="hidden" r:id="rId20"/>
    <sheet name="Tratamiento del riesgo" sheetId="11" state="hidden" r:id="rId21"/>
    <sheet name="Matriz Calor Inherente" sheetId="3" state="hidden" r:id="rId22"/>
    <sheet name="Matriz Calor Residual" sheetId="4" state="hidden" r:id="rId23"/>
    <sheet name="Objetivos y Alcances " sheetId="10" state="hidden" r:id="rId24"/>
    <sheet name="Opciones Tratamiento" sheetId="8" state="hidden" r:id="rId25"/>
    <sheet name="Hoja1" sheetId="9" state="hidden"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_xlnm._FilterDatabase" localSheetId="5" hidden="1">'Consulta Externa'!$B$13:$AQ$15</definedName>
    <definedName name="_xlnm._FilterDatabase" localSheetId="0" hidden="1">Direccionamiento!$B$13:$AQ$25</definedName>
    <definedName name="_xlnm._FilterDatabase" localSheetId="3" hidden="1">'Docencia Servicio I'!$B$13:$AP$29</definedName>
    <definedName name="_xlnm._FilterDatabase" localSheetId="13" hidden="1">'Gestión Ambiente F'!$B$13:$AQ$15</definedName>
    <definedName name="_xlnm._FilterDatabase" localSheetId="11" hidden="1">'Gestión Financiera'!$B$13:$AQ$31</definedName>
    <definedName name="_xlnm._FilterDatabase" localSheetId="10" hidden="1">'Gestión Información'!$B$13:$AR$14</definedName>
    <definedName name="_xlnm._FilterDatabase" localSheetId="12" hidden="1">'Gestión Logística'!$B$13:$AQ$22</definedName>
    <definedName name="_xlnm._FilterDatabase" localSheetId="9" hidden="1">'Gestión Talento Humano'!$B$13:$AP$36</definedName>
    <definedName name="_xlnm._FilterDatabase" localSheetId="7" hidden="1">Hospitalización!$B$13:$AQ$19</definedName>
    <definedName name="_xlnm._FilterDatabase" localSheetId="8" hidden="1">'Intervención Social y C'!$B$13:$AR$19</definedName>
    <definedName name="_xlnm._FilterDatabase" localSheetId="2" hidden="1">'Mercadeo y Comunicaciones'!$B$13:$AQ$17</definedName>
    <definedName name="_xlnm._FilterDatabase" localSheetId="14" hidden="1">'Servicio Farmaceutico'!$B$13:$AR$20</definedName>
    <definedName name="_xlnm._FilterDatabase" localSheetId="6" hidden="1">SIAU!$B$13:$AQ$16</definedName>
    <definedName name="_xlnm._FilterDatabase" localSheetId="1" hidden="1">'Sistema Integrado de Gestion '!$B$13:$AQ$22</definedName>
    <definedName name="_xlnm._FilterDatabase" localSheetId="4" hidden="1">Urgencias!$B$13:$AR$20</definedName>
    <definedName name="CONTROL" localSheetId="14">#REF!</definedName>
    <definedName name="CONTROL">#REF!</definedName>
  </definedNames>
  <calcPr calcId="191029"/>
  <extLst>
    <ext uri="GoogleSheetsCustomDataVersion1">
      <go:sheetsCustomData xmlns:go="http://customooxmlschemas.google.com/" r:id="rId42" roundtripDataSignature="AMtx7mgz8qH7tESFdKTT1VK0cJAnsQbtWg=="/>
    </ext>
  </extLst>
</workbook>
</file>

<file path=xl/calcChain.xml><?xml version="1.0" encoding="utf-8"?>
<calcChain xmlns="http://schemas.openxmlformats.org/spreadsheetml/2006/main">
  <c r="AR23" i="14" l="1"/>
  <c r="AR19" i="20"/>
  <c r="AV8" i="27" l="1"/>
  <c r="D3" i="26"/>
  <c r="D4" i="26"/>
  <c r="D5" i="26"/>
  <c r="D6" i="26"/>
  <c r="D7" i="26"/>
  <c r="D8" i="26"/>
  <c r="D9" i="26"/>
  <c r="D10" i="26"/>
  <c r="D11" i="26"/>
  <c r="D12" i="26"/>
  <c r="D13" i="26"/>
  <c r="D14" i="26"/>
  <c r="F21" i="26"/>
  <c r="F22" i="26"/>
  <c r="F23" i="26"/>
  <c r="F24" i="26"/>
  <c r="F18" i="26"/>
  <c r="F19" i="26"/>
  <c r="F20" i="26"/>
  <c r="F12" i="26"/>
  <c r="F13" i="26"/>
  <c r="F14" i="26"/>
  <c r="F15" i="26"/>
  <c r="F16" i="26"/>
  <c r="F17" i="26"/>
  <c r="F3" i="26"/>
  <c r="F4" i="26"/>
  <c r="F5" i="26"/>
  <c r="F6" i="26"/>
  <c r="F7" i="26"/>
  <c r="F8" i="26"/>
  <c r="F9" i="26"/>
  <c r="F10" i="26"/>
  <c r="F11" i="26"/>
  <c r="AM55" i="27"/>
  <c r="AL55" i="27"/>
  <c r="AK55" i="27"/>
  <c r="AJ55" i="27"/>
  <c r="AI55" i="27"/>
  <c r="AH55" i="27"/>
  <c r="AG55" i="27"/>
  <c r="AF55" i="27"/>
  <c r="AE55" i="27"/>
  <c r="AD55" i="27"/>
  <c r="AC55" i="27"/>
  <c r="AB55" i="27"/>
  <c r="AA55" i="27"/>
  <c r="Z55" i="27"/>
  <c r="Y55" i="27"/>
  <c r="X55" i="27"/>
  <c r="W55" i="27"/>
  <c r="V55" i="27"/>
  <c r="U55" i="27"/>
  <c r="T55" i="27"/>
  <c r="S55" i="27"/>
  <c r="R55" i="27"/>
  <c r="Q55" i="27"/>
  <c r="P55" i="27"/>
  <c r="O55" i="27"/>
  <c r="N55" i="27"/>
  <c r="M55" i="27"/>
  <c r="L55" i="27"/>
  <c r="K55" i="27"/>
  <c r="J55" i="27"/>
  <c r="AM54" i="27"/>
  <c r="AL54" i="27"/>
  <c r="AK54" i="27"/>
  <c r="AJ54" i="27"/>
  <c r="AI54" i="27"/>
  <c r="AH54" i="27"/>
  <c r="AG54" i="27"/>
  <c r="AF54" i="27"/>
  <c r="AE54" i="27"/>
  <c r="AD54" i="27"/>
  <c r="AC54" i="27"/>
  <c r="AB54" i="27"/>
  <c r="AA54" i="27"/>
  <c r="Z54" i="27"/>
  <c r="Y54" i="27"/>
  <c r="X54" i="27"/>
  <c r="W54" i="27"/>
  <c r="V54" i="27"/>
  <c r="U54" i="27"/>
  <c r="T54" i="27"/>
  <c r="S54" i="27"/>
  <c r="R54" i="27"/>
  <c r="Q54" i="27"/>
  <c r="P54" i="27"/>
  <c r="O54" i="27"/>
  <c r="N54" i="27"/>
  <c r="M54" i="27"/>
  <c r="L54" i="27"/>
  <c r="K54" i="27"/>
  <c r="J54" i="27"/>
  <c r="AM53" i="27"/>
  <c r="AL53" i="27"/>
  <c r="AK53" i="27"/>
  <c r="AJ53" i="27"/>
  <c r="AI53" i="27"/>
  <c r="AH53" i="27"/>
  <c r="AG53" i="27"/>
  <c r="AF53" i="27"/>
  <c r="AE53" i="27"/>
  <c r="AD53" i="27"/>
  <c r="AC53" i="27"/>
  <c r="AB53" i="27"/>
  <c r="AA53" i="27"/>
  <c r="Z53" i="27"/>
  <c r="Y53" i="27"/>
  <c r="X53" i="27"/>
  <c r="W53" i="27"/>
  <c r="V53" i="27"/>
  <c r="U53" i="27"/>
  <c r="T53" i="27"/>
  <c r="S53" i="27"/>
  <c r="R53" i="27"/>
  <c r="Q53" i="27"/>
  <c r="P53" i="27"/>
  <c r="O53" i="27"/>
  <c r="N53" i="27"/>
  <c r="M53" i="27"/>
  <c r="L53" i="27"/>
  <c r="K53" i="27"/>
  <c r="J53" i="27"/>
  <c r="AM52" i="27"/>
  <c r="AL52" i="27"/>
  <c r="AK52" i="27"/>
  <c r="AJ52" i="27"/>
  <c r="AI52" i="27"/>
  <c r="AH52" i="27"/>
  <c r="AG52" i="27"/>
  <c r="AF52" i="27"/>
  <c r="AE52" i="27"/>
  <c r="AD52" i="27"/>
  <c r="AC52" i="27"/>
  <c r="AB52" i="27"/>
  <c r="AA52" i="27"/>
  <c r="Z52" i="27"/>
  <c r="Y52" i="27"/>
  <c r="X52" i="27"/>
  <c r="W52" i="27"/>
  <c r="V52" i="27"/>
  <c r="U52" i="27"/>
  <c r="T52" i="27"/>
  <c r="S52" i="27"/>
  <c r="R52" i="27"/>
  <c r="Q52" i="27"/>
  <c r="P52" i="27"/>
  <c r="O52" i="27"/>
  <c r="N52" i="27"/>
  <c r="M52" i="27"/>
  <c r="L52" i="27"/>
  <c r="K52" i="27"/>
  <c r="J52" i="27"/>
  <c r="AM51" i="27"/>
  <c r="AL51" i="27"/>
  <c r="AK51" i="27"/>
  <c r="AJ51" i="27"/>
  <c r="AI51" i="27"/>
  <c r="AH51" i="27"/>
  <c r="AG51" i="27"/>
  <c r="AF51" i="27"/>
  <c r="AE51" i="27"/>
  <c r="AD51" i="27"/>
  <c r="AC51" i="27"/>
  <c r="AB51" i="27"/>
  <c r="AA51" i="27"/>
  <c r="Z51" i="27"/>
  <c r="Y51" i="27"/>
  <c r="X51" i="27"/>
  <c r="W51" i="27"/>
  <c r="V51" i="27"/>
  <c r="U51" i="27"/>
  <c r="T51" i="27"/>
  <c r="S51" i="27"/>
  <c r="R51" i="27"/>
  <c r="Q51" i="27"/>
  <c r="P51" i="27"/>
  <c r="O51" i="27"/>
  <c r="N51" i="27"/>
  <c r="M51" i="27"/>
  <c r="L51" i="27"/>
  <c r="K51" i="27"/>
  <c r="J51" i="27"/>
  <c r="AM50" i="27"/>
  <c r="AL50" i="27"/>
  <c r="AK50" i="27"/>
  <c r="AJ50" i="27"/>
  <c r="AI50" i="27"/>
  <c r="AH50" i="27"/>
  <c r="AG50" i="27"/>
  <c r="AF50" i="27"/>
  <c r="AE50" i="27"/>
  <c r="AD50" i="27"/>
  <c r="AC50" i="27"/>
  <c r="AB50" i="27"/>
  <c r="AA50" i="27"/>
  <c r="Z50" i="27"/>
  <c r="Y50" i="27"/>
  <c r="X50" i="27"/>
  <c r="W50" i="27"/>
  <c r="V50" i="27"/>
  <c r="U50" i="27"/>
  <c r="T50" i="27"/>
  <c r="S50" i="27"/>
  <c r="R50" i="27"/>
  <c r="Q50" i="27"/>
  <c r="P50" i="27"/>
  <c r="O50" i="27"/>
  <c r="N50" i="27"/>
  <c r="M50" i="27"/>
  <c r="L50" i="27"/>
  <c r="K50" i="27"/>
  <c r="J50" i="27"/>
  <c r="AM49" i="27"/>
  <c r="AL49" i="27"/>
  <c r="AK49" i="27"/>
  <c r="AJ49" i="27"/>
  <c r="AI49" i="27"/>
  <c r="AH49" i="27"/>
  <c r="AG49" i="27"/>
  <c r="AF49" i="27"/>
  <c r="AE49" i="27"/>
  <c r="AD49" i="27"/>
  <c r="AC49" i="27"/>
  <c r="AB49" i="27"/>
  <c r="AA49" i="27"/>
  <c r="Z49" i="27"/>
  <c r="Y49" i="27"/>
  <c r="X49" i="27"/>
  <c r="W49" i="27"/>
  <c r="V49" i="27"/>
  <c r="U49" i="27"/>
  <c r="T49" i="27"/>
  <c r="S49" i="27"/>
  <c r="R49" i="27"/>
  <c r="Q49" i="27"/>
  <c r="P49" i="27"/>
  <c r="O49" i="27"/>
  <c r="N49" i="27"/>
  <c r="M49" i="27"/>
  <c r="L49" i="27"/>
  <c r="K49" i="27"/>
  <c r="J49" i="27"/>
  <c r="AM48" i="27"/>
  <c r="AL48" i="27"/>
  <c r="AK48" i="27"/>
  <c r="AJ48" i="27"/>
  <c r="AI48" i="27"/>
  <c r="AH48" i="27"/>
  <c r="AG48" i="27"/>
  <c r="AF48" i="27"/>
  <c r="AE48" i="27"/>
  <c r="AD48" i="27"/>
  <c r="AC48" i="27"/>
  <c r="AB48" i="27"/>
  <c r="AA48" i="27"/>
  <c r="Z48" i="27"/>
  <c r="Y48" i="27"/>
  <c r="X48" i="27"/>
  <c r="W48" i="27"/>
  <c r="V48" i="27"/>
  <c r="U48" i="27"/>
  <c r="T48" i="27"/>
  <c r="S48" i="27"/>
  <c r="R48" i="27"/>
  <c r="Q48" i="27"/>
  <c r="P48" i="27"/>
  <c r="O48" i="27"/>
  <c r="N48" i="27"/>
  <c r="M48" i="27"/>
  <c r="L48" i="27"/>
  <c r="K48" i="27"/>
  <c r="J48" i="27"/>
  <c r="AM47" i="27"/>
  <c r="AL47" i="27"/>
  <c r="AK47" i="27"/>
  <c r="AJ47" i="27"/>
  <c r="AI47" i="27"/>
  <c r="AH47" i="27"/>
  <c r="AG47" i="27"/>
  <c r="AF47" i="27"/>
  <c r="AE47" i="27"/>
  <c r="AD47" i="27"/>
  <c r="AC47" i="27"/>
  <c r="AB47" i="27"/>
  <c r="AA47" i="27"/>
  <c r="Z47" i="27"/>
  <c r="Y47" i="27"/>
  <c r="X47" i="27"/>
  <c r="W47" i="27"/>
  <c r="V47" i="27"/>
  <c r="U47" i="27"/>
  <c r="T47" i="27"/>
  <c r="S47" i="27"/>
  <c r="R47" i="27"/>
  <c r="Q47" i="27"/>
  <c r="P47" i="27"/>
  <c r="O47" i="27"/>
  <c r="N47" i="27"/>
  <c r="M47" i="27"/>
  <c r="L47" i="27"/>
  <c r="K47" i="27"/>
  <c r="J47" i="27"/>
  <c r="AM46" i="27"/>
  <c r="AL46" i="27"/>
  <c r="AK46" i="27"/>
  <c r="AJ46" i="27"/>
  <c r="AI46" i="27"/>
  <c r="AH46" i="27"/>
  <c r="AG46" i="27"/>
  <c r="AF46" i="27"/>
  <c r="AE46" i="27"/>
  <c r="AD46" i="27"/>
  <c r="AC46" i="27"/>
  <c r="AB46" i="27"/>
  <c r="AA46" i="27"/>
  <c r="Z46" i="27"/>
  <c r="Y46" i="27"/>
  <c r="X46" i="27"/>
  <c r="W46" i="27"/>
  <c r="V46" i="27"/>
  <c r="U46" i="27"/>
  <c r="T46" i="27"/>
  <c r="S46" i="27"/>
  <c r="R46" i="27"/>
  <c r="Q46" i="27"/>
  <c r="P46" i="27"/>
  <c r="O46" i="27"/>
  <c r="N46" i="27"/>
  <c r="M46" i="27"/>
  <c r="L46" i="27"/>
  <c r="K46" i="27"/>
  <c r="J46" i="27"/>
  <c r="AM45" i="27"/>
  <c r="AL45" i="27"/>
  <c r="AK45" i="27"/>
  <c r="AJ45" i="27"/>
  <c r="AI45" i="27"/>
  <c r="AH45" i="27"/>
  <c r="AG45" i="27"/>
  <c r="AF45" i="27"/>
  <c r="AE45" i="27"/>
  <c r="AD45" i="27"/>
  <c r="AC45" i="27"/>
  <c r="AB45" i="27"/>
  <c r="AA45" i="27"/>
  <c r="Z45" i="27"/>
  <c r="Y45" i="27"/>
  <c r="X45" i="27"/>
  <c r="W45" i="27"/>
  <c r="V45" i="27"/>
  <c r="U45" i="27"/>
  <c r="T45" i="27"/>
  <c r="S45" i="27"/>
  <c r="R45" i="27"/>
  <c r="Q45" i="27"/>
  <c r="P45" i="27"/>
  <c r="O45" i="27"/>
  <c r="N45" i="27"/>
  <c r="M45" i="27"/>
  <c r="L45" i="27"/>
  <c r="K45" i="27"/>
  <c r="J45" i="27"/>
  <c r="AM44" i="27"/>
  <c r="AL44" i="27"/>
  <c r="AK44" i="27"/>
  <c r="AJ44" i="27"/>
  <c r="AI44" i="27"/>
  <c r="AH44" i="27"/>
  <c r="AG44" i="27"/>
  <c r="AF44" i="27"/>
  <c r="AE44" i="27"/>
  <c r="AD44" i="27"/>
  <c r="AC44" i="27"/>
  <c r="AB44" i="27"/>
  <c r="AA44" i="27"/>
  <c r="Z44" i="27"/>
  <c r="Y44" i="27"/>
  <c r="X44" i="27"/>
  <c r="W44" i="27"/>
  <c r="V44" i="27"/>
  <c r="U44" i="27"/>
  <c r="T44" i="27"/>
  <c r="S44" i="27"/>
  <c r="R44" i="27"/>
  <c r="Q44" i="27"/>
  <c r="P44" i="27"/>
  <c r="O44" i="27"/>
  <c r="N44" i="27"/>
  <c r="M44" i="27"/>
  <c r="L44" i="27"/>
  <c r="K44" i="27"/>
  <c r="J44" i="27"/>
  <c r="AM43" i="27"/>
  <c r="AL43" i="27"/>
  <c r="AK43" i="27"/>
  <c r="AJ43" i="27"/>
  <c r="AI43" i="27"/>
  <c r="AH43" i="27"/>
  <c r="AG43" i="27"/>
  <c r="AF43" i="27"/>
  <c r="AE43" i="27"/>
  <c r="AD43" i="27"/>
  <c r="AC43" i="27"/>
  <c r="AB43" i="27"/>
  <c r="AA43" i="27"/>
  <c r="Z43" i="27"/>
  <c r="Y43" i="27"/>
  <c r="X43" i="27"/>
  <c r="W43" i="27"/>
  <c r="V43" i="27"/>
  <c r="U43" i="27"/>
  <c r="T43" i="27"/>
  <c r="S43" i="27"/>
  <c r="R43" i="27"/>
  <c r="Q43" i="27"/>
  <c r="P43" i="27"/>
  <c r="O43" i="27"/>
  <c r="N43" i="27"/>
  <c r="M43" i="27"/>
  <c r="L43" i="27"/>
  <c r="K43" i="27"/>
  <c r="J43" i="27"/>
  <c r="AM42" i="27"/>
  <c r="AL42" i="27"/>
  <c r="AK42" i="27"/>
  <c r="AJ42" i="27"/>
  <c r="AI42" i="27"/>
  <c r="AH42" i="27"/>
  <c r="AG42" i="27"/>
  <c r="AF42" i="27"/>
  <c r="AE42" i="27"/>
  <c r="AD42" i="27"/>
  <c r="AC42" i="27"/>
  <c r="AB42" i="27"/>
  <c r="AA42" i="27"/>
  <c r="Z42" i="27"/>
  <c r="Y42" i="27"/>
  <c r="X42" i="27"/>
  <c r="W42" i="27"/>
  <c r="V42" i="27"/>
  <c r="U42" i="27"/>
  <c r="T42" i="27"/>
  <c r="S42" i="27"/>
  <c r="R42" i="27"/>
  <c r="Q42" i="27"/>
  <c r="P42" i="27"/>
  <c r="O42" i="27"/>
  <c r="N42" i="27"/>
  <c r="M42" i="27"/>
  <c r="L42" i="27"/>
  <c r="K42" i="27"/>
  <c r="J42" i="27"/>
  <c r="AM41" i="27"/>
  <c r="AL41" i="27"/>
  <c r="AK41" i="27"/>
  <c r="AJ41" i="27"/>
  <c r="AI41" i="27"/>
  <c r="AH41" i="27"/>
  <c r="AG41" i="27"/>
  <c r="AF41" i="27"/>
  <c r="AE41" i="27"/>
  <c r="AD41" i="27"/>
  <c r="AC41" i="27"/>
  <c r="AB41" i="27"/>
  <c r="AA41" i="27"/>
  <c r="Z41" i="27"/>
  <c r="Y41" i="27"/>
  <c r="X41" i="27"/>
  <c r="W41" i="27"/>
  <c r="V41" i="27"/>
  <c r="U41" i="27"/>
  <c r="T41" i="27"/>
  <c r="S41" i="27"/>
  <c r="R41" i="27"/>
  <c r="Q41" i="27"/>
  <c r="P41" i="27"/>
  <c r="O41" i="27"/>
  <c r="N41" i="27"/>
  <c r="M41" i="27"/>
  <c r="L41" i="27"/>
  <c r="K41" i="27"/>
  <c r="J41" i="27"/>
  <c r="AM40" i="27"/>
  <c r="AL40" i="27"/>
  <c r="AK40" i="27"/>
  <c r="AJ40" i="27"/>
  <c r="AI40" i="27"/>
  <c r="AH40" i="27"/>
  <c r="AG40" i="27"/>
  <c r="AF40" i="27"/>
  <c r="AE40" i="27"/>
  <c r="AD40" i="27"/>
  <c r="AC40" i="27"/>
  <c r="AB40" i="27"/>
  <c r="AA40" i="27"/>
  <c r="Z40" i="27"/>
  <c r="Y40" i="27"/>
  <c r="X40" i="27"/>
  <c r="W40" i="27"/>
  <c r="V40" i="27"/>
  <c r="U40" i="27"/>
  <c r="T40" i="27"/>
  <c r="S40" i="27"/>
  <c r="R40" i="27"/>
  <c r="Q40" i="27"/>
  <c r="P40" i="27"/>
  <c r="O40" i="27"/>
  <c r="N40" i="27"/>
  <c r="M40" i="27"/>
  <c r="L40" i="27"/>
  <c r="K40" i="27"/>
  <c r="J40" i="27"/>
  <c r="AM39" i="27"/>
  <c r="AL39" i="27"/>
  <c r="AK39" i="27"/>
  <c r="AJ39" i="27"/>
  <c r="AI39" i="27"/>
  <c r="AH39" i="27"/>
  <c r="AG39" i="27"/>
  <c r="AF39" i="27"/>
  <c r="AE39" i="27"/>
  <c r="AD39" i="27"/>
  <c r="AC39" i="27"/>
  <c r="AB39" i="27"/>
  <c r="AA39" i="27"/>
  <c r="Z39" i="27"/>
  <c r="Y39" i="27"/>
  <c r="X39" i="27"/>
  <c r="W39" i="27"/>
  <c r="V39" i="27"/>
  <c r="U39" i="27"/>
  <c r="T39" i="27"/>
  <c r="S39" i="27"/>
  <c r="R39" i="27"/>
  <c r="Q39" i="27"/>
  <c r="P39" i="27"/>
  <c r="O39" i="27"/>
  <c r="N39" i="27"/>
  <c r="M39" i="27"/>
  <c r="L39" i="27"/>
  <c r="K39" i="27"/>
  <c r="J39" i="27"/>
  <c r="AM38" i="27"/>
  <c r="AL38" i="27"/>
  <c r="AK38" i="27"/>
  <c r="AJ38" i="27"/>
  <c r="AI38" i="27"/>
  <c r="AH38" i="27"/>
  <c r="AG38" i="27"/>
  <c r="AF38" i="27"/>
  <c r="AE38" i="27"/>
  <c r="AD38" i="27"/>
  <c r="AC38" i="27"/>
  <c r="AB38" i="27"/>
  <c r="AA38" i="27"/>
  <c r="Z38" i="27"/>
  <c r="Y38" i="27"/>
  <c r="X38" i="27"/>
  <c r="W38" i="27"/>
  <c r="V38" i="27"/>
  <c r="U38" i="27"/>
  <c r="T38" i="27"/>
  <c r="S38" i="27"/>
  <c r="R38" i="27"/>
  <c r="Q38" i="27"/>
  <c r="P38" i="27"/>
  <c r="O38" i="27"/>
  <c r="N38" i="27"/>
  <c r="M38" i="27"/>
  <c r="L38" i="27"/>
  <c r="K38" i="27"/>
  <c r="J38" i="27"/>
  <c r="AM37" i="27"/>
  <c r="AL37" i="27"/>
  <c r="AK37" i="27"/>
  <c r="AJ37" i="27"/>
  <c r="AI37" i="27"/>
  <c r="AH37" i="27"/>
  <c r="AG37" i="27"/>
  <c r="AF37" i="27"/>
  <c r="AE37" i="27"/>
  <c r="AD37" i="27"/>
  <c r="AC37" i="27"/>
  <c r="AB37" i="27"/>
  <c r="AA37" i="27"/>
  <c r="Z37" i="27"/>
  <c r="Y37" i="27"/>
  <c r="X37" i="27"/>
  <c r="W37" i="27"/>
  <c r="V37" i="27"/>
  <c r="U37" i="27"/>
  <c r="T37" i="27"/>
  <c r="S37" i="27"/>
  <c r="R37" i="27"/>
  <c r="Q37" i="27"/>
  <c r="P37" i="27"/>
  <c r="O37" i="27"/>
  <c r="N37" i="27"/>
  <c r="M37" i="27"/>
  <c r="L37" i="27"/>
  <c r="K37" i="27"/>
  <c r="J37" i="27"/>
  <c r="AM36" i="27"/>
  <c r="AL36" i="27"/>
  <c r="AK36" i="27"/>
  <c r="AJ36" i="27"/>
  <c r="AI36" i="27"/>
  <c r="AH36" i="27"/>
  <c r="AG36" i="27"/>
  <c r="AF36" i="27"/>
  <c r="AE36" i="27"/>
  <c r="AD36" i="27"/>
  <c r="AC36" i="27"/>
  <c r="AB36" i="27"/>
  <c r="AA36" i="27"/>
  <c r="Z36" i="27"/>
  <c r="Y36" i="27"/>
  <c r="X36" i="27"/>
  <c r="W36" i="27"/>
  <c r="V36" i="27"/>
  <c r="U36" i="27"/>
  <c r="T36" i="27"/>
  <c r="S36" i="27"/>
  <c r="R36" i="27"/>
  <c r="Q36" i="27"/>
  <c r="P36" i="27"/>
  <c r="O36" i="27"/>
  <c r="N36" i="27"/>
  <c r="M36" i="27"/>
  <c r="L36" i="27"/>
  <c r="K36" i="27"/>
  <c r="J36" i="27"/>
  <c r="AM35" i="27"/>
  <c r="AL35" i="27"/>
  <c r="AK35" i="27"/>
  <c r="AJ35" i="27"/>
  <c r="AI35" i="27"/>
  <c r="AH35" i="27"/>
  <c r="AG35" i="27"/>
  <c r="AF35" i="27"/>
  <c r="AE35" i="27"/>
  <c r="AD35" i="27"/>
  <c r="AC35" i="27"/>
  <c r="AB35" i="27"/>
  <c r="AA35" i="27"/>
  <c r="Z35" i="27"/>
  <c r="Y35" i="27"/>
  <c r="X35" i="27"/>
  <c r="W35" i="27"/>
  <c r="V35" i="27"/>
  <c r="U35" i="27"/>
  <c r="T35" i="27"/>
  <c r="S35" i="27"/>
  <c r="R35" i="27"/>
  <c r="Q35" i="27"/>
  <c r="P35" i="27"/>
  <c r="O35" i="27"/>
  <c r="N35" i="27"/>
  <c r="M35" i="27"/>
  <c r="L35" i="27"/>
  <c r="K35" i="27"/>
  <c r="J35" i="27"/>
  <c r="AM34" i="27"/>
  <c r="AL34" i="27"/>
  <c r="AK34" i="27"/>
  <c r="AJ34" i="27"/>
  <c r="AI34" i="27"/>
  <c r="AH34" i="27"/>
  <c r="AG34" i="27"/>
  <c r="AF34" i="27"/>
  <c r="AE34" i="27"/>
  <c r="AD34" i="27"/>
  <c r="AC34" i="27"/>
  <c r="AB34" i="27"/>
  <c r="AA34" i="27"/>
  <c r="Z34" i="27"/>
  <c r="Y34" i="27"/>
  <c r="X34" i="27"/>
  <c r="W34" i="27"/>
  <c r="V34" i="27"/>
  <c r="U34" i="27"/>
  <c r="T34" i="27"/>
  <c r="S34" i="27"/>
  <c r="R34" i="27"/>
  <c r="Q34" i="27"/>
  <c r="P34" i="27"/>
  <c r="O34" i="27"/>
  <c r="N34" i="27"/>
  <c r="M34" i="27"/>
  <c r="L34" i="27"/>
  <c r="K34" i="27"/>
  <c r="J34" i="27"/>
  <c r="AM33" i="27"/>
  <c r="AL33" i="27"/>
  <c r="AK33" i="27"/>
  <c r="AJ33" i="27"/>
  <c r="AI33" i="27"/>
  <c r="AH33" i="27"/>
  <c r="AG33" i="27"/>
  <c r="AF33" i="27"/>
  <c r="AE33" i="27"/>
  <c r="AD33" i="27"/>
  <c r="AC33" i="27"/>
  <c r="AB33" i="27"/>
  <c r="AA33" i="27"/>
  <c r="Z33" i="27"/>
  <c r="Y33" i="27"/>
  <c r="X33" i="27"/>
  <c r="W33" i="27"/>
  <c r="V33" i="27"/>
  <c r="U33" i="27"/>
  <c r="T33" i="27"/>
  <c r="S33" i="27"/>
  <c r="R33" i="27"/>
  <c r="Q33" i="27"/>
  <c r="P33" i="27"/>
  <c r="O33" i="27"/>
  <c r="N33" i="27"/>
  <c r="M33" i="27"/>
  <c r="L33" i="27"/>
  <c r="K33" i="27"/>
  <c r="J33" i="27"/>
  <c r="AM32" i="27"/>
  <c r="AL32" i="27"/>
  <c r="AK32" i="27"/>
  <c r="AJ32" i="27"/>
  <c r="AI32" i="27"/>
  <c r="AH32" i="27"/>
  <c r="AG32" i="27"/>
  <c r="AF32" i="27"/>
  <c r="AE32" i="27"/>
  <c r="AD32" i="27"/>
  <c r="AC32" i="27"/>
  <c r="AB32" i="27"/>
  <c r="AA32" i="27"/>
  <c r="Z32" i="27"/>
  <c r="Y32" i="27"/>
  <c r="X32" i="27"/>
  <c r="W32" i="27"/>
  <c r="V32" i="27"/>
  <c r="U32" i="27"/>
  <c r="T32" i="27"/>
  <c r="S32" i="27"/>
  <c r="R32" i="27"/>
  <c r="Q32" i="27"/>
  <c r="P32" i="27"/>
  <c r="O32" i="27"/>
  <c r="N32" i="27"/>
  <c r="M32" i="27"/>
  <c r="L32" i="27"/>
  <c r="K32" i="27"/>
  <c r="J32" i="27"/>
  <c r="AM31" i="27"/>
  <c r="AL31" i="27"/>
  <c r="AK31" i="27"/>
  <c r="AJ31" i="27"/>
  <c r="AI31" i="27"/>
  <c r="AH31" i="27"/>
  <c r="AG31" i="27"/>
  <c r="AF31" i="27"/>
  <c r="AE31" i="27"/>
  <c r="AD31" i="27"/>
  <c r="AC31" i="27"/>
  <c r="AB31" i="27"/>
  <c r="AA31" i="27"/>
  <c r="Z31" i="27"/>
  <c r="Y31" i="27"/>
  <c r="X31" i="27"/>
  <c r="W31" i="27"/>
  <c r="V31" i="27"/>
  <c r="U31" i="27"/>
  <c r="T31" i="27"/>
  <c r="S31" i="27"/>
  <c r="R31" i="27"/>
  <c r="Q31" i="27"/>
  <c r="P31" i="27"/>
  <c r="O31" i="27"/>
  <c r="N31" i="27"/>
  <c r="M31" i="27"/>
  <c r="L31" i="27"/>
  <c r="K31" i="27"/>
  <c r="J31" i="27"/>
  <c r="AM30" i="27"/>
  <c r="AL30" i="27"/>
  <c r="AK30" i="27"/>
  <c r="AJ30" i="27"/>
  <c r="AI30" i="27"/>
  <c r="AH30" i="27"/>
  <c r="AG30" i="27"/>
  <c r="AF30" i="27"/>
  <c r="AE30" i="27"/>
  <c r="AD30" i="27"/>
  <c r="AC30" i="27"/>
  <c r="AB30" i="27"/>
  <c r="AA30" i="27"/>
  <c r="Z30" i="27"/>
  <c r="Y30" i="27"/>
  <c r="X30" i="27"/>
  <c r="W30" i="27"/>
  <c r="V30" i="27"/>
  <c r="U30" i="27"/>
  <c r="T30" i="27"/>
  <c r="S30" i="27"/>
  <c r="R30" i="27"/>
  <c r="Q30" i="27"/>
  <c r="P30" i="27"/>
  <c r="O30" i="27"/>
  <c r="N30" i="27"/>
  <c r="M30" i="27"/>
  <c r="L30" i="27"/>
  <c r="K30" i="27"/>
  <c r="J30" i="27"/>
  <c r="AM29" i="27"/>
  <c r="AL29" i="27"/>
  <c r="AK29" i="27"/>
  <c r="AJ29" i="27"/>
  <c r="AI29" i="27"/>
  <c r="AH29" i="27"/>
  <c r="AG29" i="27"/>
  <c r="AF29" i="27"/>
  <c r="AE29" i="27"/>
  <c r="AD29" i="27"/>
  <c r="AC29" i="27"/>
  <c r="AB29" i="27"/>
  <c r="AA29" i="27"/>
  <c r="Z29" i="27"/>
  <c r="Y29" i="27"/>
  <c r="X29" i="27"/>
  <c r="W29" i="27"/>
  <c r="V29" i="27"/>
  <c r="U29" i="27"/>
  <c r="T29" i="27"/>
  <c r="S29" i="27"/>
  <c r="R29" i="27"/>
  <c r="Q29" i="27"/>
  <c r="P29" i="27"/>
  <c r="O29" i="27"/>
  <c r="N29" i="27"/>
  <c r="M29" i="27"/>
  <c r="L29" i="27"/>
  <c r="K29" i="27"/>
  <c r="J29" i="27"/>
  <c r="AM28" i="27"/>
  <c r="AL28" i="27"/>
  <c r="AK28" i="27"/>
  <c r="AJ28" i="27"/>
  <c r="AI28" i="27"/>
  <c r="AH28" i="27"/>
  <c r="AG28" i="27"/>
  <c r="AF28" i="27"/>
  <c r="AE28" i="27"/>
  <c r="AD28" i="27"/>
  <c r="AC28" i="27"/>
  <c r="AB28" i="27"/>
  <c r="AA28" i="27"/>
  <c r="Z28" i="27"/>
  <c r="Y28" i="27"/>
  <c r="X28" i="27"/>
  <c r="W28" i="27"/>
  <c r="V28" i="27"/>
  <c r="U28" i="27"/>
  <c r="T28" i="27"/>
  <c r="S28" i="27"/>
  <c r="R28" i="27"/>
  <c r="Q28" i="27"/>
  <c r="P28" i="27"/>
  <c r="O28" i="27"/>
  <c r="N28" i="27"/>
  <c r="M28" i="27"/>
  <c r="L28" i="27"/>
  <c r="K28" i="27"/>
  <c r="J28" i="27"/>
  <c r="AM27" i="27"/>
  <c r="AL27" i="27"/>
  <c r="AK27" i="27"/>
  <c r="AJ27" i="27"/>
  <c r="AI27" i="27"/>
  <c r="AH27" i="27"/>
  <c r="AG27" i="27"/>
  <c r="AF27" i="27"/>
  <c r="AE27" i="27"/>
  <c r="AD27" i="27"/>
  <c r="AC27" i="27"/>
  <c r="AB27" i="27"/>
  <c r="AA27" i="27"/>
  <c r="Z27" i="27"/>
  <c r="Y27" i="27"/>
  <c r="X27" i="27"/>
  <c r="W27" i="27"/>
  <c r="V27" i="27"/>
  <c r="U27" i="27"/>
  <c r="T27" i="27"/>
  <c r="S27" i="27"/>
  <c r="R27" i="27"/>
  <c r="Q27" i="27"/>
  <c r="P27" i="27"/>
  <c r="O27" i="27"/>
  <c r="N27" i="27"/>
  <c r="M27" i="27"/>
  <c r="L27" i="27"/>
  <c r="K27" i="27"/>
  <c r="J27" i="27"/>
  <c r="AM26" i="27"/>
  <c r="AL26" i="27"/>
  <c r="AK26" i="27"/>
  <c r="AJ26" i="27"/>
  <c r="AI26" i="27"/>
  <c r="AH26" i="27"/>
  <c r="AG26" i="27"/>
  <c r="AF26" i="27"/>
  <c r="AE26" i="27"/>
  <c r="AD26" i="27"/>
  <c r="AC26" i="27"/>
  <c r="AB26" i="27"/>
  <c r="AA26" i="27"/>
  <c r="Z26" i="27"/>
  <c r="Y26" i="27"/>
  <c r="X26" i="27"/>
  <c r="W26" i="27"/>
  <c r="V26" i="27"/>
  <c r="U26" i="27"/>
  <c r="T26" i="27"/>
  <c r="S26" i="27"/>
  <c r="R26" i="27"/>
  <c r="Q26" i="27"/>
  <c r="P26" i="27"/>
  <c r="O26" i="27"/>
  <c r="N26" i="27"/>
  <c r="M26" i="27"/>
  <c r="L26" i="27"/>
  <c r="K26" i="27"/>
  <c r="J26" i="27"/>
  <c r="AM25" i="27"/>
  <c r="AL25" i="27"/>
  <c r="AK25" i="27"/>
  <c r="AJ25" i="27"/>
  <c r="AI25" i="27"/>
  <c r="AH25" i="27"/>
  <c r="AG25" i="27"/>
  <c r="AF25" i="27"/>
  <c r="AE25" i="27"/>
  <c r="AD25" i="27"/>
  <c r="AC25" i="27"/>
  <c r="AB25" i="27"/>
  <c r="AA25" i="27"/>
  <c r="Z25" i="27"/>
  <c r="Y25" i="27"/>
  <c r="X25" i="27"/>
  <c r="W25" i="27"/>
  <c r="V25" i="27"/>
  <c r="U25" i="27"/>
  <c r="T25" i="27"/>
  <c r="S25" i="27"/>
  <c r="R25" i="27"/>
  <c r="Q25" i="27"/>
  <c r="P25" i="27"/>
  <c r="O25" i="27"/>
  <c r="N25" i="27"/>
  <c r="M25" i="27"/>
  <c r="L25" i="27"/>
  <c r="K25" i="27"/>
  <c r="J25" i="27"/>
  <c r="AM24" i="27"/>
  <c r="AL24" i="27"/>
  <c r="AK24" i="27"/>
  <c r="AJ24" i="27"/>
  <c r="AI24" i="27"/>
  <c r="AH24" i="27"/>
  <c r="AG24" i="27"/>
  <c r="AF24" i="27"/>
  <c r="AE24" i="27"/>
  <c r="AD24" i="27"/>
  <c r="AC24" i="27"/>
  <c r="AB24" i="27"/>
  <c r="AA24" i="27"/>
  <c r="Z24" i="27"/>
  <c r="Y24" i="27"/>
  <c r="X24" i="27"/>
  <c r="W24" i="27"/>
  <c r="V24" i="27"/>
  <c r="U24" i="27"/>
  <c r="T24" i="27"/>
  <c r="S24" i="27"/>
  <c r="R24" i="27"/>
  <c r="Q24" i="27"/>
  <c r="P24" i="27"/>
  <c r="O24" i="27"/>
  <c r="N24" i="27"/>
  <c r="M24" i="27"/>
  <c r="L24" i="27"/>
  <c r="K24" i="27"/>
  <c r="J24" i="27"/>
  <c r="AM23" i="27"/>
  <c r="AL23" i="27"/>
  <c r="AK23" i="27"/>
  <c r="AJ23" i="27"/>
  <c r="AI23" i="27"/>
  <c r="AH23" i="27"/>
  <c r="AG23" i="27"/>
  <c r="AF23" i="27"/>
  <c r="AE23" i="27"/>
  <c r="AD23" i="27"/>
  <c r="AC23" i="27"/>
  <c r="AB23" i="27"/>
  <c r="AA23" i="27"/>
  <c r="Z23" i="27"/>
  <c r="Y23" i="27"/>
  <c r="X23" i="27"/>
  <c r="W23" i="27"/>
  <c r="V23" i="27"/>
  <c r="U23" i="27"/>
  <c r="T23" i="27"/>
  <c r="S23" i="27"/>
  <c r="R23" i="27"/>
  <c r="Q23" i="27"/>
  <c r="P23" i="27"/>
  <c r="O23" i="27"/>
  <c r="N23" i="27"/>
  <c r="M23" i="27"/>
  <c r="L23" i="27"/>
  <c r="K23" i="27"/>
  <c r="J23" i="27"/>
  <c r="AM22" i="27"/>
  <c r="AL22" i="27"/>
  <c r="AK22" i="27"/>
  <c r="AJ22" i="27"/>
  <c r="AI22" i="27"/>
  <c r="AH22" i="27"/>
  <c r="AG22" i="27"/>
  <c r="AF22" i="27"/>
  <c r="AE22" i="27"/>
  <c r="AD22" i="27"/>
  <c r="AC22" i="27"/>
  <c r="AB22" i="27"/>
  <c r="AA22" i="27"/>
  <c r="Z22" i="27"/>
  <c r="Y22" i="27"/>
  <c r="X22" i="27"/>
  <c r="W22" i="27"/>
  <c r="V22" i="27"/>
  <c r="U22" i="27"/>
  <c r="T22" i="27"/>
  <c r="S22" i="27"/>
  <c r="R22" i="27"/>
  <c r="Q22" i="27"/>
  <c r="P22" i="27"/>
  <c r="O22" i="27"/>
  <c r="N22" i="27"/>
  <c r="M22" i="27"/>
  <c r="L22" i="27"/>
  <c r="K22" i="27"/>
  <c r="J22" i="27"/>
  <c r="AM21" i="27"/>
  <c r="AL21" i="27"/>
  <c r="AK21" i="27"/>
  <c r="AJ21" i="27"/>
  <c r="AI21" i="27"/>
  <c r="AH21" i="27"/>
  <c r="AG21" i="27"/>
  <c r="AF21" i="27"/>
  <c r="AE21" i="27"/>
  <c r="AD21" i="27"/>
  <c r="AC21" i="27"/>
  <c r="AB21" i="27"/>
  <c r="AA21" i="27"/>
  <c r="Z21" i="27"/>
  <c r="Y21" i="27"/>
  <c r="X21" i="27"/>
  <c r="W21" i="27"/>
  <c r="V21" i="27"/>
  <c r="U21" i="27"/>
  <c r="T21" i="27"/>
  <c r="S21" i="27"/>
  <c r="R21" i="27"/>
  <c r="Q21" i="27"/>
  <c r="P21" i="27"/>
  <c r="O21" i="27"/>
  <c r="N21" i="27"/>
  <c r="M21" i="27"/>
  <c r="L21" i="27"/>
  <c r="K21" i="27"/>
  <c r="J21" i="27"/>
  <c r="AM20" i="27"/>
  <c r="AL20" i="27"/>
  <c r="AK20" i="27"/>
  <c r="AJ20" i="27"/>
  <c r="AI20" i="27"/>
  <c r="AH20" i="27"/>
  <c r="AG20" i="27"/>
  <c r="AF20" i="27"/>
  <c r="AE20" i="27"/>
  <c r="AD20" i="27"/>
  <c r="AC20" i="27"/>
  <c r="AB20" i="27"/>
  <c r="AA20" i="27"/>
  <c r="Z20" i="27"/>
  <c r="Y20" i="27"/>
  <c r="X20" i="27"/>
  <c r="W20" i="27"/>
  <c r="V20" i="27"/>
  <c r="U20" i="27"/>
  <c r="T20" i="27"/>
  <c r="S20" i="27"/>
  <c r="R20" i="27"/>
  <c r="Q20" i="27"/>
  <c r="P20" i="27"/>
  <c r="O20" i="27"/>
  <c r="N20" i="27"/>
  <c r="M20" i="27"/>
  <c r="L20" i="27"/>
  <c r="K20" i="27"/>
  <c r="J20" i="27"/>
  <c r="AM19" i="27"/>
  <c r="AL19" i="27"/>
  <c r="AK19" i="27"/>
  <c r="AJ19" i="27"/>
  <c r="AI19" i="27"/>
  <c r="AH19" i="27"/>
  <c r="AG19" i="27"/>
  <c r="AF19" i="27"/>
  <c r="AE19" i="27"/>
  <c r="AD19" i="27"/>
  <c r="AC19" i="27"/>
  <c r="AB19" i="27"/>
  <c r="AA19" i="27"/>
  <c r="Z19" i="27"/>
  <c r="Y19" i="27"/>
  <c r="X19" i="27"/>
  <c r="W19" i="27"/>
  <c r="V19" i="27"/>
  <c r="U19" i="27"/>
  <c r="T19" i="27"/>
  <c r="S19" i="27"/>
  <c r="R19" i="27"/>
  <c r="Q19" i="27"/>
  <c r="P19" i="27"/>
  <c r="O19" i="27"/>
  <c r="N19" i="27"/>
  <c r="M19" i="27"/>
  <c r="L19" i="27"/>
  <c r="K19" i="27"/>
  <c r="J19" i="27"/>
  <c r="AM18" i="27"/>
  <c r="AL18" i="27"/>
  <c r="AK18" i="27"/>
  <c r="AJ18" i="27"/>
  <c r="AI18" i="27"/>
  <c r="AH18" i="27"/>
  <c r="AG18" i="27"/>
  <c r="AF18" i="27"/>
  <c r="AE18" i="27"/>
  <c r="AD18" i="27"/>
  <c r="AC18" i="27"/>
  <c r="AB18" i="27"/>
  <c r="AA18" i="27"/>
  <c r="Z18" i="27"/>
  <c r="Y18" i="27"/>
  <c r="X18" i="27"/>
  <c r="W18" i="27"/>
  <c r="V18" i="27"/>
  <c r="U18" i="27"/>
  <c r="T18" i="27"/>
  <c r="S18" i="27"/>
  <c r="R18" i="27"/>
  <c r="Q18" i="27"/>
  <c r="P18" i="27"/>
  <c r="O18" i="27"/>
  <c r="N18" i="27"/>
  <c r="M18" i="27"/>
  <c r="L18" i="27"/>
  <c r="K18" i="27"/>
  <c r="J18" i="27"/>
  <c r="AM17" i="27"/>
  <c r="AL17" i="27"/>
  <c r="AK17" i="27"/>
  <c r="AJ17" i="27"/>
  <c r="AI17" i="27"/>
  <c r="AH17" i="27"/>
  <c r="AG17" i="27"/>
  <c r="AF17" i="27"/>
  <c r="AE17" i="27"/>
  <c r="AD17" i="27"/>
  <c r="AC17" i="27"/>
  <c r="AB17" i="27"/>
  <c r="AA17" i="27"/>
  <c r="Z17" i="27"/>
  <c r="Y17" i="27"/>
  <c r="X17" i="27"/>
  <c r="W17" i="27"/>
  <c r="V17" i="27"/>
  <c r="U17" i="27"/>
  <c r="T17" i="27"/>
  <c r="S17" i="27"/>
  <c r="R17" i="27"/>
  <c r="Q17" i="27"/>
  <c r="P17" i="27"/>
  <c r="O17" i="27"/>
  <c r="N17" i="27"/>
  <c r="M17" i="27"/>
  <c r="L17" i="27"/>
  <c r="K17" i="27"/>
  <c r="J17" i="27"/>
  <c r="AM16" i="27"/>
  <c r="AL16" i="27"/>
  <c r="AK16" i="27"/>
  <c r="AJ16" i="27"/>
  <c r="AI16" i="27"/>
  <c r="AH16" i="27"/>
  <c r="AG16" i="27"/>
  <c r="AF16" i="27"/>
  <c r="AE16" i="27"/>
  <c r="AD16" i="27"/>
  <c r="AC16" i="27"/>
  <c r="AB16" i="27"/>
  <c r="AA16" i="27"/>
  <c r="Z16" i="27"/>
  <c r="Y16" i="27"/>
  <c r="X16" i="27"/>
  <c r="W16" i="27"/>
  <c r="V16" i="27"/>
  <c r="U16" i="27"/>
  <c r="T16" i="27"/>
  <c r="S16" i="27"/>
  <c r="R16" i="27"/>
  <c r="Q16" i="27"/>
  <c r="P16" i="27"/>
  <c r="O16" i="27"/>
  <c r="N16" i="27"/>
  <c r="M16" i="27"/>
  <c r="L16" i="27"/>
  <c r="K16" i="27"/>
  <c r="J16" i="27"/>
  <c r="AM15" i="27"/>
  <c r="AL15" i="27"/>
  <c r="AK15" i="27"/>
  <c r="AJ15" i="27"/>
  <c r="AI15" i="27"/>
  <c r="AH15" i="27"/>
  <c r="AG15" i="27"/>
  <c r="AF15" i="27"/>
  <c r="AE15" i="27"/>
  <c r="AD15" i="27"/>
  <c r="AC15" i="27"/>
  <c r="AB15" i="27"/>
  <c r="AA15" i="27"/>
  <c r="Z15" i="27"/>
  <c r="Y15" i="27"/>
  <c r="X15" i="27"/>
  <c r="W15" i="27"/>
  <c r="V15" i="27"/>
  <c r="U15" i="27"/>
  <c r="T15" i="27"/>
  <c r="S15" i="27"/>
  <c r="R15" i="27"/>
  <c r="Q15" i="27"/>
  <c r="P15" i="27"/>
  <c r="O15" i="27"/>
  <c r="N15" i="27"/>
  <c r="M15" i="27"/>
  <c r="L15" i="27"/>
  <c r="K15" i="27"/>
  <c r="J15" i="27"/>
  <c r="AM14" i="27"/>
  <c r="AL14" i="27"/>
  <c r="AK14" i="27"/>
  <c r="AJ14" i="27"/>
  <c r="AI14" i="27"/>
  <c r="AH14" i="27"/>
  <c r="AG14" i="27"/>
  <c r="AF14" i="27"/>
  <c r="AE14" i="27"/>
  <c r="AD14" i="27"/>
  <c r="AC14" i="27"/>
  <c r="AB14" i="27"/>
  <c r="AA14" i="27"/>
  <c r="Z14" i="27"/>
  <c r="Y14" i="27"/>
  <c r="X14" i="27"/>
  <c r="W14" i="27"/>
  <c r="V14" i="27"/>
  <c r="U14" i="27"/>
  <c r="T14" i="27"/>
  <c r="S14" i="27"/>
  <c r="R14" i="27"/>
  <c r="Q14" i="27"/>
  <c r="P14" i="27"/>
  <c r="O14" i="27"/>
  <c r="N14" i="27"/>
  <c r="M14" i="27"/>
  <c r="L14" i="27"/>
  <c r="K14" i="27"/>
  <c r="J14" i="27"/>
  <c r="AM13" i="27"/>
  <c r="AL13" i="27"/>
  <c r="AK13" i="27"/>
  <c r="AJ13" i="27"/>
  <c r="AI13" i="27"/>
  <c r="AH13" i="27"/>
  <c r="AG13" i="27"/>
  <c r="AF13" i="27"/>
  <c r="AE13" i="27"/>
  <c r="AD13" i="27"/>
  <c r="AC13" i="27"/>
  <c r="AB13" i="27"/>
  <c r="AA13" i="27"/>
  <c r="Z13" i="27"/>
  <c r="Y13" i="27"/>
  <c r="X13" i="27"/>
  <c r="W13" i="27"/>
  <c r="V13" i="27"/>
  <c r="U13" i="27"/>
  <c r="T13" i="27"/>
  <c r="S13" i="27"/>
  <c r="R13" i="27"/>
  <c r="Q13" i="27"/>
  <c r="P13" i="27"/>
  <c r="O13" i="27"/>
  <c r="N13" i="27"/>
  <c r="M13" i="27"/>
  <c r="L13" i="27"/>
  <c r="K13" i="27"/>
  <c r="J13" i="27"/>
  <c r="AM12" i="27"/>
  <c r="AL12" i="27"/>
  <c r="AK12" i="27"/>
  <c r="AJ12" i="27"/>
  <c r="AI12" i="27"/>
  <c r="AH12" i="27"/>
  <c r="AG12" i="27"/>
  <c r="AF12" i="27"/>
  <c r="AE12" i="27"/>
  <c r="AD12" i="27"/>
  <c r="AC12" i="27"/>
  <c r="AB12" i="27"/>
  <c r="AA12" i="27"/>
  <c r="Z12" i="27"/>
  <c r="Y12" i="27"/>
  <c r="X12" i="27"/>
  <c r="W12" i="27"/>
  <c r="V12" i="27"/>
  <c r="U12" i="27"/>
  <c r="T12" i="27"/>
  <c r="S12" i="27"/>
  <c r="R12" i="27"/>
  <c r="Q12" i="27"/>
  <c r="P12" i="27"/>
  <c r="O12" i="27"/>
  <c r="N12" i="27"/>
  <c r="M12" i="27"/>
  <c r="L12" i="27"/>
  <c r="K12" i="27"/>
  <c r="J12" i="27"/>
  <c r="AM11" i="27"/>
  <c r="AL11" i="27"/>
  <c r="AK11" i="27"/>
  <c r="AJ11" i="27"/>
  <c r="AI11" i="27"/>
  <c r="AH11" i="27"/>
  <c r="AG11" i="27"/>
  <c r="AF11" i="27"/>
  <c r="AE11" i="27"/>
  <c r="AD11" i="27"/>
  <c r="AC11" i="27"/>
  <c r="AB11" i="27"/>
  <c r="AA11" i="27"/>
  <c r="Z11" i="27"/>
  <c r="Y11" i="27"/>
  <c r="X11" i="27"/>
  <c r="W11" i="27"/>
  <c r="V11" i="27"/>
  <c r="U11" i="27"/>
  <c r="T11" i="27"/>
  <c r="S11" i="27"/>
  <c r="R11" i="27"/>
  <c r="Q11" i="27"/>
  <c r="P11" i="27"/>
  <c r="O11" i="27"/>
  <c r="N11" i="27"/>
  <c r="M11" i="27"/>
  <c r="L11" i="27"/>
  <c r="K11" i="27"/>
  <c r="J11" i="27"/>
  <c r="AM10" i="27"/>
  <c r="AL10" i="27"/>
  <c r="AK10" i="27"/>
  <c r="AJ10" i="27"/>
  <c r="AI10" i="27"/>
  <c r="AH10" i="27"/>
  <c r="AG10" i="27"/>
  <c r="AF10" i="27"/>
  <c r="AE10" i="27"/>
  <c r="AD10" i="27"/>
  <c r="AC10" i="27"/>
  <c r="AB10" i="27"/>
  <c r="AA10" i="27"/>
  <c r="Z10" i="27"/>
  <c r="Y10" i="27"/>
  <c r="X10" i="27"/>
  <c r="W10" i="27"/>
  <c r="V10" i="27"/>
  <c r="U10" i="27"/>
  <c r="T10" i="27"/>
  <c r="S10" i="27"/>
  <c r="R10" i="27"/>
  <c r="Q10" i="27"/>
  <c r="P10" i="27"/>
  <c r="O10" i="27"/>
  <c r="N10" i="27"/>
  <c r="M10" i="27"/>
  <c r="L10" i="27"/>
  <c r="K10" i="27"/>
  <c r="J10" i="27"/>
  <c r="AM9" i="27"/>
  <c r="AL9" i="27"/>
  <c r="AK9" i="27"/>
  <c r="AJ9" i="27"/>
  <c r="AI9" i="27"/>
  <c r="AH9" i="27"/>
  <c r="AG9" i="27"/>
  <c r="AF9" i="27"/>
  <c r="AE9" i="27"/>
  <c r="AD9" i="27"/>
  <c r="AC9" i="27"/>
  <c r="AB9" i="27"/>
  <c r="AA9" i="27"/>
  <c r="Z9" i="27"/>
  <c r="Y9" i="27"/>
  <c r="X9" i="27"/>
  <c r="W9" i="27"/>
  <c r="V9" i="27"/>
  <c r="U9" i="27"/>
  <c r="T9" i="27"/>
  <c r="S9" i="27"/>
  <c r="R9" i="27"/>
  <c r="Q9" i="27"/>
  <c r="P9" i="27"/>
  <c r="O9" i="27"/>
  <c r="N9" i="27"/>
  <c r="M9" i="27"/>
  <c r="L9" i="27"/>
  <c r="K9" i="27"/>
  <c r="J9" i="27"/>
  <c r="AM8" i="27"/>
  <c r="AL8" i="27"/>
  <c r="AK8" i="27"/>
  <c r="AJ8" i="27"/>
  <c r="AI8" i="27"/>
  <c r="AH8" i="27"/>
  <c r="AG8" i="27"/>
  <c r="AF8" i="27"/>
  <c r="AE8" i="27"/>
  <c r="AD8" i="27"/>
  <c r="AC8" i="27"/>
  <c r="AB8" i="27"/>
  <c r="AA8" i="27"/>
  <c r="Z8" i="27"/>
  <c r="Y8" i="27"/>
  <c r="X8" i="27"/>
  <c r="W8" i="27"/>
  <c r="V8" i="27"/>
  <c r="U8" i="27"/>
  <c r="T8" i="27"/>
  <c r="S8" i="27"/>
  <c r="R8" i="27"/>
  <c r="Q8" i="27"/>
  <c r="P8" i="27"/>
  <c r="O8" i="27"/>
  <c r="N8" i="27"/>
  <c r="M8" i="27"/>
  <c r="L8" i="27"/>
  <c r="K8" i="27"/>
  <c r="J8" i="27"/>
  <c r="AM7" i="27"/>
  <c r="AL7" i="27"/>
  <c r="AK7" i="27"/>
  <c r="AJ7" i="27"/>
  <c r="AI7" i="27"/>
  <c r="AH7" i="27"/>
  <c r="AG7" i="27"/>
  <c r="AF7" i="27"/>
  <c r="AE7" i="27"/>
  <c r="AD7" i="27"/>
  <c r="AC7" i="27"/>
  <c r="AB7" i="27"/>
  <c r="AA7" i="27"/>
  <c r="Z7" i="27"/>
  <c r="Y7" i="27"/>
  <c r="X7" i="27"/>
  <c r="W7" i="27"/>
  <c r="V7" i="27"/>
  <c r="U7" i="27"/>
  <c r="T7" i="27"/>
  <c r="S7" i="27"/>
  <c r="R7" i="27"/>
  <c r="Q7" i="27"/>
  <c r="P7" i="27"/>
  <c r="O7" i="27"/>
  <c r="N7" i="27"/>
  <c r="M7" i="27"/>
  <c r="L7" i="27"/>
  <c r="K7" i="27"/>
  <c r="J7" i="27"/>
  <c r="AM6" i="27"/>
  <c r="AL6" i="27"/>
  <c r="AK6" i="27"/>
  <c r="AJ6" i="27"/>
  <c r="AI6" i="27"/>
  <c r="AH6" i="27"/>
  <c r="AG6" i="27"/>
  <c r="AF6" i="27"/>
  <c r="AE6" i="27"/>
  <c r="AD6" i="27"/>
  <c r="AC6" i="27"/>
  <c r="AB6" i="27"/>
  <c r="AA6" i="27"/>
  <c r="Z6" i="27"/>
  <c r="Y6" i="27"/>
  <c r="X6" i="27"/>
  <c r="W6" i="27"/>
  <c r="V6" i="27"/>
  <c r="U6" i="27"/>
  <c r="T6" i="27"/>
  <c r="S6" i="27"/>
  <c r="R6" i="27"/>
  <c r="Q6" i="27"/>
  <c r="P6" i="27"/>
  <c r="O6" i="27"/>
  <c r="N6" i="27"/>
  <c r="M6" i="27"/>
  <c r="L6" i="27"/>
  <c r="K6" i="27"/>
  <c r="J6" i="27"/>
  <c r="AV7" i="27"/>
  <c r="D36" i="25" l="1"/>
  <c r="AL20" i="25"/>
  <c r="AL23" i="25"/>
  <c r="AL26" i="25"/>
  <c r="AL29" i="25"/>
  <c r="AL32" i="25"/>
  <c r="X16" i="25"/>
  <c r="X17" i="25"/>
  <c r="X18" i="25"/>
  <c r="X19" i="25"/>
  <c r="X20" i="25"/>
  <c r="X21" i="25"/>
  <c r="X22" i="25"/>
  <c r="X23" i="25"/>
  <c r="X24" i="25"/>
  <c r="X25" i="25"/>
  <c r="X26" i="25"/>
  <c r="X27" i="25"/>
  <c r="X28" i="25"/>
  <c r="X29" i="25"/>
  <c r="X30" i="25"/>
  <c r="X31" i="25"/>
  <c r="X32" i="25"/>
  <c r="X33" i="25"/>
  <c r="X34" i="25"/>
  <c r="D20" i="22"/>
  <c r="D19" i="22"/>
  <c r="C19" i="22"/>
  <c r="AK16" i="22"/>
  <c r="AK17" i="22"/>
  <c r="AK15" i="22"/>
  <c r="D29" i="24"/>
  <c r="D28" i="24"/>
  <c r="C28" i="24"/>
  <c r="AK24" i="24"/>
  <c r="AK22" i="24"/>
  <c r="AK21" i="24"/>
  <c r="AK20" i="24"/>
  <c r="AK18" i="24"/>
  <c r="AK15" i="24"/>
  <c r="E28" i="21"/>
  <c r="E27" i="21"/>
  <c r="AK23" i="21"/>
  <c r="AK21" i="21"/>
  <c r="AK19" i="21"/>
  <c r="AK18" i="21"/>
  <c r="AK15" i="21"/>
  <c r="D26" i="21"/>
  <c r="AH16" i="21"/>
  <c r="AJ16" i="21" s="1"/>
  <c r="AD16" i="21"/>
  <c r="Z17" i="21"/>
  <c r="W17" i="21"/>
  <c r="Z16" i="21"/>
  <c r="W16" i="21"/>
  <c r="R17" i="21"/>
  <c r="T17" i="21" s="1"/>
  <c r="R16" i="21"/>
  <c r="S16" i="21" s="1"/>
  <c r="O17" i="21"/>
  <c r="N16" i="21"/>
  <c r="O16" i="21" s="1"/>
  <c r="N17" i="21"/>
  <c r="AK18" i="14"/>
  <c r="AK19" i="14"/>
  <c r="AK22" i="14"/>
  <c r="AK20" i="14"/>
  <c r="AH21" i="14"/>
  <c r="AJ21" i="14" s="1"/>
  <c r="AG21" i="14"/>
  <c r="AE21" i="14"/>
  <c r="AF21" i="14"/>
  <c r="Z21" i="14"/>
  <c r="W21" i="14"/>
  <c r="AK17" i="14"/>
  <c r="C24" i="14"/>
  <c r="N21" i="14"/>
  <c r="O21" i="14" s="1"/>
  <c r="AI16" i="21" l="1"/>
  <c r="AH17" i="21"/>
  <c r="T16" i="21"/>
  <c r="S17" i="21"/>
  <c r="AI17" i="21" s="1"/>
  <c r="E30" i="13"/>
  <c r="E29" i="13"/>
  <c r="D29" i="13"/>
  <c r="AL27" i="13"/>
  <c r="AL22" i="13"/>
  <c r="AL18" i="13"/>
  <c r="AL15" i="13"/>
  <c r="O22" i="13"/>
  <c r="O23" i="13"/>
  <c r="AI27" i="13"/>
  <c r="AA27" i="13"/>
  <c r="T27" i="13"/>
  <c r="AJ27" i="13" s="1"/>
  <c r="S27" i="13"/>
  <c r="O27" i="13"/>
  <c r="U27" i="13" s="1"/>
  <c r="E29" i="18"/>
  <c r="D29" i="18"/>
  <c r="AL22" i="18"/>
  <c r="AL23" i="18"/>
  <c r="AL20" i="18"/>
  <c r="AL16" i="18"/>
  <c r="AL15" i="18"/>
  <c r="C48" i="16"/>
  <c r="D50" i="16"/>
  <c r="D49" i="16"/>
  <c r="AK46" i="16"/>
  <c r="AK45" i="16"/>
  <c r="AK44" i="16"/>
  <c r="AK42" i="16"/>
  <c r="AK40" i="16"/>
  <c r="AK39" i="16"/>
  <c r="AK37" i="16"/>
  <c r="AK34" i="16"/>
  <c r="AK30" i="16"/>
  <c r="AK22" i="16"/>
  <c r="AK19" i="16"/>
  <c r="AK15" i="16"/>
  <c r="E20" i="20"/>
  <c r="E19" i="20"/>
  <c r="AK16" i="20"/>
  <c r="AK17" i="20"/>
  <c r="AK15" i="20"/>
  <c r="D18" i="20"/>
  <c r="D30" i="2"/>
  <c r="D29" i="2"/>
  <c r="D28" i="2"/>
  <c r="AK26" i="2"/>
  <c r="AK25" i="2"/>
  <c r="AK24" i="2"/>
  <c r="AK23" i="2"/>
  <c r="AK22" i="2"/>
  <c r="AK21" i="2"/>
  <c r="AK20" i="2"/>
  <c r="AJ19" i="2"/>
  <c r="AK18" i="2"/>
  <c r="AK15" i="2"/>
  <c r="C28" i="2"/>
  <c r="D39" i="19"/>
  <c r="D38" i="19"/>
  <c r="C38" i="19"/>
  <c r="AJ36" i="19"/>
  <c r="AJ34" i="19"/>
  <c r="AJ32" i="19"/>
  <c r="AJ30" i="19"/>
  <c r="AJ28" i="19"/>
  <c r="AJ26" i="19"/>
  <c r="AJ24" i="19"/>
  <c r="AJ22" i="19"/>
  <c r="AJ20" i="19"/>
  <c r="AJ17" i="19"/>
  <c r="AJ15" i="19"/>
  <c r="B40" i="12"/>
  <c r="C41" i="12"/>
  <c r="C39" i="12"/>
  <c r="AK36" i="12"/>
  <c r="AK35" i="12"/>
  <c r="AK33" i="12"/>
  <c r="AK32" i="12"/>
  <c r="AK31" i="12"/>
  <c r="AK30" i="12"/>
  <c r="AK27" i="12"/>
  <c r="AK24" i="12"/>
  <c r="AK21" i="12"/>
  <c r="AK18" i="12"/>
  <c r="AK17" i="12"/>
  <c r="AK15" i="12"/>
  <c r="D31" i="23"/>
  <c r="D32" i="23"/>
  <c r="AJ28" i="23"/>
  <c r="AJ26" i="23"/>
  <c r="AJ19" i="23"/>
  <c r="AJ15" i="23"/>
  <c r="R45" i="17"/>
  <c r="R44" i="17"/>
  <c r="Q44" i="17"/>
  <c r="AL42" i="17"/>
  <c r="AL41" i="17"/>
  <c r="AL39" i="17"/>
  <c r="AL37" i="17"/>
  <c r="AL36" i="17"/>
  <c r="AL34" i="17"/>
  <c r="AL31" i="17"/>
  <c r="AL27" i="17"/>
  <c r="AL23" i="17"/>
  <c r="AI21" i="17"/>
  <c r="AI22" i="17"/>
  <c r="AI20" i="17"/>
  <c r="U20" i="17"/>
  <c r="AL19" i="17"/>
  <c r="AL15" i="17"/>
  <c r="D33" i="15"/>
  <c r="AK29" i="15"/>
  <c r="AK27" i="15"/>
  <c r="AK26" i="15"/>
  <c r="AK25" i="15"/>
  <c r="AK23" i="15"/>
  <c r="AK22" i="15"/>
  <c r="AK19" i="15"/>
  <c r="AK15" i="15"/>
  <c r="C33" i="15"/>
  <c r="AI35" i="12"/>
  <c r="Z36" i="12"/>
  <c r="Z35" i="12"/>
  <c r="Z34" i="12"/>
  <c r="Z33" i="12"/>
  <c r="Z32" i="12"/>
  <c r="R34" i="12"/>
  <c r="S34" i="12" s="1"/>
  <c r="AI34" i="12" s="1"/>
  <c r="N34" i="12"/>
  <c r="R32" i="12"/>
  <c r="S32" i="12" s="1"/>
  <c r="AI32" i="12" s="1"/>
  <c r="R33" i="12"/>
  <c r="S33" i="12" s="1"/>
  <c r="AI33" i="12" s="1"/>
  <c r="R35" i="12"/>
  <c r="S35" i="12" s="1"/>
  <c r="R36" i="12"/>
  <c r="N19" i="12"/>
  <c r="O19" i="12" s="1"/>
  <c r="N36" i="12"/>
  <c r="O36" i="12" s="1"/>
  <c r="AE36" i="12" s="1"/>
  <c r="N35" i="12"/>
  <c r="T35" i="12" s="1"/>
  <c r="N33" i="12"/>
  <c r="N32" i="12"/>
  <c r="Z19" i="12"/>
  <c r="W19" i="12"/>
  <c r="R19" i="12"/>
  <c r="AH19" i="12" s="1"/>
  <c r="P27" i="13" l="1"/>
  <c r="AF27" i="13" s="1"/>
  <c r="AG27" i="13" s="1"/>
  <c r="AK27" i="13" s="1"/>
  <c r="AG36" i="12"/>
  <c r="AF36" i="12"/>
  <c r="AJ36" i="12" s="1"/>
  <c r="AH33" i="12"/>
  <c r="AH34" i="12"/>
  <c r="T33" i="12"/>
  <c r="T36" i="12"/>
  <c r="T34" i="12"/>
  <c r="AH36" i="12"/>
  <c r="AH32" i="12"/>
  <c r="O34" i="12"/>
  <c r="AH35" i="12"/>
  <c r="T32" i="12"/>
  <c r="S36" i="12"/>
  <c r="AI36" i="12" s="1"/>
  <c r="O35" i="12"/>
  <c r="AE35" i="12" s="1"/>
  <c r="O33" i="12"/>
  <c r="AE33" i="12" s="1"/>
  <c r="AE19" i="12"/>
  <c r="AG19" i="12" s="1"/>
  <c r="O32" i="12"/>
  <c r="AE32" i="12" s="1"/>
  <c r="S19" i="12"/>
  <c r="AI19" i="12" s="1"/>
  <c r="Z26" i="2"/>
  <c r="W26" i="2"/>
  <c r="AE26" i="2" s="1"/>
  <c r="AG26" i="2" s="1"/>
  <c r="R26" i="2"/>
  <c r="AH26" i="2" s="1"/>
  <c r="N26" i="2"/>
  <c r="T26" i="2" s="1"/>
  <c r="AS36" i="25"/>
  <c r="AG35" i="25"/>
  <c r="AA34" i="25"/>
  <c r="S34" i="25"/>
  <c r="T34" i="25" s="1"/>
  <c r="O34" i="25"/>
  <c r="P34" i="25" s="1"/>
  <c r="AA33" i="25"/>
  <c r="S33" i="25"/>
  <c r="T33" i="25" s="1"/>
  <c r="O33" i="25"/>
  <c r="P33" i="25" s="1"/>
  <c r="AA32" i="25"/>
  <c r="S32" i="25"/>
  <c r="AI32" i="25" s="1"/>
  <c r="O32" i="25"/>
  <c r="AA31" i="25"/>
  <c r="S31" i="25"/>
  <c r="T31" i="25" s="1"/>
  <c r="O31" i="25"/>
  <c r="AA30" i="25"/>
  <c r="S30" i="25"/>
  <c r="T30" i="25" s="1"/>
  <c r="O30" i="25"/>
  <c r="AA29" i="25"/>
  <c r="S29" i="25"/>
  <c r="T29" i="25" s="1"/>
  <c r="O29" i="25"/>
  <c r="U29" i="25" s="1"/>
  <c r="AA28" i="25"/>
  <c r="S28" i="25"/>
  <c r="T28" i="25" s="1"/>
  <c r="O28" i="25"/>
  <c r="P28" i="25" s="1"/>
  <c r="AA27" i="25"/>
  <c r="S27" i="25"/>
  <c r="T27" i="25" s="1"/>
  <c r="O27" i="25"/>
  <c r="P27" i="25" s="1"/>
  <c r="AA26" i="25"/>
  <c r="S26" i="25"/>
  <c r="AI26" i="25" s="1"/>
  <c r="O26" i="25"/>
  <c r="AA25" i="25"/>
  <c r="S25" i="25"/>
  <c r="T25" i="25" s="1"/>
  <c r="O25" i="25"/>
  <c r="U25" i="25" s="1"/>
  <c r="AA24" i="25"/>
  <c r="S24" i="25"/>
  <c r="T24" i="25" s="1"/>
  <c r="O24" i="25"/>
  <c r="AA23" i="25"/>
  <c r="S23" i="25"/>
  <c r="T23" i="25" s="1"/>
  <c r="O23" i="25"/>
  <c r="AA22" i="25"/>
  <c r="S22" i="25"/>
  <c r="T22" i="25" s="1"/>
  <c r="O22" i="25"/>
  <c r="P22" i="25" s="1"/>
  <c r="AA21" i="25"/>
  <c r="S21" i="25"/>
  <c r="O21" i="25"/>
  <c r="P21" i="25" s="1"/>
  <c r="AA20" i="25"/>
  <c r="S20" i="25"/>
  <c r="AI20" i="25" s="1"/>
  <c r="O20" i="25"/>
  <c r="AA19" i="25"/>
  <c r="S19" i="25"/>
  <c r="AI19" i="25" s="1"/>
  <c r="O19" i="25"/>
  <c r="AA18" i="25"/>
  <c r="S18" i="25"/>
  <c r="T18" i="25" s="1"/>
  <c r="O18" i="25"/>
  <c r="AA17" i="25"/>
  <c r="S17" i="25"/>
  <c r="T17" i="25" s="1"/>
  <c r="O17" i="25"/>
  <c r="P17" i="25" s="1"/>
  <c r="AA16" i="25"/>
  <c r="S16" i="25"/>
  <c r="AI16" i="25" s="1"/>
  <c r="O16" i="25"/>
  <c r="AA15" i="25"/>
  <c r="X15" i="25"/>
  <c r="S15" i="25"/>
  <c r="AI15" i="25" s="1"/>
  <c r="O15" i="25"/>
  <c r="T21" i="25" l="1"/>
  <c r="AJ21" i="25" s="1"/>
  <c r="AI21" i="25"/>
  <c r="AE21" i="25"/>
  <c r="AF21" i="25" s="1"/>
  <c r="AI29" i="25"/>
  <c r="T16" i="25"/>
  <c r="AJ16" i="25" s="1"/>
  <c r="AF18" i="25"/>
  <c r="AG18" i="25" s="1"/>
  <c r="AK18" i="25" s="1"/>
  <c r="AI24" i="25"/>
  <c r="AJ34" i="25"/>
  <c r="T20" i="25"/>
  <c r="AJ20" i="25" s="1"/>
  <c r="AI17" i="25"/>
  <c r="U24" i="25"/>
  <c r="AJ28" i="25"/>
  <c r="AJ29" i="25"/>
  <c r="U30" i="25"/>
  <c r="U32" i="25"/>
  <c r="S26" i="2"/>
  <c r="AF26" i="2"/>
  <c r="AJ26" i="2" s="1"/>
  <c r="AI26" i="2"/>
  <c r="AF33" i="12"/>
  <c r="AJ33" i="12" s="1"/>
  <c r="AG33" i="12"/>
  <c r="AD34" i="12"/>
  <c r="AE34" i="12" s="1"/>
  <c r="AF32" i="12"/>
  <c r="AJ32" i="12" s="1"/>
  <c r="AG32" i="12"/>
  <c r="AG35" i="12"/>
  <c r="AF35" i="12"/>
  <c r="AJ35" i="12" s="1"/>
  <c r="AD19" i="12"/>
  <c r="AF19" i="12"/>
  <c r="AJ19" i="12" s="1"/>
  <c r="U16" i="25"/>
  <c r="AJ17" i="25"/>
  <c r="U18" i="25"/>
  <c r="AI18" i="25"/>
  <c r="U20" i="25"/>
  <c r="AI22" i="25"/>
  <c r="U26" i="25"/>
  <c r="P30" i="25"/>
  <c r="AI30" i="25"/>
  <c r="T32" i="25"/>
  <c r="AJ32" i="25" s="1"/>
  <c r="T15" i="25"/>
  <c r="AJ15" i="25" s="1"/>
  <c r="T19" i="25"/>
  <c r="AJ19" i="25" s="1"/>
  <c r="P24" i="25"/>
  <c r="P25" i="25"/>
  <c r="U15" i="25"/>
  <c r="AJ18" i="25"/>
  <c r="U19" i="25"/>
  <c r="AJ22" i="25"/>
  <c r="U23" i="25"/>
  <c r="AI23" i="25"/>
  <c r="AJ24" i="25"/>
  <c r="AI28" i="25"/>
  <c r="AJ30" i="25"/>
  <c r="U31" i="25"/>
  <c r="AI31" i="25"/>
  <c r="AI33" i="25"/>
  <c r="U33" i="25"/>
  <c r="AJ33" i="25"/>
  <c r="AH18" i="25"/>
  <c r="AJ31" i="25"/>
  <c r="AJ27" i="25"/>
  <c r="AJ25" i="25"/>
  <c r="P15" i="25"/>
  <c r="AF15" i="25" s="1"/>
  <c r="AE16" i="25" s="1"/>
  <c r="P16" i="25"/>
  <c r="P20" i="25"/>
  <c r="AF20" i="25" s="1"/>
  <c r="AG20" i="25" s="1"/>
  <c r="U34" i="25"/>
  <c r="P29" i="25"/>
  <c r="AF29" i="25" s="1"/>
  <c r="AE30" i="25" s="1"/>
  <c r="AE31" i="25" s="1"/>
  <c r="T26" i="25"/>
  <c r="AJ26" i="25" s="1"/>
  <c r="U17" i="25"/>
  <c r="U21" i="25"/>
  <c r="U28" i="25"/>
  <c r="P23" i="25"/>
  <c r="AF23" i="25" s="1"/>
  <c r="P31" i="25"/>
  <c r="U27" i="25"/>
  <c r="U22" i="25"/>
  <c r="AI25" i="25"/>
  <c r="AJ23" i="25"/>
  <c r="P32" i="25"/>
  <c r="AF32" i="25" s="1"/>
  <c r="AI27" i="25"/>
  <c r="AI34" i="25"/>
  <c r="P26" i="25"/>
  <c r="AF26" i="25" s="1"/>
  <c r="AG21" i="25" l="1"/>
  <c r="AK21" i="25" s="1"/>
  <c r="AH21" i="25"/>
  <c r="AG34" i="12"/>
  <c r="AF34" i="12"/>
  <c r="AJ34" i="12" s="1"/>
  <c r="AH23" i="25"/>
  <c r="AG23" i="25"/>
  <c r="AK23" i="25" s="1"/>
  <c r="AE24" i="25"/>
  <c r="AE25" i="25" s="1"/>
  <c r="AH26" i="25"/>
  <c r="AG26" i="25"/>
  <c r="AK26" i="25" s="1"/>
  <c r="AE27" i="25"/>
  <c r="AE28" i="25" s="1"/>
  <c r="AH32" i="25"/>
  <c r="AG32" i="25"/>
  <c r="AK32" i="25" s="1"/>
  <c r="AE33" i="25"/>
  <c r="AE34" i="25" s="1"/>
  <c r="AH20" i="25"/>
  <c r="AK20" i="25"/>
  <c r="AH15" i="25"/>
  <c r="AF16" i="25"/>
  <c r="AE19" i="25" s="1"/>
  <c r="AF19" i="25" s="1"/>
  <c r="AG19" i="25" s="1"/>
  <c r="AK19" i="25" s="1"/>
  <c r="AL18" i="25" s="1"/>
  <c r="AG15" i="25"/>
  <c r="AK15" i="25" s="1"/>
  <c r="AF30" i="25"/>
  <c r="AG30" i="25" s="1"/>
  <c r="AK30" i="25" s="1"/>
  <c r="AH29" i="25"/>
  <c r="AG29" i="25"/>
  <c r="AK29" i="25" s="1"/>
  <c r="AH19" i="25" l="1"/>
  <c r="AF27" i="25"/>
  <c r="AG27" i="25" s="1"/>
  <c r="AK27" i="25" s="1"/>
  <c r="AE22" i="25"/>
  <c r="AF22" i="25" s="1"/>
  <c r="AF33" i="25"/>
  <c r="AG33" i="25" s="1"/>
  <c r="AK33" i="25" s="1"/>
  <c r="AF31" i="25"/>
  <c r="AH30" i="25"/>
  <c r="AG16" i="25"/>
  <c r="AK16" i="25" s="1"/>
  <c r="AH16" i="25"/>
  <c r="AE17" i="25"/>
  <c r="AF17" i="25" s="1"/>
  <c r="AF28" i="25"/>
  <c r="AH27" i="25"/>
  <c r="AF24" i="25"/>
  <c r="AG24" i="25" s="1"/>
  <c r="AK24" i="25" s="1"/>
  <c r="AH17" i="25" l="1"/>
  <c r="AG17" i="25"/>
  <c r="AK17" i="25" s="1"/>
  <c r="AL15" i="25" s="1"/>
  <c r="AH28" i="25"/>
  <c r="AG28" i="25"/>
  <c r="AK28" i="25" s="1"/>
  <c r="AG22" i="25"/>
  <c r="AK22" i="25" s="1"/>
  <c r="AH22" i="25"/>
  <c r="AH24" i="25"/>
  <c r="AF25" i="25"/>
  <c r="AG31" i="25"/>
  <c r="AK31" i="25" s="1"/>
  <c r="AH31" i="25"/>
  <c r="AF34" i="25"/>
  <c r="AH33" i="25"/>
  <c r="E37" i="25" l="1"/>
  <c r="E36" i="25"/>
  <c r="AH34" i="25"/>
  <c r="AG34" i="25"/>
  <c r="AK34" i="25" s="1"/>
  <c r="AH25" i="25"/>
  <c r="AG25" i="25"/>
  <c r="AK25" i="25" s="1"/>
  <c r="W15" i="21" l="1"/>
  <c r="Z23" i="24" l="1"/>
  <c r="W23" i="24"/>
  <c r="R23" i="24"/>
  <c r="S23" i="24" s="1"/>
  <c r="N23" i="24"/>
  <c r="O23" i="24" s="1"/>
  <c r="AI23" i="24" l="1"/>
  <c r="T23" i="24"/>
  <c r="AH23" i="24"/>
  <c r="AH20" i="24"/>
  <c r="Q36" i="19"/>
  <c r="M36" i="19"/>
  <c r="S36" i="19" s="1"/>
  <c r="Z24" i="24" l="1"/>
  <c r="W24" i="24"/>
  <c r="R24" i="24"/>
  <c r="S24" i="24" s="1"/>
  <c r="N24" i="24"/>
  <c r="T24" i="24" l="1"/>
  <c r="AI24" i="24"/>
  <c r="O24" i="24"/>
  <c r="AE24" i="24" s="1"/>
  <c r="AH24" i="24"/>
  <c r="R17" i="24"/>
  <c r="AH17" i="24" s="1"/>
  <c r="R16" i="24"/>
  <c r="R15" i="24"/>
  <c r="S15" i="24" s="1"/>
  <c r="Z22" i="24"/>
  <c r="W22" i="24"/>
  <c r="R22" i="24"/>
  <c r="S22" i="24" s="1"/>
  <c r="N22" i="24"/>
  <c r="O22" i="24" s="1"/>
  <c r="Z21" i="24"/>
  <c r="W21" i="24"/>
  <c r="AI21" i="24" s="1"/>
  <c r="R21" i="24"/>
  <c r="AH21" i="24" s="1"/>
  <c r="N21" i="24"/>
  <c r="Z20" i="24"/>
  <c r="W20" i="24"/>
  <c r="N20" i="24"/>
  <c r="O20" i="24" s="1"/>
  <c r="Z19" i="24"/>
  <c r="W19" i="24"/>
  <c r="R19" i="24"/>
  <c r="AH19" i="24" s="1"/>
  <c r="N19" i="24"/>
  <c r="Z18" i="24"/>
  <c r="W18" i="24"/>
  <c r="R18" i="24"/>
  <c r="S18" i="24" s="1"/>
  <c r="N18" i="24"/>
  <c r="O18" i="24" s="1"/>
  <c r="Z17" i="24"/>
  <c r="W17" i="24"/>
  <c r="N17" i="24"/>
  <c r="O17" i="24" s="1"/>
  <c r="Z16" i="24"/>
  <c r="W16" i="24"/>
  <c r="N16" i="24"/>
  <c r="O16" i="24" s="1"/>
  <c r="Z15" i="24"/>
  <c r="W15" i="24"/>
  <c r="N15" i="24"/>
  <c r="T15" i="24" s="1"/>
  <c r="T19" i="24" l="1"/>
  <c r="T17" i="24"/>
  <c r="T16" i="24"/>
  <c r="S19" i="24"/>
  <c r="AI19" i="24" s="1"/>
  <c r="O19" i="24"/>
  <c r="T18" i="24"/>
  <c r="AF24" i="24"/>
  <c r="AJ24" i="24" s="1"/>
  <c r="AG24" i="24"/>
  <c r="S17" i="24"/>
  <c r="AI17" i="24" s="1"/>
  <c r="S16" i="24"/>
  <c r="AI16" i="24" s="1"/>
  <c r="AI15" i="24"/>
  <c r="AH16" i="24"/>
  <c r="S20" i="24"/>
  <c r="AI20" i="24" s="1"/>
  <c r="T20" i="24"/>
  <c r="AI18" i="24"/>
  <c r="AE18" i="24"/>
  <c r="T22" i="24"/>
  <c r="O15" i="24"/>
  <c r="AE15" i="24" s="1"/>
  <c r="O21" i="24"/>
  <c r="AE21" i="24" s="1"/>
  <c r="AH22" i="24"/>
  <c r="AH15" i="24"/>
  <c r="AH18" i="24"/>
  <c r="AE20" i="24"/>
  <c r="AE22" i="24"/>
  <c r="AE23" i="24" s="1"/>
  <c r="AR19" i="22"/>
  <c r="AS28" i="13"/>
  <c r="AS25" i="18"/>
  <c r="AR48" i="16"/>
  <c r="AR33" i="15"/>
  <c r="AQ38" i="19"/>
  <c r="AQ31" i="23"/>
  <c r="AS44" i="17"/>
  <c r="AR27" i="2"/>
  <c r="AG23" i="24" l="1"/>
  <c r="AF23" i="24"/>
  <c r="AF15" i="24"/>
  <c r="AJ15" i="24" s="1"/>
  <c r="AG15" i="24"/>
  <c r="AD16" i="24"/>
  <c r="AE16" i="24" s="1"/>
  <c r="AF21" i="24"/>
  <c r="AG21" i="24"/>
  <c r="AF20" i="24"/>
  <c r="AG20" i="24"/>
  <c r="AG22" i="24"/>
  <c r="AF22" i="24"/>
  <c r="AG18" i="24"/>
  <c r="AD19" i="24"/>
  <c r="AE19" i="24" s="1"/>
  <c r="AF18" i="24"/>
  <c r="AJ18" i="24" s="1"/>
  <c r="N18" i="12"/>
  <c r="R18" i="12"/>
  <c r="AH18" i="12" s="1"/>
  <c r="W18" i="12"/>
  <c r="Z18" i="12"/>
  <c r="N20" i="12"/>
  <c r="O20" i="12" s="1"/>
  <c r="R20" i="12"/>
  <c r="S20" i="12" s="1"/>
  <c r="W20" i="12"/>
  <c r="Z20" i="12"/>
  <c r="AE20" i="12" l="1"/>
  <c r="T18" i="12"/>
  <c r="AG16" i="24"/>
  <c r="AD17" i="24"/>
  <c r="AE17" i="24" s="1"/>
  <c r="AF16" i="24"/>
  <c r="AJ16" i="24" s="1"/>
  <c r="AG19" i="24"/>
  <c r="AF19" i="24"/>
  <c r="AJ19" i="24" s="1"/>
  <c r="AI20" i="12"/>
  <c r="T20" i="12"/>
  <c r="S18" i="12"/>
  <c r="AI18" i="12" s="1"/>
  <c r="O18" i="12"/>
  <c r="AE18" i="12" s="1"/>
  <c r="AH20" i="12"/>
  <c r="Z17" i="20"/>
  <c r="W17" i="20"/>
  <c r="R17" i="20"/>
  <c r="AH17" i="20" s="1"/>
  <c r="N17" i="20"/>
  <c r="Z16" i="20"/>
  <c r="W16" i="20"/>
  <c r="R16" i="20"/>
  <c r="S16" i="20" s="1"/>
  <c r="N16" i="20"/>
  <c r="O16" i="20" s="1"/>
  <c r="Z15" i="20"/>
  <c r="W15" i="20"/>
  <c r="R15" i="20"/>
  <c r="S15" i="20" s="1"/>
  <c r="N15" i="20"/>
  <c r="G10" i="20"/>
  <c r="AI15" i="20" l="1"/>
  <c r="T15" i="20"/>
  <c r="O15" i="20"/>
  <c r="AE15" i="20" s="1"/>
  <c r="AG15" i="20" s="1"/>
  <c r="AH16" i="20"/>
  <c r="AG17" i="24"/>
  <c r="AF17" i="24"/>
  <c r="AJ17" i="24" s="1"/>
  <c r="AH15" i="20"/>
  <c r="AG18" i="12"/>
  <c r="AF18" i="12"/>
  <c r="AJ18" i="12" s="1"/>
  <c r="T16" i="20"/>
  <c r="T17" i="20"/>
  <c r="AI16" i="20"/>
  <c r="O17" i="20"/>
  <c r="AE17" i="20" s="1"/>
  <c r="AF17" i="20" s="1"/>
  <c r="AJ17" i="20" s="1"/>
  <c r="S17" i="20"/>
  <c r="AI17" i="20" s="1"/>
  <c r="AE16" i="20"/>
  <c r="AF16" i="20" s="1"/>
  <c r="AJ16" i="20" l="1"/>
  <c r="AF15" i="20"/>
  <c r="AJ15" i="20" s="1"/>
  <c r="Z46" i="16" l="1"/>
  <c r="R46" i="16"/>
  <c r="AH46" i="16" s="1"/>
  <c r="N46" i="16"/>
  <c r="AA42" i="17"/>
  <c r="S42" i="17"/>
  <c r="AI42" i="17" s="1"/>
  <c r="O42" i="17"/>
  <c r="U42" i="17" l="1"/>
  <c r="P42" i="17"/>
  <c r="AF42" i="17" s="1"/>
  <c r="AH42" i="17" s="1"/>
  <c r="T46" i="16"/>
  <c r="O46" i="16"/>
  <c r="AE46" i="16" s="1"/>
  <c r="S46" i="16"/>
  <c r="AI46" i="16" s="1"/>
  <c r="T42" i="17"/>
  <c r="AJ42" i="17" s="1"/>
  <c r="AG42" i="17" l="1"/>
  <c r="AK42" i="17" s="1"/>
  <c r="AF46" i="16"/>
  <c r="AJ46" i="16" s="1"/>
  <c r="AG46" i="16"/>
  <c r="Y29" i="23" l="1"/>
  <c r="AD29" i="23" s="1"/>
  <c r="Q29" i="23"/>
  <c r="R29" i="23" s="1"/>
  <c r="AH29" i="23" s="1"/>
  <c r="M29" i="23"/>
  <c r="Y28" i="23"/>
  <c r="Q28" i="23"/>
  <c r="AG28" i="23" s="1"/>
  <c r="AG29" i="23" s="1"/>
  <c r="M28" i="23"/>
  <c r="S28" i="23" s="1"/>
  <c r="Y27" i="23"/>
  <c r="Q27" i="23"/>
  <c r="R27" i="23" s="1"/>
  <c r="AH27" i="23" s="1"/>
  <c r="M27" i="23"/>
  <c r="Y26" i="23"/>
  <c r="V26" i="23"/>
  <c r="Q26" i="23"/>
  <c r="R26" i="23" s="1"/>
  <c r="M26" i="23"/>
  <c r="AG25" i="23"/>
  <c r="Y25" i="23"/>
  <c r="V25" i="23"/>
  <c r="AH25" i="23" s="1"/>
  <c r="Y24" i="23"/>
  <c r="V24" i="23"/>
  <c r="Q24" i="23"/>
  <c r="AG24" i="23" s="1"/>
  <c r="M24" i="23"/>
  <c r="S24" i="23" s="1"/>
  <c r="AG23" i="23"/>
  <c r="AG22" i="23"/>
  <c r="Y21" i="23"/>
  <c r="V21" i="23"/>
  <c r="Q21" i="23"/>
  <c r="R21" i="23" s="1"/>
  <c r="M21" i="23"/>
  <c r="Y20" i="23"/>
  <c r="V20" i="23"/>
  <c r="Q20" i="23"/>
  <c r="AG20" i="23" s="1"/>
  <c r="M20" i="23"/>
  <c r="S20" i="23" s="1"/>
  <c r="Y19" i="23"/>
  <c r="V19" i="23"/>
  <c r="Q19" i="23"/>
  <c r="R19" i="23" s="1"/>
  <c r="M19" i="23"/>
  <c r="S19" i="23" s="1"/>
  <c r="Y18" i="23"/>
  <c r="V18" i="23"/>
  <c r="Q18" i="23"/>
  <c r="AG18" i="23" s="1"/>
  <c r="M18" i="23"/>
  <c r="Y17" i="23"/>
  <c r="V17" i="23"/>
  <c r="Q17" i="23"/>
  <c r="R17" i="23" s="1"/>
  <c r="M17" i="23"/>
  <c r="Y16" i="23"/>
  <c r="V16" i="23"/>
  <c r="Q16" i="23"/>
  <c r="AG16" i="23" s="1"/>
  <c r="M16" i="23"/>
  <c r="S16" i="23" s="1"/>
  <c r="Y15" i="23"/>
  <c r="V15" i="23"/>
  <c r="Q15" i="23"/>
  <c r="R15" i="23" s="1"/>
  <c r="M15" i="23"/>
  <c r="N15" i="23" s="1"/>
  <c r="F10" i="23"/>
  <c r="S21" i="23" l="1"/>
  <c r="N20" i="23"/>
  <c r="N24" i="23"/>
  <c r="AD24" i="23" s="1"/>
  <c r="S27" i="23"/>
  <c r="S18" i="23"/>
  <c r="N18" i="23"/>
  <c r="R20" i="23"/>
  <c r="AH20" i="23" s="1"/>
  <c r="R24" i="23"/>
  <c r="AH24" i="23" s="1"/>
  <c r="N28" i="23"/>
  <c r="AD28" i="23" s="1"/>
  <c r="AF28" i="23" s="1"/>
  <c r="R28" i="23"/>
  <c r="AH28" i="23" s="1"/>
  <c r="N16" i="23"/>
  <c r="R18" i="23"/>
  <c r="AH18" i="23" s="1"/>
  <c r="R16" i="23"/>
  <c r="AH16" i="23" s="1"/>
  <c r="S26" i="23"/>
  <c r="S17" i="23"/>
  <c r="S29" i="23"/>
  <c r="AH17" i="23"/>
  <c r="AG17" i="23"/>
  <c r="AH19" i="23"/>
  <c r="AG19" i="23"/>
  <c r="AH21" i="23"/>
  <c r="AG21" i="23"/>
  <c r="AH15" i="23"/>
  <c r="N17" i="23"/>
  <c r="N19" i="23"/>
  <c r="N21" i="23"/>
  <c r="AH26" i="23"/>
  <c r="AE29" i="23"/>
  <c r="AI29" i="23" s="1"/>
  <c r="AF29" i="23"/>
  <c r="S15" i="23"/>
  <c r="N26" i="23"/>
  <c r="AD26" i="23" s="1"/>
  <c r="N27" i="23"/>
  <c r="AG15" i="23"/>
  <c r="AD25" i="23"/>
  <c r="AG26" i="23"/>
  <c r="AG27" i="23" s="1"/>
  <c r="AD15" i="23"/>
  <c r="AE28" i="23" l="1"/>
  <c r="AI28" i="23" s="1"/>
  <c r="AC27" i="23"/>
  <c r="AD27" i="23" s="1"/>
  <c r="AE26" i="23"/>
  <c r="AF26" i="23"/>
  <c r="AE24" i="23"/>
  <c r="AI24" i="23" s="1"/>
  <c r="AF24" i="23"/>
  <c r="AE25" i="23"/>
  <c r="AI25" i="23" s="1"/>
  <c r="AF25" i="23"/>
  <c r="AC16" i="23"/>
  <c r="AD16" i="23" s="1"/>
  <c r="AF15" i="23"/>
  <c r="AE15" i="23"/>
  <c r="AI15" i="23" s="1"/>
  <c r="AF16" i="23" l="1"/>
  <c r="AC19" i="23"/>
  <c r="AD19" i="23" s="1"/>
  <c r="AC17" i="23"/>
  <c r="AD17" i="23" s="1"/>
  <c r="AE16" i="23"/>
  <c r="AI16" i="23" s="1"/>
  <c r="AE27" i="23"/>
  <c r="AI27" i="23" s="1"/>
  <c r="AF27" i="23"/>
  <c r="AE17" i="23" l="1"/>
  <c r="AI17" i="23" s="1"/>
  <c r="AF17" i="23"/>
  <c r="AC18" i="23"/>
  <c r="AD18" i="23" s="1"/>
  <c r="AC20" i="23"/>
  <c r="AD20" i="23" s="1"/>
  <c r="AE19" i="23"/>
  <c r="AI19" i="23" s="1"/>
  <c r="AF19" i="23"/>
  <c r="AF20" i="23" l="1"/>
  <c r="AC21" i="23"/>
  <c r="AD21" i="23" s="1"/>
  <c r="AE20" i="23"/>
  <c r="AI20" i="23" s="1"/>
  <c r="AF18" i="23"/>
  <c r="AE18" i="23"/>
  <c r="AI18" i="23" s="1"/>
  <c r="AE21" i="23" l="1"/>
  <c r="AI21" i="23" s="1"/>
  <c r="AF21" i="23"/>
  <c r="Z17" i="22" l="1"/>
  <c r="W17" i="22"/>
  <c r="R17" i="22"/>
  <c r="S17" i="22" s="1"/>
  <c r="N17" i="22"/>
  <c r="Z16" i="22"/>
  <c r="W16" i="22"/>
  <c r="R16" i="22"/>
  <c r="S16" i="22" s="1"/>
  <c r="T16" i="22" s="1"/>
  <c r="N16" i="22"/>
  <c r="O16" i="22" s="1"/>
  <c r="Z15" i="22"/>
  <c r="W15" i="22"/>
  <c r="R15" i="22"/>
  <c r="S15" i="22" s="1"/>
  <c r="N15" i="22"/>
  <c r="F10" i="22"/>
  <c r="T15" i="22" l="1"/>
  <c r="AI16" i="22"/>
  <c r="AH15" i="22"/>
  <c r="T17" i="22"/>
  <c r="O15" i="22"/>
  <c r="AE15" i="22" s="1"/>
  <c r="AF15" i="22" s="1"/>
  <c r="AI17" i="22"/>
  <c r="AI15" i="22"/>
  <c r="AH16" i="22"/>
  <c r="O17" i="22"/>
  <c r="AE17" i="22" s="1"/>
  <c r="AE16" i="22"/>
  <c r="AH17" i="22"/>
  <c r="AJ15" i="22" l="1"/>
  <c r="AF16" i="22"/>
  <c r="AJ16" i="22" s="1"/>
  <c r="AG16" i="22"/>
  <c r="AF17" i="22"/>
  <c r="AG17" i="22"/>
  <c r="Z24" i="21" l="1"/>
  <c r="W24" i="21"/>
  <c r="R24" i="21"/>
  <c r="AH24" i="21" s="1"/>
  <c r="N24" i="21"/>
  <c r="Z23" i="21"/>
  <c r="W23" i="21"/>
  <c r="R23" i="21"/>
  <c r="S23" i="21" s="1"/>
  <c r="N23" i="21"/>
  <c r="Z22" i="21"/>
  <c r="W22" i="21"/>
  <c r="R22" i="21"/>
  <c r="AH22" i="21" s="1"/>
  <c r="N22" i="21"/>
  <c r="O22" i="21" s="1"/>
  <c r="Z21" i="21"/>
  <c r="W21" i="21"/>
  <c r="R21" i="21"/>
  <c r="AH21" i="21" s="1"/>
  <c r="N21" i="21"/>
  <c r="O21" i="21" s="1"/>
  <c r="Z20" i="21"/>
  <c r="W20" i="21"/>
  <c r="R20" i="21"/>
  <c r="S20" i="21" s="1"/>
  <c r="N20" i="21"/>
  <c r="Z19" i="21"/>
  <c r="W19" i="21"/>
  <c r="R19" i="21"/>
  <c r="AH19" i="21" s="1"/>
  <c r="N19" i="21"/>
  <c r="O19" i="21" s="1"/>
  <c r="Z18" i="21"/>
  <c r="W18" i="21"/>
  <c r="R18" i="21"/>
  <c r="S18" i="21" s="1"/>
  <c r="N18" i="21"/>
  <c r="Z15" i="21"/>
  <c r="R15" i="21"/>
  <c r="S15" i="21" s="1"/>
  <c r="N15" i="21"/>
  <c r="O15" i="21" s="1"/>
  <c r="F10" i="21"/>
  <c r="S22" i="21" l="1"/>
  <c r="AI22" i="21" s="1"/>
  <c r="AI23" i="21"/>
  <c r="AI20" i="21"/>
  <c r="T18" i="21"/>
  <c r="O18" i="21"/>
  <c r="AE18" i="21" s="1"/>
  <c r="AI18" i="21"/>
  <c r="T15" i="21"/>
  <c r="S19" i="21"/>
  <c r="AI19" i="21" s="1"/>
  <c r="T23" i="21"/>
  <c r="T21" i="21"/>
  <c r="T24" i="21"/>
  <c r="AE19" i="21"/>
  <c r="AD20" i="21" s="1"/>
  <c r="AE20" i="21" s="1"/>
  <c r="O24" i="21"/>
  <c r="AI15" i="21"/>
  <c r="AE15" i="21"/>
  <c r="AH20" i="21"/>
  <c r="T20" i="21"/>
  <c r="AE21" i="21"/>
  <c r="AD22" i="21" s="1"/>
  <c r="AE22" i="21" s="1"/>
  <c r="O23" i="21"/>
  <c r="AE23" i="21" s="1"/>
  <c r="AH15" i="21"/>
  <c r="T19" i="21"/>
  <c r="AH18" i="21"/>
  <c r="AH23" i="21"/>
  <c r="O20" i="21"/>
  <c r="S21" i="21"/>
  <c r="AI21" i="21" s="1"/>
  <c r="S24" i="21"/>
  <c r="AI24" i="21" s="1"/>
  <c r="T22" i="21"/>
  <c r="AG15" i="21" l="1"/>
  <c r="AE16" i="21"/>
  <c r="AF15" i="21"/>
  <c r="AJ15" i="21" s="1"/>
  <c r="AG19" i="21"/>
  <c r="AF19" i="21"/>
  <c r="AJ19" i="21" s="1"/>
  <c r="AG21" i="21"/>
  <c r="AF21" i="21"/>
  <c r="AJ21" i="21" s="1"/>
  <c r="AF22" i="21"/>
  <c r="AJ22" i="21" s="1"/>
  <c r="AG22" i="21"/>
  <c r="AG20" i="21"/>
  <c r="AF20" i="21"/>
  <c r="AJ20" i="21" s="1"/>
  <c r="AG23" i="21"/>
  <c r="AF23" i="21"/>
  <c r="AJ23" i="21" s="1"/>
  <c r="AF18" i="21"/>
  <c r="AJ18" i="21" s="1"/>
  <c r="AG18" i="21"/>
  <c r="AD24" i="21"/>
  <c r="AE24" i="21" s="1"/>
  <c r="AG16" i="21" l="1"/>
  <c r="AE17" i="21"/>
  <c r="AD17" i="21"/>
  <c r="AF24" i="21"/>
  <c r="AJ24" i="21" s="1"/>
  <c r="AG24" i="21"/>
  <c r="AF17" i="21" l="1"/>
  <c r="AJ17" i="21" s="1"/>
  <c r="AG17" i="21"/>
  <c r="Y36" i="19"/>
  <c r="V36" i="19"/>
  <c r="AH36" i="19" s="1"/>
  <c r="AG36" i="19"/>
  <c r="Y35" i="19"/>
  <c r="AD35" i="19" s="1"/>
  <c r="Q35" i="19"/>
  <c r="R35" i="19" s="1"/>
  <c r="AH35" i="19" s="1"/>
  <c r="M35" i="19"/>
  <c r="Y34" i="19"/>
  <c r="AD34" i="19" s="1"/>
  <c r="Q34" i="19"/>
  <c r="AG34" i="19" s="1"/>
  <c r="M34" i="19"/>
  <c r="Y33" i="19"/>
  <c r="Q33" i="19"/>
  <c r="AG33" i="19" s="1"/>
  <c r="M33" i="19"/>
  <c r="N33" i="19" s="1"/>
  <c r="Y32" i="19"/>
  <c r="Q32" i="19"/>
  <c r="AG32" i="19" s="1"/>
  <c r="M32" i="19"/>
  <c r="AH31" i="19"/>
  <c r="Y31" i="19"/>
  <c r="Q31" i="19"/>
  <c r="AG31" i="19" s="1"/>
  <c r="M31" i="19"/>
  <c r="Y30" i="19"/>
  <c r="Q30" i="19"/>
  <c r="R30" i="19" s="1"/>
  <c r="AH30" i="19" s="1"/>
  <c r="M30" i="19"/>
  <c r="Y29" i="19"/>
  <c r="Q29" i="19"/>
  <c r="R29" i="19" s="1"/>
  <c r="AH29" i="19" s="1"/>
  <c r="M29" i="19"/>
  <c r="Y28" i="19"/>
  <c r="Q28" i="19"/>
  <c r="R28" i="19" s="1"/>
  <c r="AH28" i="19" s="1"/>
  <c r="M28" i="19"/>
  <c r="Y27" i="19"/>
  <c r="Q27" i="19"/>
  <c r="R27" i="19" s="1"/>
  <c r="AH27" i="19" s="1"/>
  <c r="M27" i="19"/>
  <c r="S27" i="19" s="1"/>
  <c r="Y26" i="19"/>
  <c r="Q26" i="19"/>
  <c r="R26" i="19" s="1"/>
  <c r="AH26" i="19" s="1"/>
  <c r="M26" i="19"/>
  <c r="N26" i="19" s="1"/>
  <c r="Y25" i="19"/>
  <c r="Q25" i="19"/>
  <c r="R25" i="19" s="1"/>
  <c r="AH25" i="19" s="1"/>
  <c r="M25" i="19"/>
  <c r="Y24" i="19"/>
  <c r="V24" i="19"/>
  <c r="Q24" i="19"/>
  <c r="AG24" i="19" s="1"/>
  <c r="M24" i="19"/>
  <c r="Y23" i="19"/>
  <c r="V23" i="19"/>
  <c r="Q23" i="19"/>
  <c r="AG23" i="19" s="1"/>
  <c r="M23" i="19"/>
  <c r="N23" i="19" s="1"/>
  <c r="Y22" i="19"/>
  <c r="V22" i="19"/>
  <c r="Q22" i="19"/>
  <c r="AG22" i="19" s="1"/>
  <c r="M22" i="19"/>
  <c r="N22" i="19" s="1"/>
  <c r="Y21" i="19"/>
  <c r="V21" i="19"/>
  <c r="Q21" i="19"/>
  <c r="R21" i="19" s="1"/>
  <c r="M21" i="19"/>
  <c r="Y20" i="19"/>
  <c r="V20" i="19"/>
  <c r="Q20" i="19"/>
  <c r="AG20" i="19" s="1"/>
  <c r="M20" i="19"/>
  <c r="Y19" i="19"/>
  <c r="V19" i="19"/>
  <c r="Q19" i="19"/>
  <c r="AG19" i="19" s="1"/>
  <c r="M19" i="19"/>
  <c r="N19" i="19" s="1"/>
  <c r="Y18" i="19"/>
  <c r="V18" i="19"/>
  <c r="Q18" i="19"/>
  <c r="AG18" i="19" s="1"/>
  <c r="M18" i="19"/>
  <c r="N18" i="19" s="1"/>
  <c r="Y17" i="19"/>
  <c r="V17" i="19"/>
  <c r="Q17" i="19"/>
  <c r="R17" i="19" s="1"/>
  <c r="M17" i="19"/>
  <c r="Y16" i="19"/>
  <c r="V16" i="19"/>
  <c r="Q16" i="19"/>
  <c r="AG16" i="19" s="1"/>
  <c r="M16" i="19"/>
  <c r="Y15" i="19"/>
  <c r="V15" i="19"/>
  <c r="Q15" i="19"/>
  <c r="AG15" i="19" s="1"/>
  <c r="M15" i="19"/>
  <c r="N15" i="19" s="1"/>
  <c r="F10" i="19"/>
  <c r="S28" i="19" l="1"/>
  <c r="AD26" i="19"/>
  <c r="S16" i="19"/>
  <c r="S24" i="19"/>
  <c r="S30" i="19"/>
  <c r="S35" i="19"/>
  <c r="S17" i="19"/>
  <c r="R15" i="19"/>
  <c r="AH15" i="19" s="1"/>
  <c r="S20" i="19"/>
  <c r="R23" i="19"/>
  <c r="AH23" i="19" s="1"/>
  <c r="S32" i="19"/>
  <c r="R19" i="19"/>
  <c r="AH19" i="19" s="1"/>
  <c r="S29" i="19"/>
  <c r="AD33" i="19"/>
  <c r="AF33" i="19" s="1"/>
  <c r="N28" i="19"/>
  <c r="AD28" i="19" s="1"/>
  <c r="AF28" i="19" s="1"/>
  <c r="N16" i="19"/>
  <c r="AD16" i="19" s="1"/>
  <c r="N24" i="19"/>
  <c r="AD24" i="19" s="1"/>
  <c r="AF24" i="19" s="1"/>
  <c r="AD19" i="19"/>
  <c r="AF19" i="19" s="1"/>
  <c r="S31" i="19"/>
  <c r="S25" i="19"/>
  <c r="AD15" i="19"/>
  <c r="AE15" i="19" s="1"/>
  <c r="AI15" i="19" s="1"/>
  <c r="N20" i="19"/>
  <c r="AD20" i="19" s="1"/>
  <c r="AD23" i="19"/>
  <c r="AE23" i="19" s="1"/>
  <c r="AI23" i="19" s="1"/>
  <c r="N32" i="19"/>
  <c r="AD32" i="19" s="1"/>
  <c r="AF32" i="19" s="1"/>
  <c r="AG35" i="19"/>
  <c r="S26" i="19"/>
  <c r="S21" i="19"/>
  <c r="N30" i="19"/>
  <c r="AD30" i="19" s="1"/>
  <c r="AF30" i="19" s="1"/>
  <c r="AG27" i="19"/>
  <c r="AG29" i="19"/>
  <c r="N17" i="19"/>
  <c r="AD17" i="19" s="1"/>
  <c r="AH17" i="19"/>
  <c r="R18" i="19"/>
  <c r="AH18" i="19" s="1"/>
  <c r="N21" i="19"/>
  <c r="AD21" i="19" s="1"/>
  <c r="R22" i="19"/>
  <c r="AH22" i="19" s="1"/>
  <c r="N25" i="19"/>
  <c r="AD25" i="19" s="1"/>
  <c r="AE25" i="19" s="1"/>
  <c r="AG26" i="19"/>
  <c r="N27" i="19"/>
  <c r="AD27" i="19" s="1"/>
  <c r="AF27" i="19" s="1"/>
  <c r="AG28" i="19"/>
  <c r="N29" i="19"/>
  <c r="AD29" i="19" s="1"/>
  <c r="AE29" i="19" s="1"/>
  <c r="AG30" i="19"/>
  <c r="N31" i="19"/>
  <c r="AD31" i="19" s="1"/>
  <c r="AF31" i="19" s="1"/>
  <c r="R34" i="19"/>
  <c r="AH34" i="19" s="1"/>
  <c r="AG25" i="19"/>
  <c r="S34" i="19"/>
  <c r="AF15" i="19"/>
  <c r="AF26" i="19"/>
  <c r="AE26" i="19"/>
  <c r="AH21" i="19"/>
  <c r="AE34" i="19"/>
  <c r="AI34" i="19" s="1"/>
  <c r="AF34" i="19"/>
  <c r="AE35" i="19"/>
  <c r="AF35" i="19"/>
  <c r="S18" i="19"/>
  <c r="S22" i="19"/>
  <c r="S15" i="19"/>
  <c r="S19" i="19"/>
  <c r="R20" i="19"/>
  <c r="AH20" i="19" s="1"/>
  <c r="S23" i="19"/>
  <c r="R24" i="19"/>
  <c r="AH24" i="19" s="1"/>
  <c r="R32" i="19"/>
  <c r="AH32" i="19" s="1"/>
  <c r="R33" i="19"/>
  <c r="AH33" i="19" s="1"/>
  <c r="N36" i="19"/>
  <c r="AD36" i="19" s="1"/>
  <c r="R16" i="19"/>
  <c r="AH16" i="19" s="1"/>
  <c r="AG17" i="19"/>
  <c r="AG21" i="19"/>
  <c r="S33" i="19"/>
  <c r="AD18" i="19"/>
  <c r="AD22" i="19"/>
  <c r="AI35" i="19" l="1"/>
  <c r="AE33" i="19"/>
  <c r="AI33" i="19" s="1"/>
  <c r="AI29" i="19"/>
  <c r="AI25" i="19"/>
  <c r="AI26" i="19"/>
  <c r="AF29" i="19"/>
  <c r="AF16" i="19"/>
  <c r="AE16" i="19"/>
  <c r="AI16" i="19" s="1"/>
  <c r="AE27" i="19"/>
  <c r="AI27" i="19" s="1"/>
  <c r="AE30" i="19"/>
  <c r="AI30" i="19" s="1"/>
  <c r="AE28" i="19"/>
  <c r="AI28" i="19" s="1"/>
  <c r="AF20" i="19"/>
  <c r="AE20" i="19"/>
  <c r="AI20" i="19" s="1"/>
  <c r="AE31" i="19"/>
  <c r="AI31" i="19" s="1"/>
  <c r="AF23" i="19"/>
  <c r="AE32" i="19"/>
  <c r="AI32" i="19" s="1"/>
  <c r="AE19" i="19"/>
  <c r="AI19" i="19" s="1"/>
  <c r="AE24" i="19"/>
  <c r="AI24" i="19" s="1"/>
  <c r="AF25" i="19"/>
  <c r="AE36" i="19"/>
  <c r="AI36" i="19" s="1"/>
  <c r="AF36" i="19"/>
  <c r="AE17" i="19"/>
  <c r="AI17" i="19" s="1"/>
  <c r="AF17" i="19"/>
  <c r="AF18" i="19"/>
  <c r="AE18" i="19"/>
  <c r="AI18" i="19" s="1"/>
  <c r="AE22" i="19"/>
  <c r="AI22" i="19" s="1"/>
  <c r="AF22" i="19"/>
  <c r="AE21" i="19"/>
  <c r="AI21" i="19" s="1"/>
  <c r="AF21" i="19"/>
  <c r="AA23" i="18" l="1"/>
  <c r="X23" i="18"/>
  <c r="S23" i="18"/>
  <c r="T23" i="18" s="1"/>
  <c r="O23" i="18"/>
  <c r="U23" i="18" s="1"/>
  <c r="AA22" i="18"/>
  <c r="X22" i="18"/>
  <c r="S22" i="18"/>
  <c r="T22" i="18" s="1"/>
  <c r="O22" i="18"/>
  <c r="AA21" i="18"/>
  <c r="X21" i="18"/>
  <c r="S21" i="18"/>
  <c r="AI21" i="18" s="1"/>
  <c r="O21" i="18"/>
  <c r="AA20" i="18"/>
  <c r="X20" i="18"/>
  <c r="S20" i="18"/>
  <c r="T20" i="18" s="1"/>
  <c r="O20" i="18"/>
  <c r="U20" i="18" s="1"/>
  <c r="AA19" i="18"/>
  <c r="X19" i="18"/>
  <c r="S19" i="18"/>
  <c r="T19" i="18" s="1"/>
  <c r="O19" i="18"/>
  <c r="U19" i="18" s="1"/>
  <c r="AA18" i="18"/>
  <c r="X18" i="18"/>
  <c r="S18" i="18"/>
  <c r="AI18" i="18" s="1"/>
  <c r="O18" i="18"/>
  <c r="AA17" i="18"/>
  <c r="X17" i="18"/>
  <c r="S17" i="18"/>
  <c r="AI17" i="18" s="1"/>
  <c r="O17" i="18"/>
  <c r="AA16" i="18"/>
  <c r="X16" i="18"/>
  <c r="S16" i="18"/>
  <c r="T16" i="18" s="1"/>
  <c r="AJ16" i="18" s="1"/>
  <c r="O16" i="18"/>
  <c r="P16" i="18" s="1"/>
  <c r="AA15" i="18"/>
  <c r="X15" i="18"/>
  <c r="S15" i="18"/>
  <c r="AI15" i="18" s="1"/>
  <c r="O15" i="18"/>
  <c r="P15" i="18" s="1"/>
  <c r="G10" i="18"/>
  <c r="T18" i="18" l="1"/>
  <c r="AJ18" i="18" s="1"/>
  <c r="U17" i="18"/>
  <c r="AF15" i="18"/>
  <c r="AG15" i="18" s="1"/>
  <c r="AK15" i="18" s="1"/>
  <c r="U18" i="18"/>
  <c r="P17" i="18"/>
  <c r="T15" i="18"/>
  <c r="AJ15" i="18" s="1"/>
  <c r="U21" i="18"/>
  <c r="AF16" i="18"/>
  <c r="AG16" i="18" s="1"/>
  <c r="P19" i="18"/>
  <c r="AF19" i="18" s="1"/>
  <c r="AE21" i="18" s="1"/>
  <c r="AI19" i="18"/>
  <c r="P20" i="18"/>
  <c r="AF20" i="18" s="1"/>
  <c r="AG20" i="18" s="1"/>
  <c r="AI20" i="18"/>
  <c r="P21" i="18"/>
  <c r="U22" i="18"/>
  <c r="P23" i="18"/>
  <c r="AF23" i="18" s="1"/>
  <c r="AE17" i="18"/>
  <c r="AF17" i="18" s="1"/>
  <c r="AJ19" i="18"/>
  <c r="AJ22" i="18"/>
  <c r="AJ23" i="18"/>
  <c r="AH15" i="18"/>
  <c r="AI16" i="18"/>
  <c r="P22" i="18"/>
  <c r="AF22" i="18" s="1"/>
  <c r="AI23" i="18"/>
  <c r="U15" i="18"/>
  <c r="AJ20" i="18"/>
  <c r="U16" i="18"/>
  <c r="T17" i="18"/>
  <c r="AJ17" i="18" s="1"/>
  <c r="P18" i="18"/>
  <c r="T21" i="18"/>
  <c r="AJ21" i="18" s="1"/>
  <c r="AI22" i="18"/>
  <c r="AK20" i="18" l="1"/>
  <c r="AE18" i="18"/>
  <c r="AF18" i="18" s="1"/>
  <c r="AH18" i="18" s="1"/>
  <c r="AH16" i="18"/>
  <c r="AK16" i="18"/>
  <c r="AG17" i="18"/>
  <c r="AK17" i="18" s="1"/>
  <c r="AH17" i="18"/>
  <c r="AF21" i="18"/>
  <c r="AG21" i="18" s="1"/>
  <c r="AK21" i="18" s="1"/>
  <c r="AG19" i="18"/>
  <c r="AK19" i="18" s="1"/>
  <c r="AH22" i="18"/>
  <c r="AG22" i="18"/>
  <c r="AG23" i="18"/>
  <c r="AK23" i="18" s="1"/>
  <c r="AH23" i="18"/>
  <c r="AG18" i="18" l="1"/>
  <c r="AK18" i="18" s="1"/>
  <c r="AG43" i="17"/>
  <c r="AA41" i="17"/>
  <c r="S41" i="17"/>
  <c r="T41" i="17" s="1"/>
  <c r="AJ41" i="17" s="1"/>
  <c r="O41" i="17"/>
  <c r="AA40" i="17"/>
  <c r="S40" i="17"/>
  <c r="AI40" i="17" s="1"/>
  <c r="O40" i="17"/>
  <c r="AA39" i="17"/>
  <c r="S39" i="17"/>
  <c r="AI39" i="17" s="1"/>
  <c r="O39" i="17"/>
  <c r="AA38" i="17"/>
  <c r="S38" i="17"/>
  <c r="AI38" i="17" s="1"/>
  <c r="O38" i="17"/>
  <c r="AA37" i="17"/>
  <c r="S37" i="17"/>
  <c r="AI37" i="17" s="1"/>
  <c r="O37" i="17"/>
  <c r="P37" i="17" s="1"/>
  <c r="AA36" i="17"/>
  <c r="S36" i="17"/>
  <c r="AI36" i="17" s="1"/>
  <c r="O36" i="17"/>
  <c r="AA35" i="17"/>
  <c r="S35" i="17"/>
  <c r="AI35" i="17" s="1"/>
  <c r="O35" i="17"/>
  <c r="AA34" i="17"/>
  <c r="S34" i="17"/>
  <c r="AI34" i="17" s="1"/>
  <c r="O34" i="17"/>
  <c r="AA33" i="17"/>
  <c r="S33" i="17"/>
  <c r="T33" i="17" s="1"/>
  <c r="AJ33" i="17" s="1"/>
  <c r="O33" i="17"/>
  <c r="AA32" i="17"/>
  <c r="S32" i="17"/>
  <c r="T32" i="17" s="1"/>
  <c r="AJ32" i="17" s="1"/>
  <c r="O32" i="17"/>
  <c r="P32" i="17" s="1"/>
  <c r="AA31" i="17"/>
  <c r="S31" i="17"/>
  <c r="T31" i="17" s="1"/>
  <c r="AJ31" i="17" s="1"/>
  <c r="O31" i="17"/>
  <c r="AA30" i="17"/>
  <c r="S30" i="17"/>
  <c r="T30" i="17" s="1"/>
  <c r="O30" i="17"/>
  <c r="AA29" i="17"/>
  <c r="S29" i="17"/>
  <c r="AI29" i="17" s="1"/>
  <c r="O29" i="17"/>
  <c r="AA28" i="17"/>
  <c r="S28" i="17"/>
  <c r="AI28" i="17" s="1"/>
  <c r="O28" i="17"/>
  <c r="P28" i="17" s="1"/>
  <c r="AA27" i="17"/>
  <c r="X27" i="17"/>
  <c r="S27" i="17"/>
  <c r="AI27" i="17" s="1"/>
  <c r="O27" i="17"/>
  <c r="P27" i="17" s="1"/>
  <c r="AA26" i="17"/>
  <c r="X26" i="17"/>
  <c r="S26" i="17"/>
  <c r="AI26" i="17" s="1"/>
  <c r="O26" i="17"/>
  <c r="U26" i="17" s="1"/>
  <c r="AA25" i="17"/>
  <c r="X25" i="17"/>
  <c r="S25" i="17"/>
  <c r="T25" i="17" s="1"/>
  <c r="O25" i="17"/>
  <c r="P25" i="17" s="1"/>
  <c r="AA24" i="17"/>
  <c r="X24" i="17"/>
  <c r="S24" i="17"/>
  <c r="AI24" i="17" s="1"/>
  <c r="O24" i="17"/>
  <c r="U24" i="17" s="1"/>
  <c r="AA23" i="17"/>
  <c r="X23" i="17"/>
  <c r="S23" i="17"/>
  <c r="AI23" i="17" s="1"/>
  <c r="O23" i="17"/>
  <c r="P23" i="17" s="1"/>
  <c r="AA22" i="17"/>
  <c r="X22" i="17"/>
  <c r="S22" i="17"/>
  <c r="O22" i="17"/>
  <c r="AA21" i="17"/>
  <c r="X21" i="17"/>
  <c r="S21" i="17"/>
  <c r="O21" i="17"/>
  <c r="P21" i="17" s="1"/>
  <c r="AA20" i="17"/>
  <c r="X20" i="17"/>
  <c r="S20" i="17"/>
  <c r="O20" i="17"/>
  <c r="P20" i="17" s="1"/>
  <c r="AA19" i="17"/>
  <c r="X19" i="17"/>
  <c r="S19" i="17"/>
  <c r="AI19" i="17" s="1"/>
  <c r="O19" i="17"/>
  <c r="AA18" i="17"/>
  <c r="X18" i="17"/>
  <c r="S18" i="17"/>
  <c r="AI18" i="17" s="1"/>
  <c r="O18" i="17"/>
  <c r="AA17" i="17"/>
  <c r="X17" i="17"/>
  <c r="S17" i="17"/>
  <c r="AI17" i="17" s="1"/>
  <c r="O17" i="17"/>
  <c r="AA16" i="17"/>
  <c r="X16" i="17"/>
  <c r="S16" i="17"/>
  <c r="AI16" i="17" s="1"/>
  <c r="O16" i="17"/>
  <c r="AA15" i="17"/>
  <c r="X15" i="17"/>
  <c r="S15" i="17"/>
  <c r="T15" i="17" s="1"/>
  <c r="O15" i="17"/>
  <c r="U15" i="17" s="1"/>
  <c r="G10" i="17"/>
  <c r="P16" i="17" l="1"/>
  <c r="U16" i="17"/>
  <c r="P17" i="17"/>
  <c r="U17" i="17"/>
  <c r="P18" i="17"/>
  <c r="U18" i="17"/>
  <c r="AF37" i="17"/>
  <c r="AG37" i="17" s="1"/>
  <c r="AK37" i="17" s="1"/>
  <c r="U41" i="17"/>
  <c r="U36" i="17"/>
  <c r="U34" i="17"/>
  <c r="U39" i="17"/>
  <c r="U29" i="17"/>
  <c r="AJ25" i="17"/>
  <c r="T28" i="17"/>
  <c r="AJ28" i="17" s="1"/>
  <c r="T35" i="17"/>
  <c r="AJ35" i="17" s="1"/>
  <c r="U37" i="17"/>
  <c r="U31" i="17"/>
  <c r="T34" i="17"/>
  <c r="AJ34" i="17" s="1"/>
  <c r="T37" i="17"/>
  <c r="AJ37" i="17" s="1"/>
  <c r="U35" i="17"/>
  <c r="U38" i="17"/>
  <c r="U22" i="17"/>
  <c r="AF32" i="17"/>
  <c r="AG32" i="17" s="1"/>
  <c r="P39" i="17"/>
  <c r="AF39" i="17" s="1"/>
  <c r="AE40" i="17" s="1"/>
  <c r="P15" i="17"/>
  <c r="AF15" i="17" s="1"/>
  <c r="U33" i="17"/>
  <c r="U30" i="17"/>
  <c r="U40" i="17"/>
  <c r="T18" i="17"/>
  <c r="AJ18" i="17" s="1"/>
  <c r="T21" i="17"/>
  <c r="AJ21" i="17" s="1"/>
  <c r="U32" i="17"/>
  <c r="AE38" i="17"/>
  <c r="AF38" i="17" s="1"/>
  <c r="AG38" i="17" s="1"/>
  <c r="AK38" i="17" s="1"/>
  <c r="AI25" i="17"/>
  <c r="AI31" i="17"/>
  <c r="AI41" i="17"/>
  <c r="U19" i="17"/>
  <c r="AJ15" i="17"/>
  <c r="T19" i="17"/>
  <c r="AJ19" i="17" s="1"/>
  <c r="T20" i="17"/>
  <c r="AJ20" i="17" s="1"/>
  <c r="P22" i="17"/>
  <c r="AF23" i="17"/>
  <c r="AE24" i="17" s="1"/>
  <c r="T23" i="17"/>
  <c r="AJ23" i="17" s="1"/>
  <c r="P24" i="17"/>
  <c r="P26" i="17"/>
  <c r="T27" i="17"/>
  <c r="AJ27" i="17" s="1"/>
  <c r="P29" i="17"/>
  <c r="P30" i="17"/>
  <c r="P31" i="17"/>
  <c r="AF31" i="17" s="1"/>
  <c r="AH31" i="17" s="1"/>
  <c r="AI32" i="17"/>
  <c r="P33" i="17"/>
  <c r="P36" i="17"/>
  <c r="AF36" i="17" s="1"/>
  <c r="T36" i="17"/>
  <c r="AJ36" i="17" s="1"/>
  <c r="P38" i="17"/>
  <c r="T38" i="17"/>
  <c r="AJ38" i="17" s="1"/>
  <c r="P40" i="17"/>
  <c r="P41" i="17"/>
  <c r="AF41" i="17" s="1"/>
  <c r="AH41" i="17" s="1"/>
  <c r="AH32" i="17"/>
  <c r="U25" i="17"/>
  <c r="U27" i="17"/>
  <c r="U23" i="17"/>
  <c r="T24" i="17"/>
  <c r="AJ24" i="17" s="1"/>
  <c r="T26" i="17"/>
  <c r="AJ26" i="17" s="1"/>
  <c r="U28" i="17"/>
  <c r="T29" i="17"/>
  <c r="AJ29" i="17" s="1"/>
  <c r="AI30" i="17"/>
  <c r="AI33" i="17"/>
  <c r="P34" i="17"/>
  <c r="AF34" i="17" s="1"/>
  <c r="P35" i="17"/>
  <c r="T39" i="17"/>
  <c r="AJ39" i="17" s="1"/>
  <c r="T40" i="17"/>
  <c r="AJ40" i="17" s="1"/>
  <c r="T16" i="17"/>
  <c r="AJ16" i="17" s="1"/>
  <c r="U21" i="17"/>
  <c r="T17" i="17"/>
  <c r="AJ17" i="17" s="1"/>
  <c r="T22" i="17"/>
  <c r="AJ22" i="17" s="1"/>
  <c r="AI15" i="17"/>
  <c r="AF19" i="17"/>
  <c r="AF20" i="17"/>
  <c r="AF27" i="17"/>
  <c r="AH38" i="17" l="1"/>
  <c r="AH37" i="17"/>
  <c r="AE33" i="17"/>
  <c r="AF33" i="17" s="1"/>
  <c r="AH33" i="17" s="1"/>
  <c r="AH39" i="17"/>
  <c r="AF40" i="17"/>
  <c r="AH40" i="17" s="1"/>
  <c r="AG39" i="17"/>
  <c r="AK39" i="17" s="1"/>
  <c r="AG41" i="17"/>
  <c r="AG31" i="17"/>
  <c r="AK31" i="17" s="1"/>
  <c r="AH23" i="17"/>
  <c r="AG23" i="17"/>
  <c r="AK23" i="17" s="1"/>
  <c r="AK41" i="17"/>
  <c r="AE16" i="17"/>
  <c r="AF16" i="17" s="1"/>
  <c r="AE17" i="17" s="1"/>
  <c r="AH15" i="17"/>
  <c r="AG15" i="17"/>
  <c r="AK32" i="17"/>
  <c r="AE25" i="17"/>
  <c r="AE26" i="17" s="1"/>
  <c r="AF24" i="17"/>
  <c r="AH24" i="17" s="1"/>
  <c r="AH36" i="17"/>
  <c r="AG36" i="17"/>
  <c r="AK36" i="17" s="1"/>
  <c r="AG33" i="17"/>
  <c r="AK33" i="17" s="1"/>
  <c r="AG34" i="17"/>
  <c r="AK34" i="17" s="1"/>
  <c r="AE35" i="17"/>
  <c r="AF35" i="17" s="1"/>
  <c r="AH34" i="17"/>
  <c r="AH20" i="17"/>
  <c r="AG20" i="17"/>
  <c r="AK20" i="17" s="1"/>
  <c r="AL20" i="17" s="1"/>
  <c r="AE21" i="17"/>
  <c r="AF21" i="17" s="1"/>
  <c r="AG40" i="17"/>
  <c r="AK40" i="17" s="1"/>
  <c r="AH19" i="17"/>
  <c r="AG19" i="17"/>
  <c r="AE28" i="17"/>
  <c r="AF28" i="17" s="1"/>
  <c r="AH27" i="17"/>
  <c r="AG27" i="17"/>
  <c r="AK27" i="17" s="1"/>
  <c r="AG24" i="17" l="1"/>
  <c r="AK24" i="17" s="1"/>
  <c r="AF25" i="17"/>
  <c r="AH25" i="17" s="1"/>
  <c r="AH26" i="17" s="1"/>
  <c r="AH16" i="17"/>
  <c r="AG16" i="17"/>
  <c r="AF17" i="17"/>
  <c r="AG17" i="17" s="1"/>
  <c r="AG35" i="17"/>
  <c r="AK35" i="17" s="1"/>
  <c r="AH35" i="17"/>
  <c r="AH28" i="17"/>
  <c r="AG28" i="17"/>
  <c r="AK28" i="17" s="1"/>
  <c r="AE29" i="17"/>
  <c r="AF29" i="17" s="1"/>
  <c r="AH21" i="17"/>
  <c r="AG21" i="17"/>
  <c r="AK21" i="17" s="1"/>
  <c r="AE22" i="17"/>
  <c r="AF22" i="17" s="1"/>
  <c r="AG25" i="17" l="1"/>
  <c r="AK25" i="17" s="1"/>
  <c r="AF26" i="17"/>
  <c r="AG26" i="17" s="1"/>
  <c r="AK26" i="17" s="1"/>
  <c r="AE18" i="17"/>
  <c r="AF18" i="17" s="1"/>
  <c r="AG18" i="17" s="1"/>
  <c r="AH17" i="17"/>
  <c r="AH22" i="17"/>
  <c r="AG22" i="17"/>
  <c r="AK22" i="17" s="1"/>
  <c r="AH29" i="17"/>
  <c r="AG29" i="17"/>
  <c r="AK29" i="17" s="1"/>
  <c r="AE30" i="17"/>
  <c r="AF30" i="17" s="1"/>
  <c r="AH18" i="17" l="1"/>
  <c r="AG30" i="17"/>
  <c r="AK30" i="17" s="1"/>
  <c r="AH30" i="17"/>
  <c r="Z45" i="16" l="1"/>
  <c r="W45" i="16"/>
  <c r="R45" i="16"/>
  <c r="S45" i="16" s="1"/>
  <c r="N45" i="16"/>
  <c r="O45" i="16" s="1"/>
  <c r="Z44" i="16"/>
  <c r="R44" i="16"/>
  <c r="S44" i="16" s="1"/>
  <c r="AI44" i="16" s="1"/>
  <c r="N44" i="16"/>
  <c r="O44" i="16" s="1"/>
  <c r="AG43" i="16"/>
  <c r="AF43" i="16"/>
  <c r="Z43" i="16"/>
  <c r="R43" i="16"/>
  <c r="AH43" i="16" s="1"/>
  <c r="N43" i="16"/>
  <c r="Z42" i="16"/>
  <c r="R42" i="16"/>
  <c r="AH42" i="16" s="1"/>
  <c r="N42" i="16"/>
  <c r="AG41" i="16"/>
  <c r="AF41" i="16"/>
  <c r="Z41" i="16"/>
  <c r="R41" i="16"/>
  <c r="S41" i="16" s="1"/>
  <c r="AI41" i="16" s="1"/>
  <c r="N41" i="16"/>
  <c r="Z40" i="16"/>
  <c r="R40" i="16"/>
  <c r="S40" i="16" s="1"/>
  <c r="AI40" i="16" s="1"/>
  <c r="N40" i="16"/>
  <c r="O40" i="16" s="1"/>
  <c r="Z39" i="16"/>
  <c r="R39" i="16"/>
  <c r="S39" i="16" s="1"/>
  <c r="AI39" i="16" s="1"/>
  <c r="N39" i="16"/>
  <c r="AG38" i="16"/>
  <c r="AF38" i="16"/>
  <c r="Z38" i="16"/>
  <c r="R38" i="16"/>
  <c r="AH38" i="16" s="1"/>
  <c r="N38" i="16"/>
  <c r="Z37" i="16"/>
  <c r="R37" i="16"/>
  <c r="AH37" i="16" s="1"/>
  <c r="N37" i="16"/>
  <c r="Z36" i="16"/>
  <c r="AE36" i="16" s="1"/>
  <c r="R36" i="16"/>
  <c r="AH36" i="16" s="1"/>
  <c r="N36" i="16"/>
  <c r="Z35" i="16"/>
  <c r="R35" i="16"/>
  <c r="AH35" i="16" s="1"/>
  <c r="N35" i="16"/>
  <c r="Z34" i="16"/>
  <c r="R34" i="16"/>
  <c r="AH34" i="16" s="1"/>
  <c r="N34" i="16"/>
  <c r="Z33" i="16"/>
  <c r="R33" i="16"/>
  <c r="S33" i="16" s="1"/>
  <c r="N33" i="16"/>
  <c r="Z32" i="16"/>
  <c r="R32" i="16"/>
  <c r="AH32" i="16" s="1"/>
  <c r="N32" i="16"/>
  <c r="O32" i="16" s="1"/>
  <c r="Z31" i="16"/>
  <c r="R31" i="16"/>
  <c r="AH31" i="16" s="1"/>
  <c r="N31" i="16"/>
  <c r="Z30" i="16"/>
  <c r="W30" i="16"/>
  <c r="R30" i="16"/>
  <c r="AH30" i="16" s="1"/>
  <c r="N30" i="16"/>
  <c r="O30" i="16" s="1"/>
  <c r="AH29" i="16"/>
  <c r="Z29" i="16"/>
  <c r="W29" i="16"/>
  <c r="AI29" i="16" s="1"/>
  <c r="Z28" i="16"/>
  <c r="W28" i="16"/>
  <c r="R28" i="16"/>
  <c r="S28" i="16" s="1"/>
  <c r="N28" i="16"/>
  <c r="AH27" i="16"/>
  <c r="AF27" i="16"/>
  <c r="AH26" i="16"/>
  <c r="AF26" i="16"/>
  <c r="Z25" i="16"/>
  <c r="W25" i="16"/>
  <c r="R25" i="16"/>
  <c r="AH25" i="16" s="1"/>
  <c r="N25" i="16"/>
  <c r="O25" i="16" s="1"/>
  <c r="Z24" i="16"/>
  <c r="W24" i="16"/>
  <c r="R24" i="16"/>
  <c r="AH24" i="16" s="1"/>
  <c r="N24" i="16"/>
  <c r="Z23" i="16"/>
  <c r="W23" i="16"/>
  <c r="R23" i="16"/>
  <c r="AH23" i="16" s="1"/>
  <c r="N23" i="16"/>
  <c r="O23" i="16" s="1"/>
  <c r="Z22" i="16"/>
  <c r="W22" i="16"/>
  <c r="R22" i="16"/>
  <c r="AH22" i="16" s="1"/>
  <c r="N22" i="16"/>
  <c r="Z21" i="16"/>
  <c r="W21" i="16"/>
  <c r="R21" i="16"/>
  <c r="AH21" i="16" s="1"/>
  <c r="N21" i="16"/>
  <c r="Z20" i="16"/>
  <c r="W20" i="16"/>
  <c r="R20" i="16"/>
  <c r="S20" i="16" s="1"/>
  <c r="N20" i="16"/>
  <c r="Z19" i="16"/>
  <c r="W19" i="16"/>
  <c r="R19" i="16"/>
  <c r="AH19" i="16" s="1"/>
  <c r="N19" i="16"/>
  <c r="O19" i="16" s="1"/>
  <c r="Z18" i="16"/>
  <c r="W18" i="16"/>
  <c r="R18" i="16"/>
  <c r="AH18" i="16" s="1"/>
  <c r="N18" i="16"/>
  <c r="O18" i="16" s="1"/>
  <c r="Z17" i="16"/>
  <c r="W17" i="16"/>
  <c r="R17" i="16"/>
  <c r="AH17" i="16" s="1"/>
  <c r="N17" i="16"/>
  <c r="Z16" i="16"/>
  <c r="W16" i="16"/>
  <c r="R16" i="16"/>
  <c r="S16" i="16" s="1"/>
  <c r="N16" i="16"/>
  <c r="Z15" i="16"/>
  <c r="W15" i="16"/>
  <c r="R15" i="16"/>
  <c r="AH15" i="16" s="1"/>
  <c r="N15" i="16"/>
  <c r="F10" i="16"/>
  <c r="T39" i="16" l="1"/>
  <c r="T15" i="16"/>
  <c r="T24" i="16"/>
  <c r="T36" i="16"/>
  <c r="S36" i="16"/>
  <c r="AI36" i="16" s="1"/>
  <c r="T41" i="16"/>
  <c r="S22" i="16"/>
  <c r="AI22" i="16" s="1"/>
  <c r="T22" i="16"/>
  <c r="T34" i="16"/>
  <c r="S37" i="16"/>
  <c r="AI37" i="16" s="1"/>
  <c r="AE44" i="16"/>
  <c r="T16" i="16"/>
  <c r="S25" i="16"/>
  <c r="AI25" i="16" s="1"/>
  <c r="T17" i="16"/>
  <c r="O17" i="16"/>
  <c r="T37" i="16"/>
  <c r="T28" i="16"/>
  <c r="AE40" i="16"/>
  <c r="T43" i="16"/>
  <c r="T20" i="16"/>
  <c r="S35" i="16"/>
  <c r="T33" i="16"/>
  <c r="AE30" i="16"/>
  <c r="AG30" i="16" s="1"/>
  <c r="O33" i="16"/>
  <c r="O15" i="16"/>
  <c r="AE15" i="16" s="1"/>
  <c r="T21" i="16"/>
  <c r="T42" i="16"/>
  <c r="S18" i="16"/>
  <c r="AI18" i="16" s="1"/>
  <c r="O21" i="16"/>
  <c r="S30" i="16"/>
  <c r="AI30" i="16" s="1"/>
  <c r="O42" i="16"/>
  <c r="AE42" i="16" s="1"/>
  <c r="AG42" i="16" s="1"/>
  <c r="O24" i="16"/>
  <c r="O34" i="16"/>
  <c r="AE34" i="16" s="1"/>
  <c r="AD35" i="16" s="1"/>
  <c r="AE35" i="16" s="1"/>
  <c r="T40" i="16"/>
  <c r="O16" i="16"/>
  <c r="AI16" i="16"/>
  <c r="AE19" i="16"/>
  <c r="AD20" i="16" s="1"/>
  <c r="AE20" i="16" s="1"/>
  <c r="S19" i="16"/>
  <c r="AI19" i="16" s="1"/>
  <c r="O20" i="16"/>
  <c r="S23" i="16"/>
  <c r="AI23" i="16" s="1"/>
  <c r="O28" i="16"/>
  <c r="AE28" i="16" s="1"/>
  <c r="T31" i="16"/>
  <c r="S31" i="16"/>
  <c r="AI31" i="16" s="1"/>
  <c r="S32" i="16"/>
  <c r="AI32" i="16" s="1"/>
  <c r="T38" i="16"/>
  <c r="S38" i="16"/>
  <c r="AI38" i="16" s="1"/>
  <c r="AJ38" i="16"/>
  <c r="O39" i="16"/>
  <c r="AE39" i="16" s="1"/>
  <c r="AF39" i="16" s="1"/>
  <c r="AH40" i="16"/>
  <c r="O41" i="16"/>
  <c r="O43" i="16"/>
  <c r="AI45" i="16"/>
  <c r="AH39" i="16"/>
  <c r="AH41" i="16"/>
  <c r="AJ41" i="16" s="1"/>
  <c r="AI28" i="16"/>
  <c r="AF30" i="16"/>
  <c r="AD31" i="16"/>
  <c r="AE31" i="16" s="1"/>
  <c r="AF44" i="16"/>
  <c r="AG44" i="16"/>
  <c r="AG36" i="16"/>
  <c r="AF36" i="16"/>
  <c r="AJ36" i="16" s="1"/>
  <c r="AG40" i="16"/>
  <c r="AF40" i="16"/>
  <c r="AJ43" i="16"/>
  <c r="T30" i="16"/>
  <c r="AH33" i="16"/>
  <c r="AH16" i="16"/>
  <c r="AH20" i="16"/>
  <c r="O22" i="16"/>
  <c r="AE22" i="16" s="1"/>
  <c r="T23" i="16"/>
  <c r="T25" i="16"/>
  <c r="AH28" i="16"/>
  <c r="O31" i="16"/>
  <c r="T32" i="16"/>
  <c r="S34" i="16"/>
  <c r="AI34" i="16" s="1"/>
  <c r="T35" i="16"/>
  <c r="O37" i="16"/>
  <c r="AE37" i="16" s="1"/>
  <c r="O38" i="16"/>
  <c r="S42" i="16"/>
  <c r="AI42" i="16" s="1"/>
  <c r="S43" i="16"/>
  <c r="AI43" i="16" s="1"/>
  <c r="T44" i="16"/>
  <c r="T45" i="16"/>
  <c r="T18" i="16"/>
  <c r="S15" i="16"/>
  <c r="AI15" i="16" s="1"/>
  <c r="T19" i="16"/>
  <c r="S17" i="16"/>
  <c r="AI17" i="16" s="1"/>
  <c r="S21" i="16"/>
  <c r="S24" i="16"/>
  <c r="AI24" i="16" s="1"/>
  <c r="AE29" i="16"/>
  <c r="AG34" i="16"/>
  <c r="AH44" i="16"/>
  <c r="AH45" i="16"/>
  <c r="AE45" i="16"/>
  <c r="AF34" i="16" l="1"/>
  <c r="AJ34" i="16" s="1"/>
  <c r="AF19" i="16"/>
  <c r="AJ19" i="16" s="1"/>
  <c r="AJ40" i="16"/>
  <c r="AG39" i="16"/>
  <c r="AG19" i="16"/>
  <c r="AJ39" i="16"/>
  <c r="AF42" i="16"/>
  <c r="AJ42" i="16" s="1"/>
  <c r="AF22" i="16"/>
  <c r="AJ22" i="16" s="1"/>
  <c r="AD23" i="16"/>
  <c r="AD24" i="16" s="1"/>
  <c r="AD25" i="16" s="1"/>
  <c r="AG22" i="16"/>
  <c r="AF28" i="16"/>
  <c r="AJ28" i="16" s="1"/>
  <c r="AG28" i="16"/>
  <c r="AJ44" i="16"/>
  <c r="AF31" i="16"/>
  <c r="AJ31" i="16" s="1"/>
  <c r="AD32" i="16"/>
  <c r="AE32" i="16" s="1"/>
  <c r="AG31" i="16"/>
  <c r="AG15" i="16"/>
  <c r="AF15" i="16"/>
  <c r="AD16" i="16"/>
  <c r="AE16" i="16" s="1"/>
  <c r="AG45" i="16"/>
  <c r="AF45" i="16"/>
  <c r="AF29" i="16"/>
  <c r="AJ29" i="16" s="1"/>
  <c r="AG29" i="16"/>
  <c r="AG35" i="16"/>
  <c r="AF35" i="16"/>
  <c r="AJ35" i="16" s="1"/>
  <c r="AG37" i="16"/>
  <c r="AF37" i="16"/>
  <c r="AJ37" i="16" s="1"/>
  <c r="AF20" i="16"/>
  <c r="AJ20" i="16" s="1"/>
  <c r="AG20" i="16"/>
  <c r="AD21" i="16"/>
  <c r="AE21" i="16" s="1"/>
  <c r="AD33" i="16" l="1"/>
  <c r="AE33" i="16" s="1"/>
  <c r="AG32" i="16"/>
  <c r="AF32" i="16"/>
  <c r="AJ32" i="16" s="1"/>
  <c r="AF16" i="16"/>
  <c r="AG16" i="16"/>
  <c r="AD17" i="16"/>
  <c r="AE17" i="16" s="1"/>
  <c r="AF21" i="16"/>
  <c r="AJ21" i="16" s="1"/>
  <c r="AG21" i="16"/>
  <c r="AE23" i="16"/>
  <c r="AD18" i="16" l="1"/>
  <c r="AE18" i="16" s="1"/>
  <c r="AF17" i="16"/>
  <c r="AG17" i="16"/>
  <c r="AG33" i="16"/>
  <c r="AF33" i="16"/>
  <c r="AJ33" i="16" s="1"/>
  <c r="AE24" i="16"/>
  <c r="AG23" i="16"/>
  <c r="AF23" i="16"/>
  <c r="AJ23" i="16" s="1"/>
  <c r="AG18" i="16" l="1"/>
  <c r="AF18" i="16"/>
  <c r="AF24" i="16"/>
  <c r="AJ24" i="16" s="1"/>
  <c r="AE25" i="16"/>
  <c r="AF25" i="16" s="1"/>
  <c r="AJ25" i="16" s="1"/>
  <c r="AG24" i="16"/>
  <c r="AG25" i="16" s="1"/>
  <c r="Z31" i="15" l="1"/>
  <c r="W31" i="15"/>
  <c r="R31" i="15"/>
  <c r="S31" i="15" s="1"/>
  <c r="N31" i="15"/>
  <c r="Z30" i="15"/>
  <c r="W30" i="15"/>
  <c r="R30" i="15"/>
  <c r="AH30" i="15" s="1"/>
  <c r="AH31" i="15" s="1"/>
  <c r="N30" i="15"/>
  <c r="O30" i="15" s="1"/>
  <c r="Z29" i="15"/>
  <c r="W29" i="15"/>
  <c r="R29" i="15"/>
  <c r="S29" i="15" s="1"/>
  <c r="N29" i="15"/>
  <c r="Z28" i="15"/>
  <c r="W28" i="15"/>
  <c r="R28" i="15"/>
  <c r="AH28" i="15" s="1"/>
  <c r="N28" i="15"/>
  <c r="Z27" i="15"/>
  <c r="W27" i="15"/>
  <c r="R27" i="15"/>
  <c r="AH27" i="15" s="1"/>
  <c r="N27" i="15"/>
  <c r="Z26" i="15"/>
  <c r="R26" i="15"/>
  <c r="S26" i="15" s="1"/>
  <c r="AI26" i="15" s="1"/>
  <c r="N26" i="15"/>
  <c r="Z25" i="15"/>
  <c r="R25" i="15"/>
  <c r="S25" i="15" s="1"/>
  <c r="AI25" i="15" s="1"/>
  <c r="N25" i="15"/>
  <c r="O25" i="15" s="1"/>
  <c r="Z24" i="15"/>
  <c r="R24" i="15"/>
  <c r="S24" i="15" s="1"/>
  <c r="AI24" i="15" s="1"/>
  <c r="N24" i="15"/>
  <c r="Z23" i="15"/>
  <c r="R23" i="15"/>
  <c r="S23" i="15" s="1"/>
  <c r="AI23" i="15" s="1"/>
  <c r="N23" i="15"/>
  <c r="Z22" i="15"/>
  <c r="R22" i="15"/>
  <c r="S22" i="15" s="1"/>
  <c r="AI22" i="15" s="1"/>
  <c r="N22" i="15"/>
  <c r="O22" i="15" s="1"/>
  <c r="Z21" i="15"/>
  <c r="W21" i="15"/>
  <c r="R21" i="15"/>
  <c r="S21" i="15" s="1"/>
  <c r="N21" i="15"/>
  <c r="O21" i="15" s="1"/>
  <c r="Z20" i="15"/>
  <c r="W20" i="15"/>
  <c r="R20" i="15"/>
  <c r="AH20" i="15" s="1"/>
  <c r="N20" i="15"/>
  <c r="Z19" i="15"/>
  <c r="W19" i="15"/>
  <c r="R19" i="15"/>
  <c r="AH19" i="15" s="1"/>
  <c r="N19" i="15"/>
  <c r="Z18" i="15"/>
  <c r="W18" i="15"/>
  <c r="R18" i="15"/>
  <c r="AH18" i="15" s="1"/>
  <c r="N18" i="15"/>
  <c r="O18" i="15" s="1"/>
  <c r="Z17" i="15"/>
  <c r="W17" i="15"/>
  <c r="R17" i="15"/>
  <c r="AH17" i="15" s="1"/>
  <c r="N17" i="15"/>
  <c r="O17" i="15" s="1"/>
  <c r="Z16" i="15"/>
  <c r="W16" i="15"/>
  <c r="R16" i="15"/>
  <c r="AH16" i="15" s="1"/>
  <c r="N16" i="15"/>
  <c r="Z15" i="15"/>
  <c r="W15" i="15"/>
  <c r="R15" i="15"/>
  <c r="S15" i="15" s="1"/>
  <c r="N15" i="15"/>
  <c r="F10" i="15"/>
  <c r="T23" i="15" l="1"/>
  <c r="T28" i="15"/>
  <c r="T31" i="15"/>
  <c r="T20" i="15"/>
  <c r="T15" i="15"/>
  <c r="AI21" i="15"/>
  <c r="T26" i="15"/>
  <c r="AE22" i="15"/>
  <c r="AF22" i="15" s="1"/>
  <c r="T29" i="15"/>
  <c r="T24" i="15"/>
  <c r="O24" i="15"/>
  <c r="T19" i="15"/>
  <c r="AE25" i="15"/>
  <c r="AG25" i="15" s="1"/>
  <c r="O19" i="15"/>
  <c r="AE19" i="15" s="1"/>
  <c r="T22" i="15"/>
  <c r="AH21" i="15"/>
  <c r="AH23" i="15"/>
  <c r="AI29" i="15"/>
  <c r="S30" i="15"/>
  <c r="AI30" i="15" s="1"/>
  <c r="O31" i="15"/>
  <c r="AI31" i="15"/>
  <c r="O15" i="15"/>
  <c r="T16" i="15"/>
  <c r="AE15" i="15"/>
  <c r="AG15" i="15" s="1"/>
  <c r="O20" i="15"/>
  <c r="AH22" i="15"/>
  <c r="O23" i="15"/>
  <c r="AE23" i="15" s="1"/>
  <c r="AD24" i="15" s="1"/>
  <c r="AE24" i="15" s="1"/>
  <c r="T27" i="15"/>
  <c r="S27" i="15"/>
  <c r="AI27" i="15" s="1"/>
  <c r="AI15" i="15"/>
  <c r="T18" i="15"/>
  <c r="T25" i="15"/>
  <c r="T30" i="15"/>
  <c r="AH15" i="15"/>
  <c r="O16" i="15"/>
  <c r="S17" i="15"/>
  <c r="AI17" i="15" s="1"/>
  <c r="S19" i="15"/>
  <c r="AI19" i="15" s="1"/>
  <c r="T21" i="15"/>
  <c r="AH24" i="15"/>
  <c r="AH25" i="15"/>
  <c r="O26" i="15"/>
  <c r="AE26" i="15" s="1"/>
  <c r="AH26" i="15"/>
  <c r="O27" i="15"/>
  <c r="AE27" i="15" s="1"/>
  <c r="AD28" i="15" s="1"/>
  <c r="AH29" i="15"/>
  <c r="S20" i="15"/>
  <c r="AI20" i="15" s="1"/>
  <c r="S28" i="15"/>
  <c r="AI28" i="15" s="1"/>
  <c r="AE29" i="15"/>
  <c r="T17" i="15"/>
  <c r="S16" i="15"/>
  <c r="AI16" i="15" s="1"/>
  <c r="S18" i="15"/>
  <c r="AI18" i="15" s="1"/>
  <c r="AG22" i="15" l="1"/>
  <c r="AF25" i="15"/>
  <c r="AJ25" i="15" s="1"/>
  <c r="AD20" i="15"/>
  <c r="AE20" i="15" s="1"/>
  <c r="AF20" i="15" s="1"/>
  <c r="AJ20" i="15" s="1"/>
  <c r="AG19" i="15"/>
  <c r="AF19" i="15"/>
  <c r="AJ19" i="15" s="1"/>
  <c r="AF15" i="15"/>
  <c r="AJ15" i="15" s="1"/>
  <c r="AD16" i="15"/>
  <c r="AE16" i="15" s="1"/>
  <c r="AD17" i="15" s="1"/>
  <c r="AE17" i="15" s="1"/>
  <c r="AJ22" i="15"/>
  <c r="AF23" i="15"/>
  <c r="AJ23" i="15" s="1"/>
  <c r="AG23" i="15"/>
  <c r="AG16" i="15"/>
  <c r="AF26" i="15"/>
  <c r="AJ26" i="15" s="1"/>
  <c r="AG26" i="15"/>
  <c r="AE28" i="15"/>
  <c r="AF27" i="15"/>
  <c r="AG27" i="15"/>
  <c r="AD30" i="15"/>
  <c r="AD31" i="15" s="1"/>
  <c r="AF29" i="15"/>
  <c r="AJ29" i="15" s="1"/>
  <c r="AG29" i="15"/>
  <c r="AF24" i="15"/>
  <c r="AJ24" i="15" s="1"/>
  <c r="AG24" i="15"/>
  <c r="AF16" i="15" l="1"/>
  <c r="AJ16" i="15" s="1"/>
  <c r="AD21" i="15"/>
  <c r="AE21" i="15" s="1"/>
  <c r="AG20" i="15"/>
  <c r="AE30" i="15"/>
  <c r="AE31" i="15" s="1"/>
  <c r="AF17" i="15"/>
  <c r="AJ17" i="15" s="1"/>
  <c r="AG17" i="15"/>
  <c r="AD18" i="15"/>
  <c r="AE18" i="15" s="1"/>
  <c r="AF28" i="15"/>
  <c r="AG28" i="15"/>
  <c r="AG21" i="15" l="1"/>
  <c r="AF21" i="15"/>
  <c r="AJ21" i="15" s="1"/>
  <c r="AF30" i="15"/>
  <c r="AJ30" i="15" s="1"/>
  <c r="AG30" i="15"/>
  <c r="AG18" i="15"/>
  <c r="AF18" i="15"/>
  <c r="AJ18" i="15" s="1"/>
  <c r="AF31" i="15"/>
  <c r="AJ31" i="15" s="1"/>
  <c r="AG31" i="15"/>
  <c r="Z22" i="14" l="1"/>
  <c r="W22" i="14"/>
  <c r="R22" i="14"/>
  <c r="S22" i="14" s="1"/>
  <c r="N22" i="14"/>
  <c r="Z20" i="14"/>
  <c r="W20" i="14"/>
  <c r="R20" i="14"/>
  <c r="S20" i="14" s="1"/>
  <c r="N20" i="14"/>
  <c r="Z19" i="14"/>
  <c r="W19" i="14"/>
  <c r="R19" i="14"/>
  <c r="AH19" i="14" s="1"/>
  <c r="N19" i="14"/>
  <c r="O19" i="14" s="1"/>
  <c r="Z18" i="14"/>
  <c r="W18" i="14"/>
  <c r="R18" i="14"/>
  <c r="AH18" i="14" s="1"/>
  <c r="N18" i="14"/>
  <c r="O18" i="14" s="1"/>
  <c r="Z17" i="14"/>
  <c r="W17" i="14"/>
  <c r="AI17" i="14" s="1"/>
  <c r="R17" i="14"/>
  <c r="AH17" i="14" s="1"/>
  <c r="N17" i="14"/>
  <c r="Z16" i="14"/>
  <c r="AD16" i="14" s="1"/>
  <c r="AE16" i="14" s="1"/>
  <c r="W16" i="14"/>
  <c r="R16" i="14"/>
  <c r="S16" i="14" s="1"/>
  <c r="N16" i="14"/>
  <c r="Z15" i="14"/>
  <c r="W15" i="14"/>
  <c r="R15" i="14"/>
  <c r="AH15" i="14" s="1"/>
  <c r="N15" i="14"/>
  <c r="F10" i="14"/>
  <c r="T15" i="14" l="1"/>
  <c r="T17" i="14"/>
  <c r="T22" i="14"/>
  <c r="T20" i="14"/>
  <c r="O20" i="14"/>
  <c r="AE20" i="14" s="1"/>
  <c r="AG20" i="14" s="1"/>
  <c r="T16" i="14"/>
  <c r="O16" i="14"/>
  <c r="AE19" i="14"/>
  <c r="AG19" i="14" s="1"/>
  <c r="S18" i="14"/>
  <c r="AI18" i="14" s="1"/>
  <c r="AI20" i="14"/>
  <c r="O22" i="14"/>
  <c r="AE22" i="14" s="1"/>
  <c r="S15" i="14"/>
  <c r="AI15" i="14" s="1"/>
  <c r="S19" i="14"/>
  <c r="AI19" i="14" s="1"/>
  <c r="AI16" i="14"/>
  <c r="AI22" i="14"/>
  <c r="AF16" i="14"/>
  <c r="AG16" i="14"/>
  <c r="AH16" i="14"/>
  <c r="O17" i="14"/>
  <c r="AE17" i="14" s="1"/>
  <c r="T19" i="14"/>
  <c r="AH22" i="14"/>
  <c r="O15" i="14"/>
  <c r="AE15" i="14" s="1"/>
  <c r="T18" i="14"/>
  <c r="AH20" i="14"/>
  <c r="AE18" i="14"/>
  <c r="AF19" i="14" l="1"/>
  <c r="AJ19" i="14" s="1"/>
  <c r="AF20" i="14"/>
  <c r="AJ20" i="14" s="1"/>
  <c r="AJ16" i="14"/>
  <c r="AK15" i="14" s="1"/>
  <c r="AF22" i="14"/>
  <c r="AJ22" i="14" s="1"/>
  <c r="AG22" i="14"/>
  <c r="AF18" i="14"/>
  <c r="AJ18" i="14" s="1"/>
  <c r="AG18" i="14"/>
  <c r="AF17" i="14"/>
  <c r="AJ17" i="14" s="1"/>
  <c r="AG17" i="14"/>
  <c r="AF15" i="14"/>
  <c r="AJ15" i="14" s="1"/>
  <c r="AG15" i="14"/>
  <c r="D24" i="14" l="1"/>
  <c r="D25" i="14"/>
  <c r="AA26" i="13"/>
  <c r="S26" i="13"/>
  <c r="T26" i="13" s="1"/>
  <c r="O26" i="13"/>
  <c r="AA25" i="13"/>
  <c r="S25" i="13"/>
  <c r="T25" i="13" s="1"/>
  <c r="AJ25" i="13" s="1"/>
  <c r="O25" i="13"/>
  <c r="AA24" i="13"/>
  <c r="S24" i="13"/>
  <c r="T24" i="13" s="1"/>
  <c r="AJ24" i="13" s="1"/>
  <c r="O24" i="13"/>
  <c r="AA23" i="13"/>
  <c r="S23" i="13"/>
  <c r="T23" i="13" s="1"/>
  <c r="AJ23" i="13" s="1"/>
  <c r="AA22" i="13"/>
  <c r="S22" i="13"/>
  <c r="T22" i="13" s="1"/>
  <c r="AJ22" i="13" s="1"/>
  <c r="AA21" i="13"/>
  <c r="S21" i="13"/>
  <c r="T21" i="13" s="1"/>
  <c r="AJ21" i="13" s="1"/>
  <c r="O21" i="13"/>
  <c r="P21" i="13" s="1"/>
  <c r="AA20" i="13"/>
  <c r="S20" i="13"/>
  <c r="T20" i="13" s="1"/>
  <c r="AJ20" i="13" s="1"/>
  <c r="O20" i="13"/>
  <c r="P20" i="13" s="1"/>
  <c r="AA19" i="13"/>
  <c r="S19" i="13"/>
  <c r="AI19" i="13" s="1"/>
  <c r="O19" i="13"/>
  <c r="AA18" i="13"/>
  <c r="S18" i="13"/>
  <c r="T18" i="13" s="1"/>
  <c r="AJ18" i="13" s="1"/>
  <c r="O18" i="13"/>
  <c r="AA17" i="13"/>
  <c r="S17" i="13"/>
  <c r="AI17" i="13" s="1"/>
  <c r="O17" i="13"/>
  <c r="AA16" i="13"/>
  <c r="AE16" i="13" s="1"/>
  <c r="S16" i="13"/>
  <c r="AI16" i="13" s="1"/>
  <c r="O16" i="13"/>
  <c r="P16" i="13" s="1"/>
  <c r="AF16" i="13" s="1"/>
  <c r="AA15" i="13"/>
  <c r="S15" i="13"/>
  <c r="AI15" i="13" s="1"/>
  <c r="O15" i="13"/>
  <c r="U25" i="13" l="1"/>
  <c r="U24" i="13"/>
  <c r="U15" i="13"/>
  <c r="U16" i="13"/>
  <c r="U18" i="13"/>
  <c r="P18" i="13"/>
  <c r="U22" i="13"/>
  <c r="AJ26" i="13"/>
  <c r="U19" i="13"/>
  <c r="P25" i="13"/>
  <c r="P19" i="13"/>
  <c r="U26" i="13"/>
  <c r="AH16" i="13"/>
  <c r="U23" i="13"/>
  <c r="P23" i="13"/>
  <c r="AF23" i="13" s="1"/>
  <c r="U17" i="13"/>
  <c r="U21" i="13"/>
  <c r="P15" i="13"/>
  <c r="P17" i="13"/>
  <c r="AI21" i="13"/>
  <c r="P22" i="13"/>
  <c r="AI23" i="13"/>
  <c r="P24" i="13"/>
  <c r="AI25" i="13"/>
  <c r="P26" i="13"/>
  <c r="AI18" i="13"/>
  <c r="AI20" i="13"/>
  <c r="AI22" i="13"/>
  <c r="AI24" i="13"/>
  <c r="AI26" i="13"/>
  <c r="T16" i="13"/>
  <c r="AJ16" i="13" s="1"/>
  <c r="U20" i="13"/>
  <c r="T17" i="13"/>
  <c r="AJ17" i="13" s="1"/>
  <c r="T19" i="13"/>
  <c r="AJ19" i="13" s="1"/>
  <c r="T15" i="13"/>
  <c r="AJ15" i="13" s="1"/>
  <c r="AF15" i="13" l="1"/>
  <c r="AG15" i="13" s="1"/>
  <c r="AF18" i="13"/>
  <c r="AF22" i="13"/>
  <c r="AG22" i="13" s="1"/>
  <c r="AG16" i="13"/>
  <c r="AK16" i="13" s="1"/>
  <c r="AK15" i="13"/>
  <c r="AE17" i="13"/>
  <c r="AF17" i="13" s="1"/>
  <c r="AH17" i="13" s="1"/>
  <c r="AH15" i="13" l="1"/>
  <c r="AG17" i="13"/>
  <c r="AK17" i="13" s="1"/>
  <c r="AK22" i="13" l="1"/>
  <c r="AE23" i="13"/>
  <c r="AG23" i="13" l="1"/>
  <c r="AK23" i="13" s="1"/>
  <c r="AE24" i="13"/>
  <c r="AF24" i="13" s="1"/>
  <c r="AG24" i="13" l="1"/>
  <c r="AK24" i="13" s="1"/>
  <c r="AE25" i="13"/>
  <c r="AF25" i="13" s="1"/>
  <c r="AG25" i="13" l="1"/>
  <c r="AK25" i="13" s="1"/>
  <c r="AE26" i="13"/>
  <c r="AF26" i="13" s="1"/>
  <c r="AG26" i="13" l="1"/>
  <c r="AK26" i="13" s="1"/>
  <c r="Z31" i="12" l="1"/>
  <c r="R31" i="12"/>
  <c r="AH31" i="12" s="1"/>
  <c r="N31" i="12"/>
  <c r="Z30" i="12"/>
  <c r="R30" i="12"/>
  <c r="AH30" i="12" s="1"/>
  <c r="N30" i="12"/>
  <c r="Z29" i="12"/>
  <c r="R29" i="12"/>
  <c r="S29" i="12" s="1"/>
  <c r="AI29" i="12" s="1"/>
  <c r="N29" i="12"/>
  <c r="Z28" i="12"/>
  <c r="R28" i="12"/>
  <c r="S28" i="12" s="1"/>
  <c r="AI28" i="12" s="1"/>
  <c r="N28" i="12"/>
  <c r="Z27" i="12"/>
  <c r="R27" i="12"/>
  <c r="S27" i="12" s="1"/>
  <c r="AI27" i="12" s="1"/>
  <c r="N27" i="12"/>
  <c r="O27" i="12" s="1"/>
  <c r="Z26" i="12"/>
  <c r="R26" i="12"/>
  <c r="AH26" i="12" s="1"/>
  <c r="N26" i="12"/>
  <c r="O26" i="12" s="1"/>
  <c r="Z25" i="12"/>
  <c r="R25" i="12"/>
  <c r="AH25" i="12" s="1"/>
  <c r="N25" i="12"/>
  <c r="Z24" i="12"/>
  <c r="R24" i="12"/>
  <c r="AH24" i="12" s="1"/>
  <c r="N24" i="12"/>
  <c r="O24" i="12" s="1"/>
  <c r="Z23" i="12"/>
  <c r="R23" i="12"/>
  <c r="AH23" i="12" s="1"/>
  <c r="N23" i="12"/>
  <c r="Z22" i="12"/>
  <c r="R22" i="12"/>
  <c r="S22" i="12" s="1"/>
  <c r="AI22" i="12" s="1"/>
  <c r="N22" i="12"/>
  <c r="Z21" i="12"/>
  <c r="R21" i="12"/>
  <c r="AH21" i="12" s="1"/>
  <c r="N21" i="12"/>
  <c r="Z17" i="12"/>
  <c r="W17" i="12"/>
  <c r="R17" i="12"/>
  <c r="AH17" i="12" s="1"/>
  <c r="N17" i="12"/>
  <c r="Z16" i="12"/>
  <c r="W16" i="12"/>
  <c r="R16" i="12"/>
  <c r="S16" i="12" s="1"/>
  <c r="N16" i="12"/>
  <c r="Z15" i="12"/>
  <c r="W15" i="12"/>
  <c r="R15" i="12"/>
  <c r="S15" i="12" s="1"/>
  <c r="N15" i="12"/>
  <c r="O15" i="12" s="1"/>
  <c r="F10" i="12"/>
  <c r="T31" i="12" l="1"/>
  <c r="AH16" i="12"/>
  <c r="T17" i="12"/>
  <c r="T21" i="12"/>
  <c r="AI16" i="12"/>
  <c r="S24" i="12"/>
  <c r="AI24" i="12" s="1"/>
  <c r="T30" i="12"/>
  <c r="T22" i="12"/>
  <c r="O17" i="12"/>
  <c r="AE17" i="12" s="1"/>
  <c r="T23" i="12"/>
  <c r="AH28" i="12"/>
  <c r="O23" i="12"/>
  <c r="T25" i="12"/>
  <c r="AE27" i="12"/>
  <c r="AG27" i="12" s="1"/>
  <c r="S23" i="12"/>
  <c r="AI23" i="12" s="1"/>
  <c r="S25" i="12"/>
  <c r="AI25" i="12" s="1"/>
  <c r="T16" i="12"/>
  <c r="O25" i="12"/>
  <c r="T27" i="12"/>
  <c r="AH29" i="12"/>
  <c r="O22" i="12"/>
  <c r="T29" i="12"/>
  <c r="O30" i="12"/>
  <c r="T26" i="12"/>
  <c r="AH27" i="12"/>
  <c r="O29" i="12"/>
  <c r="O31" i="12"/>
  <c r="AE31" i="12" s="1"/>
  <c r="T28" i="12"/>
  <c r="O21" i="12"/>
  <c r="AE21" i="12" s="1"/>
  <c r="AG21" i="12" s="1"/>
  <c r="O28" i="12"/>
  <c r="S31" i="12"/>
  <c r="AI31" i="12" s="1"/>
  <c r="AI15" i="12"/>
  <c r="AH22" i="12"/>
  <c r="T24" i="12"/>
  <c r="AH15" i="12"/>
  <c r="O16" i="12"/>
  <c r="S17" i="12"/>
  <c r="AI17" i="12" s="1"/>
  <c r="S21" i="12"/>
  <c r="AI21" i="12" s="1"/>
  <c r="S26" i="12"/>
  <c r="AI26" i="12" s="1"/>
  <c r="S30" i="12"/>
  <c r="AI30" i="12" s="1"/>
  <c r="T15" i="12"/>
  <c r="AE15" i="12"/>
  <c r="AE30" i="12" l="1"/>
  <c r="AG30" i="12" s="1"/>
  <c r="AD28" i="12"/>
  <c r="AE28" i="12" s="1"/>
  <c r="AF21" i="12"/>
  <c r="AJ21" i="12" s="1"/>
  <c r="AD22" i="12"/>
  <c r="AE22" i="12" s="1"/>
  <c r="AF22" i="12" s="1"/>
  <c r="AJ22" i="12" s="1"/>
  <c r="AF27" i="12"/>
  <c r="AJ27" i="12" s="1"/>
  <c r="AG15" i="12"/>
  <c r="AD16" i="12"/>
  <c r="AE16" i="12" s="1"/>
  <c r="AF15" i="12"/>
  <c r="AJ15" i="12" s="1"/>
  <c r="AF17" i="12"/>
  <c r="AJ17" i="12" s="1"/>
  <c r="AG17" i="12"/>
  <c r="AF28" i="12" l="1"/>
  <c r="AJ28" i="12" s="1"/>
  <c r="AD29" i="12"/>
  <c r="AE29" i="12" s="1"/>
  <c r="AF29" i="12" s="1"/>
  <c r="AJ29" i="12" s="1"/>
  <c r="AF30" i="12"/>
  <c r="AJ30" i="12" s="1"/>
  <c r="AG22" i="12"/>
  <c r="AF31" i="12"/>
  <c r="AJ31" i="12" s="1"/>
  <c r="AD23" i="12"/>
  <c r="AE23" i="12" s="1"/>
  <c r="AF23" i="12" s="1"/>
  <c r="AJ23" i="12" s="1"/>
  <c r="AG16" i="12"/>
  <c r="AF16" i="12"/>
  <c r="AJ16" i="12" s="1"/>
  <c r="AG31" i="12" l="1"/>
  <c r="AE24" i="12"/>
  <c r="AG24" i="12" s="1"/>
  <c r="AG23" i="12"/>
  <c r="AD25" i="12" l="1"/>
  <c r="AE25" i="12" s="1"/>
  <c r="AG25" i="12" s="1"/>
  <c r="AF24" i="12"/>
  <c r="AJ24" i="12" s="1"/>
  <c r="AD26" i="12" l="1"/>
  <c r="AE26" i="12" s="1"/>
  <c r="AG26" i="12" s="1"/>
  <c r="AF25" i="12"/>
  <c r="AJ25" i="12" s="1"/>
  <c r="AF26" i="12" l="1"/>
  <c r="AJ26" i="12" s="1"/>
  <c r="N24" i="2"/>
  <c r="Z19" i="2" l="1"/>
  <c r="W19" i="2"/>
  <c r="Z18" i="2"/>
  <c r="W18" i="2"/>
  <c r="R19" i="2"/>
  <c r="S19" i="2" s="1"/>
  <c r="N19" i="2"/>
  <c r="O19" i="2" s="1"/>
  <c r="R18" i="2"/>
  <c r="S18" i="2" s="1"/>
  <c r="N18" i="2"/>
  <c r="AI18" i="2" l="1"/>
  <c r="AI19" i="2"/>
  <c r="T18" i="2"/>
  <c r="AH19" i="2"/>
  <c r="AH18" i="2"/>
  <c r="T19" i="2"/>
  <c r="O18" i="2"/>
  <c r="AE18" i="2" s="1"/>
  <c r="AG18" i="2" l="1"/>
  <c r="AF18" i="2"/>
  <c r="AJ18" i="2" s="1"/>
  <c r="AD19" i="2"/>
  <c r="AE19" i="2" s="1"/>
  <c r="AG19" i="2" l="1"/>
  <c r="AF19" i="2"/>
  <c r="R17" i="2" l="1"/>
  <c r="S17" i="2" s="1"/>
  <c r="N17" i="2"/>
  <c r="O17" i="2" s="1"/>
  <c r="R16" i="2"/>
  <c r="N16" i="2"/>
  <c r="O16" i="2" s="1"/>
  <c r="Z17" i="2"/>
  <c r="W17" i="2"/>
  <c r="Z16" i="2"/>
  <c r="W16" i="2"/>
  <c r="Z15" i="2"/>
  <c r="W15" i="2"/>
  <c r="R15" i="2"/>
  <c r="AH15" i="2" s="1"/>
  <c r="N15" i="2"/>
  <c r="O15" i="2" s="1"/>
  <c r="AI17" i="2" l="1"/>
  <c r="S15" i="2"/>
  <c r="AI15" i="2" s="1"/>
  <c r="T15" i="2"/>
  <c r="AE15" i="2"/>
  <c r="AD16" i="2" s="1"/>
  <c r="AE16" i="2" s="1"/>
  <c r="S16" i="2"/>
  <c r="AI16" i="2" s="1"/>
  <c r="AH16" i="2"/>
  <c r="AG16" i="2" l="1"/>
  <c r="AF16" i="2"/>
  <c r="AJ16" i="2" s="1"/>
  <c r="AD17" i="2"/>
  <c r="AE17" i="2" s="1"/>
  <c r="AF15" i="2"/>
  <c r="AJ15" i="2" s="1"/>
  <c r="AG15" i="2"/>
  <c r="AG17" i="2" l="1"/>
  <c r="AF17" i="2"/>
  <c r="AJ17" i="2" s="1"/>
  <c r="N20" i="2" l="1"/>
  <c r="R21" i="2"/>
  <c r="R22" i="2"/>
  <c r="R23" i="2"/>
  <c r="N21" i="2" l="1"/>
  <c r="T21" i="2" s="1"/>
  <c r="N22" i="2"/>
  <c r="T22" i="2" s="1"/>
  <c r="N23" i="2"/>
  <c r="T23" i="2" s="1"/>
  <c r="N25" i="2"/>
  <c r="AH21" i="2"/>
  <c r="AH22" i="2"/>
  <c r="R24" i="2"/>
  <c r="R25" i="2"/>
  <c r="AH25" i="2" s="1"/>
  <c r="R20" i="2"/>
  <c r="AH20" i="2" l="1"/>
  <c r="S20" i="2"/>
  <c r="T25" i="2"/>
  <c r="AH24" i="2"/>
  <c r="T24" i="2"/>
  <c r="AH23" i="2"/>
  <c r="Z25" i="2" l="1"/>
  <c r="W25" i="2"/>
  <c r="Z24" i="2"/>
  <c r="W24" i="2"/>
  <c r="Z23" i="2"/>
  <c r="W23" i="2"/>
  <c r="Z22" i="2"/>
  <c r="W22" i="2"/>
  <c r="Z21" i="2"/>
  <c r="W21" i="2"/>
  <c r="Z20" i="2"/>
  <c r="W20" i="2"/>
  <c r="O20" i="2" l="1"/>
  <c r="AE20" i="2" s="1"/>
  <c r="O21" i="2"/>
  <c r="O22" i="2"/>
  <c r="AE22" i="2" s="1"/>
  <c r="AF22" i="2" s="1"/>
  <c r="AJ22" i="2" s="1"/>
  <c r="O23" i="2"/>
  <c r="AE23" i="2" s="1"/>
  <c r="AF23" i="2" s="1"/>
  <c r="AJ23" i="2" s="1"/>
  <c r="O24" i="2"/>
  <c r="AE24" i="2" s="1"/>
  <c r="AF24" i="2" s="1"/>
  <c r="AJ24" i="2" s="1"/>
  <c r="O25" i="2"/>
  <c r="AE25" i="2" s="1"/>
  <c r="AF25" i="2" s="1"/>
  <c r="AJ25" i="2" s="1"/>
  <c r="AE21" i="2" l="1"/>
  <c r="AF21" i="2" s="1"/>
  <c r="AJ21" i="2" s="1"/>
  <c r="AF20" i="2"/>
  <c r="AJ20" i="2" s="1"/>
  <c r="AG20" i="2"/>
  <c r="AG24" i="2"/>
  <c r="AG22" i="2"/>
  <c r="AG25" i="2"/>
  <c r="AG23" i="2"/>
  <c r="AG21" i="2" l="1"/>
  <c r="AD20" i="3"/>
  <c r="G231" i="6"/>
  <c r="G230" i="6"/>
  <c r="G229" i="6"/>
  <c r="G228" i="6"/>
  <c r="G227" i="6"/>
  <c r="G226" i="6"/>
  <c r="G225" i="6"/>
  <c r="G224" i="6"/>
  <c r="G223" i="6"/>
  <c r="G222" i="6"/>
  <c r="G221" i="6"/>
  <c r="G220" i="6"/>
  <c r="AL44" i="3"/>
  <c r="AJ44" i="3"/>
  <c r="AF44" i="3"/>
  <c r="AD44" i="3"/>
  <c r="Z44" i="3"/>
  <c r="X44" i="3"/>
  <c r="T44" i="3"/>
  <c r="R44" i="3"/>
  <c r="N44" i="3"/>
  <c r="L44" i="3"/>
  <c r="AL36" i="3"/>
  <c r="AJ36" i="3"/>
  <c r="AF36" i="3"/>
  <c r="AD36" i="3"/>
  <c r="Z36" i="3"/>
  <c r="X36" i="3"/>
  <c r="T36" i="3"/>
  <c r="R36" i="3"/>
  <c r="N36" i="3"/>
  <c r="L36" i="3"/>
  <c r="AL28" i="3"/>
  <c r="T28" i="3"/>
  <c r="R28" i="3"/>
  <c r="N28" i="3"/>
  <c r="L28" i="3"/>
  <c r="AL20" i="3"/>
  <c r="AJ20" i="3"/>
  <c r="AF20" i="3"/>
  <c r="Z20" i="3"/>
  <c r="X20" i="3"/>
  <c r="T20" i="3"/>
  <c r="R20" i="3"/>
  <c r="N20" i="3"/>
  <c r="L20" i="3"/>
  <c r="AL12" i="3"/>
  <c r="AJ12" i="3"/>
  <c r="AF12" i="3"/>
  <c r="AD12" i="3"/>
  <c r="Z12" i="3"/>
  <c r="X12" i="3"/>
  <c r="T12" i="3"/>
  <c r="R12" i="3"/>
  <c r="N12" i="3"/>
  <c r="L12" i="3"/>
  <c r="B231" i="6"/>
  <c r="I220" i="6"/>
  <c r="B233" i="6"/>
  <c r="B232" i="6"/>
  <c r="T34" i="3" l="1"/>
  <c r="R34" i="3"/>
  <c r="AD24" i="3"/>
  <c r="AH32" i="3"/>
  <c r="X26" i="3"/>
  <c r="Z16" i="3"/>
  <c r="AF26" i="3"/>
  <c r="AD28" i="3"/>
  <c r="AF28" i="3"/>
  <c r="AD26" i="3"/>
  <c r="AJ26" i="3"/>
  <c r="Z28" i="3"/>
  <c r="X28" i="3"/>
  <c r="V28" i="3"/>
  <c r="AB28" i="3"/>
  <c r="AB6" i="3"/>
  <c r="AB14" i="3"/>
  <c r="AJ14" i="3"/>
  <c r="AJ6" i="3"/>
  <c r="P44" i="3"/>
  <c r="P52" i="4"/>
  <c r="AD8" i="3"/>
  <c r="S50" i="4" l="1"/>
  <c r="R40" i="4"/>
  <c r="AF32" i="4"/>
  <c r="AC42" i="4"/>
  <c r="AA14" i="4"/>
  <c r="W40" i="4"/>
  <c r="P42" i="4"/>
  <c r="Z24" i="3"/>
  <c r="V26" i="3"/>
  <c r="AJ28" i="3"/>
  <c r="AB26" i="3"/>
  <c r="X38" i="4"/>
  <c r="AF34" i="4"/>
  <c r="AI12" i="4"/>
  <c r="AI32" i="4"/>
  <c r="Q42" i="4"/>
  <c r="W38" i="4"/>
  <c r="AD6" i="3"/>
  <c r="J52" i="4"/>
  <c r="AH12" i="4"/>
  <c r="AB52" i="4"/>
  <c r="P32" i="4"/>
  <c r="P12" i="4"/>
  <c r="AB42" i="4"/>
  <c r="AD22" i="3"/>
  <c r="AD38" i="3"/>
  <c r="AL6" i="3"/>
  <c r="AL14" i="3"/>
  <c r="AH30" i="3"/>
  <c r="AH14" i="3"/>
  <c r="AG44" i="4"/>
  <c r="AH8" i="3"/>
  <c r="AH6" i="3"/>
  <c r="AA44" i="4"/>
  <c r="AB12" i="4"/>
  <c r="J22" i="4"/>
  <c r="AB32" i="4"/>
  <c r="J32" i="4"/>
  <c r="J42" i="4"/>
  <c r="V52" i="4"/>
  <c r="J12" i="4"/>
  <c r="V22" i="4"/>
  <c r="P22" i="4"/>
  <c r="V32" i="4"/>
  <c r="V42" i="4"/>
  <c r="AH52" i="4"/>
  <c r="AF52" i="4"/>
  <c r="V12" i="4"/>
  <c r="AH22" i="4"/>
  <c r="AB22" i="4"/>
  <c r="AH32" i="4"/>
  <c r="AH42" i="4"/>
  <c r="S22" i="4"/>
  <c r="Q22" i="4"/>
  <c r="W42" i="4"/>
  <c r="AC52" i="4"/>
  <c r="U52" i="4"/>
  <c r="K32" i="4"/>
  <c r="AC32" i="4"/>
  <c r="W22" i="4"/>
  <c r="K52" i="4"/>
  <c r="Z44" i="4"/>
  <c r="R22" i="4"/>
  <c r="AG34" i="4"/>
  <c r="J26" i="3"/>
  <c r="P10" i="3"/>
  <c r="V10" i="3"/>
  <c r="X24" i="3"/>
  <c r="L40" i="3"/>
  <c r="R16" i="3"/>
  <c r="R40" i="3"/>
  <c r="L8" i="3"/>
  <c r="X16" i="3"/>
  <c r="L24" i="3"/>
  <c r="AD16" i="3"/>
  <c r="R8" i="3"/>
  <c r="AJ32" i="3"/>
  <c r="AH34" i="3"/>
  <c r="P34" i="3"/>
  <c r="N22" i="3"/>
  <c r="U24" i="4"/>
  <c r="U44" i="4"/>
  <c r="Q12" i="4"/>
  <c r="AI22" i="4"/>
  <c r="Q52" i="4"/>
  <c r="AE24" i="4"/>
  <c r="AM24" i="4"/>
  <c r="AG32" i="4"/>
  <c r="AM14" i="4"/>
  <c r="O34" i="4"/>
  <c r="U54" i="4"/>
  <c r="V18" i="3"/>
  <c r="J42" i="3"/>
  <c r="V34" i="3"/>
  <c r="U14" i="4"/>
  <c r="O24" i="4"/>
  <c r="AA34" i="4"/>
  <c r="O54" i="4"/>
  <c r="AM44" i="4"/>
  <c r="AH18" i="3"/>
  <c r="AB18" i="3"/>
  <c r="O14" i="4"/>
  <c r="AG14" i="4"/>
  <c r="AA24" i="4"/>
  <c r="AM34" i="4"/>
  <c r="O44" i="4"/>
  <c r="AM54" i="4"/>
  <c r="AA54" i="4"/>
  <c r="W12" i="4"/>
  <c r="AC22" i="4"/>
  <c r="Q32" i="4"/>
  <c r="AI42" i="4"/>
  <c r="Q44" i="4"/>
  <c r="AF22" i="4"/>
  <c r="S54" i="4"/>
  <c r="L24" i="4"/>
  <c r="AG24" i="4"/>
  <c r="U34" i="4"/>
  <c r="AG54" i="4"/>
  <c r="P42" i="3"/>
  <c r="AH20" i="3"/>
  <c r="N38" i="3"/>
  <c r="AK54" i="4"/>
  <c r="AJ42" i="4"/>
  <c r="Z22" i="4"/>
  <c r="AB20" i="3"/>
  <c r="Z30" i="3"/>
  <c r="AE14" i="4"/>
  <c r="AK34" i="4"/>
  <c r="Z6" i="3"/>
  <c r="V44" i="3"/>
  <c r="T30" i="3"/>
  <c r="W54" i="4"/>
  <c r="M24" i="4"/>
  <c r="AK44" i="4"/>
  <c r="T38" i="3"/>
  <c r="Z38" i="3"/>
  <c r="AL32" i="4"/>
  <c r="M14" i="4"/>
  <c r="Y24" i="4"/>
  <c r="S34" i="4"/>
  <c r="Y54" i="4"/>
  <c r="N6" i="3"/>
  <c r="J28" i="3"/>
  <c r="AL22" i="3"/>
  <c r="M54" i="4"/>
  <c r="V12" i="3"/>
  <c r="T14" i="3"/>
  <c r="N14" i="3"/>
  <c r="N30" i="3"/>
  <c r="AF22" i="3"/>
  <c r="Q14" i="4"/>
  <c r="T52" i="4"/>
  <c r="Y14" i="4"/>
  <c r="AK24" i="4"/>
  <c r="AE34" i="4"/>
  <c r="M34" i="4"/>
  <c r="M44" i="4"/>
  <c r="AE44" i="4"/>
  <c r="P28" i="3"/>
  <c r="AL38" i="3"/>
  <c r="AE54" i="4"/>
  <c r="T6" i="3"/>
  <c r="AH36" i="3"/>
  <c r="J12" i="3"/>
  <c r="J44" i="3"/>
  <c r="V20" i="3"/>
  <c r="T22" i="3"/>
  <c r="AL30" i="3"/>
  <c r="AF30" i="3"/>
  <c r="W34" i="4"/>
  <c r="S14" i="4"/>
  <c r="AK14" i="4"/>
  <c r="S24" i="4"/>
  <c r="S44" i="4"/>
  <c r="Y34" i="4"/>
  <c r="Y44" i="4"/>
  <c r="S52" i="4"/>
  <c r="AD52" i="4"/>
  <c r="AA12" i="4"/>
  <c r="AJ34" i="4"/>
  <c r="AE12" i="4"/>
  <c r="O22" i="4"/>
  <c r="AK42" i="4"/>
  <c r="AF6" i="3"/>
  <c r="AF38" i="3"/>
  <c r="Z14" i="3"/>
  <c r="AF14" i="3"/>
  <c r="Z22" i="3"/>
  <c r="P18" i="3"/>
  <c r="AH10" i="3"/>
  <c r="AH26" i="3"/>
  <c r="AH42" i="3"/>
  <c r="AB34" i="3"/>
  <c r="V42" i="3"/>
  <c r="J10" i="3"/>
  <c r="P26" i="3"/>
  <c r="J18" i="3"/>
  <c r="J34" i="3"/>
  <c r="AB10" i="3"/>
  <c r="AB42" i="3"/>
  <c r="X22" i="3"/>
  <c r="N10" i="3"/>
  <c r="R30" i="3"/>
  <c r="X32" i="4"/>
  <c r="AM12" i="4"/>
  <c r="AA22" i="4"/>
  <c r="AA42" i="4"/>
  <c r="R44" i="4"/>
  <c r="AF14" i="4"/>
  <c r="L38" i="3"/>
  <c r="U22" i="4"/>
  <c r="AM32" i="4"/>
  <c r="AG42" i="4"/>
  <c r="X14" i="4"/>
  <c r="X54" i="4"/>
  <c r="T34" i="4"/>
  <c r="AE22" i="4"/>
  <c r="L42" i="4"/>
  <c r="L22" i="3"/>
  <c r="L6" i="3"/>
  <c r="AD30" i="3"/>
  <c r="AG22" i="4"/>
  <c r="O42" i="4"/>
  <c r="AL54" i="4"/>
  <c r="L12" i="4"/>
  <c r="L54" i="4"/>
  <c r="AD44" i="4"/>
  <c r="R34" i="4"/>
  <c r="L34" i="4"/>
  <c r="AD24" i="4"/>
  <c r="AJ14" i="4"/>
  <c r="L44" i="4"/>
  <c r="X12" i="4"/>
  <c r="AJ32" i="4"/>
  <c r="X52" i="4"/>
  <c r="M52" i="4"/>
  <c r="AE42" i="4"/>
  <c r="Y22" i="4"/>
  <c r="L52" i="4"/>
  <c r="R42" i="4"/>
  <c r="R32" i="4"/>
  <c r="AJ22" i="4"/>
  <c r="AD22" i="4"/>
  <c r="AJ12" i="4"/>
  <c r="R6" i="3"/>
  <c r="AJ22" i="3"/>
  <c r="R38" i="3"/>
  <c r="N14" i="4"/>
  <c r="N34" i="4"/>
  <c r="L32" i="4"/>
  <c r="X6" i="3"/>
  <c r="AD14" i="4"/>
  <c r="AJ24" i="4"/>
  <c r="AD34" i="4"/>
  <c r="AD54" i="4"/>
  <c r="N24" i="4"/>
  <c r="M12" i="4"/>
  <c r="AE32" i="4"/>
  <c r="R12" i="4"/>
  <c r="L22" i="4"/>
  <c r="X42" i="4"/>
  <c r="AD42" i="4"/>
  <c r="AJ52" i="4"/>
  <c r="AJ16" i="3"/>
  <c r="W52" i="4"/>
  <c r="AI52" i="4"/>
  <c r="K42" i="4"/>
  <c r="W32" i="4"/>
  <c r="K22" i="4"/>
  <c r="AC12" i="4"/>
  <c r="K12" i="4"/>
  <c r="AF44" i="4"/>
  <c r="Z34" i="4"/>
  <c r="Z24" i="4"/>
  <c r="AJ38" i="3"/>
  <c r="X30" i="3"/>
  <c r="R14" i="4"/>
  <c r="X24" i="4"/>
  <c r="R54" i="4"/>
  <c r="AJ54" i="4"/>
  <c r="L14" i="3"/>
  <c r="L30" i="3"/>
  <c r="AD14" i="3"/>
  <c r="X38" i="3"/>
  <c r="R14" i="3"/>
  <c r="AJ30" i="3"/>
  <c r="X14" i="3"/>
  <c r="R22" i="3"/>
  <c r="L14" i="4"/>
  <c r="R24" i="4"/>
  <c r="X34" i="4"/>
  <c r="X44" i="4"/>
  <c r="AJ44" i="4"/>
  <c r="AF24" i="4"/>
  <c r="AL44" i="4"/>
  <c r="M22" i="4"/>
  <c r="Y52" i="4"/>
  <c r="AD12" i="4"/>
  <c r="X22" i="4"/>
  <c r="AD32" i="4"/>
  <c r="R52" i="4"/>
  <c r="AF54" i="4"/>
  <c r="AE52" i="4"/>
  <c r="AM52" i="4"/>
  <c r="V30" i="3"/>
  <c r="J6" i="3"/>
  <c r="T18" i="3"/>
  <c r="AD32" i="3"/>
  <c r="X32" i="3"/>
  <c r="R24" i="3"/>
  <c r="AJ24" i="3"/>
  <c r="AJ40" i="3"/>
  <c r="AH22" i="3"/>
  <c r="AL26" i="3"/>
  <c r="AH12" i="3"/>
  <c r="AH28" i="3"/>
  <c r="AH44" i="3"/>
  <c r="AB36" i="3"/>
  <c r="P36" i="3"/>
  <c r="P20" i="3"/>
  <c r="J22" i="3"/>
  <c r="AJ8" i="3"/>
  <c r="L16" i="3"/>
  <c r="X8" i="3"/>
  <c r="AD40" i="3"/>
  <c r="X40" i="3"/>
  <c r="R32" i="3"/>
  <c r="L32" i="3"/>
  <c r="V22" i="3"/>
  <c r="P12" i="3"/>
  <c r="J20" i="3"/>
  <c r="J36" i="3"/>
  <c r="AB12" i="3"/>
  <c r="AB44" i="3"/>
  <c r="V36" i="3"/>
  <c r="J14" i="3"/>
  <c r="AB22" i="3"/>
  <c r="P14" i="3"/>
  <c r="J38" i="3"/>
  <c r="N42" i="3"/>
  <c r="P22" i="3"/>
  <c r="Z34" i="3"/>
  <c r="J24" i="3"/>
  <c r="AB16" i="3"/>
  <c r="R10" i="3"/>
  <c r="X42" i="3"/>
  <c r="V38" i="3"/>
  <c r="P30" i="3"/>
  <c r="J30" i="3"/>
  <c r="AL18" i="3"/>
  <c r="AF34" i="3"/>
  <c r="T26" i="3"/>
  <c r="AL42" i="3"/>
  <c r="V6" i="3"/>
  <c r="V14" i="3"/>
  <c r="P6" i="3"/>
  <c r="Z26" i="3"/>
  <c r="N26" i="3"/>
  <c r="AD34" i="3"/>
  <c r="R42" i="3"/>
  <c r="AJ18" i="3"/>
  <c r="AF24" i="3"/>
  <c r="AJ34" i="3"/>
  <c r="X10" i="3"/>
  <c r="AB8" i="3"/>
  <c r="X18" i="3"/>
  <c r="R18" i="3"/>
  <c r="L10" i="3"/>
  <c r="L26" i="3"/>
  <c r="L42" i="3"/>
  <c r="AD42" i="3"/>
  <c r="T24" i="3"/>
  <c r="AB40" i="3"/>
  <c r="AD18" i="3"/>
  <c r="R26" i="3"/>
  <c r="AJ10" i="3"/>
  <c r="AJ42" i="3"/>
  <c r="AD10" i="3"/>
  <c r="X34" i="3"/>
  <c r="L18" i="3"/>
  <c r="L34" i="3"/>
  <c r="AL16" i="3"/>
  <c r="P16" i="3"/>
  <c r="AF8" i="3"/>
  <c r="P8" i="3"/>
  <c r="N32" i="3"/>
  <c r="Z8" i="3"/>
  <c r="P40" i="3"/>
  <c r="AC14" i="4"/>
  <c r="AI34" i="4"/>
  <c r="T12" i="4"/>
  <c r="AL22" i="4"/>
  <c r="T42" i="4"/>
  <c r="AL52" i="4"/>
  <c r="Z42" i="4"/>
  <c r="Z32" i="4"/>
  <c r="T22" i="4"/>
  <c r="N22" i="4"/>
  <c r="N12" i="4"/>
  <c r="Z52" i="4"/>
  <c r="N42" i="4"/>
  <c r="N32" i="4"/>
  <c r="T32" i="4"/>
  <c r="AF12" i="4"/>
  <c r="Q54" i="4"/>
  <c r="AC54" i="4"/>
  <c r="Q34" i="4"/>
  <c r="K34" i="4"/>
  <c r="AC24" i="4"/>
  <c r="AI14" i="4"/>
  <c r="AC44" i="4"/>
  <c r="AI44" i="4"/>
  <c r="K44" i="4"/>
  <c r="AI24" i="4"/>
  <c r="Q24" i="4"/>
  <c r="W14" i="4"/>
  <c r="T8" i="3"/>
  <c r="T40" i="3"/>
  <c r="Z32" i="3"/>
  <c r="AF40" i="3"/>
  <c r="AL40" i="3"/>
  <c r="AL24" i="3"/>
  <c r="AL8" i="3"/>
  <c r="T16" i="3"/>
  <c r="N8" i="3"/>
  <c r="T32" i="3"/>
  <c r="AF32" i="3"/>
  <c r="N40" i="3"/>
  <c r="N24" i="3"/>
  <c r="AB24" i="3"/>
  <c r="J32" i="3"/>
  <c r="J16" i="3"/>
  <c r="P32" i="3"/>
  <c r="V32" i="3"/>
  <c r="AH40" i="3"/>
  <c r="AH24" i="3"/>
  <c r="P24" i="3"/>
  <c r="V24" i="3"/>
  <c r="V8" i="3"/>
  <c r="AL32" i="3"/>
  <c r="V16" i="3"/>
  <c r="J8" i="3"/>
  <c r="J40" i="3"/>
  <c r="K24" i="4"/>
  <c r="AC34" i="4"/>
  <c r="K54" i="4"/>
  <c r="Z12" i="4"/>
  <c r="AL42" i="4"/>
  <c r="N16" i="3"/>
  <c r="AF16" i="3"/>
  <c r="Z40" i="3"/>
  <c r="V40" i="3"/>
  <c r="AH16" i="3"/>
  <c r="AB32" i="3"/>
  <c r="K14" i="4"/>
  <c r="W24" i="4"/>
  <c r="W44" i="4"/>
  <c r="AI54" i="4"/>
  <c r="AL12" i="4"/>
  <c r="AF42" i="4"/>
  <c r="N52" i="4"/>
  <c r="AL10" i="3"/>
  <c r="Z42" i="3"/>
  <c r="N34" i="3"/>
  <c r="AF10" i="3"/>
  <c r="U12" i="4"/>
  <c r="O32" i="4"/>
  <c r="AM22" i="4"/>
  <c r="AM42" i="4"/>
  <c r="AA52" i="4"/>
  <c r="O52" i="4"/>
  <c r="Z14" i="4"/>
  <c r="AL24" i="4"/>
  <c r="AL34" i="4"/>
  <c r="N54" i="4"/>
  <c r="T54" i="4"/>
  <c r="Y12" i="4"/>
  <c r="AK22" i="4"/>
  <c r="M32" i="4"/>
  <c r="AK32" i="4"/>
  <c r="M42" i="4"/>
  <c r="AK52" i="4"/>
  <c r="N18" i="3"/>
  <c r="Z10" i="3"/>
  <c r="AF42" i="3"/>
  <c r="AF18" i="3"/>
  <c r="Z18" i="3"/>
  <c r="T10" i="3"/>
  <c r="T42" i="3"/>
  <c r="AL34" i="3"/>
  <c r="O12" i="4"/>
  <c r="AG12" i="4"/>
  <c r="U32" i="4"/>
  <c r="AA32" i="4"/>
  <c r="AG52" i="4"/>
  <c r="U42" i="4"/>
  <c r="T14" i="4"/>
  <c r="AL14" i="4"/>
  <c r="T24" i="4"/>
  <c r="T44" i="4"/>
  <c r="N44" i="4"/>
  <c r="Z54" i="4"/>
  <c r="S12" i="4"/>
  <c r="AK12" i="4"/>
  <c r="Y32" i="4"/>
  <c r="S32" i="4"/>
  <c r="S42" i="4"/>
  <c r="Y42" i="4"/>
  <c r="AF33" i="4"/>
  <c r="AF31" i="4"/>
  <c r="AA40" i="4" l="1"/>
  <c r="AF40" i="4"/>
  <c r="AG35" i="4"/>
  <c r="O45" i="4"/>
  <c r="O25" i="4"/>
  <c r="AA25" i="4"/>
  <c r="AA55" i="4"/>
  <c r="O35" i="4"/>
  <c r="AG15" i="4"/>
  <c r="AG25" i="4"/>
  <c r="AA35" i="4"/>
  <c r="AG45" i="4"/>
  <c r="AA15" i="4"/>
  <c r="U35" i="4"/>
  <c r="U45" i="4"/>
  <c r="O15" i="4"/>
  <c r="AM25" i="4"/>
  <c r="O55" i="4"/>
  <c r="AG55" i="4"/>
  <c r="U55" i="4"/>
  <c r="U15" i="4"/>
  <c r="AM15" i="4"/>
  <c r="U25" i="4"/>
  <c r="AA45" i="4"/>
  <c r="AM35" i="4"/>
  <c r="AM45" i="4"/>
  <c r="AM55" i="4"/>
  <c r="AM30" i="4"/>
  <c r="U40" i="4"/>
  <c r="U30" i="4"/>
  <c r="O50" i="4"/>
  <c r="AM20" i="4"/>
  <c r="AG30" i="4"/>
  <c r="AG50" i="4"/>
  <c r="AA10" i="4"/>
  <c r="O30" i="4"/>
  <c r="AA30" i="4"/>
  <c r="U20" i="4"/>
  <c r="AG10" i="4"/>
  <c r="AM40" i="4"/>
  <c r="AM10" i="4"/>
  <c r="U50" i="4"/>
  <c r="O10" i="4"/>
  <c r="AA20" i="4"/>
  <c r="AG20" i="4"/>
  <c r="AG40" i="4"/>
  <c r="AM50" i="4"/>
  <c r="AA50" i="4"/>
  <c r="O20" i="4"/>
  <c r="U10" i="4"/>
  <c r="O40" i="4"/>
  <c r="N40" i="4"/>
  <c r="T10" i="4"/>
  <c r="AL50" i="4"/>
  <c r="Y50" i="4"/>
  <c r="S10" i="4"/>
  <c r="K40" i="4"/>
  <c r="Y10" i="4"/>
  <c r="AI30" i="4"/>
  <c r="AC10" i="4"/>
  <c r="T50" i="4"/>
  <c r="AF20" i="4"/>
  <c r="AC50" i="4"/>
  <c r="M50" i="4"/>
  <c r="N30" i="4"/>
  <c r="AK40" i="4"/>
  <c r="Q30" i="4"/>
  <c r="N50" i="4"/>
  <c r="Y40" i="4"/>
  <c r="K50" i="4"/>
  <c r="M40" i="4"/>
  <c r="AC20" i="4"/>
  <c r="M10" i="4"/>
  <c r="AK20" i="4"/>
  <c r="AL40" i="4"/>
  <c r="S30" i="4"/>
  <c r="Z40" i="4"/>
  <c r="AF10" i="4"/>
  <c r="AL20" i="4"/>
  <c r="AK50" i="4"/>
  <c r="AI10" i="4"/>
  <c r="S20" i="4"/>
  <c r="Y20" i="4"/>
  <c r="Q40" i="4"/>
  <c r="AL30" i="4"/>
  <c r="T40" i="4"/>
  <c r="T30" i="4"/>
  <c r="T20" i="4"/>
  <c r="AF30" i="4"/>
  <c r="AL10" i="4"/>
  <c r="Z30" i="4"/>
  <c r="Z50" i="4"/>
  <c r="Z10" i="4"/>
  <c r="M20" i="4"/>
  <c r="AC40" i="4"/>
  <c r="Q50" i="4"/>
  <c r="AE30" i="4"/>
  <c r="K10" i="4"/>
  <c r="AI50" i="4"/>
  <c r="Z20" i="4"/>
  <c r="N10" i="4"/>
  <c r="N20" i="4"/>
  <c r="AF50" i="4"/>
  <c r="AE10" i="4"/>
  <c r="S40" i="4"/>
  <c r="AJ40" i="4"/>
  <c r="AJ50" i="4"/>
  <c r="R20" i="4"/>
  <c r="M30" i="4"/>
  <c r="K30" i="4"/>
  <c r="AK10" i="4"/>
  <c r="W10" i="4"/>
  <c r="Q20" i="4"/>
  <c r="AE20" i="4"/>
  <c r="AI40" i="4"/>
  <c r="Y30" i="4"/>
  <c r="W30" i="4"/>
  <c r="AE50" i="4"/>
  <c r="W50" i="4"/>
  <c r="AE40" i="4"/>
  <c r="AK30" i="4"/>
  <c r="X30" i="4"/>
  <c r="AJ10" i="4"/>
  <c r="L20" i="4"/>
  <c r="L50" i="4"/>
  <c r="AD20" i="4"/>
  <c r="AD50" i="4"/>
  <c r="AD30" i="4"/>
  <c r="AD10" i="4"/>
  <c r="X10" i="4"/>
  <c r="L40" i="4"/>
  <c r="R30" i="4"/>
  <c r="L30" i="4"/>
  <c r="AJ30" i="4"/>
  <c r="X50" i="4"/>
  <c r="R10" i="4"/>
  <c r="AD40" i="4"/>
  <c r="X20" i="4"/>
  <c r="R50" i="4"/>
  <c r="X40" i="4"/>
  <c r="AJ20" i="4"/>
  <c r="L10" i="4"/>
  <c r="AC30" i="4"/>
  <c r="K20" i="4"/>
  <c r="W20" i="4"/>
  <c r="AI20" i="4"/>
  <c r="Q10" i="4"/>
  <c r="V50" i="4"/>
  <c r="V40" i="4"/>
  <c r="V10" i="4"/>
  <c r="AB40" i="4"/>
  <c r="AH30" i="4"/>
  <c r="AB30" i="4"/>
  <c r="J40" i="4"/>
  <c r="AB10" i="4"/>
  <c r="AB50" i="4"/>
  <c r="P30" i="4"/>
  <c r="AB20" i="4"/>
  <c r="V30" i="4"/>
  <c r="J30" i="4"/>
  <c r="J50" i="4"/>
  <c r="J10" i="4"/>
  <c r="P50" i="4"/>
  <c r="J20" i="4"/>
  <c r="AH50" i="4"/>
  <c r="V20" i="4"/>
  <c r="AH10" i="4"/>
  <c r="AH20" i="4"/>
  <c r="P40" i="4"/>
  <c r="P10" i="4"/>
  <c r="AH40" i="4"/>
  <c r="P20" i="4"/>
  <c r="AF39" i="4"/>
  <c r="AE39" i="4"/>
  <c r="AH39" i="4"/>
  <c r="AA39" i="4"/>
  <c r="AF29" i="4"/>
  <c r="AD39" i="4"/>
  <c r="AB28" i="4"/>
  <c r="Q49" i="4"/>
  <c r="L48" i="4"/>
  <c r="X28" i="4"/>
  <c r="R38" i="4"/>
  <c r="L38" i="4"/>
  <c r="S8" i="4"/>
  <c r="R28" i="4"/>
  <c r="X18" i="4"/>
  <c r="AJ38" i="4"/>
  <c r="R18" i="4"/>
  <c r="L18" i="4"/>
  <c r="AD18" i="4"/>
  <c r="AJ48" i="4"/>
  <c r="R8" i="4"/>
  <c r="AJ18" i="4"/>
  <c r="L28" i="4"/>
  <c r="AJ8" i="4"/>
  <c r="AJ28" i="4"/>
  <c r="AD48" i="4"/>
  <c r="L8" i="4"/>
  <c r="R48" i="4"/>
  <c r="AD28" i="4"/>
  <c r="X48" i="4"/>
  <c r="AD38" i="4"/>
  <c r="X8" i="4"/>
  <c r="AD8" i="4"/>
  <c r="AI28" i="4"/>
  <c r="Q38" i="4"/>
  <c r="AC48" i="4"/>
  <c r="K48" i="4"/>
  <c r="AI8" i="4"/>
  <c r="K8" i="4"/>
  <c r="AI38" i="4"/>
  <c r="AC18" i="4"/>
  <c r="Q48" i="4"/>
  <c r="W18" i="4"/>
  <c r="W48" i="4"/>
  <c r="AC28" i="4"/>
  <c r="K38" i="4"/>
  <c r="Q8" i="4"/>
  <c r="K18" i="4"/>
  <c r="W28" i="4"/>
  <c r="Q18" i="4"/>
  <c r="W8" i="4"/>
  <c r="AI48" i="4"/>
  <c r="AC8" i="4"/>
  <c r="K28" i="4"/>
  <c r="AI18" i="4"/>
  <c r="AC38" i="4"/>
  <c r="Q28" i="4"/>
  <c r="AG37" i="4"/>
  <c r="AE27" i="4"/>
  <c r="AF37" i="4"/>
  <c r="P18" i="4"/>
  <c r="AF27" i="4"/>
  <c r="AC37" i="4"/>
  <c r="P38" i="3"/>
  <c r="AH38" i="3"/>
  <c r="AB30" i="3"/>
  <c r="AB38" i="3"/>
  <c r="AH54" i="4"/>
  <c r="V44" i="4"/>
  <c r="V34" i="4"/>
  <c r="P34" i="4"/>
  <c r="V24" i="4"/>
  <c r="J14" i="4"/>
  <c r="J54" i="4"/>
  <c r="V54" i="4"/>
  <c r="J44" i="4"/>
  <c r="J34" i="4"/>
  <c r="AB24" i="4"/>
  <c r="J24" i="4"/>
  <c r="AB14" i="4"/>
  <c r="AB54" i="4"/>
  <c r="P44" i="4"/>
  <c r="P24" i="4"/>
  <c r="P14" i="4"/>
  <c r="AH34" i="4"/>
  <c r="AH24" i="4"/>
  <c r="V14" i="4"/>
  <c r="P54" i="4"/>
  <c r="AB44" i="4"/>
  <c r="AH14" i="4"/>
  <c r="AH44" i="4"/>
  <c r="AB34" i="4"/>
  <c r="AD53" i="4"/>
  <c r="R53" i="4"/>
  <c r="AJ53" i="4"/>
  <c r="X53" i="4"/>
  <c r="L53" i="4"/>
  <c r="AJ43" i="4"/>
  <c r="X43" i="4"/>
  <c r="L43" i="4"/>
  <c r="AD43" i="4"/>
  <c r="AJ33" i="4"/>
  <c r="X33" i="4"/>
  <c r="L33" i="4"/>
  <c r="R43" i="4"/>
  <c r="AD33" i="4"/>
  <c r="R33" i="4"/>
  <c r="AD23" i="4"/>
  <c r="R23" i="4"/>
  <c r="AJ23" i="4"/>
  <c r="X23" i="4"/>
  <c r="L23" i="4"/>
  <c r="AJ13" i="4"/>
  <c r="X13" i="4"/>
  <c r="L13" i="4"/>
  <c r="AD13" i="4"/>
  <c r="R13" i="4"/>
  <c r="Y53" i="4"/>
  <c r="AE53" i="4"/>
  <c r="AE43" i="4"/>
  <c r="S43" i="4"/>
  <c r="AK53" i="4"/>
  <c r="M53" i="4"/>
  <c r="S53" i="4"/>
  <c r="AK43" i="4"/>
  <c r="M43" i="4"/>
  <c r="AE33" i="4"/>
  <c r="S33" i="4"/>
  <c r="Y43" i="4"/>
  <c r="AK33" i="4"/>
  <c r="Y33" i="4"/>
  <c r="M33" i="4"/>
  <c r="AK23" i="4"/>
  <c r="Y23" i="4"/>
  <c r="M23" i="4"/>
  <c r="AE23" i="4"/>
  <c r="S23" i="4"/>
  <c r="AE13" i="4"/>
  <c r="S13" i="4"/>
  <c r="AK13" i="4"/>
  <c r="Y13" i="4"/>
  <c r="M13" i="4"/>
  <c r="AL49" i="4"/>
  <c r="Z49" i="4"/>
  <c r="N49" i="4"/>
  <c r="AF49" i="4"/>
  <c r="T49" i="4"/>
  <c r="T39" i="4"/>
  <c r="AL39" i="4"/>
  <c r="N39" i="4"/>
  <c r="Z39" i="4"/>
  <c r="Z29" i="4"/>
  <c r="N29" i="4"/>
  <c r="AL29" i="4"/>
  <c r="T29" i="4"/>
  <c r="T19" i="4"/>
  <c r="AF9" i="4"/>
  <c r="T9" i="4"/>
  <c r="AL19" i="4"/>
  <c r="AF19" i="4"/>
  <c r="N19" i="4"/>
  <c r="AL9" i="4"/>
  <c r="Z9" i="4"/>
  <c r="N9" i="4"/>
  <c r="Z19" i="4"/>
  <c r="AK51" i="4"/>
  <c r="M51" i="4"/>
  <c r="S51" i="4"/>
  <c r="AE41" i="4"/>
  <c r="S41" i="4"/>
  <c r="Y51" i="4"/>
  <c r="Y41" i="4"/>
  <c r="AE51" i="4"/>
  <c r="AK41" i="4"/>
  <c r="M41" i="4"/>
  <c r="AK31" i="4"/>
  <c r="AE31" i="4"/>
  <c r="AK21" i="4"/>
  <c r="Y21" i="4"/>
  <c r="M21" i="4"/>
  <c r="Y31" i="4"/>
  <c r="S31" i="4"/>
  <c r="M31" i="4"/>
  <c r="AE21" i="4"/>
  <c r="S21" i="4"/>
  <c r="AE11" i="4"/>
  <c r="S11" i="4"/>
  <c r="AK11" i="4"/>
  <c r="Y11" i="4"/>
  <c r="M11" i="4"/>
  <c r="AK55" i="4"/>
  <c r="M55" i="4"/>
  <c r="Y45" i="4"/>
  <c r="S55" i="4"/>
  <c r="AE45" i="4"/>
  <c r="Y55" i="4"/>
  <c r="AE55" i="4"/>
  <c r="AK45" i="4"/>
  <c r="S45" i="4"/>
  <c r="AE35" i="4"/>
  <c r="S35" i="4"/>
  <c r="M45" i="4"/>
  <c r="AK35" i="4"/>
  <c r="Y35" i="4"/>
  <c r="M35" i="4"/>
  <c r="AK25" i="4"/>
  <c r="Y25" i="4"/>
  <c r="M25" i="4"/>
  <c r="AE25" i="4"/>
  <c r="S25" i="4"/>
  <c r="AE15" i="4"/>
  <c r="S15" i="4"/>
  <c r="AK15" i="4"/>
  <c r="Y15" i="4"/>
  <c r="M15" i="4"/>
  <c r="AD51" i="4"/>
  <c r="R51" i="4"/>
  <c r="AJ51" i="4"/>
  <c r="X51" i="4"/>
  <c r="L51" i="4"/>
  <c r="AJ41" i="4"/>
  <c r="X41" i="4"/>
  <c r="L41" i="4"/>
  <c r="R41" i="4"/>
  <c r="AJ31" i="4"/>
  <c r="X31" i="4"/>
  <c r="L31" i="4"/>
  <c r="AD41" i="4"/>
  <c r="AD21" i="4"/>
  <c r="R21" i="4"/>
  <c r="AD31" i="4"/>
  <c r="AJ21" i="4"/>
  <c r="X21" i="4"/>
  <c r="L21" i="4"/>
  <c r="R31" i="4"/>
  <c r="AJ11" i="4"/>
  <c r="X11" i="4"/>
  <c r="L11" i="4"/>
  <c r="AD11" i="4"/>
  <c r="R11" i="4"/>
  <c r="U51" i="4"/>
  <c r="AA51" i="4"/>
  <c r="AM41" i="4"/>
  <c r="AA41" i="4"/>
  <c r="O41" i="4"/>
  <c r="AG51" i="4"/>
  <c r="O51" i="4"/>
  <c r="AG41" i="4"/>
  <c r="AM51" i="4"/>
  <c r="U41" i="4"/>
  <c r="AG31" i="4"/>
  <c r="AA31" i="4"/>
  <c r="U31" i="4"/>
  <c r="O31" i="4"/>
  <c r="AG21" i="4"/>
  <c r="U21" i="4"/>
  <c r="AM31" i="4"/>
  <c r="AM21" i="4"/>
  <c r="AA21" i="4"/>
  <c r="O21" i="4"/>
  <c r="AM11" i="4"/>
  <c r="AA11" i="4"/>
  <c r="O11" i="4"/>
  <c r="AG11" i="4"/>
  <c r="U11" i="4"/>
  <c r="AG53" i="4"/>
  <c r="AM53" i="4"/>
  <c r="O53" i="4"/>
  <c r="AM43" i="4"/>
  <c r="AA43" i="4"/>
  <c r="O43" i="4"/>
  <c r="U53" i="4"/>
  <c r="AA53" i="4"/>
  <c r="U43" i="4"/>
  <c r="AM33" i="4"/>
  <c r="AA33" i="4"/>
  <c r="O33" i="4"/>
  <c r="AG43" i="4"/>
  <c r="AG33" i="4"/>
  <c r="U33" i="4"/>
  <c r="AG23" i="4"/>
  <c r="U23" i="4"/>
  <c r="AM23" i="4"/>
  <c r="AA23" i="4"/>
  <c r="O23" i="4"/>
  <c r="AM13" i="4"/>
  <c r="AA13" i="4"/>
  <c r="O13" i="4"/>
  <c r="AG13" i="4"/>
  <c r="U13" i="4"/>
  <c r="AH51" i="4"/>
  <c r="V51" i="4"/>
  <c r="J51" i="4"/>
  <c r="AB51" i="4"/>
  <c r="P51" i="4"/>
  <c r="AB41" i="4"/>
  <c r="P41" i="4"/>
  <c r="AH41" i="4"/>
  <c r="J41" i="4"/>
  <c r="AB31" i="4"/>
  <c r="P31" i="4"/>
  <c r="V41" i="4"/>
  <c r="V31" i="4"/>
  <c r="AH21" i="4"/>
  <c r="V21" i="4"/>
  <c r="J21" i="4"/>
  <c r="J31" i="4"/>
  <c r="AB21" i="4"/>
  <c r="P21" i="4"/>
  <c r="AH31" i="4"/>
  <c r="AB11" i="4"/>
  <c r="P11" i="4"/>
  <c r="AH11" i="4"/>
  <c r="V11" i="4"/>
  <c r="J11" i="4"/>
  <c r="AD55" i="4"/>
  <c r="R55" i="4"/>
  <c r="AD45" i="4"/>
  <c r="R45" i="4"/>
  <c r="AJ55" i="4"/>
  <c r="X55" i="4"/>
  <c r="L55" i="4"/>
  <c r="AJ45" i="4"/>
  <c r="X45" i="4"/>
  <c r="L45" i="4"/>
  <c r="AJ35" i="4"/>
  <c r="X35" i="4"/>
  <c r="L35" i="4"/>
  <c r="AD35" i="4"/>
  <c r="R35" i="4"/>
  <c r="AD25" i="4"/>
  <c r="R25" i="4"/>
  <c r="AJ25" i="4"/>
  <c r="X25" i="4"/>
  <c r="L25" i="4"/>
  <c r="AJ15" i="4"/>
  <c r="X15" i="4"/>
  <c r="L15" i="4"/>
  <c r="AD15" i="4"/>
  <c r="R15" i="4"/>
  <c r="AH49" i="4"/>
  <c r="V49" i="4"/>
  <c r="J49" i="4"/>
  <c r="AB49" i="4"/>
  <c r="P49" i="4"/>
  <c r="AB39" i="4"/>
  <c r="P39" i="4"/>
  <c r="V39" i="4"/>
  <c r="J39" i="4"/>
  <c r="AH29" i="4"/>
  <c r="V29" i="4"/>
  <c r="J29" i="4"/>
  <c r="AB29" i="4"/>
  <c r="P29" i="4"/>
  <c r="P19" i="4"/>
  <c r="AB9" i="4"/>
  <c r="P9" i="4"/>
  <c r="AH19" i="4"/>
  <c r="AB19" i="4"/>
  <c r="V19" i="4"/>
  <c r="J19" i="4"/>
  <c r="AH9" i="4"/>
  <c r="V9" i="4"/>
  <c r="J9" i="4"/>
  <c r="AK47" i="4"/>
  <c r="M47" i="4"/>
  <c r="S47" i="4"/>
  <c r="Y47" i="4"/>
  <c r="AE37" i="4"/>
  <c r="S37" i="4"/>
  <c r="AE47" i="4"/>
  <c r="AK37" i="4"/>
  <c r="Y37" i="4"/>
  <c r="M37" i="4"/>
  <c r="AK27" i="4"/>
  <c r="Y27" i="4"/>
  <c r="M27" i="4"/>
  <c r="S27" i="4"/>
  <c r="AE17" i="4"/>
  <c r="S17" i="4"/>
  <c r="AE7" i="4"/>
  <c r="S7" i="4"/>
  <c r="AK17" i="4"/>
  <c r="Y17" i="4"/>
  <c r="M17" i="4"/>
  <c r="AK7" i="4"/>
  <c r="Y7" i="4"/>
  <c r="M7" i="4"/>
  <c r="AL51" i="4"/>
  <c r="Z51" i="4"/>
  <c r="N51" i="4"/>
  <c r="AF51" i="4"/>
  <c r="T51" i="4"/>
  <c r="AF41" i="4"/>
  <c r="T41" i="4"/>
  <c r="Z41" i="4"/>
  <c r="T31" i="4"/>
  <c r="AL41" i="4"/>
  <c r="N41" i="4"/>
  <c r="AL31" i="4"/>
  <c r="AL21" i="4"/>
  <c r="Z21" i="4"/>
  <c r="N21" i="4"/>
  <c r="Z31" i="4"/>
  <c r="N31" i="4"/>
  <c r="AF21" i="4"/>
  <c r="T21" i="4"/>
  <c r="AF11" i="4"/>
  <c r="T11" i="4"/>
  <c r="AL11" i="4"/>
  <c r="Z11" i="4"/>
  <c r="N11" i="4"/>
  <c r="AH55" i="4"/>
  <c r="V55" i="4"/>
  <c r="J55" i="4"/>
  <c r="AH45" i="4"/>
  <c r="V45" i="4"/>
  <c r="J45" i="4"/>
  <c r="AB55" i="4"/>
  <c r="P55" i="4"/>
  <c r="AB45" i="4"/>
  <c r="P45" i="4"/>
  <c r="AB35" i="4"/>
  <c r="P35" i="4"/>
  <c r="AH35" i="4"/>
  <c r="V35" i="4"/>
  <c r="J35" i="4"/>
  <c r="AH25" i="4"/>
  <c r="V25" i="4"/>
  <c r="J25" i="4"/>
  <c r="AB25" i="4"/>
  <c r="P25" i="4"/>
  <c r="AB15" i="4"/>
  <c r="P15" i="4"/>
  <c r="AH15" i="4"/>
  <c r="V15" i="4"/>
  <c r="J15" i="4"/>
  <c r="AL47" i="4"/>
  <c r="Z47" i="4"/>
  <c r="N47" i="4"/>
  <c r="AF47" i="4"/>
  <c r="T47" i="4"/>
  <c r="T37" i="4"/>
  <c r="AL37" i="4"/>
  <c r="Z37" i="4"/>
  <c r="N37" i="4"/>
  <c r="AL27" i="4"/>
  <c r="Z27" i="4"/>
  <c r="N27" i="4"/>
  <c r="T27" i="4"/>
  <c r="AF17" i="4"/>
  <c r="T17" i="4"/>
  <c r="AF7" i="4"/>
  <c r="T7" i="4"/>
  <c r="AL17" i="4"/>
  <c r="Z17" i="4"/>
  <c r="N17" i="4"/>
  <c r="AL7" i="4"/>
  <c r="Z7" i="4"/>
  <c r="N7" i="4"/>
  <c r="AC51" i="4"/>
  <c r="AI51" i="4"/>
  <c r="K51" i="4"/>
  <c r="AI41" i="4"/>
  <c r="W41" i="4"/>
  <c r="K41" i="4"/>
  <c r="Q51" i="4"/>
  <c r="W51" i="4"/>
  <c r="Q41" i="4"/>
  <c r="AC41" i="4"/>
  <c r="Q31" i="4"/>
  <c r="K31" i="4"/>
  <c r="AC21" i="4"/>
  <c r="Q21" i="4"/>
  <c r="AI31" i="4"/>
  <c r="AC31" i="4"/>
  <c r="W31" i="4"/>
  <c r="AI21" i="4"/>
  <c r="W21" i="4"/>
  <c r="K21" i="4"/>
  <c r="AI11" i="4"/>
  <c r="W11" i="4"/>
  <c r="K11" i="4"/>
  <c r="AC11" i="4"/>
  <c r="Q11" i="4"/>
  <c r="U47" i="4"/>
  <c r="AA47" i="4"/>
  <c r="AM47" i="4"/>
  <c r="AM37" i="4"/>
  <c r="AA37" i="4"/>
  <c r="O37" i="4"/>
  <c r="AG47" i="4"/>
  <c r="O47" i="4"/>
  <c r="U37" i="4"/>
  <c r="AG27" i="4"/>
  <c r="U27" i="4"/>
  <c r="AM27" i="4"/>
  <c r="AA27" i="4"/>
  <c r="O27" i="4"/>
  <c r="AM17" i="4"/>
  <c r="AA17" i="4"/>
  <c r="O17" i="4"/>
  <c r="AM7" i="4"/>
  <c r="AA7" i="4"/>
  <c r="O7" i="4"/>
  <c r="AG17" i="4"/>
  <c r="U17" i="4"/>
  <c r="AG7" i="4"/>
  <c r="U7" i="4"/>
  <c r="AC55" i="4"/>
  <c r="Q45" i="4"/>
  <c r="AI55" i="4"/>
  <c r="K55" i="4"/>
  <c r="W45" i="4"/>
  <c r="Q55" i="4"/>
  <c r="W55" i="4"/>
  <c r="AI45" i="4"/>
  <c r="AI35" i="4"/>
  <c r="W35" i="4"/>
  <c r="K35" i="4"/>
  <c r="AC45" i="4"/>
  <c r="K45" i="4"/>
  <c r="AC35" i="4"/>
  <c r="Q35" i="4"/>
  <c r="AC25" i="4"/>
  <c r="Q25" i="4"/>
  <c r="AI25" i="4"/>
  <c r="W25" i="4"/>
  <c r="K25" i="4"/>
  <c r="AI15" i="4"/>
  <c r="W15" i="4"/>
  <c r="K15" i="4"/>
  <c r="AC15" i="4"/>
  <c r="Q15" i="4"/>
  <c r="Y49" i="4"/>
  <c r="AE49" i="4"/>
  <c r="S39" i="4"/>
  <c r="M49" i="4"/>
  <c r="AK39" i="4"/>
  <c r="M39" i="4"/>
  <c r="AK49" i="4"/>
  <c r="S49" i="4"/>
  <c r="Y39" i="4"/>
  <c r="Y29" i="4"/>
  <c r="M29" i="4"/>
  <c r="AK19" i="4"/>
  <c r="Y19" i="4"/>
  <c r="AK29" i="4"/>
  <c r="AE29" i="4"/>
  <c r="S29" i="4"/>
  <c r="S19" i="4"/>
  <c r="AE9" i="4"/>
  <c r="S9" i="4"/>
  <c r="AE19" i="4"/>
  <c r="M19" i="4"/>
  <c r="AK9" i="4"/>
  <c r="Y9" i="4"/>
  <c r="M9" i="4"/>
  <c r="Q53" i="4"/>
  <c r="W53" i="4"/>
  <c r="AI43" i="4"/>
  <c r="W43" i="4"/>
  <c r="K43" i="4"/>
  <c r="AC53" i="4"/>
  <c r="AC43" i="4"/>
  <c r="AI33" i="4"/>
  <c r="W33" i="4"/>
  <c r="K33" i="4"/>
  <c r="K53" i="4"/>
  <c r="AI53" i="4"/>
  <c r="Q43" i="4"/>
  <c r="AC33" i="4"/>
  <c r="Q33" i="4"/>
  <c r="AC23" i="4"/>
  <c r="Q23" i="4"/>
  <c r="AI23" i="4"/>
  <c r="W23" i="4"/>
  <c r="K23" i="4"/>
  <c r="AI13" i="4"/>
  <c r="W13" i="4"/>
  <c r="K13" i="4"/>
  <c r="AC13" i="4"/>
  <c r="Q13" i="4"/>
  <c r="AG49" i="4"/>
  <c r="AM49" i="4"/>
  <c r="O49" i="4"/>
  <c r="AM39" i="4"/>
  <c r="O39" i="4"/>
  <c r="AA49" i="4"/>
  <c r="U39" i="4"/>
  <c r="U49" i="4"/>
  <c r="AG39" i="4"/>
  <c r="AM29" i="4"/>
  <c r="AG29" i="4"/>
  <c r="U29" i="4"/>
  <c r="AG19" i="4"/>
  <c r="AA29" i="4"/>
  <c r="O29" i="4"/>
  <c r="AM19" i="4"/>
  <c r="O19" i="4"/>
  <c r="AM9" i="4"/>
  <c r="AA9" i="4"/>
  <c r="O9" i="4"/>
  <c r="AA19" i="4"/>
  <c r="U19" i="4"/>
  <c r="AG9" i="4"/>
  <c r="U9" i="4"/>
  <c r="AL53" i="4"/>
  <c r="Z53" i="4"/>
  <c r="N53" i="4"/>
  <c r="AF53" i="4"/>
  <c r="T53" i="4"/>
  <c r="AF43" i="4"/>
  <c r="T43" i="4"/>
  <c r="AL43" i="4"/>
  <c r="N43" i="4"/>
  <c r="T33" i="4"/>
  <c r="Z43" i="4"/>
  <c r="AL33" i="4"/>
  <c r="Z33" i="4"/>
  <c r="N33" i="4"/>
  <c r="AL23" i="4"/>
  <c r="Z23" i="4"/>
  <c r="N23" i="4"/>
  <c r="AF23" i="4"/>
  <c r="T23" i="4"/>
  <c r="AF13" i="4"/>
  <c r="T13" i="4"/>
  <c r="AL13" i="4"/>
  <c r="Z13" i="4"/>
  <c r="N13" i="4"/>
  <c r="AH53" i="4"/>
  <c r="V53" i="4"/>
  <c r="J53" i="4"/>
  <c r="AB53" i="4"/>
  <c r="P53" i="4"/>
  <c r="AB43" i="4"/>
  <c r="P43" i="4"/>
  <c r="V43" i="4"/>
  <c r="AB33" i="4"/>
  <c r="P33" i="4"/>
  <c r="AH43" i="4"/>
  <c r="J43" i="4"/>
  <c r="AH33" i="4"/>
  <c r="V33" i="4"/>
  <c r="J33" i="4"/>
  <c r="AH23" i="4"/>
  <c r="V23" i="4"/>
  <c r="J23" i="4"/>
  <c r="AB23" i="4"/>
  <c r="P23" i="4"/>
  <c r="AB13" i="4"/>
  <c r="P13" i="4"/>
  <c r="AH13" i="4"/>
  <c r="V13" i="4"/>
  <c r="J13" i="4"/>
  <c r="AL55" i="4"/>
  <c r="Z55" i="4"/>
  <c r="N55" i="4"/>
  <c r="AL45" i="4"/>
  <c r="Z45" i="4"/>
  <c r="N45" i="4"/>
  <c r="AF55" i="4"/>
  <c r="T55" i="4"/>
  <c r="AF45" i="4"/>
  <c r="T45" i="4"/>
  <c r="AF35" i="4"/>
  <c r="T35" i="4"/>
  <c r="AL35" i="4"/>
  <c r="Z35" i="4"/>
  <c r="N35" i="4"/>
  <c r="AL25" i="4"/>
  <c r="Z25" i="4"/>
  <c r="N25" i="4"/>
  <c r="AF25" i="4"/>
  <c r="T25" i="4"/>
  <c r="AF15" i="4"/>
  <c r="T15" i="4"/>
  <c r="AL15" i="4"/>
  <c r="Z15" i="4"/>
  <c r="N15" i="4"/>
  <c r="AJ26" i="4" l="1"/>
  <c r="AI19" i="4"/>
  <c r="AJ46" i="4"/>
  <c r="AC9" i="4"/>
  <c r="X9" i="4"/>
  <c r="R39" i="4"/>
  <c r="AJ29" i="4"/>
  <c r="R19" i="4"/>
  <c r="AD19" i="4"/>
  <c r="L49" i="4"/>
  <c r="L29" i="4"/>
  <c r="AJ49" i="4"/>
  <c r="R9" i="4"/>
  <c r="AJ9" i="4"/>
  <c r="X29" i="4"/>
  <c r="X39" i="4"/>
  <c r="R49" i="4"/>
  <c r="AD9" i="4"/>
  <c r="L19" i="4"/>
  <c r="AD29" i="4"/>
  <c r="AJ39" i="4"/>
  <c r="AD49" i="4"/>
  <c r="AB48" i="4"/>
  <c r="J48" i="4"/>
  <c r="AB8" i="4"/>
  <c r="V28" i="4"/>
  <c r="V18" i="4"/>
  <c r="AH8" i="4"/>
  <c r="V48" i="4"/>
  <c r="J8" i="4"/>
  <c r="AH48" i="4"/>
  <c r="AC19" i="4"/>
  <c r="K9" i="4"/>
  <c r="Q29" i="4"/>
  <c r="W19" i="4"/>
  <c r="K49" i="4"/>
  <c r="J38" i="4"/>
  <c r="J18" i="4"/>
  <c r="AH28" i="4"/>
  <c r="K39" i="4"/>
  <c r="W9" i="4"/>
  <c r="K29" i="4"/>
  <c r="Q39" i="4"/>
  <c r="W39" i="4"/>
  <c r="Q9" i="4"/>
  <c r="AI9" i="4"/>
  <c r="AI29" i="4"/>
  <c r="AI49" i="4"/>
  <c r="W49" i="4"/>
  <c r="AJ19" i="4"/>
  <c r="L9" i="4"/>
  <c r="X19" i="4"/>
  <c r="R29" i="4"/>
  <c r="L39" i="4"/>
  <c r="X49" i="4"/>
  <c r="AB18" i="4"/>
  <c r="P48" i="4"/>
  <c r="P28" i="4"/>
  <c r="V8" i="4"/>
  <c r="AH38" i="4"/>
  <c r="V38" i="4"/>
  <c r="AB38" i="4"/>
  <c r="P38" i="4"/>
  <c r="P8" i="4"/>
  <c r="AH18" i="4"/>
  <c r="J28" i="4"/>
  <c r="Q19" i="4"/>
  <c r="K19" i="4"/>
  <c r="W29" i="4"/>
  <c r="AC29" i="4"/>
  <c r="AC49" i="4"/>
  <c r="AI39" i="4"/>
  <c r="AC39" i="4"/>
  <c r="AC47" i="4"/>
  <c r="AF28" i="4"/>
  <c r="AE28" i="4"/>
  <c r="S48" i="4"/>
  <c r="Y18" i="4"/>
  <c r="AK38" i="4"/>
  <c r="AK18" i="4"/>
  <c r="M18" i="4"/>
  <c r="Y48" i="4"/>
  <c r="AK28" i="4"/>
  <c r="S38" i="4"/>
  <c r="AE18" i="4"/>
  <c r="AE8" i="4"/>
  <c r="AK8" i="4"/>
  <c r="M28" i="4"/>
  <c r="AE38" i="4"/>
  <c r="Y8" i="4"/>
  <c r="M38" i="4"/>
  <c r="Y28" i="4"/>
  <c r="AK48" i="4"/>
  <c r="AE48" i="4"/>
  <c r="S28" i="4"/>
  <c r="M48" i="4"/>
  <c r="S18" i="4"/>
  <c r="Y38" i="4"/>
  <c r="M8" i="4"/>
  <c r="AI47" i="4"/>
  <c r="W7" i="4"/>
  <c r="AI7" i="4"/>
  <c r="W27" i="4"/>
  <c r="AC7" i="4"/>
  <c r="Q27" i="4"/>
  <c r="Q17" i="4"/>
  <c r="K17" i="4"/>
  <c r="K37" i="4"/>
  <c r="AC17" i="4"/>
  <c r="AI17" i="4"/>
  <c r="W37" i="4"/>
  <c r="AC27" i="4"/>
  <c r="AI37" i="4"/>
  <c r="K27" i="4"/>
  <c r="Q37" i="4"/>
  <c r="K47" i="4"/>
  <c r="Q7" i="4"/>
  <c r="K7" i="4"/>
  <c r="W17" i="4"/>
  <c r="AI27" i="4"/>
  <c r="Q47" i="4"/>
  <c r="W47" i="4"/>
  <c r="L27" i="4"/>
  <c r="AD27" i="4"/>
  <c r="AH46" i="4"/>
  <c r="AB26" i="4"/>
  <c r="AD47" i="4"/>
  <c r="L47" i="4"/>
  <c r="AD37" i="4"/>
  <c r="AJ27" i="4"/>
  <c r="X17" i="4"/>
  <c r="L7" i="4"/>
  <c r="R7" i="4"/>
  <c r="R47" i="4"/>
  <c r="AJ37" i="4"/>
  <c r="R37" i="4"/>
  <c r="X27" i="4"/>
  <c r="L17" i="4"/>
  <c r="AD17" i="4"/>
  <c r="AJ47" i="4"/>
  <c r="X37" i="4"/>
  <c r="AJ7" i="4"/>
  <c r="R17" i="4"/>
  <c r="X47" i="4"/>
  <c r="L37" i="4"/>
  <c r="R27" i="4"/>
  <c r="AJ17" i="4"/>
  <c r="X7" i="4"/>
  <c r="AD7" i="4"/>
  <c r="AB27" i="4"/>
  <c r="AB17" i="4"/>
  <c r="P27" i="4"/>
  <c r="V7" i="4"/>
  <c r="AH37" i="4"/>
  <c r="AH7" i="4"/>
  <c r="P37" i="4"/>
  <c r="AH17" i="4"/>
  <c r="V27" i="4"/>
  <c r="AB47" i="4"/>
  <c r="P7" i="4"/>
  <c r="AH27" i="4"/>
  <c r="J47" i="4"/>
  <c r="J17" i="4"/>
  <c r="AB7" i="4"/>
  <c r="J37" i="4"/>
  <c r="AB37" i="4"/>
  <c r="V47" i="4"/>
  <c r="J7" i="4"/>
  <c r="V17" i="4"/>
  <c r="P17" i="4"/>
  <c r="J27" i="4"/>
  <c r="V37" i="4"/>
  <c r="P47" i="4"/>
  <c r="AH47" i="4"/>
  <c r="AK26" i="4"/>
  <c r="AH16" i="4"/>
  <c r="AH6" i="4"/>
  <c r="P26" i="4"/>
  <c r="AB36" i="4"/>
  <c r="V6" i="4"/>
  <c r="J36" i="4"/>
  <c r="V36" i="4"/>
  <c r="P16" i="4"/>
  <c r="V16" i="4"/>
  <c r="V26" i="4"/>
  <c r="AH26" i="4"/>
  <c r="J46" i="4"/>
  <c r="J6" i="4"/>
  <c r="AB46" i="4"/>
  <c r="AB16" i="4"/>
  <c r="P6" i="4"/>
  <c r="J16" i="4"/>
  <c r="J26" i="4"/>
  <c r="AH36" i="4"/>
  <c r="V46" i="4"/>
  <c r="P46" i="4"/>
  <c r="AB6" i="4"/>
  <c r="P36" i="4"/>
  <c r="AL18" i="4" l="1"/>
  <c r="Z8" i="4"/>
  <c r="N8" i="4"/>
  <c r="AF48" i="4"/>
  <c r="T18" i="4"/>
  <c r="AL8" i="4"/>
  <c r="N48" i="4"/>
  <c r="T28" i="4"/>
  <c r="Z28" i="4"/>
  <c r="AF38" i="4"/>
  <c r="T38" i="4"/>
  <c r="T8" i="4"/>
  <c r="AL48" i="4"/>
  <c r="N38" i="4"/>
  <c r="Z18" i="4"/>
  <c r="N28" i="4"/>
  <c r="N18" i="4"/>
  <c r="Z48" i="4"/>
  <c r="AL28" i="4"/>
  <c r="AF8" i="4"/>
  <c r="AF18" i="4"/>
  <c r="AM38" i="4"/>
  <c r="AG28" i="4"/>
  <c r="Z38" i="4"/>
  <c r="AL38" i="4"/>
  <c r="T48" i="4"/>
  <c r="U48" i="4"/>
  <c r="AA38" i="4"/>
  <c r="AG38" i="4"/>
  <c r="AG18" i="4"/>
  <c r="AM28" i="4"/>
  <c r="O48" i="4"/>
  <c r="U18" i="4"/>
  <c r="U28" i="4"/>
  <c r="O18" i="4"/>
  <c r="AM48" i="4"/>
  <c r="AA28" i="4"/>
  <c r="AM8" i="4"/>
  <c r="AG48" i="4"/>
  <c r="O28" i="4"/>
  <c r="AM18" i="4"/>
  <c r="O38" i="4"/>
  <c r="U38" i="4"/>
  <c r="AA18" i="4"/>
  <c r="O8" i="4"/>
  <c r="AA8" i="4"/>
  <c r="U8" i="4"/>
  <c r="AG8" i="4"/>
  <c r="AA48" i="4"/>
  <c r="AC46" i="4"/>
  <c r="K46" i="4"/>
  <c r="AL26" i="4" l="1"/>
  <c r="AF26" i="4"/>
  <c r="AM26" i="4"/>
  <c r="AC36" i="4"/>
  <c r="Q26" i="4"/>
  <c r="AI16" i="4"/>
  <c r="Q36" i="4"/>
  <c r="W46" i="4"/>
  <c r="AI36" i="4"/>
  <c r="W26" i="4"/>
  <c r="W6" i="4"/>
  <c r="W16" i="4"/>
  <c r="K36" i="4"/>
  <c r="Q16" i="4"/>
  <c r="AC26" i="4"/>
  <c r="AC16" i="4"/>
  <c r="Q6" i="4"/>
  <c r="W36" i="4"/>
  <c r="K16" i="4"/>
  <c r="AI46" i="4"/>
  <c r="AC6" i="4"/>
  <c r="AI26" i="4"/>
  <c r="K6" i="4"/>
  <c r="AI6" i="4"/>
  <c r="K26" i="4"/>
  <c r="Q46" i="4"/>
  <c r="X46" i="4" l="1"/>
  <c r="R36" i="4"/>
  <c r="AD16" i="4"/>
  <c r="AJ36" i="4"/>
  <c r="AD36" i="4"/>
  <c r="AJ6" i="4"/>
  <c r="X6" i="4"/>
  <c r="AD26" i="4"/>
  <c r="X36" i="4"/>
  <c r="L36" i="4"/>
  <c r="R46" i="4"/>
  <c r="R26" i="4"/>
  <c r="L16" i="4"/>
  <c r="R16" i="4"/>
  <c r="L6" i="4"/>
  <c r="AJ16" i="4"/>
  <c r="L46" i="4"/>
  <c r="X16" i="4"/>
  <c r="R6" i="4"/>
  <c r="AD46" i="4"/>
  <c r="X26" i="4"/>
  <c r="AD6" i="4"/>
  <c r="L26" i="4"/>
  <c r="Y46" i="4" l="1"/>
  <c r="Z46" i="4"/>
  <c r="M6" i="4"/>
  <c r="M26" i="4"/>
  <c r="AE16" i="4"/>
  <c r="AK6" i="4"/>
  <c r="M46" i="4"/>
  <c r="AE36" i="4"/>
  <c r="M16" i="4"/>
  <c r="Y16" i="4"/>
  <c r="AK36" i="4"/>
  <c r="AE6" i="4"/>
  <c r="AE26" i="4"/>
  <c r="Y26" i="4"/>
  <c r="S6" i="4"/>
  <c r="S36" i="4"/>
  <c r="S26" i="4"/>
  <c r="M36" i="4"/>
  <c r="AE46" i="4"/>
  <c r="S16" i="4"/>
  <c r="S46" i="4"/>
  <c r="Y6" i="4"/>
  <c r="AK16" i="4"/>
  <c r="Y36" i="4"/>
  <c r="AK46" i="4"/>
  <c r="Z6" i="4" l="1"/>
  <c r="AL46" i="4"/>
  <c r="AL6" i="4"/>
  <c r="AF36" i="4"/>
  <c r="Z36" i="4"/>
  <c r="N16" i="4"/>
  <c r="T16" i="4"/>
  <c r="AL36" i="4"/>
  <c r="N46" i="4"/>
  <c r="T6" i="4"/>
  <c r="AF6" i="4"/>
  <c r="Z26" i="4"/>
  <c r="T26" i="4"/>
  <c r="N26" i="4"/>
  <c r="T36" i="4"/>
  <c r="AL16" i="4"/>
  <c r="Z16" i="4"/>
  <c r="N36" i="4"/>
  <c r="AF16" i="4"/>
  <c r="N6" i="4"/>
  <c r="AF46" i="4"/>
  <c r="T46" i="4"/>
  <c r="AA46" i="4" l="1"/>
  <c r="AG36" i="4"/>
  <c r="AA16" i="4"/>
  <c r="AG46" i="4"/>
  <c r="AG6" i="4"/>
  <c r="AM16" i="4"/>
  <c r="O6" i="4"/>
  <c r="U36" i="4"/>
  <c r="AA26" i="4"/>
  <c r="AM36" i="4"/>
  <c r="AA6" i="4"/>
  <c r="AG26" i="4"/>
  <c r="U46" i="4"/>
  <c r="AG16" i="4"/>
  <c r="O16" i="4"/>
  <c r="AA36" i="4"/>
  <c r="U16" i="4"/>
  <c r="O26" i="4"/>
  <c r="O46" i="4"/>
  <c r="O36" i="4"/>
  <c r="U6" i="4"/>
  <c r="U26" i="4"/>
  <c r="AM46" i="4"/>
  <c r="AM6" i="4"/>
  <c r="AI20" i="2" l="1"/>
  <c r="T20" i="2"/>
  <c r="AI21" i="2"/>
  <c r="S23" i="2"/>
  <c r="AI23" i="2" s="1"/>
  <c r="S25" i="2"/>
  <c r="AI25" i="2" s="1"/>
  <c r="S22" i="2"/>
  <c r="AI22" i="2" s="1"/>
  <c r="S24" i="2"/>
  <c r="AI24" i="2" s="1"/>
  <c r="AG20" i="12"/>
  <c r="AD20" i="12"/>
  <c r="AF20" i="12"/>
  <c r="AJ20" i="12" s="1"/>
  <c r="AG18" i="13"/>
  <c r="AK18" i="13" s="1"/>
  <c r="AE19" i="13"/>
  <c r="AF19" i="13" s="1"/>
  <c r="AF20" i="13" s="1"/>
  <c r="AH18" i="13"/>
  <c r="AH19" i="13" l="1"/>
  <c r="AG19" i="13"/>
  <c r="AK19" i="13" s="1"/>
  <c r="AG20" i="13"/>
  <c r="AK20" i="13" s="1"/>
  <c r="AE21" i="13"/>
  <c r="AF21" i="13" s="1"/>
  <c r="AG21" i="13" l="1"/>
  <c r="AK21" i="13" s="1"/>
  <c r="AE22"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Alejandra Figueroa Pelaez</author>
  </authors>
  <commentList>
    <comment ref="AL12" authorId="0" shapeId="0" xr:uid="{00000000-0006-0000-0B00-000001000000}">
      <text>
        <r>
          <rPr>
            <b/>
            <sz val="9"/>
            <color indexed="81"/>
            <rFont val="Tahoma"/>
            <family val="2"/>
          </rPr>
          <t>No aplica  si se asume el riesgo</t>
        </r>
        <r>
          <rPr>
            <sz val="9"/>
            <color indexed="81"/>
            <rFont val="Tahoma"/>
            <family val="2"/>
          </rPr>
          <t xml:space="preserve">
</t>
        </r>
      </text>
    </comment>
    <comment ref="C13" authorId="0" shapeId="0" xr:uid="{00000000-0006-0000-0B00-000002000000}">
      <text>
        <r>
          <rPr>
            <sz val="9"/>
            <color indexed="81"/>
            <rFont val="Tahoma"/>
            <family val="2"/>
          </rPr>
          <t xml:space="preserve">Acción realizada que puede ocasionar el riesgo
</t>
        </r>
      </text>
    </comment>
    <comment ref="E13" authorId="0" shapeId="0" xr:uid="{00000000-0006-0000-0B00-000003000000}">
      <text>
        <r>
          <rPr>
            <sz val="9"/>
            <color indexed="81"/>
            <rFont val="Tahoma"/>
            <family val="2"/>
          </rPr>
          <t xml:space="preserve">Situación más evidente frente al riesgo.
</t>
        </r>
      </text>
    </comment>
    <comment ref="F13" authorId="0" shapeId="0" xr:uid="{00000000-0006-0000-0B00-000004000000}">
      <text>
        <r>
          <rPr>
            <sz val="9"/>
            <color indexed="81"/>
            <rFont val="Tahoma"/>
            <family val="2"/>
          </rPr>
          <t xml:space="preserve">Causa  principal  por la cual se puede presentar  el riesgo.
</t>
        </r>
      </text>
    </comment>
    <comment ref="H13" authorId="0" shapeId="0" xr:uid="{00000000-0006-0000-0B00-000005000000}">
      <text>
        <r>
          <rPr>
            <b/>
            <sz val="9"/>
            <color indexed="81"/>
            <rFont val="Tahoma"/>
            <family val="2"/>
          </rPr>
          <t xml:space="preserve">Redacción del riesgo:
</t>
        </r>
        <r>
          <rPr>
            <sz val="9"/>
            <color indexed="81"/>
            <rFont val="Tahoma"/>
            <family val="2"/>
          </rPr>
          <t xml:space="preserve">Posibilidad de ….( Que: Impacto) + por... ( Como: Causa inmediata) +  debido a...( Porque : Causa Raíz)
</t>
        </r>
      </text>
    </comment>
    <comment ref="K13" authorId="0" shapeId="0" xr:uid="{00000000-0006-0000-0B00-000006000000}">
      <text>
        <r>
          <rPr>
            <sz val="9"/>
            <color indexed="81"/>
            <rFont val="Tahoma"/>
            <family val="2"/>
          </rPr>
          <t xml:space="preserve">Hace referencia al tipo de riesgo  identificado.
</t>
        </r>
      </text>
    </comment>
    <comment ref="L13" authorId="0" shapeId="0" xr:uid="{00000000-0006-0000-0B00-000007000000}">
      <text>
        <r>
          <rPr>
            <sz val="9"/>
            <color indexed="81"/>
            <rFont val="Tahoma"/>
            <family val="2"/>
          </rPr>
          <t xml:space="preserve">Fuente generadora de riesgo.
</t>
        </r>
      </text>
    </comment>
    <comment ref="M13" authorId="0" shapeId="0" xr:uid="{00000000-0006-0000-0B00-000008000000}">
      <text>
        <r>
          <rPr>
            <sz val="9"/>
            <color indexed="81"/>
            <rFont val="Tahoma"/>
            <family val="2"/>
          </rPr>
          <t xml:space="preserve">Número de veces que se ejecuta la actividad durante el año
</t>
        </r>
      </text>
    </comment>
    <comment ref="Q13" authorId="0" shapeId="0" xr:uid="{00000000-0006-0000-0B00-000009000000}">
      <text>
        <r>
          <rPr>
            <sz val="9"/>
            <color indexed="81"/>
            <rFont val="Tahoma"/>
            <family val="2"/>
          </rPr>
          <t xml:space="preserve">Por favor digita el % asigando al impacto
( Ver tabla de impacto)
</t>
        </r>
      </text>
    </comment>
    <comment ref="V13" authorId="0" shapeId="0" xr:uid="{00000000-0006-0000-0B00-00000A000000}">
      <text>
        <r>
          <rPr>
            <sz val="9"/>
            <color indexed="81"/>
            <rFont val="Tahoma"/>
            <family val="2"/>
          </rPr>
          <t xml:space="preserve">
EJEMPLO DE CONTROL:
El profesional del área de contratos verifica que la información suministrada por el proveedor corresponda con los requisitos establecidos de contratación a través de una lista de chequeo donde están los requisitos de información y la revisión con la información física suministrada por el proveedor los contratos que cumplen son registrados en el sistema de información de
contratación.
</t>
        </r>
      </text>
    </comment>
    <comment ref="AM13" authorId="0" shapeId="0" xr:uid="{00000000-0006-0000-0B00-00000B000000}">
      <text>
        <r>
          <rPr>
            <b/>
            <sz val="10"/>
            <color indexed="81"/>
            <rFont val="Tahoma"/>
            <family val="2"/>
          </rPr>
          <t>EJEMPLO:</t>
        </r>
        <r>
          <rPr>
            <sz val="10"/>
            <color indexed="81"/>
            <rFont val="Tahoma"/>
            <family val="2"/>
          </rPr>
          <t xml:space="preserve">
Automatizar la lista de chequeo que
utiliza el profesional de contratación, a fin de reducir la posibilidad de error humano y elevar la productividad del proceso.</t>
        </r>
      </text>
    </comment>
  </commentList>
</comments>
</file>

<file path=xl/sharedStrings.xml><?xml version="1.0" encoding="utf-8"?>
<sst xmlns="http://schemas.openxmlformats.org/spreadsheetml/2006/main" count="4662" uniqueCount="1240">
  <si>
    <t>Impacto</t>
  </si>
  <si>
    <t>%</t>
  </si>
  <si>
    <t>Tipo</t>
  </si>
  <si>
    <t>Implementación</t>
  </si>
  <si>
    <t>Calificación</t>
  </si>
  <si>
    <t>Documentación</t>
  </si>
  <si>
    <t>Frecuencia</t>
  </si>
  <si>
    <t>Evidencia</t>
  </si>
  <si>
    <t>Matriz de Calor Inherente</t>
  </si>
  <si>
    <t>Probabilidad</t>
  </si>
  <si>
    <t>Muy Alta
100%</t>
  </si>
  <si>
    <t>Extremo</t>
  </si>
  <si>
    <t>Alta
80%</t>
  </si>
  <si>
    <t>Alto</t>
  </si>
  <si>
    <t>Media
60%</t>
  </si>
  <si>
    <t>Moderado</t>
  </si>
  <si>
    <t>Baja
40%</t>
  </si>
  <si>
    <t>Bajo</t>
  </si>
  <si>
    <t>Muy Baja
20%</t>
  </si>
  <si>
    <t>Leve
20%</t>
  </si>
  <si>
    <t>Menor
40%</t>
  </si>
  <si>
    <t>Moderado
60%</t>
  </si>
  <si>
    <t>Mayor
80%</t>
  </si>
  <si>
    <t>Catastrófico
100%</t>
  </si>
  <si>
    <t xml:space="preserve"> Matriz de Calor Residual</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</si>
  <si>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</si>
  <si>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</si>
  <si>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</si>
  <si>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</si>
  <si>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</si>
  <si>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</si>
  <si>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</si>
  <si>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24 a 500 veces por año</t>
  </si>
  <si>
    <t>Alta</t>
  </si>
  <si>
    <t>La actividad que conlleva el riesgo se ejecuta mínimo 500 veces al año y máximo 5000 veces por año</t>
  </si>
  <si>
    <t>Muy Alta</t>
  </si>
  <si>
    <t>La actividad que conlleva el riesgo se ejecuta más de 5000 veces por año</t>
  </si>
  <si>
    <t>Tabla Criterios para definir el nivel de impacto</t>
  </si>
  <si>
    <t>Pérdida Reputacional</t>
  </si>
  <si>
    <t>Insignificante</t>
  </si>
  <si>
    <t xml:space="preserve">Afectación menor a 10 SMLMV </t>
  </si>
  <si>
    <t>El riesgo afecta la imagen de alguna área de la organización</t>
  </si>
  <si>
    <t>Menor</t>
  </si>
  <si>
    <t xml:space="preserve">Entre 10 y 50 SMLMV </t>
  </si>
  <si>
    <t>El riesgo afecta la imagen de la entidad internamente, de conocimiento general, nivel interno, de junta dircetiva y accionistas y/o de provedores</t>
  </si>
  <si>
    <t xml:space="preserve">Entre 50 y 100 SMLMV </t>
  </si>
  <si>
    <t>El riesgo afecta la imagen de la entidad con algunos usuarios de relevancia frente al logro de los objetivos</t>
  </si>
  <si>
    <t xml:space="preserve">Entre 100 y 500 SMLMV </t>
  </si>
  <si>
    <t>El riesgo afecta la imagen de de la entidad con efecto publicitario sostenido a nivel de sector administrativo, nivel departamental o municipal</t>
  </si>
  <si>
    <t>Catastrófico</t>
  </si>
  <si>
    <t xml:space="preserve">Mayor a 500 SMLMV </t>
  </si>
  <si>
    <t>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</si>
  <si>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</si>
  <si>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</si>
  <si>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</si>
  <si>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</si>
  <si>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</si>
  <si>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</si>
  <si>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</si>
  <si>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</si>
  <si>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</si>
  <si>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</si>
  <si>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</si>
  <si>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Preventivo</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</si>
  <si>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</si>
  <si>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</si>
  <si>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</si>
  <si>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</si>
  <si>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</si>
  <si>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</si>
  <si>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</si>
  <si>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Manual</t>
  </si>
  <si>
    <t>Controles que son ejecutados por una persona., tiene implícito el error humano.</t>
  </si>
  <si>
    <r>
      <rPr>
        <b/>
        <sz val="12"/>
        <color rgb="FFE36C09"/>
        <rFont val="Arial Narrow"/>
        <family val="2"/>
      </rPr>
      <t>*</t>
    </r>
    <r>
      <rPr>
        <b/>
        <sz val="12"/>
        <color rgb="FF000000"/>
        <rFont val="Arial Narrow"/>
        <family val="2"/>
      </rPr>
      <t>Atributos de</t>
    </r>
    <r>
      <rPr>
        <b/>
        <sz val="12"/>
        <color rgb="FFE36C09"/>
        <rFont val="Arial Narrow"/>
        <family val="2"/>
      </rPr>
      <t xml:space="preserve"> </t>
    </r>
    <r>
      <rPr>
        <b/>
        <sz val="12"/>
        <color rgb="FF000000"/>
        <rFont val="Arial Narrow"/>
        <family val="2"/>
      </rPr>
      <t>Formalización</t>
    </r>
  </si>
  <si>
    <t>Documentado</t>
  </si>
  <si>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</si>
  <si>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</si>
  <si>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</si>
  <si>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</si>
  <si>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Continua</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</si>
  <si>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</si>
  <si>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</si>
  <si>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</si>
  <si>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</si>
  <si>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</si>
  <si>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</si>
  <si>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</si>
  <si>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t>Aceptar</t>
  </si>
  <si>
    <t>Económico</t>
  </si>
  <si>
    <t>Evitar</t>
  </si>
  <si>
    <t>Reputacional</t>
  </si>
  <si>
    <t>Reducir (compartir)</t>
  </si>
  <si>
    <t>Económico y Reputacional</t>
  </si>
  <si>
    <t>Reducir (mitigar)</t>
  </si>
  <si>
    <t>Plan de accion (solo para la opción reducir)</t>
  </si>
  <si>
    <t>Finalizado</t>
  </si>
  <si>
    <t>En curso</t>
  </si>
  <si>
    <t>Daños Activos Fisicos</t>
  </si>
  <si>
    <t>Ejecucion y Administracion de procesos</t>
  </si>
  <si>
    <t>Fallas Tecnologicas</t>
  </si>
  <si>
    <t>Fraude Externo</t>
  </si>
  <si>
    <t>Fraude Interno</t>
  </si>
  <si>
    <t>Relaciones Laborales</t>
  </si>
  <si>
    <t>Usuarios, productos y practicas , organizacionales</t>
  </si>
  <si>
    <t>Registro Sustancial</t>
  </si>
  <si>
    <t>Registro Material</t>
  </si>
  <si>
    <t>Sin registro</t>
  </si>
  <si>
    <t>Reducir</t>
  </si>
  <si>
    <t>N°</t>
  </si>
  <si>
    <t xml:space="preserve">ACTIVIDAD </t>
  </si>
  <si>
    <t>IMPACTO</t>
  </si>
  <si>
    <t xml:space="preserve">CAUSA INMEDIATA </t>
  </si>
  <si>
    <t>CAUSA RAÍZ</t>
  </si>
  <si>
    <t xml:space="preserve">DESCRIPCIÓN DEL RIESGO </t>
  </si>
  <si>
    <t xml:space="preserve">SUBSISTEMA DE RIESGO </t>
  </si>
  <si>
    <t xml:space="preserve">FACTOR DE RIESGO </t>
  </si>
  <si>
    <t>FRECUENCIA</t>
  </si>
  <si>
    <t xml:space="preserve">ANÁLISIS DEL RIESGO </t>
  </si>
  <si>
    <t xml:space="preserve">IDENTIFICACIÓN DEL RIESGO </t>
  </si>
  <si>
    <t>PROBABILIDAD INHERENTE</t>
  </si>
  <si>
    <t>CRITERIOS DE IMPACTO</t>
  </si>
  <si>
    <t xml:space="preserve">IMPACTO INHERENTE </t>
  </si>
  <si>
    <t xml:space="preserve">ZONA DE RIESGO INHERENTE </t>
  </si>
  <si>
    <t xml:space="preserve">EVALUACIÓN DEL RIESGO Y VALORACIÓN DE LOS CONTROLES </t>
  </si>
  <si>
    <t xml:space="preserve">AFECTACIÓN </t>
  </si>
  <si>
    <t xml:space="preserve">ATRIBUTOS </t>
  </si>
  <si>
    <t>CONTROLES ACTUALES</t>
  </si>
  <si>
    <t xml:space="preserve"> Control N°</t>
  </si>
  <si>
    <t xml:space="preserve">PROBABILIDAD DE RIESGO RESIDUAL </t>
  </si>
  <si>
    <t xml:space="preserve">IMPACTO DE RIESGO RESIDUAL </t>
  </si>
  <si>
    <t xml:space="preserve">ZONA DE RIESGO RESIDUAL </t>
  </si>
  <si>
    <t xml:space="preserve">TRATAMIENTO DEL RIESGO </t>
  </si>
  <si>
    <t xml:space="preserve">ACCION RECOMENDADA </t>
  </si>
  <si>
    <t>DESCRIPCIÓN DE LA ESTRATEGIA Y ACCIÓN</t>
  </si>
  <si>
    <t>RESPONSABLE</t>
  </si>
  <si>
    <t>FECHA DE IMPLEMENTACIÓN</t>
  </si>
  <si>
    <t>CODIGO PLAN DE MEJORAMIENTO 
(Solo aplica para riesgos Muy Altos, Altos y Moderados)</t>
  </si>
  <si>
    <t xml:space="preserve">EVALUACIÓN DE RIESGO RESIDUAL </t>
  </si>
  <si>
    <t xml:space="preserve">ACTIVO </t>
  </si>
  <si>
    <t xml:space="preserve">TIPO DE ACTIVO </t>
  </si>
  <si>
    <t xml:space="preserve">IMPACTO </t>
  </si>
  <si>
    <t xml:space="preserve">Descripción del impacto </t>
  </si>
  <si>
    <t xml:space="preserve">Ambiental </t>
  </si>
  <si>
    <t>Impacto sobre los recursos naturales</t>
  </si>
  <si>
    <t xml:space="preserve">Impacto sobre los recursos financieros de la organización </t>
  </si>
  <si>
    <t xml:space="preserve">Impacto sobre recursos financiero y la imagen de la organización </t>
  </si>
  <si>
    <t>Impacto directo sobre la imagen de la organización.</t>
  </si>
  <si>
    <t>Prestación de servicio</t>
  </si>
  <si>
    <t xml:space="preserve">Impacto sobre la atención </t>
  </si>
  <si>
    <t xml:space="preserve">Talento Humano </t>
  </si>
  <si>
    <t xml:space="preserve">Impacto orientado hacia el trabajador. </t>
  </si>
  <si>
    <t>Operacional</t>
  </si>
  <si>
    <t>Corrupción</t>
  </si>
  <si>
    <t>Factor de riesgo</t>
  </si>
  <si>
    <t>Definición</t>
  </si>
  <si>
    <t>Subclasificación</t>
  </si>
  <si>
    <t>Procesos</t>
  </si>
  <si>
    <t>Eventos relacionados con errores en las actividades que deben realizar los servidores de la organización.</t>
  </si>
  <si>
    <t>Falta de procedimientos/ Error en la aplicaciòn de los procedimientos</t>
  </si>
  <si>
    <t>Errores de grabación, autorización</t>
  </si>
  <si>
    <t>Errores en cálculos para pagos internos y externos</t>
  </si>
  <si>
    <t>Falta de capacitación, temas relacionados con el personal</t>
  </si>
  <si>
    <t>Talento humano</t>
  </si>
  <si>
    <t>Incluye seguridad y salud en el trabajo.
Se analiza posible dolo e intención frente a la corrupción.</t>
  </si>
  <si>
    <t>Hurto activos</t>
  </si>
  <si>
    <t>Posibles comportamientos no éticos de los empleados</t>
  </si>
  <si>
    <t>Fraude interno (corrupción, soborno)</t>
  </si>
  <si>
    <t>Tecnología</t>
  </si>
  <si>
    <t>Eventos relacionados con la infraestructura tecnológica de la entidad.</t>
  </si>
  <si>
    <t>Daño de equipos</t>
  </si>
  <si>
    <t>Caída de aplicaciones</t>
  </si>
  <si>
    <t>Caída de redes</t>
  </si>
  <si>
    <t>Errores en programas</t>
  </si>
  <si>
    <t>Infraestructura</t>
  </si>
  <si>
    <t>Eventos relacionados con la infraestructura física de la entidad.</t>
  </si>
  <si>
    <t>Derrumbes</t>
  </si>
  <si>
    <t>Incendios</t>
  </si>
  <si>
    <t>Inundaciones</t>
  </si>
  <si>
    <t>Daños a activos fijos</t>
  </si>
  <si>
    <t>Evento externo</t>
  </si>
  <si>
    <t>Situaciones externas que afectan la entidad.</t>
  </si>
  <si>
    <t>Suplantación de identidad</t>
  </si>
  <si>
    <t xml:space="preserve">Tramites externos </t>
  </si>
  <si>
    <t>Asalto a la oficina</t>
  </si>
  <si>
    <t>Atentados, vandalismo, orden público</t>
  </si>
  <si>
    <t xml:space="preserve">Clinico </t>
  </si>
  <si>
    <t xml:space="preserve">Eventos asociados a la atencion del paciente </t>
  </si>
  <si>
    <t>Incente</t>
  </si>
  <si>
    <t xml:space="preserve">Evento Adverso </t>
  </si>
  <si>
    <t xml:space="preserve">Estado del paciente </t>
  </si>
  <si>
    <t>Impacto sobre el desarrollo de actividades del proceso</t>
  </si>
  <si>
    <t>CRITERIO DE IMPACTO
Afectación Económica (o presupuestal)</t>
  </si>
  <si>
    <t>El riesgo afecta la imagen de algun proceso de la organización</t>
  </si>
  <si>
    <t xml:space="preserve"> Falla de calidad o salida no conforme, sin afectación al paciente</t>
  </si>
  <si>
    <t xml:space="preserve">Afectación leve en el acceso a la información </t>
  </si>
  <si>
    <t>Brechas en la seguridad  y disponibilidad de la información</t>
  </si>
  <si>
    <t>Alteración de la información debido a intereses particulares.</t>
  </si>
  <si>
    <t xml:space="preserve">Afectación moderada por daño a software y/o hadware, generando reporecesos </t>
  </si>
  <si>
    <t>El riesgo afecta la imagen de la institución  hacia los usuarios</t>
  </si>
  <si>
    <t xml:space="preserve">Se generan fallas en el proceso que requieren toma de acciones correctivas </t>
  </si>
  <si>
    <t>Perdidas sobre resultados operativos esperados</t>
  </si>
  <si>
    <t xml:space="preserve"> Perdida irrecuperable de la disponibilidad, seguridad y confidencialidad de la información</t>
  </si>
  <si>
    <t xml:space="preserve">CRITERIO DE IMPACTO 
Otros impactos </t>
  </si>
  <si>
    <t>Columna1</t>
  </si>
  <si>
    <t>Leve</t>
  </si>
  <si>
    <t xml:space="preserve">Mayor </t>
  </si>
  <si>
    <t>Se generan reprocesos que afectan la continuidad de la operación de los procesos</t>
  </si>
  <si>
    <t xml:space="preserve">Incumplimiento a  requisitos legales </t>
  </si>
  <si>
    <t>Columna2</t>
  </si>
  <si>
    <t>%Probabilidad</t>
  </si>
  <si>
    <t>PROCESO</t>
  </si>
  <si>
    <t xml:space="preserve">OBJETIVO DEL PROCESO </t>
  </si>
  <si>
    <t>Lider</t>
  </si>
  <si>
    <t>DIRECCIONAMIENTO ESTRATÉGICO</t>
  </si>
  <si>
    <t>Diseñar y administrar políticas, lineamientos, directrices, planes, programas y proyectos mediante la implementación de metodologías, el análisis de la información, el seguimiento de los proceso y asesoría técnica, con el fin de contribuir al mejoramiento continuo, a la toma de decisiones oportunas, al cumplimiento de metas, objetivos y misión de la entidad.</t>
  </si>
  <si>
    <t>SISTEMA INTEGRADO DE GESTIÓN</t>
  </si>
  <si>
    <t>Mantener y mejorar el desempeño de los procesos, contribuyendo a la protección y conservación del medio ambiente, la salud y seguridad de los trabajadores y garantizando la satisfacción del cliente, a través de la ejecución de actividades de seguimiento, medición, control y análisis de los procesos que permitan el logro de los objetivos institucionales en términos de eficiencia, eficacia y efectividad.</t>
  </si>
  <si>
    <t>MERCADEO Y COMUNICACIONES</t>
  </si>
  <si>
    <t>Diseñar e implementar planes, lineamientos y estrategias de comunicación y mercadeo orientados a fortalecer la difusión veraz y oportuna de la gestión institucional, contribuyendo al posicionamiento de la entidad ante la ciudadanía y su permanente interacción con los grupos de interés.</t>
  </si>
  <si>
    <t>SISTEMA DE INFORMACIÓN Y ATENCIÓN AL USUARIO (SIAU)</t>
  </si>
  <si>
    <t>Identificar las necesidades y expectativas de los usuarios frente a los servicios prestados para lograr su satisfacción, a partir de la gestión de los procesos institucionales, así como promover el goce efectivo de sus derechos, incluyendo su participación.</t>
  </si>
  <si>
    <t>URGENCIAS</t>
  </si>
  <si>
    <t>Realizar atención médica general y/o de psiquiatría de Urgencias según clasificación, a fin de estabilizar al usuario y definir una conducta a seguir</t>
  </si>
  <si>
    <t>INTERVENCIÓN SOCIAL Y COMUNITARIA</t>
  </si>
  <si>
    <t>Brindar atención integral e integrada en Salud Mental, a través de la planeación e implementación de actividades de Promoción, Prevención, Asistencia y Rehabilitación; que permitan disminuir los reingresos hospitalarios y lograr mejoría en los niveles de funcionalidad de las personas en riesgo o situación de discapacidad psicosocial derivada de su enfermedad mental, así como su reintegración a la sociedad.</t>
  </si>
  <si>
    <t>HOSPITALIZACIÓN</t>
  </si>
  <si>
    <t>Brindar una atención integral intrahospitalaria al usuario con enfermedad mental en su fase aguda, a través de un equipo interdisciplinario, con el fin de lograr su mejoría clínica.</t>
  </si>
  <si>
    <t>CONSULTA EXTERNA</t>
  </si>
  <si>
    <t>Realizar un diagnóstico del estado de salud mental de los usuarios, con el fin de proponer un plan de tratamiento y brindar orientación e información necesaria para contribuir al mejoramiento de su estado de salud.</t>
  </si>
  <si>
    <t>DOCENCIA-SERVICIO E INVESTIGACIÓN</t>
  </si>
  <si>
    <t>Realizar investigación y formación en el campo de la Psiquiatría y Salud Mental, con el fin de generar nuevo conocimiento, contribuyendo a la formación de profesionales de la salud, con un enfoque de responsabilidad social.</t>
  </si>
  <si>
    <t>GESTIÓN DEL TALENTO HUMANO</t>
  </si>
  <si>
    <t>Administrar el Talento Humano, fortaleciendo sus competencias y desarrollo integral en un ambiente seguro y sano para dar cumplimiento a los objetivos institucionales, requisitos de ley y de la organización</t>
  </si>
  <si>
    <t>GESTIÓN FINANCIERA</t>
  </si>
  <si>
    <t>Recibir información de diferentes fuentes, a fin de procesarla, analizarla y suministrarla de manera veraz, ordenada, confiable, oportuna, tendiente a la optimización de recursos y a la generación de valor mediante la interpretación del contexto financiero, orientando a la alta dirección en la toma de decisiones.ión de la entidad.</t>
  </si>
  <si>
    <t>GESTIÓN DEL AMBIENTE FÍSICO</t>
  </si>
  <si>
    <t>Realizar actividades que garanticen la disponibilidad, limpieza y seguridad de la infraestructura, con oportunidad y en condiciones óptimas para satisfacer las necesidades de los usuarios.</t>
  </si>
  <si>
    <t>GESTIÓN LOGÍSTICA</t>
  </si>
  <si>
    <t>Suministrar oportunamente materiales, insumos y servicios necesarios para la gestión de los procesos de la institución, contribuyendo al cumplimiento de las necesidades del cliente.</t>
  </si>
  <si>
    <t>GESTIÓN DE LA INFORMACIÓN</t>
  </si>
  <si>
    <t>Administrar, gestionar y mantener la infraestructura tecnológica necesaria para garantizar la disponibilidad, integridad y confidencialidad de la información, a fin de mantener la continuidad en la operación de los  procesos institucionales y suministrar la información necesaria para la toma de decisiones.</t>
  </si>
  <si>
    <t>Tipo  de activo</t>
  </si>
  <si>
    <t>Hardware</t>
  </si>
  <si>
    <t>Software</t>
  </si>
  <si>
    <t>Red</t>
  </si>
  <si>
    <t>Información</t>
  </si>
  <si>
    <t>Personal</t>
  </si>
  <si>
    <t>Organización</t>
  </si>
  <si>
    <t>Hurto  de  medios  o documentos</t>
  </si>
  <si>
    <t>Abuso  de  los  derechos</t>
  </si>
  <si>
    <t>Escucha  encubierta</t>
  </si>
  <si>
    <t>Hurto  de  información</t>
  </si>
  <si>
    <t>Error  en  el  uso</t>
  </si>
  <si>
    <t>Amenaza asociada</t>
  </si>
  <si>
    <t>ESTRATEGIAS Y ACCIONES</t>
  </si>
  <si>
    <t xml:space="preserve">DESCRIPCIONI DEL RIESGO </t>
  </si>
  <si>
    <t>EVITAR EL RIESGO</t>
  </si>
  <si>
    <t>Se abandonan las actividades que  dan lugar al riesgo, es decir, no continuar con la actividad que lo provoca.
Acción que se aplica antes de asumir el riesgo.</t>
  </si>
  <si>
    <t>REDUCIR EL RIESGO</t>
  </si>
  <si>
    <t>Implica establecer acciones dirigidas a disminuir la probabilidad y/o el impacto del riesgo. Conlleva a fortalecer los controles o bien implementarlos.</t>
  </si>
  <si>
    <t>ASUMIR  O ACEPTAR EL RIESGO</t>
  </si>
  <si>
    <t>Se aplica cuando el riesgo se encuentra en un nivel que puede aceptarse sin necesidad de tomar otras medidas de control diferentes a las que ya se poseen, o bien, no se adopta ninguna medida que afecte  la probabilidad o el impacto  del riesgo. ( Ningun riesgo de corrupcion debe ser aceptado).</t>
  </si>
  <si>
    <t>TRANSFERIR O COMPARTIR EL RIESGO</t>
  </si>
  <si>
    <t>Se reduce la probabilidad o el impacto transfiriendo o compartiendo una parte del riesgo con un tercero.
Se aplica cuando se decide que el riesgo sea controlado mediante la responsabilidad compartida con   un tercero que tenga la experiencia y esperticia necesaria para asumirlo.</t>
  </si>
  <si>
    <t>ESTADO</t>
  </si>
  <si>
    <t xml:space="preserve">En desarrollo </t>
  </si>
  <si>
    <t>No iniciado</t>
  </si>
  <si>
    <t>Completo</t>
  </si>
  <si>
    <t>Atrasado</t>
  </si>
  <si>
    <t>FORMATO MATRIZ DE RIESGOS INTEGRADA INSTITUCIONAL</t>
  </si>
  <si>
    <t>CÓDIGO</t>
  </si>
  <si>
    <t>FOR-DES-14</t>
  </si>
  <si>
    <t>VERSIÓN</t>
  </si>
  <si>
    <t>03</t>
  </si>
  <si>
    <t>VIGENCIA</t>
  </si>
  <si>
    <t xml:space="preserve">PROCESO </t>
  </si>
  <si>
    <t xml:space="preserve">OBJETIVO </t>
  </si>
  <si>
    <t>Marzo 2022</t>
  </si>
  <si>
    <t>Evitar sanción disciplinaria</t>
  </si>
  <si>
    <t xml:space="preserve">Estudios de prefactibilidad </t>
  </si>
  <si>
    <t>Manipulación de Estudios previos o de factibilidad
Falta de adherencia al manual de contratación.</t>
  </si>
  <si>
    <t>MODERADO</t>
  </si>
  <si>
    <t>Recepción de bienes o servicios</t>
  </si>
  <si>
    <t>Falta de una adecuada supervisión del contrato para recibir a satisfacción los bienes o servicios.</t>
  </si>
  <si>
    <t>Entrega de bienes o servicios que no cumplen con el objeto contractual y que  se certifican como recibida a satisfacción</t>
  </si>
  <si>
    <t xml:space="preserve">Reporte a entes de control </t>
  </si>
  <si>
    <t>Sanciones de los entes de control atribuibles al proceso de contratación.</t>
  </si>
  <si>
    <t xml:space="preserve">Formulación del Plan de Desarrollo Institucional, Formulación del Plan Indicativo y Formulación del Plan Operativo Anual </t>
  </si>
  <si>
    <t xml:space="preserve">Baja participación del personal </t>
  </si>
  <si>
    <t xml:space="preserve">Seguimiento al  Plan Operativo Anual y al Plan de Desarrollo Institucional </t>
  </si>
  <si>
    <t xml:space="preserve">SISTEMA DE RIESGO </t>
  </si>
  <si>
    <t xml:space="preserve">Operacional </t>
  </si>
  <si>
    <t>LAFT</t>
  </si>
  <si>
    <t xml:space="preserve">Financiero </t>
  </si>
  <si>
    <t>SICOF</t>
  </si>
  <si>
    <t xml:space="preserve">Tecnologico </t>
  </si>
  <si>
    <t xml:space="preserve">Actuarial </t>
  </si>
  <si>
    <t>Credito</t>
  </si>
  <si>
    <t>Liquidez</t>
  </si>
  <si>
    <t xml:space="preserve">Mercado de Capitales </t>
  </si>
  <si>
    <t xml:space="preserve">Seguridad digital </t>
  </si>
  <si>
    <t xml:space="preserve">Salud </t>
  </si>
  <si>
    <t xml:space="preserve">Reputacional </t>
  </si>
  <si>
    <t xml:space="preserve"> </t>
  </si>
  <si>
    <t xml:space="preserve">GESTIÓN FINANCIERA </t>
  </si>
  <si>
    <t>Formular de manera inadecuada e inoportuna el Plan Anual de Adquisiciones y no articularlo al PDI, POA y POAI.</t>
  </si>
  <si>
    <t>Cumplimiento</t>
  </si>
  <si>
    <t>Falta de procedimientos</t>
  </si>
  <si>
    <t>Expedición de CDP</t>
  </si>
  <si>
    <t>Expedir CDP sin los requisitos establecidos en el procedimiento y en la normatividad que aplica</t>
  </si>
  <si>
    <t>Financiero</t>
  </si>
  <si>
    <t xml:space="preserve"> LA/FT /FPADM</t>
  </si>
  <si>
    <t>El riesgo afecta la imagen a nivel interno y/o directivo</t>
  </si>
  <si>
    <t>Cierre Fiscal</t>
  </si>
  <si>
    <t>Hallazgos por parte de los entes de control con posibles sanciones fiscales y disciplinarias.</t>
  </si>
  <si>
    <t>Falta de control frente al cierre oportuno de los periodos contables y presupuestales objeto de rendición.</t>
  </si>
  <si>
    <t>Pérdida información contable, financiera y presupuestal</t>
  </si>
  <si>
    <t>Falta de herramientas  de respaldo de información frente a posibles perdidas de la misma lo que afecta el normal funcionamiento del proceso y posibles sanciones.</t>
  </si>
  <si>
    <t>Posibilidad de impacto operacional por pérdida información contable, financiera y presupuestal debido a falta de herramientas  de respaldo de información frente a posibles perdidas de la misma lo que afecta el normal funcionamiento del proceso y posibles sanciones.</t>
  </si>
  <si>
    <t>Subfacturación de los servicios de salud a las ERP y particulares</t>
  </si>
  <si>
    <t>Registro errado o incompleto de los procedimientos, medicamentos e insumos efectivamente suministrado a los pacientes durante su atención</t>
  </si>
  <si>
    <t>Falta de soportes y requisitos normativos en la facturas radicadas.</t>
  </si>
  <si>
    <t>Gestión Cartera</t>
  </si>
  <si>
    <t>Baja de cartera no recuperable</t>
  </si>
  <si>
    <t>ACTIVIDAD</t>
  </si>
  <si>
    <t xml:space="preserve">Uso de  los software institucionales </t>
  </si>
  <si>
    <t>Acceso no autorizado a la información. Hackeo al sistema de informacion</t>
  </si>
  <si>
    <t xml:space="preserve">No se realiza el backup de la información priorizada y no se aplican las recomendaciones de seguridad </t>
  </si>
  <si>
    <t>Uso de los servidores</t>
  </si>
  <si>
    <t xml:space="preserve">Fallas en los servidores del datacenter y disponibilidad de la información </t>
  </si>
  <si>
    <t>Uso de la información</t>
  </si>
  <si>
    <t>El profesional universitario es el responsable del cumplimiento del procedimiento solicitud de usuarios y permisos en los software institucionales PRO-GIN-09 cada vez que llegue la solicitud del formato activar o inactivar usuarios FOR-GIN-42.</t>
  </si>
  <si>
    <t>Salida de funcionarios contratistas y visitantes</t>
  </si>
  <si>
    <t>Sustracción de bienes catalogados como activos</t>
  </si>
  <si>
    <t>Falta de control en las puertas de acceso</t>
  </si>
  <si>
    <t>Falta de procedimientos/ Error en la aplicación de los procedimientos</t>
  </si>
  <si>
    <t>Recepción, control y entrega de insumos almacenados</t>
  </si>
  <si>
    <t>Deterioro de insumos almacenados</t>
  </si>
  <si>
    <t>Tratamiento de lavado de lencería y ropa de pacientes</t>
  </si>
  <si>
    <t>Infecciones en los pacientes</t>
  </si>
  <si>
    <t>Desinfección inadecuada durante el proceso de lavado</t>
  </si>
  <si>
    <t xml:space="preserve">RIESGO </t>
  </si>
  <si>
    <t xml:space="preserve">PROBABILIDAD </t>
  </si>
  <si>
    <t>Déficit de autocuidado en la enfermedad mental</t>
  </si>
  <si>
    <t>Educación deficiente al paciente y familia en temas individuales y colectivos</t>
  </si>
  <si>
    <t>Falla en la evaluación de entendimiento  de la educación al paciente</t>
  </si>
  <si>
    <t>Posibilidad de impacto en la prestación de servicio por  Educación deficiente al paciente y familia en temas individuales y colectivos debido a la falta  en la evaluación de entendimiento  de la educación al paciente ambulatorio</t>
  </si>
  <si>
    <t>N/A</t>
  </si>
  <si>
    <t>Salud</t>
  </si>
  <si>
    <t>Clínico</t>
  </si>
  <si>
    <t xml:space="preserve">El enfermero del programa de educación en salud del grupo GES  realiza un cronograma de educación anual para los pacientee y/o familiares, </t>
  </si>
  <si>
    <t>Evaluar periódicamente el grado de entendimiento por tema, por servicio y conforme a una muestra estadísticamente significativa</t>
  </si>
  <si>
    <t>Fallas en la señalización de piso mojado, fallas en la intervención de factores coadyuvantes a caídas en el paciente  (efectos secundarios de los medicamentos, alteraciones del equilibrio)</t>
  </si>
  <si>
    <t xml:space="preserve">Condición clínica del paciente  </t>
  </si>
  <si>
    <t xml:space="preserve">Materialización de un evento adverso </t>
  </si>
  <si>
    <t xml:space="preserve">La Subgerencia Científica  es responsable de asegurar el cumplimiento al Protocolo detección y prevención de caídas, a través de la inducción especifica y  capacitaciones a todo el personal asistencial  </t>
  </si>
  <si>
    <t>REDUCIR  EL RIESGO</t>
  </si>
  <si>
    <t>Lideres de EPM</t>
  </si>
  <si>
    <t>En desarrollo</t>
  </si>
  <si>
    <t xml:space="preserve">  El Enfermero  del servicio  lleva a cabo de manera mensual,  la aplicación de la lista de chequeo de prevención de caídas ( mensual), con el objetivo de identificar, prevenir, disminuir el riesgo de caída</t>
  </si>
  <si>
    <t xml:space="preserve"> Los Equipos Primarios de Mejoramiento (EPM )semestralmente llevan a cabo sesiones breves sobre  la Meta  N° 2  ( Prevención de caídas), que incluye la escala de Morse , la identificación del riesgo  por medio de manillas,  los cuidados  y la educación al paciente para el autocuidado.</t>
  </si>
  <si>
    <t xml:space="preserve">Fallas en los controles para el  ingreso y egreso de pacientes 
</t>
  </si>
  <si>
    <t>Fallas en la orientación del paciente ambulatorio</t>
  </si>
  <si>
    <t>Materialización de un evento adverso</t>
  </si>
  <si>
    <t>Poblacional 
Agresión</t>
  </si>
  <si>
    <t>Fallas en la identificación de signos premonitorios de agresión</t>
  </si>
  <si>
    <t>Falta de capacitación y entrenamiento en valoración / examen mental y manejo de agitación psicomotriz</t>
  </si>
  <si>
    <t>Posibilidad de impacto en la prestación del servicio relacionado con Fallas en la identificación de signos premonitorios de agresión  debido a Falta de capacitación y entrenamiento en valoración / examen mental y manejo de agitación psicomotriz</t>
  </si>
  <si>
    <t>Daño temporal en el paciente; monitoreo o intervención menor es requerida.</t>
  </si>
  <si>
    <t>El programa de seguridad del paciente, cuenta con la sexta meta institucional asociada a la prevención de riesgos poblacionales, en tal sentido se realiza::
Subgerencia científica y coordinadora asistencial realiza 2 veces al año capacitación teórica y practica en agitación psicomotriz, triage en salud mental, examen mental y reconocimiento de premonitorios</t>
  </si>
  <si>
    <t>Realizar dos simulacros de manejo de paciente con agitación psicomotriz</t>
  </si>
  <si>
    <t>Referente de seguridad del paciente, Copast y Lideres de EPM</t>
  </si>
  <si>
    <t>El personal asistencial es el responsable de identificar en la valoración del paciente signos premonitorios de agresión según el estado del paciente dejando registro en la historia clinica</t>
  </si>
  <si>
    <t>Poblacional 
Consumo de SPA</t>
  </si>
  <si>
    <t xml:space="preserve">Fallas en la supervisión del paciente y su unidad
</t>
  </si>
  <si>
    <t>Fallas en la búsqueda activa de SPA  en el  ingreso y la revisión de pertenencias</t>
  </si>
  <si>
    <t>Posibilidad de impacto en la prestación del servicio relacionado fallas en la supervisión del paciente y su unidad debido a fallas en la búsqueda activa de SPA  en el  ingreso y la revisión de pertenencias</t>
  </si>
  <si>
    <t xml:space="preserve">Daño temporal en el paciente;  se requiere hospitalización inicial </t>
  </si>
  <si>
    <t>El programa de seguridad del paciente, cuenta con la sexta meta institucional asociada a la prevención de riesgos poblacionales, en tal sentido se realiza:
La referente de seguridad del paciente, realiza capacitación de guardas de seguridad y personal de enfermería en la revisión de pertenencias, elementos de aseo personal y alimentos</t>
  </si>
  <si>
    <t>Educación a pacientes y familias en los efectos negativos en el tratamiento farmacológico asociado al consumo de SPA, con posterior firma de compromiso del núcleo familiar</t>
  </si>
  <si>
    <t>Manifestaciones negativas del servicio</t>
  </si>
  <si>
    <t xml:space="preserve">Vulneración de derechos e incumplimiento de características de calidad
</t>
  </si>
  <si>
    <t>Adherencia deficiente a las prácticas humanizantes</t>
  </si>
  <si>
    <t>Referente de Humanización  y Profesional SIAU</t>
  </si>
  <si>
    <t>Asignación de citas</t>
  </si>
  <si>
    <t>BAJO</t>
  </si>
  <si>
    <t xml:space="preserve">fallas en el diagnóstico y/o formulación del plan terapéutico </t>
  </si>
  <si>
    <t>Atención inadecuada</t>
  </si>
  <si>
    <t>Incumplimiento de la ruta de atención de hospitalización</t>
  </si>
  <si>
    <t>Fallas en la adherencia a las actividades establecidas en el ciclo  de atención</t>
  </si>
  <si>
    <t>Posibilidad de impacto en la prestación  del servicio  por Incumplimiento de la ruta de atención de hospitalización  debido a la fallas en la adherencia a las actividades establecidas en el ciclo  de atención</t>
  </si>
  <si>
    <t>Actualizar la ruta de atención e incluir hitos armonizados a las características de calidad e indicadores de desempeño para evaluar la ruta</t>
  </si>
  <si>
    <t>Desconocimiento o incumplimiento a la higiene postural al levantarse de la cama, fallas en la señalización de piso mojado, fallas en la intervención de factores coadyuvantes a caídas en el paciente  (efectos secundarios de los medicamentos, alteraciones del equilibrio)</t>
  </si>
  <si>
    <t xml:space="preserve">Posibilidad de impacto en la prestación de servicio por desconocimiento o incumplimiento a la higiene postural al levantarse de la cama, fallas en la señalización de piso mojado, fallas en la intervención de factores coadyuvantes a caídas  debido a  la condición clínica del paciente  </t>
  </si>
  <si>
    <t>Implementar la escala Escala de somnolencia de Epworth (ESE) de forma concomitante con la escala de morse Socializar este cambio e iniciar con la evaluación de adherencia en todos los servicios</t>
  </si>
  <si>
    <t xml:space="preserve">El Equipo Asistencial y Administrativo, realiza rondas de seguridad de manera mensual, con el objetivo  de evaluar adherencia e identificar riesgos asociados al riesgo de caída, cuyos resultados son analizados desde el  Comité de Seguridad del Paciente </t>
  </si>
  <si>
    <t>Fallas en la continuidad  en la prestación del servicio   ( hospitalización)</t>
  </si>
  <si>
    <t xml:space="preserve">Fallas en la  continuidad en la  prestación de servicio  por retrasos  en la respuesta  de solicitudes de autorización de  exámenes y/o procedimientos 
</t>
  </si>
  <si>
    <t xml:space="preserve">Posibilidad de impacto en la prestación del servicio por inoportunidad en la atención  debido a retrasos en la autorización de la consulta y horas disponibles para consulta insuficientes </t>
  </si>
  <si>
    <t xml:space="preserve">Inoportunidad en la atención  </t>
  </si>
  <si>
    <t xml:space="preserve">Desbalance entre la oferta y la demanda  
Fallas en la planeación y respuesta ante la situaciones e imprevistos asociados al  talento humano </t>
  </si>
  <si>
    <t xml:space="preserve">Fallas en la planeación de los servicios de consulta externa </t>
  </si>
  <si>
    <t xml:space="preserve">Programa de seguridad del paciente 
Implementación del paquete instruccional de atención segura
Actividades de capacitación y educación al personal a través de los EPM </t>
  </si>
  <si>
    <t xml:space="preserve">falta de adherencia a  protocolos, procedimientos  y demás documentos asociados a la  prevención de la infecciones asociadas con la atención en salud
</t>
  </si>
  <si>
    <t xml:space="preserve">Fallas en la supervisión de las actividades relacionadas con la prevención de infecciones </t>
  </si>
  <si>
    <t>El Comité de Vigilancia en Salud  se encarga de  revisar y socializar al personal asistencial las medidas adoptadas para la prevención y control de infecciones asociadas a la atención en salud. Así mismo, se encarga de actualizar los manuales, protocolos y procedimientos, los cuales son socializados en la induccion, reinducción y en los EPM o cada vez que se actualice algunos de estos documentos.</t>
  </si>
  <si>
    <t>Realizar búsqueda activa de IAAS a partir del análisis de diagnósticos relacionados, la prescripción de antibióticos y el seguimiento a la instalación y manejo de catéter venoso periférico</t>
  </si>
  <si>
    <t>Los EPM  aplican  mensualmente la Lista de Chequeo de Higiene de Manos FOR-TRA-11 en los diferentes servicios, verificando el cumplimiento a la adherencia de la higiene de manos, y los resultados son socializados en el boletín semestral del Programa de Seguridad del Paciente.</t>
  </si>
  <si>
    <t xml:space="preserve">Los  EPM y con apoyo del COPASST realizan capacitación  y evaluación de adherencia al protocolo de higiene de manos PRO-TRA-04, para determinar la cobertura dejando constancia en el registro de asistencia y así mismo determinar su nivel de entendimiento por medio de una evaluación de  conocimientos por medio de Google Forms. </t>
  </si>
  <si>
    <t xml:space="preserve">La Coordinadora Asistencial lleva a cabo de manera anual el inventario de elementos disponibles para la higiene de manos con el formato  " FOR-TRA-94 Inventario de dispensadores de alcohol y jabón", con la finalidad de suministrar los insumos necesarios para la adecuada higiene de manos.  </t>
  </si>
  <si>
    <t xml:space="preserve">Fallas en los controles para el  ingreso y egreso de pacientes y factores contributivos asociados con la infraestructura de fácil alcance para los pacientes </t>
  </si>
  <si>
    <t xml:space="preserve">Fallas en la supervisión del paciente </t>
  </si>
  <si>
    <t>Realizar dos simulacros de perdida y evasión de pacientes con el apoyo de recursos externos.</t>
  </si>
  <si>
    <t>Referente de seguridad del paciente y Copasst</t>
  </si>
  <si>
    <t>El Jefe del servicio identifica el riesgo de  evasión de pacientes al ingreso y durante la hospitalización por medio de la escala de signos premonitorios el cual es identificado en  la manilla de identificación de paciente, registros en los tableros de los servicios y en la historia clínica, como parte  de las estrategias adoptadas  desde el Programa de Seguridad del Paciente.</t>
  </si>
  <si>
    <t>En la institución se cuenta con un sistema de sensores  perimetrales de movimiento en los puntos de alto riesgo de evasión identificados, los cuales generan una alarma cada vez que se activan lo cual es socializado en la induccion y reinduccion de los colaboradores.</t>
  </si>
  <si>
    <t>Fallas en la búsqueda activa de SPA  en el  ingreso y la revisión de pertenencias y alimentos</t>
  </si>
  <si>
    <t>Posibilidad de impacto en la prestación del servicio relacionado fallas en la supervisión del paciente y su unidad debido a fallas en la búsqueda activa de SPA  en el  ingreso y la revisión de pertenencias y alimentos</t>
  </si>
  <si>
    <t>Poblacional 
Acercamiento sexual</t>
  </si>
  <si>
    <t>Fallas en aplicación de cuidados específicos en pacientes con riesgo de acercamiento sexual</t>
  </si>
  <si>
    <t>Fallas en la identificación de signos premonitorios para acercamiento sexual</t>
  </si>
  <si>
    <t>Posibilidad de impacto en la prestación del servicio relacionado con fallas en aplicación de cuidados específicos en pacientes con riesgo de acercamiento sexual debido a fallas en la identificación de signos premonitorios para acercamiento sexual</t>
  </si>
  <si>
    <t>Capacitar en signos premonitorios de acercamiento sexual y en la GRI correspondiente</t>
  </si>
  <si>
    <t>El personal asistencial es el responsable de identificar en la valoración del paciente signos premonitorios de acercamiento sexual dejando registro en la historia clinica, una vez identificado se procede a realizar un observación cercana.</t>
  </si>
  <si>
    <t>Poblacional 
Intento suicida</t>
  </si>
  <si>
    <t>Falta en la aplicación y/o supervisión de las actividades relacionadas con los cuidados específico</t>
  </si>
  <si>
    <t>Fallas en la identificacion de los pacientes con riesgo de intento suicida</t>
  </si>
  <si>
    <t>Realizar simulacro en prevención y manejo de intento suicida concomitante al uso correcto de carro de paro (Con apoyo de fármaco y tecno vigilancia)</t>
  </si>
  <si>
    <t>Referente de seguridad del paciente, Copast, tecno-farmacovigilancia  y Lideres de EPM</t>
  </si>
  <si>
    <t xml:space="preserve">Gestion inadecuada de medicamentos </t>
  </si>
  <si>
    <t xml:space="preserve">Inadecuada  conciliación medicamentosa </t>
  </si>
  <si>
    <t xml:space="preserve">fallas en los registros de ingreso de  medicamentos </t>
  </si>
  <si>
    <t xml:space="preserve">Posibilidad de impacto en la prestación del servicio por fallas en los registro de ingreso de medicamentos, debido a  asistencia irregluar al paciente y falta de adhrencia al procedimiento </t>
  </si>
  <si>
    <t>Daño temporal en el paciente</t>
  </si>
  <si>
    <t>Incumplimiento de la ruta de atención de urgencias</t>
  </si>
  <si>
    <t>Fallas en la supervisión de las actividades relacionadas con las rutas de atención</t>
  </si>
  <si>
    <t>subtriage del paciente al ingreso</t>
  </si>
  <si>
    <t>falta de capacitación al personal  que realiza el triage</t>
  </si>
  <si>
    <t>posibilidad de impacto en la prestación del servicio por subtriage del paciente al ingreso debido a falta de capacitación al personal  que realiza el triage.</t>
  </si>
  <si>
    <t>NA</t>
  </si>
  <si>
    <t>Materialización de un incidente</t>
  </si>
  <si>
    <t>Poblacional 
( Evasión) hospitalización</t>
  </si>
  <si>
    <t>Referente de seguridad del paciente y Copast</t>
  </si>
  <si>
    <t xml:space="preserve">
Desorientación temporal del  paciente 
</t>
  </si>
  <si>
    <t xml:space="preserve">Condición clínica del paciente </t>
  </si>
  <si>
    <t xml:space="preserve">Riesgo de caída </t>
  </si>
  <si>
    <t>Equivocación en el abordaje diagnóstico o terapéutico</t>
  </si>
  <si>
    <t xml:space="preserve">Fallas en el diagnóstico y/o formulación del plan terapéutico </t>
  </si>
  <si>
    <t xml:space="preserve">Abandono al plan terapéutico </t>
  </si>
  <si>
    <t>Abandono voluntario por parte del paciente 
Demoras en los tramites administrativos</t>
  </si>
  <si>
    <t>Respuesta inoportuna a las manifestaciones</t>
  </si>
  <si>
    <t xml:space="preserve">Inoportunidad de los líderes en la respuesta a las manifestaciones.
Ausencia o importunidad en la Gestión del profesional SIAU a las manifestaciones
</t>
  </si>
  <si>
    <t>Vinculación de personal para la provisión de empleos temporales</t>
  </si>
  <si>
    <t>Presentación de Informes, requerimientos y solicitudes de las partes interesadas</t>
  </si>
  <si>
    <t>Sanciones de los entes de control , manifestaciones por insatisfacción de las partes interesadas</t>
  </si>
  <si>
    <t>Incumplimiento en la presentación de informes, requerimientos y solicitudes en los términos de ley.</t>
  </si>
  <si>
    <t>Aseguramiento del personal durante su ingreso a la institución (Afiliación al sistema general de seguridad social en salud)</t>
  </si>
  <si>
    <t xml:space="preserve"> Sanciones moratorias interpuestas por las administradoras adscritas al SGSSS por la no afiliación de servicios de salud, procesos disciplinarios para el responsable del proceso de afiliación, e insatisfacción del funcionario</t>
  </si>
  <si>
    <t xml:space="preserve"> Falta de cobertura al SGSSS.</t>
  </si>
  <si>
    <t xml:space="preserve">El Técnico Administrativo  ( Aseguramiento) se ciñe por el procedimiento de ingreso de personal  PRO-GTH-001,  una vez este visado el acto administrativo de vinculación,  realiza las afiliaciones a las administradoras del SGSSS,  reporte de novedad mediante evidencia física y soportes de afiliación que reposan en historia laboral.
</t>
  </si>
  <si>
    <t>Reprocesos en la Liquidación de la Nómina</t>
  </si>
  <si>
    <t>Queja o reclamo de los funcionarios debido a reprocesos en la liquidación de la nómina</t>
  </si>
  <si>
    <t>Gestión de Competencias de los funcionarios</t>
  </si>
  <si>
    <t>Manifestación de grupos de valor  y sanciones pecuniarias por entes de vigilancia y control por falta de competencias, conocimientos, habilidades, destrezas del talento humano.</t>
  </si>
  <si>
    <t>Incumplimiento en las funciones esenciales del empleo, fallas en la atención, pérdida  de imagen institucional frente a las partes interesadas, pérdida de reconocimiento como entidad que implementa procesos con estándares de calidad.</t>
  </si>
  <si>
    <t>Entre 10 y 50 SMLMV</t>
  </si>
  <si>
    <t>Los Líderes de Proceso remiten a la oficina de Gestión de Talento Humano el diagnóstico de las necesidades de capacitación por proceso (FOR-GTH-08),  y la detección de necesidades individuales, las cuales garantizan el cumplimiento a los objetivos de la dependencia y aportan al logro de las metas institucionales. Una vez definido esto, el Profesional Universitario (Función Pública) documenta, implementa y actualiza el Plan Institucional de Capacitación (PLA-GTH-01) y el cronograma de ejecución de capacitación (FOR-GTH-10) en el que se consolidan los temas de formación.</t>
  </si>
  <si>
    <t>Liquidación de la Nómina</t>
  </si>
  <si>
    <t>la liquidación de la nómina para favorecimiento de terceros</t>
  </si>
  <si>
    <t xml:space="preserve">Conflicto de intereses y la falta de adherencia a los valores institucionales </t>
  </si>
  <si>
    <t>Posibilidad de impacto económico  y  reputacional al solicitar o recibir  remuneración, dádivas o cualquier otro tipo de compensación en dinero o especie a nombre propio o de terceros, por modificación en valores de la liquidación de  la nómina para beneficio propio o de un tercero, debido a fallas en la apropiación de la cultura de integridad basada en la legalidad, gestión íntegra,  principios y valores éticos frente a todas las actuaciones orientadas a los grupos de interés.</t>
  </si>
  <si>
    <t>Plan de Inducción, Reinducción y Entrenamiento en el puesto de trabajo</t>
  </si>
  <si>
    <t xml:space="preserve">fallas en la integración del funcionario a la cultura organizacional e inasistencia a las jornadas de  apropiación del conocimiento, actualización  y  fortalecimiento institucional </t>
  </si>
  <si>
    <t>Planeación, Ejecución, Verificación, Acciones establecidas frente al Plan de Bienestar, Estímulos e Incentivos</t>
  </si>
  <si>
    <t>Falta de asignación presupuestal con destinación a la ejecución de las actividades propuestas desde el Plan de Bienestar, Estímulos e Incentivos,incumplimiendo a los objetivos institucionales y a la normatividad vigente.</t>
  </si>
  <si>
    <t>Fallas en la identificación y caracterización de las necesidades propuestas desde el plan para el mejoramiento de la calidad de vida de los funcionarios y sus familias.</t>
  </si>
  <si>
    <t xml:space="preserve">Posibilidad de impacto operacional por falta de asignación presupuestal con destinación a la ejecución de las actividades propuestas desde el Plan de Bienestar, Estímulos e Incentivos, incumplimiendo a los objetivos institucionales y a la normatividad vigente, debido a fallas en la identificación y caracterización de las necesidades propuestas desde el plan para el mejoramiento de la calidad de vida de los funcionarios y sus familias.
</t>
  </si>
  <si>
    <t xml:space="preserve">Con asesoría de la Administradora de Riesgos Laborales (ARL) se revisa y aplica la herramienta de "Encuesta Evaluación clima institucional" y "Encuesta de medición de satisfacción frente a los Programas de Bienestar", con una periodicidad de cada dos (2) años, dando cumplimiento a la normatividad del sector, se consolida la información, se presenta informe y socializan resultados (indicador porcentaje de favorabilidad de clima  organizacional), se sugieren recomentaciones para la construcción del plan de intervención anual.
</t>
  </si>
  <si>
    <t>Planeación, Ejecución, Verificación, Acciones establecidas frente al Procedimiento de Evaluación de Desempeño Laboral</t>
  </si>
  <si>
    <t>omisión a la normatividad vigente asociada a la evaluación de desempeño laboral EDL, e incumplimiento a los compromisos funcionales y conductuales que no aportan a los objetivos institucionales propuestos</t>
  </si>
  <si>
    <t>falta de adherencia por parte de  evaluados y evaluadores al proceso evaluativo, no identificación de  faltantes a competencias, incumplimiento a la normatividad que regula los procesos institucionales, falta de compromiso institucional.</t>
  </si>
  <si>
    <t xml:space="preserve">El Profesional Universitario (Función Pública), proyecta acto administrativo de adopción del sistema tipo de la Evaluación de Desempeño Laboral EDL  para los servidores públicos del HDPUV E.S.E., el cual es validado por el Lider de Programa Gestión de Talento Humano, la oficina Asesora de Jurídico y firmado por la Gerente ESE. Teniendo en cuenta la actualización del procedimiento de EDL para funcionarios de carrera administrativa, nombramientos provisionales y otros. PRO-GTH-06.
</t>
  </si>
  <si>
    <t xml:space="preserve">El Profesional Universitario (Función Pública) realiza capacitacion en la metodologia de la evaluación de desempeño laboral a líderes y profesionales con personal a cargo y  realiza seguimiento mediante la generación de informes en el aplicativo diseñado por la CNSCN para tal fin y consolida la información en el  indicador </t>
  </si>
  <si>
    <t>Vinculación de funcionarios o contratistas que se encuentren inhabilitados  o con  incompatibilidad para contratar con el Estado</t>
  </si>
  <si>
    <t xml:space="preserve"> multas y sanciones por parte de entes de control, Procesos disciplinarios y sanciones penales, por encontrarse vinculado con actividaes ilicitas, lavado de activos u otro proceso delictivo.</t>
  </si>
  <si>
    <t xml:space="preserve">
Falta de autoreporte de condiciones inseguras 
Materialización de un incidente, accidente o una enfermedad laboral  </t>
  </si>
  <si>
    <t xml:space="preserve">Falta de gestión de los riesgos identificados   y falta de investigación de los incidentes y accidentes de trabajo y enfermedades laborales </t>
  </si>
  <si>
    <t>Brindar información  con comunicación  poco asertiva al paciente para acceder al servicio o procedimientos relacionados con su atención</t>
  </si>
  <si>
    <t>Desactualización o desinformación del personal del SIAU en relación a protocolos de atención y servicios</t>
  </si>
  <si>
    <t>Falta de comunicación entre los procesos y la oficina del SIAU en la notificación de protocolos de atención y servicios.</t>
  </si>
  <si>
    <t xml:space="preserve">Utilización de los equipos e instalaciones del hospital </t>
  </si>
  <si>
    <t>Inadecuada o inoportuna intervención en mantenimientos de equipos e infraestructura hospitalaria</t>
  </si>
  <si>
    <t>Deficiencias en la asignación de recursos humanos, técnicos y financieros para la realización de los mantenimientos requeridos para mantener la infraestructura hospitalaria en optimas condiciones</t>
  </si>
  <si>
    <t>Afectación temporal de los servicios ofertados</t>
  </si>
  <si>
    <t xml:space="preserve"> Ausencia de insumos o accesorios de los equipos</t>
  </si>
  <si>
    <t>Comunicación asertiva en la comunidad hospitalaria</t>
  </si>
  <si>
    <t xml:space="preserve">Desinformación en la comunidad hospitalaria </t>
  </si>
  <si>
    <t>Uso e interpretación inadecuada de la información sobre la institución</t>
  </si>
  <si>
    <t>Posibilidad de impacto reputacional, por desinformación en la comunidad hospitalaria, debido al uso e interpretación inadecuada de la información sobre la institución</t>
  </si>
  <si>
    <t>Profesional de Comunicaciones</t>
  </si>
  <si>
    <t>Junio de 2022</t>
  </si>
  <si>
    <t>Mal uso de la imagen institucional</t>
  </si>
  <si>
    <t>Vulneración de la imagen institucional.</t>
  </si>
  <si>
    <t>Desconocimiento por parte del público interno o externo sobre la existencia del manual de uso adecuado de la identidad institucional</t>
  </si>
  <si>
    <t>Falta de oportunidad en la entrega de productos solicitados por las diferentes áreas al Proceso de Mercadeo y Comunicaciones</t>
  </si>
  <si>
    <t>Incumplimiento en los tiempos de entrega de productos solicitados por los procesos</t>
  </si>
  <si>
    <t>Acumulación de solicitudes que remiten a comunicaciones con necesidades inmediatas</t>
  </si>
  <si>
    <t>Posibilidad de impacto operacional por falta de oportunidad en la entrega de productos solicitados por las diferentes áreas al Proceso de Mercadeo y Comunicaciones debido a la acumulación de solicitudes que remiten a comunicaciones con necesidades inmediatas</t>
  </si>
  <si>
    <t>Promocionar al personal de la institución el formato de solicitudes a comunicaciones, publicado en la plataforma documental y la intranet, con el fin de disminuir la realización de trabajos no programados y concientizar a los procesos de enviar la información a tiempo para no acumular solicitudes de manera prioritaria.</t>
  </si>
  <si>
    <t xml:space="preserve">Evento adverso sobre el paciente </t>
  </si>
  <si>
    <t xml:space="preserve">Falta de adherencia de los protocolos  por parte de los estudiantes o investigadores </t>
  </si>
  <si>
    <t>Omisión  del consentimiento informado en el proceso de investigación al participante</t>
  </si>
  <si>
    <t>Manejo de la confidencialidad del paciente por parte del estudiante que hace parte de la práctica clínica o de los profesionales en investigación.</t>
  </si>
  <si>
    <t>Daño al paciente  por falta de supervisión del docente durante las practica clínica o en el desarrollo de una investigación</t>
  </si>
  <si>
    <t xml:space="preserve">Posibilidad  de impacto en la prestación del servicio por  daño al paciente  por falta de supervisión del docente durante las practica clínica o en el desarrollo de una investigación debido a la falta de adherencia de los protocolos  por parte de los estudiantes o investigadores </t>
  </si>
  <si>
    <t xml:space="preserve">Accidente biológico o físico del estudiante </t>
  </si>
  <si>
    <t xml:space="preserve">Ejecución de actividades asociadas a la atención </t>
  </si>
  <si>
    <t>El docente asignado realiza la jornada de inducción general y especifica ,  a los estudiantes que se encuentran dentro de la Institución. Lo anterior cuenta con un registro de asistencia.</t>
  </si>
  <si>
    <t xml:space="preserve">Vulneración de derecho  de decisión del paciente </t>
  </si>
  <si>
    <t>El Hospital cuenta con la GUI-DSI-02 Guía para el Consentimiento Informado la cual describe los aspectos mínimos a considerar en la construcción  del Consentimiento Informado, la cual se encuentra en la plataforma documental disponible para consulta de los investigadores.</t>
  </si>
  <si>
    <t xml:space="preserve">Vencimiento de términos </t>
  </si>
  <si>
    <t>El riesgo afecta la imagen de algún proceso de la organización</t>
  </si>
  <si>
    <t xml:space="preserve">Probabilidad de impacto reputacional por poca disponibilidad de la información  y fallas en la metodología  para la formulación del Plan de Desarrollo  debido a la baja participación del personal </t>
  </si>
  <si>
    <t>El riesgo afecta la imagen de la entidad internamente, de conocimiento general, nivel interno, de junta directiva y accionistas y/o de proveedores</t>
  </si>
  <si>
    <t>El Profesional Universitario (función pública) documenta, actualiza e implementa  la lista de chequeo, FOR-GTH-22- Requisitos de ingreso para vinculación, empleos en planta de cargos, que valida el cumplimiento de los Requisitos de ingreso para vinculación, empleos en planta de cargos.</t>
  </si>
  <si>
    <t xml:space="preserve">El Líder de Programa de Gestión de Talento Humano,  Profesional Universitario (Nómina - Función Pública), Técnico Administrativo (Función Publica) revisan periódicamente  actualizaciones, cambios normativos y/o  ajustes,  que se puedan presentar en cuanto a la rendición de informes  a entes de control,  de acuerdo a las fuentes de información interna y externa. </t>
  </si>
  <si>
    <t>Reportes de novedades extemporáneos o errores involuntarios en su ejecución.</t>
  </si>
  <si>
    <t>El Profesional Universitario (nómina) documenta, actualiza e implementa el procedimiento liquidación nómina. PRO-GTH-03. El cual es socializado  a los funcionarios que intervienen en el proceso  respecto de las fechas de presentación de las novedades que impliquen pagos en la nómina</t>
  </si>
  <si>
    <t xml:space="preserve">
El Profesional Universitario (Función Pública) valida las capacitaciones realizadas y reportadas por cada dependencia en archivo compartido de Excel "Registro de Capacitaciones", dando cumplimiento al cronograma de ejecución establecido, información que se consolida en los Indicadores establecidos desde el Plan de Desarrollo Institucional  (cumplimiento-cobertura).</t>
  </si>
  <si>
    <t>Incumplimiento en la ejecución de la inducción , reinducción y entrenamiento en el puesto de trabajo  afectando la prestación del servicio</t>
  </si>
  <si>
    <t xml:space="preserve">El Profesional Universitario (Función Pública), documenta, implementa y actualiza el Manual de Inducción/Reinducción y entrenamiento en el puesto de trabajo (MAN-GTH-02), publicado en plataforma institucional. El Líder de Programa de  Gestión de Talento Humano y el Profesional Universitario (Función Pública) realizan la programación del plan de inducción y reinducción institucional cada dos (2) años, para fortalecer en el funcionario nuevo la integración del empleado a la cultura organizacional, crear identidad y sentido de pertenencia por el Hospital; y a los funcionarios antiguos dar a conocer los cambios en la estructura, funcionamiento y directrices del hospital, dando cumplimiento a la normatividad en la materia.
</t>
  </si>
  <si>
    <t>Elaboración del presupuesto anual de ingresos y gastos de la institución</t>
  </si>
  <si>
    <t>Elaborar el presupuesto de la vigencia no acorde a las necesidades reales de la institución</t>
  </si>
  <si>
    <t>Posibilidad de impacto económico y reputacional al no elaborar el presupuesto de la vigencia acorde a las necesidades reales de la institución por formular de manera inadecuada e inoportuna el Plan Anual de Adquisiciones y no articularlo al PDI, POA y POAI.</t>
  </si>
  <si>
    <t xml:space="preserve">Posibilidad de impacto económico y reputacional por expedir CDP sin los requisitos establecidos en el procedimiento y en la normatividad que aplica debido a la falta de verificación de los requisitos para expedición y seguimiento al PAA </t>
  </si>
  <si>
    <t>El riesgo afecta la imagen de  la entidad con efecto publicitario sostenido a nivel de sector administrativo, nivel departamental o municipal</t>
  </si>
  <si>
    <t>Gestión de Costos</t>
  </si>
  <si>
    <t>Presentación de informes de forma   extemporánea  a los entes de control   con falencias en los criterios de Oportunidad, Suficiencia y Calidad.</t>
  </si>
  <si>
    <t>Falta de seguimiento a la ejecución de ingresos y gastos para evaluar indicador de equilibrio presupuestal.
Falta de conciliación mensual entre tesorería y presupuesto.</t>
  </si>
  <si>
    <t xml:space="preserve">Posibilidad de impacto económico y reputacional por  presentación de informes de forma   extemporánea  a los entes de control   con falencias en los criterios de Oportunidad, Suficiencia y Calidad, debido a falta de seguimiento a la ejecución de ingresos y gastos para evaluar indicador de equilibrio presupuestal y  conciliación mensual entre tesorería y presupuesto.
</t>
  </si>
  <si>
    <t>Rendición de la Cuenta</t>
  </si>
  <si>
    <t>El riesgo afecta la imagen de la organización  a nivel de sector administrativo, nivel distrital o departamental. Afectación frente a los usuarios y los servicios. Perdida de información</t>
  </si>
  <si>
    <t>Aseguramiento de la Información</t>
  </si>
  <si>
    <t>Facturación de servicios de salud</t>
  </si>
  <si>
    <t>Por glosas y devoluciones notificadas  por la ERP sobre la facturación.</t>
  </si>
  <si>
    <t>Posibilidad de afectación económica y reputacional por glosas y devoluciones notificadas por la ERP sobre la facturación,  debido a la falta de soportes y requisitos normativos en la facturas radicadas.</t>
  </si>
  <si>
    <t>Debido a la falta de gestión continua y oportuna de la cartera (Cobro persuasivo, coactivo, conciliación y depuración) de las cuentas x cobrar que deben las ERP al Hospital.</t>
  </si>
  <si>
    <t>En la institución se cuenta con guías de practica clínica de las 10 primeras causas de consulta, las cuales son aplicadas por los médicos psiquiatra de los servicios dependiendo del diagnostico del paciente y se verifica su adherencia a través de la auditoria par de psiquiatría de historia clínica.</t>
  </si>
  <si>
    <t>Enfermería realiza seguimiento del estado de salud del paciente posterior al egreso de los pacientes de primera vez dejando constancia en un formulario de Google formas.</t>
  </si>
  <si>
    <t>clasificación errónea del triage</t>
  </si>
  <si>
    <t xml:space="preserve">El enfermero del programa de educación en salud del grupo GES  realiza un cronograma de educación anual para los paciente y/o familiares, </t>
  </si>
  <si>
    <t>los enfermeros lideres de los EPM  realizan educación mensualmente  de los temas proveniente de los diferentes programas, según un cronograma establecido de capacitación el cual es diseñado por la coordinadora asistencial</t>
  </si>
  <si>
    <t>El medico psiquiatra durante la consulta realiza educación en enfermedad mental al paciente y familiar en cada consulta dejando constancia en la historia clínica.</t>
  </si>
  <si>
    <t>Implementar la escala  de somnolencia de Epworth (ESE) de forma concomitante con la escala de morse Socializar este cambio e iniciar con la evaluación de adherencia en todos los servicios</t>
  </si>
  <si>
    <t>El Comité de Vigilancia en Salud  se encarga de  revisar y socializar al personal asistencial las medidas adoptadas para la prevención y control de infecciones asociadas a la atención en salud. Así mismo, se encarga de actualizar los manuales, protocolos y procedimientos, los cuales son socializados en la inducción, reinducción y en los EPM o cada vez que se actualice algunos de estos documentos.</t>
  </si>
  <si>
    <t xml:space="preserve">Los  EPM y con apoyo del COPASST realizan capacitación  y evaluación de adherencia al protocolo de higiene de manos PRO-TRA-04, para determinar la cobertura dejando constancia en el registro de asistencia y así mismo determinar su nivel de entendimiento por medio de una evaluación de  conocimientos por medio de Google Formas. </t>
  </si>
  <si>
    <t>En la institución se cuenta con un sistema de sensores  perimetrales de movimiento en los puntos de alto riesgo de evasión identificados, los cuales generan una alarma cada vez que se activan lo cual es socializado en la inducción y reinducción de los colaboradores.</t>
  </si>
  <si>
    <t>El personal asistencial es el responsable de identificar en la valoración del paciente signos premonitorios de acercamiento sexual dejando registro en la historia clínica, una vez identificado se procede a realizar un observación cercana.</t>
  </si>
  <si>
    <t>Fallas en la identificación de los pacientes con riesgo de intento suicida</t>
  </si>
  <si>
    <t>Posibilidad de impacto en la prestación del servicio relacionado con Falta en la aplicación y/o supervisión de las actividades relacionadas con los cuidados específico debido Fallas en la identificación de los pacientes con riesgo de intento suicida</t>
  </si>
  <si>
    <t xml:space="preserve">El programa de seguridad del paciente, cuenta con la sexta meta institucional asociada a la prevención de riesgos poblacionales, en tal sentido se realiza:
El personal de enfermería realiza supervisión estricta de pacientes por observación directa y por cámaras de monitoreo durante cada turno, además se clasifica el riesgo y se visualiza con el color morado en la manilla de identificación. </t>
  </si>
  <si>
    <t xml:space="preserve">El medico del servicio es el responsable de realizar la formulación correcta de medicamentos y el personal de enfermería sumista el tratamiento según indicación medica para mejorar la condición clínica y de esta forma la reducción de acciones autolesivas dejando constancia en la historia clínica </t>
  </si>
  <si>
    <t>El auxiliar de enfermería en la posconsulta da educación en tema relacionados con enfermedad  mental a los pacientes de consulta por  primera vez  dejando constancia en la historia clínica</t>
  </si>
  <si>
    <t>Inoportunidad en la asignación de citas a pacientes de primera  vez</t>
  </si>
  <si>
    <t xml:space="preserve">Insuficiencia de horas de psiquiatría disponibles para consulta.
</t>
  </si>
  <si>
    <t>Posibilidad de impacto en la prestación  del servicio  por inoportunidad en la asignación de citas  a pacientes de primera  vez debido a la insuficiencia de horas de psiquiatría disponibles para consulta.</t>
  </si>
  <si>
    <t>El líder de proceso realiza monitoreo mensual de la oportunidad para la asignación de citas a través del indicador de oportunidad en la asignación de citas, el cual es socializado en el comité de gerencia y en las reunión mensual de EPM, si no hay cumplimiento de este indicador durante 3 meses consecutivos se elabora un plan de acción.</t>
  </si>
  <si>
    <t>falta de adherencia y/o capacitación en GPC o protocolos.</t>
  </si>
  <si>
    <t>Posibilidad de impacto en la prestación  del servicio  por fallas en el diagnóstico y/o formulación del plan terapéutico debido a falta de adherencia y/o capacitación en GPC o protocolos.</t>
  </si>
  <si>
    <t xml:space="preserve">   Riesgo de evasión 
( Perdida en el área)
</t>
  </si>
  <si>
    <t xml:space="preserve">Caída  de paciente desde su propia altura </t>
  </si>
  <si>
    <t xml:space="preserve">Posibilidad de impacto en la prestación del servicio por  caída  de paciente desde su propia altura  debido a dificultades en la marcha  y/o efectos secundarios de los medicamentos </t>
  </si>
  <si>
    <t xml:space="preserve">Inadecuada valoración del paciente </t>
  </si>
  <si>
    <t xml:space="preserve">Posibilidad de impacto en la prestación del servicio por fallas en el diagnóstico y/o formulación del plan terapéutico  debido a inadecuada valoración del paciente </t>
  </si>
  <si>
    <t xml:space="preserve">Egreso no programado del paciente sin haber cumplido las metas terapéuticas 
</t>
  </si>
  <si>
    <t xml:space="preserve">Asistencia irregular al paciente y falta de adherencia al procedimiento </t>
  </si>
  <si>
    <t xml:space="preserve">Posibilidad de impacto en la prestación del servicio por fallas en los registro de ingreso de medicamentos, debido a  asistencia irregular al paciente y falta de adherencia al procedimiento </t>
  </si>
  <si>
    <t xml:space="preserve">El Medico del servicio y/o  el Auxiliar  de Enfermería realizan la respectiva  orientación y  educación al paciente sobre el  uso adecuado del medicamento, durante el ingreso  del paciente, a través del  formato de conciliación medicamentosa, según se encuentra definido el Programa de Conciliación Medicamentosa. También se realizan actividades educativas de adherencia al tratamiento por parte de los EPM , registrado en las notas de enfermería, dejando  evidencia en el formato de  registro de asistencia </t>
  </si>
  <si>
    <t>Priorización inadecuada  de los líderes en la oportunidad de respuesta de la manifestación</t>
  </si>
  <si>
    <t>Posibilidad de impacto en la prestación del servicio por inoportunidad de los líderes en la respuesta a las manifestaciones y ausencia o importunidad en la Gestión del profesional SIAU a las manifestaciones  debido a priorización inadecuada  de los líderes en la oportunidad de respuesta de la manifestación</t>
  </si>
  <si>
    <t>Profesional SIAU realiza seguimiento y cuenta con la trazabilidad de el desarrollo de producción y envío de respuesta a los usuarios,  a través de FOR-SIAU-05 Base de datos de manifestaciones , midiendo el tiempo en días de respuesta en cada caso y generando mensualmente el indicador de días promedio de respuesta a manifestaciones.</t>
  </si>
  <si>
    <t xml:space="preserve">Probabilidad de impacto económico, reputacional y operacional por el acceso no autorizado y el hackeo a los sistemas de información,  debido a que no se realiza el backup de la información priorizada y no se aplican las recomendaciones de seguridad </t>
  </si>
  <si>
    <t>El Técnico Administrativo del área de Sistemas realiza los backups  a las bases de datos de los sistemas de información institucionales, en la frecuencia establecida en el Procedimiento, asegurando  de manera mensual la custodia  del backup en la caja fuerte de la institución  y dejando registro de la entrega con un oficio.</t>
  </si>
  <si>
    <t>El Técnico Administrativo del área de Sistemas realiza los backups  a las bases de datos de los sistemas de información institucionales,  en la frecuencia establecida en el Procedimiento, garantizando que se almacene la información de los últimos tres (3) días en la nube</t>
  </si>
  <si>
    <t xml:space="preserve">El proceso de Gestión de la Información  cuenta con un equipo de seguridad perimetral, que regula el acceso de la información que migra e ingresa a la institución y restringe el acceso a la información no autorizada según las políticas definidas.
</t>
  </si>
  <si>
    <t xml:space="preserve">desconocimiento y/o inadecuada manipulación del uso de los recursos tecnológicos
</t>
  </si>
  <si>
    <t xml:space="preserve">Afectación moderada por daño a software y/o hardware, generando reprocesos </t>
  </si>
  <si>
    <t>El profesional universitario es el responsable de diseñar  y ejecutar los simulacros para garantizar el funcionamiento del Plan de contingencia establecido PRO-GIN-02,  los simulacros son realizados de forma semestral generando un informe el cual es socializado al equipo de gerencia de la información para su control y seguimiento.</t>
  </si>
  <si>
    <t>El profesional universitario es el responsable de la renovación oportuna de la licencias de Plataforma antivirus y seguridad perimetral monitoreando la fecha de caducidad de las licencias a través del software, cuando identifica que se acerca el vencimiento de las licencias genera la necesidad a través del Formato único de necesidades FOR-DES-08 para dar inicio a su proceso contractual.</t>
  </si>
  <si>
    <t>Al datacenter  solo pueden ingresar el equipo del área de sistemas, ya que se cuenta con un control de acceso(lector de huella y tarjeta sensora) que restringe el ingreso de personal no autorizado, para proteger la información de la institución.</t>
  </si>
  <si>
    <t xml:space="preserve">vulnerabilidad de acceso a la información física o electrónica, o por errores en la creación de usuarios y en la asignación de privilegios
</t>
  </si>
  <si>
    <t>Posibilidad de impacto económico y reputacional  por  vulnerabilidad de acceso a la información física o electrónica, o por errores en la creación de usuarios y en la asignación de privilegios, debido al acceso no autorizado a la información institucional hurto y/o Hackeo al sistema de información</t>
  </si>
  <si>
    <t xml:space="preserve"> acuerdo de confidencialidad de la información firmado por los  funcionarios   al momento de su ingreso a la institución y clausula contractual para proveedores donde se comprometen a darle el buen uso de la información, dejando el registro en la hoja de vida de los funcionarios y en el expediente contractual.</t>
  </si>
  <si>
    <t>La líder del procesos de intervención social y comunitaria es la responsable de asegurar que desde el proceso de inducción y reinducción este incluido socializar a los colaboradores la política y manual de seguridad de la información y uso de los recursos informáticos y evaluar su entendimiento al final de la capacitación.</t>
  </si>
  <si>
    <t>Traslado de pacientes desde el hospital  para atenciones externas o entregas a domicilio</t>
  </si>
  <si>
    <t>El Auxiliar Administrativo de Alimentos  lleva a cabo la revisión durante  la recepción del documento por parte del servicio de alimentos, realizando la verificación cruzada para elaborar las tarjetas de dietas especiales y tarjetas de refrigerio  y de manera  aleatoria de salida  en el  servicio   de alimentos</t>
  </si>
  <si>
    <t xml:space="preserve">Adquisición de tecnología  incorrecta 
</t>
  </si>
  <si>
    <t xml:space="preserve"> Fallas en la planeación  e identificación de necesidades y características de la tecnología</t>
  </si>
  <si>
    <t>Posibilidad de impacto  en la prestación del servicio por  adquisición de tecnología  incorrecta   debido a  fallas en la planeación  e identificación de necesidades y características de la tecnología</t>
  </si>
  <si>
    <t>Uso inadecuado de la tecnología al atender un paciente</t>
  </si>
  <si>
    <t>fallas en proceso de capacitación y entrenamiento en el uso seguro de la tecnología</t>
  </si>
  <si>
    <t>Posibilidad de impacto en la prestación del servicio por uso inadecuado de la tecnología al atender un paciente debido a fallas en proceso de capacitación y entrenamiento en el uso seguro de la tecnología</t>
  </si>
  <si>
    <t>El programa de tecnovigilancia es la responsable de realizar semanalmente ronda de inspección en los servicios con el fin de identificar fallas en el uso de los equipos dejando constancia en el informe de novedades inspección diaria de equipos críticos FOR-GAF-28</t>
  </si>
  <si>
    <t xml:space="preserve">Falla en la tecnología </t>
  </si>
  <si>
    <t>Posibilidad de impacto en la prestación de servicio por falla de la tecnología debido a la ausencia de insumos o accesorios de los equipos</t>
  </si>
  <si>
    <t xml:space="preserve">Realización de la Segregación de Residuos generados por la comunidad hospitalaria </t>
  </si>
  <si>
    <t>Falta de capacitación clasificación de residuos solidos a la comunidad hospitalaria</t>
  </si>
  <si>
    <t>Posibilidad de impacto ambiental  por inadecuada segregación de residuos y perdida de  cantidades significativas de material aprovechables debido a la  falta de capacitación clasificación de residuos solidos a la comunidad hospitalaria</t>
  </si>
  <si>
    <t xml:space="preserve">Posibilidad de impacto económico y reputacional debido a la vulneración de la imagen institucional por el desconocimiento por parte del público interno o externo sobre la existencia del manual de uso adecuado de la identidad institucional </t>
  </si>
  <si>
    <t xml:space="preserve">Posibilidad de impacto  en la prestación del servicio por  falta de adherencia a  protocolos, procedimientos  y demás documentos asociados a la  prevención de la infecciones asociadas con la atención en salud,  debido a la fallas en la supervisión de las actividades relacionadas con la prevención de infecciones </t>
  </si>
  <si>
    <t xml:space="preserve"> Los Equipos Primarios de Mejoramiento (EPM )semestralmente llevan a cabo sesiones breves sobre  la Meta  N° 2  ( Prevención de caídas), que incluye la escala de Morse, los cuidados  y la educación al paciente para el autocuidado.
</t>
  </si>
  <si>
    <t>GESTION DE LA INFORMACION</t>
  </si>
  <si>
    <t>Administrar, gestionar y mantener la infraestructura tecnológica necesaria para garantizar la disponibilidad, integridad y confidencialidad de la información, a fin de mantener la continuidad en la operación de los procesos institucionales y suministrar la información necesaria
para la toma de decisiones.</t>
  </si>
  <si>
    <t>De acuerdo al resultado final de la ejecucion presupuestal, el Líder del proceso financiero determina el superávit o deficit  fiscal al cierre de cada vigencia a través de acto administrativo firmado por el (la) Representante Legal y el mismo se incorpora al presupuesto de la siguiente vigencia por medio de acuerdo de junta directiva.</t>
  </si>
  <si>
    <t>El Profesional de Contabilidad, el Tecnico de Presupuesto y el tesorero realizan conciliación mensual entre su procesos, determinan posibles diferencias y realizan los ajustes pertinentes, este ejercicio queda consignado en el formato de conciliacion el cual es archivado y custodiado por el tecnico de presupuesto.</t>
  </si>
  <si>
    <t>El Líder Financiero genera oficio a todos los lideres de procesos con visto bueno de la Subgerente Administrativa y Financiera, donde establecen fechas de entrega de la información que tiene afectación contable y presupuestal.</t>
  </si>
  <si>
    <t>El Se verifica que la información proporcionada por las diferentes áreas del hospital, cumpla con los requisitos de completitud, calidad y oportunidad para la afectación contable o presupuestal.</t>
  </si>
  <si>
    <t>Posibilidad de afectación económica y reputacional por la subfacturación de los servicios de salud a las ERP y particulares, debido al registro errado o incompleto de los procedimientos, medicamentos e insumos suministrado a los pacientes durante su atención.</t>
  </si>
  <si>
    <t>Aleatorio</t>
  </si>
  <si>
    <t xml:space="preserve">Apertura de proceso disciplinario </t>
  </si>
  <si>
    <t xml:space="preserve">Custodia de expedientes </t>
  </si>
  <si>
    <t>El profesional universitario es el responsable de diseñar y supervisar el plan de mantenimiento preventivo  a la infraestructura informática, realizando el seguimiento de forma semestral  y dejando constancia en el  Formato de mantenimiento de equipo FOR-GIN-45</t>
  </si>
  <si>
    <t>Se evidencia que a la fecha del seguimiento se ha dado cumplimiento a la presentación y requerimiento de los informes establecidos por las diferentes entidades que lo solicitan.</t>
  </si>
  <si>
    <t>Se verifica que nómina  realizó socializacion ( lista de asistencia) de las fechas estabelcidas para el reporte de novedades</t>
  </si>
  <si>
    <t>Se evidencia que al tomar la muestra de liquidación de la nómina se realizaron los controles establecidos para el pago de ésta por la líder del programa, la subgerencia administrativa y financiera y la gerencia, con la firma del CDP y visto bueno en los documentos adjuntos de solicitud para el trámite.</t>
  </si>
  <si>
    <t>Se evidencia que durante el primer semestre de la vigencia 2022 (junio), se aplicó mediante modalidad virtual la encuesta integral que involucra el riesgo psicosocial, fatiga laboral, clima organizacional, riesgos de consumo de sustencias psicoactivas, programa de bienestar y aplicabilidad de los principios de humanización en el servicio al cliente interno y externo. El resultado de favorabilidad del clima organizacional es del 91%</t>
  </si>
  <si>
    <t xml:space="preserve">Posibilidad de Pérdida económica y reputacional  por vinculación de funcionarios o contratistas que se encuentren inhabilitados  o con  incompatibilidad para contratar con el Estado debido a  multas y sanciones por parte de entes de control, Procesos disciplinarios y sanciones penales, por encontrarse vinculado con actividaes ilicitas, lavado de activos u otro proceso delictivo.
</t>
  </si>
  <si>
    <t>Se verifica que se actualizó el formato de requisitos de ingresos para el personal de planta y contratistas incluyendo la obligatoriedad del diligenciamiento del formulario Sarlaft. Se revisó una muestra de las histórias laborales de los ingresos presentados durante el primer semestre del 2022.</t>
  </si>
  <si>
    <t xml:space="preserve">Falta de confiabilidad del informe de costos para la toma de decisiones </t>
  </si>
  <si>
    <t>Falta de oportunidad, veracidad  en la información requerida para asignar y distribuir el costo</t>
  </si>
  <si>
    <t>Posibilidad de impacto economico y reputacional por la  falta de confiabilidad del informe de costos para la toma de decisiones, debido a la falta de oportunidad y  veracidad  en la información requerida para asignar y distribuir el costo.</t>
  </si>
  <si>
    <t xml:space="preserve">El técnico administrativo de costos genera el libro auxiliar de costos y gastos  desde el aplicativo Hosvital financiero de manera mensual para su clasificación y depuración. </t>
  </si>
  <si>
    <t xml:space="preserve">El técnico administrativo de costos genera  desde el sistema operativo KACTUS un informe del acumulado de los conceptos de nómina para calcular el costo de mano de obra del personal de planta </t>
  </si>
  <si>
    <t>El técnico administrativo de costos, previa solicitud, recibe de las áreas operativas y administrativas los reportes para la asignación y distribución de los costos.</t>
  </si>
  <si>
    <t>Control interno verificó que en la carpeta denominada costos 2022 se encuentran los auxiliares de costos y gastos en la carpeta de cada mes.</t>
  </si>
  <si>
    <t xml:space="preserve">Control interno verificó que en la carpeta denominada costos 2022 se encuentra el informe acumulado de nómina de manera mensual. </t>
  </si>
  <si>
    <t>El enfermero al ingreso identifica y registra los riesgos del paciente en la historia clínica y de acuerdo a eso aplica los protocolos establecidos según el riesgos identificados</t>
  </si>
  <si>
    <t>Se verifica por control interno que se cuenta con el cronograma de educación, anual para los pacientes y/o familiares.</t>
  </si>
  <si>
    <t>Se verifica que en las actas del  Comité de Vigilancia en Salud  se  revisaron  y se socializó al personal asistencial las medidas adoptadas para la prevención y control de infecciones asociadas a la atención en salud. En la vigencia 2022 no se evidencian actualizaciones a  los manuales, protocolos y procedimientos.</t>
  </si>
  <si>
    <t>Control interno verifica que Los  EPM y con el  apoyo del COPASST realizaron capacitación  y evaluación de adherencia al protocolo de higiene de manos registrado en el PRO-TRA-04,para el primer semestre de 2022.</t>
  </si>
  <si>
    <t>El programa de seguridad del paciente, cuenta con la sexta meta institucional asociada a la prevención de riesgos poblacionales, en tal sentido el subgerente científico aprueba el Protocolo de perdida y evasión de pacientes, y los lideres de proceso se encargan de la socialización a través de actividades de simulacro realizada de forma semestral</t>
  </si>
  <si>
    <t>El personal asistencial es el responsable de identificar en la valoración del paciente signos premonitorios de agresión según el estado del paciente dejando registro en la historia clínica.</t>
  </si>
  <si>
    <t>El programa de seguridad del paciente, cuenta con la sexta meta institucional asociada a la prevención de riesgos poblacionales, en tal sentido se realiza: acapacitación de guardas de seguridad y personal de enfermería en la revisión de pertenencias, elementos de aseo personal y alimentos</t>
  </si>
  <si>
    <t>Posibilidad de impacto en la prestación del servicio por desorientación  temporal del paciente debido a su condición clínica.</t>
  </si>
  <si>
    <t>El auxiliar de Enfermería y de terapia ocupacional realizan el reporte en la HC,   sobre el efectos secundarios de los  medicamentos que puedan influir en el desplazamiento.</t>
  </si>
  <si>
    <t xml:space="preserve">El Auxiliar en de enfermería y el Auxiliar de Terapia Ocupacional , realizan acompañamiento del paciente con movilidad reducida durante los desplazamientos, a quien previamente, se le ha orientado desde el autocuidado a través de la entrega de recomendaciones generales. 
</t>
  </si>
  <si>
    <t>Se verifica el diligenciamiento del  FOR-GAF-28 quedando registradas la novedades encontradas en la ronda de inspección.</t>
  </si>
  <si>
    <t>Se verifica que  se realizó en el primer semestre de 2022, contrato para el suministro de insumos y repuestos para los equipos biomédicos</t>
  </si>
  <si>
    <t>Se verifica el documento consignas en el libro diario  de operación de seguridad, donde se evidencia lo registrado por la vigilancia, respecto del registro de ingreso y salida de activos. A la fecha no se ha detectado intentos de sustracción de elementos activos no autorizados.</t>
  </si>
  <si>
    <t xml:space="preserve">Se verifica que existe un archivo con todas las solicitudes de dietas recibidas en el servicio de alimentos. </t>
  </si>
  <si>
    <t>Control interno verifica los anexos técnicos en donde están consigandos los procedimientos permitidos.</t>
  </si>
  <si>
    <t>Las acciones directas finales sobre el paciente son responsabilidad del Docente y/o del Investigador,  las cuales hacen referencia a las medidas de tratamiento registradas en la História Clínica o en los instrumentos de evaluación o valoración que determine el proyecto de investigación.</t>
  </si>
  <si>
    <t xml:space="preserve">La institución de Educación Superior   es responsable de adquirir  la póliza de responsabilidad  civil extracontractual para los estudiantes en prácticas formativas, el cual es  entregado al Hospital como parte de los requisitos de la relación Docencia- Servicio </t>
  </si>
  <si>
    <t>Se verifica por control interno la existencia de las pólizas que cubren a los estudiantes de cada universidad.</t>
  </si>
  <si>
    <t>La inducción, el Reglamento de Prácticas Formativas y las capacitaciones que sean pertinentes a los estudiantes que se encuentran dentro de la Institución. Lo anterior cuenta con un registro de asistencia.</t>
  </si>
  <si>
    <t>Se verifica el registro de la asistencia a la inducción y el exámen de la aprobación a la inducción.</t>
  </si>
  <si>
    <t>Cuando el estudiante se presenta al escenario de práctica formativa debe presentar ante la institución de educación superior a la que pertenece  el esquema obligatorio de vacunación  vigente,  el cual es enviado al Coordinador de Docencia Servicio e Investigación, para su  validación.</t>
  </si>
  <si>
    <t>Se verifica la presencia en la carpeta de cada estudiante del esquema completo de vacunación.</t>
  </si>
  <si>
    <t>La institución de Educación Superior envía la relación de las ARL a las que se encuentran vinculados los estudiantes en prácticas formativas  como requisito previo de la rotación,  el cual es enviado al Coordinador de Docencia Servicio e Investigación, para su  validación.</t>
  </si>
  <si>
    <t>Posibilidad  de impacto operacional  por omisión  del consentimiento informado en el proceso de investigación al participante  debido a la falta de adopción  de buenas prácticas del investigador.</t>
  </si>
  <si>
    <t>Se verifica que los consentimientos informados están acordes con la guia GUI-DSI-02.</t>
  </si>
  <si>
    <t>El investigador debe implementar el manejo adecuado de todos los datos que se generan en la investigación y las normas de archivo que se indican en los conceptos de los comités.</t>
  </si>
  <si>
    <t>Se verifica el seguimiento del protocolo de invesigación.</t>
  </si>
  <si>
    <t>Se verifica que se realizó inducción a los estudiantes sobre manejo de confidencialidad de la história clínica y se verificó que  a través del formato FOR-GIN-42. se establecen los permisos y códigos.</t>
  </si>
  <si>
    <t xml:space="preserve">El equipo terapeutico de Hospital dia son los responsables de realizar el  cierre de la historia clínica, cuando se presente el abandono del programa por razones administrativas.  El Jefe enfermera entrega la documentación  a facturación y a central de autorizaciones(prorroga). </t>
  </si>
  <si>
    <t>Asesora de Control disciplinario</t>
  </si>
  <si>
    <t>Asesora de control disciplinario</t>
  </si>
  <si>
    <t>Probabilidad  de impacto económico y reputacional por sanciones de los entes de control atribuibles al proceso de contratación debido a  que la capacitación dirigida a los  funcionarios sobre el proceso contractual no es eficaz.</t>
  </si>
  <si>
    <t>La capacitación a los funcionarios sobre el proceso contractual no es eficaz</t>
  </si>
  <si>
    <t xml:space="preserve">El Jefe de la Oficina Asesora de Planeación cuenta con una metodología y un procedimiento para la elaboración del Plan de Desarrollo Institucional, así mismo realiza una revisión anual  de la Plataforma estratégica y un seguimiento a las actividades definidas desde el Plan de Desarrollo Institucional, los cuales son presentados periódicamente a la Gerencia.
</t>
  </si>
  <si>
    <t>Falta de adherencia al procedimiento y al diligenciamiento de la Matríz de seguimiento al Plan Operativo Anual</t>
  </si>
  <si>
    <t>Probabilidad  de impacto operacional por falta de reporte oportuno de los avances de los planes operativos de los procesos y seguimiento inadecuado a la ejecución del Plan de Desarrollo y al Plan Operativo Anual debido a falta de adherencia al procedimiento y al diligenciamiento de la Matrïz de seguimiento al Plan Operativo Anual</t>
  </si>
  <si>
    <t>Probabilidad de impacto económico y reputacional por manipulación de estudios previos o de factibilidad y falta de adherencia al manual de contratación debido a la falta de integridad del servidor publico.</t>
  </si>
  <si>
    <t>Desde la Subgerencia Administrativa, se regula a través de los lineamientos establecidos en el Manual de SARLFT, posibles operaciones ilícitas que se puedan presentar en la institución para favorecimiento a terceros. Para lo cual se verifica previamente los antecedentes de cada uno de los ofertantes, como medida preventiva.</t>
  </si>
  <si>
    <t xml:space="preserve">La Oficina Asesora Jurídica cuenta con el Manual de Contratación, donde se establece la  asignación de un Supervisor de Contrato a cada uno los actos administrativos, con los que se da inicio a la prestación de un servicio por parte de un proveedor o contratista. Periódicamente el Supervisor debe realizar un informe del avance del proyecto o servicio que presta dicho contratista </t>
  </si>
  <si>
    <t>Probabilidad de impacto económico y reputacional por entrega de bienes o servicios que no cumplen con el objeto contractual y que  se certifican como recibido a satisfacción debido a la falta de una adecuada supervisión del contrato para recibir los bienes o servicios.</t>
  </si>
  <si>
    <t>La Oficina Asesora Jurídica, realiza periódicamente capacitaciones a los Funcionarios designados como Supervisores de Contrato, sobre los pasos para realizar  la Supervisión, del cual se deja evidencia en el FOR-SIG-21 Registro de asistencia.</t>
  </si>
  <si>
    <t>Se verifica por control interno los listados de asistencia a las capacitaciones realizadas en el primer semestre de 2022 recibida por los supervisores de contratos, en donde se incluyeron los siguientes temas: Elaboración de formato de necesidades de bienes y servicios, Elaboración de estudios previos y Elaboración de estudios de supervisión</t>
  </si>
  <si>
    <t>En la muestra tomada por control interno de los contratos suscitos en la presente vigencia fiscal, se evidenció que se trámita por el proveerdor y por  la entidad el formato Sarlaft. Se evidenció igualmente la consulta en la base de datos de la UIAF.</t>
  </si>
  <si>
    <t>Control interno verificó que al tomar una muestra del personal vinculado a la entidad  durante el primer semestre de 2022, se está dando cumplimiento a los requisitos establecidos desde el manual especifico de funciones, verificando la lista de chequeo de requisitos de ingreso al cual se le dió un cumplimiento del 100% de los ingresos de la presente vigencia.</t>
  </si>
  <si>
    <t>Se verifica que la lista de chequeo de requisitos de ingreso,  se encuentra  ajustada a los requisitos de ingreso establecidos en el manual de funciones para los empleso de planta. Esta se modificará una vez se ajuste o se adopte un nuevo manual de funciones.</t>
  </si>
  <si>
    <t>El Asesor de Control Interno remite anualmente al Proceso de Talento Humano la Matríz de reporte de información a entes de control actualizada, para  presentar con oportunidad y en el periodo establecido  los informes a los diferentes entes de control. Así mismo, la Oficina Asesora de Jurídica,  realiza seguimiento a los tiempos de respuesta a los requerimientos interpuestos por las partes interesadas.</t>
  </si>
  <si>
    <t xml:space="preserve">El Líder de Programa de Gestión de Talento Humano,  Profesional Universitario (Nómina - Función Pública), Técnico Administrativo (Función Publica) verifican la Matríz de Reporte de Información a entes de control, la cual establecen los criterios de la rendición de información (entidad receptora, informe a presentar, marco jurídico, periodicidad, fecha de corte, fecha límite de rendición normativa ; forma y medio de envío). 
Una vez son  presentados los informes se genera la evidencia del reporte, la cual es  custodiada por el funcionario que  reporta, con notificación  al Jefe de Control Interno, al Jefe Inmediato y a los procesos intervinientes en la rendición de información.
</t>
  </si>
  <si>
    <t>Se verifica que en el área de talento humano se tienen establecidos los responsables a la hora de rendir informes de ley y los informes rendidos a la fecha han sido oportunos.</t>
  </si>
  <si>
    <t>Se vertifica que los funcionarios responsables en Talento Humano han dado cumplimiento en el primer semestre de 2022 a todos los informes que se deben presentar ante las diferentes entidades que lo solicitan</t>
  </si>
  <si>
    <t>económico</t>
  </si>
  <si>
    <t>Se evidencia que se realizó reinduccion para el procedimiento de ingreso, en lo referente al aseguramiento del personal, establecidendo las fechas límites para que las administradoras notifiquen la novedad de afiliación al sistema.</t>
  </si>
  <si>
    <t xml:space="preserve">se evidencia que los ingresos de personal presentados durante el I semestre de la vigencia 2022, cuentan con la lista de chequeo "Requisitos de Ingreso para vinculación, empleos de Planta de Cargos" FOR-GTH-22. y se encuentra diligenciada en su totalidad.
</t>
  </si>
  <si>
    <r>
      <rPr>
        <sz val="12"/>
        <color theme="3"/>
        <rFont val="Arial Narrow"/>
        <family val="2"/>
      </rPr>
      <t>Posibilidad de impacto</t>
    </r>
    <r>
      <rPr>
        <sz val="12"/>
        <color theme="1"/>
        <rFont val="Arial Narrow"/>
        <family val="2"/>
      </rPr>
      <t xml:space="preserve"> operacional  por queja o reclamo de los funcionarios debido a reprocesos en la liquidación de la nómina  por reportes de novedades extemporáneos o errores involuntarios en su ejecución.</t>
    </r>
  </si>
  <si>
    <t>Se evidencia el cumplimiento de los controles establecidos para la liquidación de la nómina, de acuerdo a lo establecido en el procedimiento.</t>
  </si>
  <si>
    <t xml:space="preserve">El Profesional Universitario (nómina) documenta, implementa y actualiza el Procedimiento liquidación nómina (PRO-GTH-03). El líder de proceso de Talento Humano valida la solicitud de disponibilidad de la nómina  y posterior validación de la Subgerencia Administrativa y  la Gerencia para expedición del CDP por parte del líder del proceso de Gestión Financiera.
</t>
  </si>
  <si>
    <t>La  Revisoría Fiscal  periódicamente  lleva a cabo el  seguimiento a  la ejecución del proceso de nómina, donde revisan planilla de pago de seguridad social, nómina y demás documentos que permiten validar dicha información con la información de los libros contables</t>
  </si>
  <si>
    <t xml:space="preserve">Posibilidad de Impacto operacional por  incumplimiento en la ejecución de la inducción, reinducción y entrenamiento en el puesto de trabajo  afectando la prestación del servicio,  debido a  fallas en la integración del funcionario a la cultura organizacional e inasistencia a las jornadas de  apropiación del conocimiento, actualización  y  fortalecimiento institucional </t>
  </si>
  <si>
    <t>Los Líderes de Proceso  el Profesional Universitario (Función Pública), actualizan la Matríz de entrenamiento en el puesto de trabajo, para los empleos del HDPUV (FOR-GTH-06). con la finalidad de dar cumplimiento  en el corto plazo a las necesidades de aprendizaje específicas requeridas para el desempeño de las funciones y responsabilidades asignadas al empleo.
-El Profesional Universitario (Función Pública), realiza reprogramación de la Inducción/Reinducción para los funcionarios  inasistentes a las jornadas.
-El Profesional Universitario (Función Pública) consolida la información resultante en el Indicador,  cumplimiento del plan de inducción - reinducción institucional</t>
  </si>
  <si>
    <r>
      <rPr>
        <sz val="12"/>
        <color theme="3"/>
        <rFont val="Arial Narrow"/>
        <family val="2"/>
      </rPr>
      <t xml:space="preserve">Posibilidad de </t>
    </r>
    <r>
      <rPr>
        <sz val="12"/>
        <rFont val="Arial Narrow"/>
        <family val="2"/>
      </rPr>
      <t>Impacto operacional por omisión a la normatividad vigente asociada a la evaluación de desempeño laboral EDL, e incumplimiento a los compromisos funcionales y conductuales que no aportan a los objetivos institucionales propuestos, debido a falta de adherencia por parte de  evaluados y evaluadores al proceso evaluativo, no identificación de  faltantes a competencias, incumplimiento a la normatividad que regula los procesos institucionales, falta de compromiso institucional.</t>
    </r>
  </si>
  <si>
    <t>Se puede evidenciar que en la plataforma documental y en la página web  se encuentra publicado la adopción del plan de bienestar, estímulos e incentivos vigencia 2022. Igualmente se verificó el cronograma y porcentaje de ejecución de las actividades planteadas desde el plan de bienestar para el primer semestre 2022, con un cumplimiento del 45%</t>
  </si>
  <si>
    <t>Se evidencia formato de participación a capacitaciones de evaluación del desempeño laboral, dirigida a los equipos primarios de mejoramiento, realizada en el mes de  febrero de 2022.</t>
  </si>
  <si>
    <t xml:space="preserve">Vinculación de funcionarios  o  contratistas que desarrollen actividades ilicitas, lavado de activos u otro proceso delictivo . </t>
  </si>
  <si>
    <t>Se verifica que a la fecha se tiene documentado el Código de Conducta y Buen Gobierno, se encuentra en proceso de socialización y se realiza evaluación para establecer la adeherencia al mismo. Se evidencia que la entidad cuenta con el Manual del SIAU en donde se documenta la gestión de manifestaciones frente a fallas en cumplimiento del Código de Integridad</t>
  </si>
  <si>
    <t>Gestion y análisis de accidentes de trabajo</t>
  </si>
  <si>
    <t>El lider del area financiera solicitará al jefe de la oficina de planeación que convoque a los líderes y responsables de procesos entre los meses de julio y agosto para la planificación de la elaboración del presupuesto anual de la siguiente vigencia determinando responsabilidades y tiempos para la entrega de la información para la elaboración del PAA, lo cual quedará registrada en acta y registro de asistencia.</t>
  </si>
  <si>
    <t>Se evidencia  por control interno que el líder del área financiera envió oficio al jefe de la oficina de planeación solicitando  convocar a los líderes para la elaboración del Plan Anual de Adquisiciones PAA, con el objeto de que presupuesto de la vigencia 2023 quede ajustado a las necesidades de la institución y alineado con PDI, POA y POAI.</t>
  </si>
  <si>
    <t>El líder del área financiera solicita al jefe de la oficina de planeación  la consolidación y elaboración del PAA articulado con el PDI, POA y POAI y  aprobado por acto administrativo.</t>
  </si>
  <si>
    <t>Control interno verificará que para el segundo semestre de la vigencia 2022, se haya aprobado por acto administrativo el Plan Anual de adquisiciones articulado con el PDI, POA y el POAI.</t>
  </si>
  <si>
    <t xml:space="preserve">
Falta de verificación de los requisitos para expedición por parte del funcionario de presupuesto y falta de seguimiento al PAA</t>
  </si>
  <si>
    <t>El Líder del proceso de gestión financiera y el Técnico de presupuesto realizan seguimiento mensual a la ejecución presupuestal de ingresos y gastos, determinando si existe o no equilibrio presupuestal, a través del indicador el cual debe contener el análisis de resultado y el mismo debe ser socializado al equipo gerencial para la toma de decisiones, el indicador debe quedar consignado de manera mensual en la matríz de indicadores.</t>
  </si>
  <si>
    <t>Se realizan Backus a la información sensible (Bases de datos y Equipos) por parte del Técnico de Sistemas, los cuales se conservan en servidores, los cuales cuentan con un acceso restringido</t>
  </si>
  <si>
    <t>Se verifica en muestra tomada de facturación y en el aplicativo Hosvital que lo facturado por concepto de medicamentos e insumos fue debidamente suministrado a los pacientes.</t>
  </si>
  <si>
    <t>El Auxiliar administrativo de Facturación revisa y confirma que los servicios efectivamente prestados a los usuarios estén debidamente registrados en el módulo de facturación del aplicativo HOSVITAL, para asegurar la correcta facturación de los servicios, información que queda consignada en el detalle de las facturas junto con los debidos soportes que reposan en una carpeta compartida (RIPS), a la cual tienen acceso  el personal de facturación y cartera.</t>
  </si>
  <si>
    <t>Se verifica por control interno en muestra tomada que los servicios fueron debidamente registrados de acuerdo a la validación realizada comparando los soportes almacenados en la carpeta compartida de RIPS vrs los reportes del sistema Hosvital.</t>
  </si>
  <si>
    <t>El Técnico de Preauditoría  de cuentas, verifica y confirma de manera aleatoria que en las facturas generadas estén cobrados y soportados  todos los servicios reportados en la HC de cada paciente, antes de ser radicadas ante las ERP, labor que se evidencia en el informe de preauditoría, el cual hace parte integral de la factura y sus soportes, los cuales se pueden evidenciar en la carpeta compartida  ( RIPS).</t>
  </si>
  <si>
    <t>Posibilidad de afectación económica y reputacional por baja de cartera no recuperable derivada de las glosas , devoluciones definitvas y entidades liquidadas, debido a la falta de gestión continúa y oportuna de la cartera (Cobro persuasivo, coactivo, conciliación y depuración) de las cuentas por cobrar que deben las ERP al Hospital.</t>
  </si>
  <si>
    <t>El Coordinador Financiero supervisa las actividades realizadas por el  técnico y el profesional de Cartera, quienes   realizan la gestión de cobro de cartera  mensual que adeudan las diferentes ERP al Hospital, llevando a cabo labores complementarias (Cobro persuasivo, coactivo, conciliación y depuración), de acuerdo a la edad de cartera integral,  que permiten la conciliación y depuración de las cuentas por cobrar, lo cual se puede evidenciar en los correos de envío de los oficios de cobro y actas de depuracion de cartera.</t>
  </si>
  <si>
    <t>Se verifica que el personal de cartera adelanta las gestiones de cobro con el objeto de recaudar la cartera adeudada por las diferentes entidades, lo cual fue verificado en los diferentes oficios de cobro y conciliaciones  llevadas a cabo en la presente vigencia.</t>
  </si>
  <si>
    <t>El Docente responsable de la supervisión realiza  acompañamiento durante la atención que proporciona el estudiante, para asegurar la adecuada  atención al paciente. La atención  está programado en los Anexos Técnicos.</t>
  </si>
  <si>
    <t>Se verifica que en la história clínica (o documento maestro)  los procedimientos sean realizados por el profesor o el investigador.</t>
  </si>
  <si>
    <t>Ocurrencia  de un accidente biológico o físico al estudiante en el escenario de la práctica clínica</t>
  </si>
  <si>
    <t xml:space="preserve">Probabilidad   de impacto  operacional  por ocurrencia  de un accidente biológico o físico al estudiante en el escenario de la práctica clínica  debido a la ejecución de actividades asociadas a la atención </t>
  </si>
  <si>
    <t>Se verifica en la carpeta de la universidad la afiliación de los estudiuantes a la ARL. Igualmente cada estudiante porta el carnét de la ARL.</t>
  </si>
  <si>
    <t>Se verifican los registros de asistencia de la inducción dada a los estudiantes.</t>
  </si>
  <si>
    <t>Falta de adopción  de buenas practicas del investigador.</t>
  </si>
  <si>
    <t>Falla de calidad o salida no conforme, sin afectación al paciente</t>
  </si>
  <si>
    <t>El comité de Ética de Investigación es el responsable de aprobar  las pautas éticas y de las garantías y bienestar de los participantes, considerando y aprobando los consentimientos informados, dejando registro en el acta de reunión y aval institucional al proyecto, que reposa en la Oficina de Investigaciones.</t>
  </si>
  <si>
    <t>Se verifican las actas del Comité de Ética y las cartas de aval de cada proyecto.</t>
  </si>
  <si>
    <t xml:space="preserve">Vulneración de derecho de confidencialidad del paciente </t>
  </si>
  <si>
    <t xml:space="preserve">Facilidad de acceso a la história clínica  </t>
  </si>
  <si>
    <t xml:space="preserve">Posibiliad de impacto reputacional y económico por el manejo de la confidencialidad del paciente por parte del estudiante que hace parte de la práctica clínica o de los profesionales en investigación, debido facilidad de acceso a la história clínica.  </t>
  </si>
  <si>
    <t>La Subgerencia científica es la responsable de otorgar los accesos al software de História clínica. Este es solicitado a través del formato de solicitud de creación de usuario de Hosvital para profesionales y residentes. FOR-GIN-42. El Hospital da las Indicacaciones en la inducción a los estudiantes y en el reglamento de inducción.</t>
  </si>
  <si>
    <r>
      <t>Posibilidad de impacto en la prestación  del servicio  por Incumplimiento de la ruta de atención de</t>
    </r>
    <r>
      <rPr>
        <sz val="12"/>
        <color rgb="FFFF0000"/>
        <rFont val="Arial Narrow"/>
        <family val="2"/>
      </rPr>
      <t xml:space="preserve"> </t>
    </r>
    <r>
      <rPr>
        <sz val="12"/>
        <color theme="1"/>
        <rFont val="Arial Narrow"/>
        <family val="2"/>
      </rPr>
      <t>urgencias</t>
    </r>
    <r>
      <rPr>
        <sz val="12"/>
        <color rgb="FFFF0000"/>
        <rFont val="Arial Narrow"/>
        <family val="2"/>
      </rPr>
      <t xml:space="preserve"> </t>
    </r>
    <r>
      <rPr>
        <sz val="12"/>
        <color theme="1"/>
        <rFont val="Arial Narrow"/>
        <family val="2"/>
      </rPr>
      <t>debido a la fallas en la supervisión de las actividades relacionadas con las rutas de atención</t>
    </r>
  </si>
  <si>
    <t>Ruta de atención documentada, y  socializada. Asociada al ciclo de cuidado (Valoración, diagnóstico, planeación del cuidado, ejecución y seguimiento)</t>
  </si>
  <si>
    <t>El psiquiátra de urgencias realiza capacitación semestral en triage al personal de enfermería de la institución.</t>
  </si>
  <si>
    <t>los enfermeros líderes de los EPM  realizan educación mensualmente  de los temas proveniente de los diferentes programas, según un cronograma establecido de capacitación el cual es diseñado por la coordinadora asistencial</t>
  </si>
  <si>
    <r>
      <rPr>
        <sz val="12"/>
        <color theme="1"/>
        <rFont val="Arial Narrow"/>
        <family val="2"/>
      </rPr>
      <t xml:space="preserve">Se evidencia cronograma de capacitación de los EPM realizados de manera mensual en </t>
    </r>
    <r>
      <rPr>
        <sz val="12"/>
        <color rgb="FFFF0000"/>
        <rFont val="Arial Narrow"/>
        <family val="2"/>
      </rPr>
      <t xml:space="preserve"> </t>
    </r>
    <r>
      <rPr>
        <sz val="12"/>
        <rFont val="Arial Narrow"/>
        <family val="2"/>
      </rPr>
      <t>temas provenientes de los diferentes programas.</t>
    </r>
  </si>
  <si>
    <t>El medico psiquiátra durante la consulta realiza educación en enfermedad mental al paciente y familiar en cada consulta dejando constancia en la história clínica.</t>
  </si>
  <si>
    <t>Control internno toma muestra de las histórias clínicas del primer semesrtre de 2022, evidenciando que el médico psiquiátra deja constancia de educación brindada.</t>
  </si>
  <si>
    <t xml:space="preserve">
Riesgo de caídas </t>
  </si>
  <si>
    <t xml:space="preserve">         
(AIAS) </t>
  </si>
  <si>
    <t xml:space="preserve">Deficiente adherencia a  protocolos, procedimientos  y demás documentos asociados a la  prevención de las infecciones asociadas con la atención en salud
</t>
  </si>
  <si>
    <t xml:space="preserve">Posibilidad de impacto  en la prestación del servicio por infección asociada a la atención en salud,  deficiente adherencia a  protocolos, procedimientos  y demás documentos asociados a la  prevención de la infecciones asociadas con la atención en salud,  debido a la fallas en la supervisión de las actividades relacionadas con la prevención de infecciones </t>
  </si>
  <si>
    <t xml:space="preserve">Posibilidad de impacto en la prestación del servicio relacionado con la evasión de pacientes  por fallas en los controles para el  ingreso y egreso de pacientes y 
factores contributivos asociados con la infraestructura de fácil alcance para los pacientes debido a la fallas en la supervisión del paciente </t>
  </si>
  <si>
    <r>
      <t>Se verificó por control interno que las rutas de atención se encuentran en la plataforma documental y fueron socializadas en la inducción y reinducción realizada en la institución en enero de 2022 con un  96% de cobertura.</t>
    </r>
    <r>
      <rPr>
        <sz val="12"/>
        <color rgb="FFFF0000"/>
        <rFont val="Arial Narrow"/>
        <family val="2"/>
      </rPr>
      <t xml:space="preserve">                                                                                                    </t>
    </r>
  </si>
  <si>
    <t>Se verifica por control interno en la revisión de la muestra de histórias clínicas que se encuentran registrados los riesgos que fueron identificados al ingreso.</t>
  </si>
  <si>
    <t xml:space="preserve">Se verifica que en la plataforma documental se encuentran publicadas las guías de práctica clínica.  
Se verifica el informe de auditoría para el primer semestre de 2022 donde se encuentra la medición de la adherencia a las guías de práctica clínica.                           </t>
  </si>
  <si>
    <t xml:space="preserve">Se verifica por control interno que se tomo muestra del diligenciamiento de los formularios,  y se evidencia que se hace seguimiento del egreso a los pacientes de primea vez  </t>
  </si>
  <si>
    <t>Se evidencia que durante todo el mes de febrero se realizó capacitación en protocolo de caídas y de la sesión breve de META #2</t>
  </si>
  <si>
    <t>Se evidencia  la aplicación de la lista de chequeo para la prevención de caídas</t>
  </si>
  <si>
    <t>Se evidencia en las actas que los EPM realizan sesiones breves de la meta 2 ( prevención en caídas)</t>
  </si>
  <si>
    <t>Se evidencia que Los EPM  aplican  mensualmente la Lista de Chequeo de Higiene de Manos  en el FOR-TRA-11 en los diferentes servicios, en donde  verifican el cumplimiento a la adherencia de la higiene de manos, y los resultados son socializados en el boletín semestral del Programa de Seguridad del Paciente cada 6 meses</t>
  </si>
  <si>
    <t>Se evidencia el inventario de los insumos realizados en el mes de Junio y con trazabilidad de 2 años. Ver informe anexo</t>
  </si>
  <si>
    <t>Se verificó a través de ronda realizada por control interno en los servicios, el uso de las manillas de los pacientes, en donde se encuentra identificado el riesgo de evasión y demás.Igualmente en los tableros de las estaciones de enfermeria se encuentran estos riesgos identificados en frente del nombre de cada paciente, al igual que en el kardex de enfermería donde se encuentra identificado este riesgo.</t>
  </si>
  <si>
    <t>Conducta inoportuna de exámenes con resultados críticos</t>
  </si>
  <si>
    <t xml:space="preserve">Incumplimiento de características de calidad
</t>
  </si>
  <si>
    <t>Deficiente comunicación entre procesos asistenciales y Laboratorio clínico (Tercero)</t>
  </si>
  <si>
    <t>Posibilidad de impacto en la prestación del servicio relacionado con el incumplimiento de características de calidad  debido deficiente comunicación entre procesos asistenciales y Laboratorio clínico (Tercero)</t>
  </si>
  <si>
    <t>El Laboratorio clínico (Tercero) junto con el equipo PACAS, han definido diferentes mecanismos de comunicación redundante de resultados críticos, definiendo como tiempo máximo 30 minutos con reporte telefónico y cargue en el sistema de información, así mismo se construyó conjuntamente el indicador que monitoriza permanentemente estos tiempos, los resultados son llevados al comité de seguridad del paciente</t>
  </si>
  <si>
    <t>Continuar con la monitorización del indicador de reporte de resultados críticos</t>
  </si>
  <si>
    <t>Actualizar las variables con las que se analizan las manifestaciones para identificar de forma específica aquellas prácticas humanizantes que tienen adherencia deficiente</t>
  </si>
  <si>
    <t>El programa de Humanización de la atención se ha construido conforme a un modelo internacional de atención centrada en la persona, identificando e interviniendo las necesidades y expectativas en las rutas de atención, en tal sentido se realiza: La referente del programa realiza inducción permanente a colaboradores y estudiantes / docentes del cada uno de los convenio de docencia servicio, así mismo los lideres de EPM socializan los derechos y deberes, el protocolo de servicio y las prácticas humanizantes, posteriormente se evalúa la adherencia a dichas prácticas y se genera gestión a las manifestaciones presentadas en los servicios</t>
  </si>
  <si>
    <t>Posibilidad de impacto en la reputación institucional  relacionado vulneración de derechos e incumplimiento de características de calidad  debido a  la adherencia deficiente a las prácticas humanizantes</t>
  </si>
  <si>
    <t xml:space="preserve">El programa de seguridad del paciente, cuenta con la sexta meta institucional asociada a la prevención de riesgos poblacionales, en tal sentido se  tiene definido en la institución desde la subgerencia la asignación de salas por genero y criticidad, con el  apoyo de los lideres asistencial  quienes ejecutan esta asignación.
De forma excepcional y de manera transitoria se asigna una  sala para ambos géneros en cumplimiento a los protocolos de aislamiento respiratorio.
</t>
  </si>
  <si>
    <t>Realizar dos simulacros de pérdida y evasión de pacientes con el apoyo de recursos externos.</t>
  </si>
  <si>
    <t>Posibilidad de impacto en la prestación de servicio por  educación deficiente al paciente y familia en temas individuales y colectivos debido a la falta de educación  al paciente y familia que ingresa por  urgencias y que va a ser hospitalizado.</t>
  </si>
  <si>
    <t xml:space="preserve">Se verificó por control interno que las rutas de atención se encuentran en la plataforma documental y fueron socializadas en la inducción y reinducción realizada en la institución y en los EPM durante los meses de febrero y mayo en las sesiones breves.            </t>
  </si>
  <si>
    <t>Se verifica que en la plataforma documental se encuentran publicadas las guías de práctica clínica.  
Se verifica el informe de auditoría par del primer semestre de 2022 donde se encuentra la medición de la adherencia a las guías de práctica clínica.</t>
  </si>
  <si>
    <t xml:space="preserve">Posibilidad de impacto en la prestación de servicio por fallas en la señalización de piso mojado, fallas en la intervención de factores coadyuvantes a caídas en el paciente  (efectos secundarios de los medicamentos, alteraciones del equilibrio) debido a  la condición clínica del paciente  </t>
  </si>
  <si>
    <t>El Enfermero  del servicio  lleva a cabo de manera mensual,  la aplicación de la lista de chequeo de prevención de caídas ( mensual), con el objetivo de identificar, prevenir, disminuir el riesgo de caída</t>
  </si>
  <si>
    <t>Los Equipos Primarios de Mejoramiento (EPM )semestralmente llevan a cabo sesiones breves sobre  la Meta  N° 2  ( Prevención de caídas), que incluye la escala de Morse , la identificación del riesgo  por medio de manillas,  los cuidados  y la educación al paciente para el autocuidado.</t>
  </si>
  <si>
    <t xml:space="preserve">
Pérdida del paciente
consulta externa</t>
  </si>
  <si>
    <t>Posibilidad de impacto en la prestación del servicio relacionado con la pérdida de paciente  por fallas en los controles para el  ingreso y egreso debido a fallas en la orientación del paciente ambulatorio</t>
  </si>
  <si>
    <t>El programa de seguridad del paciente, cuenta con la sexta meta institucional asociada a la prevención de riesgos poblacionales, en tal sentido: la referente de seguridad del paciente realiza capacitación a terceros: Guardas de seguridad, orientadora del servicio para dar instrucciones especificas en el desarrollo de la ruta de atención ambulatoria</t>
  </si>
  <si>
    <t xml:space="preserve">Se verificó por control interno que las rutas de atención se encuentran en la plataforma documental y fueron socializadas en la inducción y reinducción realizada en la institución y en los EPM durante los meses de febrero y mayo en las sesiones breves.                 </t>
  </si>
  <si>
    <t xml:space="preserve">
Agresión</t>
  </si>
  <si>
    <t>Falta de capacitación y entrenamiento en valoración / examen mental y manejo de agitación psicomotríz</t>
  </si>
  <si>
    <t>El programa de seguridad del paciente, cuenta con la sexta meta institucional asociada a la prevención de riesgos poblacionales, en tal sentido: La Subgerencia científica y coordinadora asistencial realizan 2 veces al año capacitación teórica y práctica en agitación psicomotríz, triage en salud mental, exámen mental y reconocimiento de premonitorios</t>
  </si>
  <si>
    <t>El personal asistencial es el responsable de identificar en la valoración del paciente signos premonitorios de agresión según el estado del paciente dejando registro en la história clínica</t>
  </si>
  <si>
    <t>Se evidencia que en los Triage realizados aparecen los signos premoniotores que indican probable agitacion psicomotriz del paciente, en la revision de la matríz de evnentos adveros se evidencia que en los eventos adversos e incidentes se reconocen estos sintomas como factores que pueden contribuir a la agresión entre pacientes.</t>
  </si>
  <si>
    <t xml:space="preserve">
Consumo de SPA</t>
  </si>
  <si>
    <t>El programa de seguridad del paciente, cuenta con la sexta meta institucional asociada a la prevención de riesgos poblacionales, en tal sentido: La referente de seguridad del paciente, realiza capacitación de guardas de seguridad y personal de enfermería en la revisión de pertenencias, elementos de aseo personal y alimentos</t>
  </si>
  <si>
    <t>El programa de Humanización de la atención se ha construido conforme a un modelo internacional de atención centrada en la persona, identificando e interviniendo las necesidades y expectativas en las rutas de atención, en tal sentido: La referente del programa realiza inducción permanente a colaboradores y estudiantes / docentes del cada uno de los convenio de docencia servicio, así mismo los lideres de EPM socializan los derechos y deberes, el protocolo de servicio y las prácticas humanizantes, posteriormente se evalúa la adherencia a dichas practicas y se genera gestión a las manifestaciones presentadas en los servicios</t>
  </si>
  <si>
    <t>El líder del proceso de forma mensual asigna horas adicionales para consulta externa de los psiquiátras del servicio de urgencias dejando constancia en el cuadro de turno</t>
  </si>
  <si>
    <t>Se evidencia la asignación de pacientes de primera vez a todos los psiquiátras de consulta externa.</t>
  </si>
  <si>
    <t>Se evidencia en los cuadros de turno del servicio de urgencias que hay asignadas horas para consulta externa a algunos de los psiquiátras de este servicio.</t>
  </si>
  <si>
    <t>Se evidencia el indicador de oportunidad en la asignación de citas en consulta externa.</t>
  </si>
  <si>
    <t>diagnóstico y formulación del plan terapéutico</t>
  </si>
  <si>
    <t>La institución cuenta con guías de práctica clínica de las 10 primeras causas de consulta, las cuales están documentadas y disponibles en la plataforma documental al cual se tiene acceso en todos los computadores del área asistencial de la institución y  son socializadas al personal médico en la inducción y cada vez que se le actualizan.</t>
  </si>
  <si>
    <t>Se verifica el informe de auditoría par del primer semestre de 2022 donde se encuentra la medición de la adherencia a las guías de práctica clínica.</t>
  </si>
  <si>
    <t>Se verifica que en la plataforma documental se encuentran publicadas las guías de práctica clínica.  Se verifica el informe de auditoría par del primer semestre de 2022 donde se encuentra la medición de la adherencia a las guías de práctica clínica.</t>
  </si>
  <si>
    <t>El enfermero al ingreso identifica y registra los riesgos del paciente en la história clínica y de acuerdo a eso aplica los protocolos establecidos según el riesgos identificados.</t>
  </si>
  <si>
    <t>En la institución se cuenta con guías de práctica clínica de las 10 primeras causas de consulta, las cuales son aplicadas por los médicos psiquiátras de los servicios dependiendo del diagnóstico del paciente y se verifica su adherencia a través de la auditoría par de psiquiatría de história clínica.</t>
  </si>
  <si>
    <t>Los Auxiliares de enfermería realizan seguimiendo del estado de salud del paciente posterior al egreso de los pacientes de primera vez dejando constancia en un formulario de google forms.</t>
  </si>
  <si>
    <t>El médico al ingreso y egreso del paciente aplica la escala de evaluación sintomática al paciente para establecer la razón de mejoría y así  determinar el egreso oportuno del paciente</t>
  </si>
  <si>
    <t xml:space="preserve">Se verificó por control interno que las rutas de atención se encuentran en la plataforma documental y fueron socializadas en la inducción y reinducción realizada en la institución y en los EPM durante los meses de febrero y mayo de 2022, en las sesiones breves.            </t>
  </si>
  <si>
    <t xml:space="preserve">Se verifica por control interno en la revisión de la muestra de histórias clínicas establecidas que se encuentran registrados los riesgos que fueron identificados al ingreso.    </t>
  </si>
  <si>
    <t>Posibilidad de impacto en la prestación de servicio por  educación deficiente al paciente y familia en temas individuales y colectivos debido a la falta en la evaluación de entendimiento  de la educación al paciente hospitalizado</t>
  </si>
  <si>
    <t>los enfermeros lideres de los EPM  realizan educación mensualmente  de los temas proveniente de los diferentes programas, según un cronograma establecido de capacitacion el cual es diseñado por la coordinadora asistencial</t>
  </si>
  <si>
    <t>El enfermero realiza seguimiento pos egreso a los pacientes a través de una llamada telefónica dejando constancia en un formulario de google forms</t>
  </si>
  <si>
    <t>Se evidencia cronograma de capacitación de los EPM realizados de manera mensual en  temas provenientes de los diferentes programas.</t>
  </si>
  <si>
    <t>Control interno toma muestra de las histórias clínicas del primer semestre de 2022, evidenciando que el médico psiquiátra deja constancia de educación brindada.</t>
  </si>
  <si>
    <t>Se anexa informe de las rondas de seguridad administrativas del primer Semestre de  2022</t>
  </si>
  <si>
    <t xml:space="preserve">              
(AIAS) </t>
  </si>
  <si>
    <t xml:space="preserve">
Evasión</t>
  </si>
  <si>
    <t xml:space="preserve">Posibilidad de impacto en la prestación del servicio relacionado con la evasión de paciente  por fallas en los controles para el  ingreso y egreso de pacientes y  factores contributivos asociados con la infraestructura de fácil alcance para los pacientes debido a la fallas en la supervisión del paciente </t>
  </si>
  <si>
    <t>El programa de seguridad del paciente, cuenta con la sexta meta institucional asociada a la prevención de riesgos poblacionales, en tal sentido el subgerente científico aprueba el Protocolo de pérdida y evasión de pacientes, y los líderes de proceso se encargan de la socialización a través de actividades de simulacro realizada de forma semestral</t>
  </si>
  <si>
    <t>El Jefe del servicio identifica el riesgo de  evasión de pacientes al ingreso y durante la hospitalización por medio de la escala de signos premonitorios el cual es identificado en  la manilla de identificación de paciente, registros en los tableros de los servicios y en la história clínica, como parte  de las estratégias adoptadas  desde el Programa de Seguridad del Paciente.</t>
  </si>
  <si>
    <t>Se verificó a través de ronda realizada por control interno en los servicios, el uso de las manillas de los pacientes, en donde se encuentra identificado el riesgo de evasión y demás. Igualmente en los tableros de las estaciones de enfermería se encuentran estos riesgos identificados en frente del nombre de cada paciente, al igual que en el Kardex de enfermería donde se encuentra identificado este riesgo.</t>
  </si>
  <si>
    <t>Se evidenció por control interno en los servicios y en las áreas perimetrales la presencia de sensores que se activan ante la cercanía de los pacientes hacia las zonas identificadas en riesgo. Igualmente se verificó que fue socializado en inducción y reinducción.</t>
  </si>
  <si>
    <t>Posibilidad de impacto en la prestación del servicio relacionado con fallas en la identificación de signos premonitorios de agresión  debido a falta de capacitación y entrenamiento en valoración / examen mental y manejo de agitación psicomotriz</t>
  </si>
  <si>
    <t>El programa de seguridad del paciente, cuenta con la sexta meta institucional asociada a la prevención de riesgos poblacionales, en tal sentido:
la Subgerencia científica y coordinadora asistencial realizan  2 veces al año capacitación teórica y práctica en agitación psicomotríz, triage en salud mental, exámen mental y reconocimiento de premonitorios</t>
  </si>
  <si>
    <t>Realizar dos simulacros de manejo de paciente con agitación psicomotríz</t>
  </si>
  <si>
    <t>Se evidencia que en los Triage realizados aparecen los signos premoniotores que indican probable agitación psicomotríz del paciente, en la revisión de la matríz de eventos adveros se evidencia que en los eventos adversos e incidentes se reconocen estos sintomas como factores que pueden contribuir a la agresión entre pacientes.</t>
  </si>
  <si>
    <t xml:space="preserve">Se verificó que se realizó capacitación a terceros y personal que ingresa a la institución sobre los riesgos del paciente y los protocolos como el de detección de objetos peligrosos, que se encuentra como evidencia en Talento humano realizado por la coordinación asistencial. </t>
  </si>
  <si>
    <t xml:space="preserve">
Acercamiento sexual</t>
  </si>
  <si>
    <t xml:space="preserve">El programa de seguridad del paciente, cuenta con la sexta meta institucional asociada a la prevención de riesgos poblacionales, en tal sentido: El subgerente científico define la asignación de salas por genero y criticidad, en apoyo de los lideres asistencial  quienes ejecutan esta asignación. De forma excepcional se asignan salas para ambos géneros en cumplimiento a los protocolos de aislamiento respiratorio.
</t>
  </si>
  <si>
    <t>Se evidencia que se ha capacitado y socializado a los líderes de EPM equipos primarios de mejoramiento en las GRI guías de reacción inmediata relacionado con el riesgo de acercamiento sexual que se realiza cada año en el segundo semestre.</t>
  </si>
  <si>
    <t xml:space="preserve">
Intento suicida</t>
  </si>
  <si>
    <t>Falta en la aplicación y/o supervisión de las actividades relacionadas con los cuidados específicos</t>
  </si>
  <si>
    <t>Posibilidad de impacto en la prestación del servicio relacionado con falta en la aplicación y/o supervisión de las actividades relacionadas con los cuidados específicos debido fallas en la identificación de los pacientes con riesgo de intento suicida</t>
  </si>
  <si>
    <t xml:space="preserve">El programa de seguridad del paciente, cuenta con la sexta meta institucional asociada a la prevención de riesgos poblacionales, en tal sentido : el personal de enfermería realiza supervisión estricta de pacientes por observación directa y por cámaras de monitoreo durante cada turno, además se clasifica el riesgo y se visualiza con el color morado en la manilla de identificación. </t>
  </si>
  <si>
    <t xml:space="preserve">El médico del servicio es el reponsable de reealizar la formulación correcta de medicamentos y el personal de enfermeria susmistra el tratamiento según indicación médica para mejorar la condición clínica y de esta forma la reducción de acciones autolesivas dejando constancia en la história clínica </t>
  </si>
  <si>
    <t xml:space="preserve">Se evidencia el diligenciamiento de la escala e identificacion del riesgo de suicidio SAD PERSONS que la realizan los psiquiatras al ingreso del paciente. 
 Se evidencia la realizacion del TRIAGE por parte de los enfermeros identificando riesgos de suicidio. </t>
  </si>
  <si>
    <t>El programa de Humanización de la atención se ha construido conforme a un modelo internacional de atención centrada en la persona, identificando e interviniendo las necesidades y expectativas en las rutas de atención, en tal sentido: La referente del programa realiza inducción permanente a colaboradores y estudiantes / docentes del cada uno de los convenio de docencia servicio, así mismo los lideres de EPM socializan los derechos y deberes, el protocolo de servicio y las prácticas humanizantes, posteriormente se evalúa la adherencia a dichas prácticas y se genera gestión a las manifestaciones presentadas en los servicios</t>
  </si>
  <si>
    <t>Actualizar las variables con las que se analizan las manifestaciones para identificar de forma especifica aquellas prácticas humanizantes que tienen adherencia deficiente</t>
  </si>
  <si>
    <t xml:space="preserve">Se evidencian  los listados de asistencia y el contenido de la inducción asistencial que se realiza a terceros y personal institucional la socialización de los derechos y deberes, el protocolo de servicio y las prácticas humanizantes, también reposa la evidencia de la inducción y reinducción del PIC que lo soporta talento humano donde se habla de estos contenidos. 
Se evidencia las listas de chequeo de prácticas humanizantes y los resultados del informe de mapa de empatía que evalúa la adherencia a dichas prácticas. 
Se evidencia la resolutividad de las manifestaciones de tipo de vulneración de derechos y la socialización en el comité de ética. </t>
  </si>
  <si>
    <t xml:space="preserve">El Médico del servicio y/o  el Auxiliar  de enfermería realizan la respectiva  orientación y  educación al paciente sobre el  uso adecuado del medicamento, durante el ingreso  del paciente, a través del  formato de conciliación medicamentosa, según se encuentra definido el Programa de Conciliacion Medicamentosa. También se realizan actividades educativas de adherencia al tratamietno por parte de los EPM , registrado en las notas de enfermería, dejando  evidencia en el formato de  registro de asistencia </t>
  </si>
  <si>
    <t xml:space="preserve">Se evidencia la realización de la conciliación medicamentosa en las histórias clínicas revisadas.
Se evidencia la asistencia a la capacitación del personal médico a la capacitación en conciliación medicamentosa. </t>
  </si>
  <si>
    <t>Posibilidad de impacto en la prestación del servicio relacionado con el incumplimiento de características de calidad  debido a  deficiente comunicación entre procesos asistenciales y Laboratorio clínico (Tercero)</t>
  </si>
  <si>
    <t>Se evidencia la Resolución de cierre presupuestal</t>
  </si>
  <si>
    <t>Se evidencia formato de conciliación mensual entre las áreas de Tesorería, Presupuesto y Contabilidad.</t>
  </si>
  <si>
    <t>Se verifican los libros de entrega y recibo de la información por cada una de las áreas</t>
  </si>
  <si>
    <t>Se verifica que el área de sistemas realizó los Backus de forma diaria a la información sensible del área financiera.</t>
  </si>
  <si>
    <t>Se evidencian los oficios enviados a los líderes de proceso para  la entrega de la información que tiene afectación contable y presupuestal.</t>
  </si>
  <si>
    <t xml:space="preserve">Los auxiliares de enfermería  y/o la terapeuta ocupacional  registran en el Plan Terapéutico de la  história clínica,  si  el paciente requiere supervisión especial. De igual forma, también se registra en las notas de enfermería  los criterios de ingreso y egreso del paciente. </t>
  </si>
  <si>
    <t xml:space="preserve">Se verifica por control interno que Los auxiliares de enfermería  y los de  terapia  ocupacional  registran en el Plan Terapéutico de la  história clínica,  si  el paciente requiere supervisión especial. Igualmente se verificó que se  registran en las notas de enfermería  los criterios de ingreso y egreso del paciente. </t>
  </si>
  <si>
    <t xml:space="preserve">Dificultades en la marcha  y/o efectos secundarios de los medicamentos </t>
  </si>
  <si>
    <t xml:space="preserve">Control interno verifica que el Auxiliar  de enfermería y el Auxiliar de Terapia Ocupacional, realizan acompañamiento del paciente con movilidad reducida, quién ha sido  previamente orientado desde al autocuidado a través de la entrega de recomendaciones generales. Lo anterior se evidencio  en la História Clínica del paciente. </t>
  </si>
  <si>
    <t>Se verifica en actividades educativas por parte de los EPM  la adherencia al protocolo de prevención de caídas.</t>
  </si>
  <si>
    <t>Se verifican  los reportes  en la história clínica por parte de lo auxiliares de terapia ocupacional y enfermería.</t>
  </si>
  <si>
    <t xml:space="preserve">El psiquiátra realiza la valoración inicial del GAF y registra la valoración en la história clínica, en compañía de la familia y posteriormente se remite  a terapia ocupacional, dejando registro en el seguimiento diario al paciente, en el módulo de notas de enfermería de la História clínica. Así mismo, de acuerdo a la escala de Morisky, donde se determina la adherencia  al tratamiento farmacológico.  </t>
  </si>
  <si>
    <t xml:space="preserve">El equipo terapéutico del programa son los responsables de realizar la terapia motivacional desde la fase de adaptación, quedando registrada en la história clínica. 
</t>
  </si>
  <si>
    <t>Control interno verifica que los integrantes del  equipo terapéutico del programa realizan  las actividades descritas en el PRO-ISC-01, evidenciandose en los registros de la História Clínica.</t>
  </si>
  <si>
    <t>Control interno verifca que el médico psiquiátra registra la conciliación medicamentosa de cada paciente, y el auxiliar de enfermería brinda la orientación a la familia y lo registra en las notas de enfermería de la HC. Igualmente se verifica que el profesional de enfermería del sevicio realiza el seguimiento a la nota de enfermería y al documento de conciliación medicamentosa.</t>
  </si>
  <si>
    <t>Acceso no autorizado a la información institucional hurto y/o Hackeo al sistema de información</t>
  </si>
  <si>
    <t>El técnico administrativo y/o auxiliar administrativo de gestión documental son los responsables de diligenciar el formato relación de préstamo de documento para el archivo central FOR-GIN-11 y la auxiliar administrativa es la responsable de diligenciar el formato solicitud y entrega de historia clínica FOR-GIN-09 para el préstamo de historias clínicas, estos formatos se les hace seguimiento y se verifica el retorno de los documentos.</t>
  </si>
  <si>
    <t xml:space="preserve">Profesional especializado del área de estadística es el responsable de dar cumplimiento al procedimiento estadística y control de la información PRO-GIN-08 cada vez que llegue el formato de solicitud de información FOR-GIN-39 y realiza la trazabilidad a través del formato Seguimiento a solicitudes FOR-GIN-40  </t>
  </si>
  <si>
    <t>Posibilidad de pérdida económica por sustracción de bienes catalogados como activos debido a la falta de control en las puertas de acceso</t>
  </si>
  <si>
    <t xml:space="preserve">Se verifica por control interno que el formato de actualización de salida de activos esta siendo diligenciado en el primer trimestre de 2022.  Iguamente se verificó que el área de seguridad entrega el informe mensual a la profesional de activos fijos sobre los movimientos de ingreso y salidad de activos de la institución </t>
  </si>
  <si>
    <t>Se verifica que en el áea del servicio de alimentos  se cuenta con el registro de menus diarios y las entregas por servicio.</t>
  </si>
  <si>
    <t>Posibilidad de  impacto operacional por  Inadecuada o inoportuna intervención en mantenimientos de equipos e infraestructura hospitalaria debido a deficiencias en la asignación de recursos humanos, técnicos y financieros para la realización de los mantenimientos requeridos para mantener la infraestructura hospitalaria en óptimas condiciones</t>
  </si>
  <si>
    <t>Los líderes asistenciales y el subgerente científico elaboran la necesidad de adquisición de  tecnología Biomédica acorde a la morbilidad y portafolio de servicios basados en la matríz  de obsolescencia, las recomendaciones de comité de tecnovigilancia que constan en las actas  y el manual de gestión de tecnología MAN-GAF-01 dejando constancia en el proceso de contratación.</t>
  </si>
  <si>
    <t xml:space="preserve">Desde el programa de tecnovigilancia se realiza el dispositivo médico trazador 3 veces al año a través del formato lista de chequeo de dispositivo medico trazador. </t>
  </si>
  <si>
    <t>Posibilidad de impacto ambiental  por inadecuada segregación de residuos y pérdida de  cantidades significativas de material aprovechables debido a la  falta de capacitación clasificación de residuos sólidos a la comunidad hospitalaria</t>
  </si>
  <si>
    <t>El Profesional Universitario  de Servicios Administrativos proyecta de manera anual, la necesidad  en el FOR-DES-08 de la cantidad de contenedores que se requieren para dar cumplimiento a las segregación de residuos de acuerdo al código de colores vigente, basado en el   diagnóstico actualizado. Igualmente el profesional dará cumplimiento al plan de capacitacion de la vigencia 2022, en el manejo y segregación de residuos y al plan anual de auditorías.</t>
  </si>
  <si>
    <t>El profesional Universitario de Servicios administrativos  en conjunto con el proveedor de limpieza y desinfección realizan  la verificación del inventario de bolsas plásticas que se utilizan en cada una de  las áreas especificas del Hospital, dejando registro  en  FOR-GAF-14 Consolidación de residuos.</t>
  </si>
  <si>
    <t>Se verifica por control interno que se registro en el formato FOR-GAF-14 el control de bolsas utilizadas en cada una de las áreas para la segregación de residuos. Igualmente se verificó que este control se realiza de forma diaria y se cuenta con las evidencias en la vigencia 2022.</t>
  </si>
  <si>
    <t>La profesional del proceso de Mercadeo y Comunicaciones es la responsable de elaborar el plan anual de comunicaciones, el cual incluye la matríz de comunicaciones que contiene todas las estrategias adheridas a los ejes de acreditación en salud, este a su vez es socializado y aprobado por el jefe de la oficina asesora de planeación, y se le realiza seguimiento mensualmente para verificar el cumplimiento de estas actividades dejando registro en la matríz de comunicaciones.</t>
  </si>
  <si>
    <t>Se evidencia que los profesionales del Proceso de Mercadeo y comunicaciones, realizan las  publicaciones oportunas de la información institucional con base en las solicitudes hechas por los demás procesos o eventos generados en los diferentes canales de comunicación de la institución.Se verifican los canales informativos de la entidad.</t>
  </si>
  <si>
    <t>Se verifica que la Profesional del Proceso de Mercadeo y Comunicaciones, actualiza y socializa el Manual de Imagen Institucional publicado en la plataforma documental y la intranet institucional.</t>
  </si>
  <si>
    <t>Se verifica que la Profesional del Proceso de Mercadeo y Comunicaciones, diseña una estrategia de comunicaciones para la promoción efectiva del formato de solicitudes a comunicaciones a todo el personal de la institución</t>
  </si>
  <si>
    <t xml:space="preserve">La profesional del proceso de Mercadeo y Comunicaciones es la responsable de la imagen institucional, por consiguiente debe dar a conocer al cliente interno y externo el  Manual de uso adecuado de la identidad institucional. </t>
  </si>
  <si>
    <t>Priorización inadecauda  de los líderes en la oportunidad de respuesta de la manifestación</t>
  </si>
  <si>
    <t xml:space="preserve">No cumplimiento de realización de encuestas de satisfaccion </t>
  </si>
  <si>
    <t>priorización  de otras actividades descuidando la satisfacción del usuario</t>
  </si>
  <si>
    <t>Control interno evidencia que se aplica el Manual MAN-SIA-01 y el protocolo del servicio al usuario, publicado en la plataforma de la entidad.</t>
  </si>
  <si>
    <t xml:space="preserve"> Inoportunidad del personal del SIAU en la aplicación de la encuesta de Satisfacción </t>
  </si>
  <si>
    <t>Posibilidad de impacto en la prestación del servicio  por Inoportunidad del personal del SIAU en la aplicación de la encuesta de Satisfacción, por  priorizar otras actividades descuidando la satisfacción del usuario.</t>
  </si>
  <si>
    <t xml:space="preserve">La orientadora SIAU realiza encuesta de satisfacción en el formato FOR-SIA-03, este se hace visible para  para la lider ISC y el profesional SIAU y se  verifican diariamente los avances y  se realiza la  retroalimentación para que se cumpla al final de mes con la encuesta.
</t>
  </si>
  <si>
    <t>Se verifica por control interno que se realiza la encuesta en el formato FOR-SIA-03 y los resultados son socializados en el comité de Humanización, en donde participan los líderes de procesos y la alta dirección.</t>
  </si>
  <si>
    <t xml:space="preserve">Inoportunidad de los líderes en la respuesta a las manifestaciones.
Ausencia o inoportunidad en la Gestión del profesional SIAU a las manifestaciones
</t>
  </si>
  <si>
    <t xml:space="preserve">Posibilidad de impacto en la prestación del servicio por inoportunidad de los líderes en la respuesta a las manifestaciones y la no gestión del profesional del SIAU. </t>
  </si>
  <si>
    <t>El profesional  del SIAU es el responsable de realizar el  seguimiento y el envío de las  respuestas a los usuarios.   A través del FOR-SIA-05 base de datos de manifestaciones se  mide el tiempo en días de respuesta para cada caso en particular y se genera  mensualmente el indicador  de respuesta a las manifestaciones.</t>
  </si>
  <si>
    <t>Posibilidad de impacto en la prestación del servicio  por desactualización o desinformación del personal del SIAU en relación a protocolos de atención y servicios,  debido a falta de comunicación entre los procesos y la oficina del SIAU en la notificación de protocolos de atención y servicios.</t>
  </si>
  <si>
    <t>El asesor de la oficina juridica debe realizar capacitaciones a todos los líderes de proceso y supervisores de contrato, en temas relacionados con el proceso contractual.</t>
  </si>
  <si>
    <t>Se evidencia que se construyó de manera conjunta entre el tercero y el equipo pacas, el indicador que monitoriza permanentemente los tiempos y el cargue en el sistema de la información,  los resultados fueron llevados al comité de seguridad del paciente</t>
  </si>
  <si>
    <t>Se verificó por control interno que   la oficina de comunicaciones  socializó a través de los correos de los funcionarios el Código de Conducta y Buen Gobierno.</t>
  </si>
  <si>
    <t>Jefe de la oficina asesora jurídica</t>
  </si>
  <si>
    <t>Jefe de la oficina asesora juridica</t>
  </si>
  <si>
    <t>Asesora de Control Disciplinario</t>
  </si>
  <si>
    <t>Jefe de la Oficina asesora Jurídica</t>
  </si>
  <si>
    <t>Asesor de Planeación</t>
  </si>
  <si>
    <t>Lider del Talento Humano</t>
  </si>
  <si>
    <t>Técnico Administrativo de Talento humano</t>
  </si>
  <si>
    <t>Profesional Universitario de Nómina</t>
  </si>
  <si>
    <t>Lider de Talento Humano</t>
  </si>
  <si>
    <t>Se verifia que se tiene publicado en la plataforma documental y en la página web de la entidad,  el plan institucional de capacitación de la vigencia 2022, el cual consolida las necesidades de formación de las diferentes áreas.</t>
  </si>
  <si>
    <t xml:space="preserve">Se evidencia que la revisorìa fiscal realizó el seguimiento a la ejecución del proceso de nómina, validando los documentos adjuntos.
</t>
  </si>
  <si>
    <t>Se evidenciò por control interno que se encuentra publicado en la plataforma documental el manual de inducción y reinducción,  dando cumplimiento a lo establecido en la norma durante el primer semestre del 2022, se verificó que se  realizó la jornada de inducción y reinducción institucional del 25 al 28 de enero de la presente vigencia con una cobertura del 95%</t>
  </si>
  <si>
    <t>Se evidencia que se tiene publicado en la plataforma documental la matríz de entrenamiento de los empleos del nivel asistencial de la planta de cargos del HDPUV. Igualmente se verifica que se està implementando la inducción y reinducción en la modalidad virtual para reprogramar durante el segundo semestre a  los funcionarios que no participaron de la jornada</t>
  </si>
  <si>
    <t>Se evidencia que en la plataforma documental se encuentra publicado el acto administrativo, mediante el cual se adopta el sistema tipo EDL. Igualmente se evidenciò en plataforma el procedimiento.</t>
  </si>
  <si>
    <t xml:space="preserve">El asesor de control interno verifica que  los CDPs expedidos cuentan con la solicitud y  necesidad debidamente diligenciadas y firmadas por los responsables.   Esta verificaciòn se realizó en la carpeta compartida de contratos. </t>
  </si>
  <si>
    <t>Control interno verifica que el tècnico administrativo de costos realizó las solicitudes de la información requerida para la asignación y distribución de los costos.</t>
  </si>
  <si>
    <t>Se evidencia la construción del indicador y su seguimiento de manera mensual con su respectivo análisis en la matríz de indicadores institucional.</t>
  </si>
  <si>
    <t xml:space="preserve">El Técnico de Farmacia debe verificar y confirmar que los medicamentos registrados en el módulo de farmacia del aplicativo HOSVITAL,  coincidan con lo facturado por cada paciente,  lo cual se puede constatar a través de la  factura y el reporte de Control de facturaciòn por paciente que también se generan por medio del aplicativo.
</t>
  </si>
  <si>
    <t>Se verifica por control interno que sì se realizan  las preauditorías por parte del Técnico encargado, antes de enviar la factura para cobro.</t>
  </si>
  <si>
    <t xml:space="preserve">El Auxiliar administrativo de Facturación revisa y confirma que las facturas generadas por la prestación de los servicios que se radican ante las diferentes ERP cumplan con los requisitos y soportes necesarios segùn la normatividad vigente y  de acuerdo a lo establecido en el  PRO-GF- Procedimiento de Radicación,  asegurando que la  factura se encuentre debidamente soportada, previo a la digitalización de dicho documento, el cual reposa en la carpeta compartida (RIPS).
</t>
  </si>
  <si>
    <t>Se verifica por control interno que en muestra tomada,  la  facturación radicada ante las distintas ERP se envìan debidamente soportadas de acuerdo a la normatividad vigente.</t>
  </si>
  <si>
    <t xml:space="preserve">Control interno verificó que se realizó capacitación a los profesionales de enfermerìa en el primer semestre de 2022 sobre el triage en el mes de abril con el apoyo de los EPM </t>
  </si>
  <si>
    <t>Se evidencia  informe de rondas de seguridad administrativas del primer Semestre de 2022</t>
  </si>
  <si>
    <t>Se evidencia la realización del simulacro de evasión y pèrdida de pacientes el día 15 de julio de 2022. Ver informe anexo</t>
  </si>
  <si>
    <t>Se evidencia que se realizó capacitación dirigida a personal asistencial en el protocolo de agitación psicomotriz, triage en salud mental, exàmen mental y reconocimiento de premonitorios.de enfermería y terapia ocupacional, tanto a los profesionales como a los auxiliares en exàmen mental, normatividad de història clínica y registros de enfermería en abril 4, 11, 18 y 25 y en  mayo 2 de 2022. En esta capacitación se trabajò sobre los síntomas de agitación psicomotrìz y se  verificó que se realizó capacitación a los profesionales de enfermería en el primer semestre de 2022 sobre el triage durante el mes de febrero con apoyo de los EPM</t>
  </si>
  <si>
    <t>Se evidencia que en los Triage realizados aparecen los signos premoniotores que indican probable agitacion psicomotriz del paciente, en la revision de la matrìz de eventos adveros se evidencia que en los eventos adversos e incidentes se reconocen estos sìntomas como factores que pueden contribuir a la agresiòn entre pacientes.</t>
  </si>
  <si>
    <t xml:space="preserve">Se verificó que se realizó capacitación a terceros y personal que ingresa a la instituciòn sobre los riesgos del paciente y los protocolos como el de detecciòn de objetos peligrosos, que se encuentra como evidencia en Talento humano realizado por la coordinaciòn asistencial. </t>
  </si>
  <si>
    <t xml:space="preserve">Se evidencia que se ha capacitado y socializado a los lideres de EPM equipos primarios de mejoramiento en las GRI guias de reacciòn inmediata relacionado con el riesgo de acercamiento sexual que se realiza cada año en el segundo semestre. </t>
  </si>
  <si>
    <t xml:space="preserve">Se evidencia que en las inducciones asistenciales se socializa los riesgos del paciente inlcuido el de acercamiento sexual entre pacientes y los controles como sala por criticidad, moniotoreo por càmaras, e identiicaciòn de sìntomas premonitorios. Se realizò inducciòn y reinducciòn en enero de 2022  donde se da exclusivamente los riesgos poblacionales y la implementaciòn de medidas preventivas, reactivas y predictivas por medio de la referente de seguridad del paciente. </t>
  </si>
  <si>
    <t xml:space="preserve">Se evidencia el diligenciamiento de la escala e identificacion del riesgo de suicidio SAD PERSONS que la realizan los psiquiàtras al ingreso del paciente.  Se evidencia la realizaciòn del TRIAGE por parte de los enfermeros identificando riesgos de suicidio. 
Se evidencia que el hospital cuenta con un funcionario de seguridad privada exclusivo para la monitorizaciòn de càmaras y alarmas. </t>
  </si>
  <si>
    <t>Se evidencia que el protocolo de detecciòn de objetos peligrosos es socializado en inducciòn asistencial.
Se evidencia socialización en la inducciòn y reinducciòn institucional en enero 2022 de las medidas predictivas, preventivas y reactivas del riesgo de suicidio.</t>
  </si>
  <si>
    <t xml:space="preserve">Se evidencia los listados de asistencia y el contenido de la inducción asistencial que se realiza a terceros y personal institucional la socializaciòn de los derechos y deberes, el protocolo de servicio y las prácticas humanizantes, también reposa la evidencia de la inducción y reinducción del PIC que lo soporta talento humano donde se habla de estos contenidos. 
Se evidencia las listas de chequeo de prácticas humanizantes y los resultados del informe de mapa de empatìa que evalúa la adherencia a dichas prácticas. 
Se evidencia la resolutividad de las manifestaciones de tipo de vulneración de derechos y la socialización en el comitè de ética. </t>
  </si>
  <si>
    <t xml:space="preserve">Se evidencia  que se monitoriza el indicador de resultados crìticos de manera mensual. </t>
  </si>
  <si>
    <t xml:space="preserve">Se verifica por control interno en la revisión de la muestra de histórias clínicas establecidas, que se encuentran registrados los riesgos que fueron identificados al ingreso.    </t>
  </si>
  <si>
    <t>Se verifica por control interno que se tomo muestra del diligenciamiento de los formularios, en donde evidencian que si de hace seguimiento del egreso a los pacientes de primera vez</t>
  </si>
  <si>
    <t>Se evidencia que se realizó capacitación dirigida a personal asistencial en el protocolo de agitación psicomotriz, triage en salud mental, exàmen mental y reconocimiento de premonitorios.de enfermería y terapia ocupacional, tanto a los profesionales como a los auxiliares en exámen mental, normatividad de história clínica y registros de enfermería en abril 4, 11, 18 y 25 y en  mayo 2 de 2022. En esta capacitación se trabajaron sobre los síntomas de agitación psicomotriz y se  verificó que se realizó capacitación a los profesionales de enfermería en el primer semestre de 2022 sobre el triage durante el mes de febrero con apoyo de los EPM</t>
  </si>
  <si>
    <t xml:space="preserve">Se verificó que se realizó capacitación a terceros y personal que ingresa a la institución sobre los riesgos del paciente y los protocolos como el de detección de objetos peligrosos, que se encuentra como evidencia en Talento humano realizado por la coordinaciòn asistencial. </t>
  </si>
  <si>
    <t xml:space="preserve">Se evidencia los listados de asistencia y el contenido de la inducción asistencial que se realiza a terceros y personal institucional la socialización de los derechos y deberes, el protocolo de servicio y las prácticas humanizantes, tambièn reposa la evidencia de la inducción y reinducción del PIC que lo soporta talento humano donde se habla de estos contenidos. 
Se evidencian las listas de chequeo de prácticas humanizantes y los resultados del informe de mapa de empatía que evalúa la adherencia a dichas prácticas. 
Se evidencia la resolutividad de las manifestaciones de tipo de vulneración de derechos y la socialización en el comité de ética. </t>
  </si>
  <si>
    <t>Se verifica por control interno que se tomo muestra del diligenciamiento de los formularios, evidenciando  que si se hace seguimiento del egreso a los pacientes de primea vez</t>
  </si>
  <si>
    <t>Se evidencia que se realizó capacitación dirigida a personal asistencial en el protocolo de agitación psicomotriz, triage en salud mental, exámen mental y reconocimiento de premonitorios de enfermería y terapia ocupacional, tanto a los profesionales como a los auxiliares en exámen mental, normatividad de história clínica y registros de enfermería en abril 4, 11, 18 y 25 y en  mayo 2 de 2022. En esta capacitación se trabajó sobre los síntomas de agitación psicomotríz y se  verificó que se realizó capacitación a los profesionales de enfermería en el primer semestre de 2022 sobre el triage durante el mes de febrero con apoyo de los EPM</t>
  </si>
  <si>
    <t xml:space="preserve">Se evidencia que en las inducciones asistenciales se socializa los riesgos del paciente inlcuido el de acercamiento sexual entre pacientes y los controles como sala por criticidad, moniotoreo por càmaras, e identiicación de síntomas premonitorios. Se realizó inducción y reinducción en enero de 2022  donde se da exclusivamente los riesgos poblacionales y la implementación de medidas preventivas, reactivas y predictivas por medio de la referente de seguridad del paciente. </t>
  </si>
  <si>
    <t>Se evidencia que el hospital cuenta con un funcionario de seguridad privada exclusivo para la monitorizaciòn de càmaras y alarmas. 
Se evidencia que el protocolo de detecciòn de objetos peligrosos es socializado en inducciòn asistencial. Se evidencia socialización en la inducción y reinducción institucional en enero 2022 de las medidas predictivas preventivas y reactivas del riesgo de suicidio.</t>
  </si>
  <si>
    <t xml:space="preserve">Se verifica en una muestra de las histórias clínicas  la valoracion de ingreso del paciente, que el equipo multidisciplinario de Hospital Dia realiza: Psiquiatrìa realiza la valoración inicial del GAF,  en compañía de la familia y posteriormente se remite  a terapia ocupacional, dejando registro en el seguimiento diario del paciente y en el módulo de enfermería  la escala de Morisky, donde se determina la adherencia  al tratamiento farmacológico.  </t>
  </si>
  <si>
    <t>Control interno verificó que el equipo terapéutico realiza el cierre de la história clínica (en las notas de evolución relacionadas con la novedad de la autorización), y verificó que el enfermero del programa  entrega la documentación  necesaria a  Facturación y a central de autorizaciones (pròrroga del servicio).</t>
  </si>
  <si>
    <t>Control interno verifica que se reponde de manera oportuna las PQRS y que se genera un informe que es publicado en la página web de la entidad.</t>
  </si>
  <si>
    <t>Se verifica que existe un procedimiento para la inspecciòn al recibo de los insumos. A la fecha no se ha detectado recepciones no conformes.</t>
  </si>
  <si>
    <t>Se verifica que exsite un instructivo y que los parámetros quedan registrados en el libro de control de cada máquina  para asegurar los niveles adecuados de desinfección de la  lencerìa hospitalaria.</t>
  </si>
  <si>
    <t>Se verificó que se  cuenta con un contrato para el mantenimiento preventivo y correctivo de los vehìculos, diligenciado por el técnico de mantenimiento. Igualmente se evidenció que existe una herramienta en excel donde se controlan las fechas de cumplimiento de los requisitos de ley para permitir la movilizacion de los vehìculos. También se evidencia contrato para el mantenimiento del parque automotor.</t>
  </si>
  <si>
    <t xml:space="preserve">Se evidencia el plan anual  de mantenimiento entregado a la secretarìa de salud departamental en el mes de febrero de 2022.  Igualmente se evidenció el plan anual de adquisiciones que se encuentra publicado en la página web y en la plataforma documental de la entidad.  También se verifica que se realiza un control diario de  detección de necesidades de mantenimiento en herramienta de trabajo en excel. </t>
  </si>
  <si>
    <t>Se verifica que se cuenta con una matríz de obsolescencia y se verificó que se cuenta con el manual de gestión de tecnología MAN-GAF-01, Igualmente se verificó que en el acta Nro. 2 de febrero de 2022  el comité de tecnovigilancia en el orden del día  validò la matríz de obsolescencia y la propuesta del plan de trabajo y el grado de implementación  del programa de tecnovigilancia.</t>
  </si>
  <si>
    <t>Se verifica que se cuenta con un cronograma del plan de trabajo del comité de tecnovigilancia donde està incluida la capacitación en el uso de equipos biomèdicos,  y fue dirigido  a todo el personal asistencial en el mes de abril de 2022( ver lista de asistencia y  cobertura de la capacitación), teniendo en cuenta el pos test como medida de evaluaciòn de conocimiento adquirido y se revisaron los indicadores de cumplimiento de los mismos.</t>
  </si>
  <si>
    <t>Se verifica que se realizó en el primer semestre dos (2)  dispositivos médico trazador, evidenciando cumplimiento satisfactorio sin generar plan de mejora.</t>
  </si>
  <si>
    <t>Control interno verificó que se cuenta con un diagnóstico actualizado para vigencia 2022 y  una necesidad  proyectada en el FOR-DES-08 para dar alcance del control en la vigencia 2022. Tembién se verificò que en el FOR-SIG-21  se evidencia la asistencia a la capacitación de manejo de residuos sólidos. Se revisó que a la fecha se realizó auditoría en el FOR-GAF-30.</t>
  </si>
  <si>
    <t>Control interno evidencia que se aplica el diligenciamiento del FOR-SIA-05 de las manifestaciones recibidas durante el periodo, enviando las respuestas oportunas a los usuarios y visualizando ficha de indicador.</t>
  </si>
  <si>
    <t>completo</t>
  </si>
  <si>
    <t>INDICADOR DE CUMPLIMIENTO</t>
  </si>
  <si>
    <t>Se evidencia que durante el primer semestre de la vigencia 2022, el PIC  tiene un cumplimiento del 45%  y cobertura del 95%</t>
  </si>
  <si>
    <t>Enero a  diciembre de 2022</t>
  </si>
  <si>
    <t>Enero a diciembre de 2022</t>
  </si>
  <si>
    <t>Enero a diciembrede 2022</t>
  </si>
  <si>
    <t>A junio de 2022</t>
  </si>
  <si>
    <t>SEGUIMIENTO 2022-1</t>
  </si>
  <si>
    <t>Lider Talento Humano</t>
  </si>
  <si>
    <t>SEGUIMIENTO 2222-1</t>
  </si>
  <si>
    <t>Lider financiero</t>
  </si>
  <si>
    <t>Lider Financiero</t>
  </si>
  <si>
    <t>Líder financiero</t>
  </si>
  <si>
    <t>Técnico Administrativo de Costos</t>
  </si>
  <si>
    <t>El Técnico de Farmacia  y el Auxiliar Administrativo de Facturación</t>
  </si>
  <si>
    <t>Auxiliar Administrativo de Facturación</t>
  </si>
  <si>
    <t>Técnico de preauditoría de Cuentas</t>
  </si>
  <si>
    <t>Auxiliar administrativo de facturación y el Coordinador Financiero</t>
  </si>
  <si>
    <t>Coordinador Financiero</t>
  </si>
  <si>
    <t>Médico Psiquiátra docente y/o el Investigador</t>
  </si>
  <si>
    <t>Coordinador de Docencia Servicio e Investigación</t>
  </si>
  <si>
    <t>Integrantes del Comité de Etica en Investigación</t>
  </si>
  <si>
    <t>El subgerente Científico y el Coordinador de Docencia Servicio e Investigación</t>
  </si>
  <si>
    <t>a Junio de 2022</t>
  </si>
  <si>
    <t>Médico Psiquiatra</t>
  </si>
  <si>
    <t>Jefe de Consulta Externa</t>
  </si>
  <si>
    <t>Jefe de Consulta Externa-Auxiliar de enfermeria</t>
  </si>
  <si>
    <t>Médico psiquiátra</t>
  </si>
  <si>
    <t xml:space="preserve">Jefe de consulta Externa </t>
  </si>
  <si>
    <t>Jefe de Consulta externa</t>
  </si>
  <si>
    <t>Subgerente Científico</t>
  </si>
  <si>
    <t>Jefe de consulta externa y las auxiliares administrativas de citas</t>
  </si>
  <si>
    <t>01/01/2022 a 30/06/2022</t>
  </si>
  <si>
    <t>Jede de Hosipitalización</t>
  </si>
  <si>
    <t>El Médico del servicio y  el Auxiliar  de Enfermería</t>
  </si>
  <si>
    <t>01/01/2022 a  30/062/022</t>
  </si>
  <si>
    <t>01/01/2022 a 30/062/022</t>
  </si>
  <si>
    <t xml:space="preserve"> Auxiliares de enfermería  y la terapeuta ocupacional  </t>
  </si>
  <si>
    <t xml:space="preserve"> Auxiliar en de enfermería y el Auxiliar de Terapia Ocupacional </t>
  </si>
  <si>
    <t>Los Equipos Primarios de Mejoramiento (EPM )</t>
  </si>
  <si>
    <t xml:space="preserve"> Auxiliar de Enfermería y  terapia ocupacional</t>
  </si>
  <si>
    <t>Médico Psiquiátra</t>
  </si>
  <si>
    <t xml:space="preserve">El equipo terapéutico del programa </t>
  </si>
  <si>
    <t>Profesional del SIAU</t>
  </si>
  <si>
    <t>a junio de 2022</t>
  </si>
  <si>
    <t>El Técnico Administrativo del área de Sistemas</t>
  </si>
  <si>
    <t xml:space="preserve">El profesional universitario de sistemas </t>
  </si>
  <si>
    <t>Lider servicios administrativos</t>
  </si>
  <si>
    <t>Lider servicios administativos</t>
  </si>
  <si>
    <t>Jefe de servicio de cada una de las areas</t>
  </si>
  <si>
    <t>Auxiliar administrativo de alimentos</t>
  </si>
  <si>
    <t>SESUIMIENTO 2022-1</t>
  </si>
  <si>
    <t xml:space="preserve">El Líder de Servicios Administrativos </t>
  </si>
  <si>
    <t xml:space="preserve">Los líderes asistenciales y el subgerente científico </t>
  </si>
  <si>
    <t>Integrantes del programa de tecnovigilancia y Lider de servicios administrativos</t>
  </si>
  <si>
    <t>Profesional universitario de Servicios Administrativos</t>
  </si>
  <si>
    <t xml:space="preserve">NO APLICA </t>
  </si>
  <si>
    <t>PMR46</t>
  </si>
  <si>
    <t>PMR47</t>
  </si>
  <si>
    <t xml:space="preserve">Prefesional universitario de sistemas </t>
  </si>
  <si>
    <t xml:space="preserve">Ejecucción de auditorias </t>
  </si>
  <si>
    <t xml:space="preserve">Profesional Universitario de Calidad </t>
  </si>
  <si>
    <t>MENOR</t>
  </si>
  <si>
    <t xml:space="preserve">SISTEMA INTEGRADO DE GESTION </t>
  </si>
  <si>
    <t>Falta de adherencia al mejoramiento continuo institucional</t>
  </si>
  <si>
    <t xml:space="preserve">El proceso de Talento Humano, define  las actividades de formación relacionadas con el mejoramiento continuo institucional y actualizaciones normativas dirigidas al personal de planta y contratista, en el  Plan Institucional de Capacitaciones, el seguimiento se realiza con el indicador de cumplimiento y cobertura al PIC, cada actividad queda respaldada en el FOR-SIG-21 Registro de Asistencia. </t>
  </si>
  <si>
    <t xml:space="preserve">El profesional Universitario de Calidad,  registra y actualiza anualmente el FOR-SIG-10 Programa de Auditorias,  donde se define el tipo de auditoria, procesos,  criterios, auditores y los tiempos  para la ejecucción de auditorias. Para el caso de la auditoria interna correspondiente al Sistema Integrado de Gestión, contamos con el formato  FOR-SIG-23 Lista de verificación de auditoria interna, donde se revisan los requerimientos a los procesos misionales. Estos formatos se encuentran disponibles  en la plataforma documental. </t>
  </si>
  <si>
    <t>El Jefe de la Oficina Asesora de Planeación lidera junto con el Profesional de Calidad y la Profesional de Comunicaciones, la planificacion, ejecucción y evaluación de la Feria Anual de la Excelencia, en la cual se convoca a cada uno de los procesos, programas, ejes de acreditación y proveedores criticos  para socializar a toda la comunidad hospitalaria temas relevantes sobre el Sistema Obligatorio de la Garantia de la Calidad, MIPG, Sistemas Integrados de Gestión y demás temas que tengan relevancia sobre el mejoramiento continuo institucional. Los resultados de dicha actividad son consolidados y analizados por el Profesional de Calidad en un informe.</t>
  </si>
  <si>
    <t>Manejo y seguimiento al Plan de Mejoramiento Institucional</t>
  </si>
  <si>
    <t>Falta de adherencia institucional al reporte de falla,  gestión y tratamiento de los hallazgos.</t>
  </si>
  <si>
    <t>Falencia en la implementación de la metodología de mejoramiento.</t>
  </si>
  <si>
    <t>El profesional de Calidad lidera la implementación y seguimiento de estrategias para el mejoramietno continuo, a través de la  metodología descitas en el PRO-SIG-06 Mejoramiento Institucional, en el PRO- SIG- 12 Gestión de No Conformes el cual se implementa por medio de un registro en línea donde se describe las  fallas operativas de los procesos, el PRO-SIG-13 Análisis de Causas y Toma de Acciones Correctivas, el cual se ejecuta con el FOR-SIG-13 Acciones correctivas donde se analizan los hallazgos relacionados con el Sistema Integrado de Gestión y todos son consolidados para su seguimeitno en el FOR-SIG-12 Plan de Mejoramiento Institucional junto con  otras fuentes, tales como : Acreditación, indicadores, riesgos, ect.</t>
  </si>
  <si>
    <t>El Profesional Universitario de Calidad, lidera las reuniones programadas por los Equipos de Autoevaluación de Acreditación, Comite de Mejoramiento Insitucional, Equipos Primario de Mejoramiento (EPM)   y el Equipo Sistema Integrado de Gestión, que teniendo en cuenta los 6 pasos de éxito   del Sistema Unico de Acreditación y el Plan de Trabajo del Sistema Integrado  Gestión, respectivamente ,   se planifican y ejecutan actividades para asegurar el mejoramiento continuo institucional  .Cuyos elementos de soporte son: FOR-SIG 21 Registro de Asistencia, Actas y el FOR-SIG-12 Plan de Mejoramiento Institucional donde se regista el seguimietno a cada una de las acciones definidas para dar respuesta a las hallazgos de las diferentes fuentes.</t>
  </si>
  <si>
    <t xml:space="preserve">Actualización  de la Matriz de Requisitos Legales </t>
  </si>
  <si>
    <t xml:space="preserve">Falta de claridad sobre los roles y responsabilidades frente a la actualización de la matriz de requisitos legales y de otra indole </t>
  </si>
  <si>
    <t>Consulta ineficaz de las diferentes fuentes de información para acutalización normativa insittucional</t>
  </si>
  <si>
    <t>Documentación de las actividades de los procesos insittucionales</t>
  </si>
  <si>
    <t xml:space="preserve">Falta de  seguimiento  y reporte a la información documentada </t>
  </si>
  <si>
    <t>Fallas para elaborar,  modificar o eliminar   los documentos generados por cada uno de los procesos</t>
  </si>
  <si>
    <t xml:space="preserve">El Equipo SIG junto con la Oficina Asesora Juridica,  realizan una actualización constante a la FOR-SIG-19 Matriz de Requisitos Legales, la cual se encuentra respaldada por la metodologia  descrita en el PRO-SIG-08 Requisitos legales y de otra indole. Dicha acutalización es compartida entre la Oficina Asesora Juridica, el Equipo SIG y los lideres de proceso, a  traves de la plataforma de consulta juridica (LEGIS). Dichos documentos se encuentran disponibles en la plataforma documental. </t>
  </si>
  <si>
    <t>El Profesional Universitario de Calidad,  cuenta con el PRO-SIG-01 Elaboración y creación de documentos, y en el FOR-SIG-01 Listado Maestro de Documentos. Esto nos permite controlar los cambios realizados a los documentos ya existentes y los documentos creados por cada uno de los procesos, teniendo en cuenta  el codigo, version, fecha de actualización. Adicionalmente la institución cuenta con una plataforma documental donde los colaboradores pueden consultar dichos procedimientos, programas, formatos, planes, entre otros.</t>
  </si>
  <si>
    <t>Identificación, registro y control de los cambios institucionales</t>
  </si>
  <si>
    <t xml:space="preserve">La Oficina Asesora de Planeación lidera la definicion de actividaddes que se definen como un cambio significativo (nuevos servicios en los procesos administrativos y operativos de la Institución, modificaciones al Sistema Integrado de Gestión y en general nuevos proyectos) para la institución, con el proposito de realizar de manera planificada los cambios institucionales segun se evidencia en la metodologia descrita en el PRO-SIG-09 Gestión del cambio y el formato FOR-SIG-26 Gestión del Cambio. Los soportes de dicha actividad reposan en  una carpeta fisíca en la Oficina de Planeación. </t>
  </si>
  <si>
    <t xml:space="preserve">Seguimiento y medición de los procesos institucionales </t>
  </si>
  <si>
    <t xml:space="preserve"> Falta de planificación de las auditorias internas y externas </t>
  </si>
  <si>
    <t xml:space="preserve">Errores en la formulación y consolidación de indicadores </t>
  </si>
  <si>
    <t xml:space="preserve">Fallas en el analisis y toma de acciones en los procesos. </t>
  </si>
  <si>
    <t>El Profesional universitario de Calidad, solicita al proceso de Talento Humano, incluir en el PIC  la necesidad de formación en analisis de datos y solución de problemas para fortalecer el analisis y seguimiento de indicadores en los líderes y responsables de procesos. La actividad queda respaldada en el FOR-SIG-21 Registro de Asistencia y la evaluación de la capacitación en Google Form.</t>
  </si>
  <si>
    <t xml:space="preserve">Probabilidad  de impacto reputacional por la falta de planificación de las auditorias internas y externas  debido a la falta de adherencia al mejoramiento continuo institucional
</t>
  </si>
  <si>
    <t>Control Interno verifica que  las siguientes actividades se encuentran en el Plan Institucional de Capacitaciones: Análisis de datos y solución de problemas (Indicadores); Metodología del Mejoramiento Continuo, en las cuales se evidencio el FOR-SIG-21 Registro de Asistencia, material de apoyo y evaluaciones. 
Se evidencio el FOR- SIG-10 Programa de auditorias con un 100% de cumplimiento.
Se verifico Informe de la Olimpiadas de la Excelencia del 2021,  con los resultados de evaluaciones de los temas socializados.</t>
  </si>
  <si>
    <t xml:space="preserve">Probabilidad de impacto reputacional por falencia en la implementación de la metodología de mejoramiento debido a la falta de adherencia institucional al reporte de falla, gestión y tratamiento de los hallazgos.
</t>
  </si>
  <si>
    <t>Control Interno verifica que se encuentran actualizadas las fichas de conformación de los equipos de Autoevaluación de Acreditación, la programación y asistencia a las reuniones de los diferentes equipos que son fuente de mejoramiento ( EPM, Equipos de Autoevaluación, Equipo SIG). Igualmente se verifican  las actas de dichas reuniones, el seguimiento a los hallazgos FOR-SIG-12 Plan de Mejoramiento Institucional.
Se evidenció reporte de salidas no conformes de los procesos en el formato online, según la metodología establecida.</t>
  </si>
  <si>
    <t xml:space="preserve">Posiblidad de impacto economico y reputacional por  consulta ineficaz de las diferentes fuentes de información para acutalización normativa insittucional debido a falta de claridad sobre los roles y responsabilidades frente a la actualización de la matriz de requisitos legales y de otra indole 
</t>
  </si>
  <si>
    <t xml:space="preserve">
Control Interno verifica que se encuentra disponible en la plataforma documental el PRO-SIG-08 Requisitos Legales y de otra índole y el FOR-SIG-09 Matriz de requisitos legales,  en este formato se valida que la Resolución 2423 de 2018  se encuentra registrada con la descripción de los requistos aplicables.</t>
  </si>
  <si>
    <t xml:space="preserve">Posibilidad de impacto operacional por fallas para elaborar , modificar o eliminar  los documentos generados por cada uno de los procesos debido  a la falta de  seguimiento  y reporte a la información documentada 
</t>
  </si>
  <si>
    <t>Control Interno verifica que en la revisión de la plataforma documental en el proceso de Docencia Servicio e investigación, la implementación de la metodología descrita en el PRO-SIG-01 Elaboración y creación de  documentos y se encuentra el registro de los documentos del proceso en el FOR-SIG-01 Listado Maestro de Documentos.</t>
  </si>
  <si>
    <t xml:space="preserve">
Posibilidad de impacto operacional por fallas en el análisis y toma de acciones, debido a errores en la formulación y consolidación de indicadores establecidos en los procesos.</t>
  </si>
  <si>
    <t>Control Interno verifica el diligenciamiento del FOR.-SIG-21 Registro de asistencia de la capacitación realizada el 05 de mayo "Análisis de datos y solución de problemas", en la cual se evidencia la participación de todos los líderes de procesos, asi como  el material de apoyo y el registro de la evaluación.
Adicionalmente se evidencia el correcto diligenciamiento del FOR-SIG-17 Ficha  para el indicador de Talento Humano "Inducción Institucional"</t>
  </si>
  <si>
    <t xml:space="preserve">
Posibilidad de impacto operacional por fallas en la cultura del cambio asociados a la planificación,  debido a la no aplicabilidad de la metodología establecida para la gestión del cambio.</t>
  </si>
  <si>
    <t>Falta de aplicabilidad a la metodología establecidad para gestiíón del cambio.</t>
  </si>
  <si>
    <t>Fallas en la cultura del  cambio asociados a la planificación del cambio.</t>
  </si>
  <si>
    <t>Control Interno verifica la aplicación de la metodología de Gestión del Cambio a través del FOR-SIG-26 Gestión del cambio para el proyecto "Adecuación de infraestrucutura para la Sala 6"  la cual se envidencia de manera impresa en la carpeta con los debido soportes.</t>
  </si>
  <si>
    <t xml:space="preserve">El profesional SIAU es el responsable de  brindar Información a los usuarios y del contenido disponible en los canales de comunicación y de recibibir las  instrucciones de los  líderes de proceso de acuerdo al MAN-SIA-01 Manual del SIAU, y del protocolo de servicio al usuario.
</t>
  </si>
  <si>
    <t xml:space="preserve">Posibilidad de impacto en la prestación del servicio por  abandono al plan terapéutico  del paciente debido a abandono voluntario y demoras en los tràmites administrativos </t>
  </si>
  <si>
    <t>Probabilidad  de impacto económico y reputacional por falta de trámite a las etapas procesales  debido a  falta de oportunidad y seguimiento en las etapas procesales.</t>
  </si>
  <si>
    <t>Posibilidad de pérdida económica por deterioro de insumos almacenados  debido al  deficiente control en el almacenamiento de los insumos</t>
  </si>
  <si>
    <t>El auxiliar administrativo del almacen y/o el auxiliar de despensa del servicio de alimentos,  realizan actividades relacionadas en los procedimientos de verificación al recibo de los insumos para asegurar su conformidad respecto de los parámetros definidos de calidad requeridos por el hospital</t>
  </si>
  <si>
    <t>Inadecuada  Segregación de residuos.Pérdida de  cantidades significativas de  residuos aprovechables</t>
  </si>
  <si>
    <t xml:space="preserve">El lider de servicios administrativos y el auxiliar de servicios generales, realizaran las actividades operacionales y de control, conforme a lo estableido en el procedimiento, instructivos y formatos para el lavado de ropa, que permite ejecutar y verificar las actividades del servicio y asegurar que los procesos automáticos de los equipos utilizados, trabajen adecuadamente y logren los niveles de calidad exigidos por el proceso. </t>
  </si>
  <si>
    <t>Disponibilidad de vehiculos adecuados para el traslado de pacientes.</t>
  </si>
  <si>
    <t>El lider de servicios administrativos  y el técnico de mantenimiento aplican  los procedimientos existentes del  control del estado de vehículos y sus mantenimientos.  El lider de servicios administrativos  realiza los contratos anuales de mantenimiento a los automotores y los contratos para realizar las inspecciones de ley.</t>
  </si>
  <si>
    <t>Los jefes de salas diligencian el censo solicitud de dieta en el formato Registro diario de dietas para entregarlo al servicio de alimentos en el horario establecido, teniendo en cuenta las necesidades nutricionales solicitadas por el medico tratante y/o nutricionista.</t>
  </si>
  <si>
    <t>No entregar oportunamente las dietas a los pacientes según solicitudes de los servicios asistenciales</t>
  </si>
  <si>
    <t>El lider de servicios administrativos es el responsable de elaborar el plan anual de adquisiciones con ejecución controlada mediante indicadores bimestrales.</t>
  </si>
  <si>
    <t>El lider de servicios administrativos es el responsable de elaborar el plan anual de mantenimiento preventivo con ejecución controlada, mediante indicadores mensuales.</t>
  </si>
  <si>
    <t xml:space="preserve">El líder de servicios administrativos es el responsable de llevar a cabo el proceso de contratación para los servicios de mantenimiento de labores especiales y  el suministro de insumos y repuestos requeridos para ejecutar las actividades de mantenimiento. </t>
  </si>
  <si>
    <t xml:space="preserve"> La Oficina Asesora Jurídica a través del  Manual de Contratación, establece la metodología para la formulación de Pliegos y términos de contratación, previniendo el mal uso de los recursos, a través de estudios de prefactibilidad, con los cuales se analiza la mejor oferta a contratar. Dichos estudios se realizan de acuerdo al acto administrativo establecido </t>
  </si>
  <si>
    <t>Al seguimiento por Control interno se pudo evidenciar que en los estudios previos la oficna asesora juridíca, realizó la verificación de los requisitos contractuales en cada proceso. Igualmente se evidenció que desde la oficina jurídica se está desarrollando el plan piloto de implementación de la plataforma secop II transaccional, lo que permitirá una mayor transparencia y publicidad en los procesos contractuales.Se contrato un asesor para capacitación en Secop II.</t>
  </si>
  <si>
    <t xml:space="preserve">Desde el Proceso de Talento Humano se socializó  el   Código de Conducta y  Buen Gobierno, para fortalecer en el funcionario los  principios y valores  institucionales. </t>
  </si>
  <si>
    <t>Al seguimiento por Control interno se pudo evidenciar que en los estudios previos la oficna asesora jurÍdica, realiza la verificación de los requisitos contractuales en cada proceso. Igualmente se evidenció que desde la oficina jurídica se está desarrollando el plan piloto 1. de implementacion de la plataforma secop II transaccional, lo que permitirá una mayor transparencia y publicidad en los procesos contractuales.Se contrato un asesor para capacitacion en Secop II.</t>
  </si>
  <si>
    <t xml:space="preserve">El asesor de Control Disciplinario Interno,  es el responsable de llevar  a cabo de manera mensual  la revisión  de cada uno  los procesos  a través de una herramienta establecida que contiene la descripción de cada proceso y el estado actual de cada  uno. </t>
  </si>
  <si>
    <t>Se verifica por control interno que se realizó seguimiento a los procesos a través de una herramienta que encuentra estandarizada para presentar el estado actual de los procesos.</t>
  </si>
  <si>
    <t xml:space="preserve">el asesor de la oficina de control disciplinario deberá conocer y aplicar la polÍtica anticorrupción, Igualmente debe asistir a las jornadas que se planifican desde talento humano para la inducciòn y  reinducciòn  donde se socializa el Código de Integridad y del Código de Conducta y Buen Gobierno. </t>
  </si>
  <si>
    <t xml:space="preserve"> Se verifica por control interno que La Oficina Asesora de control disciplinario definió las  estrategias  para mejorar la adherencia de la politica Anticorrupciòn dirigida a los funcionarios  pùblicos, proveedores y contratistas. y se verificó que desde el proceso de Talento Humano, se planificaron las jornadas de inducciòn y  reinducciòn  donde se socializó el Código de Integridad y del Código de Conducta y Buen Gobierno, en donde el asesor de control interno disciplinario asistió.</t>
  </si>
  <si>
    <t>Probabilidad de impacto reputacional por  perdida de expediente  debido a la falta de controles en la custodia del archivo</t>
  </si>
  <si>
    <t xml:space="preserve">El Asesor de Control Disciplinario, realiza un seguimiento para llevar un control de los expedientes  de manera mensual,  garantizando la debida reserva. Con el fin de realizar seguimiento  y verificaciòn de que los expedientes se encuentren  completos tanto en físìco  como  digitalmente.
</t>
  </si>
  <si>
    <t>Se verificó por control interno que la oficina asesora jurídica ha realizado capacitaciones dirigida a los líderes y supervisores de contrato en el desarrollo y aplicación del SECOP II. Se evidenció que se contrato los servicios de un profesional en Secop II, en la vigencia 2022.</t>
  </si>
  <si>
    <t xml:space="preserve">Poca disponibilidad de la información  para la formulación del Plan de Desarrollo, falta de metodología clara para la formulación del direccionamiento estratégico
</t>
  </si>
  <si>
    <t>Se verificó por parte de Control interno que se aplicó la metodologia establecida en el procedimiento PRO-DES 01 Plan Estrategico Institucional, para la elaboración, aprobación, divulgación, ejecución y seguimiento del plan de desarrollo institucional, documento que se encuentra publicado en la plataforma documental de la entidad.</t>
  </si>
  <si>
    <t>Control interno verificó que se cuenta con un libro radicador en donde se visualizan todos los procesos que se han iniciado por vigencias,  teniendo un control en el inventario de los expedientes, esta mecanismo de control fue sustituido  por  una base de datos electrónica.</t>
  </si>
  <si>
    <t xml:space="preserve">Falta de reporte oportuno de los avances de los planes operativos de los procesos y seguimiento inadecuado a la ejecución del plan de Desarrollo y al Plan Operativo Anual. </t>
  </si>
  <si>
    <t>Se verifica por control interno que se  presentó en el Comité de gerencia los avances al POA y al seguimiento de las metas del Plan de Desarrollo.  Se evidenció el seguimiento en el formato FOR-DES-02 y socializado en Acta de Comité de Gerencia.</t>
  </si>
  <si>
    <t>A Dic. de 2022</t>
  </si>
  <si>
    <r>
      <t xml:space="preserve">Vinculación de personal para proveer empleos temporales a discreción de la administración.
</t>
    </r>
    <r>
      <rPr>
        <b/>
        <sz val="12"/>
        <color theme="1"/>
        <rFont val="Arial Narrow"/>
        <family val="2"/>
      </rPr>
      <t xml:space="preserve">
</t>
    </r>
    <r>
      <rPr>
        <sz val="12"/>
        <color theme="1"/>
        <rFont val="Arial Narrow"/>
        <family val="2"/>
      </rPr>
      <t xml:space="preserve">
</t>
    </r>
  </si>
  <si>
    <t xml:space="preserve">Incumplimiento del pérfil y los requisitos legales e institucionales  establecidos para los empleos de la planta de cargos de la entidad.
</t>
  </si>
  <si>
    <t xml:space="preserve">Con el apoyo del líder de Talento Humano, los líderes de proceso,  documentan y  actualizan, para su aplicación el Manual Específico de Funciones y de Competencias Laborales  para los empleos de Planta de Personal del Hospital (MAN-GTH-01), el cual establece los  perfiles de ley y de la institución (Requisitos de educación y experiencia), que  son establecidos para cada uno de los cargos  y que se evidencia en cada uno  de los perfiles.
El Profesional Universitario (función pública) documenta y actualiza, para su aplicación el procedimiento Ingreso de Personal (PRO-GTH-01.),  en cumplimiento de la normatividad del sector.
</t>
  </si>
  <si>
    <t xml:space="preserve">Posibilidad de impacto en el Talento Humano por falta de autoreporte de condiciones inseguras, materialización de un incidente, accidente o una enfermedad laboral  debido a falta de gestión de los riesgos identificados   y falta de investigación de los incidentes y accidentes de trabajo y enfermedades laborales </t>
  </si>
  <si>
    <r>
      <t>Se evidencia que SGSST tiene documentado el procedimiento PRO-GTH-12 Identificación de peligros y valoraciòn de riesgos;  y se evidencia la actualización de la Matríz IPEVR y se evidencia notificación de las inspecciones  en cada una de las áreas del Hospital, donde se explica a cada uno de los funcionarios ubicados en dichas áreas, los tipos de peligros que se encuentran expuestos  y el objetivo de realizar dicha ronda.</t>
    </r>
    <r>
      <rPr>
        <sz val="12"/>
        <color rgb="FFFF0000"/>
        <rFont val="Arial Narrow"/>
        <family val="2"/>
      </rPr>
      <t>AJUSTAR RIESGO CON DINAMICA</t>
    </r>
  </si>
  <si>
    <t>Desabastecimiento de medicamentos y de dispositivos médicos</t>
  </si>
  <si>
    <t>Por falta de disponibilidad de medicamentos y dispositivos médicos en el servicio farmacéutico</t>
  </si>
  <si>
    <t>Debido a la baja existencia de materias primas para la elaboracion de los medicamentos por parte de los laboratortios farmaceuticos, falta de planeación presupuestal por la entidad y por la falta de planeación de las necesidades de los productos  por el servicio famacéutico contratado</t>
  </si>
  <si>
    <t>El químico farmacéutico es el responsable de verificar que el director técnico del servicio famacéutico contratado, haya realizado  las consultas de desabastecimiento de medicamentos y dispositivos médicos ante el Invima y cuente con  los oficios de desabastecimiento enviados por los laboratorios fabricantes, informacion que es verificada a través de medios electrónicos.</t>
  </si>
  <si>
    <t>El Químico farmacéutico es el responsable de  realizar la planificación de necesidad de productos farmaceuticos, teniendo en cuenta los promedios de consumo mensual de la vigencia anterior; la subgerencia administrativa y financiera y la subgerencia científica serán los responsables de la asignación y aprobación del presupuesto,  esta acción es verificables en el contrato suscrito.</t>
  </si>
  <si>
    <t>Control interno verificó que el químico farmacéutico  realizó la planificación de necesidad de los productos farmacéuticos para la vigencia 2022, en donde tuvo en cuenta los promedios de consumo mensual de la vigencia 2021 y también verificó que  la subgerencia administrativa y financiera y la subgerencia científica  asignaron  y aprobaron el presupuesto de la vigencia 2022, en donde  se ejcutaron los contratos suscritos publicados en el Secop.</t>
  </si>
  <si>
    <t>El quimico farmacéutico es el responsable de verificar  que el director técnico del servicio farmacéutico contratado,  realice mensualmente la planificación de necesidades en el formato correspondiente para determinar la compra periodica de los medicamentos y dispositivos médicos.</t>
  </si>
  <si>
    <t>Control interno verificó que el quimico farmacéutico recibió por parte del director técnico de FARMART la planificación de necesidades en el formato correspondiente para  la compra mensual  de los medicamentos y dispositivos médicos en la vigencia 2022.</t>
  </si>
  <si>
    <t>Baja rentabilidad en el servicio debido a la fluctuación de precios de los productos farmacéuticos por cambios normativos o cambios de la moneda.</t>
  </si>
  <si>
    <t>Baja rentabilidad en la entidad  por la fluctuación de costos de los medicamentos y dispositivos médicos</t>
  </si>
  <si>
    <t>Debido a cambios normativos en la regulación de precios de medicamentos y a las alzas en la moneda a nivel internacional y nacional</t>
  </si>
  <si>
    <t xml:space="preserve">Posibilidad de impacto económico por baja  rentabilidad en la entidad por la fluctuación de costos de los medicamentos y dispositivos médicos, debido a cambios normativos en la regulación de precios de medicamentos y a las  alzas en la moneda a nivel internacional y nacional </t>
  </si>
  <si>
    <t>El químico farmacéutico es responsable de realizar la revisión  de las normativas actualizadas en regulación de precios de medicamentos por parte del ministerio de salud y protección social y notificar a la subgerencia científica y a la subgerencia financiera con el fin de realizar ajustes en los precios de los productos. La subgerencia financiera notificará a las EPS los cambios generados y acordar las nuevas tarifas y su autorización.</t>
  </si>
  <si>
    <t>Control interno verificó que el químico farmacéutico realizó la revisión  de las normativas actualizadas en regulación de precios de medicamentos por parte del ministerio de salud y protección social y notificó a la subgerencia científica y a la subgerencia financiera con el fin de realizar ajustes en los precios de los productos y verificó que la subgerencia financiera notificó a las EPS los cambios generados para acordar las nuevas tarifas.</t>
  </si>
  <si>
    <t>El químico farmacéutico es responsable de verificar que el Director técnico del servicio farmacéutico realiza la notificación de cambios en los precios de medicamentos por cambios de precios por parte de los distribuidores o laboratorios farmacéuticos. El quimico farmacéutico  notifica a la subgerencia científica y a la subgerencia financiera con el fin de realizar ajustes en los precios de los productos.  La subgerencia financiera notificará a las EPS los cambios generados y acordar las nuevas tarifas y su autorización.</t>
  </si>
  <si>
    <t>Errores en la dispensación de medicamentos</t>
  </si>
  <si>
    <t>Suministro de medicamentos no solicitados, o entrega de medicamentos en concentraciones o presentaciones diferentes a la solicitadas</t>
  </si>
  <si>
    <t>Debido a la falta de adherencia de los protocolos, falta de capacitación. falta de indentificación de los  medicamentos con apariencia o nombre similar (LASA) y de alto riesgo y la  falta de capacitación en los riesgos asociados a medicamentos  de alto riesgo</t>
  </si>
  <si>
    <t>El quimico farmacéutico es responsable de verificar que el director técnico del servicio farmacéutico realice las capacitaciones periódicas al personal del servicio farmacéutico y debe contar con los  cronogramas de capacitaciones en los temas relacionados con dispensación de medicamentos, medicamentos de alto riesgo y medicamentos LASA.</t>
  </si>
  <si>
    <t>Control interno verificó que se realizaron las capacitaciones periódicas al personal del servicio farmacéutico, revisó  las listas de asistencia y verificó los cronogramas de capacitaciones en los temas relacionados con dispensación de medicamentos, medicamentos de alto riesgo y medicamentos LASA, en la vigencia 2022.</t>
  </si>
  <si>
    <t>El quimico farmacéutico es responsable de verificar que el director técnico del servicio farmacéutico realice la marcación de los medicamentos de alto riesgo y LASA de acuerdo a los lineamientos nacionales e internacionales.</t>
  </si>
  <si>
    <t>control interno verificó a través de las listas de medicamento trazador que el director técnico del servicio farmacéutico realizó la marcación de los medicamentos de alto riesgo y LASA de acuerdo a  los lineamientos nacionales e internacionales, en la vigencia 2022.</t>
  </si>
  <si>
    <t>El quimico farmacéutico es responsable de verificar que el director técnico del servicio farmacéutico realice las capacitaciones periódicas al personal  asistencial  y que se cuente con el cronogramas de capacitaciones en los temas relacionados con los riesgos asociados a errores de medicación con medicamentos  de alto riesgo y medicamentos LASA.</t>
  </si>
  <si>
    <t>Control interno  verificó que se realizaron las  capacitaciones periodicas al personal asistencial en la vigencia 2022,  en donde se evidenciaron las  listas de asistencia y el  cronograma de capacitaciones en los temas relacionados con los riesgos asociados a errores de medicación con medicamentos  de alto riesgo y medicamentos LASA.</t>
  </si>
  <si>
    <t xml:space="preserve">Suministro de medicamentos y dispositivos médicos vencidos y deteriorados </t>
  </si>
  <si>
    <t xml:space="preserve">Por vencimiento y deterioro de los  medicamentos y dispositivos médicos en las  áeas de almacenamiento </t>
  </si>
  <si>
    <t xml:space="preserve">Debido a la falta de seguimiento de las fechas de vencimiento de los productos farmacéuticos y  por realizar el almacenamiento sin el debido cumplimiento de las especificaciones técnicas del fabricante  por parte de los resposables de su seguridad, control y custodia,  ocasionando un  riesgo  en la seguridad del paciente </t>
  </si>
  <si>
    <t xml:space="preserve">El quimico farmacéutico verifica mensualmente que el personal de enfermeria haya  diligenciado el listado de medicamentos y dispositivos médicos  y que se hayan  notificado al servicio farmacéutico  los productos próximos a vencer  o que hayan sufrido deteriodo por cóndiciones ambientales inadecuadas.  </t>
  </si>
  <si>
    <t>Control interno verificó que el personal de enfermeria  realizó la revisión periódica y notificó al servicio farmacéutico los productos próximos a vencer o que hayan sufrido deterioro por condiciones ambientales inadecuadas en la vigencia 2022.</t>
  </si>
  <si>
    <t>El químico farmacéutico verifica que el Director técnico del servicio farmacéutico realice las  capacitaciones al personal de enfermería sobre el almacenamiento y custodia de los medicamentos y dispositivos médicos de acuerdo a las especificaciones técnicas de los fabricantes, así como del control de fechas de vencimiento.</t>
  </si>
  <si>
    <t>Control interno verificó  que se realizaron las  capacitaciones al personal de enfermería sobre el almacenamiento y custodia de los medicamentos y dispositivos médicos de acuerdo a las especificaciones técnicas de los fabricantes, así como del control de fechas de vencimiento, mediante la revisión de listas de asistencia.</t>
  </si>
  <si>
    <t>El quimico farmacéutico verifica que el Director técnico del servicio farmacéutico realice los controles de fechas de vencimiento en el servicio farmacéutico y notifique cuando ingresen productos con fecha inferior a 1 año con su respectiva carta de compromiso de devolución, en caso que no haya suficuente rotación.</t>
  </si>
  <si>
    <t>Control interno verificó que se realizaron  los controles de fechas de vencimiento en el servicio farmacéutico y verificó si hubo notificaciones de ingreso de productos con fechas inferiores a un año.</t>
  </si>
  <si>
    <t>Pérdida y/o robo de medicamentos de control especial</t>
  </si>
  <si>
    <t>Por alto uso y demanda de medicamentos de control especial</t>
  </si>
  <si>
    <t>Debido a la falta de seguimiento de los medicamentos de control especial por parte de los resposables de su seguridad, control y custodia,  ocasionando un  riesgo  en la seguridad del paciente y riesgo de uso con fines delictivos y/o recreativos dentro o fuera de la institución</t>
  </si>
  <si>
    <t>El quimico farmacéutico verifica mensualmente que el personal de enfermeria revise el listado de medicamentos de control especial de los carros de paro, botiquintes, kit o stock de medicamentos y que estén bajo llave y completos al momento de la revisión.</t>
  </si>
  <si>
    <t>Control interno verificó que se haya revisado el listado de medicamentos de control especial de los carros de paro, botiquintes, kit o stock de medicamentos y que estén bajo llave y completos al momento de la revisión.</t>
  </si>
  <si>
    <t>El quimico farmacéutico verifica mensualmente que el personal de enfermeria mantenga bajo llave los medicamentos de control especial de los carros de paro, botiquintes, kit o stock de medicamentos y que estos correspondan a lo formulado por el médico tratante y coincida con los kárdex de administración de medicamentos. Verifica que el candado del carro de paro coincida con el serial que se encuentra en el documento.</t>
  </si>
  <si>
    <t>Control interno verificó que los productos se mantienen bajo llave en los carros de paro, botiquintes, kit o stock de medicamentos y que estos correspondan a lo formulado por el médico tratante y coincida con los kárdex de administración de medicamentos. Verifica que el candado del carro de paro coincida con el serial que se encuentra en el documento.</t>
  </si>
  <si>
    <t>El quimico farmacéutico verifica que el Director técnico del servicio farmacéutico realice el ingreso adecuado de los productos por devolución y aprovechamiento que se presentan en los servicios asistenciales y que el personal de enfermería haga la devolución en el sistema y formatos correspondientes.</t>
  </si>
  <si>
    <t>Control interno verificó que el servicio farmacéutico realice el ingreso adecuado de los productos por devolución y aprovechamiento que se presentan en los servicios asistenciales y que el personal de enfermería haga la devolución en el sistema y formatos correspondientes.</t>
  </si>
  <si>
    <t>Esquemas de tratamiento incompletos</t>
  </si>
  <si>
    <t>Por omisión en la administración de medicamentos o errores en la administración</t>
  </si>
  <si>
    <t>Debido a la falta de administración de dosis de medicamentos, por omisión de dosis o errores en la preparación o administración del medicamento por parte del personal de enfermería encargado de la administración.</t>
  </si>
  <si>
    <t>El quimico farmacéutico verifica que el Director Técnico del servicio farmacéutico revisa el perfil farmacoterapéutico, y confronta con historias clinicas y kardex de administración lo entregado versus lo devuelto.</t>
  </si>
  <si>
    <t>Control interno verificó que se revisó el perfil farmacoterapéutico, y se confrontó con historias clinicas y kardex de administración lo entregado versus lo devuelto.</t>
  </si>
  <si>
    <t>El quimico farmacéutico verifica que el de manera periodica y aleatoria los botiquines o stock de medicamentos para pacientes confrontando lo registrado en el perfil farmacoterapéutico y kardex de administración de medicamentos.</t>
  </si>
  <si>
    <t>Control interno verificó que se revisó de manera periodica y aleatoria los botiquines o stock de medicamentos para pacientes confrontando lo registrado en el perfil farmacoterapéutico y kardex de administración de medicamentos.</t>
  </si>
  <si>
    <t xml:space="preserve">El quimico farmacéutico verifica que el Director técnico del servicio farmacéutico realice las justificaciones cuando se presenten inconsistencias entre las devoluciones y lo registrado en perfil farmacoterapéutico  </t>
  </si>
  <si>
    <t xml:space="preserve">Control interno verificó que se realizaron las justificaciones al presentarse inconsistencias entre las devoluciones y lo registrado en perfil farmacoterapéutico  </t>
  </si>
  <si>
    <t>Eventos adversos por problemas de calidad de medicamentos</t>
  </si>
  <si>
    <t>El quimico farmacéutico verifica que el Director Técnico del servicio farmacéutico realiza la recepción técnica utilizando la tabla militar estandar</t>
  </si>
  <si>
    <t>Control interno verificó que se realiza la recepción técnica utilizando la tabla militar estandar</t>
  </si>
  <si>
    <t>El quimico farmacéutico verifica que el Director Técnico del servicio farmacéutico realiza revisión aleatoria de medicamentos y dispositivos médicos en el área de almacenamiento para detectar posibles problemas de calidad.</t>
  </si>
  <si>
    <t>Control interno verificó que se realiza la revisión aleatoria de medicamentos y dispositivos médicos en el área de almacenamiento para detectar posibles problemas de calidad.</t>
  </si>
  <si>
    <t>El quimico farmacéutico verifica que el Director Técnico del servicio farmacéutico realiza revisión periodica de los controles de temperatura y humedad y almacena los productos de acuerdo a las especificaciones del fabricante.</t>
  </si>
  <si>
    <t>Control interno verificó que se realiza revisión periodica de los controles de temperatura y humedad y se almacenan los productos de acuerdo a las especificaciones del fabricante.</t>
  </si>
  <si>
    <t xml:space="preserve"> Supervisión ineficaz</t>
  </si>
  <si>
    <t>Por incumplimiento de la normatividad vigente relacionada con la supervisión de los contratos.</t>
  </si>
  <si>
    <t>Riesgo de corrupción</t>
  </si>
  <si>
    <t>Corrupcion</t>
  </si>
  <si>
    <t>Error en  la supervisión conforme a lo establecido en la normatividad vigente.</t>
  </si>
  <si>
    <t>ALTO</t>
  </si>
  <si>
    <t xml:space="preserve">Inadecuada custodia de los documentos que reposan en el  Archivo central </t>
  </si>
  <si>
    <t>Corrupciòn</t>
  </si>
  <si>
    <t>El técnico administrativo de gestión documental, es el responsable de cuidar y de tomar las medias preventivas para garantizar la custodia efectiva de los documentos que producen las diferentes áreas de proceso y que son transferidas  al archivo central, por consiguiente deberá registrar en un formato estandarizado todas las solicitudes de préstamos de documentos en donde se especifique  quien lo solicita, objeto de la solicitud, nombre del documento, nùmero de folios solicitados, fecha del retiro y fecha de devolución y deberà realizar el seguimiento para su devolución.</t>
  </si>
  <si>
    <t>Manejo doloso de las glosas y devoluciones ante las diferentes EAPB.</t>
  </si>
  <si>
    <t xml:space="preserve">Por sobornos a terceros para favorecimiento propio o de un tercero al gestionar las respuestas a glosas y devoluciones. </t>
  </si>
  <si>
    <t xml:space="preserve">Debido a falta de seguimiento a la respuesta oportuna  de las glosas y devoluciónes             </t>
  </si>
  <si>
    <t>Perdida de recursos económicos que afectan la entidad, y  posibles sanciones fiscales y 
disciplinarias</t>
  </si>
  <si>
    <t>Probabilidad de impacto econòmico por el manejo doloso de las glosas y devoluciones tramitadas ante las  diferentes EAPB,  para el favorecimiento propio o de un tercero.</t>
  </si>
  <si>
    <t>El auditor médico y el coordinador de cartera serán los responsables de la gestión oportuna de las glosas y devoluciones ante las diferentes EAPB, para lo cual se requiere el visto bueno de la gerencia para la toma de decisiones y deberà constar en acta los acuerdos de la conciliacion realizada, debidamente firmado por los responsables.</t>
  </si>
  <si>
    <t xml:space="preserve">Manejo inadecuado de la facturacion por prestaciòn de  los servicios de salud.  </t>
  </si>
  <si>
    <t>Por pérdida de recursos económicos derivados del subregistro al facturar ta totalidad de los servicios de salud prestados.</t>
  </si>
  <si>
    <t>Debido al subregistro de los servicios de salud  en la história clìnica y en los formatos de hosvital, para favorecer un tercero.</t>
  </si>
  <si>
    <t>Riesgo de corrupción, económico</t>
  </si>
  <si>
    <t>Posibilidad de impacto económico y reputacional ocasionado por el subregistro  al facturar la totalidad de los servicios de salud prestados, debido al subregistro de los servicios de salud en la història clìnica y en los formatos de hosvital, para el favorecimiento de un tercero.</t>
  </si>
  <si>
    <t>Recaudo de dinero  en Caja por fallas en los controles</t>
  </si>
  <si>
    <t xml:space="preserve">Por sanciones disciplinarias, fiscales y penales, del ente regulador. </t>
  </si>
  <si>
    <t xml:space="preserve">Debido al recaudo de dineros provenientes de acciones ilicitas  </t>
  </si>
  <si>
    <t>Riesgo de corrupción, economico y reputacional.</t>
  </si>
  <si>
    <t xml:space="preserve">Posibilidad de impacto econòmico y reputacional por sanciones disciplinarias, fiscales y penales, por el ente regulador,  debido al recaudo de dineros provenientes de acciones ilicitas </t>
  </si>
  <si>
    <t>Recibo de dàdivas para atención priorizada del usuario</t>
  </si>
  <si>
    <t>Por recibo de dàdivas al priorizar la atenciòn de un usuario o de un tercero.</t>
  </si>
  <si>
    <t>Debido al incumplimiento del codigo de conducta y buen gobierno por parte de los funcionarios, al recibir dieros por priorizar atencion del usuario.</t>
  </si>
  <si>
    <t>Impacto reputacional por el  recibo de dàdivas al priorizar la atenciòn de un usuario o de un tercero, incumpliendo lo establecido en el còdigo de conducta y buen gobierno por parte de los funcionarios.</t>
  </si>
  <si>
    <t xml:space="preserve">Falta de trámite a   las etapas procesales </t>
  </si>
  <si>
    <t xml:space="preserve">Falta de de oportunidad y seguimiento en las etapas procesales.
 </t>
  </si>
  <si>
    <t>Falta de ide adherencia al manual de contratación debido a la falta de integridad del servidor publico.</t>
  </si>
  <si>
    <t xml:space="preserve">Conducta deshonesta que utilice la influencia  de manera personal para dar preferencias o favorecimientos  en la dosificaciòn de una posible sanciòn disciplinaria   o archivo del expediente </t>
  </si>
  <si>
    <t>Probabilidad de impacto  económico y reputacional por conducta deshonesta que utilice la influencia  de manera personal para dar preferencias o favorecimientos  en la dosificaciòn de una posible sanciòn disciplinaria   o archivo del expediente para evitar sanción disciplinaria</t>
  </si>
  <si>
    <t xml:space="preserve">Perdida de expediente </t>
  </si>
  <si>
    <t xml:space="preserve">Falta de controles en la custodia del archivoo </t>
  </si>
  <si>
    <t>Probabilidad de impacto economico y reputacional  por incumplimiento de la normatividad vigente relacionada con la supervisión de los contratos,  relacionada con el favorecimiento del cliente interno o externo.</t>
  </si>
  <si>
    <t>Fallas en la  supervisión de contratos  que conlleven al favorecimiento del cliente interno o externo</t>
  </si>
  <si>
    <t xml:space="preserve"> El supervisor del contrato reporta en la plataforma Secop II todos los documentos que se generan en el desarrollo del contrato y  diligencia el recibo a satisfacción y el acta de liquidaciòn del contrato, documentos que se pueden verificar en la plataforma del Secop II, junto con los demás formatos estandarizados que hacen parte de la carpeta contractual. 
El asesor de control interno podrá revisar en cualquier momento las adquisiciones realizadas por la entidad.</t>
  </si>
  <si>
    <t xml:space="preserve">Posibilidad de Pérdida económica y reputacional por  la vinculación de personal para proveer empleos temporales a discreción de la administración,  por  incumplimiento del perfil y los requisitos legales e institucionales  establecidos para los empleos de la planta de cargos de la entidad.
</t>
  </si>
  <si>
    <t xml:space="preserve">La Enfermera Coordinadora de Seguridad y Salud en el Trabajo  y/o el Profeiosnal Unviersitario de SG-SST realizan  una inspección en cada una de las áreas del Hospital, donde se explica a cada uno de los funcionarios ubicados en dichas áreas, los tipos de peligros que se encuentran expuestos  y el objetivo de realizar dicha ronda, de la cual se deja como evidencia el FOR-SIG-17 Registro de Asistencia, que reposa en los archivos del SG-SST.  Dicha actividad se realiza con la finalidad de actualizar anualmente  el FOR-GTH-12 Matríz IPEVR, de acuerdo a la metodología establecida en el PRO-GTH-12 Identificación de peligros y valoración de riesgos , lo que facilita actualizar constatemente los peligros a los que se encuentra expuesto el funcionario y establecer los controles pertinentes.
</t>
  </si>
  <si>
    <t>Posibilidad de impacto económico y reputacional por hallazgos por parte de los entes de control con posibles sanciones fiscales y disciplinarias debido a falta de control frente al cierre oportuno de los periodos contables y presupuestales objeto de rendición.</t>
  </si>
  <si>
    <t>El Lìder financiero y el funcionario de tesorerìa seràn los responsables de verificar el recaudo  de los dineros provenientes de acciones ilicitas, lo cual es respaldado  a través de una  certificación emitida por el  oficial de cumplimiento.</t>
  </si>
  <si>
    <t xml:space="preserve">El coordinador de facturación y cartera y los funcionarios del área, seràn los responsables de facturar todos los servicios de salud que se encuentren registrados en la história clínica y en los formatos adjuntos de hosvital. Se debe verificar las inconsistencias y los errores cometidos, una vez las diferentes EAPB realicen las devoluciones y/o glosas,  para establecer los planes de mejoramiento. </t>
  </si>
  <si>
    <t xml:space="preserve">El subgerente cientifico, los lìderes de proceso asistencial, los profesionales y auxiliares de la salud, seràn los responsables de verificar que se  ingresen todos los registros en la história clínica  y en los  formatos del software de hosvital, así como  los soportes requeridos para el cobro oportuno de los servicios a facturar.Se debe verificar las inconsistencias y los errores cometidoss  para establecer los planes de mejoramiento. 
</t>
  </si>
  <si>
    <t xml:space="preserve">El proceso de Talento humano es responsable de socializar el còdigo de conducta y buen gobierno , con la finalidad de evitar practicas no eticas en los funcionarios de la institución . Adicionalmente, los lìderes de proceso seràn los responsables de informar a control disciplinario las desviaciones al cumplimiento del codigo de conducta y buen gobierno y a las quejas presentadas por el usuario interno y externo. </t>
  </si>
  <si>
    <t>Líse Servicios Ambulatorios</t>
  </si>
  <si>
    <t>Lider Servicios Ambulatorios</t>
  </si>
  <si>
    <t xml:space="preserve">MODERADO </t>
  </si>
  <si>
    <t xml:space="preserve">BAJO </t>
  </si>
  <si>
    <t xml:space="preserve">MUY BAJO </t>
  </si>
  <si>
    <t xml:space="preserve">ALTO </t>
  </si>
  <si>
    <t>Posibilidad de impacto reputacional y en la salud por inadecuada conciliacion medicamentosa, debido a fallas en los registros de ingreso de los medicamentos.</t>
  </si>
  <si>
    <t>Posibilidad de impacto reputacional por  la  vulneración de derechos e incumplimiento de características de calidad  debido a  la adherencia deficiente a las prácticas humanizantes</t>
  </si>
  <si>
    <t>SUBSISTEMA DE RIESGO</t>
  </si>
  <si>
    <t xml:space="preserve">Pérdida o deterioro doloso de la  información documental que reposa en el archivo central.  </t>
  </si>
  <si>
    <t>Incumplimiento de las funciones y  de la aplicación del  código de conducta y buen gobierno, que debe cumplir todo el personal que labora en el archivo central, con el objeto de obtener un  favorecimiento propio o de un tercero</t>
  </si>
  <si>
    <t xml:space="preserve">Perdida de información </t>
  </si>
  <si>
    <t xml:space="preserve">Posibilidad de impacto económico y reputacional por pérdida o deterioro doloso de la  información documental que reposa en el archivo central, debido al  incumplimiento de las funciones y  de la aplicación del  código de conducta y buen gobierno, que debe cumplir todo el personal que labora en el archivo central, con el objeto de obtener un  favorecimiento propio o de un tercero </t>
  </si>
  <si>
    <r>
      <t>Posibilidad de impacto económico, reputacional y operaciona</t>
    </r>
    <r>
      <rPr>
        <b/>
        <sz val="12"/>
        <color theme="1"/>
        <rFont val="Arial Narrow"/>
        <family val="2"/>
      </rPr>
      <t xml:space="preserve">l </t>
    </r>
    <r>
      <rPr>
        <sz val="12"/>
        <color theme="1"/>
        <rFont val="Arial Narrow"/>
        <family val="2"/>
      </rPr>
      <t>por fallas en los servidores del datacenter y disponibilidad de la información debido al desconocimiento y/o inadecuada manipulación del uso de los recursos tecnológicos.</t>
    </r>
  </si>
  <si>
    <t>Posibilidad de impacto económico y operacional por falta de insumos para la elboracion de los alimentos solicitados a través del registro diario de dietas,  demora en el reporte del jefe de salas al servicio de alimentos del registro diario de dietas, debido a la entrega inoportuna del reporte del jefe de sala al servicio de alimentos y por falta de verificacion del censo y tarjetas de dietas especiales por parte del personal del área de producción</t>
  </si>
  <si>
    <t>falta de insumos para la elboracion de los alimentos solicitados a través del registro diario de dietas,  demora en el reporte del jefe de salas al servicio de alimentos del registro diario de dietas</t>
  </si>
  <si>
    <t>Entrega inoportuna del reporte del jefe de sala al servicio de alimentos y por falta de verificacion del censo y tarjetas de dietas especiales por parte del personal del área de producción</t>
  </si>
  <si>
    <t xml:space="preserve">Posibilidad de impacto operacional y de salud. por  inadecuada desinfeccion  durante el proceso de lavado y que puede afectar la salud del paciente </t>
  </si>
  <si>
    <t>Dificultad para el traslado  de pacientes riesgo qe pasa a gestion del ambiente fisico</t>
  </si>
  <si>
    <t xml:space="preserve">Deficiente control en el almacenamiento de los insumos. </t>
  </si>
  <si>
    <t xml:space="preserve">Posibilidad de impacto  operacional por  dificultad para el traslado  de pacientes  debido a la poca disponibilidad de vehiculos adecuados.  </t>
  </si>
  <si>
    <t xml:space="preserve">El programa de tecnovigilancia es la encargada de documentar el cronograma de capacitación y entrenamiento al personal asistencial en uso seguro de la tecnología Biomédica y socializarlo en el comité de tecnovigilancia en el primer semestre del año, además se realiza evaluación del conocimiento a los asistentes de las capacitaciones,  se llevan indicadores de  cobertura y adherencia  de forma trimestral,  se socializan  resultados y avance en el comité y boletín de tecnovigilancia, queda soporte de las capacitaciones en talento humano. </t>
  </si>
  <si>
    <t>La oficina asesora Jurídica establece el Manual de contratación, donde se  estipula que los contratos  de un proveedor o contratistas especializado en el suministro de insumos y repuestos  de equipos biomédicos, quien se  encarga de suministrar oportunamente los repuestos requeridos para el mantenimiento preventivo y dar cumplimiento al Plan de Mantenimiento.  De igual forma el personal de Servicios Administrativos que lidera el mantenimiento de equipos mantiene la revisión periódica de las hojas de vida de los equipos biomédicos.</t>
  </si>
  <si>
    <t>BAJA</t>
  </si>
  <si>
    <t xml:space="preserve">SISTEMA  DE RIESGO </t>
  </si>
  <si>
    <t>Posibilidad de impacto económico y reputacional y  por suministrar  medicamentos no solicitados o  por la entrega de medicamentos en concentraciones o presentaciones diferentes a la solicitada, debido  a la falta de adherencia de los protocolos, falta de capacitación. falta de indentificación de los  medicamentos con apariencia o nombre similar y de alto riesgo y la  falta de capacitación en los riesgos asociados a medicamentos  de alto riesgo.</t>
  </si>
  <si>
    <t>Posibilidad de Impacto económico y reputacional por por fuga de medicamentos de control especial y exposición de la población al uso indiscriminado de estas sustancias, debido a la falta de seguimiento por parte de los resposables de su seguridad, control y custodia.</t>
  </si>
  <si>
    <t>Posibilidad de Impacto económico y reputacional por la falta de administración de dosis de medicamentos, por omisión de dosis o errores en la preparación o administración del medicamento por parte del personal de enfermería encargado de la administración.</t>
  </si>
  <si>
    <t>Algunos productos pueden presentar problemas de calidad que no son detectables en los procesos de recepción técnica, almacenamiento o dispensación y que solo son evidentes durante su uso.</t>
  </si>
  <si>
    <t>Gran cantidad de productos que se reciben a nivel institucional y de acuerdo a las normas vigentes se revisa una muestra representantiva pudiendo pasar productos con problemas de calidad.</t>
  </si>
  <si>
    <t>Posibilidad de impacto en la prestación del servicio por el vencimiento y deterioro de los  medicamentos y dispositivos médicos en las  áeas de almacenamiento,  debido a la falta de seguimiento de las fechas de vencimiento de los productos farmacéuticos y  por realizar el almacenamiento sin el debido cumplimiento de las especificaciones técnicas del fabricante  por parte de los resposables de su seguridad, control y custodia,  ocasionando un  riesgo  en la seguridad del paciente.</t>
  </si>
  <si>
    <t>Posibilidad de en la prestación del servicio  por la presencia de algunos productos  que pueden presentar problemas de calidad que no son detectables en los procesos de recepción técnica, almacenamiento o dispensación y que solo son debido a  la gran cantidad de productos que se reciben a nivel institucional y de acuerdo a las normas vigentes se revisa una muestra representantiva pudiendo pasar productos con problemas de calidad.</t>
  </si>
  <si>
    <t>SERVICIO FARMACEUTICO ( Urgencias y Hospitalización)</t>
  </si>
  <si>
    <t xml:space="preserve">RIESGO RESIDUAL </t>
  </si>
  <si>
    <t>Sin daño al paciente</t>
  </si>
  <si>
    <t>Daño permanente al paciente</t>
  </si>
  <si>
    <t>Perdidas sobre resultados operativos esperados, incluyendo la satisfacción de la población atendida.</t>
  </si>
  <si>
    <t xml:space="preserve">Cierre definitivo de un servicio </t>
  </si>
  <si>
    <t xml:space="preserve">Discapacidad o muerte del paciente </t>
  </si>
  <si>
    <t xml:space="preserve">DESCRIPCION DEL RIESGO </t>
  </si>
  <si>
    <t xml:space="preserve">DIRECIONAMIENTO ESTRATEGICO </t>
  </si>
  <si>
    <t>Posibilidad de impacto operacional por fallas en la cultura del cambio asociados a la planificación,  debido a la no aplicabilidad de la metodología establecida para la gestión del cambio.</t>
  </si>
  <si>
    <t>MERCADEO Y COMUNCIACIONES</t>
  </si>
  <si>
    <t>DOCENCIA SERVICIO</t>
  </si>
  <si>
    <t>URGENCIS</t>
  </si>
  <si>
    <t>MAYOR</t>
  </si>
  <si>
    <t>PROBABILIDAD</t>
  </si>
  <si>
    <r>
      <t>Posibilidad de</t>
    </r>
    <r>
      <rPr>
        <sz val="11"/>
        <color rgb="FFFF0000"/>
        <rFont val="Arial Narrow"/>
        <family val="2"/>
      </rPr>
      <t xml:space="preserve"> </t>
    </r>
    <r>
      <rPr>
        <sz val="11"/>
        <color theme="1"/>
        <rFont val="Arial Narrow"/>
        <family val="2"/>
      </rPr>
      <t>impacto  economico y reputacional por desabastecimiento de los medicamentos y dispositivos médicos, debido a la falta de materias primas para la elaboración de los  productos farmacéuticos por parte de los fabricantes, igualmente por la falta de planeación  presupuestal del hospital y por falta de planeacion de las necesidades de los productos famacéuticos ocasionado por el servicio farmacéutico contratado.</t>
    </r>
  </si>
  <si>
    <r>
      <t>El lider de servicios administrativos elabora un plan anual de adquisiciones, en donde esta incluido la compra de los insumos para la elaboración de los alimentos y tiene uana ejecución controlada mediante indicadores bimestrales y elabora los contratos anuales para el suministro de los insumos.</t>
    </r>
    <r>
      <rPr>
        <b/>
        <sz val="11"/>
        <color theme="1"/>
        <rFont val="Arial Narrow"/>
        <family val="2"/>
      </rPr>
      <t xml:space="preserve"> </t>
    </r>
  </si>
  <si>
    <t xml:space="preserve">El guarda de seguridad diligencia  el  documento "consignas de operación de seguridad" y realiza  la inspección visual y física de cada persona que sale de la institución por cada puerta de acceso,  en caso de detectar activos en su poder no informados, autorizados  y verificados previamente, retiene el activo,  y registra en el" libro Bitacora diaria "  e informa al Líder de Servicios Administrativos para resolución del evento sucedido. </t>
  </si>
  <si>
    <r>
      <t xml:space="preserve">El profesional de activos fijos,  diligencia el formato de "reporte de salida de activos fijos" el cual debe ser entregado por la persona que va a retirar el activo al guarda de seguridad,  El comandante de puesto de la empresa de seguridad recoge los formatos recibidos por el guarda,   actualiza el informe de activos retirados de la institución permanentemente y  mensualmente entrega un informe a la PSA relacionando los activos que han ingresado y los que aun se encuentran fuera de la institución. </t>
    </r>
    <r>
      <rPr>
        <b/>
        <sz val="11"/>
        <color theme="1"/>
        <rFont val="Arial Narrow"/>
        <family val="2"/>
      </rPr>
      <t xml:space="preserve"> </t>
    </r>
    <r>
      <rPr>
        <sz val="11"/>
        <color theme="1"/>
        <rFont val="Arial Narrow"/>
        <family val="2"/>
      </rPr>
      <t xml:space="preserve">
</t>
    </r>
  </si>
  <si>
    <r>
      <rPr>
        <sz val="11"/>
        <color theme="3"/>
        <rFont val="Arial Narrow"/>
        <family val="2"/>
      </rPr>
      <t>Posibilidad de p</t>
    </r>
    <r>
      <rPr>
        <sz val="11"/>
        <color theme="1"/>
        <rFont val="Arial Narrow"/>
        <family val="2"/>
      </rPr>
      <t>érdida económica  e impacto sobre el Talento Humano por sanciones moratorias interpuestas por las administradoras adscritas al SGSSS, por la no afiliación de servicios de salud, procesos disciplinarios para el responsable del proceso de afiliación, e insatisfacción del funcionario debido a la falta de cobertura en salud y seguridad social.</t>
    </r>
  </si>
  <si>
    <r>
      <rPr>
        <sz val="11"/>
        <color theme="3"/>
        <rFont val="Arial Narrow"/>
        <family val="2"/>
      </rPr>
      <t xml:space="preserve">Posibilidad de </t>
    </r>
    <r>
      <rPr>
        <sz val="11"/>
        <color theme="1"/>
        <rFont val="Arial Narrow"/>
        <family val="2"/>
      </rPr>
      <t>Pérdida económica y operacional por  sanciones de los entes de control o manifestaciones por insatisfacción de las partes interesadas debido al incumplimiento en la presentación de informes, requerimientos y solicitudes en los términos de ley.</t>
    </r>
  </si>
  <si>
    <t xml:space="preserve">El Profesional Universitario (Nómina), realiza creación del nuevo funcionario en el sistema integrado de nómina ,con base en evidencia que reposa en história laboral suministrada por el Técnico Administrativo (Aseguramiento).
El Técnico Administrativo (Aseguramiento) verifica la afiliación al SGSSS, y valida la lista de chequeo "Requisitos de Ingreso para vinculación, empleos de Planta de Cargos" FOR-GTH-22.
El Profesional Universitario (Nómina) confirma la afiliación al SGSSS, a través de la liquidación y pago de aportes  al Sistema de la Protección Social.
</t>
  </si>
  <si>
    <r>
      <t xml:space="preserve">El Profesional Universitario (nómina) verifica la recepción y  digitación de la totalidad de novedades reportadas por los  Auxiliares Administrativos de las diferentes dependencias, el Técnico Administrativo (aseguramiento), entidades externas, las cuales son validadas a través de una lista de chequeo, </t>
    </r>
    <r>
      <rPr>
        <sz val="11"/>
        <color rgb="FFFF0000"/>
        <rFont val="Arial Narrow"/>
        <family val="2"/>
      </rPr>
      <t xml:space="preserve"> </t>
    </r>
    <r>
      <rPr>
        <sz val="11"/>
        <color theme="1"/>
        <rFont val="Arial Narrow"/>
        <family val="2"/>
      </rPr>
      <t xml:space="preserve">en Excel. Este realiza la  entrega al proceso de Gestión  Financiera y a las áreas que así lo requieren  los reportes mensuales producto de la nómina para dar continuidad al proceso, se verifica la entrega de la totalidad de informes generados a través de lista de chequeo  en Excel.
</t>
    </r>
  </si>
  <si>
    <t xml:space="preserve">El Profesional Universitario (Función Pública), proyecta acto administrativo de adopción del Plan de Bienestar, Estímulos e incentivos para los servidores públicos del HDPUV E.S.E., el cual es validado por el Líder de Programa Gestión de Talento Humano, la oficina Asesora de Jurídico y firmado por la Gerente ESE. También  documenta el seguimiento de las actividades propuestas desde el cronograma Plan de Trabajo Bienestar-FOR-SIG-29  y consolida  la información en el Indicador % Cumplimiento Plan de Bienestar.
</t>
  </si>
  <si>
    <t xml:space="preserve">El funcionario con designación de oficial de cumplimiento realiza socialización y aplicación del Manual de SARLAFT MAN-DES-02, realiza la verificación frente al cumplimiento de los manuales y políticas de procedimiento de la entidad, así como la implementación de SARLAFT.
*El Profesional Universitario (Función Pública) , actualiza el formato "Requisitos de ingreso para vinculación, empleos en planta de cargos" (FOR-GTH-22), el Técnico Administrativo (Función Pública), actualiza el formato "Requisitos para contratación por prestación de servicios" (FOR-GTH-20); requisitos que son validados ante el ingreso personal frente a cualquier tipo de vinculación que se presente.
El Auxiliar Administrativo, verifica la veracidad de  los antecedentes disciplinarios, judiciales,  fiscales   del personal que se encuentra en proceso de vinculación,  anualmente todos los funcionarios que prestan servicios al hospital deben actualizar el  formulario único de conocimiento personas naturales y jurídicas Sarlaft -Certificado de Unidad de Información y Análisis Financiero - UIAF. </t>
  </si>
  <si>
    <r>
      <rPr>
        <sz val="11"/>
        <color theme="1"/>
        <rFont val="Arial Narrow"/>
        <family val="2"/>
      </rPr>
      <t xml:space="preserve">* La oficina Asesora de Planeación, documenta, actualiza, implementa y socializa  el Código de Conducta y Buen Gobierno a las partes interesadas
*El Líder de Programa de Gestión de Talento Humano documenta, actualiza, implementa y socializa Código de Integridad, Gestión de manifestaciónes frente a fallas e incumplimiento al Código de Integridad documentado en el Manual de SIAU (MAN-SIAU-01), socialización que se realiza a las partes interesadas.
* El Profesional Universitario (SIAU) recepciona las manifestaciones frente a fallas e incumplimiento del código de integridad, para gestionar la resolutividad remitiendo la manifestación a la instancia competente.
</t>
    </r>
    <r>
      <rPr>
        <sz val="11"/>
        <color rgb="FFFF0000"/>
        <rFont val="Arial Narrow"/>
        <family val="2"/>
      </rPr>
      <t xml:space="preserve">
</t>
    </r>
    <r>
      <rPr>
        <sz val="11"/>
        <color theme="1"/>
        <rFont val="Arial Narrow"/>
        <family val="2"/>
      </rPr>
      <t>* EL Líder de Programa de Gestion de Talento Humano, documenta, implementa y actualiza el Reglamento Interno de Trabajo.</t>
    </r>
  </si>
  <si>
    <r>
      <rPr>
        <sz val="11"/>
        <color theme="3"/>
        <rFont val="Arial Narrow"/>
        <family val="2"/>
      </rPr>
      <t xml:space="preserve">Posibilidad de </t>
    </r>
    <r>
      <rPr>
        <sz val="11"/>
        <color theme="1"/>
        <rFont val="Arial Narrow"/>
        <family val="2"/>
      </rPr>
      <t>impacto económico y reputacional por manifestación de grupos de valor  y sanciones pecuniarias por entes de vigilancia y control por falta de competencias, conocimientos, habilidades, destrezas del talento humano, que genere incumplimiento en las funciones esenciales del empleo, fallas en la atención, pérdida  de imagen institucional frente a las partes interesadas, pérdida de reconocimiento como entidad que implementa procesos con estándares de calidad.</t>
    </r>
  </si>
  <si>
    <r>
      <t xml:space="preserve">Mensualmente el subgerente científico es el encargado de seleccionar dos médicos psiquiátras aleatoriamente para realizar la auditoría par siguiendo el </t>
    </r>
    <r>
      <rPr>
        <b/>
        <sz val="11"/>
        <color theme="1"/>
        <rFont val="Arial Narrow"/>
        <family val="2"/>
      </rPr>
      <t xml:space="preserve">PROCEDIMIENTO AUDITORÍA DE PARES EN PSIQUIATRÍA PRO-TRA-08 </t>
    </r>
    <r>
      <rPr>
        <sz val="11"/>
        <color theme="1"/>
        <rFont val="Arial Narrow"/>
        <family val="2"/>
      </rPr>
      <t>dejando constancia en el</t>
    </r>
    <r>
      <rPr>
        <b/>
        <sz val="11"/>
        <color theme="1"/>
        <rFont val="Arial Narrow"/>
        <family val="2"/>
      </rPr>
      <t xml:space="preserve"> Formato de Auditoría Par FOR-TRA-02</t>
    </r>
  </si>
  <si>
    <r>
      <t xml:space="preserve">Las auxiliares administrativas de citas son las encargadas de asignar el 20% de la horas para atención de pacientes de primera vez según lo establecido en el </t>
    </r>
    <r>
      <rPr>
        <b/>
        <sz val="11"/>
        <color theme="1"/>
        <rFont val="Arial Narrow"/>
        <family val="2"/>
      </rPr>
      <t xml:space="preserve">PROCEDIMIENTO DE ASIGNACIÓN DE CITAS PRO-CEX-01 </t>
    </r>
    <r>
      <rPr>
        <sz val="11"/>
        <color theme="1"/>
        <rFont val="Arial Narrow"/>
        <family val="2"/>
      </rPr>
      <t>por medio de un software(HOSVITAL) para la asignación de citas.</t>
    </r>
  </si>
  <si>
    <r>
      <t>El Profesiona Univeristario de Calidad, solicita a cada uno de los lideres de proceso,  el formato FOR-SIG-17 Ficha de indicador, la cual contiene informacion sobre los resultados correspondientes a  cada uno de los indicadores establecidos para realizar seguimiento al proceso, segun los establece el PRO-SIG-05</t>
    </r>
    <r>
      <rPr>
        <sz val="11"/>
        <color rgb="FFFF0000"/>
        <rFont val="Arial Narrow"/>
        <family val="2"/>
      </rPr>
      <t xml:space="preserve"> </t>
    </r>
    <r>
      <rPr>
        <sz val="11"/>
        <color theme="1"/>
        <rFont val="Arial Narrow"/>
        <family val="2"/>
      </rPr>
      <t>Construcción,  aprobación y seguimiento a indicadores.  Los indicadores correspondientes a  los proceso misionales, son presentados en el Comite de Gerencia, periodicamente.</t>
    </r>
  </si>
  <si>
    <r>
      <t xml:space="preserve">1. El Técnico administrativo de presupuesto verificará que el formato de necesidad adjunto a la solicitud de CDP  tenga el código del PDI y  que esté debidamente diligenciado y firmado por el líder del área solicitante y el representante legal del hospital.  
</t>
    </r>
    <r>
      <rPr>
        <sz val="24"/>
        <color rgb="FFFF0000"/>
        <rFont val="Arial Narrow"/>
        <family val="2"/>
      </rPr>
      <t>2. NUEVO CONTROL</t>
    </r>
  </si>
  <si>
    <r>
      <t xml:space="preserve">El Jefe de la Oficina Asesora de Planeación periódicamente  debe realizar seguimiento a los Planes Operativos, a través del Formato para la formulación del POA, el cual es presentado en el Comité de Gerencia, de manera trimestral. Igualmente se han asignado responsables  de cada una de las Estratégias del Plan de Desarrollo alos diferentes lìderes de proceso  Los informes de avances a los planes operativos se deben presentar en el Comité de Gerencia. </t>
    </r>
    <r>
      <rPr>
        <b/>
        <sz val="11"/>
        <color theme="1"/>
        <rFont val="Arial Narrow"/>
        <family val="2"/>
      </rPr>
      <t>AJUASTADO</t>
    </r>
    <r>
      <rPr>
        <sz val="11"/>
        <color theme="1"/>
        <rFont val="Arial Narrow"/>
        <family val="2"/>
      </rPr>
      <t xml:space="preserve">
</t>
    </r>
  </si>
  <si>
    <t>01/01/2022 a 30/12/2022</t>
  </si>
  <si>
    <t>01/01/2022 a 2/12/2022</t>
  </si>
  <si>
    <t>A diciembre de 2022</t>
  </si>
  <si>
    <r>
      <rPr>
        <sz val="11"/>
        <color theme="1"/>
        <rFont val="Arial Narrow"/>
        <family val="2"/>
      </rPr>
      <t xml:space="preserve">Control interno verificó que el químico farmacéutico verificó que el director técnico del servicio famacéutico contratado FARMART, realizó  las consultas de desabastecimiento de medicamentos y dispositivos médicos ante el Invima en la vigencia 2022 y se verificaron  los oficios de desabastecimiento enviados por los laboratorios fabricantes.  </t>
    </r>
    <r>
      <rPr>
        <sz val="11"/>
        <color rgb="FFFF0000"/>
        <rFont val="Arial Narrow"/>
        <family val="2"/>
      </rPr>
      <t xml:space="preserve">                                                             </t>
    </r>
  </si>
  <si>
    <t>QUIMICO FARMACEUTICO</t>
  </si>
  <si>
    <t>SEGUIMIENTO 2022-2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</si>
</sst>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106" x14ac:knownFonts="1">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4"/>
      <color theme="1"/>
      <name val="Arial Narrow"/>
      <family val="2"/>
    </font>
    <font>
      <sz val="11"/>
      <name val="Arial"/>
      <family val="2"/>
    </font>
    <font>
      <sz val="10"/>
      <color theme="1"/>
      <name val="Arial Narrow"/>
      <family val="2"/>
    </font>
    <font>
      <sz val="11"/>
      <color theme="1"/>
      <name val="Arial Narrow"/>
      <family val="2"/>
    </font>
    <font>
      <b/>
      <sz val="11"/>
      <color theme="1"/>
      <name val="Arial Narrow"/>
      <family val="2"/>
    </font>
    <font>
      <b/>
      <sz val="9"/>
      <color theme="1"/>
      <name val="Arial Narrow"/>
      <family val="2"/>
    </font>
    <font>
      <b/>
      <sz val="22"/>
      <color theme="1"/>
      <name val="Arial Narrow"/>
      <family val="2"/>
    </font>
    <font>
      <b/>
      <sz val="18"/>
      <color theme="1"/>
      <name val="Arial Narrow"/>
      <family val="2"/>
    </font>
    <font>
      <b/>
      <sz val="40"/>
      <color rgb="FF000000"/>
      <name val="Calibri"/>
      <family val="2"/>
    </font>
    <font>
      <sz val="28"/>
      <color theme="1"/>
      <name val="Calibri"/>
      <family val="2"/>
    </font>
    <font>
      <b/>
      <sz val="28"/>
      <color rgb="FF000000"/>
      <name val="Calibri"/>
      <family val="2"/>
    </font>
    <font>
      <b/>
      <sz val="36"/>
      <color rgb="FF000000"/>
      <name val="Calibri"/>
      <family val="2"/>
    </font>
    <font>
      <sz val="16"/>
      <color theme="1"/>
      <name val="Calibri"/>
      <family val="2"/>
    </font>
    <font>
      <sz val="24"/>
      <color theme="1"/>
      <name val="Arial Narrow"/>
      <family val="2"/>
    </font>
    <font>
      <b/>
      <sz val="20"/>
      <color theme="1"/>
      <name val="Calibri"/>
      <family val="2"/>
    </font>
    <font>
      <b/>
      <sz val="12"/>
      <color rgb="FF000000"/>
      <name val="Calibri"/>
      <family val="2"/>
    </font>
    <font>
      <b/>
      <sz val="24"/>
      <color rgb="FF000000"/>
      <name val="Calibri"/>
      <family val="2"/>
    </font>
    <font>
      <b/>
      <sz val="18"/>
      <color rgb="FF000000"/>
      <name val="Calibri"/>
      <family val="2"/>
    </font>
    <font>
      <sz val="18"/>
      <color theme="1"/>
      <name val="Arial"/>
      <family val="2"/>
    </font>
    <font>
      <b/>
      <sz val="20"/>
      <color rgb="FF000000"/>
      <name val="Arial Narrow"/>
      <family val="2"/>
    </font>
    <font>
      <sz val="20"/>
      <color rgb="FF000000"/>
      <name val="Arial Narrow"/>
      <family val="2"/>
    </font>
    <font>
      <sz val="20"/>
      <color rgb="FFFFFFFF"/>
      <name val="Arial Narrow"/>
      <family val="2"/>
    </font>
    <font>
      <b/>
      <sz val="26"/>
      <color theme="1"/>
      <name val="Arial Narrow"/>
      <family val="2"/>
    </font>
    <font>
      <sz val="24"/>
      <color theme="1"/>
      <name val="Arial"/>
      <family val="2"/>
    </font>
    <font>
      <b/>
      <sz val="24"/>
      <color rgb="FF000000"/>
      <name val="Arial Narrow"/>
      <family val="2"/>
    </font>
    <font>
      <sz val="11"/>
      <color theme="0"/>
      <name val="Calibri"/>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font>
    <font>
      <sz val="11"/>
      <color theme="1"/>
      <name val="Calibri"/>
      <family val="2"/>
    </font>
    <font>
      <sz val="11"/>
      <color rgb="FFFF0000"/>
      <name val="Calibri"/>
      <family val="2"/>
    </font>
    <font>
      <sz val="11"/>
      <color rgb="FF030303"/>
      <name val="Arial"/>
      <family val="2"/>
    </font>
    <font>
      <sz val="10"/>
      <color theme="1"/>
      <name val="Calibri"/>
      <family val="2"/>
    </font>
    <font>
      <b/>
      <sz val="14"/>
      <color rgb="FF000000"/>
      <name val="Arial Narrow"/>
      <family val="2"/>
    </font>
    <font>
      <sz val="12"/>
      <color theme="1"/>
      <name val="Calibri"/>
      <family val="2"/>
    </font>
    <font>
      <b/>
      <sz val="12"/>
      <color rgb="FF000000"/>
      <name val="Arial Narrow"/>
      <family val="2"/>
    </font>
    <font>
      <sz val="12"/>
      <color rgb="FF000000"/>
      <name val="Arial Narrow"/>
      <family val="2"/>
    </font>
    <font>
      <sz val="12"/>
      <color theme="1"/>
      <name val="Arial Narrow"/>
      <family val="2"/>
    </font>
    <font>
      <sz val="10"/>
      <color rgb="FF000000"/>
      <name val="Arial Narrow"/>
      <family val="2"/>
    </font>
    <font>
      <b/>
      <sz val="12"/>
      <color rgb="FFE36C09"/>
      <name val="Arial Narrow"/>
      <family val="2"/>
    </font>
    <font>
      <sz val="11"/>
      <name val="Arial Narrow"/>
      <family val="2"/>
    </font>
    <font>
      <sz val="11"/>
      <color theme="1"/>
      <name val="Arial"/>
      <family val="2"/>
    </font>
    <font>
      <b/>
      <sz val="11"/>
      <name val="Arial Narrow"/>
      <family val="2"/>
    </font>
    <font>
      <sz val="14"/>
      <color theme="1"/>
      <name val="Arial Narrow"/>
      <family val="2"/>
    </font>
    <font>
      <sz val="14"/>
      <name val="Arial Narrow"/>
      <family val="2"/>
    </font>
    <font>
      <b/>
      <sz val="14"/>
      <name val="Arial Narrow"/>
      <family val="2"/>
    </font>
    <font>
      <b/>
      <sz val="16"/>
      <color theme="1"/>
      <name val="Calibri"/>
      <family val="2"/>
      <scheme val="minor"/>
    </font>
    <font>
      <sz val="16"/>
      <color theme="1"/>
      <name val="Calibri"/>
      <family val="2"/>
      <scheme val="minor"/>
    </font>
    <font>
      <b/>
      <sz val="14"/>
      <color theme="0"/>
      <name val="Arial Narrow"/>
      <family val="2"/>
    </font>
    <font>
      <b/>
      <sz val="16"/>
      <color theme="0"/>
      <name val="Calibri"/>
      <family val="2"/>
      <scheme val="minor"/>
    </font>
    <font>
      <b/>
      <sz val="12"/>
      <color theme="1"/>
      <name val="Arial Narrow"/>
      <family val="2"/>
    </font>
    <font>
      <b/>
      <sz val="14"/>
      <color indexed="8"/>
      <name val="Arial Narrow"/>
      <family val="2"/>
    </font>
    <font>
      <sz val="12"/>
      <color indexed="8"/>
      <name val="Arial Narrow"/>
      <family val="2"/>
    </font>
    <font>
      <sz val="11"/>
      <color theme="1"/>
      <name val="Arial"/>
      <family val="2"/>
    </font>
    <font>
      <sz val="16"/>
      <color rgb="FFFFFFFF"/>
      <name val="Arial Narrow"/>
      <family val="2"/>
    </font>
    <font>
      <b/>
      <sz val="12"/>
      <color theme="0"/>
      <name val="Arial Narrow"/>
      <family val="2"/>
    </font>
    <font>
      <b/>
      <sz val="10"/>
      <color theme="1"/>
      <name val="Arial Narrow"/>
      <family val="2"/>
    </font>
    <font>
      <b/>
      <sz val="10"/>
      <color theme="1"/>
      <name val="Arial"/>
      <family val="2"/>
    </font>
    <font>
      <b/>
      <sz val="20"/>
      <color theme="1"/>
      <name val="Arial Narrow"/>
      <family val="2"/>
    </font>
    <font>
      <b/>
      <sz val="24"/>
      <color theme="1"/>
      <name val="Calibri"/>
      <family val="2"/>
      <scheme val="minor"/>
    </font>
    <font>
      <sz val="11"/>
      <color theme="1"/>
      <name val="Arial"/>
      <family val="2"/>
    </font>
    <font>
      <b/>
      <sz val="11"/>
      <color theme="0"/>
      <name val="Arial Narrow"/>
      <family val="2"/>
    </font>
    <font>
      <sz val="16"/>
      <color theme="1"/>
      <name val="Arial Narrow"/>
      <family val="2"/>
    </font>
    <font>
      <sz val="11"/>
      <color rgb="FFFF0000"/>
      <name val="Arial Narrow"/>
      <family val="2"/>
    </font>
    <font>
      <b/>
      <sz val="11"/>
      <color rgb="FFFF0000"/>
      <name val="Arial Narrow"/>
      <family val="2"/>
    </font>
    <font>
      <sz val="11"/>
      <color theme="4" tint="-0.499984740745262"/>
      <name val="Arial Narrow"/>
      <family val="2"/>
    </font>
    <font>
      <b/>
      <sz val="11"/>
      <color theme="4" tint="-0.499984740745262"/>
      <name val="Arial Narrow"/>
      <family val="2"/>
    </font>
    <font>
      <sz val="16"/>
      <name val="Calibri"/>
      <family val="2"/>
      <scheme val="minor"/>
    </font>
    <font>
      <sz val="12"/>
      <name val="Arial Narrow"/>
      <family val="2"/>
    </font>
    <font>
      <b/>
      <sz val="12"/>
      <name val="Arial Narrow"/>
      <family val="2"/>
    </font>
    <font>
      <sz val="12"/>
      <color rgb="FFFF0000"/>
      <name val="Arial Narrow"/>
      <family val="2"/>
    </font>
    <font>
      <sz val="12"/>
      <color theme="3"/>
      <name val="Arial Narrow"/>
      <family val="2"/>
    </font>
    <font>
      <sz val="12"/>
      <color theme="4" tint="-0.499984740745262"/>
      <name val="Arial Narrow"/>
      <family val="2"/>
    </font>
    <font>
      <sz val="12"/>
      <color theme="1"/>
      <name val="Arial"/>
      <family val="2"/>
    </font>
    <font>
      <sz val="12"/>
      <color theme="1"/>
      <name val="Calibri"/>
      <family val="2"/>
      <scheme val="minor"/>
    </font>
    <font>
      <sz val="22"/>
      <color theme="1"/>
      <name val="Arial Narrow"/>
      <family val="2"/>
    </font>
    <font>
      <b/>
      <sz val="9"/>
      <color indexed="81"/>
      <name val="Tahoma"/>
      <family val="2"/>
    </font>
    <font>
      <sz val="9"/>
      <color indexed="81"/>
      <name val="Tahoma"/>
      <family val="2"/>
    </font>
    <font>
      <b/>
      <sz val="10"/>
      <color indexed="81"/>
      <name val="Tahoma"/>
      <family val="2"/>
    </font>
    <font>
      <sz val="10"/>
      <color indexed="81"/>
      <name val="Tahoma"/>
      <family val="2"/>
    </font>
    <font>
      <b/>
      <sz val="11"/>
      <color theme="0"/>
      <name val="Calibri"/>
      <family val="2"/>
      <scheme val="minor"/>
    </font>
    <font>
      <b/>
      <sz val="16"/>
      <color theme="1"/>
      <name val="Arial Narrow"/>
      <family val="2"/>
    </font>
    <font>
      <sz val="14"/>
      <color theme="0"/>
      <name val="Arial Narrow"/>
      <family val="2"/>
    </font>
    <font>
      <sz val="20"/>
      <color theme="1"/>
      <name val="Arial Narrow"/>
      <family val="2"/>
    </font>
    <font>
      <sz val="18"/>
      <color theme="1"/>
      <name val="Arial Narrow"/>
      <family val="2"/>
    </font>
    <font>
      <sz val="11"/>
      <color theme="0"/>
      <name val="Arial Narrow"/>
      <family val="2"/>
    </font>
    <font>
      <sz val="11"/>
      <color theme="1"/>
      <name val="Arial"/>
      <family val="2"/>
    </font>
    <font>
      <b/>
      <sz val="12"/>
      <color rgb="FF00B050"/>
      <name val="Arial Narrow"/>
      <family val="2"/>
    </font>
    <font>
      <b/>
      <sz val="20"/>
      <color theme="1"/>
      <name val="Calibri"/>
      <family val="2"/>
      <scheme val="minor"/>
    </font>
    <font>
      <b/>
      <sz val="24"/>
      <color theme="1"/>
      <name val="Arial Narrow"/>
      <family val="2"/>
    </font>
    <font>
      <b/>
      <sz val="24"/>
      <color theme="0"/>
      <name val="Calibri"/>
      <family val="2"/>
    </font>
    <font>
      <sz val="11"/>
      <color theme="3"/>
      <name val="Arial Narrow"/>
      <family val="2"/>
    </font>
    <font>
      <sz val="11"/>
      <color rgb="FF000000"/>
      <name val="Arial Narrow"/>
      <family val="2"/>
    </font>
    <font>
      <sz val="24"/>
      <name val="Arial Narrow"/>
      <family val="2"/>
    </font>
    <font>
      <sz val="26"/>
      <color theme="1"/>
      <name val="Arial Narrow"/>
      <family val="2"/>
    </font>
    <font>
      <sz val="24"/>
      <color rgb="FFFF0000"/>
      <name val="Arial Narrow"/>
      <family val="2"/>
    </font>
    <font>
      <sz val="26"/>
      <color rgb="FFFF0000"/>
      <name val="Arial Narrow"/>
      <family val="2"/>
    </font>
    <font>
      <sz val="11"/>
      <color theme="4"/>
      <name val="Arial Narrow"/>
      <family val="2"/>
    </font>
  </fonts>
  <fills count="42">
    <fill>
      <patternFill patternType="none"/>
    </fill>
    <fill>
      <patternFill patternType="gray125"/>
    </fill>
    <fill>
      <patternFill patternType="solid">
        <fgColor theme="0"/>
        <bgColor theme="0"/>
      </patternFill>
    </fill>
    <fill>
      <patternFill patternType="solid">
        <fgColor rgb="FFFF0000"/>
        <bgColor rgb="FFFF0000"/>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FFFF00"/>
        <bgColor rgb="FFFFFF00"/>
      </patternFill>
    </fill>
    <fill>
      <patternFill patternType="solid">
        <fgColor rgb="FF92D050"/>
        <bgColor rgb="FF92D050"/>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theme="0"/>
        <bgColor indexed="64"/>
      </patternFill>
    </fill>
    <fill>
      <patternFill patternType="solid">
        <fgColor theme="2" tint="-0.34998626667073579"/>
        <bgColor rgb="FFFBD4B4"/>
      </patternFill>
    </fill>
    <fill>
      <patternFill patternType="solid">
        <fgColor theme="2" tint="-0.34998626667073579"/>
        <bgColor indexed="64"/>
      </patternFill>
    </fill>
    <fill>
      <patternFill patternType="solid">
        <fgColor rgb="FF00B0F0"/>
        <bgColor indexed="64"/>
      </patternFill>
    </fill>
    <fill>
      <patternFill patternType="solid">
        <fgColor theme="8" tint="-0.249977111117893"/>
        <bgColor rgb="FFFBD4B4"/>
      </patternFill>
    </fill>
    <fill>
      <patternFill patternType="solid">
        <fgColor theme="8" tint="-0.249977111117893"/>
        <bgColor indexed="64"/>
      </patternFill>
    </fill>
    <fill>
      <patternFill patternType="solid">
        <fgColor theme="8" tint="-0.499984740745262"/>
        <bgColor rgb="FFFBD4B4"/>
      </patternFill>
    </fill>
    <fill>
      <patternFill patternType="solid">
        <fgColor theme="8" tint="-0.499984740745262"/>
        <bgColor indexed="64"/>
      </patternFill>
    </fill>
    <fill>
      <patternFill patternType="solid">
        <fgColor theme="8" tint="0.39997558519241921"/>
        <bgColor indexed="64"/>
      </patternFill>
    </fill>
    <fill>
      <patternFill patternType="solid">
        <fgColor theme="0" tint="-0.249977111117893"/>
        <bgColor indexed="64"/>
      </patternFill>
    </fill>
    <fill>
      <patternFill patternType="solid">
        <fgColor rgb="FF92D050"/>
        <bgColor indexed="64"/>
      </patternFill>
    </fill>
    <fill>
      <patternFill patternType="solid">
        <fgColor rgb="FF7030A0"/>
        <bgColor indexed="64"/>
      </patternFill>
    </fill>
    <fill>
      <patternFill patternType="solid">
        <fgColor theme="8" tint="0.79998168889431442"/>
        <bgColor indexed="64"/>
      </patternFill>
    </fill>
    <fill>
      <patternFill patternType="solid">
        <fgColor rgb="FF00B0F0"/>
        <bgColor rgb="FFFDE9D9"/>
      </patternFill>
    </fill>
    <fill>
      <patternFill patternType="solid">
        <fgColor theme="4" tint="-0.499984740745262"/>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0EB3FA"/>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rgb="FFFBD4B4"/>
      </patternFill>
    </fill>
    <fill>
      <patternFill patternType="solid">
        <fgColor theme="0" tint="-0.499984740745262"/>
        <bgColor rgb="FFFBD4B4"/>
      </patternFill>
    </fill>
    <fill>
      <patternFill patternType="solid">
        <fgColor theme="0" tint="-0.499984740745262"/>
        <bgColor indexed="64"/>
      </patternFill>
    </fill>
    <fill>
      <patternFill patternType="solid">
        <fgColor rgb="FFFF0000"/>
        <bgColor indexed="64"/>
      </patternFill>
    </fill>
    <fill>
      <patternFill patternType="solid">
        <fgColor theme="0" tint="-0.34998626667073579"/>
        <bgColor indexed="64"/>
      </patternFill>
    </fill>
    <fill>
      <patternFill patternType="solid">
        <fgColor rgb="FF00B050"/>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s>
  <borders count="117">
    <border>
      <left/>
      <right/>
      <top/>
      <bottom/>
      <diagonal/>
    </border>
    <border>
      <left/>
      <right/>
      <top/>
      <bottom/>
      <diagonal/>
    </border>
    <border>
      <left style="medium">
        <color rgb="FF000000"/>
      </left>
      <right/>
      <top/>
      <bottom/>
      <diagonal/>
    </border>
    <border>
      <left/>
      <right style="medium">
        <color rgb="FF000000"/>
      </right>
      <top/>
      <bottom/>
      <diagonal/>
    </border>
    <border>
      <left style="medium">
        <color rgb="FF000000"/>
      </left>
      <right/>
      <top/>
      <bottom/>
      <diagonal/>
    </border>
    <border>
      <left/>
      <right style="medium">
        <color rgb="FF000000"/>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rgb="FF000000"/>
      </left>
      <right/>
      <top/>
      <bottom/>
      <diagonal/>
    </border>
    <border>
      <left/>
      <right style="medium">
        <color rgb="FF000000"/>
      </right>
      <top/>
      <bottom/>
      <diagonal/>
    </border>
    <border>
      <left style="medium">
        <color theme="0"/>
      </left>
      <right/>
      <top/>
      <bottom/>
      <diagonal/>
    </border>
    <border>
      <left/>
      <right style="medium">
        <color theme="0"/>
      </right>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dotted">
        <color rgb="FFF79646"/>
      </left>
      <right style="dotted">
        <color rgb="FFF79646"/>
      </right>
      <top style="dotted">
        <color rgb="FFF79646"/>
      </top>
      <bottom style="dotted">
        <color rgb="FFF79646"/>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indexed="64"/>
      </right>
      <top/>
      <bottom style="thin">
        <color indexed="64"/>
      </bottom>
      <diagonal/>
    </border>
    <border>
      <left/>
      <right style="thin">
        <color rgb="FF000000"/>
      </right>
      <top style="thin">
        <color rgb="FF000000"/>
      </top>
      <bottom/>
      <diagonal/>
    </border>
    <border>
      <left/>
      <right style="thin">
        <color rgb="FF000000"/>
      </right>
      <top/>
      <bottom/>
      <diagonal/>
    </border>
    <border>
      <left style="thin">
        <color indexed="64"/>
      </left>
      <right style="thin">
        <color indexed="64"/>
      </right>
      <top/>
      <bottom/>
      <diagonal/>
    </border>
    <border>
      <left/>
      <right style="dotted">
        <color rgb="FFE36C09"/>
      </right>
      <top/>
      <bottom style="dotted">
        <color rgb="FFE36C09"/>
      </bottom>
      <diagonal/>
    </border>
    <border>
      <left/>
      <right/>
      <top style="thin">
        <color auto="1"/>
      </top>
      <bottom/>
      <diagonal/>
    </border>
    <border>
      <left style="thin">
        <color auto="1"/>
      </left>
      <right/>
      <top style="thin">
        <color theme="0" tint="-0.499984740745262"/>
      </top>
      <bottom/>
      <diagonal/>
    </border>
    <border>
      <left/>
      <right/>
      <top style="thin">
        <color theme="0" tint="-0.499984740745262"/>
      </top>
      <bottom/>
      <diagonal/>
    </border>
    <border>
      <left style="thin">
        <color auto="1"/>
      </left>
      <right/>
      <top/>
      <bottom/>
      <diagonal/>
    </border>
    <border>
      <left/>
      <right style="thin">
        <color auto="1"/>
      </right>
      <top/>
      <bottom/>
      <diagonal/>
    </border>
    <border>
      <left/>
      <right/>
      <top/>
      <bottom style="thin">
        <color indexed="64"/>
      </bottom>
      <diagonal/>
    </border>
    <border>
      <left/>
      <right style="thin">
        <color indexed="64"/>
      </right>
      <top style="thin">
        <color theme="0" tint="-0.499984740745262"/>
      </top>
      <bottom/>
      <diagonal/>
    </border>
    <border>
      <left style="thin">
        <color theme="4" tint="-0.499984740745262"/>
      </left>
      <right style="thin">
        <color theme="4" tint="-0.499984740745262"/>
      </right>
      <top style="thin">
        <color theme="4" tint="-0.499984740745262"/>
      </top>
      <bottom style="thin">
        <color theme="4" tint="-0.499984740745262"/>
      </bottom>
      <diagonal/>
    </border>
    <border>
      <left/>
      <right style="thin">
        <color theme="4" tint="-0.499984740745262"/>
      </right>
      <top style="thin">
        <color auto="1"/>
      </top>
      <bottom style="thin">
        <color auto="1"/>
      </bottom>
      <diagonal/>
    </border>
    <border>
      <left style="thin">
        <color indexed="64"/>
      </left>
      <right style="thin">
        <color indexed="64"/>
      </right>
      <top/>
      <bottom style="thin">
        <color theme="4" tint="-0.499984740745262"/>
      </bottom>
      <diagonal/>
    </border>
    <border>
      <left style="thin">
        <color indexed="64"/>
      </left>
      <right style="thin">
        <color theme="4" tint="-0.499984740745262"/>
      </right>
      <top style="thin">
        <color indexed="64"/>
      </top>
      <bottom/>
      <diagonal/>
    </border>
    <border>
      <left style="thin">
        <color indexed="64"/>
      </left>
      <right style="thin">
        <color theme="4" tint="-0.499984740745262"/>
      </right>
      <top/>
      <bottom/>
      <diagonal/>
    </border>
    <border>
      <left style="thin">
        <color indexed="64"/>
      </left>
      <right style="thin">
        <color theme="4" tint="-0.499984740745262"/>
      </right>
      <top/>
      <bottom style="thin">
        <color theme="4" tint="-0.499984740745262"/>
      </bottom>
      <diagonal/>
    </border>
    <border>
      <left style="thin">
        <color theme="4" tint="-0.499984740745262"/>
      </left>
      <right style="thin">
        <color theme="4" tint="-0.499984740745262"/>
      </right>
      <top style="thin">
        <color indexed="64"/>
      </top>
      <bottom/>
      <diagonal/>
    </border>
    <border>
      <left style="thin">
        <color theme="4" tint="-0.499984740745262"/>
      </left>
      <right style="thin">
        <color theme="4" tint="-0.499984740745262"/>
      </right>
      <top/>
      <bottom/>
      <diagonal/>
    </border>
    <border>
      <left style="thin">
        <color theme="4" tint="-0.499984740745262"/>
      </left>
      <right style="thin">
        <color theme="4" tint="-0.499984740745262"/>
      </right>
      <top/>
      <bottom style="thin">
        <color theme="4" tint="-0.499984740745262"/>
      </bottom>
      <diagonal/>
    </border>
    <border>
      <left style="thin">
        <color theme="4" tint="-0.499984740745262"/>
      </left>
      <right style="thin">
        <color indexed="64"/>
      </right>
      <top style="thin">
        <color indexed="64"/>
      </top>
      <bottom/>
      <diagonal/>
    </border>
    <border>
      <left style="thin">
        <color theme="4" tint="-0.499984740745262"/>
      </left>
      <right style="thin">
        <color indexed="64"/>
      </right>
      <top/>
      <bottom/>
      <diagonal/>
    </border>
    <border>
      <left style="thin">
        <color theme="4" tint="-0.499984740745262"/>
      </left>
      <right style="thin">
        <color indexed="64"/>
      </right>
      <top/>
      <bottom style="thin">
        <color theme="4" tint="-0.499984740745262"/>
      </bottom>
      <diagonal/>
    </border>
    <border>
      <left style="thin">
        <color indexed="64"/>
      </left>
      <right style="thin">
        <color theme="4" tint="-0.499984740745262"/>
      </right>
      <top style="thin">
        <color theme="4" tint="-0.499984740745262"/>
      </top>
      <bottom/>
      <diagonal/>
    </border>
    <border>
      <left style="thin">
        <color theme="4" tint="-0.499984740745262"/>
      </left>
      <right style="thin">
        <color theme="4" tint="-0.499984740745262"/>
      </right>
      <top style="thin">
        <color theme="4" tint="-0.499984740745262"/>
      </top>
      <bottom/>
      <diagonal/>
    </border>
    <border>
      <left style="thin">
        <color theme="4" tint="-0.499984740745262"/>
      </left>
      <right style="thin">
        <color indexed="64"/>
      </right>
      <top style="thin">
        <color theme="4" tint="-0.499984740745262"/>
      </top>
      <bottom/>
      <diagonal/>
    </border>
    <border>
      <left/>
      <right style="thin">
        <color theme="4" tint="-0.499984740745262"/>
      </right>
      <top style="thin">
        <color theme="4" tint="-0.499984740745262"/>
      </top>
      <bottom style="thin">
        <color theme="4" tint="-0.499984740745262"/>
      </bottom>
      <diagonal/>
    </border>
    <border>
      <left style="thin">
        <color theme="4" tint="-0.499984740745262"/>
      </left>
      <right/>
      <top style="thin">
        <color theme="4" tint="-0.499984740745262"/>
      </top>
      <bottom/>
      <diagonal/>
    </border>
    <border>
      <left style="thin">
        <color theme="4" tint="-0.499984740745262"/>
      </left>
      <right/>
      <top/>
      <bottom/>
      <diagonal/>
    </border>
    <border>
      <left style="thin">
        <color theme="4" tint="-0.499984740745262"/>
      </left>
      <right/>
      <top/>
      <bottom style="thin">
        <color theme="4" tint="-0.499984740745262"/>
      </bottom>
      <diagonal/>
    </border>
    <border>
      <left style="thin">
        <color indexed="64"/>
      </left>
      <right style="thin">
        <color indexed="64"/>
      </right>
      <top style="thin">
        <color theme="4" tint="-0.499984740745262"/>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2">
    <xf numFmtId="0" fontId="0" fillId="0" borderId="0"/>
    <xf numFmtId="0" fontId="49" fillId="0" borderId="19"/>
    <xf numFmtId="9" fontId="61" fillId="0" borderId="0" applyFont="0" applyFill="0" applyBorder="0" applyAlignment="0" applyProtection="0"/>
    <xf numFmtId="0" fontId="4" fillId="0" borderId="19"/>
    <xf numFmtId="0" fontId="68" fillId="0" borderId="19"/>
    <xf numFmtId="0" fontId="3" fillId="0" borderId="19"/>
    <xf numFmtId="9" fontId="49" fillId="0" borderId="19" applyFont="0" applyFill="0" applyBorder="0" applyAlignment="0" applyProtection="0"/>
    <xf numFmtId="0" fontId="3" fillId="0" borderId="19"/>
    <xf numFmtId="0" fontId="2" fillId="0" borderId="19"/>
    <xf numFmtId="0" fontId="49" fillId="0" borderId="19"/>
    <xf numFmtId="0" fontId="94" fillId="0" borderId="19"/>
    <xf numFmtId="0" fontId="1" fillId="0" borderId="19"/>
  </cellStyleXfs>
  <cellXfs count="2244">
    <xf numFmtId="0" fontId="0" fillId="0" borderId="0" xfId="0"/>
    <xf numFmtId="0" fontId="5" fillId="2" borderId="1" xfId="0" applyFont="1" applyFill="1" applyBorder="1"/>
    <xf numFmtId="0" fontId="18" fillId="2" borderId="1" xfId="0" applyFont="1" applyFill="1" applyBorder="1" applyAlignment="1">
      <alignment vertical="center"/>
    </xf>
    <xf numFmtId="0" fontId="21" fillId="5" borderId="42" xfId="0" applyFont="1" applyFill="1" applyBorder="1" applyAlignment="1">
      <alignment horizontal="center" vertical="center" wrapText="1" readingOrder="1"/>
    </xf>
    <xf numFmtId="0" fontId="21" fillId="5" borderId="43" xfId="0" applyFont="1" applyFill="1" applyBorder="1" applyAlignment="1">
      <alignment horizontal="center" vertical="center" wrapText="1" readingOrder="1"/>
    </xf>
    <xf numFmtId="0" fontId="21" fillId="5" borderId="44" xfId="0" applyFont="1" applyFill="1" applyBorder="1" applyAlignment="1">
      <alignment horizontal="center" vertical="center" wrapText="1" readingOrder="1"/>
    </xf>
    <xf numFmtId="0" fontId="21" fillId="6" borderId="42" xfId="0" applyFont="1" applyFill="1" applyBorder="1" applyAlignment="1">
      <alignment horizontal="center" wrapText="1" readingOrder="1"/>
    </xf>
    <xf numFmtId="0" fontId="21" fillId="6" borderId="43" xfId="0" applyFont="1" applyFill="1" applyBorder="1" applyAlignment="1">
      <alignment horizontal="center" wrapText="1" readingOrder="1"/>
    </xf>
    <xf numFmtId="0" fontId="21" fillId="6" borderId="44" xfId="0" applyFont="1" applyFill="1" applyBorder="1" applyAlignment="1">
      <alignment horizontal="center" wrapText="1" readingOrder="1"/>
    </xf>
    <xf numFmtId="0" fontId="21" fillId="5" borderId="4" xfId="0" applyFont="1" applyFill="1" applyBorder="1" applyAlignment="1">
      <alignment horizontal="center" vertical="center" wrapText="1" readingOrder="1"/>
    </xf>
    <xf numFmtId="0" fontId="21" fillId="5" borderId="1" xfId="0" applyFont="1" applyFill="1" applyBorder="1" applyAlignment="1">
      <alignment horizontal="center" vertical="center" wrapText="1" readingOrder="1"/>
    </xf>
    <xf numFmtId="0" fontId="21" fillId="5" borderId="5" xfId="0" applyFont="1" applyFill="1" applyBorder="1" applyAlignment="1">
      <alignment horizontal="center" vertical="center" wrapText="1" readingOrder="1"/>
    </xf>
    <xf numFmtId="0" fontId="21" fillId="6" borderId="4" xfId="0" applyFont="1" applyFill="1" applyBorder="1" applyAlignment="1">
      <alignment horizontal="center" wrapText="1" readingOrder="1"/>
    </xf>
    <xf numFmtId="0" fontId="21" fillId="6" borderId="1" xfId="0" applyFont="1" applyFill="1" applyBorder="1" applyAlignment="1">
      <alignment horizontal="center" wrapText="1" readingOrder="1"/>
    </xf>
    <xf numFmtId="0" fontId="21" fillId="6" borderId="5" xfId="0" applyFont="1" applyFill="1" applyBorder="1" applyAlignment="1">
      <alignment horizontal="center" wrapText="1" readingOrder="1"/>
    </xf>
    <xf numFmtId="0" fontId="21" fillId="5" borderId="7" xfId="0" applyFont="1" applyFill="1" applyBorder="1" applyAlignment="1">
      <alignment horizontal="center" vertical="center" wrapText="1" readingOrder="1"/>
    </xf>
    <xf numFmtId="0" fontId="21" fillId="5" borderId="8" xfId="0" applyFont="1" applyFill="1" applyBorder="1" applyAlignment="1">
      <alignment horizontal="center" vertical="center" wrapText="1" readingOrder="1"/>
    </xf>
    <xf numFmtId="0" fontId="21" fillId="5" borderId="9" xfId="0" applyFont="1" applyFill="1" applyBorder="1" applyAlignment="1">
      <alignment horizontal="center" vertical="center" wrapText="1" readingOrder="1"/>
    </xf>
    <xf numFmtId="0" fontId="21" fillId="6" borderId="7" xfId="0" applyFont="1" applyFill="1" applyBorder="1" applyAlignment="1">
      <alignment horizontal="center" wrapText="1" readingOrder="1"/>
    </xf>
    <xf numFmtId="0" fontId="21" fillId="6" borderId="8" xfId="0" applyFont="1" applyFill="1" applyBorder="1" applyAlignment="1">
      <alignment horizontal="center" wrapText="1" readingOrder="1"/>
    </xf>
    <xf numFmtId="0" fontId="21" fillId="6" borderId="9" xfId="0" applyFont="1" applyFill="1" applyBorder="1" applyAlignment="1">
      <alignment horizontal="center" wrapText="1" readingOrder="1"/>
    </xf>
    <xf numFmtId="0" fontId="21" fillId="7" borderId="42" xfId="0" applyFont="1" applyFill="1" applyBorder="1" applyAlignment="1">
      <alignment horizontal="center" wrapText="1" readingOrder="1"/>
    </xf>
    <xf numFmtId="0" fontId="21" fillId="7" borderId="43" xfId="0" applyFont="1" applyFill="1" applyBorder="1" applyAlignment="1">
      <alignment horizontal="center" wrapText="1" readingOrder="1"/>
    </xf>
    <xf numFmtId="0" fontId="21" fillId="7" borderId="44" xfId="0" applyFont="1" applyFill="1" applyBorder="1" applyAlignment="1">
      <alignment horizontal="center" wrapText="1" readingOrder="1"/>
    </xf>
    <xf numFmtId="0" fontId="21" fillId="7" borderId="4" xfId="0" applyFont="1" applyFill="1" applyBorder="1" applyAlignment="1">
      <alignment horizontal="center" wrapText="1" readingOrder="1"/>
    </xf>
    <xf numFmtId="0" fontId="21" fillId="7" borderId="1" xfId="0" applyFont="1" applyFill="1" applyBorder="1" applyAlignment="1">
      <alignment horizontal="center" wrapText="1" readingOrder="1"/>
    </xf>
    <xf numFmtId="0" fontId="21" fillId="7" borderId="5" xfId="0" applyFont="1" applyFill="1" applyBorder="1" applyAlignment="1">
      <alignment horizontal="center" wrapText="1" readingOrder="1"/>
    </xf>
    <xf numFmtId="0" fontId="21" fillId="7" borderId="7" xfId="0" applyFont="1" applyFill="1" applyBorder="1" applyAlignment="1">
      <alignment horizontal="center" wrapText="1" readingOrder="1"/>
    </xf>
    <xf numFmtId="0" fontId="21" fillId="7" borderId="8" xfId="0" applyFont="1" applyFill="1" applyBorder="1" applyAlignment="1">
      <alignment horizontal="center" wrapText="1" readingOrder="1"/>
    </xf>
    <xf numFmtId="0" fontId="21" fillId="7" borderId="9" xfId="0" applyFont="1" applyFill="1" applyBorder="1" applyAlignment="1">
      <alignment horizontal="center" wrapText="1" readingOrder="1"/>
    </xf>
    <xf numFmtId="0" fontId="21" fillId="8" borderId="42" xfId="0" applyFont="1" applyFill="1" applyBorder="1" applyAlignment="1">
      <alignment horizontal="center" wrapText="1" readingOrder="1"/>
    </xf>
    <xf numFmtId="0" fontId="21" fillId="8" borderId="43" xfId="0" applyFont="1" applyFill="1" applyBorder="1" applyAlignment="1">
      <alignment horizontal="center" wrapText="1" readingOrder="1"/>
    </xf>
    <xf numFmtId="0" fontId="21" fillId="8" borderId="44" xfId="0" applyFont="1" applyFill="1" applyBorder="1" applyAlignment="1">
      <alignment horizontal="center" wrapText="1" readingOrder="1"/>
    </xf>
    <xf numFmtId="0" fontId="21" fillId="8" borderId="4" xfId="0" applyFont="1" applyFill="1" applyBorder="1" applyAlignment="1">
      <alignment horizontal="center" wrapText="1" readingOrder="1"/>
    </xf>
    <xf numFmtId="0" fontId="21" fillId="8" borderId="1" xfId="0" applyFont="1" applyFill="1" applyBorder="1" applyAlignment="1">
      <alignment horizontal="center" wrapText="1" readingOrder="1"/>
    </xf>
    <xf numFmtId="0" fontId="21" fillId="8" borderId="5" xfId="0" applyFont="1" applyFill="1" applyBorder="1" applyAlignment="1">
      <alignment horizontal="center" wrapText="1" readingOrder="1"/>
    </xf>
    <xf numFmtId="0" fontId="21" fillId="8" borderId="7" xfId="0" applyFont="1" applyFill="1" applyBorder="1" applyAlignment="1">
      <alignment horizontal="center" wrapText="1" readingOrder="1"/>
    </xf>
    <xf numFmtId="0" fontId="21" fillId="8" borderId="8" xfId="0" applyFont="1" applyFill="1" applyBorder="1" applyAlignment="1">
      <alignment horizontal="center" wrapText="1" readingOrder="1"/>
    </xf>
    <xf numFmtId="0" fontId="21" fillId="8" borderId="9" xfId="0" applyFont="1" applyFill="1" applyBorder="1" applyAlignment="1">
      <alignment horizontal="center" wrapText="1" readingOrder="1"/>
    </xf>
    <xf numFmtId="0" fontId="23" fillId="7" borderId="43" xfId="0" applyFont="1" applyFill="1" applyBorder="1" applyAlignment="1">
      <alignment horizontal="center" wrapText="1" readingOrder="1"/>
    </xf>
    <xf numFmtId="0" fontId="24" fillId="0" borderId="0" xfId="0" applyFont="1" applyAlignment="1">
      <alignment horizontal="center" vertical="center" wrapText="1"/>
    </xf>
    <xf numFmtId="0" fontId="10" fillId="2" borderId="1" xfId="0" applyFont="1" applyFill="1" applyBorder="1" applyAlignment="1">
      <alignment horizontal="left" vertical="center"/>
    </xf>
    <xf numFmtId="0" fontId="31" fillId="2" borderId="1" xfId="0" applyFont="1" applyFill="1" applyBorder="1"/>
    <xf numFmtId="0" fontId="34" fillId="2" borderId="1" xfId="0" applyFont="1" applyFill="1" applyBorder="1" applyAlignment="1">
      <alignment horizontal="left" vertical="center" wrapText="1" readingOrder="1"/>
    </xf>
    <xf numFmtId="0" fontId="31" fillId="0" borderId="0" xfId="0" applyFont="1"/>
    <xf numFmtId="0" fontId="34" fillId="0" borderId="0" xfId="0" applyFont="1" applyAlignment="1">
      <alignment horizontal="left" vertical="center" wrapText="1" readingOrder="1"/>
    </xf>
    <xf numFmtId="0" fontId="35" fillId="0" borderId="0" xfId="0" applyFont="1" applyAlignment="1">
      <alignment vertical="center"/>
    </xf>
    <xf numFmtId="0" fontId="5" fillId="0" borderId="0" xfId="0" applyFont="1"/>
    <xf numFmtId="0" fontId="36" fillId="0" borderId="0" xfId="0" applyFont="1"/>
    <xf numFmtId="0" fontId="37" fillId="0" borderId="0" xfId="0" applyFont="1"/>
    <xf numFmtId="0" fontId="38" fillId="0" borderId="0" xfId="0" applyFont="1"/>
    <xf numFmtId="0" fontId="39" fillId="0" borderId="0" xfId="0" applyFont="1"/>
    <xf numFmtId="0" fontId="40" fillId="2" borderId="1" xfId="0" applyFont="1" applyFill="1" applyBorder="1"/>
    <xf numFmtId="0" fontId="42" fillId="2" borderId="1" xfId="0" applyFont="1" applyFill="1" applyBorder="1"/>
    <xf numFmtId="0" fontId="43" fillId="2" borderId="54" xfId="0" applyFont="1" applyFill="1" applyBorder="1" applyAlignment="1">
      <alignment horizontal="center" vertical="center" wrapText="1" readingOrder="1"/>
    </xf>
    <xf numFmtId="0" fontId="44" fillId="2" borderId="54" xfId="0" applyFont="1" applyFill="1" applyBorder="1" applyAlignment="1">
      <alignment horizontal="left" vertical="center" wrapText="1" readingOrder="1"/>
    </xf>
    <xf numFmtId="9" fontId="43" fillId="2" borderId="55" xfId="0" applyNumberFormat="1" applyFont="1" applyFill="1" applyBorder="1" applyAlignment="1">
      <alignment horizontal="center" vertical="center" wrapText="1" readingOrder="1"/>
    </xf>
    <xf numFmtId="0" fontId="43" fillId="2" borderId="58" xfId="0" applyFont="1" applyFill="1" applyBorder="1" applyAlignment="1">
      <alignment horizontal="center" vertical="center" wrapText="1" readingOrder="1"/>
    </xf>
    <xf numFmtId="0" fontId="44" fillId="2" borderId="58" xfId="0" applyFont="1" applyFill="1" applyBorder="1" applyAlignment="1">
      <alignment horizontal="left" vertical="center" wrapText="1" readingOrder="1"/>
    </xf>
    <xf numFmtId="9" fontId="43" fillId="2" borderId="59" xfId="0" applyNumberFormat="1" applyFont="1" applyFill="1" applyBorder="1" applyAlignment="1">
      <alignment horizontal="center" vertical="center" wrapText="1" readingOrder="1"/>
    </xf>
    <xf numFmtId="0" fontId="44" fillId="2" borderId="59" xfId="0" applyFont="1" applyFill="1" applyBorder="1" applyAlignment="1">
      <alignment horizontal="center" vertical="center" wrapText="1" readingOrder="1"/>
    </xf>
    <xf numFmtId="0" fontId="43" fillId="2" borderId="66" xfId="0" applyFont="1" applyFill="1" applyBorder="1" applyAlignment="1">
      <alignment horizontal="center" vertical="center" wrapText="1" readingOrder="1"/>
    </xf>
    <xf numFmtId="0" fontId="44" fillId="2" borderId="66" xfId="0" applyFont="1" applyFill="1" applyBorder="1" applyAlignment="1">
      <alignment horizontal="left" vertical="center" wrapText="1" readingOrder="1"/>
    </xf>
    <xf numFmtId="0" fontId="44" fillId="2" borderId="67" xfId="0" applyFont="1" applyFill="1" applyBorder="1" applyAlignment="1">
      <alignment horizontal="center" vertical="center" wrapText="1" readingOrder="1"/>
    </xf>
    <xf numFmtId="0" fontId="11" fillId="2" borderId="1" xfId="0" applyFont="1" applyFill="1" applyBorder="1"/>
    <xf numFmtId="0" fontId="40" fillId="0" borderId="0" xfId="0" applyFont="1"/>
    <xf numFmtId="0" fontId="46" fillId="0" borderId="45" xfId="0" applyFont="1" applyBorder="1" applyAlignment="1">
      <alignment horizontal="left" vertical="center" wrapText="1" readingOrder="1"/>
    </xf>
    <xf numFmtId="0" fontId="9" fillId="0" borderId="68" xfId="0" applyFont="1" applyBorder="1" applyAlignment="1">
      <alignment horizontal="center" vertical="center"/>
    </xf>
    <xf numFmtId="0" fontId="0" fillId="13" borderId="0" xfId="0" applyFill="1"/>
    <xf numFmtId="0" fontId="6" fillId="16" borderId="68" xfId="0" applyFont="1" applyFill="1" applyBorder="1" applyAlignment="1">
      <alignment horizontal="center" vertical="center"/>
    </xf>
    <xf numFmtId="0" fontId="51" fillId="0" borderId="68" xfId="0" applyFont="1" applyBorder="1" applyAlignment="1">
      <alignment vertical="center"/>
    </xf>
    <xf numFmtId="0" fontId="51" fillId="0" borderId="68" xfId="0" applyFont="1" applyBorder="1" applyAlignment="1">
      <alignment vertical="center" wrapText="1"/>
    </xf>
    <xf numFmtId="0" fontId="44" fillId="0" borderId="0" xfId="0" applyFont="1" applyAlignment="1">
      <alignment horizontal="left" vertical="center" indent="4" readingOrder="1"/>
    </xf>
    <xf numFmtId="0" fontId="58" fillId="0" borderId="0" xfId="0" applyFont="1" applyAlignment="1">
      <alignment horizontal="center"/>
    </xf>
    <xf numFmtId="0" fontId="59" fillId="16" borderId="58" xfId="0" applyFont="1" applyFill="1" applyBorder="1" applyAlignment="1">
      <alignment horizontal="center" vertical="center" wrapText="1"/>
    </xf>
    <xf numFmtId="0" fontId="60" fillId="0" borderId="58" xfId="0" applyFont="1" applyBorder="1" applyAlignment="1">
      <alignment horizontal="left" vertical="top" wrapText="1"/>
    </xf>
    <xf numFmtId="0" fontId="60" fillId="0" borderId="58" xfId="0" applyFont="1" applyBorder="1" applyAlignment="1">
      <alignment horizontal="left" vertical="center" wrapText="1"/>
    </xf>
    <xf numFmtId="0" fontId="60" fillId="0" borderId="60" xfId="0" applyFont="1" applyBorder="1" applyAlignment="1">
      <alignment horizontal="left" vertical="top" wrapText="1"/>
    </xf>
    <xf numFmtId="0" fontId="60" fillId="0" borderId="57" xfId="0" applyFont="1" applyBorder="1" applyAlignment="1">
      <alignment horizontal="left" vertical="top" wrapText="1"/>
    </xf>
    <xf numFmtId="0" fontId="60" fillId="0" borderId="61" xfId="0" applyFont="1" applyBorder="1" applyAlignment="1">
      <alignment horizontal="left" vertical="top" wrapText="1"/>
    </xf>
    <xf numFmtId="0" fontId="60" fillId="0" borderId="68" xfId="0" applyFont="1" applyBorder="1" applyAlignment="1">
      <alignment horizontal="left" vertical="top" wrapText="1"/>
    </xf>
    <xf numFmtId="0" fontId="31" fillId="2" borderId="19" xfId="0" applyFont="1" applyFill="1" applyBorder="1"/>
    <xf numFmtId="0" fontId="5" fillId="2" borderId="19" xfId="0" applyFont="1" applyFill="1" applyBorder="1"/>
    <xf numFmtId="0" fontId="29" fillId="2" borderId="19" xfId="0" applyFont="1" applyFill="1" applyBorder="1" applyAlignment="1">
      <alignment horizontal="center" vertical="center" wrapText="1"/>
    </xf>
    <xf numFmtId="0" fontId="30" fillId="9" borderId="68" xfId="0" applyFont="1" applyFill="1" applyBorder="1" applyAlignment="1">
      <alignment horizontal="center" vertical="center" wrapText="1" readingOrder="1"/>
    </xf>
    <xf numFmtId="0" fontId="26" fillId="8" borderId="68" xfId="0" applyFont="1" applyFill="1" applyBorder="1" applyAlignment="1">
      <alignment horizontal="center" vertical="center" wrapText="1" readingOrder="1"/>
    </xf>
    <xf numFmtId="0" fontId="26" fillId="0" borderId="68" xfId="0" applyFont="1" applyBorder="1" applyAlignment="1">
      <alignment horizontal="left" vertical="center" wrapText="1" readingOrder="1"/>
    </xf>
    <xf numFmtId="9" fontId="26" fillId="0" borderId="68" xfId="0" applyNumberFormat="1" applyFont="1" applyBorder="1" applyAlignment="1">
      <alignment horizontal="center" vertical="center" wrapText="1" readingOrder="1"/>
    </xf>
    <xf numFmtId="0" fontId="26" fillId="10" borderId="68" xfId="0" applyFont="1" applyFill="1" applyBorder="1" applyAlignment="1">
      <alignment horizontal="center" vertical="center" wrapText="1" readingOrder="1"/>
    </xf>
    <xf numFmtId="0" fontId="26" fillId="11" borderId="68" xfId="0" applyFont="1" applyFill="1" applyBorder="1" applyAlignment="1">
      <alignment horizontal="center" vertical="center" wrapText="1" readingOrder="1"/>
    </xf>
    <xf numFmtId="0" fontId="26" fillId="12" borderId="68" xfId="0" applyFont="1" applyFill="1" applyBorder="1" applyAlignment="1">
      <alignment horizontal="center" vertical="center" wrapText="1" readingOrder="1"/>
    </xf>
    <xf numFmtId="0" fontId="27" fillId="3" borderId="68" xfId="0" applyFont="1" applyFill="1" applyBorder="1" applyAlignment="1">
      <alignment horizontal="center" vertical="center" wrapText="1" readingOrder="1"/>
    </xf>
    <xf numFmtId="0" fontId="34" fillId="8" borderId="68" xfId="0" applyFont="1" applyFill="1" applyBorder="1" applyAlignment="1">
      <alignment horizontal="center" vertical="center" wrapText="1" readingOrder="1"/>
    </xf>
    <xf numFmtId="0" fontId="34" fillId="10" borderId="68" xfId="0" applyFont="1" applyFill="1" applyBorder="1" applyAlignment="1">
      <alignment horizontal="center" vertical="center" wrapText="1" readingOrder="1"/>
    </xf>
    <xf numFmtId="0" fontId="34" fillId="11" borderId="68" xfId="0" applyFont="1" applyFill="1" applyBorder="1" applyAlignment="1">
      <alignment horizontal="center" vertical="center" wrapText="1" readingOrder="1"/>
    </xf>
    <xf numFmtId="0" fontId="34" fillId="12" borderId="68" xfId="0" applyFont="1" applyFill="1" applyBorder="1" applyAlignment="1">
      <alignment horizontal="center" vertical="center" wrapText="1" readingOrder="1"/>
    </xf>
    <xf numFmtId="0" fontId="62" fillId="3" borderId="68" xfId="0" applyFont="1" applyFill="1" applyBorder="1" applyAlignment="1">
      <alignment horizontal="center" vertical="center" wrapText="1" readingOrder="1"/>
    </xf>
    <xf numFmtId="0" fontId="25" fillId="9" borderId="68" xfId="0" applyFont="1" applyFill="1" applyBorder="1" applyAlignment="1">
      <alignment horizontal="center" vertical="center" wrapText="1" readingOrder="1"/>
    </xf>
    <xf numFmtId="0" fontId="43" fillId="26" borderId="50" xfId="0" applyFont="1" applyFill="1" applyBorder="1" applyAlignment="1">
      <alignment horizontal="center" vertical="center" wrapText="1" readingOrder="1"/>
    </xf>
    <xf numFmtId="0" fontId="43" fillId="26" borderId="51" xfId="0" applyFont="1" applyFill="1" applyBorder="1" applyAlignment="1">
      <alignment horizontal="center" vertical="center" wrapText="1" readingOrder="1"/>
    </xf>
    <xf numFmtId="0" fontId="9" fillId="0" borderId="68" xfId="3" applyFont="1" applyBorder="1" applyAlignment="1">
      <alignment vertical="center"/>
    </xf>
    <xf numFmtId="0" fontId="9" fillId="0" borderId="68" xfId="3" applyFont="1" applyBorder="1" applyAlignment="1">
      <alignment wrapText="1"/>
    </xf>
    <xf numFmtId="0" fontId="4" fillId="0" borderId="19" xfId="3"/>
    <xf numFmtId="0" fontId="4" fillId="0" borderId="19" xfId="3" applyAlignment="1">
      <alignment vertical="center"/>
    </xf>
    <xf numFmtId="0" fontId="4" fillId="0" borderId="19" xfId="3" applyAlignment="1">
      <alignment wrapText="1"/>
    </xf>
    <xf numFmtId="0" fontId="6" fillId="16" borderId="68" xfId="0" applyFont="1" applyFill="1" applyBorder="1" applyAlignment="1">
      <alignment horizontal="center" vertical="center" wrapText="1"/>
    </xf>
    <xf numFmtId="0" fontId="65" fillId="16" borderId="68" xfId="0" applyFont="1" applyFill="1" applyBorder="1" applyAlignment="1">
      <alignment horizontal="center" vertical="center" wrapText="1"/>
    </xf>
    <xf numFmtId="0" fontId="64" fillId="22" borderId="68" xfId="0" applyFont="1" applyFill="1" applyBorder="1" applyAlignment="1">
      <alignment horizontal="left" vertical="center"/>
    </xf>
    <xf numFmtId="0" fontId="64" fillId="22" borderId="68" xfId="0" applyFont="1" applyFill="1" applyBorder="1" applyAlignment="1">
      <alignment horizontal="center" vertical="center" wrapText="1"/>
    </xf>
    <xf numFmtId="0" fontId="64" fillId="22" borderId="68" xfId="0" applyFont="1" applyFill="1" applyBorder="1" applyAlignment="1">
      <alignment horizontal="left" vertical="center" wrapText="1"/>
    </xf>
    <xf numFmtId="0" fontId="32" fillId="13" borderId="68" xfId="0" applyFont="1" applyFill="1" applyBorder="1" applyAlignment="1">
      <alignment horizontal="left" vertical="center" wrapText="1" readingOrder="1"/>
    </xf>
    <xf numFmtId="0" fontId="45" fillId="0" borderId="0" xfId="0" applyFont="1"/>
    <xf numFmtId="0" fontId="0" fillId="13" borderId="19" xfId="4" applyFont="1" applyFill="1"/>
    <xf numFmtId="0" fontId="0" fillId="0" borderId="19" xfId="4" applyFont="1"/>
    <xf numFmtId="0" fontId="67" fillId="13" borderId="82" xfId="4" applyFont="1" applyFill="1" applyBorder="1" applyAlignment="1">
      <alignment vertical="center"/>
    </xf>
    <xf numFmtId="0" fontId="67" fillId="13" borderId="87" xfId="4" applyFont="1" applyFill="1" applyBorder="1" applyAlignment="1">
      <alignment vertical="center"/>
    </xf>
    <xf numFmtId="0" fontId="9" fillId="2" borderId="19" xfId="4" applyFont="1" applyFill="1"/>
    <xf numFmtId="0" fontId="51" fillId="2" borderId="19" xfId="4" applyFont="1" applyFill="1"/>
    <xf numFmtId="0" fontId="53" fillId="23" borderId="71" xfId="4" applyFont="1" applyFill="1" applyBorder="1" applyAlignment="1">
      <alignment horizontal="center" vertical="center" wrapText="1"/>
    </xf>
    <xf numFmtId="0" fontId="54" fillId="16" borderId="69" xfId="4" applyFont="1" applyFill="1" applyBorder="1" applyAlignment="1">
      <alignment horizontal="center" vertical="center" wrapText="1"/>
    </xf>
    <xf numFmtId="0" fontId="51" fillId="18" borderId="68" xfId="4" applyFont="1" applyFill="1" applyBorder="1" applyAlignment="1">
      <alignment horizontal="center" vertical="center" textRotation="90"/>
    </xf>
    <xf numFmtId="0" fontId="51" fillId="18" borderId="70" xfId="4" applyFont="1" applyFill="1" applyBorder="1" applyAlignment="1">
      <alignment horizontal="center" vertical="center" textRotation="90"/>
    </xf>
    <xf numFmtId="0" fontId="10" fillId="2" borderId="19" xfId="4" applyFont="1" applyFill="1" applyAlignment="1">
      <alignment horizontal="center" vertical="center"/>
    </xf>
    <xf numFmtId="0" fontId="68" fillId="0" borderId="19" xfId="4"/>
    <xf numFmtId="0" fontId="52" fillId="0" borderId="68" xfId="5" applyFont="1" applyBorder="1" applyAlignment="1" applyProtection="1">
      <alignment vertical="center" wrapText="1"/>
      <protection locked="0"/>
    </xf>
    <xf numFmtId="0" fontId="9" fillId="0" borderId="68" xfId="4" applyFont="1" applyBorder="1" applyAlignment="1">
      <alignment horizontal="center" vertical="center" wrapText="1"/>
    </xf>
    <xf numFmtId="9" fontId="9" fillId="0" borderId="68" xfId="4" applyNumberFormat="1" applyFont="1" applyBorder="1" applyAlignment="1">
      <alignment horizontal="center" vertical="center" wrapText="1"/>
    </xf>
    <xf numFmtId="9" fontId="9" fillId="0" borderId="68" xfId="6" applyFont="1" applyBorder="1" applyAlignment="1">
      <alignment horizontal="center" vertical="center" wrapText="1"/>
    </xf>
    <xf numFmtId="0" fontId="10" fillId="0" borderId="68" xfId="4" applyFont="1" applyBorder="1" applyAlignment="1">
      <alignment horizontal="center" vertical="center" wrapText="1"/>
    </xf>
    <xf numFmtId="0" fontId="10" fillId="0" borderId="68" xfId="4" applyFont="1" applyBorder="1" applyAlignment="1">
      <alignment horizontal="center" vertical="center"/>
    </xf>
    <xf numFmtId="0" fontId="9" fillId="0" borderId="68" xfId="4" applyFont="1" applyBorder="1" applyAlignment="1">
      <alignment horizontal="center" vertical="center"/>
    </xf>
    <xf numFmtId="0" fontId="9" fillId="0" borderId="68" xfId="4" applyFont="1" applyBorder="1" applyAlignment="1">
      <alignment horizontal="center" vertical="center" textRotation="90"/>
    </xf>
    <xf numFmtId="9" fontId="9" fillId="0" borderId="68" xfId="4" applyNumberFormat="1" applyFont="1" applyBorder="1" applyAlignment="1">
      <alignment horizontal="center" vertical="center"/>
    </xf>
    <xf numFmtId="164" fontId="9" fillId="0" borderId="68" xfId="4" applyNumberFormat="1" applyFont="1" applyBorder="1" applyAlignment="1">
      <alignment horizontal="center" vertical="center"/>
    </xf>
    <xf numFmtId="14" fontId="9" fillId="0" borderId="68" xfId="4" applyNumberFormat="1" applyFont="1" applyBorder="1" applyAlignment="1">
      <alignment horizontal="center" vertical="center" wrapText="1"/>
    </xf>
    <xf numFmtId="14" fontId="9" fillId="0" borderId="68" xfId="4" applyNumberFormat="1" applyFont="1" applyBorder="1" applyAlignment="1">
      <alignment horizontal="center" vertical="center"/>
    </xf>
    <xf numFmtId="0" fontId="51" fillId="0" borderId="68" xfId="4" applyFont="1" applyBorder="1" applyAlignment="1">
      <alignment horizontal="center" vertical="center"/>
    </xf>
    <xf numFmtId="9" fontId="9" fillId="0" borderId="68" xfId="6" applyFont="1" applyBorder="1" applyAlignment="1">
      <alignment horizontal="center" vertical="center" textRotation="90"/>
    </xf>
    <xf numFmtId="0" fontId="10" fillId="23" borderId="68" xfId="4" applyFont="1" applyFill="1" applyBorder="1" applyAlignment="1">
      <alignment horizontal="center" vertical="center"/>
    </xf>
    <xf numFmtId="0" fontId="9" fillId="13" borderId="68" xfId="4" applyFont="1" applyFill="1" applyBorder="1" applyAlignment="1">
      <alignment horizontal="center" vertical="center" wrapText="1"/>
    </xf>
    <xf numFmtId="0" fontId="71" fillId="0" borderId="68" xfId="4" applyFont="1" applyBorder="1" applyAlignment="1">
      <alignment horizontal="center" vertical="center" wrapText="1"/>
    </xf>
    <xf numFmtId="0" fontId="10" fillId="13" borderId="68" xfId="4" applyFont="1" applyFill="1" applyBorder="1" applyAlignment="1">
      <alignment horizontal="center" vertical="center" wrapText="1"/>
    </xf>
    <xf numFmtId="0" fontId="9" fillId="13" borderId="68" xfId="4" applyFont="1" applyFill="1" applyBorder="1" applyAlignment="1">
      <alignment horizontal="center" vertical="center"/>
    </xf>
    <xf numFmtId="0" fontId="9" fillId="13" borderId="68" xfId="4" applyFont="1" applyFill="1" applyBorder="1" applyAlignment="1">
      <alignment horizontal="center" vertical="center" textRotation="90"/>
    </xf>
    <xf numFmtId="9" fontId="9" fillId="13" borderId="68" xfId="4" applyNumberFormat="1" applyFont="1" applyFill="1" applyBorder="1" applyAlignment="1">
      <alignment horizontal="center" vertical="center"/>
    </xf>
    <xf numFmtId="164" fontId="9" fillId="13" borderId="68" xfId="4" applyNumberFormat="1" applyFont="1" applyFill="1" applyBorder="1" applyAlignment="1">
      <alignment horizontal="center" vertical="center"/>
    </xf>
    <xf numFmtId="0" fontId="9" fillId="0" borderId="19" xfId="4" applyFont="1"/>
    <xf numFmtId="0" fontId="55" fillId="0" borderId="19" xfId="4" applyFont="1" applyAlignment="1">
      <alignment horizontal="center"/>
    </xf>
    <xf numFmtId="9" fontId="9" fillId="0" borderId="73" xfId="6" applyFont="1" applyBorder="1" applyAlignment="1">
      <alignment horizontal="center" vertical="center" wrapText="1"/>
    </xf>
    <xf numFmtId="0" fontId="9" fillId="0" borderId="68" xfId="4" applyFont="1" applyBorder="1"/>
    <xf numFmtId="0" fontId="9" fillId="0" borderId="19" xfId="4" applyFont="1" applyAlignment="1">
      <alignment horizontal="center" vertical="center"/>
    </xf>
    <xf numFmtId="0" fontId="9" fillId="0" borderId="19" xfId="4" applyFont="1" applyAlignment="1">
      <alignment horizontal="center"/>
    </xf>
    <xf numFmtId="0" fontId="55" fillId="0" borderId="68" xfId="4" applyFont="1" applyBorder="1" applyAlignment="1">
      <alignment horizontal="center"/>
    </xf>
    <xf numFmtId="0" fontId="9" fillId="0" borderId="69" xfId="4" applyFont="1" applyBorder="1" applyAlignment="1">
      <alignment horizontal="center" vertical="center"/>
    </xf>
    <xf numFmtId="9" fontId="9" fillId="0" borderId="69" xfId="4" applyNumberFormat="1" applyFont="1" applyBorder="1" applyAlignment="1">
      <alignment vertical="center" wrapText="1"/>
    </xf>
    <xf numFmtId="0" fontId="9" fillId="2" borderId="19" xfId="4" applyFont="1" applyFill="1" applyAlignment="1">
      <alignment vertical="center"/>
    </xf>
    <xf numFmtId="9" fontId="9" fillId="0" borderId="69" xfId="4" applyNumberFormat="1" applyFont="1" applyBorder="1" applyAlignment="1">
      <alignment horizontal="center" vertical="center" wrapText="1"/>
    </xf>
    <xf numFmtId="1" fontId="9" fillId="25" borderId="68" xfId="6" applyNumberFormat="1" applyFont="1" applyFill="1" applyBorder="1" applyAlignment="1">
      <alignment horizontal="center" vertical="center" wrapText="1"/>
    </xf>
    <xf numFmtId="0" fontId="10" fillId="13" borderId="69" xfId="4" applyFont="1" applyFill="1" applyBorder="1" applyAlignment="1">
      <alignment horizontal="center" vertical="center" wrapText="1"/>
    </xf>
    <xf numFmtId="0" fontId="10" fillId="0" borderId="69" xfId="4" applyFont="1" applyBorder="1" applyAlignment="1">
      <alignment horizontal="center" vertical="center"/>
    </xf>
    <xf numFmtId="0" fontId="9" fillId="2" borderId="19" xfId="4" applyFont="1" applyFill="1" applyAlignment="1">
      <alignment horizontal="center" vertical="center"/>
    </xf>
    <xf numFmtId="0" fontId="71" fillId="2" borderId="19" xfId="4" applyFont="1" applyFill="1"/>
    <xf numFmtId="0" fontId="10" fillId="0" borderId="69" xfId="4" applyFont="1" applyBorder="1" applyAlignment="1">
      <alignment vertical="center"/>
    </xf>
    <xf numFmtId="9" fontId="9" fillId="13" borderId="69" xfId="4" applyNumberFormat="1" applyFont="1" applyFill="1" applyBorder="1" applyAlignment="1">
      <alignment vertical="center" wrapText="1"/>
    </xf>
    <xf numFmtId="0" fontId="10" fillId="13" borderId="69" xfId="4" applyFont="1" applyFill="1" applyBorder="1" applyAlignment="1">
      <alignment horizontal="center" vertical="center"/>
    </xf>
    <xf numFmtId="9" fontId="9" fillId="13" borderId="68" xfId="4" applyNumberFormat="1" applyFont="1" applyFill="1" applyBorder="1" applyAlignment="1">
      <alignment horizontal="center" vertical="center" textRotation="90"/>
    </xf>
    <xf numFmtId="0" fontId="9" fillId="0" borderId="69" xfId="4" applyFont="1" applyBorder="1" applyAlignment="1">
      <alignment horizontal="center" vertical="center" wrapText="1"/>
    </xf>
    <xf numFmtId="1" fontId="9" fillId="25" borderId="69" xfId="6" applyNumberFormat="1" applyFont="1" applyFill="1" applyBorder="1" applyAlignment="1">
      <alignment horizontal="center" vertical="center" wrapText="1"/>
    </xf>
    <xf numFmtId="0" fontId="9" fillId="0" borderId="69" xfId="4" applyFont="1" applyBorder="1" applyAlignment="1">
      <alignment horizontal="center" vertical="center" textRotation="90"/>
    </xf>
    <xf numFmtId="9" fontId="9" fillId="0" borderId="69" xfId="4" applyNumberFormat="1" applyFont="1" applyBorder="1" applyAlignment="1">
      <alignment horizontal="center" vertical="center"/>
    </xf>
    <xf numFmtId="164" fontId="9" fillId="0" borderId="69" xfId="4" applyNumberFormat="1" applyFont="1" applyBorder="1" applyAlignment="1">
      <alignment horizontal="center" vertical="center"/>
    </xf>
    <xf numFmtId="0" fontId="10" fillId="0" borderId="69" xfId="4" applyFont="1" applyBorder="1" applyAlignment="1">
      <alignment horizontal="center" vertical="center" wrapText="1"/>
    </xf>
    <xf numFmtId="9" fontId="9" fillId="0" borderId="68" xfId="4" applyNumberFormat="1" applyFont="1" applyBorder="1" applyAlignment="1">
      <alignment vertical="center" wrapText="1"/>
    </xf>
    <xf numFmtId="9" fontId="9" fillId="13" borderId="80" xfId="4" applyNumberFormat="1" applyFont="1" applyFill="1" applyBorder="1" applyAlignment="1">
      <alignment vertical="center" wrapText="1"/>
    </xf>
    <xf numFmtId="1" fontId="9" fillId="25" borderId="70" xfId="6" applyNumberFormat="1" applyFont="1" applyFill="1" applyBorder="1" applyAlignment="1">
      <alignment horizontal="center" vertical="center" wrapText="1"/>
    </xf>
    <xf numFmtId="0" fontId="10" fillId="13" borderId="80" xfId="4" applyFont="1" applyFill="1" applyBorder="1" applyAlignment="1">
      <alignment horizontal="center" vertical="center" wrapText="1"/>
    </xf>
    <xf numFmtId="0" fontId="10" fillId="13" borderId="80" xfId="4" applyFont="1" applyFill="1" applyBorder="1" applyAlignment="1">
      <alignment horizontal="center" vertical="center"/>
    </xf>
    <xf numFmtId="0" fontId="9" fillId="13" borderId="70" xfId="4" applyFont="1" applyFill="1" applyBorder="1" applyAlignment="1">
      <alignment horizontal="center" vertical="center"/>
    </xf>
    <xf numFmtId="0" fontId="71" fillId="0" borderId="70" xfId="4" applyFont="1" applyBorder="1" applyAlignment="1">
      <alignment horizontal="center" vertical="center"/>
    </xf>
    <xf numFmtId="9" fontId="71" fillId="13" borderId="69" xfId="4" applyNumberFormat="1" applyFont="1" applyFill="1" applyBorder="1" applyAlignment="1">
      <alignment vertical="center" wrapText="1"/>
    </xf>
    <xf numFmtId="1" fontId="71" fillId="25" borderId="68" xfId="6" applyNumberFormat="1" applyFont="1" applyFill="1" applyBorder="1" applyAlignment="1">
      <alignment horizontal="center" vertical="center" wrapText="1"/>
    </xf>
    <xf numFmtId="0" fontId="72" fillId="13" borderId="69" xfId="4" applyFont="1" applyFill="1" applyBorder="1" applyAlignment="1">
      <alignment horizontal="center" vertical="center" wrapText="1"/>
    </xf>
    <xf numFmtId="0" fontId="72" fillId="13" borderId="69" xfId="4" applyFont="1" applyFill="1" applyBorder="1" applyAlignment="1">
      <alignment horizontal="center" vertical="center"/>
    </xf>
    <xf numFmtId="0" fontId="71" fillId="13" borderId="68" xfId="4" applyFont="1" applyFill="1" applyBorder="1" applyAlignment="1">
      <alignment horizontal="center" vertical="center"/>
    </xf>
    <xf numFmtId="0" fontId="71" fillId="13" borderId="68" xfId="4" applyFont="1" applyFill="1" applyBorder="1" applyAlignment="1">
      <alignment horizontal="center" vertical="center" textRotation="90"/>
    </xf>
    <xf numFmtId="9" fontId="71" fillId="13" borderId="68" xfId="4" applyNumberFormat="1" applyFont="1" applyFill="1" applyBorder="1" applyAlignment="1">
      <alignment horizontal="center" vertical="center"/>
    </xf>
    <xf numFmtId="9" fontId="71" fillId="13" borderId="68" xfId="4" applyNumberFormat="1" applyFont="1" applyFill="1" applyBorder="1" applyAlignment="1">
      <alignment horizontal="center" vertical="center" textRotation="90"/>
    </xf>
    <xf numFmtId="164" fontId="71" fillId="13" borderId="68" xfId="4" applyNumberFormat="1" applyFont="1" applyFill="1" applyBorder="1" applyAlignment="1">
      <alignment horizontal="center" vertical="center"/>
    </xf>
    <xf numFmtId="0" fontId="72" fillId="0" borderId="70" xfId="4" applyFont="1" applyBorder="1" applyAlignment="1">
      <alignment horizontal="center" vertical="center"/>
    </xf>
    <xf numFmtId="0" fontId="71" fillId="0" borderId="80" xfId="4" applyFont="1" applyBorder="1" applyAlignment="1">
      <alignment horizontal="center" vertical="center" wrapText="1"/>
    </xf>
    <xf numFmtId="0" fontId="71" fillId="0" borderId="68" xfId="4" applyFont="1" applyBorder="1" applyAlignment="1">
      <alignment horizontal="center" vertical="center"/>
    </xf>
    <xf numFmtId="0" fontId="71" fillId="0" borderId="68" xfId="4" applyFont="1" applyBorder="1" applyAlignment="1">
      <alignment horizontal="center" vertical="center" textRotation="90"/>
    </xf>
    <xf numFmtId="9" fontId="71" fillId="0" borderId="68" xfId="4" applyNumberFormat="1" applyFont="1" applyBorder="1" applyAlignment="1">
      <alignment horizontal="center" vertical="center"/>
    </xf>
    <xf numFmtId="164" fontId="71" fillId="0" borderId="68" xfId="4" applyNumberFormat="1" applyFont="1" applyBorder="1" applyAlignment="1">
      <alignment horizontal="center" vertical="center"/>
    </xf>
    <xf numFmtId="0" fontId="72" fillId="0" borderId="68" xfId="4" applyFont="1" applyBorder="1" applyAlignment="1">
      <alignment horizontal="center" vertical="center"/>
    </xf>
    <xf numFmtId="0" fontId="71" fillId="2" borderId="68" xfId="4" applyFont="1" applyFill="1" applyBorder="1"/>
    <xf numFmtId="0" fontId="9" fillId="0" borderId="70" xfId="4" applyFont="1" applyBorder="1" applyAlignment="1">
      <alignment horizontal="center" vertical="center"/>
    </xf>
    <xf numFmtId="0" fontId="9" fillId="0" borderId="70" xfId="4" applyFont="1" applyBorder="1" applyAlignment="1">
      <alignment horizontal="center" vertical="center" textRotation="90"/>
    </xf>
    <xf numFmtId="9" fontId="9" fillId="0" borderId="70" xfId="4" applyNumberFormat="1" applyFont="1" applyBorder="1" applyAlignment="1">
      <alignment horizontal="center" vertical="center"/>
    </xf>
    <xf numFmtId="0" fontId="10" fillId="13" borderId="69" xfId="4" applyFont="1" applyFill="1" applyBorder="1" applyAlignment="1">
      <alignment vertical="center" wrapText="1"/>
    </xf>
    <xf numFmtId="0" fontId="9" fillId="0" borderId="68" xfId="4" applyFont="1" applyBorder="1" applyAlignment="1">
      <alignment horizontal="left" vertical="center" wrapText="1"/>
    </xf>
    <xf numFmtId="0" fontId="9" fillId="0" borderId="68" xfId="4" applyFont="1" applyBorder="1" applyAlignment="1">
      <alignment vertical="center" wrapText="1"/>
    </xf>
    <xf numFmtId="0" fontId="10" fillId="0" borderId="69" xfId="4" applyFont="1" applyBorder="1" applyAlignment="1">
      <alignment vertical="center" wrapText="1"/>
    </xf>
    <xf numFmtId="9" fontId="9" fillId="0" borderId="80" xfId="4" applyNumberFormat="1" applyFont="1" applyBorder="1" applyAlignment="1">
      <alignment vertical="center" wrapText="1"/>
    </xf>
    <xf numFmtId="0" fontId="10" fillId="0" borderId="70" xfId="4" applyFont="1" applyBorder="1" applyAlignment="1">
      <alignment horizontal="center" vertical="center" wrapText="1"/>
    </xf>
    <xf numFmtId="0" fontId="10" fillId="0" borderId="80" xfId="4" applyFont="1" applyBorder="1" applyAlignment="1">
      <alignment horizontal="center" vertical="center" wrapText="1"/>
    </xf>
    <xf numFmtId="1" fontId="9" fillId="25" borderId="80" xfId="6" applyNumberFormat="1" applyFont="1" applyFill="1" applyBorder="1" applyAlignment="1">
      <alignment horizontal="center" vertical="center" wrapText="1"/>
    </xf>
    <xf numFmtId="0" fontId="10" fillId="0" borderId="80" xfId="4" applyFont="1" applyBorder="1" applyAlignment="1">
      <alignment horizontal="center" vertical="center"/>
    </xf>
    <xf numFmtId="0" fontId="9" fillId="25" borderId="68" xfId="4" applyFont="1" applyFill="1" applyBorder="1" applyAlignment="1">
      <alignment horizontal="center" vertical="center"/>
    </xf>
    <xf numFmtId="0" fontId="10" fillId="13" borderId="68" xfId="4" applyFont="1" applyFill="1" applyBorder="1" applyAlignment="1">
      <alignment vertical="center" wrapText="1"/>
    </xf>
    <xf numFmtId="0" fontId="9" fillId="0" borderId="70" xfId="4" applyFont="1" applyBorder="1" applyAlignment="1">
      <alignment horizontal="center" vertical="center" wrapText="1"/>
    </xf>
    <xf numFmtId="0" fontId="75" fillId="0" borderId="68" xfId="4" applyFont="1" applyBorder="1" applyAlignment="1" applyProtection="1">
      <alignment horizontal="center" vertical="center" wrapText="1"/>
      <protection locked="0"/>
    </xf>
    <xf numFmtId="0" fontId="9" fillId="13" borderId="68" xfId="4" applyFont="1" applyFill="1" applyBorder="1" applyAlignment="1">
      <alignment horizontal="center" vertical="top" wrapText="1"/>
    </xf>
    <xf numFmtId="0" fontId="9" fillId="0" borderId="68" xfId="4" applyFont="1" applyBorder="1" applyAlignment="1">
      <alignment horizontal="center" vertical="top" wrapText="1"/>
    </xf>
    <xf numFmtId="0" fontId="48" fillId="0" borderId="68" xfId="4" applyFont="1" applyBorder="1" applyAlignment="1">
      <alignment horizontal="left" vertical="top" wrapText="1"/>
    </xf>
    <xf numFmtId="0" fontId="9" fillId="0" borderId="68" xfId="4" applyFont="1" applyBorder="1" applyAlignment="1">
      <alignment horizontal="center" vertical="top"/>
    </xf>
    <xf numFmtId="0" fontId="9" fillId="0" borderId="19" xfId="4" applyFont="1" applyAlignment="1">
      <alignment horizontal="center" vertical="top"/>
    </xf>
    <xf numFmtId="0" fontId="9" fillId="0" borderId="19" xfId="4" applyFont="1" applyAlignment="1">
      <alignment vertical="top"/>
    </xf>
    <xf numFmtId="0" fontId="9" fillId="2" borderId="19" xfId="4" applyFont="1" applyFill="1" applyAlignment="1">
      <alignment vertical="top"/>
    </xf>
    <xf numFmtId="9" fontId="9" fillId="0" borderId="68" xfId="4" applyNumberFormat="1" applyFont="1" applyBorder="1" applyAlignment="1">
      <alignment horizontal="center" vertical="top" wrapText="1"/>
    </xf>
    <xf numFmtId="9" fontId="9" fillId="0" borderId="68" xfId="6" applyFont="1" applyBorder="1" applyAlignment="1">
      <alignment horizontal="center" vertical="top" wrapText="1"/>
    </xf>
    <xf numFmtId="0" fontId="10" fillId="0" borderId="68" xfId="4" applyFont="1" applyBorder="1" applyAlignment="1">
      <alignment horizontal="center" vertical="top" wrapText="1"/>
    </xf>
    <xf numFmtId="0" fontId="10" fillId="0" borderId="68" xfId="4" applyFont="1" applyBorder="1" applyAlignment="1">
      <alignment horizontal="center" vertical="top"/>
    </xf>
    <xf numFmtId="0" fontId="9" fillId="0" borderId="68" xfId="4" applyFont="1" applyBorder="1" applyAlignment="1">
      <alignment horizontal="center" vertical="top" textRotation="90"/>
    </xf>
    <xf numFmtId="9" fontId="9" fillId="0" borderId="68" xfId="4" applyNumberFormat="1" applyFont="1" applyBorder="1" applyAlignment="1">
      <alignment horizontal="center" vertical="top"/>
    </xf>
    <xf numFmtId="0" fontId="9" fillId="0" borderId="68" xfId="4" applyFont="1" applyBorder="1" applyAlignment="1">
      <alignment horizontal="left" vertical="top" wrapText="1"/>
    </xf>
    <xf numFmtId="9" fontId="9" fillId="0" borderId="70" xfId="4" applyNumberFormat="1" applyFont="1" applyBorder="1" applyAlignment="1">
      <alignment horizontal="center" vertical="top" wrapText="1"/>
    </xf>
    <xf numFmtId="9" fontId="9" fillId="0" borderId="80" xfId="4" applyNumberFormat="1" applyFont="1" applyBorder="1" applyAlignment="1">
      <alignment horizontal="center" vertical="top" wrapText="1"/>
    </xf>
    <xf numFmtId="9" fontId="9" fillId="13" borderId="68" xfId="4" applyNumberFormat="1" applyFont="1" applyFill="1" applyBorder="1" applyAlignment="1">
      <alignment horizontal="center" vertical="top" wrapText="1"/>
    </xf>
    <xf numFmtId="9" fontId="9" fillId="13" borderId="68" xfId="6" applyFont="1" applyFill="1" applyBorder="1" applyAlignment="1">
      <alignment horizontal="center" vertical="top" wrapText="1"/>
    </xf>
    <xf numFmtId="0" fontId="10" fillId="32" borderId="68" xfId="4" applyFont="1" applyFill="1" applyBorder="1" applyAlignment="1">
      <alignment horizontal="center" vertical="top" wrapText="1"/>
    </xf>
    <xf numFmtId="0" fontId="10" fillId="32" borderId="68" xfId="4" applyFont="1" applyFill="1" applyBorder="1" applyAlignment="1">
      <alignment horizontal="center" vertical="top"/>
    </xf>
    <xf numFmtId="0" fontId="10" fillId="2" borderId="19" xfId="4" applyFont="1" applyFill="1" applyAlignment="1">
      <alignment horizontal="center" vertical="top"/>
    </xf>
    <xf numFmtId="164" fontId="9" fillId="0" borderId="68" xfId="4" applyNumberFormat="1" applyFont="1" applyBorder="1" applyAlignment="1">
      <alignment horizontal="center" vertical="top"/>
    </xf>
    <xf numFmtId="0" fontId="71" fillId="0" borderId="68" xfId="4" applyFont="1" applyBorder="1" applyAlignment="1">
      <alignment horizontal="center" vertical="top" wrapText="1"/>
    </xf>
    <xf numFmtId="0" fontId="45" fillId="0" borderId="0" xfId="0" applyFont="1" applyAlignment="1">
      <alignment vertical="top"/>
    </xf>
    <xf numFmtId="0" fontId="63" fillId="0" borderId="0" xfId="0" applyFont="1" applyAlignment="1">
      <alignment horizontal="center" vertical="top"/>
    </xf>
    <xf numFmtId="0" fontId="63" fillId="29" borderId="85" xfId="0" applyFont="1" applyFill="1" applyBorder="1" applyAlignment="1">
      <alignment horizontal="center" vertical="top"/>
    </xf>
    <xf numFmtId="49" fontId="45" fillId="28" borderId="0" xfId="0" applyNumberFormat="1" applyFont="1" applyFill="1" applyAlignment="1">
      <alignment horizontal="center" vertical="top"/>
    </xf>
    <xf numFmtId="0" fontId="45" fillId="0" borderId="0" xfId="0" applyFont="1" applyAlignment="1">
      <alignment horizontal="center" vertical="top"/>
    </xf>
    <xf numFmtId="0" fontId="63" fillId="30" borderId="87" xfId="0" applyFont="1" applyFill="1" applyBorder="1" applyAlignment="1">
      <alignment horizontal="center" vertical="top"/>
    </xf>
    <xf numFmtId="0" fontId="9" fillId="2" borderId="19" xfId="4" applyFont="1" applyFill="1" applyAlignment="1">
      <alignment horizontal="center" vertical="top"/>
    </xf>
    <xf numFmtId="0" fontId="9" fillId="2" borderId="19" xfId="4" applyFont="1" applyFill="1" applyAlignment="1">
      <alignment horizontal="left" vertical="top"/>
    </xf>
    <xf numFmtId="0" fontId="10" fillId="2" borderId="19" xfId="4" applyFont="1" applyFill="1" applyAlignment="1">
      <alignment horizontal="left" vertical="top"/>
    </xf>
    <xf numFmtId="9" fontId="9" fillId="0" borderId="69" xfId="4" applyNumberFormat="1" applyFont="1" applyBorder="1" applyAlignment="1">
      <alignment horizontal="left" vertical="top" wrapText="1"/>
    </xf>
    <xf numFmtId="1" fontId="9" fillId="25" borderId="69" xfId="6" applyNumberFormat="1" applyFont="1" applyFill="1" applyBorder="1" applyAlignment="1">
      <alignment horizontal="left" vertical="top" wrapText="1"/>
    </xf>
    <xf numFmtId="0" fontId="10" fillId="13" borderId="69" xfId="4" applyFont="1" applyFill="1" applyBorder="1" applyAlignment="1">
      <alignment horizontal="left" vertical="top" wrapText="1"/>
    </xf>
    <xf numFmtId="0" fontId="10" fillId="0" borderId="69" xfId="4" applyFont="1" applyBorder="1" applyAlignment="1">
      <alignment horizontal="left" vertical="top"/>
    </xf>
    <xf numFmtId="0" fontId="9" fillId="0" borderId="68" xfId="4" applyFont="1" applyBorder="1" applyAlignment="1">
      <alignment horizontal="left" vertical="top"/>
    </xf>
    <xf numFmtId="0" fontId="9" fillId="0" borderId="68" xfId="4" applyFont="1" applyBorder="1" applyAlignment="1">
      <alignment horizontal="left" vertical="top" textRotation="90"/>
    </xf>
    <xf numFmtId="9" fontId="9" fillId="0" borderId="68" xfId="4" applyNumberFormat="1" applyFont="1" applyBorder="1" applyAlignment="1">
      <alignment horizontal="left" vertical="top"/>
    </xf>
    <xf numFmtId="164" fontId="9" fillId="0" borderId="68" xfId="4" applyNumberFormat="1" applyFont="1" applyBorder="1" applyAlignment="1">
      <alignment horizontal="left" vertical="top"/>
    </xf>
    <xf numFmtId="0" fontId="10" fillId="0" borderId="68" xfId="4" applyFont="1" applyBorder="1" applyAlignment="1">
      <alignment horizontal="left" vertical="top" wrapText="1"/>
    </xf>
    <xf numFmtId="0" fontId="10" fillId="0" borderId="68" xfId="4" applyFont="1" applyBorder="1" applyAlignment="1">
      <alignment horizontal="left" vertical="top"/>
    </xf>
    <xf numFmtId="9" fontId="9" fillId="0" borderId="68" xfId="6" applyFont="1" applyBorder="1" applyAlignment="1">
      <alignment horizontal="left" vertical="top" textRotation="90"/>
    </xf>
    <xf numFmtId="0" fontId="9" fillId="0" borderId="69" xfId="4" applyFont="1" applyBorder="1" applyAlignment="1">
      <alignment horizontal="left" vertical="top"/>
    </xf>
    <xf numFmtId="0" fontId="9" fillId="0" borderId="69" xfId="4" applyFont="1" applyBorder="1" applyAlignment="1">
      <alignment horizontal="left" vertical="top" wrapText="1"/>
    </xf>
    <xf numFmtId="0" fontId="71" fillId="0" borderId="69" xfId="4" applyFont="1" applyBorder="1" applyAlignment="1">
      <alignment horizontal="left" vertical="top" wrapText="1"/>
    </xf>
    <xf numFmtId="0" fontId="71" fillId="2" borderId="19" xfId="4" applyFont="1" applyFill="1" applyAlignment="1">
      <alignment horizontal="left" vertical="top"/>
    </xf>
    <xf numFmtId="1" fontId="9" fillId="25" borderId="68" xfId="6" applyNumberFormat="1" applyFont="1" applyFill="1" applyBorder="1" applyAlignment="1">
      <alignment horizontal="left" vertical="top" wrapText="1"/>
    </xf>
    <xf numFmtId="0" fontId="9" fillId="13" borderId="80" xfId="4" applyFont="1" applyFill="1" applyBorder="1" applyAlignment="1">
      <alignment horizontal="left" vertical="top" wrapText="1"/>
    </xf>
    <xf numFmtId="9" fontId="9" fillId="13" borderId="69" xfId="4" applyNumberFormat="1" applyFont="1" applyFill="1" applyBorder="1" applyAlignment="1">
      <alignment horizontal="left" vertical="top" wrapText="1"/>
    </xf>
    <xf numFmtId="0" fontId="10" fillId="13" borderId="69" xfId="4" applyFont="1" applyFill="1" applyBorder="1" applyAlignment="1">
      <alignment horizontal="left" vertical="top"/>
    </xf>
    <xf numFmtId="0" fontId="9" fillId="13" borderId="68" xfId="4" applyFont="1" applyFill="1" applyBorder="1" applyAlignment="1">
      <alignment horizontal="left" vertical="top"/>
    </xf>
    <xf numFmtId="0" fontId="9" fillId="13" borderId="68" xfId="4" applyFont="1" applyFill="1" applyBorder="1" applyAlignment="1">
      <alignment horizontal="left" vertical="top" textRotation="90"/>
    </xf>
    <xf numFmtId="9" fontId="9" fillId="13" borderId="68" xfId="4" applyNumberFormat="1" applyFont="1" applyFill="1" applyBorder="1" applyAlignment="1">
      <alignment horizontal="left" vertical="top"/>
    </xf>
    <xf numFmtId="9" fontId="9" fillId="13" borderId="68" xfId="4" applyNumberFormat="1" applyFont="1" applyFill="1" applyBorder="1" applyAlignment="1">
      <alignment horizontal="left" vertical="top" textRotation="90"/>
    </xf>
    <xf numFmtId="164" fontId="9" fillId="13" borderId="68" xfId="4" applyNumberFormat="1" applyFont="1" applyFill="1" applyBorder="1" applyAlignment="1">
      <alignment horizontal="left" vertical="top"/>
    </xf>
    <xf numFmtId="0" fontId="9" fillId="0" borderId="70" xfId="4" applyFont="1" applyBorder="1" applyAlignment="1">
      <alignment horizontal="left" vertical="top"/>
    </xf>
    <xf numFmtId="0" fontId="9" fillId="0" borderId="70" xfId="4" applyFont="1" applyBorder="1" applyAlignment="1">
      <alignment horizontal="left" vertical="top" textRotation="90"/>
    </xf>
    <xf numFmtId="9" fontId="9" fillId="0" borderId="70" xfId="4" applyNumberFormat="1" applyFont="1" applyBorder="1" applyAlignment="1">
      <alignment horizontal="left" vertical="top"/>
    </xf>
    <xf numFmtId="0" fontId="9" fillId="0" borderId="80" xfId="4" applyFont="1" applyBorder="1" applyAlignment="1">
      <alignment horizontal="left" vertical="top" wrapText="1"/>
    </xf>
    <xf numFmtId="9" fontId="9" fillId="0" borderId="68" xfId="4" applyNumberFormat="1" applyFont="1" applyBorder="1" applyAlignment="1">
      <alignment horizontal="left" vertical="top" wrapText="1"/>
    </xf>
    <xf numFmtId="0" fontId="10" fillId="13" borderId="68" xfId="4" applyFont="1" applyFill="1" applyBorder="1" applyAlignment="1">
      <alignment horizontal="left" vertical="top" wrapText="1"/>
    </xf>
    <xf numFmtId="0" fontId="9" fillId="0" borderId="19" xfId="4" applyFont="1" applyAlignment="1">
      <alignment horizontal="left" vertical="top"/>
    </xf>
    <xf numFmtId="9" fontId="9" fillId="0" borderId="68" xfId="6" applyFont="1" applyBorder="1" applyAlignment="1">
      <alignment horizontal="left" vertical="top" wrapText="1"/>
    </xf>
    <xf numFmtId="0" fontId="9" fillId="13" borderId="19" xfId="4" applyFont="1" applyFill="1" applyAlignment="1">
      <alignment horizontal="left" vertical="top"/>
    </xf>
    <xf numFmtId="0" fontId="69" fillId="0" borderId="19" xfId="4" applyFont="1" applyAlignment="1">
      <alignment horizontal="left" vertical="top"/>
    </xf>
    <xf numFmtId="0" fontId="69" fillId="29" borderId="85" xfId="4" applyFont="1" applyFill="1" applyBorder="1" applyAlignment="1">
      <alignment horizontal="left" vertical="top"/>
    </xf>
    <xf numFmtId="49" fontId="9" fillId="28" borderId="19" xfId="4" applyNumberFormat="1" applyFont="1" applyFill="1" applyAlignment="1">
      <alignment horizontal="left" vertical="top"/>
    </xf>
    <xf numFmtId="0" fontId="69" fillId="30" borderId="87" xfId="4" applyFont="1" applyFill="1" applyBorder="1" applyAlignment="1">
      <alignment horizontal="left" vertical="top"/>
    </xf>
    <xf numFmtId="0" fontId="10" fillId="13" borderId="74" xfId="4" applyFont="1" applyFill="1" applyBorder="1" applyAlignment="1">
      <alignment horizontal="left" vertical="top"/>
    </xf>
    <xf numFmtId="0" fontId="10" fillId="13" borderId="82" xfId="4" applyFont="1" applyFill="1" applyBorder="1" applyAlignment="1">
      <alignment horizontal="left" vertical="top"/>
    </xf>
    <xf numFmtId="0" fontId="10" fillId="13" borderId="76" xfId="4" applyFont="1" applyFill="1" applyBorder="1" applyAlignment="1">
      <alignment horizontal="left" vertical="top"/>
    </xf>
    <xf numFmtId="0" fontId="10" fillId="13" borderId="87" xfId="4" applyFont="1" applyFill="1" applyBorder="1" applyAlignment="1">
      <alignment horizontal="left" vertical="top"/>
    </xf>
    <xf numFmtId="0" fontId="10" fillId="13" borderId="19" xfId="4" applyFont="1" applyFill="1" applyAlignment="1">
      <alignment horizontal="left" vertical="top"/>
    </xf>
    <xf numFmtId="0" fontId="9" fillId="13" borderId="19" xfId="4" applyFont="1" applyFill="1" applyAlignment="1" applyProtection="1">
      <alignment horizontal="left" vertical="top"/>
      <protection locked="0"/>
    </xf>
    <xf numFmtId="0" fontId="50" fillId="23" borderId="71" xfId="4" applyFont="1" applyFill="1" applyBorder="1" applyAlignment="1">
      <alignment horizontal="left" vertical="top" wrapText="1"/>
    </xf>
    <xf numFmtId="0" fontId="10" fillId="14" borderId="68" xfId="4" applyFont="1" applyFill="1" applyBorder="1" applyAlignment="1">
      <alignment horizontal="left" vertical="top"/>
    </xf>
    <xf numFmtId="0" fontId="10" fillId="16" borderId="69" xfId="4" applyFont="1" applyFill="1" applyBorder="1" applyAlignment="1">
      <alignment horizontal="left" vertical="top" wrapText="1"/>
    </xf>
    <xf numFmtId="0" fontId="50" fillId="15" borderId="68" xfId="4" applyFont="1" applyFill="1" applyBorder="1" applyAlignment="1">
      <alignment horizontal="left" vertical="top"/>
    </xf>
    <xf numFmtId="0" fontId="9" fillId="18" borderId="68" xfId="4" applyFont="1" applyFill="1" applyBorder="1" applyAlignment="1">
      <alignment horizontal="left" vertical="top" textRotation="90"/>
    </xf>
    <xf numFmtId="0" fontId="9" fillId="18" borderId="70" xfId="4" applyFont="1" applyFill="1" applyBorder="1" applyAlignment="1">
      <alignment horizontal="left" vertical="top" textRotation="90"/>
    </xf>
    <xf numFmtId="0" fontId="9" fillId="13" borderId="19" xfId="4" applyFont="1" applyFill="1" applyAlignment="1">
      <alignment vertical="top"/>
    </xf>
    <xf numFmtId="0" fontId="48" fillId="0" borderId="68" xfId="4" applyFont="1" applyBorder="1" applyAlignment="1">
      <alignment horizontal="center" vertical="top"/>
    </xf>
    <xf numFmtId="0" fontId="48" fillId="13" borderId="68" xfId="4" applyFont="1" applyFill="1" applyBorder="1" applyAlignment="1">
      <alignment horizontal="center" vertical="top"/>
    </xf>
    <xf numFmtId="0" fontId="10" fillId="13" borderId="74" xfId="4" applyFont="1" applyFill="1" applyBorder="1" applyAlignment="1">
      <alignment vertical="top"/>
    </xf>
    <xf numFmtId="0" fontId="10" fillId="13" borderId="82" xfId="4" applyFont="1" applyFill="1" applyBorder="1" applyAlignment="1">
      <alignment vertical="top"/>
    </xf>
    <xf numFmtId="0" fontId="10" fillId="13" borderId="76" xfId="4" applyFont="1" applyFill="1" applyBorder="1" applyAlignment="1">
      <alignment vertical="top"/>
    </xf>
    <xf numFmtId="0" fontId="10" fillId="13" borderId="87" xfId="4" applyFont="1" applyFill="1" applyBorder="1" applyAlignment="1">
      <alignment vertical="top"/>
    </xf>
    <xf numFmtId="0" fontId="50" fillId="23" borderId="71" xfId="4" applyFont="1" applyFill="1" applyBorder="1" applyAlignment="1">
      <alignment horizontal="center" vertical="top" wrapText="1"/>
    </xf>
    <xf numFmtId="0" fontId="9" fillId="18" borderId="68" xfId="4" applyFont="1" applyFill="1" applyBorder="1" applyAlignment="1">
      <alignment horizontal="center" vertical="top" textRotation="90"/>
    </xf>
    <xf numFmtId="0" fontId="69" fillId="0" borderId="19" xfId="4" applyFont="1" applyAlignment="1">
      <alignment horizontal="center" vertical="top"/>
    </xf>
    <xf numFmtId="0" fontId="69" fillId="29" borderId="85" xfId="4" applyFont="1" applyFill="1" applyBorder="1" applyAlignment="1">
      <alignment horizontal="center" vertical="top"/>
    </xf>
    <xf numFmtId="49" fontId="9" fillId="28" borderId="19" xfId="4" applyNumberFormat="1" applyFont="1" applyFill="1" applyAlignment="1">
      <alignment horizontal="center" vertical="top"/>
    </xf>
    <xf numFmtId="0" fontId="69" fillId="30" borderId="87" xfId="4" applyFont="1" applyFill="1" applyBorder="1" applyAlignment="1">
      <alignment horizontal="center" vertical="top"/>
    </xf>
    <xf numFmtId="0" fontId="10" fillId="13" borderId="19" xfId="4" applyFont="1" applyFill="1" applyAlignment="1">
      <alignment vertical="top"/>
    </xf>
    <xf numFmtId="0" fontId="9" fillId="13" borderId="19" xfId="4" applyFont="1" applyFill="1" applyAlignment="1" applyProtection="1">
      <alignment horizontal="center" vertical="top"/>
      <protection locked="0"/>
    </xf>
    <xf numFmtId="0" fontId="9" fillId="13" borderId="19" xfId="4" applyFont="1" applyFill="1"/>
    <xf numFmtId="0" fontId="10" fillId="13" borderId="74" xfId="4" applyFont="1" applyFill="1" applyBorder="1" applyAlignment="1">
      <alignment vertical="center"/>
    </xf>
    <xf numFmtId="0" fontId="10" fillId="13" borderId="82" xfId="4" applyFont="1" applyFill="1" applyBorder="1" applyAlignment="1">
      <alignment vertical="center"/>
    </xf>
    <xf numFmtId="0" fontId="10" fillId="13" borderId="76" xfId="4" applyFont="1" applyFill="1" applyBorder="1" applyAlignment="1">
      <alignment vertical="center"/>
    </xf>
    <xf numFmtId="0" fontId="10" fillId="13" borderId="87" xfId="4" applyFont="1" applyFill="1" applyBorder="1" applyAlignment="1">
      <alignment vertical="center"/>
    </xf>
    <xf numFmtId="0" fontId="69" fillId="0" borderId="19" xfId="4" applyFont="1" applyAlignment="1">
      <alignment horizontal="center" vertical="center"/>
    </xf>
    <xf numFmtId="0" fontId="69" fillId="29" borderId="85" xfId="4" applyFont="1" applyFill="1" applyBorder="1" applyAlignment="1">
      <alignment horizontal="center" vertical="center"/>
    </xf>
    <xf numFmtId="49" fontId="9" fillId="28" borderId="19" xfId="4" applyNumberFormat="1" applyFont="1" applyFill="1" applyAlignment="1">
      <alignment horizontal="center" vertical="center"/>
    </xf>
    <xf numFmtId="0" fontId="69" fillId="30" borderId="87" xfId="4" applyFont="1" applyFill="1" applyBorder="1" applyAlignment="1">
      <alignment horizontal="center" vertical="center"/>
    </xf>
    <xf numFmtId="0" fontId="10" fillId="13" borderId="19" xfId="4" applyFont="1" applyFill="1" applyAlignment="1">
      <alignment vertical="center"/>
    </xf>
    <xf numFmtId="0" fontId="9" fillId="13" borderId="19" xfId="4" applyFont="1" applyFill="1" applyAlignment="1" applyProtection="1">
      <alignment horizontal="center" vertical="center"/>
      <protection locked="0"/>
    </xf>
    <xf numFmtId="0" fontId="9" fillId="13" borderId="19" xfId="4" applyFont="1" applyFill="1" applyAlignment="1" applyProtection="1">
      <alignment horizontal="left" vertical="center"/>
      <protection locked="0"/>
    </xf>
    <xf numFmtId="0" fontId="9" fillId="2" borderId="19" xfId="4" applyFont="1" applyFill="1" applyAlignment="1">
      <alignment horizontal="center"/>
    </xf>
    <xf numFmtId="0" fontId="50" fillId="23" borderId="71" xfId="4" applyFont="1" applyFill="1" applyBorder="1" applyAlignment="1">
      <alignment horizontal="center" vertical="center" wrapText="1"/>
    </xf>
    <xf numFmtId="0" fontId="10" fillId="16" borderId="69" xfId="4" applyFont="1" applyFill="1" applyBorder="1" applyAlignment="1">
      <alignment horizontal="center" vertical="center" wrapText="1"/>
    </xf>
    <xf numFmtId="0" fontId="9" fillId="0" borderId="69" xfId="5" applyFont="1" applyBorder="1" applyAlignment="1" applyProtection="1">
      <alignment horizontal="center" vertical="center"/>
      <protection locked="0"/>
    </xf>
    <xf numFmtId="0" fontId="48" fillId="0" borderId="69" xfId="5" applyFont="1" applyBorder="1" applyAlignment="1" applyProtection="1">
      <alignment vertical="center" wrapText="1"/>
      <protection locked="0"/>
    </xf>
    <xf numFmtId="0" fontId="9" fillId="0" borderId="68" xfId="5" applyFont="1" applyBorder="1" applyAlignment="1">
      <alignment horizontal="center" vertical="center"/>
    </xf>
    <xf numFmtId="0" fontId="48" fillId="0" borderId="68" xfId="5" applyFont="1" applyBorder="1" applyAlignment="1" applyProtection="1">
      <alignment vertical="center" wrapText="1"/>
      <protection locked="0"/>
    </xf>
    <xf numFmtId="0" fontId="9" fillId="0" borderId="68" xfId="5" applyFont="1" applyBorder="1" applyAlignment="1" applyProtection="1">
      <alignment horizontal="center" vertical="center" wrapText="1"/>
      <protection locked="0"/>
    </xf>
    <xf numFmtId="0" fontId="9" fillId="0" borderId="68" xfId="5" applyFont="1" applyBorder="1" applyAlignment="1" applyProtection="1">
      <alignment horizontal="center" vertical="center"/>
      <protection locked="0"/>
    </xf>
    <xf numFmtId="0" fontId="71" fillId="13" borderId="19" xfId="4" applyFont="1" applyFill="1"/>
    <xf numFmtId="0" fontId="71" fillId="0" borderId="68" xfId="4" applyFont="1" applyBorder="1"/>
    <xf numFmtId="0" fontId="9" fillId="18" borderId="68" xfId="4" applyFont="1" applyFill="1" applyBorder="1" applyAlignment="1">
      <alignment horizontal="center" vertical="center" textRotation="90"/>
    </xf>
    <xf numFmtId="0" fontId="9" fillId="18" borderId="70" xfId="4" applyFont="1" applyFill="1" applyBorder="1" applyAlignment="1">
      <alignment horizontal="center" vertical="center" textRotation="90"/>
    </xf>
    <xf numFmtId="9" fontId="9" fillId="0" borderId="19" xfId="6" applyFont="1"/>
    <xf numFmtId="0" fontId="9" fillId="25" borderId="70" xfId="4" applyFont="1" applyFill="1" applyBorder="1" applyAlignment="1">
      <alignment horizontal="center" vertical="center"/>
    </xf>
    <xf numFmtId="0" fontId="9" fillId="0" borderId="80" xfId="4" applyFont="1" applyBorder="1" applyAlignment="1" applyProtection="1">
      <alignment horizontal="center" vertical="center" wrapText="1"/>
      <protection locked="0"/>
    </xf>
    <xf numFmtId="0" fontId="71" fillId="0" borderId="70" xfId="4" applyFont="1" applyBorder="1" applyAlignment="1">
      <alignment horizontal="center" vertical="center" wrapText="1"/>
    </xf>
    <xf numFmtId="0" fontId="71" fillId="0" borderId="70" xfId="4" quotePrefix="1" applyFont="1" applyBorder="1" applyAlignment="1">
      <alignment horizontal="center" vertical="center" wrapText="1"/>
    </xf>
    <xf numFmtId="0" fontId="71" fillId="13" borderId="70" xfId="4" applyFont="1" applyFill="1" applyBorder="1" applyAlignment="1">
      <alignment horizontal="center" vertical="center" wrapText="1"/>
    </xf>
    <xf numFmtId="0" fontId="71" fillId="13" borderId="80" xfId="4" applyFont="1" applyFill="1" applyBorder="1" applyAlignment="1">
      <alignment horizontal="center" vertical="center" wrapText="1"/>
    </xf>
    <xf numFmtId="0" fontId="71" fillId="25" borderId="68" xfId="4" applyFont="1" applyFill="1" applyBorder="1" applyAlignment="1">
      <alignment horizontal="center" vertical="center"/>
    </xf>
    <xf numFmtId="9" fontId="71" fillId="13" borderId="70" xfId="4" applyNumberFormat="1" applyFont="1" applyFill="1" applyBorder="1" applyAlignment="1">
      <alignment horizontal="center" vertical="center" wrapText="1"/>
    </xf>
    <xf numFmtId="0" fontId="71" fillId="13" borderId="68" xfId="4" applyFont="1" applyFill="1" applyBorder="1" applyAlignment="1">
      <alignment horizontal="center" vertical="center" wrapText="1"/>
    </xf>
    <xf numFmtId="0" fontId="72" fillId="0" borderId="68" xfId="4" applyFont="1" applyBorder="1" applyAlignment="1">
      <alignment horizontal="center" vertical="center" wrapText="1"/>
    </xf>
    <xf numFmtId="0" fontId="71" fillId="0" borderId="70" xfId="4" applyFont="1" applyBorder="1" applyAlignment="1" applyProtection="1">
      <alignment horizontal="center" vertical="center" wrapText="1"/>
      <protection locked="0"/>
    </xf>
    <xf numFmtId="0" fontId="9" fillId="25" borderId="68" xfId="4" applyFont="1" applyFill="1" applyBorder="1" applyAlignment="1">
      <alignment vertical="center"/>
    </xf>
    <xf numFmtId="1" fontId="9" fillId="25" borderId="69" xfId="6" applyNumberFormat="1" applyFont="1" applyFill="1" applyBorder="1" applyAlignment="1">
      <alignment vertical="center" wrapText="1"/>
    </xf>
    <xf numFmtId="0" fontId="10" fillId="0" borderId="68" xfId="4" applyFont="1" applyBorder="1" applyAlignment="1">
      <alignment vertical="center" wrapText="1"/>
    </xf>
    <xf numFmtId="1" fontId="9" fillId="25" borderId="68" xfId="6" applyNumberFormat="1" applyFont="1" applyFill="1" applyBorder="1" applyAlignment="1">
      <alignment vertical="center" wrapText="1"/>
    </xf>
    <xf numFmtId="0" fontId="10" fillId="0" borderId="68" xfId="4" applyFont="1" applyBorder="1" applyAlignment="1">
      <alignment vertical="center"/>
    </xf>
    <xf numFmtId="9" fontId="9" fillId="0" borderId="19" xfId="6" applyFont="1" applyAlignment="1">
      <alignment horizontal="left" vertical="top"/>
    </xf>
    <xf numFmtId="0" fontId="71" fillId="0" borderId="19" xfId="4" applyFont="1" applyAlignment="1">
      <alignment horizontal="left" vertical="top"/>
    </xf>
    <xf numFmtId="0" fontId="9" fillId="25" borderId="68" xfId="4" applyFont="1" applyFill="1" applyBorder="1" applyAlignment="1">
      <alignment horizontal="left" vertical="top"/>
    </xf>
    <xf numFmtId="0" fontId="9" fillId="0" borderId="69" xfId="4" applyFont="1" applyBorder="1" applyAlignment="1" applyProtection="1">
      <alignment horizontal="left" vertical="top" wrapText="1"/>
      <protection locked="0"/>
    </xf>
    <xf numFmtId="0" fontId="9" fillId="0" borderId="69" xfId="4" quotePrefix="1" applyFont="1" applyBorder="1" applyAlignment="1">
      <alignment horizontal="left" vertical="top" wrapText="1"/>
    </xf>
    <xf numFmtId="0" fontId="71" fillId="0" borderId="69" xfId="4" applyFont="1" applyBorder="1" applyAlignment="1" applyProtection="1">
      <alignment horizontal="left" vertical="top" wrapText="1"/>
      <protection locked="0"/>
    </xf>
    <xf numFmtId="0" fontId="9" fillId="0" borderId="68" xfId="4" quotePrefix="1" applyFont="1" applyBorder="1" applyAlignment="1">
      <alignment horizontal="left" vertical="top" wrapText="1"/>
    </xf>
    <xf numFmtId="0" fontId="9" fillId="0" borderId="69" xfId="4" applyFont="1" applyBorder="1" applyAlignment="1" applyProtection="1">
      <alignment horizontal="center" vertical="center" wrapText="1"/>
      <protection locked="0"/>
    </xf>
    <xf numFmtId="14" fontId="9" fillId="0" borderId="69" xfId="4" applyNumberFormat="1" applyFont="1" applyBorder="1" applyAlignment="1" applyProtection="1">
      <alignment horizontal="center" vertical="center" wrapText="1"/>
      <protection locked="0"/>
    </xf>
    <xf numFmtId="0" fontId="71" fillId="0" borderId="69" xfId="4" applyFont="1" applyBorder="1" applyAlignment="1" applyProtection="1">
      <alignment horizontal="center" vertical="center" wrapText="1"/>
      <protection locked="0"/>
    </xf>
    <xf numFmtId="0" fontId="9" fillId="25" borderId="69" xfId="4" applyFont="1" applyFill="1" applyBorder="1" applyAlignment="1">
      <alignment horizontal="center" vertical="center"/>
    </xf>
    <xf numFmtId="14" fontId="9" fillId="0" borderId="68" xfId="4" applyNumberFormat="1" applyFont="1" applyBorder="1" applyAlignment="1" applyProtection="1">
      <alignment horizontal="center" vertical="center" wrapText="1"/>
      <protection locked="0"/>
    </xf>
    <xf numFmtId="0" fontId="9" fillId="0" borderId="68" xfId="4" applyFont="1" applyBorder="1" applyAlignment="1" applyProtection="1">
      <alignment vertical="center" wrapText="1"/>
      <protection locked="0"/>
    </xf>
    <xf numFmtId="0" fontId="9" fillId="25" borderId="70" xfId="4" applyFont="1" applyFill="1" applyBorder="1" applyAlignment="1">
      <alignment vertical="center"/>
    </xf>
    <xf numFmtId="0" fontId="71" fillId="0" borderId="19" xfId="4" applyFont="1"/>
    <xf numFmtId="0" fontId="9" fillId="13" borderId="68" xfId="4" applyFont="1" applyFill="1" applyBorder="1"/>
    <xf numFmtId="0" fontId="9" fillId="13" borderId="72" xfId="4" applyFont="1" applyFill="1" applyBorder="1"/>
    <xf numFmtId="0" fontId="9" fillId="13" borderId="80" xfId="4" applyFont="1" applyFill="1" applyBorder="1" applyAlignment="1">
      <alignment vertical="center" wrapText="1"/>
    </xf>
    <xf numFmtId="0" fontId="9" fillId="13" borderId="70" xfId="4" applyFont="1" applyFill="1" applyBorder="1" applyAlignment="1">
      <alignment vertical="center" wrapText="1"/>
    </xf>
    <xf numFmtId="0" fontId="9" fillId="13" borderId="69" xfId="4" applyFont="1" applyFill="1" applyBorder="1" applyAlignment="1">
      <alignment vertical="center" wrapText="1"/>
    </xf>
    <xf numFmtId="9" fontId="9" fillId="0" borderId="68" xfId="6" applyFont="1" applyBorder="1" applyAlignment="1">
      <alignment horizontal="center"/>
    </xf>
    <xf numFmtId="0" fontId="9" fillId="13" borderId="72" xfId="4" applyFont="1" applyFill="1" applyBorder="1" applyAlignment="1" applyProtection="1">
      <alignment vertical="center"/>
      <protection locked="0"/>
    </xf>
    <xf numFmtId="0" fontId="9" fillId="13" borderId="71" xfId="4" applyFont="1" applyFill="1" applyBorder="1" applyAlignment="1" applyProtection="1">
      <alignment vertical="center"/>
      <protection locked="0"/>
    </xf>
    <xf numFmtId="9" fontId="9" fillId="0" borderId="19" xfId="6" applyFont="1" applyAlignment="1">
      <alignment vertical="top"/>
    </xf>
    <xf numFmtId="0" fontId="9" fillId="13" borderId="68" xfId="4" applyFont="1" applyFill="1" applyBorder="1" applyAlignment="1" applyProtection="1">
      <alignment vertical="top"/>
      <protection locked="0"/>
    </xf>
    <xf numFmtId="0" fontId="9" fillId="13" borderId="72" xfId="4" applyFont="1" applyFill="1" applyBorder="1" applyAlignment="1" applyProtection="1">
      <alignment vertical="top"/>
      <protection locked="0"/>
    </xf>
    <xf numFmtId="0" fontId="9" fillId="13" borderId="71" xfId="4" applyFont="1" applyFill="1" applyBorder="1" applyAlignment="1" applyProtection="1">
      <alignment vertical="top"/>
      <protection locked="0"/>
    </xf>
    <xf numFmtId="0" fontId="9" fillId="13" borderId="73" xfId="4" applyFont="1" applyFill="1" applyBorder="1" applyAlignment="1" applyProtection="1">
      <alignment vertical="top"/>
      <protection locked="0"/>
    </xf>
    <xf numFmtId="0" fontId="10" fillId="16" borderId="69" xfId="4" applyFont="1" applyFill="1" applyBorder="1" applyAlignment="1">
      <alignment horizontal="center" vertical="top" wrapText="1"/>
    </xf>
    <xf numFmtId="0" fontId="9" fillId="18" borderId="70" xfId="4" applyFont="1" applyFill="1" applyBorder="1" applyAlignment="1">
      <alignment horizontal="center" vertical="top" textRotation="90"/>
    </xf>
    <xf numFmtId="0" fontId="48" fillId="0" borderId="68" xfId="4" applyFont="1" applyBorder="1" applyAlignment="1">
      <alignment horizontal="center" vertical="center"/>
    </xf>
    <xf numFmtId="0" fontId="9" fillId="13" borderId="72" xfId="4" applyFont="1" applyFill="1" applyBorder="1" applyAlignment="1">
      <alignment horizontal="left" vertical="top"/>
    </xf>
    <xf numFmtId="9" fontId="9" fillId="13" borderId="68" xfId="4" applyNumberFormat="1" applyFont="1" applyFill="1" applyBorder="1" applyAlignment="1">
      <alignment vertical="center" wrapText="1"/>
    </xf>
    <xf numFmtId="0" fontId="45" fillId="0" borderId="73" xfId="4" applyFont="1" applyBorder="1" applyAlignment="1">
      <alignment horizontal="left" vertical="center" wrapText="1"/>
    </xf>
    <xf numFmtId="0" fontId="45" fillId="0" borderId="73" xfId="4" applyFont="1" applyBorder="1" applyAlignment="1">
      <alignment horizontal="left" vertical="top" wrapText="1"/>
    </xf>
    <xf numFmtId="0" fontId="9" fillId="0" borderId="69" xfId="4" applyFont="1" applyBorder="1" applyAlignment="1">
      <alignment horizontal="left" vertical="center" wrapText="1"/>
    </xf>
    <xf numFmtId="0" fontId="45" fillId="2" borderId="19" xfId="0" applyFont="1" applyFill="1" applyBorder="1" applyAlignment="1">
      <alignment vertical="top"/>
    </xf>
    <xf numFmtId="0" fontId="45" fillId="13" borderId="0" xfId="0" applyFont="1" applyFill="1" applyAlignment="1">
      <alignment vertical="top"/>
    </xf>
    <xf numFmtId="0" fontId="58" fillId="13" borderId="74" xfId="0" applyFont="1" applyFill="1" applyBorder="1" applyAlignment="1">
      <alignment vertical="top"/>
    </xf>
    <xf numFmtId="0" fontId="58" fillId="13" borderId="82" xfId="0" applyFont="1" applyFill="1" applyBorder="1" applyAlignment="1">
      <alignment vertical="top"/>
    </xf>
    <xf numFmtId="0" fontId="58" fillId="13" borderId="76" xfId="0" applyFont="1" applyFill="1" applyBorder="1" applyAlignment="1">
      <alignment vertical="top"/>
    </xf>
    <xf numFmtId="0" fontId="58" fillId="13" borderId="87" xfId="0" applyFont="1" applyFill="1" applyBorder="1" applyAlignment="1">
      <alignment vertical="top"/>
    </xf>
    <xf numFmtId="0" fontId="58" fillId="13" borderId="19" xfId="0" applyFont="1" applyFill="1" applyBorder="1" applyAlignment="1">
      <alignment vertical="top"/>
    </xf>
    <xf numFmtId="0" fontId="45" fillId="2" borderId="1" xfId="0" applyFont="1" applyFill="1" applyBorder="1" applyAlignment="1">
      <alignment vertical="top"/>
    </xf>
    <xf numFmtId="0" fontId="45" fillId="13" borderId="19" xfId="0" applyFont="1" applyFill="1" applyBorder="1" applyAlignment="1" applyProtection="1">
      <alignment horizontal="left" vertical="top"/>
      <protection locked="0"/>
    </xf>
    <xf numFmtId="0" fontId="45" fillId="2" borderId="1" xfId="0" applyFont="1" applyFill="1" applyBorder="1" applyAlignment="1">
      <alignment horizontal="center" vertical="top"/>
    </xf>
    <xf numFmtId="0" fontId="45" fillId="2" borderId="19" xfId="0" applyFont="1" applyFill="1" applyBorder="1" applyAlignment="1">
      <alignment horizontal="center" vertical="top"/>
    </xf>
    <xf numFmtId="0" fontId="77" fillId="23" borderId="71" xfId="0" applyFont="1" applyFill="1" applyBorder="1" applyAlignment="1">
      <alignment horizontal="center" vertical="top" wrapText="1"/>
    </xf>
    <xf numFmtId="0" fontId="58" fillId="14" borderId="69" xfId="0" applyFont="1" applyFill="1" applyBorder="1" applyAlignment="1">
      <alignment horizontal="center" vertical="top" wrapText="1"/>
    </xf>
    <xf numFmtId="0" fontId="58" fillId="16" borderId="69" xfId="0" applyFont="1" applyFill="1" applyBorder="1" applyAlignment="1">
      <alignment horizontal="center" vertical="top" wrapText="1"/>
    </xf>
    <xf numFmtId="0" fontId="58" fillId="14" borderId="70" xfId="0" applyFont="1" applyFill="1" applyBorder="1" applyAlignment="1">
      <alignment horizontal="center" vertical="top" wrapText="1"/>
    </xf>
    <xf numFmtId="0" fontId="45" fillId="18" borderId="68" xfId="0" applyFont="1" applyFill="1" applyBorder="1" applyAlignment="1">
      <alignment horizontal="center" vertical="top" textRotation="90"/>
    </xf>
    <xf numFmtId="0" fontId="45" fillId="18" borderId="70" xfId="0" applyFont="1" applyFill="1" applyBorder="1" applyAlignment="1">
      <alignment horizontal="center" vertical="top" textRotation="90"/>
    </xf>
    <xf numFmtId="0" fontId="58" fillId="2" borderId="1" xfId="0" applyFont="1" applyFill="1" applyBorder="1" applyAlignment="1">
      <alignment horizontal="center" vertical="top"/>
    </xf>
    <xf numFmtId="0" fontId="45" fillId="0" borderId="19" xfId="4" applyFont="1" applyAlignment="1">
      <alignment vertical="top"/>
    </xf>
    <xf numFmtId="0" fontId="45" fillId="0" borderId="68" xfId="4" applyFont="1" applyBorder="1" applyAlignment="1">
      <alignment horizontal="center" vertical="top"/>
    </xf>
    <xf numFmtId="0" fontId="45" fillId="13" borderId="68" xfId="4" applyFont="1" applyFill="1" applyBorder="1" applyAlignment="1">
      <alignment horizontal="left" vertical="top" wrapText="1"/>
    </xf>
    <xf numFmtId="0" fontId="45" fillId="0" borderId="68" xfId="4" applyFont="1" applyBorder="1" applyAlignment="1">
      <alignment horizontal="center" vertical="top" wrapText="1"/>
    </xf>
    <xf numFmtId="0" fontId="45" fillId="0" borderId="68" xfId="4" applyFont="1" applyBorder="1" applyAlignment="1">
      <alignment horizontal="left" vertical="top" wrapText="1"/>
    </xf>
    <xf numFmtId="0" fontId="45" fillId="2" borderId="19" xfId="4" applyFont="1" applyFill="1" applyAlignment="1">
      <alignment vertical="top"/>
    </xf>
    <xf numFmtId="0" fontId="45" fillId="0" borderId="19" xfId="4" applyFont="1" applyAlignment="1">
      <alignment vertical="center"/>
    </xf>
    <xf numFmtId="0" fontId="45" fillId="0" borderId="68" xfId="4" applyFont="1" applyBorder="1" applyAlignment="1">
      <alignment horizontal="center" vertical="center"/>
    </xf>
    <xf numFmtId="0" fontId="45" fillId="13" borderId="68" xfId="4" applyFont="1" applyFill="1" applyBorder="1" applyAlignment="1">
      <alignment horizontal="left" vertical="center" wrapText="1"/>
    </xf>
    <xf numFmtId="0" fontId="45" fillId="0" borderId="68" xfId="4" applyFont="1" applyBorder="1" applyAlignment="1">
      <alignment horizontal="center" vertical="center" wrapText="1"/>
    </xf>
    <xf numFmtId="14" fontId="45" fillId="0" borderId="68" xfId="4" applyNumberFormat="1" applyFont="1" applyBorder="1" applyAlignment="1">
      <alignment horizontal="center" vertical="center" wrapText="1"/>
    </xf>
    <xf numFmtId="14" fontId="45" fillId="0" borderId="68" xfId="4" applyNumberFormat="1" applyFont="1" applyBorder="1" applyAlignment="1">
      <alignment horizontal="center" vertical="center"/>
    </xf>
    <xf numFmtId="0" fontId="45" fillId="0" borderId="68" xfId="4" applyFont="1" applyBorder="1" applyAlignment="1">
      <alignment horizontal="left" vertical="center" wrapText="1"/>
    </xf>
    <xf numFmtId="0" fontId="45" fillId="2" borderId="19" xfId="4" applyFont="1" applyFill="1" applyAlignment="1">
      <alignment vertical="center"/>
    </xf>
    <xf numFmtId="0" fontId="45" fillId="0" borderId="19" xfId="4" applyFont="1" applyAlignment="1">
      <alignment horizontal="left" vertical="center"/>
    </xf>
    <xf numFmtId="0" fontId="45" fillId="0" borderId="68" xfId="4" applyFont="1" applyBorder="1" applyAlignment="1">
      <alignment horizontal="left" vertical="center"/>
    </xf>
    <xf numFmtId="0" fontId="45" fillId="2" borderId="19" xfId="4" applyFont="1" applyFill="1" applyAlignment="1">
      <alignment horizontal="left" vertical="center"/>
    </xf>
    <xf numFmtId="0" fontId="9" fillId="0" borderId="19" xfId="4" applyFont="1" applyAlignment="1">
      <alignment vertical="center"/>
    </xf>
    <xf numFmtId="0" fontId="45" fillId="0" borderId="19" xfId="4" applyFont="1" applyAlignment="1">
      <alignment horizontal="center" vertical="center"/>
    </xf>
    <xf numFmtId="0" fontId="45" fillId="2" borderId="19" xfId="4" applyFont="1" applyFill="1" applyAlignment="1">
      <alignment horizontal="center" vertical="center"/>
    </xf>
    <xf numFmtId="0" fontId="45" fillId="13" borderId="68" xfId="4" applyFont="1" applyFill="1" applyBorder="1" applyAlignment="1">
      <alignment horizontal="center" vertical="center" wrapText="1"/>
    </xf>
    <xf numFmtId="0" fontId="76" fillId="0" borderId="68" xfId="4" applyFont="1" applyBorder="1" applyAlignment="1">
      <alignment horizontal="left" vertical="top" wrapText="1"/>
    </xf>
    <xf numFmtId="0" fontId="45" fillId="0" borderId="68" xfId="4" applyFont="1" applyBorder="1" applyAlignment="1">
      <alignment vertical="top" wrapText="1"/>
    </xf>
    <xf numFmtId="0" fontId="45" fillId="0" borderId="68" xfId="4" applyFont="1" applyBorder="1" applyAlignment="1">
      <alignment vertical="center" wrapText="1"/>
    </xf>
    <xf numFmtId="0" fontId="45" fillId="13" borderId="19" xfId="4" applyFont="1" applyFill="1" applyAlignment="1">
      <alignment vertical="top"/>
    </xf>
    <xf numFmtId="0" fontId="45" fillId="0" borderId="68" xfId="4" applyFont="1" applyBorder="1" applyAlignment="1">
      <alignment vertical="top"/>
    </xf>
    <xf numFmtId="0" fontId="9" fillId="0" borderId="19" xfId="4" applyFont="1" applyAlignment="1">
      <alignment horizontal="left" vertical="center"/>
    </xf>
    <xf numFmtId="0" fontId="9" fillId="0" borderId="68" xfId="4" applyFont="1" applyBorder="1" applyAlignment="1">
      <alignment horizontal="left" vertical="center"/>
    </xf>
    <xf numFmtId="0" fontId="9" fillId="2" borderId="19" xfId="4" applyFont="1" applyFill="1" applyAlignment="1">
      <alignment horizontal="left" vertical="center"/>
    </xf>
    <xf numFmtId="0" fontId="9" fillId="0" borderId="68" xfId="4" applyFont="1" applyBorder="1" applyAlignment="1">
      <alignment horizontal="left" vertical="center" textRotation="90"/>
    </xf>
    <xf numFmtId="9" fontId="9" fillId="0" borderId="68" xfId="4" applyNumberFormat="1" applyFont="1" applyBorder="1" applyAlignment="1">
      <alignment horizontal="left" vertical="center"/>
    </xf>
    <xf numFmtId="164" fontId="9" fillId="0" borderId="68" xfId="4" applyNumberFormat="1" applyFont="1" applyBorder="1" applyAlignment="1">
      <alignment horizontal="left" vertical="center"/>
    </xf>
    <xf numFmtId="0" fontId="81" fillId="0" borderId="19" xfId="4" applyFont="1" applyAlignment="1">
      <alignment horizontal="left" vertical="top"/>
    </xf>
    <xf numFmtId="0" fontId="76" fillId="0" borderId="68" xfId="5" applyFont="1" applyBorder="1" applyAlignment="1" applyProtection="1">
      <alignment horizontal="left" vertical="top" wrapText="1"/>
      <protection locked="0"/>
    </xf>
    <xf numFmtId="0" fontId="45" fillId="0" borderId="68" xfId="5" applyFont="1" applyBorder="1" applyAlignment="1" applyProtection="1">
      <alignment horizontal="left" vertical="top"/>
      <protection locked="0"/>
    </xf>
    <xf numFmtId="0" fontId="58" fillId="0" borderId="68" xfId="4" applyFont="1" applyBorder="1" applyAlignment="1">
      <alignment horizontal="left" vertical="top" wrapText="1"/>
    </xf>
    <xf numFmtId="9" fontId="45" fillId="0" borderId="68" xfId="4" applyNumberFormat="1" applyFont="1" applyBorder="1" applyAlignment="1">
      <alignment horizontal="left" vertical="top" wrapText="1"/>
    </xf>
    <xf numFmtId="9" fontId="45" fillId="0" borderId="68" xfId="6" applyFont="1" applyBorder="1" applyAlignment="1">
      <alignment horizontal="left" vertical="top" wrapText="1"/>
    </xf>
    <xf numFmtId="0" fontId="58" fillId="0" borderId="68" xfId="4" applyFont="1" applyBorder="1" applyAlignment="1">
      <alignment horizontal="left" vertical="top"/>
    </xf>
    <xf numFmtId="0" fontId="45" fillId="0" borderId="68" xfId="4" applyFont="1" applyBorder="1" applyAlignment="1">
      <alignment horizontal="left" vertical="top"/>
    </xf>
    <xf numFmtId="0" fontId="45" fillId="0" borderId="68" xfId="4" applyFont="1" applyBorder="1" applyAlignment="1">
      <alignment horizontal="left" vertical="top" textRotation="90"/>
    </xf>
    <xf numFmtId="9" fontId="45" fillId="0" borderId="68" xfId="4" applyNumberFormat="1" applyFont="1" applyBorder="1" applyAlignment="1">
      <alignment horizontal="left" vertical="top"/>
    </xf>
    <xf numFmtId="164" fontId="45" fillId="0" borderId="68" xfId="4" applyNumberFormat="1" applyFont="1" applyBorder="1" applyAlignment="1">
      <alignment horizontal="left" vertical="top"/>
    </xf>
    <xf numFmtId="0" fontId="45" fillId="2" borderId="19" xfId="4" applyFont="1" applyFill="1" applyAlignment="1">
      <alignment horizontal="left" vertical="top"/>
    </xf>
    <xf numFmtId="0" fontId="45" fillId="0" borderId="68" xfId="5" applyFont="1" applyBorder="1" applyAlignment="1" applyProtection="1">
      <alignment horizontal="justify" vertical="center" wrapText="1"/>
      <protection locked="0"/>
    </xf>
    <xf numFmtId="0" fontId="45" fillId="0" borderId="19" xfId="4" applyFont="1"/>
    <xf numFmtId="0" fontId="45" fillId="0" borderId="69" xfId="5" applyFont="1" applyBorder="1" applyAlignment="1">
      <alignment horizontal="center" vertical="center"/>
    </xf>
    <xf numFmtId="0" fontId="45" fillId="0" borderId="69" xfId="5" applyFont="1" applyBorder="1" applyAlignment="1" applyProtection="1">
      <alignment horizontal="center" vertical="center" wrapText="1"/>
      <protection locked="0"/>
    </xf>
    <xf numFmtId="0" fontId="76" fillId="0" borderId="68" xfId="5" applyFont="1" applyBorder="1" applyAlignment="1" applyProtection="1">
      <alignment vertical="center" wrapText="1"/>
      <protection locked="0"/>
    </xf>
    <xf numFmtId="0" fontId="45" fillId="0" borderId="69" xfId="5" applyFont="1" applyBorder="1" applyAlignment="1" applyProtection="1">
      <alignment horizontal="center" vertical="center"/>
      <protection locked="0"/>
    </xf>
    <xf numFmtId="0" fontId="58" fillId="0" borderId="68" xfId="4" applyFont="1" applyBorder="1" applyAlignment="1">
      <alignment horizontal="center" vertical="center" wrapText="1"/>
    </xf>
    <xf numFmtId="9" fontId="45" fillId="0" borderId="68" xfId="4" applyNumberFormat="1" applyFont="1" applyBorder="1" applyAlignment="1">
      <alignment horizontal="center" vertical="center" wrapText="1"/>
    </xf>
    <xf numFmtId="0" fontId="45" fillId="0" borderId="69" xfId="4" applyFont="1" applyBorder="1" applyAlignment="1">
      <alignment horizontal="center" vertical="center" wrapText="1"/>
    </xf>
    <xf numFmtId="9" fontId="45" fillId="0" borderId="68" xfId="6" applyFont="1" applyBorder="1" applyAlignment="1">
      <alignment horizontal="center" vertical="center" wrapText="1"/>
    </xf>
    <xf numFmtId="0" fontId="58" fillId="0" borderId="68" xfId="4" applyFont="1" applyBorder="1" applyAlignment="1">
      <alignment horizontal="center" vertical="center"/>
    </xf>
    <xf numFmtId="0" fontId="45" fillId="0" borderId="68" xfId="4" applyFont="1" applyBorder="1" applyAlignment="1">
      <alignment horizontal="center" vertical="center" textRotation="90"/>
    </xf>
    <xf numFmtId="9" fontId="45" fillId="0" borderId="68" xfId="4" applyNumberFormat="1" applyFont="1" applyBorder="1" applyAlignment="1">
      <alignment horizontal="center" vertical="center"/>
    </xf>
    <xf numFmtId="164" fontId="45" fillId="0" borderId="68" xfId="4" applyNumberFormat="1" applyFont="1" applyBorder="1" applyAlignment="1">
      <alignment horizontal="center" vertical="center"/>
    </xf>
    <xf numFmtId="0" fontId="45" fillId="13" borderId="69" xfId="4" applyFont="1" applyFill="1" applyBorder="1" applyAlignment="1">
      <alignment horizontal="center" vertical="center" wrapText="1"/>
    </xf>
    <xf numFmtId="0" fontId="45" fillId="2" borderId="19" xfId="4" applyFont="1" applyFill="1"/>
    <xf numFmtId="0" fontId="45" fillId="0" borderId="69" xfId="5" applyFont="1" applyBorder="1" applyAlignment="1">
      <alignment horizontal="left" vertical="center"/>
    </xf>
    <xf numFmtId="0" fontId="45" fillId="0" borderId="69" xfId="5" applyFont="1" applyBorder="1" applyAlignment="1" applyProtection="1">
      <alignment horizontal="left" vertical="center" wrapText="1"/>
      <protection locked="0"/>
    </xf>
    <xf numFmtId="0" fontId="81" fillId="0" borderId="19" xfId="4" applyFont="1"/>
    <xf numFmtId="0" fontId="45" fillId="13" borderId="19" xfId="4" applyFont="1" applyFill="1"/>
    <xf numFmtId="0" fontId="82" fillId="0" borderId="19" xfId="4" applyFont="1" applyAlignment="1">
      <alignment horizontal="center"/>
    </xf>
    <xf numFmtId="9" fontId="45" fillId="0" borderId="68" xfId="6" applyFont="1" applyBorder="1" applyAlignment="1">
      <alignment horizontal="center" vertical="center" textRotation="90"/>
    </xf>
    <xf numFmtId="0" fontId="45" fillId="0" borderId="69" xfId="4" applyFont="1" applyBorder="1" applyAlignment="1">
      <alignment vertical="center" wrapText="1"/>
    </xf>
    <xf numFmtId="0" fontId="45" fillId="0" borderId="68" xfId="5" applyFont="1" applyBorder="1" applyAlignment="1">
      <alignment horizontal="center" vertical="center" wrapText="1"/>
    </xf>
    <xf numFmtId="0" fontId="45" fillId="0" borderId="68" xfId="5" applyFont="1" applyBorder="1" applyAlignment="1">
      <alignment horizontal="left" vertical="center" wrapText="1"/>
    </xf>
    <xf numFmtId="0" fontId="45" fillId="0" borderId="68" xfId="5" applyFont="1" applyBorder="1" applyAlignment="1" applyProtection="1">
      <alignment horizontal="center" vertical="center" wrapText="1"/>
      <protection locked="0"/>
    </xf>
    <xf numFmtId="0" fontId="45" fillId="0" borderId="68" xfId="5" applyFont="1" applyBorder="1" applyAlignment="1" applyProtection="1">
      <alignment horizontal="center" vertical="center"/>
      <protection locked="0"/>
    </xf>
    <xf numFmtId="9" fontId="45" fillId="0" borderId="73" xfId="6" applyFont="1" applyFill="1" applyBorder="1" applyAlignment="1">
      <alignment horizontal="center" vertical="center" wrapText="1"/>
    </xf>
    <xf numFmtId="0" fontId="45" fillId="0" borderId="68" xfId="5" quotePrefix="1" applyFont="1" applyBorder="1" applyAlignment="1" applyProtection="1">
      <alignment horizontal="justify" vertical="top" wrapText="1"/>
      <protection locked="0"/>
    </xf>
    <xf numFmtId="9" fontId="45" fillId="0" borderId="68" xfId="6" applyFont="1" applyFill="1" applyBorder="1" applyAlignment="1">
      <alignment horizontal="center" vertical="center" textRotation="90"/>
    </xf>
    <xf numFmtId="0" fontId="45" fillId="0" borderId="68" xfId="4" applyFont="1" applyBorder="1"/>
    <xf numFmtId="9" fontId="9" fillId="0" borderId="73" xfId="6" applyFont="1" applyFill="1" applyBorder="1" applyAlignment="1">
      <alignment horizontal="center" vertical="center" wrapText="1"/>
    </xf>
    <xf numFmtId="9" fontId="9" fillId="0" borderId="68" xfId="6" applyFont="1" applyFill="1" applyBorder="1" applyAlignment="1">
      <alignment horizontal="center" vertical="center" textRotation="90"/>
    </xf>
    <xf numFmtId="0" fontId="45" fillId="0" borderId="68" xfId="5" applyFont="1" applyBorder="1" applyAlignment="1" applyProtection="1">
      <alignment vertical="center" wrapText="1"/>
      <protection locked="0"/>
    </xf>
    <xf numFmtId="0" fontId="45" fillId="0" borderId="68" xfId="5" applyFont="1" applyBorder="1" applyAlignment="1">
      <alignment vertical="center" wrapText="1"/>
    </xf>
    <xf numFmtId="0" fontId="45" fillId="0" borderId="68" xfId="5" quotePrefix="1" applyFont="1" applyBorder="1" applyAlignment="1" applyProtection="1">
      <alignment horizontal="justify" vertical="center" wrapText="1"/>
      <protection locked="0"/>
    </xf>
    <xf numFmtId="0" fontId="45" fillId="0" borderId="68" xfId="5" applyFont="1" applyBorder="1" applyAlignment="1">
      <alignment horizontal="center" vertical="center"/>
    </xf>
    <xf numFmtId="0" fontId="45" fillId="0" borderId="80" xfId="4" applyFont="1" applyBorder="1" applyAlignment="1" applyProtection="1">
      <alignment vertical="center" wrapText="1"/>
      <protection locked="0"/>
    </xf>
    <xf numFmtId="0" fontId="58" fillId="0" borderId="69" xfId="4" applyFont="1" applyBorder="1" applyAlignment="1">
      <alignment horizontal="center" vertical="center" wrapText="1"/>
    </xf>
    <xf numFmtId="9" fontId="45" fillId="0" borderId="69" xfId="4" applyNumberFormat="1" applyFont="1" applyBorder="1" applyAlignment="1">
      <alignment vertical="center" wrapText="1"/>
    </xf>
    <xf numFmtId="0" fontId="58" fillId="0" borderId="69" xfId="4" applyFont="1" applyBorder="1" applyAlignment="1">
      <alignment horizontal="center" vertical="center"/>
    </xf>
    <xf numFmtId="0" fontId="45" fillId="0" borderId="70" xfId="4" applyFont="1" applyBorder="1" applyAlignment="1" applyProtection="1">
      <alignment vertical="center" wrapText="1"/>
      <protection locked="0"/>
    </xf>
    <xf numFmtId="0" fontId="45" fillId="0" borderId="69" xfId="4" applyFont="1" applyBorder="1" applyAlignment="1" applyProtection="1">
      <alignment vertical="center" wrapText="1"/>
      <protection locked="0"/>
    </xf>
    <xf numFmtId="0" fontId="45" fillId="0" borderId="69" xfId="4" applyFont="1" applyBorder="1" applyAlignment="1" applyProtection="1">
      <alignment horizontal="left" vertical="center" wrapText="1"/>
      <protection locked="0"/>
    </xf>
    <xf numFmtId="9" fontId="9" fillId="0" borderId="69" xfId="4" applyNumberFormat="1" applyFont="1" applyBorder="1" applyAlignment="1">
      <alignment horizontal="left" vertical="center" wrapText="1"/>
    </xf>
    <xf numFmtId="1" fontId="9" fillId="25" borderId="69" xfId="6" applyNumberFormat="1" applyFont="1" applyFill="1" applyBorder="1" applyAlignment="1">
      <alignment horizontal="left" vertical="center" wrapText="1"/>
    </xf>
    <xf numFmtId="0" fontId="10" fillId="13" borderId="69" xfId="4" applyFont="1" applyFill="1" applyBorder="1" applyAlignment="1">
      <alignment horizontal="left" vertical="center" wrapText="1"/>
    </xf>
    <xf numFmtId="0" fontId="10" fillId="0" borderId="69" xfId="4" applyFont="1" applyBorder="1" applyAlignment="1">
      <alignment horizontal="left" vertical="center"/>
    </xf>
    <xf numFmtId="9" fontId="9" fillId="0" borderId="19" xfId="6" applyFont="1" applyAlignment="1">
      <alignment horizontal="left" vertical="center"/>
    </xf>
    <xf numFmtId="9" fontId="9" fillId="0" borderId="19" xfId="6" applyFont="1" applyAlignment="1">
      <alignment horizontal="center" vertical="center"/>
    </xf>
    <xf numFmtId="0" fontId="45" fillId="0" borderId="68" xfId="4" applyFont="1" applyBorder="1" applyAlignment="1" applyProtection="1">
      <alignment horizontal="left" vertical="center" wrapText="1"/>
      <protection locked="0"/>
    </xf>
    <xf numFmtId="0" fontId="45" fillId="0" borderId="68" xfId="4" applyFont="1" applyBorder="1" applyAlignment="1" applyProtection="1">
      <alignment horizontal="left" vertical="top" wrapText="1"/>
      <protection locked="0"/>
    </xf>
    <xf numFmtId="0" fontId="45" fillId="0" borderId="68" xfId="4" applyFont="1" applyBorder="1" applyAlignment="1" applyProtection="1">
      <alignment vertical="top" wrapText="1"/>
      <protection locked="0"/>
    </xf>
    <xf numFmtId="0" fontId="45" fillId="0" borderId="69" xfId="4" applyFont="1" applyBorder="1" applyAlignment="1" applyProtection="1">
      <alignment horizontal="left" vertical="top" wrapText="1"/>
      <protection locked="0"/>
    </xf>
    <xf numFmtId="0" fontId="45" fillId="0" borderId="69" xfId="4" applyFont="1" applyBorder="1" applyAlignment="1">
      <alignment horizontal="left" vertical="center" wrapText="1"/>
    </xf>
    <xf numFmtId="0" fontId="45" fillId="13" borderId="69" xfId="4" applyFont="1" applyFill="1" applyBorder="1" applyAlignment="1">
      <alignment horizontal="left" vertical="center" wrapText="1"/>
    </xf>
    <xf numFmtId="9" fontId="45" fillId="0" borderId="69" xfId="4" applyNumberFormat="1" applyFont="1" applyBorder="1" applyAlignment="1">
      <alignment horizontal="left" vertical="center" wrapText="1"/>
    </xf>
    <xf numFmtId="0" fontId="45" fillId="0" borderId="19" xfId="4" applyFont="1" applyAlignment="1">
      <alignment horizontal="left" vertical="center" wrapText="1"/>
    </xf>
    <xf numFmtId="0" fontId="78" fillId="0" borderId="69" xfId="4" applyFont="1" applyBorder="1" applyAlignment="1" applyProtection="1">
      <alignment horizontal="left" vertical="top" wrapText="1"/>
      <protection locked="0"/>
    </xf>
    <xf numFmtId="0" fontId="45" fillId="0" borderId="70" xfId="4" applyFont="1" applyBorder="1" applyAlignment="1">
      <alignment horizontal="left" vertical="top" wrapText="1"/>
    </xf>
    <xf numFmtId="0" fontId="76" fillId="13" borderId="70" xfId="4" applyFont="1" applyFill="1" applyBorder="1" applyAlignment="1">
      <alignment horizontal="left" vertical="top" wrapText="1"/>
    </xf>
    <xf numFmtId="0" fontId="48" fillId="0" borderId="68" xfId="4" applyFont="1" applyBorder="1" applyAlignment="1" applyProtection="1">
      <alignment vertical="top" wrapText="1"/>
      <protection locked="0"/>
    </xf>
    <xf numFmtId="0" fontId="45" fillId="0" borderId="69" xfId="4" applyFont="1" applyBorder="1" applyAlignment="1" applyProtection="1">
      <alignment vertical="top" wrapText="1"/>
      <protection locked="0"/>
    </xf>
    <xf numFmtId="0" fontId="45" fillId="0" borderId="70" xfId="4" applyFont="1" applyBorder="1" applyAlignment="1" applyProtection="1">
      <alignment vertical="top" wrapText="1"/>
      <protection locked="0"/>
    </xf>
    <xf numFmtId="0" fontId="45" fillId="0" borderId="70" xfId="4" applyFont="1" applyBorder="1" applyAlignment="1" applyProtection="1">
      <alignment horizontal="left" vertical="top" wrapText="1"/>
      <protection locked="0"/>
    </xf>
    <xf numFmtId="14" fontId="45" fillId="0" borderId="68" xfId="4" applyNumberFormat="1" applyFont="1" applyBorder="1" applyAlignment="1" applyProtection="1">
      <alignment horizontal="center" vertical="center" wrapText="1"/>
      <protection locked="0"/>
    </xf>
    <xf numFmtId="9" fontId="45" fillId="0" borderId="68" xfId="4" applyNumberFormat="1" applyFont="1" applyBorder="1" applyAlignment="1">
      <alignment horizontal="left" vertical="center" wrapText="1"/>
    </xf>
    <xf numFmtId="0" fontId="76" fillId="0" borderId="68" xfId="4" applyFont="1" applyBorder="1" applyAlignment="1">
      <alignment horizontal="left" vertical="center" wrapText="1"/>
    </xf>
    <xf numFmtId="9" fontId="45" fillId="0" borderId="69" xfId="4" applyNumberFormat="1" applyFont="1" applyBorder="1" applyAlignment="1">
      <alignment horizontal="left" vertical="top" wrapText="1"/>
    </xf>
    <xf numFmtId="0" fontId="45" fillId="25" borderId="68" xfId="4" applyFont="1" applyFill="1" applyBorder="1" applyAlignment="1">
      <alignment horizontal="center" vertical="center"/>
    </xf>
    <xf numFmtId="1" fontId="45" fillId="25" borderId="68" xfId="6" applyNumberFormat="1" applyFont="1" applyFill="1" applyBorder="1" applyAlignment="1">
      <alignment horizontal="center" vertical="center" wrapText="1"/>
    </xf>
    <xf numFmtId="0" fontId="58" fillId="13" borderId="69" xfId="4" applyFont="1" applyFill="1" applyBorder="1" applyAlignment="1">
      <alignment horizontal="center" vertical="center" wrapText="1"/>
    </xf>
    <xf numFmtId="0" fontId="45" fillId="0" borderId="69" xfId="4" applyFont="1" applyBorder="1" applyAlignment="1" applyProtection="1">
      <alignment horizontal="center" vertical="center" wrapText="1"/>
      <protection locked="0"/>
    </xf>
    <xf numFmtId="0" fontId="45" fillId="13" borderId="68" xfId="4" applyFont="1" applyFill="1" applyBorder="1" applyAlignment="1">
      <alignment vertical="center" wrapText="1"/>
    </xf>
    <xf numFmtId="0" fontId="76" fillId="0" borderId="69" xfId="4" applyFont="1" applyBorder="1" applyAlignment="1">
      <alignment horizontal="left" vertical="center" wrapText="1"/>
    </xf>
    <xf numFmtId="0" fontId="45" fillId="0" borderId="68" xfId="4" quotePrefix="1" applyFont="1" applyBorder="1" applyAlignment="1">
      <alignment horizontal="center" vertical="center" wrapText="1"/>
    </xf>
    <xf numFmtId="0" fontId="58" fillId="13" borderId="68" xfId="4" applyFont="1" applyFill="1" applyBorder="1" applyAlignment="1">
      <alignment horizontal="center" vertical="center" wrapText="1"/>
    </xf>
    <xf numFmtId="0" fontId="45" fillId="13" borderId="68" xfId="4" applyFont="1" applyFill="1" applyBorder="1" applyAlignment="1">
      <alignment horizontal="left"/>
    </xf>
    <xf numFmtId="0" fontId="45" fillId="0" borderId="68" xfId="4" quotePrefix="1" applyFont="1" applyBorder="1" applyAlignment="1">
      <alignment horizontal="left" vertical="center" wrapText="1"/>
    </xf>
    <xf numFmtId="0" fontId="45" fillId="25" borderId="68" xfId="4" applyFont="1" applyFill="1" applyBorder="1" applyAlignment="1">
      <alignment horizontal="left" vertical="center"/>
    </xf>
    <xf numFmtId="0" fontId="58" fillId="0" borderId="68" xfId="4" applyFont="1" applyBorder="1" applyAlignment="1">
      <alignment horizontal="left" vertical="center" wrapText="1"/>
    </xf>
    <xf numFmtId="1" fontId="45" fillId="25" borderId="68" xfId="6" applyNumberFormat="1" applyFont="1" applyFill="1" applyBorder="1" applyAlignment="1">
      <alignment horizontal="left" vertical="center" wrapText="1"/>
    </xf>
    <xf numFmtId="0" fontId="58" fillId="13" borderId="68" xfId="4" applyFont="1" applyFill="1" applyBorder="1" applyAlignment="1">
      <alignment horizontal="left" vertical="center" wrapText="1"/>
    </xf>
    <xf numFmtId="0" fontId="58" fillId="0" borderId="68" xfId="4" applyFont="1" applyBorder="1" applyAlignment="1">
      <alignment horizontal="left" vertical="center"/>
    </xf>
    <xf numFmtId="0" fontId="45" fillId="0" borderId="68" xfId="4" applyFont="1" applyBorder="1" applyAlignment="1">
      <alignment horizontal="left" vertical="center" textRotation="90"/>
    </xf>
    <xf numFmtId="9" fontId="45" fillId="0" borderId="68" xfId="4" applyNumberFormat="1" applyFont="1" applyBorder="1" applyAlignment="1">
      <alignment horizontal="left" vertical="center"/>
    </xf>
    <xf numFmtId="164" fontId="45" fillId="0" borderId="68" xfId="4" applyNumberFormat="1" applyFont="1" applyBorder="1" applyAlignment="1">
      <alignment horizontal="left" vertical="center"/>
    </xf>
    <xf numFmtId="0" fontId="45" fillId="0" borderId="19" xfId="4" applyFont="1" applyAlignment="1">
      <alignment horizontal="left"/>
    </xf>
    <xf numFmtId="0" fontId="45" fillId="13" borderId="19" xfId="4" applyFont="1" applyFill="1" applyAlignment="1">
      <alignment horizontal="left"/>
    </xf>
    <xf numFmtId="0" fontId="45" fillId="0" borderId="68" xfId="4" applyFont="1" applyBorder="1" applyAlignment="1" applyProtection="1">
      <alignment vertical="center" wrapText="1"/>
      <protection locked="0"/>
    </xf>
    <xf numFmtId="0" fontId="45" fillId="0" borderId="69" xfId="4" applyFont="1" applyBorder="1" applyAlignment="1">
      <alignment vertical="top" wrapText="1"/>
    </xf>
    <xf numFmtId="0" fontId="45" fillId="0" borderId="70" xfId="4" applyFont="1" applyBorder="1" applyAlignment="1">
      <alignment vertical="center" wrapText="1"/>
    </xf>
    <xf numFmtId="9" fontId="45" fillId="0" borderId="68" xfId="4" applyNumberFormat="1" applyFont="1" applyBorder="1" applyAlignment="1">
      <alignment vertical="center" wrapText="1"/>
    </xf>
    <xf numFmtId="0" fontId="58" fillId="0" borderId="69" xfId="4" applyFont="1" applyBorder="1" applyAlignment="1">
      <alignment horizontal="left" vertical="center" wrapText="1"/>
    </xf>
    <xf numFmtId="0" fontId="58" fillId="13" borderId="69" xfId="4" applyFont="1" applyFill="1" applyBorder="1" applyAlignment="1">
      <alignment horizontal="left" vertical="center" wrapText="1"/>
    </xf>
    <xf numFmtId="0" fontId="58" fillId="0" borderId="69" xfId="4" applyFont="1" applyBorder="1" applyAlignment="1">
      <alignment horizontal="left" vertical="center"/>
    </xf>
    <xf numFmtId="9" fontId="45" fillId="0" borderId="19" xfId="6" applyFont="1" applyAlignment="1">
      <alignment horizontal="left"/>
    </xf>
    <xf numFmtId="0" fontId="45" fillId="0" borderId="69" xfId="4" applyFont="1" applyBorder="1" applyAlignment="1">
      <alignment horizontal="center" vertical="center"/>
    </xf>
    <xf numFmtId="9" fontId="45" fillId="0" borderId="68" xfId="6" applyFont="1" applyBorder="1" applyAlignment="1">
      <alignment horizontal="center"/>
    </xf>
    <xf numFmtId="0" fontId="45" fillId="0" borderId="80" xfId="4" applyFont="1" applyBorder="1" applyAlignment="1">
      <alignment vertical="top" wrapText="1"/>
    </xf>
    <xf numFmtId="0" fontId="45" fillId="0" borderId="70" xfId="4" applyFont="1" applyBorder="1" applyAlignment="1">
      <alignment vertical="top" wrapText="1"/>
    </xf>
    <xf numFmtId="0" fontId="45" fillId="18" borderId="68" xfId="4" applyFont="1" applyFill="1" applyBorder="1" applyAlignment="1">
      <alignment horizontal="center" vertical="center" textRotation="90"/>
    </xf>
    <xf numFmtId="0" fontId="45" fillId="18" borderId="70" xfId="4" applyFont="1" applyFill="1" applyBorder="1" applyAlignment="1">
      <alignment horizontal="center" vertical="center" textRotation="90"/>
    </xf>
    <xf numFmtId="0" fontId="58" fillId="2" borderId="19" xfId="4" applyFont="1" applyFill="1" applyAlignment="1">
      <alignment horizontal="center" vertical="center"/>
    </xf>
    <xf numFmtId="9" fontId="45" fillId="0" borderId="68" xfId="6" applyFont="1" applyBorder="1" applyAlignment="1">
      <alignment horizontal="left"/>
    </xf>
    <xf numFmtId="0" fontId="45" fillId="2" borderId="19" xfId="4" applyFont="1" applyFill="1" applyAlignment="1">
      <alignment horizontal="left"/>
    </xf>
    <xf numFmtId="0" fontId="45" fillId="0" borderId="69" xfId="4" applyFont="1" applyBorder="1" applyAlignment="1">
      <alignment horizontal="left" vertical="top" wrapText="1"/>
    </xf>
    <xf numFmtId="0" fontId="63" fillId="0" borderId="0" xfId="0" applyFont="1" applyAlignment="1">
      <alignment horizontal="center" vertical="center"/>
    </xf>
    <xf numFmtId="0" fontId="63" fillId="29" borderId="85" xfId="0" applyFont="1" applyFill="1" applyBorder="1" applyAlignment="1">
      <alignment horizontal="center" vertical="center"/>
    </xf>
    <xf numFmtId="49" fontId="45" fillId="28" borderId="0" xfId="0" applyNumberFormat="1" applyFont="1" applyFill="1" applyAlignment="1">
      <alignment horizontal="center" vertical="center"/>
    </xf>
    <xf numFmtId="0" fontId="45" fillId="0" borderId="0" xfId="0" applyFont="1" applyAlignment="1">
      <alignment horizontal="center" vertical="center"/>
    </xf>
    <xf numFmtId="0" fontId="63" fillId="30" borderId="87" xfId="0" applyFont="1" applyFill="1" applyBorder="1" applyAlignment="1">
      <alignment horizontal="center" vertical="center"/>
    </xf>
    <xf numFmtId="0" fontId="67" fillId="13" borderId="74" xfId="0" applyFont="1" applyFill="1" applyBorder="1" applyAlignment="1">
      <alignment vertical="center"/>
    </xf>
    <xf numFmtId="0" fontId="67" fillId="13" borderId="82" xfId="0" applyFont="1" applyFill="1" applyBorder="1" applyAlignment="1">
      <alignment vertical="center"/>
    </xf>
    <xf numFmtId="0" fontId="67" fillId="13" borderId="76" xfId="0" applyFont="1" applyFill="1" applyBorder="1" applyAlignment="1">
      <alignment vertical="center"/>
    </xf>
    <xf numFmtId="0" fontId="67" fillId="13" borderId="87" xfId="0" applyFont="1" applyFill="1" applyBorder="1" applyAlignment="1">
      <alignment vertical="center"/>
    </xf>
    <xf numFmtId="0" fontId="67" fillId="13" borderId="19" xfId="0" applyFont="1" applyFill="1" applyBorder="1" applyAlignment="1">
      <alignment vertical="center"/>
    </xf>
    <xf numFmtId="0" fontId="51" fillId="13" borderId="72" xfId="0" applyFont="1" applyFill="1" applyBorder="1" applyAlignment="1" applyProtection="1">
      <alignment vertical="center"/>
      <protection locked="0"/>
    </xf>
    <xf numFmtId="0" fontId="51" fillId="13" borderId="71" xfId="0" applyFont="1" applyFill="1" applyBorder="1" applyAlignment="1" applyProtection="1">
      <alignment vertical="center"/>
      <protection locked="0"/>
    </xf>
    <xf numFmtId="0" fontId="0" fillId="0" borderId="19" xfId="0" applyBorder="1"/>
    <xf numFmtId="0" fontId="83" fillId="13" borderId="19" xfId="0" applyFont="1" applyFill="1" applyBorder="1" applyAlignment="1" applyProtection="1">
      <alignment horizontal="center" vertical="center"/>
      <protection locked="0"/>
    </xf>
    <xf numFmtId="0" fontId="55" fillId="13" borderId="0" xfId="0" applyFont="1" applyFill="1"/>
    <xf numFmtId="0" fontId="9" fillId="2" borderId="19" xfId="0" applyFont="1" applyFill="1" applyBorder="1"/>
    <xf numFmtId="0" fontId="83" fillId="13" borderId="19" xfId="0" applyFont="1" applyFill="1" applyBorder="1" applyAlignment="1" applyProtection="1">
      <alignment horizontal="left" vertical="center"/>
      <protection locked="0"/>
    </xf>
    <xf numFmtId="0" fontId="51" fillId="2" borderId="19" xfId="0" applyFont="1" applyFill="1" applyBorder="1" applyAlignment="1">
      <alignment horizontal="center" vertical="center"/>
    </xf>
    <xf numFmtId="0" fontId="51" fillId="2" borderId="19" xfId="0" applyFont="1" applyFill="1" applyBorder="1"/>
    <xf numFmtId="0" fontId="51" fillId="2" borderId="19" xfId="0" applyFont="1" applyFill="1" applyBorder="1" applyAlignment="1">
      <alignment horizontal="center"/>
    </xf>
    <xf numFmtId="0" fontId="53" fillId="23" borderId="71" xfId="0" applyFont="1" applyFill="1" applyBorder="1" applyAlignment="1">
      <alignment horizontal="center" vertical="center" wrapText="1"/>
    </xf>
    <xf numFmtId="0" fontId="54" fillId="16" borderId="69" xfId="0" applyFont="1" applyFill="1" applyBorder="1" applyAlignment="1">
      <alignment horizontal="center" vertical="center" wrapText="1"/>
    </xf>
    <xf numFmtId="0" fontId="51" fillId="18" borderId="70" xfId="0" applyFont="1" applyFill="1" applyBorder="1" applyAlignment="1">
      <alignment horizontal="center" vertical="center" textRotation="90"/>
    </xf>
    <xf numFmtId="0" fontId="10" fillId="2" borderId="19" xfId="0" applyFont="1" applyFill="1" applyBorder="1" applyAlignment="1">
      <alignment horizontal="center" vertical="center"/>
    </xf>
    <xf numFmtId="0" fontId="9" fillId="0" borderId="69" xfId="0" applyFont="1" applyBorder="1" applyAlignment="1">
      <alignment horizontal="center" vertical="center"/>
    </xf>
    <xf numFmtId="9" fontId="9" fillId="0" borderId="69" xfId="0" applyNumberFormat="1" applyFont="1" applyBorder="1" applyAlignment="1">
      <alignment vertical="center" wrapText="1"/>
    </xf>
    <xf numFmtId="0" fontId="10" fillId="0" borderId="69" xfId="0" applyFont="1" applyBorder="1" applyAlignment="1">
      <alignment horizontal="center" vertical="center"/>
    </xf>
    <xf numFmtId="0" fontId="9" fillId="0" borderId="68" xfId="0" applyFont="1" applyBorder="1" applyAlignment="1">
      <alignment horizontal="center" vertical="center" textRotation="90"/>
    </xf>
    <xf numFmtId="9" fontId="9" fillId="0" borderId="68" xfId="0" applyNumberFormat="1" applyFont="1" applyBorder="1" applyAlignment="1">
      <alignment horizontal="center" vertical="center"/>
    </xf>
    <xf numFmtId="164" fontId="9" fillId="0" borderId="68" xfId="0" applyNumberFormat="1" applyFont="1" applyBorder="1" applyAlignment="1">
      <alignment horizontal="center" vertical="center"/>
    </xf>
    <xf numFmtId="0" fontId="10" fillId="0" borderId="68" xfId="0" applyFont="1" applyBorder="1" applyAlignment="1">
      <alignment horizontal="center" vertical="center" wrapText="1"/>
    </xf>
    <xf numFmtId="0" fontId="10" fillId="0" borderId="69" xfId="0" applyFont="1" applyBorder="1" applyAlignment="1">
      <alignment horizontal="center" vertical="center" wrapText="1"/>
    </xf>
    <xf numFmtId="0" fontId="9" fillId="2" borderId="19" xfId="0" applyFont="1" applyFill="1" applyBorder="1" applyAlignment="1">
      <alignment vertical="center"/>
    </xf>
    <xf numFmtId="0" fontId="9" fillId="0" borderId="69" xfId="0" applyFont="1" applyBorder="1" applyAlignment="1">
      <alignment vertical="center" wrapText="1"/>
    </xf>
    <xf numFmtId="0" fontId="10" fillId="13" borderId="69" xfId="0" applyFont="1" applyFill="1" applyBorder="1" applyAlignment="1">
      <alignment horizontal="center" vertical="center" wrapText="1"/>
    </xf>
    <xf numFmtId="0" fontId="9" fillId="0" borderId="69" xfId="0" applyFont="1" applyBorder="1" applyAlignment="1">
      <alignment horizontal="center" vertical="center" textRotation="90"/>
    </xf>
    <xf numFmtId="9" fontId="9" fillId="0" borderId="69" xfId="0" applyNumberFormat="1" applyFont="1" applyBorder="1" applyAlignment="1">
      <alignment horizontal="center" vertical="center"/>
    </xf>
    <xf numFmtId="164" fontId="9" fillId="0" borderId="69" xfId="0" applyNumberFormat="1" applyFont="1" applyBorder="1" applyAlignment="1">
      <alignment horizontal="center" vertical="center"/>
    </xf>
    <xf numFmtId="0" fontId="9" fillId="0" borderId="69" xfId="0" applyFont="1" applyBorder="1" applyAlignment="1">
      <alignment horizontal="center" vertical="center" wrapText="1"/>
    </xf>
    <xf numFmtId="0" fontId="9" fillId="0" borderId="68" xfId="0" applyFont="1" applyBorder="1" applyAlignment="1">
      <alignment vertical="center" wrapText="1"/>
    </xf>
    <xf numFmtId="9" fontId="9" fillId="0" borderId="68" xfId="0" applyNumberFormat="1" applyFont="1" applyBorder="1" applyAlignment="1">
      <alignment vertical="center" wrapText="1"/>
    </xf>
    <xf numFmtId="0" fontId="10" fillId="13" borderId="68" xfId="0" applyFont="1" applyFill="1" applyBorder="1" applyAlignment="1">
      <alignment horizontal="center" vertical="center" wrapText="1"/>
    </xf>
    <xf numFmtId="0" fontId="10" fillId="0" borderId="68" xfId="0" applyFont="1" applyBorder="1" applyAlignment="1">
      <alignment horizontal="center" vertical="center"/>
    </xf>
    <xf numFmtId="0" fontId="9" fillId="0" borderId="68" xfId="0" applyFont="1" applyBorder="1" applyAlignment="1">
      <alignment horizontal="center" vertical="center" wrapText="1"/>
    </xf>
    <xf numFmtId="0" fontId="9" fillId="0" borderId="0" xfId="0" applyFont="1" applyAlignment="1">
      <alignment horizontal="center" vertical="center"/>
    </xf>
    <xf numFmtId="0" fontId="9" fillId="0" borderId="0" xfId="0" applyFont="1"/>
    <xf numFmtId="0" fontId="55" fillId="0" borderId="0" xfId="0" applyFont="1" applyAlignment="1">
      <alignment horizontal="center"/>
    </xf>
    <xf numFmtId="0" fontId="9" fillId="0" borderId="0" xfId="0" applyFont="1" applyAlignment="1">
      <alignment horizontal="center"/>
    </xf>
    <xf numFmtId="9" fontId="9" fillId="0" borderId="69" xfId="0" applyNumberFormat="1" applyFont="1" applyBorder="1" applyAlignment="1">
      <alignment horizontal="center" vertical="center" wrapText="1"/>
    </xf>
    <xf numFmtId="0" fontId="45" fillId="0" borderId="73" xfId="0" applyFont="1" applyBorder="1" applyAlignment="1">
      <alignment horizontal="left" vertical="center" wrapText="1"/>
    </xf>
    <xf numFmtId="0" fontId="58" fillId="0" borderId="68" xfId="0" applyFont="1" applyBorder="1" applyAlignment="1">
      <alignment horizontal="center" vertical="center"/>
    </xf>
    <xf numFmtId="0" fontId="45" fillId="0" borderId="68" xfId="4" applyFont="1" applyBorder="1" applyAlignment="1" applyProtection="1">
      <alignment horizontal="center" vertical="center" wrapText="1"/>
      <protection locked="0"/>
    </xf>
    <xf numFmtId="0" fontId="9" fillId="0" borderId="74" xfId="4" applyFont="1" applyBorder="1" applyAlignment="1">
      <alignment horizontal="center" vertical="center"/>
    </xf>
    <xf numFmtId="0" fontId="9" fillId="0" borderId="73" xfId="4" applyFont="1" applyBorder="1"/>
    <xf numFmtId="0" fontId="71" fillId="2" borderId="69" xfId="4" applyFont="1" applyFill="1" applyBorder="1"/>
    <xf numFmtId="0" fontId="71" fillId="0" borderId="69" xfId="4" applyFont="1" applyBorder="1"/>
    <xf numFmtId="0" fontId="69" fillId="0" borderId="19" xfId="4" applyFont="1" applyAlignment="1">
      <alignment vertical="center"/>
    </xf>
    <xf numFmtId="0" fontId="9" fillId="0" borderId="73" xfId="4" applyFont="1" applyBorder="1" applyAlignment="1">
      <alignment horizontal="left" vertical="top"/>
    </xf>
    <xf numFmtId="0" fontId="45" fillId="0" borderId="72" xfId="4" applyFont="1" applyBorder="1" applyAlignment="1">
      <alignment horizontal="center" vertical="center"/>
    </xf>
    <xf numFmtId="0" fontId="69" fillId="18" borderId="68" xfId="4" applyFont="1" applyFill="1" applyBorder="1" applyAlignment="1">
      <alignment horizontal="center" vertical="top" wrapText="1"/>
    </xf>
    <xf numFmtId="0" fontId="45" fillId="0" borderId="80" xfId="4" applyFont="1" applyBorder="1" applyAlignment="1" applyProtection="1">
      <alignment horizontal="center" vertical="center" wrapText="1"/>
      <protection locked="0"/>
    </xf>
    <xf numFmtId="0" fontId="45" fillId="0" borderId="70" xfId="4" applyFont="1" applyBorder="1" applyAlignment="1" applyProtection="1">
      <alignment horizontal="center" vertical="center" wrapText="1"/>
      <protection locked="0"/>
    </xf>
    <xf numFmtId="0" fontId="9" fillId="0" borderId="68" xfId="4" applyFont="1" applyBorder="1" applyAlignment="1" applyProtection="1">
      <alignment horizontal="center" vertical="center" wrapText="1"/>
      <protection locked="0"/>
    </xf>
    <xf numFmtId="0" fontId="9" fillId="2" borderId="68" xfId="4" applyFont="1" applyFill="1" applyBorder="1" applyAlignment="1">
      <alignment horizontal="left" vertical="top"/>
    </xf>
    <xf numFmtId="0" fontId="45" fillId="0" borderId="19" xfId="4" applyFont="1" applyAlignment="1">
      <alignment vertical="top" wrapText="1"/>
    </xf>
    <xf numFmtId="9" fontId="45" fillId="0" borderId="0" xfId="2" applyFont="1" applyAlignment="1">
      <alignment vertical="top"/>
    </xf>
    <xf numFmtId="9" fontId="45" fillId="0" borderId="0" xfId="2" applyFont="1" applyAlignment="1">
      <alignment horizontal="center" vertical="top"/>
    </xf>
    <xf numFmtId="9" fontId="45" fillId="2" borderId="68" xfId="4" applyNumberFormat="1" applyFont="1" applyFill="1" applyBorder="1" applyAlignment="1">
      <alignment horizontal="center" vertical="center"/>
    </xf>
    <xf numFmtId="9" fontId="9" fillId="0" borderId="74" xfId="4" applyNumberFormat="1" applyFont="1" applyBorder="1" applyAlignment="1">
      <alignment horizontal="center" vertical="center"/>
    </xf>
    <xf numFmtId="9" fontId="9" fillId="0" borderId="19" xfId="4" applyNumberFormat="1" applyFont="1" applyAlignment="1">
      <alignment horizontal="left" vertical="top"/>
    </xf>
    <xf numFmtId="9" fontId="9" fillId="0" borderId="19" xfId="4" applyNumberFormat="1" applyFont="1"/>
    <xf numFmtId="9" fontId="9" fillId="0" borderId="19" xfId="4" applyNumberFormat="1" applyFont="1" applyAlignment="1">
      <alignment vertical="top"/>
    </xf>
    <xf numFmtId="0" fontId="63" fillId="18" borderId="19" xfId="0" applyFont="1" applyFill="1" applyBorder="1" applyAlignment="1">
      <alignment horizontal="center" vertical="center" wrapText="1"/>
    </xf>
    <xf numFmtId="0" fontId="69" fillId="18" borderId="19" xfId="4" applyFont="1" applyFill="1" applyAlignment="1">
      <alignment horizontal="center" vertical="center" wrapText="1"/>
    </xf>
    <xf numFmtId="0" fontId="9" fillId="0" borderId="68" xfId="4" quotePrefix="1" applyFont="1" applyBorder="1" applyAlignment="1">
      <alignment horizontal="center" vertical="center" wrapText="1"/>
    </xf>
    <xf numFmtId="0" fontId="69" fillId="18" borderId="87" xfId="4" applyFont="1" applyFill="1" applyBorder="1" applyAlignment="1">
      <alignment horizontal="center" wrapText="1"/>
    </xf>
    <xf numFmtId="0" fontId="69" fillId="18" borderId="19" xfId="4" applyFont="1" applyFill="1" applyAlignment="1">
      <alignment horizontal="center" vertical="top" wrapText="1"/>
    </xf>
    <xf numFmtId="0" fontId="57" fillId="18" borderId="19" xfId="0" applyFont="1" applyFill="1" applyBorder="1" applyAlignment="1">
      <alignment horizontal="center" vertical="center" wrapText="1"/>
    </xf>
    <xf numFmtId="9" fontId="9" fillId="2" borderId="68" xfId="0" applyNumberFormat="1" applyFont="1" applyFill="1" applyBorder="1" applyAlignment="1">
      <alignment horizontal="center" vertical="center"/>
    </xf>
    <xf numFmtId="9" fontId="9" fillId="0" borderId="0" xfId="0" applyNumberFormat="1" applyFont="1"/>
    <xf numFmtId="0" fontId="58" fillId="13" borderId="85" xfId="0" applyFont="1" applyFill="1" applyBorder="1" applyAlignment="1">
      <alignment vertical="top"/>
    </xf>
    <xf numFmtId="0" fontId="90" fillId="18" borderId="68" xfId="0" applyFont="1" applyFill="1" applyBorder="1" applyAlignment="1">
      <alignment horizontal="center" vertical="center" textRotation="90"/>
    </xf>
    <xf numFmtId="0" fontId="92" fillId="0" borderId="68" xfId="4" applyFont="1" applyBorder="1" applyAlignment="1">
      <alignment horizontal="center" vertical="center"/>
    </xf>
    <xf numFmtId="0" fontId="83" fillId="0" borderId="19" xfId="4" applyFont="1" applyAlignment="1">
      <alignment vertical="top"/>
    </xf>
    <xf numFmtId="0" fontId="83" fillId="0" borderId="73" xfId="4" applyFont="1" applyBorder="1" applyAlignment="1">
      <alignment horizontal="left" vertical="center" wrapText="1"/>
    </xf>
    <xf numFmtId="0" fontId="83" fillId="2" borderId="19" xfId="4" applyFont="1" applyFill="1" applyAlignment="1">
      <alignment vertical="top"/>
    </xf>
    <xf numFmtId="0" fontId="70" fillId="0" borderId="19" xfId="4" applyFont="1" applyAlignment="1">
      <alignment horizontal="left"/>
    </xf>
    <xf numFmtId="0" fontId="70" fillId="2" borderId="19" xfId="4" applyFont="1" applyFill="1" applyAlignment="1">
      <alignment horizontal="left"/>
    </xf>
    <xf numFmtId="0" fontId="92" fillId="0" borderId="19" xfId="4" applyFont="1"/>
    <xf numFmtId="0" fontId="92" fillId="2" borderId="19" xfId="4" applyFont="1" applyFill="1"/>
    <xf numFmtId="0" fontId="45" fillId="0" borderId="69" xfId="4" applyFont="1" applyBorder="1" applyAlignment="1">
      <alignment horizontal="center" vertical="top"/>
    </xf>
    <xf numFmtId="0" fontId="45" fillId="0" borderId="69" xfId="4" quotePrefix="1" applyFont="1" applyBorder="1" applyAlignment="1">
      <alignment horizontal="center" vertical="center" wrapText="1"/>
    </xf>
    <xf numFmtId="0" fontId="58" fillId="0" borderId="68" xfId="4" applyFont="1" applyBorder="1" applyAlignment="1">
      <alignment horizontal="center" vertical="top" wrapText="1"/>
    </xf>
    <xf numFmtId="9" fontId="45" fillId="0" borderId="69" xfId="4" applyNumberFormat="1" applyFont="1" applyBorder="1" applyAlignment="1">
      <alignment vertical="top" wrapText="1"/>
    </xf>
    <xf numFmtId="9" fontId="45" fillId="0" borderId="68" xfId="4" applyNumberFormat="1" applyFont="1" applyBorder="1" applyAlignment="1">
      <alignment horizontal="center" vertical="top" wrapText="1"/>
    </xf>
    <xf numFmtId="9" fontId="45" fillId="0" borderId="68" xfId="6" applyFont="1" applyBorder="1" applyAlignment="1">
      <alignment horizontal="center" vertical="top" wrapText="1"/>
    </xf>
    <xf numFmtId="0" fontId="58" fillId="0" borderId="68" xfId="4" applyFont="1" applyBorder="1" applyAlignment="1">
      <alignment horizontal="center" vertical="top"/>
    </xf>
    <xf numFmtId="0" fontId="45" fillId="0" borderId="68" xfId="4" applyFont="1" applyBorder="1" applyAlignment="1">
      <alignment horizontal="center" vertical="top" textRotation="90"/>
    </xf>
    <xf numFmtId="9" fontId="45" fillId="0" borderId="68" xfId="4" applyNumberFormat="1" applyFont="1" applyBorder="1" applyAlignment="1">
      <alignment horizontal="center" vertical="top"/>
    </xf>
    <xf numFmtId="9" fontId="81" fillId="0" borderId="19" xfId="6" applyFont="1"/>
    <xf numFmtId="164" fontId="45" fillId="0" borderId="68" xfId="4" applyNumberFormat="1" applyFont="1" applyBorder="1" applyAlignment="1">
      <alignment horizontal="center" vertical="top"/>
    </xf>
    <xf numFmtId="0" fontId="9" fillId="13" borderId="19" xfId="9" applyFont="1" applyFill="1" applyAlignment="1">
      <alignment horizontal="left" vertical="top"/>
    </xf>
    <xf numFmtId="0" fontId="9" fillId="0" borderId="19" xfId="9" applyFont="1" applyAlignment="1">
      <alignment horizontal="left" vertical="top"/>
    </xf>
    <xf numFmtId="0" fontId="69" fillId="0" borderId="19" xfId="9" applyFont="1" applyAlignment="1">
      <alignment horizontal="left" vertical="top"/>
    </xf>
    <xf numFmtId="0" fontId="69" fillId="29" borderId="85" xfId="9" applyFont="1" applyFill="1" applyBorder="1" applyAlignment="1">
      <alignment horizontal="left" vertical="top"/>
    </xf>
    <xf numFmtId="49" fontId="9" fillId="28" borderId="19" xfId="9" applyNumberFormat="1" applyFont="1" applyFill="1" applyAlignment="1">
      <alignment horizontal="left" vertical="top"/>
    </xf>
    <xf numFmtId="0" fontId="69" fillId="30" borderId="87" xfId="9" applyFont="1" applyFill="1" applyBorder="1" applyAlignment="1">
      <alignment horizontal="left" vertical="top"/>
    </xf>
    <xf numFmtId="0" fontId="10" fillId="13" borderId="74" xfId="9" applyFont="1" applyFill="1" applyBorder="1" applyAlignment="1">
      <alignment horizontal="left" vertical="top"/>
    </xf>
    <xf numFmtId="0" fontId="10" fillId="13" borderId="82" xfId="9" applyFont="1" applyFill="1" applyBorder="1" applyAlignment="1">
      <alignment horizontal="left" vertical="top"/>
    </xf>
    <xf numFmtId="0" fontId="10" fillId="13" borderId="76" xfId="9" applyFont="1" applyFill="1" applyBorder="1" applyAlignment="1">
      <alignment horizontal="left" vertical="top"/>
    </xf>
    <xf numFmtId="0" fontId="10" fillId="13" borderId="87" xfId="9" applyFont="1" applyFill="1" applyBorder="1" applyAlignment="1">
      <alignment horizontal="left" vertical="top"/>
    </xf>
    <xf numFmtId="0" fontId="10" fillId="13" borderId="19" xfId="9" applyFont="1" applyFill="1" applyAlignment="1">
      <alignment horizontal="left" vertical="top"/>
    </xf>
    <xf numFmtId="0" fontId="9" fillId="13" borderId="19" xfId="9" applyFont="1" applyFill="1" applyAlignment="1" applyProtection="1">
      <alignment horizontal="left" vertical="top"/>
      <protection locked="0"/>
    </xf>
    <xf numFmtId="0" fontId="9" fillId="2" borderId="19" xfId="9" applyFont="1" applyFill="1" applyAlignment="1">
      <alignment horizontal="left" vertical="top"/>
    </xf>
    <xf numFmtId="0" fontId="69" fillId="13" borderId="69" xfId="9" applyFont="1" applyFill="1" applyBorder="1" applyAlignment="1">
      <alignment horizontal="left" vertical="top" wrapText="1"/>
    </xf>
    <xf numFmtId="0" fontId="93" fillId="2" borderId="19" xfId="9" applyFont="1" applyFill="1" applyAlignment="1">
      <alignment horizontal="left" vertical="top"/>
    </xf>
    <xf numFmtId="0" fontId="93" fillId="13" borderId="19" xfId="9" applyFont="1" applyFill="1" applyAlignment="1">
      <alignment horizontal="left" vertical="top"/>
    </xf>
    <xf numFmtId="0" fontId="9" fillId="18" borderId="68" xfId="9" applyFont="1" applyFill="1" applyBorder="1" applyAlignment="1">
      <alignment horizontal="left" vertical="top" textRotation="90"/>
    </xf>
    <xf numFmtId="0" fontId="9" fillId="18" borderId="70" xfId="9" applyFont="1" applyFill="1" applyBorder="1" applyAlignment="1">
      <alignment horizontal="left" vertical="top" textRotation="90"/>
    </xf>
    <xf numFmtId="0" fontId="10" fillId="2" borderId="19" xfId="9" applyFont="1" applyFill="1" applyAlignment="1">
      <alignment horizontal="left" vertical="top"/>
    </xf>
    <xf numFmtId="0" fontId="9" fillId="25" borderId="68" xfId="9" applyFont="1" applyFill="1" applyBorder="1" applyAlignment="1">
      <alignment horizontal="center" vertical="center"/>
    </xf>
    <xf numFmtId="0" fontId="10" fillId="0" borderId="69" xfId="9" applyFont="1" applyBorder="1" applyAlignment="1">
      <alignment horizontal="center" vertical="center" wrapText="1"/>
    </xf>
    <xf numFmtId="0" fontId="10" fillId="13" borderId="69" xfId="9" applyFont="1" applyFill="1" applyBorder="1" applyAlignment="1">
      <alignment horizontal="center" vertical="center" wrapText="1"/>
    </xf>
    <xf numFmtId="0" fontId="9" fillId="0" borderId="68" xfId="9" applyFont="1" applyBorder="1" applyAlignment="1">
      <alignment horizontal="left" vertical="center"/>
    </xf>
    <xf numFmtId="0" fontId="9" fillId="0" borderId="68" xfId="9" applyFont="1" applyBorder="1" applyAlignment="1">
      <alignment horizontal="center" vertical="center" textRotation="90"/>
    </xf>
    <xf numFmtId="164" fontId="9" fillId="0" borderId="68" xfId="9" applyNumberFormat="1" applyFont="1" applyBorder="1" applyAlignment="1">
      <alignment horizontal="center" vertical="center"/>
    </xf>
    <xf numFmtId="0" fontId="10" fillId="0" borderId="68" xfId="9" applyFont="1" applyBorder="1" applyAlignment="1">
      <alignment horizontal="center" vertical="center" wrapText="1"/>
    </xf>
    <xf numFmtId="0" fontId="10" fillId="0" borderId="68" xfId="9" applyFont="1" applyBorder="1" applyAlignment="1">
      <alignment horizontal="center" vertical="center"/>
    </xf>
    <xf numFmtId="0" fontId="9" fillId="2" borderId="19" xfId="9" applyFont="1" applyFill="1" applyAlignment="1">
      <alignment horizontal="center" vertical="center"/>
    </xf>
    <xf numFmtId="0" fontId="9" fillId="0" borderId="19" xfId="9" applyFont="1" applyAlignment="1">
      <alignment horizontal="center" vertical="center"/>
    </xf>
    <xf numFmtId="0" fontId="9" fillId="25" borderId="68" xfId="9" applyFont="1" applyFill="1" applyBorder="1" applyAlignment="1">
      <alignment horizontal="left" vertical="top"/>
    </xf>
    <xf numFmtId="0" fontId="10" fillId="0" borderId="69" xfId="9" applyFont="1" applyBorder="1" applyAlignment="1">
      <alignment horizontal="left" vertical="top" wrapText="1"/>
    </xf>
    <xf numFmtId="9" fontId="9" fillId="0" borderId="69" xfId="9" applyNumberFormat="1" applyFont="1" applyBorder="1" applyAlignment="1">
      <alignment horizontal="left" vertical="top" wrapText="1"/>
    </xf>
    <xf numFmtId="0" fontId="10" fillId="13" borderId="69" xfId="9" applyFont="1" applyFill="1" applyBorder="1" applyAlignment="1">
      <alignment horizontal="left" vertical="top" wrapText="1"/>
    </xf>
    <xf numFmtId="0" fontId="10" fillId="0" borderId="69" xfId="9" applyFont="1" applyBorder="1" applyAlignment="1">
      <alignment horizontal="left" vertical="top"/>
    </xf>
    <xf numFmtId="0" fontId="9" fillId="0" borderId="68" xfId="9" applyFont="1" applyBorder="1" applyAlignment="1">
      <alignment horizontal="left" vertical="top" textRotation="90"/>
    </xf>
    <xf numFmtId="9" fontId="9" fillId="0" borderId="68" xfId="9" applyNumberFormat="1" applyFont="1" applyBorder="1" applyAlignment="1">
      <alignment horizontal="left" vertical="top"/>
    </xf>
    <xf numFmtId="9" fontId="9" fillId="0" borderId="69" xfId="9" applyNumberFormat="1" applyFont="1" applyBorder="1" applyAlignment="1">
      <alignment horizontal="left" vertical="center" wrapText="1"/>
    </xf>
    <xf numFmtId="0" fontId="10" fillId="13" borderId="69" xfId="9" applyFont="1" applyFill="1" applyBorder="1" applyAlignment="1">
      <alignment horizontal="left" vertical="center" wrapText="1"/>
    </xf>
    <xf numFmtId="0" fontId="10" fillId="0" borderId="69" xfId="9" applyFont="1" applyBorder="1" applyAlignment="1">
      <alignment horizontal="left" vertical="center"/>
    </xf>
    <xf numFmtId="164" fontId="9" fillId="0" borderId="68" xfId="9" applyNumberFormat="1" applyFont="1" applyBorder="1" applyAlignment="1">
      <alignment horizontal="left" vertical="top"/>
    </xf>
    <xf numFmtId="0" fontId="9" fillId="0" borderId="69" xfId="9" applyFont="1" applyBorder="1" applyAlignment="1" applyProtection="1">
      <alignment horizontal="left" vertical="top" wrapText="1"/>
      <protection locked="0"/>
    </xf>
    <xf numFmtId="14" fontId="9" fillId="0" borderId="69" xfId="9" applyNumberFormat="1" applyFont="1" applyBorder="1" applyAlignment="1" applyProtection="1">
      <alignment horizontal="center" vertical="center" wrapText="1"/>
      <protection locked="0"/>
    </xf>
    <xf numFmtId="0" fontId="45" fillId="0" borderId="68" xfId="9" applyFont="1" applyBorder="1" applyAlignment="1">
      <alignment horizontal="left" vertical="center" wrapText="1"/>
    </xf>
    <xf numFmtId="0" fontId="9" fillId="0" borderId="19" xfId="9" applyFont="1" applyAlignment="1">
      <alignment horizontal="left" vertical="center"/>
    </xf>
    <xf numFmtId="0" fontId="9" fillId="25" borderId="68" xfId="9" applyFont="1" applyFill="1" applyBorder="1" applyAlignment="1">
      <alignment horizontal="left" vertical="center"/>
    </xf>
    <xf numFmtId="0" fontId="10" fillId="0" borderId="69" xfId="9" applyFont="1" applyBorder="1" applyAlignment="1">
      <alignment horizontal="left" vertical="center" wrapText="1"/>
    </xf>
    <xf numFmtId="0" fontId="9" fillId="0" borderId="68" xfId="9" applyFont="1" applyBorder="1" applyAlignment="1">
      <alignment horizontal="left" vertical="center" textRotation="90"/>
    </xf>
    <xf numFmtId="9" fontId="9" fillId="0" borderId="68" xfId="9" applyNumberFormat="1" applyFont="1" applyBorder="1" applyAlignment="1">
      <alignment horizontal="left" vertical="center"/>
    </xf>
    <xf numFmtId="164" fontId="9" fillId="0" borderId="68" xfId="9" applyNumberFormat="1" applyFont="1" applyBorder="1" applyAlignment="1">
      <alignment horizontal="left" vertical="center"/>
    </xf>
    <xf numFmtId="0" fontId="9" fillId="2" borderId="19" xfId="9" applyFont="1" applyFill="1" applyAlignment="1">
      <alignment horizontal="left" vertical="center"/>
    </xf>
    <xf numFmtId="0" fontId="71" fillId="0" borderId="19" xfId="9" applyFont="1" applyAlignment="1">
      <alignment horizontal="left" vertical="top"/>
    </xf>
    <xf numFmtId="0" fontId="71" fillId="0" borderId="69" xfId="9" applyFont="1" applyBorder="1" applyAlignment="1">
      <alignment horizontal="left" vertical="top" wrapText="1"/>
    </xf>
    <xf numFmtId="0" fontId="71" fillId="0" borderId="69" xfId="9" applyFont="1" applyBorder="1" applyAlignment="1" applyProtection="1">
      <alignment horizontal="left" vertical="top" wrapText="1"/>
      <protection locked="0"/>
    </xf>
    <xf numFmtId="0" fontId="9" fillId="0" borderId="69" xfId="9" applyFont="1" applyBorder="1" applyAlignment="1" applyProtection="1">
      <alignment horizontal="center" vertical="center" wrapText="1"/>
      <protection locked="0"/>
    </xf>
    <xf numFmtId="0" fontId="71" fillId="2" borderId="19" xfId="9" applyFont="1" applyFill="1" applyAlignment="1">
      <alignment horizontal="left" vertical="top"/>
    </xf>
    <xf numFmtId="0" fontId="10" fillId="0" borderId="68" xfId="9" applyFont="1" applyBorder="1" applyAlignment="1">
      <alignment horizontal="left" vertical="top" wrapText="1"/>
    </xf>
    <xf numFmtId="9" fontId="9" fillId="0" borderId="68" xfId="9" applyNumberFormat="1" applyFont="1" applyBorder="1" applyAlignment="1">
      <alignment horizontal="left" vertical="top" wrapText="1"/>
    </xf>
    <xf numFmtId="0" fontId="10" fillId="13" borderId="68" xfId="9" applyFont="1" applyFill="1" applyBorder="1" applyAlignment="1">
      <alignment horizontal="left" vertical="top" wrapText="1"/>
    </xf>
    <xf numFmtId="0" fontId="10" fillId="0" borderId="68" xfId="9" applyFont="1" applyBorder="1" applyAlignment="1">
      <alignment horizontal="left" vertical="top"/>
    </xf>
    <xf numFmtId="9" fontId="9" fillId="0" borderId="68" xfId="6" applyFont="1" applyBorder="1" applyAlignment="1">
      <alignment horizontal="left" vertical="top"/>
    </xf>
    <xf numFmtId="0" fontId="9" fillId="13" borderId="68" xfId="9" applyFont="1" applyFill="1" applyBorder="1" applyAlignment="1">
      <alignment horizontal="left" vertical="top" wrapText="1"/>
    </xf>
    <xf numFmtId="9" fontId="9" fillId="13" borderId="68" xfId="9" applyNumberFormat="1" applyFont="1" applyFill="1" applyBorder="1" applyAlignment="1">
      <alignment horizontal="left" vertical="top" wrapText="1"/>
    </xf>
    <xf numFmtId="0" fontId="10" fillId="13" borderId="68" xfId="9" applyFont="1" applyFill="1" applyBorder="1" applyAlignment="1">
      <alignment horizontal="left" vertical="top"/>
    </xf>
    <xf numFmtId="0" fontId="9" fillId="13" borderId="68" xfId="9" applyFont="1" applyFill="1" applyBorder="1" applyAlignment="1">
      <alignment horizontal="left" vertical="top"/>
    </xf>
    <xf numFmtId="0" fontId="9" fillId="13" borderId="68" xfId="9" applyFont="1" applyFill="1" applyBorder="1" applyAlignment="1">
      <alignment horizontal="left" vertical="top" textRotation="90"/>
    </xf>
    <xf numFmtId="9" fontId="9" fillId="13" borderId="68" xfId="9" applyNumberFormat="1" applyFont="1" applyFill="1" applyBorder="1" applyAlignment="1">
      <alignment horizontal="left" vertical="top"/>
    </xf>
    <xf numFmtId="9" fontId="9" fillId="13" borderId="68" xfId="9" applyNumberFormat="1" applyFont="1" applyFill="1" applyBorder="1" applyAlignment="1">
      <alignment horizontal="left" vertical="top" textRotation="90"/>
    </xf>
    <xf numFmtId="9" fontId="9" fillId="13" borderId="68" xfId="9" applyNumberFormat="1" applyFont="1" applyFill="1" applyBorder="1" applyAlignment="1">
      <alignment horizontal="center" vertical="center"/>
    </xf>
    <xf numFmtId="0" fontId="10" fillId="0" borderId="70" xfId="9" applyFont="1" applyBorder="1" applyAlignment="1">
      <alignment horizontal="left" vertical="top" wrapText="1"/>
    </xf>
    <xf numFmtId="9" fontId="9" fillId="0" borderId="19" xfId="9" applyNumberFormat="1" applyFont="1" applyAlignment="1">
      <alignment horizontal="left" vertical="top"/>
    </xf>
    <xf numFmtId="0" fontId="45" fillId="0" borderId="86" xfId="0" applyFont="1" applyBorder="1" applyAlignment="1">
      <alignment horizontal="center" vertical="top"/>
    </xf>
    <xf numFmtId="0" fontId="63" fillId="24" borderId="69" xfId="0" applyFont="1" applyFill="1" applyBorder="1" applyAlignment="1" applyProtection="1">
      <alignment horizontal="center" vertical="top" wrapText="1"/>
      <protection locked="0"/>
    </xf>
    <xf numFmtId="0" fontId="63" fillId="24" borderId="70" xfId="0" applyFont="1" applyFill="1" applyBorder="1" applyAlignment="1" applyProtection="1">
      <alignment horizontal="center" vertical="top" wrapText="1"/>
      <protection locked="0"/>
    </xf>
    <xf numFmtId="0" fontId="9" fillId="0" borderId="86" xfId="4" applyFont="1" applyBorder="1" applyAlignment="1">
      <alignment horizontal="center" vertical="top"/>
    </xf>
    <xf numFmtId="0" fontId="83" fillId="13" borderId="19" xfId="10" applyFont="1" applyFill="1" applyAlignment="1">
      <alignment vertical="center"/>
    </xf>
    <xf numFmtId="0" fontId="83" fillId="0" borderId="19" xfId="10" applyFont="1" applyAlignment="1">
      <alignment vertical="center"/>
    </xf>
    <xf numFmtId="0" fontId="92" fillId="13" borderId="19" xfId="10" applyFont="1" applyFill="1" applyAlignment="1">
      <alignment vertical="top"/>
    </xf>
    <xf numFmtId="0" fontId="92" fillId="0" borderId="19" xfId="10" applyFont="1" applyAlignment="1">
      <alignment vertical="top"/>
    </xf>
    <xf numFmtId="0" fontId="91" fillId="13" borderId="19" xfId="10" applyFont="1" applyFill="1" applyAlignment="1">
      <alignment vertical="top"/>
    </xf>
    <xf numFmtId="0" fontId="91" fillId="0" borderId="19" xfId="10" applyFont="1" applyAlignment="1">
      <alignment vertical="top"/>
    </xf>
    <xf numFmtId="0" fontId="69" fillId="24" borderId="69" xfId="4" applyFont="1" applyFill="1" applyBorder="1" applyAlignment="1" applyProtection="1">
      <alignment horizontal="center" vertical="center" wrapText="1"/>
      <protection locked="0"/>
    </xf>
    <xf numFmtId="0" fontId="69" fillId="24" borderId="70" xfId="4" applyFont="1" applyFill="1" applyBorder="1" applyAlignment="1" applyProtection="1">
      <alignment horizontal="center" vertical="center" wrapText="1"/>
      <protection locked="0"/>
    </xf>
    <xf numFmtId="0" fontId="69" fillId="24" borderId="69" xfId="4" applyFont="1" applyFill="1" applyBorder="1" applyAlignment="1" applyProtection="1">
      <alignment horizontal="left" vertical="top" wrapText="1"/>
      <protection locked="0"/>
    </xf>
    <xf numFmtId="0" fontId="69" fillId="24" borderId="70" xfId="4" applyFont="1" applyFill="1" applyBorder="1" applyAlignment="1" applyProtection="1">
      <alignment horizontal="left" vertical="top" wrapText="1"/>
      <protection locked="0"/>
    </xf>
    <xf numFmtId="0" fontId="56" fillId="24" borderId="69" xfId="0" applyFont="1" applyFill="1" applyBorder="1" applyAlignment="1" applyProtection="1">
      <alignment horizontal="center" vertical="center" wrapText="1"/>
      <protection locked="0"/>
    </xf>
    <xf numFmtId="0" fontId="56" fillId="24" borderId="70" xfId="0" applyFont="1" applyFill="1" applyBorder="1" applyAlignment="1" applyProtection="1">
      <alignment horizontal="center" vertical="center" wrapText="1"/>
      <protection locked="0"/>
    </xf>
    <xf numFmtId="0" fontId="45" fillId="13" borderId="19" xfId="10" applyFont="1" applyFill="1" applyAlignment="1">
      <alignment vertical="center"/>
    </xf>
    <xf numFmtId="0" fontId="45" fillId="0" borderId="68" xfId="10" applyFont="1" applyBorder="1" applyAlignment="1">
      <alignment horizontal="center" vertical="center"/>
    </xf>
    <xf numFmtId="0" fontId="45" fillId="0" borderId="68" xfId="10" applyFont="1" applyBorder="1" applyAlignment="1">
      <alignment horizontal="left" vertical="center" wrapText="1"/>
    </xf>
    <xf numFmtId="0" fontId="45" fillId="0" borderId="68" xfId="10" applyFont="1" applyBorder="1" applyAlignment="1">
      <alignment vertical="center" wrapText="1"/>
    </xf>
    <xf numFmtId="0" fontId="45" fillId="0" borderId="68" xfId="10" applyFont="1" applyBorder="1" applyAlignment="1">
      <alignment vertical="center"/>
    </xf>
    <xf numFmtId="0" fontId="45" fillId="0" borderId="19" xfId="10" applyFont="1" applyAlignment="1">
      <alignment vertical="center"/>
    </xf>
    <xf numFmtId="0" fontId="9" fillId="0" borderId="68" xfId="10" applyFont="1" applyBorder="1" applyAlignment="1">
      <alignment horizontal="center" vertical="center"/>
    </xf>
    <xf numFmtId="0" fontId="9" fillId="0" borderId="68" xfId="10" applyFont="1" applyBorder="1" applyAlignment="1">
      <alignment horizontal="left" vertical="center" wrapText="1"/>
    </xf>
    <xf numFmtId="0" fontId="9" fillId="0" borderId="68" xfId="9" applyFont="1" applyBorder="1" applyAlignment="1">
      <alignment horizontal="left" vertical="center" wrapText="1"/>
    </xf>
    <xf numFmtId="0" fontId="9" fillId="0" borderId="68" xfId="10" applyFont="1" applyBorder="1" applyAlignment="1">
      <alignment vertical="center" wrapText="1"/>
    </xf>
    <xf numFmtId="0" fontId="9" fillId="0" borderId="68" xfId="10" applyFont="1" applyBorder="1" applyAlignment="1">
      <alignment vertical="center"/>
    </xf>
    <xf numFmtId="0" fontId="9" fillId="0" borderId="19" xfId="10" applyFont="1" applyAlignment="1">
      <alignment vertical="center"/>
    </xf>
    <xf numFmtId="0" fontId="9" fillId="0" borderId="68" xfId="10" applyFont="1" applyBorder="1" applyAlignment="1">
      <alignment horizontal="center" vertical="center" wrapText="1"/>
    </xf>
    <xf numFmtId="0" fontId="9" fillId="0" borderId="68" xfId="10" applyFont="1" applyBorder="1" applyAlignment="1">
      <alignment horizontal="center" vertical="top"/>
    </xf>
    <xf numFmtId="0" fontId="9" fillId="0" borderId="68" xfId="10" applyFont="1" applyBorder="1" applyAlignment="1">
      <alignment vertical="top"/>
    </xf>
    <xf numFmtId="0" fontId="9" fillId="0" borderId="19" xfId="10" applyFont="1" applyAlignment="1">
      <alignment vertical="top"/>
    </xf>
    <xf numFmtId="0" fontId="9" fillId="0" borderId="68" xfId="10" applyFont="1" applyBorder="1" applyAlignment="1">
      <alignment horizontal="left" vertical="top" wrapText="1"/>
    </xf>
    <xf numFmtId="0" fontId="9" fillId="0" borderId="68" xfId="10" applyFont="1" applyBorder="1" applyAlignment="1">
      <alignment vertical="top" wrapText="1"/>
    </xf>
    <xf numFmtId="0" fontId="45" fillId="33" borderId="68" xfId="0" applyFont="1" applyFill="1" applyBorder="1" applyAlignment="1">
      <alignment vertical="center" wrapText="1"/>
    </xf>
    <xf numFmtId="0" fontId="63" fillId="0" borderId="86" xfId="0" applyFont="1" applyBorder="1" applyAlignment="1">
      <alignment horizontal="center" vertical="top"/>
    </xf>
    <xf numFmtId="49" fontId="45" fillId="28" borderId="86" xfId="0" applyNumberFormat="1" applyFont="1" applyFill="1" applyBorder="1" applyAlignment="1">
      <alignment horizontal="center" vertical="top"/>
    </xf>
    <xf numFmtId="49" fontId="45" fillId="28" borderId="77" xfId="0" applyNumberFormat="1" applyFont="1" applyFill="1" applyBorder="1" applyAlignment="1">
      <alignment horizontal="center" vertical="top"/>
    </xf>
    <xf numFmtId="0" fontId="69" fillId="0" borderId="86" xfId="4" applyFont="1" applyBorder="1" applyAlignment="1">
      <alignment horizontal="center" vertical="top"/>
    </xf>
    <xf numFmtId="49" fontId="9" fillId="28" borderId="86" xfId="4" applyNumberFormat="1" applyFont="1" applyFill="1" applyBorder="1" applyAlignment="1">
      <alignment horizontal="center" vertical="top"/>
    </xf>
    <xf numFmtId="49" fontId="9" fillId="28" borderId="77" xfId="4" applyNumberFormat="1" applyFont="1" applyFill="1" applyBorder="1" applyAlignment="1">
      <alignment horizontal="center" vertical="top"/>
    </xf>
    <xf numFmtId="9" fontId="9" fillId="0" borderId="68" xfId="10" applyNumberFormat="1" applyFont="1" applyBorder="1" applyAlignment="1">
      <alignment horizontal="center" vertical="center"/>
    </xf>
    <xf numFmtId="0" fontId="48" fillId="0" borderId="68" xfId="5" applyFont="1" applyBorder="1" applyAlignment="1" applyProtection="1">
      <alignment horizontal="center" vertical="center" wrapText="1"/>
      <protection locked="0"/>
    </xf>
    <xf numFmtId="0" fontId="9" fillId="0" borderId="68" xfId="10" applyFont="1" applyBorder="1" applyAlignment="1">
      <alignment horizontal="center" vertical="top" wrapText="1"/>
    </xf>
    <xf numFmtId="9" fontId="9" fillId="0" borderId="68" xfId="2" applyFont="1" applyBorder="1" applyAlignment="1">
      <alignment horizontal="center" vertical="center" textRotation="90"/>
    </xf>
    <xf numFmtId="0" fontId="69" fillId="0" borderId="68" xfId="4" applyFont="1" applyBorder="1" applyAlignment="1">
      <alignment horizontal="center" vertical="center"/>
    </xf>
    <xf numFmtId="49" fontId="9" fillId="28" borderId="68" xfId="4" applyNumberFormat="1" applyFont="1" applyFill="1" applyBorder="1" applyAlignment="1">
      <alignment horizontal="center" vertical="center"/>
    </xf>
    <xf numFmtId="0" fontId="10" fillId="36" borderId="69" xfId="4" applyFont="1" applyFill="1" applyBorder="1" applyAlignment="1">
      <alignment horizontal="center" vertical="center" wrapText="1"/>
    </xf>
    <xf numFmtId="0" fontId="10" fillId="16" borderId="87" xfId="4" applyFont="1" applyFill="1" applyBorder="1" applyAlignment="1">
      <alignment horizontal="center" vertical="center" wrapText="1"/>
    </xf>
    <xf numFmtId="0" fontId="10" fillId="16" borderId="87" xfId="4" applyFont="1" applyFill="1" applyBorder="1" applyAlignment="1">
      <alignment horizontal="left" vertical="top" wrapText="1"/>
    </xf>
    <xf numFmtId="0" fontId="72" fillId="0" borderId="80" xfId="4" applyFont="1" applyBorder="1" applyAlignment="1">
      <alignment horizontal="center" vertical="center"/>
    </xf>
    <xf numFmtId="0" fontId="72" fillId="0" borderId="69" xfId="4" applyFont="1" applyBorder="1" applyAlignment="1">
      <alignment horizontal="center" vertical="center"/>
    </xf>
    <xf numFmtId="0" fontId="10" fillId="16" borderId="87" xfId="4" applyFont="1" applyFill="1" applyBorder="1" applyAlignment="1">
      <alignment horizontal="center" vertical="top" wrapText="1"/>
    </xf>
    <xf numFmtId="0" fontId="58" fillId="16" borderId="87" xfId="0" applyFont="1" applyFill="1" applyBorder="1" applyAlignment="1">
      <alignment horizontal="center" vertical="top" wrapText="1"/>
    </xf>
    <xf numFmtId="0" fontId="58" fillId="0" borderId="69" xfId="0" applyFont="1" applyBorder="1" applyAlignment="1">
      <alignment vertical="center"/>
    </xf>
    <xf numFmtId="0" fontId="54" fillId="16" borderId="87" xfId="0" applyFont="1" applyFill="1" applyBorder="1" applyAlignment="1">
      <alignment horizontal="center" vertical="center" wrapText="1"/>
    </xf>
    <xf numFmtId="0" fontId="45" fillId="0" borderId="69" xfId="4" applyFont="1" applyBorder="1" applyAlignment="1">
      <alignment vertical="center"/>
    </xf>
    <xf numFmtId="0" fontId="45" fillId="0" borderId="72" xfId="4" applyFont="1" applyBorder="1" applyAlignment="1">
      <alignment horizontal="left" vertical="top" wrapText="1"/>
    </xf>
    <xf numFmtId="0" fontId="45" fillId="0" borderId="89" xfId="4" applyFont="1" applyBorder="1" applyAlignment="1">
      <alignment vertical="center"/>
    </xf>
    <xf numFmtId="0" fontId="9" fillId="0" borderId="72" xfId="4" quotePrefix="1" applyFont="1" applyBorder="1" applyAlignment="1">
      <alignment horizontal="left" vertical="top" wrapText="1"/>
    </xf>
    <xf numFmtId="0" fontId="9" fillId="13" borderId="89" xfId="4" applyFont="1" applyFill="1" applyBorder="1" applyAlignment="1">
      <alignment vertical="center" wrapText="1"/>
    </xf>
    <xf numFmtId="0" fontId="69" fillId="0" borderId="89" xfId="4" applyFont="1" applyBorder="1" applyAlignment="1">
      <alignment horizontal="center" vertical="center"/>
    </xf>
    <xf numFmtId="49" fontId="9" fillId="28" borderId="89" xfId="4" applyNumberFormat="1" applyFont="1" applyFill="1" applyBorder="1" applyAlignment="1">
      <alignment horizontal="center" vertical="center"/>
    </xf>
    <xf numFmtId="0" fontId="9" fillId="0" borderId="89" xfId="4" applyFont="1" applyBorder="1" applyAlignment="1">
      <alignment horizontal="center" vertical="center"/>
    </xf>
    <xf numFmtId="0" fontId="9" fillId="13" borderId="90" xfId="4" applyFont="1" applyFill="1" applyBorder="1" applyAlignment="1" applyProtection="1">
      <alignment vertical="center"/>
      <protection locked="0"/>
    </xf>
    <xf numFmtId="0" fontId="95" fillId="0" borderId="69" xfId="4" applyFont="1" applyBorder="1" applyAlignment="1">
      <alignment horizontal="center" vertical="center"/>
    </xf>
    <xf numFmtId="0" fontId="10" fillId="0" borderId="74" xfId="4" applyFont="1" applyBorder="1" applyAlignment="1">
      <alignment horizontal="center" vertical="center"/>
    </xf>
    <xf numFmtId="0" fontId="9" fillId="0" borderId="75" xfId="4" applyFont="1" applyBorder="1" applyAlignment="1">
      <alignment horizontal="center" vertical="center" wrapText="1"/>
    </xf>
    <xf numFmtId="0" fontId="58" fillId="0" borderId="80" xfId="4" applyFont="1" applyBorder="1" applyAlignment="1">
      <alignment horizontal="left" vertical="center"/>
    </xf>
    <xf numFmtId="0" fontId="10" fillId="38" borderId="89" xfId="4" applyFont="1" applyFill="1" applyBorder="1" applyAlignment="1">
      <alignment horizontal="center" vertical="center"/>
    </xf>
    <xf numFmtId="0" fontId="9" fillId="0" borderId="69" xfId="4" applyFont="1" applyBorder="1" applyAlignment="1">
      <alignment vertical="center" wrapText="1"/>
    </xf>
    <xf numFmtId="0" fontId="9" fillId="0" borderId="70" xfId="4" applyFont="1" applyBorder="1" applyAlignment="1">
      <alignment vertical="center" wrapText="1"/>
    </xf>
    <xf numFmtId="0" fontId="9" fillId="0" borderId="80" xfId="4" applyFont="1" applyBorder="1" applyAlignment="1">
      <alignment vertical="center" wrapText="1"/>
    </xf>
    <xf numFmtId="0" fontId="69" fillId="24" borderId="75" xfId="4" applyFont="1" applyFill="1" applyBorder="1" applyAlignment="1" applyProtection="1">
      <alignment vertical="top" wrapText="1"/>
      <protection locked="0"/>
    </xf>
    <xf numFmtId="0" fontId="69" fillId="24" borderId="77" xfId="4" applyFont="1" applyFill="1" applyBorder="1" applyAlignment="1" applyProtection="1">
      <alignment vertical="top" wrapText="1"/>
      <protection locked="0"/>
    </xf>
    <xf numFmtId="0" fontId="9" fillId="25" borderId="73" xfId="4" applyFont="1" applyFill="1" applyBorder="1" applyAlignment="1">
      <alignment horizontal="center" vertical="center"/>
    </xf>
    <xf numFmtId="0" fontId="9" fillId="0" borderId="89" xfId="4" applyFont="1" applyBorder="1" applyAlignment="1">
      <alignment vertical="center" wrapText="1"/>
    </xf>
    <xf numFmtId="0" fontId="9" fillId="0" borderId="89" xfId="4" applyFont="1" applyBorder="1" applyAlignment="1">
      <alignment horizontal="center" vertical="center" wrapText="1"/>
    </xf>
    <xf numFmtId="0" fontId="45" fillId="0" borderId="72" xfId="10" applyFont="1" applyBorder="1" applyAlignment="1">
      <alignment horizontal="center" vertical="center"/>
    </xf>
    <xf numFmtId="0" fontId="45" fillId="13" borderId="89" xfId="4" applyFont="1" applyFill="1" applyBorder="1" applyAlignment="1">
      <alignment vertical="center" wrapText="1"/>
    </xf>
    <xf numFmtId="0" fontId="45" fillId="0" borderId="89" xfId="4" applyFont="1" applyBorder="1" applyAlignment="1">
      <alignment vertical="center" wrapText="1"/>
    </xf>
    <xf numFmtId="0" fontId="45" fillId="0" borderId="73" xfId="10" applyFont="1" applyBorder="1" applyAlignment="1">
      <alignment horizontal="center" vertical="center"/>
    </xf>
    <xf numFmtId="0" fontId="10" fillId="0" borderId="72" xfId="4" applyFont="1" applyBorder="1" applyAlignment="1">
      <alignment horizontal="left" vertical="top"/>
    </xf>
    <xf numFmtId="0" fontId="45" fillId="0" borderId="89" xfId="10" applyFont="1" applyBorder="1" applyAlignment="1">
      <alignment vertical="center"/>
    </xf>
    <xf numFmtId="0" fontId="9" fillId="0" borderId="104" xfId="4" applyFont="1" applyBorder="1" applyAlignment="1">
      <alignment vertical="center" wrapText="1"/>
    </xf>
    <xf numFmtId="0" fontId="10" fillId="0" borderId="89" xfId="4" applyFont="1" applyBorder="1" applyAlignment="1">
      <alignment horizontal="center" vertical="center"/>
    </xf>
    <xf numFmtId="0" fontId="45" fillId="0" borderId="72" xfId="9" applyFont="1" applyBorder="1" applyAlignment="1">
      <alignment horizontal="left" vertical="center" wrapText="1"/>
    </xf>
    <xf numFmtId="0" fontId="45" fillId="0" borderId="73" xfId="9" applyFont="1" applyBorder="1" applyAlignment="1">
      <alignment horizontal="left" vertical="center" wrapText="1"/>
    </xf>
    <xf numFmtId="0" fontId="10" fillId="0" borderId="73" xfId="4" applyFont="1" applyBorder="1" applyAlignment="1">
      <alignment horizontal="center" vertical="center" wrapText="1"/>
    </xf>
    <xf numFmtId="0" fontId="69" fillId="24" borderId="69" xfId="4" applyFont="1" applyFill="1" applyBorder="1" applyAlignment="1" applyProtection="1">
      <alignment horizontal="center" vertical="top" wrapText="1"/>
      <protection locked="0"/>
    </xf>
    <xf numFmtId="0" fontId="69" fillId="24" borderId="70" xfId="4" applyFont="1" applyFill="1" applyBorder="1" applyAlignment="1" applyProtection="1">
      <alignment horizontal="center" vertical="top" wrapText="1"/>
      <protection locked="0"/>
    </xf>
    <xf numFmtId="0" fontId="45" fillId="13" borderId="69" xfId="4" applyFont="1" applyFill="1" applyBorder="1" applyAlignment="1">
      <alignment vertical="center" wrapText="1"/>
    </xf>
    <xf numFmtId="0" fontId="70" fillId="0" borderId="68" xfId="4" applyFont="1" applyBorder="1" applyAlignment="1">
      <alignment horizontal="center" vertical="top" textRotation="90"/>
    </xf>
    <xf numFmtId="9" fontId="70" fillId="0" borderId="68" xfId="4" applyNumberFormat="1" applyFont="1" applyBorder="1" applyAlignment="1">
      <alignment horizontal="center" vertical="top"/>
    </xf>
    <xf numFmtId="9" fontId="70" fillId="0" borderId="68" xfId="6" applyFont="1" applyBorder="1" applyAlignment="1">
      <alignment horizontal="center" vertical="top" textRotation="90"/>
    </xf>
    <xf numFmtId="0" fontId="45" fillId="0" borderId="69" xfId="4" applyFont="1" applyBorder="1" applyAlignment="1">
      <alignment vertical="center" textRotation="90"/>
    </xf>
    <xf numFmtId="0" fontId="45" fillId="0" borderId="68" xfId="4" applyFont="1" applyBorder="1" applyAlignment="1">
      <alignment vertical="center" textRotation="90"/>
    </xf>
    <xf numFmtId="0" fontId="92" fillId="0" borderId="68" xfId="4" applyFont="1" applyBorder="1"/>
    <xf numFmtId="0" fontId="77" fillId="23" borderId="71" xfId="4" applyFont="1" applyFill="1" applyBorder="1" applyAlignment="1">
      <alignment horizontal="left" vertical="top" wrapText="1"/>
    </xf>
    <xf numFmtId="0" fontId="63" fillId="18" borderId="19" xfId="4" applyFont="1" applyFill="1" applyAlignment="1">
      <alignment horizontal="center" vertical="center" wrapText="1"/>
    </xf>
    <xf numFmtId="0" fontId="58" fillId="16" borderId="69" xfId="4" applyFont="1" applyFill="1" applyBorder="1" applyAlignment="1">
      <alignment horizontal="left" vertical="top" wrapText="1"/>
    </xf>
    <xf numFmtId="0" fontId="63" fillId="24" borderId="69" xfId="4" applyFont="1" applyFill="1" applyBorder="1" applyAlignment="1" applyProtection="1">
      <alignment horizontal="left" vertical="top" wrapText="1"/>
      <protection locked="0"/>
    </xf>
    <xf numFmtId="0" fontId="45" fillId="18" borderId="68" xfId="4" applyFont="1" applyFill="1" applyBorder="1" applyAlignment="1">
      <alignment horizontal="left" vertical="top" textRotation="90"/>
    </xf>
    <xf numFmtId="0" fontId="45" fillId="18" borderId="70" xfId="4" applyFont="1" applyFill="1" applyBorder="1" applyAlignment="1">
      <alignment horizontal="left" vertical="top" textRotation="90"/>
    </xf>
    <xf numFmtId="0" fontId="63" fillId="24" borderId="70" xfId="4" applyFont="1" applyFill="1" applyBorder="1" applyAlignment="1" applyProtection="1">
      <alignment horizontal="left" vertical="top" wrapText="1"/>
      <protection locked="0"/>
    </xf>
    <xf numFmtId="0" fontId="58" fillId="16" borderId="87" xfId="4" applyFont="1" applyFill="1" applyBorder="1" applyAlignment="1">
      <alignment horizontal="left" vertical="top" wrapText="1"/>
    </xf>
    <xf numFmtId="0" fontId="10" fillId="16" borderId="87" xfId="9" applyFont="1" applyFill="1" applyBorder="1" applyAlignment="1">
      <alignment horizontal="left" vertical="top" wrapText="1"/>
    </xf>
    <xf numFmtId="0" fontId="49" fillId="0" borderId="0" xfId="0" applyFont="1"/>
    <xf numFmtId="0" fontId="32" fillId="32" borderId="68" xfId="0" applyFont="1" applyFill="1" applyBorder="1" applyAlignment="1">
      <alignment horizontal="left" vertical="center" wrapText="1" readingOrder="1"/>
    </xf>
    <xf numFmtId="0" fontId="1" fillId="13" borderId="19" xfId="11" applyFill="1"/>
    <xf numFmtId="0" fontId="1" fillId="0" borderId="19" xfId="11"/>
    <xf numFmtId="0" fontId="21" fillId="40" borderId="110" xfId="11" applyFont="1" applyFill="1" applyBorder="1" applyAlignment="1" applyProtection="1">
      <alignment horizontal="center" vertical="center" wrapText="1" readingOrder="1"/>
      <protection hidden="1"/>
    </xf>
    <xf numFmtId="0" fontId="21" fillId="40" borderId="111" xfId="11" applyFont="1" applyFill="1" applyBorder="1" applyAlignment="1" applyProtection="1">
      <alignment horizontal="center" vertical="center" wrapText="1" readingOrder="1"/>
      <protection hidden="1"/>
    </xf>
    <xf numFmtId="0" fontId="21" fillId="40" borderId="112" xfId="11" applyFont="1" applyFill="1" applyBorder="1" applyAlignment="1" applyProtection="1">
      <alignment horizontal="center" vertical="center" wrapText="1" readingOrder="1"/>
      <protection hidden="1"/>
    </xf>
    <xf numFmtId="0" fontId="21" fillId="41" borderId="110" xfId="11" applyFont="1" applyFill="1" applyBorder="1" applyAlignment="1" applyProtection="1">
      <alignment horizontal="center" wrapText="1" readingOrder="1"/>
      <protection hidden="1"/>
    </xf>
    <xf numFmtId="0" fontId="21" fillId="41" borderId="111" xfId="11" applyFont="1" applyFill="1" applyBorder="1" applyAlignment="1" applyProtection="1">
      <alignment horizontal="center" wrapText="1" readingOrder="1"/>
      <protection hidden="1"/>
    </xf>
    <xf numFmtId="0" fontId="21" fillId="41" borderId="112" xfId="11" applyFont="1" applyFill="1" applyBorder="1" applyAlignment="1" applyProtection="1">
      <alignment horizontal="center" wrapText="1" readingOrder="1"/>
      <protection hidden="1"/>
    </xf>
    <xf numFmtId="0" fontId="21" fillId="40" borderId="113" xfId="11" applyFont="1" applyFill="1" applyBorder="1" applyAlignment="1" applyProtection="1">
      <alignment horizontal="center" vertical="center" wrapText="1" readingOrder="1"/>
      <protection hidden="1"/>
    </xf>
    <xf numFmtId="0" fontId="21" fillId="40" borderId="19" xfId="11" applyFont="1" applyFill="1" applyAlignment="1" applyProtection="1">
      <alignment horizontal="center" vertical="center" wrapText="1" readingOrder="1"/>
      <protection hidden="1"/>
    </xf>
    <xf numFmtId="0" fontId="21" fillId="40" borderId="109" xfId="11" applyFont="1" applyFill="1" applyBorder="1" applyAlignment="1" applyProtection="1">
      <alignment horizontal="center" vertical="center" wrapText="1" readingOrder="1"/>
      <protection hidden="1"/>
    </xf>
    <xf numFmtId="0" fontId="21" fillId="41" borderId="113" xfId="11" applyFont="1" applyFill="1" applyBorder="1" applyAlignment="1" applyProtection="1">
      <alignment horizontal="center" wrapText="1" readingOrder="1"/>
      <protection hidden="1"/>
    </xf>
    <xf numFmtId="0" fontId="21" fillId="41" borderId="19" xfId="11" applyFont="1" applyFill="1" applyAlignment="1" applyProtection="1">
      <alignment horizontal="center" wrapText="1" readingOrder="1"/>
      <protection hidden="1"/>
    </xf>
    <xf numFmtId="0" fontId="21" fillId="41" borderId="109" xfId="11" applyFont="1" applyFill="1" applyBorder="1" applyAlignment="1" applyProtection="1">
      <alignment horizontal="center" wrapText="1" readingOrder="1"/>
      <protection hidden="1"/>
    </xf>
    <xf numFmtId="0" fontId="21" fillId="40" borderId="114" xfId="11" applyFont="1" applyFill="1" applyBorder="1" applyAlignment="1" applyProtection="1">
      <alignment horizontal="center" vertical="center" wrapText="1" readingOrder="1"/>
      <protection hidden="1"/>
    </xf>
    <xf numFmtId="0" fontId="21" fillId="40" borderId="115" xfId="11" applyFont="1" applyFill="1" applyBorder="1" applyAlignment="1" applyProtection="1">
      <alignment horizontal="center" vertical="center" wrapText="1" readingOrder="1"/>
      <protection hidden="1"/>
    </xf>
    <xf numFmtId="0" fontId="21" fillId="40" borderId="116" xfId="11" applyFont="1" applyFill="1" applyBorder="1" applyAlignment="1" applyProtection="1">
      <alignment horizontal="center" vertical="center" wrapText="1" readingOrder="1"/>
      <protection hidden="1"/>
    </xf>
    <xf numFmtId="0" fontId="21" fillId="41" borderId="114" xfId="11" applyFont="1" applyFill="1" applyBorder="1" applyAlignment="1" applyProtection="1">
      <alignment horizontal="center" wrapText="1" readingOrder="1"/>
      <protection hidden="1"/>
    </xf>
    <xf numFmtId="0" fontId="21" fillId="41" borderId="115" xfId="11" applyFont="1" applyFill="1" applyBorder="1" applyAlignment="1" applyProtection="1">
      <alignment horizontal="center" wrapText="1" readingOrder="1"/>
      <protection hidden="1"/>
    </xf>
    <xf numFmtId="0" fontId="21" fillId="41" borderId="116" xfId="11" applyFont="1" applyFill="1" applyBorder="1" applyAlignment="1" applyProtection="1">
      <alignment horizontal="center" wrapText="1" readingOrder="1"/>
      <protection hidden="1"/>
    </xf>
    <xf numFmtId="0" fontId="21" fillId="32" borderId="110" xfId="11" applyFont="1" applyFill="1" applyBorder="1" applyAlignment="1" applyProtection="1">
      <alignment horizontal="center" wrapText="1" readingOrder="1"/>
      <protection hidden="1"/>
    </xf>
    <xf numFmtId="0" fontId="21" fillId="32" borderId="111" xfId="11" applyFont="1" applyFill="1" applyBorder="1" applyAlignment="1" applyProtection="1">
      <alignment horizontal="center" wrapText="1" readingOrder="1"/>
      <protection hidden="1"/>
    </xf>
    <xf numFmtId="0" fontId="21" fillId="32" borderId="112" xfId="11" applyFont="1" applyFill="1" applyBorder="1" applyAlignment="1" applyProtection="1">
      <alignment horizontal="center" wrapText="1" readingOrder="1"/>
      <protection hidden="1"/>
    </xf>
    <xf numFmtId="0" fontId="21" fillId="32" borderId="113" xfId="11" applyFont="1" applyFill="1" applyBorder="1" applyAlignment="1" applyProtection="1">
      <alignment horizontal="center" wrapText="1" readingOrder="1"/>
      <protection hidden="1"/>
    </xf>
    <xf numFmtId="0" fontId="21" fillId="32" borderId="19" xfId="11" applyFont="1" applyFill="1" applyAlignment="1" applyProtection="1">
      <alignment horizontal="center" wrapText="1" readingOrder="1"/>
      <protection hidden="1"/>
    </xf>
    <xf numFmtId="0" fontId="21" fillId="32" borderId="109" xfId="11" applyFont="1" applyFill="1" applyBorder="1" applyAlignment="1" applyProtection="1">
      <alignment horizontal="center" wrapText="1" readingOrder="1"/>
      <protection hidden="1"/>
    </xf>
    <xf numFmtId="0" fontId="21" fillId="32" borderId="114" xfId="11" applyFont="1" applyFill="1" applyBorder="1" applyAlignment="1" applyProtection="1">
      <alignment horizontal="center" wrapText="1" readingOrder="1"/>
      <protection hidden="1"/>
    </xf>
    <xf numFmtId="0" fontId="21" fillId="32" borderId="115" xfId="11" applyFont="1" applyFill="1" applyBorder="1" applyAlignment="1" applyProtection="1">
      <alignment horizontal="center" wrapText="1" readingOrder="1"/>
      <protection hidden="1"/>
    </xf>
    <xf numFmtId="0" fontId="21" fillId="32" borderId="116" xfId="11" applyFont="1" applyFill="1" applyBorder="1" applyAlignment="1" applyProtection="1">
      <alignment horizontal="center" wrapText="1" readingOrder="1"/>
      <protection hidden="1"/>
    </xf>
    <xf numFmtId="0" fontId="21" fillId="23" borderId="110" xfId="11" applyFont="1" applyFill="1" applyBorder="1" applyAlignment="1" applyProtection="1">
      <alignment horizontal="center" wrapText="1" readingOrder="1"/>
      <protection hidden="1"/>
    </xf>
    <xf numFmtId="0" fontId="21" fillId="23" borderId="111" xfId="11" applyFont="1" applyFill="1" applyBorder="1" applyAlignment="1" applyProtection="1">
      <alignment horizontal="center" wrapText="1" readingOrder="1"/>
      <protection hidden="1"/>
    </xf>
    <xf numFmtId="0" fontId="21" fillId="23" borderId="112" xfId="11" applyFont="1" applyFill="1" applyBorder="1" applyAlignment="1" applyProtection="1">
      <alignment horizontal="center" wrapText="1" readingOrder="1"/>
      <protection hidden="1"/>
    </xf>
    <xf numFmtId="0" fontId="21" fillId="23" borderId="113" xfId="11" applyFont="1" applyFill="1" applyBorder="1" applyAlignment="1" applyProtection="1">
      <alignment horizontal="center" wrapText="1" readingOrder="1"/>
      <protection hidden="1"/>
    </xf>
    <xf numFmtId="0" fontId="21" fillId="23" borderId="19" xfId="11" applyFont="1" applyFill="1" applyAlignment="1" applyProtection="1">
      <alignment horizontal="center" wrapText="1" readingOrder="1"/>
      <protection hidden="1"/>
    </xf>
    <xf numFmtId="0" fontId="21" fillId="23" borderId="109" xfId="11" applyFont="1" applyFill="1" applyBorder="1" applyAlignment="1" applyProtection="1">
      <alignment horizontal="center" wrapText="1" readingOrder="1"/>
      <protection hidden="1"/>
    </xf>
    <xf numFmtId="0" fontId="21" fillId="23" borderId="114" xfId="11" applyFont="1" applyFill="1" applyBorder="1" applyAlignment="1" applyProtection="1">
      <alignment horizontal="center" wrapText="1" readingOrder="1"/>
      <protection hidden="1"/>
    </xf>
    <xf numFmtId="0" fontId="21" fillId="23" borderId="115" xfId="11" applyFont="1" applyFill="1" applyBorder="1" applyAlignment="1" applyProtection="1">
      <alignment horizontal="center" wrapText="1" readingOrder="1"/>
      <protection hidden="1"/>
    </xf>
    <xf numFmtId="0" fontId="21" fillId="23" borderId="116" xfId="11" applyFont="1" applyFill="1" applyBorder="1" applyAlignment="1" applyProtection="1">
      <alignment horizontal="center" wrapText="1" readingOrder="1"/>
      <protection hidden="1"/>
    </xf>
    <xf numFmtId="0" fontId="23" fillId="32" borderId="111" xfId="11" applyFont="1" applyFill="1" applyBorder="1" applyAlignment="1" applyProtection="1">
      <alignment horizontal="center" wrapText="1" readingOrder="1"/>
      <protection hidden="1"/>
    </xf>
    <xf numFmtId="0" fontId="55" fillId="13" borderId="19" xfId="11" applyFont="1" applyFill="1" applyAlignment="1">
      <alignment vertical="center"/>
    </xf>
    <xf numFmtId="0" fontId="58" fillId="0" borderId="68" xfId="0" applyFont="1" applyBorder="1" applyAlignment="1">
      <alignment vertical="center"/>
    </xf>
    <xf numFmtId="0" fontId="58" fillId="0" borderId="69" xfId="0" applyFont="1" applyBorder="1" applyAlignment="1">
      <alignment vertical="center" wrapText="1"/>
    </xf>
    <xf numFmtId="0" fontId="58" fillId="0" borderId="68" xfId="0" applyFont="1" applyBorder="1" applyAlignment="1">
      <alignment vertical="center" wrapText="1"/>
    </xf>
    <xf numFmtId="0" fontId="76" fillId="13" borderId="75" xfId="0" applyFont="1" applyFill="1" applyBorder="1" applyAlignment="1">
      <alignment vertical="center" wrapText="1"/>
    </xf>
    <xf numFmtId="0" fontId="45" fillId="0" borderId="73" xfId="10" applyFont="1" applyBorder="1" applyAlignment="1">
      <alignment vertical="center" wrapText="1"/>
    </xf>
    <xf numFmtId="0" fontId="45" fillId="0" borderId="73" xfId="0" applyFont="1" applyBorder="1" applyAlignment="1">
      <alignment horizontal="left" vertical="top" wrapText="1"/>
    </xf>
    <xf numFmtId="0" fontId="0" fillId="0" borderId="0" xfId="0" applyAlignment="1">
      <alignment wrapText="1"/>
    </xf>
    <xf numFmtId="0" fontId="49" fillId="0" borderId="68" xfId="0" applyFont="1" applyBorder="1" applyAlignment="1">
      <alignment wrapText="1"/>
    </xf>
    <xf numFmtId="0" fontId="76" fillId="0" borderId="69" xfId="4" applyFont="1" applyBorder="1" applyAlignment="1">
      <alignment vertical="center" wrapText="1"/>
    </xf>
    <xf numFmtId="0" fontId="76" fillId="0" borderId="70" xfId="4" applyFont="1" applyBorder="1" applyAlignment="1">
      <alignment vertical="center" wrapText="1"/>
    </xf>
    <xf numFmtId="0" fontId="10" fillId="0" borderId="80" xfId="4" applyFont="1" applyBorder="1" applyAlignment="1">
      <alignment vertical="center"/>
    </xf>
    <xf numFmtId="0" fontId="10" fillId="0" borderId="70" xfId="4" applyFont="1" applyBorder="1" applyAlignment="1">
      <alignment vertical="center"/>
    </xf>
    <xf numFmtId="0" fontId="58" fillId="0" borderId="68" xfId="4" applyFont="1" applyBorder="1" applyAlignment="1">
      <alignment vertical="center"/>
    </xf>
    <xf numFmtId="0" fontId="9" fillId="0" borderId="19" xfId="4" applyFont="1" applyAlignment="1">
      <alignment horizontal="left" vertical="top"/>
    </xf>
    <xf numFmtId="0" fontId="9" fillId="0" borderId="69" xfId="4" applyFont="1" applyBorder="1" applyAlignment="1" applyProtection="1">
      <alignment horizontal="center" vertical="center" wrapText="1"/>
      <protection locked="0"/>
    </xf>
    <xf numFmtId="0" fontId="9" fillId="0" borderId="69" xfId="4" applyFont="1" applyBorder="1" applyAlignment="1">
      <alignment horizontal="center" vertical="center"/>
    </xf>
    <xf numFmtId="0" fontId="9" fillId="0" borderId="70" xfId="4" applyFont="1" applyBorder="1" applyAlignment="1">
      <alignment horizontal="center" vertical="center"/>
    </xf>
    <xf numFmtId="0" fontId="10" fillId="0" borderId="69" xfId="4" applyFont="1" applyBorder="1" applyAlignment="1">
      <alignment horizontal="center" vertical="center"/>
    </xf>
    <xf numFmtId="9" fontId="9" fillId="0" borderId="68" xfId="4" applyNumberFormat="1" applyFont="1" applyBorder="1" applyAlignment="1">
      <alignment horizontal="center" vertical="center" wrapText="1"/>
    </xf>
    <xf numFmtId="0" fontId="9" fillId="0" borderId="69" xfId="4" applyFont="1" applyBorder="1" applyAlignment="1">
      <alignment horizontal="center" vertical="center" wrapText="1"/>
    </xf>
    <xf numFmtId="0" fontId="9" fillId="0" borderId="80" xfId="4" applyFont="1" applyBorder="1" applyAlignment="1">
      <alignment horizontal="center" vertical="center" wrapText="1"/>
    </xf>
    <xf numFmtId="9" fontId="9" fillId="0" borderId="69" xfId="4" applyNumberFormat="1" applyFont="1" applyBorder="1" applyAlignment="1">
      <alignment horizontal="center" vertical="center" wrapText="1"/>
    </xf>
    <xf numFmtId="9" fontId="9" fillId="0" borderId="69" xfId="4" applyNumberFormat="1" applyFont="1" applyBorder="1" applyAlignment="1">
      <alignment horizontal="center" vertical="center"/>
    </xf>
    <xf numFmtId="0" fontId="9" fillId="0" borderId="69" xfId="4" quotePrefix="1" applyFont="1" applyBorder="1" applyAlignment="1">
      <alignment horizontal="center" vertical="center" wrapText="1"/>
    </xf>
    <xf numFmtId="0" fontId="9" fillId="0" borderId="80" xfId="4" quotePrefix="1" applyFont="1" applyBorder="1" applyAlignment="1">
      <alignment horizontal="center" vertical="center" wrapText="1"/>
    </xf>
    <xf numFmtId="0" fontId="10" fillId="0" borderId="75" xfId="4" applyFont="1" applyBorder="1" applyAlignment="1">
      <alignment horizontal="center" vertical="center" wrapText="1"/>
    </xf>
    <xf numFmtId="0" fontId="9" fillId="0" borderId="68" xfId="4" applyFont="1" applyBorder="1" applyAlignment="1">
      <alignment horizontal="left" vertical="top"/>
    </xf>
    <xf numFmtId="0" fontId="9" fillId="0" borderId="69" xfId="4" applyFont="1" applyBorder="1" applyAlignment="1">
      <alignment horizontal="left" vertical="top" wrapText="1"/>
    </xf>
    <xf numFmtId="0" fontId="9" fillId="0" borderId="69" xfId="4" quotePrefix="1" applyFont="1" applyBorder="1" applyAlignment="1">
      <alignment horizontal="left" vertical="top" wrapText="1"/>
    </xf>
    <xf numFmtId="0" fontId="9" fillId="0" borderId="69" xfId="4" applyFont="1" applyBorder="1" applyAlignment="1">
      <alignment horizontal="left" vertical="top"/>
    </xf>
    <xf numFmtId="14" fontId="9" fillId="0" borderId="69" xfId="4" applyNumberFormat="1" applyFont="1" applyBorder="1" applyAlignment="1" applyProtection="1">
      <alignment horizontal="center" vertical="center" wrapText="1"/>
      <protection locked="0"/>
    </xf>
    <xf numFmtId="9" fontId="9" fillId="0" borderId="69" xfId="4" applyNumberFormat="1" applyFont="1" applyBorder="1" applyAlignment="1">
      <alignment horizontal="left" vertical="top" wrapText="1"/>
    </xf>
    <xf numFmtId="0" fontId="45" fillId="0" borderId="68" xfId="4" applyFont="1" applyBorder="1" applyAlignment="1">
      <alignment horizontal="center" vertical="center" wrapText="1"/>
    </xf>
    <xf numFmtId="0" fontId="9" fillId="0" borderId="68" xfId="4" applyFont="1" applyBorder="1" applyAlignment="1">
      <alignment horizontal="center" vertical="center"/>
    </xf>
    <xf numFmtId="0" fontId="9" fillId="0" borderId="68" xfId="4" applyFont="1" applyBorder="1" applyAlignment="1">
      <alignment horizontal="center" vertical="center" wrapText="1"/>
    </xf>
    <xf numFmtId="9" fontId="45" fillId="0" borderId="68" xfId="4" applyNumberFormat="1" applyFont="1" applyBorder="1" applyAlignment="1">
      <alignment horizontal="left" vertical="center" wrapText="1"/>
    </xf>
    <xf numFmtId="9" fontId="9" fillId="0" borderId="70" xfId="4" applyNumberFormat="1" applyFont="1" applyBorder="1" applyAlignment="1">
      <alignment horizontal="center" vertical="center"/>
    </xf>
    <xf numFmtId="9" fontId="9" fillId="0" borderId="68" xfId="4" applyNumberFormat="1" applyFont="1" applyBorder="1" applyAlignment="1">
      <alignment horizontal="center" vertical="center"/>
    </xf>
    <xf numFmtId="9" fontId="9" fillId="0" borderId="69" xfId="4" applyNumberFormat="1" applyFont="1" applyBorder="1" applyAlignment="1">
      <alignment horizontal="center" vertical="top" wrapText="1"/>
    </xf>
    <xf numFmtId="0" fontId="48" fillId="13" borderId="70" xfId="4" applyFont="1" applyFill="1" applyBorder="1" applyAlignment="1">
      <alignment horizontal="left" vertical="center" wrapText="1"/>
    </xf>
    <xf numFmtId="0" fontId="9" fillId="0" borderId="70" xfId="4" applyFont="1" applyBorder="1" applyAlignment="1">
      <alignment horizontal="left" vertical="center" wrapText="1"/>
    </xf>
    <xf numFmtId="0" fontId="10" fillId="0" borderId="70" xfId="4" applyFont="1" applyBorder="1" applyAlignment="1">
      <alignment horizontal="center" vertical="center" wrapText="1"/>
    </xf>
    <xf numFmtId="0" fontId="9" fillId="0" borderId="68" xfId="9" applyFont="1" applyBorder="1" applyAlignment="1" applyProtection="1">
      <alignment horizontal="left" vertical="top" wrapText="1"/>
      <protection locked="0"/>
    </xf>
    <xf numFmtId="0" fontId="9" fillId="0" borderId="68" xfId="9" applyFont="1" applyBorder="1" applyAlignment="1" applyProtection="1">
      <alignment horizontal="left" vertical="center" wrapText="1"/>
      <protection locked="0"/>
    </xf>
    <xf numFmtId="0" fontId="9" fillId="0" borderId="19" xfId="9" applyFont="1" applyAlignment="1">
      <alignment horizontal="left" vertical="center" wrapText="1"/>
    </xf>
    <xf numFmtId="0" fontId="48" fillId="0" borderId="68" xfId="9" applyFont="1" applyBorder="1" applyAlignment="1">
      <alignment horizontal="left" vertical="top" wrapText="1"/>
    </xf>
    <xf numFmtId="0" fontId="9" fillId="0" borderId="68" xfId="4" applyFont="1" applyBorder="1" applyAlignment="1">
      <alignment vertical="top" wrapText="1"/>
    </xf>
    <xf numFmtId="0" fontId="9" fillId="13" borderId="75" xfId="4" applyFont="1" applyFill="1" applyBorder="1" applyAlignment="1">
      <alignment horizontal="center" vertical="top"/>
    </xf>
    <xf numFmtId="0" fontId="10" fillId="32" borderId="68" xfId="4" applyFont="1" applyFill="1" applyBorder="1" applyAlignment="1">
      <alignment horizontal="center" vertical="center" wrapText="1"/>
    </xf>
    <xf numFmtId="0" fontId="9" fillId="13" borderId="97" xfId="4" applyFont="1" applyFill="1" applyBorder="1" applyAlignment="1">
      <alignment vertical="center" wrapText="1"/>
    </xf>
    <xf numFmtId="0" fontId="9" fillId="0" borderId="97" xfId="4" applyFont="1" applyBorder="1" applyAlignment="1">
      <alignment vertical="center" wrapText="1"/>
    </xf>
    <xf numFmtId="0" fontId="48" fillId="0" borderId="68" xfId="4" applyFont="1" applyBorder="1" applyAlignment="1">
      <alignment horizontal="left" vertical="center"/>
    </xf>
    <xf numFmtId="9" fontId="9" fillId="0" borderId="68" xfId="4" applyNumberFormat="1" applyFont="1" applyBorder="1" applyAlignment="1">
      <alignment horizontal="left" vertical="center" wrapText="1"/>
    </xf>
    <xf numFmtId="9" fontId="9" fillId="0" borderId="68" xfId="6" applyFont="1" applyBorder="1" applyAlignment="1">
      <alignment horizontal="left" vertical="center" wrapText="1"/>
    </xf>
    <xf numFmtId="0" fontId="10" fillId="32" borderId="68" xfId="4" applyFont="1" applyFill="1" applyBorder="1" applyAlignment="1">
      <alignment horizontal="left" vertical="center" wrapText="1"/>
    </xf>
    <xf numFmtId="0" fontId="10" fillId="0" borderId="68" xfId="4" applyFont="1" applyBorder="1" applyAlignment="1">
      <alignment horizontal="left" vertical="center"/>
    </xf>
    <xf numFmtId="0" fontId="9" fillId="0" borderId="73" xfId="4" applyFont="1" applyBorder="1" applyAlignment="1">
      <alignment horizontal="left" vertical="center" wrapText="1"/>
    </xf>
    <xf numFmtId="0" fontId="9" fillId="13" borderId="68" xfId="4" applyFont="1" applyFill="1" applyBorder="1" applyAlignment="1">
      <alignment horizontal="left" vertical="center" wrapText="1"/>
    </xf>
    <xf numFmtId="0" fontId="10" fillId="0" borderId="68" xfId="4" applyFont="1" applyBorder="1" applyAlignment="1">
      <alignment horizontal="left" vertical="center" wrapText="1"/>
    </xf>
    <xf numFmtId="0" fontId="48" fillId="0" borderId="69" xfId="4" applyFont="1" applyBorder="1" applyAlignment="1">
      <alignment horizontal="left" vertical="center"/>
    </xf>
    <xf numFmtId="0" fontId="9" fillId="0" borderId="81" xfId="4" applyFont="1" applyBorder="1" applyAlignment="1">
      <alignment horizontal="left" vertical="center" wrapText="1"/>
    </xf>
    <xf numFmtId="0" fontId="48" fillId="0" borderId="89" xfId="4" applyFont="1" applyBorder="1" applyAlignment="1">
      <alignment horizontal="center" vertical="center"/>
    </xf>
    <xf numFmtId="9" fontId="9" fillId="0" borderId="69" xfId="6" applyFont="1" applyBorder="1" applyAlignment="1">
      <alignment horizontal="left" vertical="center" wrapText="1"/>
    </xf>
    <xf numFmtId="0" fontId="9" fillId="0" borderId="68" xfId="4" applyFont="1" applyBorder="1" applyAlignment="1">
      <alignment vertical="center"/>
    </xf>
    <xf numFmtId="0" fontId="10" fillId="23" borderId="69" xfId="4" applyFont="1" applyFill="1" applyBorder="1" applyAlignment="1">
      <alignment horizontal="center" vertical="center" wrapText="1"/>
    </xf>
    <xf numFmtId="0" fontId="9" fillId="13" borderId="97" xfId="4" applyFont="1" applyFill="1" applyBorder="1" applyAlignment="1">
      <alignment horizontal="center" wrapText="1"/>
    </xf>
    <xf numFmtId="0" fontId="9" fillId="13" borderId="68" xfId="4" applyFont="1" applyFill="1" applyBorder="1" applyAlignment="1">
      <alignment horizontal="left" vertical="top" wrapText="1"/>
    </xf>
    <xf numFmtId="0" fontId="9" fillId="13" borderId="68" xfId="4" applyFont="1" applyFill="1" applyBorder="1" applyAlignment="1">
      <alignment vertical="center" wrapText="1"/>
    </xf>
    <xf numFmtId="0" fontId="71" fillId="0" borderId="68" xfId="4" applyFont="1" applyBorder="1" applyAlignment="1">
      <alignment vertical="top" wrapText="1"/>
    </xf>
    <xf numFmtId="0" fontId="76" fillId="0" borderId="68" xfId="4" applyFont="1" applyBorder="1" applyAlignment="1">
      <alignment horizontal="center" vertical="center"/>
    </xf>
    <xf numFmtId="0" fontId="9" fillId="0" borderId="87" xfId="7" applyFont="1" applyBorder="1" applyAlignment="1">
      <alignment vertical="center" wrapText="1"/>
    </xf>
    <xf numFmtId="0" fontId="9" fillId="0" borderId="68" xfId="4" applyFont="1" applyBorder="1" applyAlignment="1" applyProtection="1">
      <alignment horizontal="left" vertical="center" wrapText="1"/>
      <protection locked="0"/>
    </xf>
    <xf numFmtId="0" fontId="48" fillId="0" borderId="68" xfId="4" applyFont="1" applyBorder="1" applyAlignment="1">
      <alignment horizontal="left" vertical="center" wrapText="1"/>
    </xf>
    <xf numFmtId="0" fontId="48" fillId="0" borderId="73" xfId="4" applyFont="1" applyBorder="1" applyAlignment="1">
      <alignment horizontal="left" vertical="top" wrapText="1"/>
    </xf>
    <xf numFmtId="0" fontId="9" fillId="0" borderId="69" xfId="0" applyFont="1" applyBorder="1" applyAlignment="1">
      <alignment horizontal="left" vertical="center" wrapText="1"/>
    </xf>
    <xf numFmtId="0" fontId="9" fillId="0" borderId="69" xfId="0" quotePrefix="1" applyFont="1" applyBorder="1" applyAlignment="1">
      <alignment horizontal="center" vertical="center" wrapText="1"/>
    </xf>
    <xf numFmtId="0" fontId="9" fillId="13" borderId="69" xfId="0" applyFont="1" applyFill="1" applyBorder="1" applyAlignment="1">
      <alignment horizontal="center" vertical="center" wrapText="1"/>
    </xf>
    <xf numFmtId="0" fontId="9" fillId="25" borderId="68" xfId="0" applyFont="1" applyFill="1" applyBorder="1" applyAlignment="1">
      <alignment horizontal="center" vertical="center"/>
    </xf>
    <xf numFmtId="9" fontId="9" fillId="0" borderId="68" xfId="0" applyNumberFormat="1" applyFont="1" applyBorder="1" applyAlignment="1">
      <alignment horizontal="left" vertical="center" wrapText="1"/>
    </xf>
    <xf numFmtId="0" fontId="9" fillId="0" borderId="68" xfId="0" applyFont="1" applyBorder="1" applyAlignment="1">
      <alignment horizontal="left" vertical="center" wrapText="1"/>
    </xf>
    <xf numFmtId="9" fontId="49" fillId="0" borderId="19" xfId="6" applyFont="1"/>
    <xf numFmtId="0" fontId="9" fillId="0" borderId="68" xfId="0" applyFont="1" applyBorder="1" applyAlignment="1" applyProtection="1">
      <alignment horizontal="center" vertical="center" wrapText="1"/>
      <protection locked="0"/>
    </xf>
    <xf numFmtId="0" fontId="9" fillId="0" borderId="68" xfId="0" applyFont="1" applyBorder="1" applyAlignment="1" applyProtection="1">
      <alignment horizontal="left" vertical="center" wrapText="1"/>
      <protection locked="0"/>
    </xf>
    <xf numFmtId="0" fontId="48" fillId="0" borderId="69" xfId="0" applyFont="1" applyBorder="1" applyAlignment="1">
      <alignment horizontal="left" vertical="center" wrapText="1"/>
    </xf>
    <xf numFmtId="0" fontId="9" fillId="13" borderId="69" xfId="0" applyFont="1" applyFill="1" applyBorder="1" applyAlignment="1">
      <alignment horizontal="left" vertical="center" wrapText="1"/>
    </xf>
    <xf numFmtId="0" fontId="9" fillId="25" borderId="69" xfId="0" applyFont="1" applyFill="1" applyBorder="1" applyAlignment="1">
      <alignment horizontal="center" vertical="center"/>
    </xf>
    <xf numFmtId="9" fontId="9" fillId="0" borderId="69" xfId="0" applyNumberFormat="1" applyFont="1" applyBorder="1" applyAlignment="1">
      <alignment horizontal="left" vertical="center" wrapText="1"/>
    </xf>
    <xf numFmtId="9" fontId="49" fillId="0" borderId="19" xfId="6" applyFont="1" applyBorder="1"/>
    <xf numFmtId="0" fontId="9" fillId="0" borderId="69" xfId="0" applyFont="1" applyBorder="1" applyAlignment="1" applyProtection="1">
      <alignment horizontal="center" vertical="center" wrapText="1"/>
      <protection locked="0"/>
    </xf>
    <xf numFmtId="0" fontId="9" fillId="0" borderId="69" xfId="0" applyFont="1" applyBorder="1" applyAlignment="1" applyProtection="1">
      <alignment horizontal="left" vertical="center" wrapText="1"/>
      <protection locked="0"/>
    </xf>
    <xf numFmtId="0" fontId="49" fillId="0" borderId="19" xfId="0" applyFont="1" applyBorder="1"/>
    <xf numFmtId="0" fontId="9" fillId="13" borderId="68" xfId="0" applyFont="1" applyFill="1" applyBorder="1" applyAlignment="1">
      <alignment horizontal="center" vertical="center" wrapText="1"/>
    </xf>
    <xf numFmtId="0" fontId="48" fillId="0" borderId="68" xfId="0" applyFont="1" applyBorder="1" applyAlignment="1">
      <alignment horizontal="left" vertical="center" wrapText="1"/>
    </xf>
    <xf numFmtId="9" fontId="9" fillId="0" borderId="68" xfId="0" applyNumberFormat="1" applyFont="1" applyBorder="1" applyAlignment="1">
      <alignment horizontal="center" vertical="center" wrapText="1"/>
    </xf>
    <xf numFmtId="9" fontId="49" fillId="0" borderId="68" xfId="6" applyFont="1" applyBorder="1"/>
    <xf numFmtId="0" fontId="49" fillId="0" borderId="68" xfId="0" applyFont="1" applyBorder="1"/>
    <xf numFmtId="0" fontId="9" fillId="13" borderId="68" xfId="0" applyFont="1" applyFill="1" applyBorder="1" applyAlignment="1">
      <alignment horizontal="left" vertical="center" wrapText="1"/>
    </xf>
    <xf numFmtId="0" fontId="9" fillId="0" borderId="68" xfId="4" applyFont="1" applyBorder="1" applyAlignment="1">
      <alignment wrapText="1"/>
    </xf>
    <xf numFmtId="0" fontId="9" fillId="13" borderId="68" xfId="4" applyFont="1" applyFill="1" applyBorder="1" applyAlignment="1">
      <alignment horizontal="left"/>
    </xf>
    <xf numFmtId="0" fontId="9" fillId="0" borderId="68" xfId="4" quotePrefix="1" applyFont="1" applyBorder="1" applyAlignment="1">
      <alignment horizontal="left" vertical="center" wrapText="1"/>
    </xf>
    <xf numFmtId="0" fontId="9" fillId="25" borderId="68" xfId="4" applyFont="1" applyFill="1" applyBorder="1" applyAlignment="1">
      <alignment horizontal="left" vertical="center"/>
    </xf>
    <xf numFmtId="1" fontId="9" fillId="25" borderId="68" xfId="6" applyNumberFormat="1" applyFont="1" applyFill="1" applyBorder="1" applyAlignment="1">
      <alignment horizontal="left" vertical="center" wrapText="1"/>
    </xf>
    <xf numFmtId="0" fontId="10" fillId="13" borderId="68" xfId="4" applyFont="1" applyFill="1" applyBorder="1" applyAlignment="1">
      <alignment horizontal="left" vertical="center" wrapText="1"/>
    </xf>
    <xf numFmtId="0" fontId="9" fillId="0" borderId="19" xfId="4" applyFont="1" applyAlignment="1">
      <alignment horizontal="left"/>
    </xf>
    <xf numFmtId="0" fontId="9" fillId="0" borderId="69" xfId="4" applyFont="1" applyBorder="1" applyAlignment="1" applyProtection="1">
      <alignment vertical="center" wrapText="1"/>
      <protection locked="0"/>
    </xf>
    <xf numFmtId="0" fontId="9" fillId="0" borderId="70" xfId="4" applyFont="1" applyBorder="1" applyAlignment="1" applyProtection="1">
      <alignment horizontal="left" vertical="center" wrapText="1"/>
      <protection locked="0"/>
    </xf>
    <xf numFmtId="0" fontId="48" fillId="0" borderId="69" xfId="4" applyFont="1" applyBorder="1" applyAlignment="1">
      <alignment horizontal="left" vertical="center" wrapText="1"/>
    </xf>
    <xf numFmtId="0" fontId="9" fillId="13" borderId="69" xfId="4" applyFont="1" applyFill="1" applyBorder="1" applyAlignment="1">
      <alignment horizontal="left" vertical="center" wrapText="1"/>
    </xf>
    <xf numFmtId="0" fontId="9" fillId="0" borderId="69" xfId="4" applyFont="1" applyBorder="1" applyAlignment="1" applyProtection="1">
      <alignment horizontal="left" vertical="center" wrapText="1"/>
      <protection locked="0"/>
    </xf>
    <xf numFmtId="0" fontId="9" fillId="0" borderId="70" xfId="4" applyFont="1" applyBorder="1" applyAlignment="1" applyProtection="1">
      <alignment vertical="center" wrapText="1"/>
      <protection locked="0"/>
    </xf>
    <xf numFmtId="0" fontId="48" fillId="0" borderId="68" xfId="4" applyFont="1" applyBorder="1" applyAlignment="1">
      <alignment vertical="center" wrapText="1"/>
    </xf>
    <xf numFmtId="0" fontId="71" fillId="0" borderId="19" xfId="4" applyFont="1" applyAlignment="1">
      <alignment vertical="center"/>
    </xf>
    <xf numFmtId="0" fontId="71" fillId="2" borderId="19" xfId="4" applyFont="1" applyFill="1" applyAlignment="1">
      <alignment vertical="center"/>
    </xf>
    <xf numFmtId="0" fontId="9" fillId="0" borderId="68" xfId="4" applyFont="1" applyBorder="1" applyAlignment="1" applyProtection="1">
      <alignment horizontal="justify" vertical="center" wrapText="1"/>
      <protection locked="0"/>
    </xf>
    <xf numFmtId="0" fontId="9" fillId="0" borderId="80" xfId="4" applyFont="1" applyBorder="1" applyAlignment="1" applyProtection="1">
      <alignment horizontal="left" vertical="center" wrapText="1"/>
      <protection locked="0"/>
    </xf>
    <xf numFmtId="0" fontId="9" fillId="0" borderId="80" xfId="4" applyFont="1" applyBorder="1" applyAlignment="1" applyProtection="1">
      <alignment vertical="center" wrapText="1"/>
      <protection locked="0"/>
    </xf>
    <xf numFmtId="0" fontId="10" fillId="0" borderId="69" xfId="4" applyFont="1" applyBorder="1" applyAlignment="1">
      <alignment horizontal="left" vertical="top" wrapText="1"/>
    </xf>
    <xf numFmtId="9" fontId="9" fillId="0" borderId="68" xfId="1" applyNumberFormat="1" applyFont="1" applyBorder="1" applyAlignment="1">
      <alignment horizontal="left" vertical="top" wrapText="1"/>
    </xf>
    <xf numFmtId="0" fontId="10" fillId="32" borderId="68" xfId="4" applyFont="1" applyFill="1" applyBorder="1" applyAlignment="1">
      <alignment horizontal="left" vertical="top" wrapText="1"/>
    </xf>
    <xf numFmtId="0" fontId="48" fillId="0" borderId="68" xfId="4" applyFont="1" applyBorder="1" applyAlignment="1">
      <alignment horizontal="left" vertical="top"/>
    </xf>
    <xf numFmtId="0" fontId="9" fillId="0" borderId="73" xfId="4" applyFont="1" applyBorder="1" applyAlignment="1">
      <alignment horizontal="left" vertical="top" wrapText="1"/>
    </xf>
    <xf numFmtId="0" fontId="10" fillId="33" borderId="80" xfId="0" applyFont="1" applyFill="1" applyBorder="1" applyAlignment="1">
      <alignment horizontal="center" vertical="top" wrapText="1"/>
    </xf>
    <xf numFmtId="0" fontId="10" fillId="33" borderId="80" xfId="0" applyFont="1" applyFill="1" applyBorder="1" applyAlignment="1">
      <alignment horizontal="center" vertical="center" wrapText="1"/>
    </xf>
    <xf numFmtId="0" fontId="9" fillId="13" borderId="68" xfId="0" applyFont="1" applyFill="1" applyBorder="1" applyAlignment="1">
      <alignment horizontal="center" vertical="center"/>
    </xf>
    <xf numFmtId="0" fontId="9" fillId="0" borderId="68" xfId="0" applyFont="1" applyBorder="1" applyAlignment="1">
      <alignment horizontal="left" vertical="top" wrapText="1" readingOrder="1"/>
    </xf>
    <xf numFmtId="9" fontId="9" fillId="0" borderId="68" xfId="2" applyFont="1" applyBorder="1" applyAlignment="1">
      <alignment horizontal="center" vertical="center" wrapText="1"/>
    </xf>
    <xf numFmtId="0" fontId="10" fillId="32" borderId="68" xfId="0" applyFont="1" applyFill="1" applyBorder="1" applyAlignment="1">
      <alignment horizontal="center" vertical="top" wrapText="1"/>
    </xf>
    <xf numFmtId="9" fontId="9" fillId="0" borderId="68" xfId="0" applyNumberFormat="1" applyFont="1" applyBorder="1" applyAlignment="1">
      <alignment horizontal="center" vertical="top" wrapText="1"/>
    </xf>
    <xf numFmtId="0" fontId="10" fillId="0" borderId="68" xfId="0" applyFont="1" applyBorder="1" applyAlignment="1">
      <alignment horizontal="center" vertical="top"/>
    </xf>
    <xf numFmtId="0" fontId="9" fillId="13" borderId="70" xfId="0" applyFont="1" applyFill="1" applyBorder="1" applyAlignment="1">
      <alignment horizontal="left" vertical="top" wrapText="1"/>
    </xf>
    <xf numFmtId="0" fontId="9" fillId="0" borderId="68" xfId="0" applyFont="1" applyBorder="1" applyAlignment="1">
      <alignment horizontal="center" vertical="top" textRotation="90"/>
    </xf>
    <xf numFmtId="9" fontId="9" fillId="0" borderId="68" xfId="0" applyNumberFormat="1" applyFont="1" applyBorder="1" applyAlignment="1">
      <alignment horizontal="center" vertical="top"/>
    </xf>
    <xf numFmtId="9" fontId="9" fillId="0" borderId="68" xfId="2" applyFont="1" applyBorder="1" applyAlignment="1">
      <alignment horizontal="center" vertical="top" textRotation="90"/>
    </xf>
    <xf numFmtId="164" fontId="9" fillId="0" borderId="68" xfId="0" applyNumberFormat="1" applyFont="1" applyBorder="1" applyAlignment="1">
      <alignment horizontal="center" vertical="top"/>
    </xf>
    <xf numFmtId="0" fontId="10" fillId="2" borderId="19" xfId="0" applyFont="1" applyFill="1" applyBorder="1" applyAlignment="1">
      <alignment horizontal="center" vertical="top"/>
    </xf>
    <xf numFmtId="0" fontId="9" fillId="13" borderId="0" xfId="0" applyFont="1" applyFill="1" applyAlignment="1">
      <alignment vertical="top"/>
    </xf>
    <xf numFmtId="0" fontId="9" fillId="13" borderId="70" xfId="0" applyFont="1" applyFill="1" applyBorder="1" applyAlignment="1">
      <alignment vertical="center" wrapText="1"/>
    </xf>
    <xf numFmtId="0" fontId="9" fillId="13" borderId="0" xfId="0" applyFont="1" applyFill="1" applyAlignment="1">
      <alignment horizontal="center" vertical="top"/>
    </xf>
    <xf numFmtId="0" fontId="10" fillId="32" borderId="68" xfId="0" applyFont="1" applyFill="1" applyBorder="1" applyAlignment="1">
      <alignment horizontal="center" vertical="center" wrapText="1"/>
    </xf>
    <xf numFmtId="0" fontId="9" fillId="0" borderId="68" xfId="0" applyFont="1" applyBorder="1" applyAlignment="1">
      <alignment horizontal="left" vertical="center" wrapText="1" readingOrder="1"/>
    </xf>
    <xf numFmtId="0" fontId="9" fillId="33" borderId="69" xfId="0" applyFont="1" applyFill="1" applyBorder="1" applyAlignment="1">
      <alignment horizontal="left" vertical="center" wrapText="1"/>
    </xf>
    <xf numFmtId="0" fontId="9" fillId="0" borderId="69" xfId="0" quotePrefix="1" applyFont="1" applyBorder="1" applyAlignment="1">
      <alignment horizontal="left" vertical="center" wrapText="1"/>
    </xf>
    <xf numFmtId="0" fontId="9" fillId="33" borderId="68" xfId="0" applyFont="1" applyFill="1" applyBorder="1" applyAlignment="1">
      <alignment horizontal="left" vertical="center" wrapText="1"/>
    </xf>
    <xf numFmtId="1" fontId="9" fillId="0" borderId="68" xfId="0" applyNumberFormat="1" applyFont="1" applyBorder="1" applyAlignment="1">
      <alignment horizontal="center" vertical="center" wrapText="1"/>
    </xf>
    <xf numFmtId="0" fontId="9" fillId="0" borderId="68" xfId="0" applyFont="1" applyBorder="1" applyAlignment="1">
      <alignment horizontal="left" vertical="center" textRotation="90"/>
    </xf>
    <xf numFmtId="9" fontId="9" fillId="0" borderId="68" xfId="0" applyNumberFormat="1" applyFont="1" applyBorder="1" applyAlignment="1">
      <alignment horizontal="left" vertical="center"/>
    </xf>
    <xf numFmtId="9" fontId="9" fillId="0" borderId="0" xfId="2" applyFont="1" applyAlignment="1">
      <alignment horizontal="left" vertical="center"/>
    </xf>
    <xf numFmtId="164" fontId="9" fillId="0" borderId="68" xfId="0" applyNumberFormat="1" applyFont="1" applyBorder="1" applyAlignment="1">
      <alignment horizontal="left" vertical="center"/>
    </xf>
    <xf numFmtId="0" fontId="10" fillId="0" borderId="68" xfId="0" applyFont="1" applyBorder="1" applyAlignment="1">
      <alignment horizontal="left" vertical="center" wrapText="1"/>
    </xf>
    <xf numFmtId="14" fontId="9" fillId="0" borderId="68" xfId="0" applyNumberFormat="1" applyFont="1" applyBorder="1" applyAlignment="1">
      <alignment horizontal="center" vertical="center" wrapText="1"/>
    </xf>
    <xf numFmtId="9" fontId="9" fillId="2" borderId="68" xfId="0" applyNumberFormat="1" applyFont="1" applyFill="1" applyBorder="1" applyAlignment="1">
      <alignment horizontal="left" vertical="top" wrapText="1"/>
    </xf>
    <xf numFmtId="0" fontId="9" fillId="2" borderId="19" xfId="0" applyFont="1" applyFill="1" applyBorder="1" applyAlignment="1">
      <alignment horizontal="left" vertical="center"/>
    </xf>
    <xf numFmtId="0" fontId="9" fillId="0" borderId="0" xfId="0" applyFont="1" applyAlignment="1">
      <alignment horizontal="left" vertical="center"/>
    </xf>
    <xf numFmtId="0" fontId="9" fillId="33" borderId="69" xfId="0" applyFont="1" applyFill="1" applyBorder="1" applyAlignment="1">
      <alignment horizontal="center" vertical="center" wrapText="1"/>
    </xf>
    <xf numFmtId="0" fontId="9" fillId="0" borderId="69" xfId="0" applyFont="1" applyBorder="1" applyAlignment="1">
      <alignment wrapText="1"/>
    </xf>
    <xf numFmtId="0" fontId="9" fillId="0" borderId="68" xfId="0" applyFont="1" applyBorder="1" applyAlignment="1">
      <alignment horizontal="center" wrapText="1"/>
    </xf>
    <xf numFmtId="0" fontId="9" fillId="33" borderId="69" xfId="0" applyFont="1" applyFill="1" applyBorder="1" applyAlignment="1">
      <alignment vertical="center" wrapText="1"/>
    </xf>
    <xf numFmtId="0" fontId="9" fillId="32" borderId="68" xfId="0" applyFont="1" applyFill="1" applyBorder="1" applyAlignment="1">
      <alignment horizontal="center" vertical="center" wrapText="1"/>
    </xf>
    <xf numFmtId="9" fontId="9" fillId="0" borderId="0" xfId="2" applyFont="1" applyAlignment="1"/>
    <xf numFmtId="164" fontId="9" fillId="0" borderId="68" xfId="0" applyNumberFormat="1" applyFont="1" applyBorder="1" applyAlignment="1">
      <alignment horizontal="center"/>
    </xf>
    <xf numFmtId="0" fontId="9" fillId="0" borderId="73" xfId="0" applyFont="1" applyBorder="1" applyAlignment="1">
      <alignment horizontal="left" vertical="center" wrapText="1"/>
    </xf>
    <xf numFmtId="9" fontId="9" fillId="2" borderId="68" xfId="0" applyNumberFormat="1" applyFont="1" applyFill="1" applyBorder="1" applyAlignment="1">
      <alignment horizontal="left" vertical="center" wrapText="1"/>
    </xf>
    <xf numFmtId="0" fontId="9" fillId="0" borderId="0" xfId="0" applyFont="1" applyAlignment="1">
      <alignment vertical="center"/>
    </xf>
    <xf numFmtId="0" fontId="9" fillId="0" borderId="70" xfId="0" applyFont="1" applyBorder="1" applyAlignment="1">
      <alignment horizontal="left" vertical="center" wrapText="1"/>
    </xf>
    <xf numFmtId="0" fontId="9" fillId="0" borderId="68" xfId="0" applyFont="1" applyBorder="1" applyAlignment="1">
      <alignment horizontal="left" vertical="center"/>
    </xf>
    <xf numFmtId="9" fontId="9" fillId="0" borderId="68" xfId="2" applyFont="1" applyBorder="1" applyAlignment="1">
      <alignment horizontal="left" vertical="center" wrapText="1"/>
    </xf>
    <xf numFmtId="0" fontId="10" fillId="32" borderId="68" xfId="0" applyFont="1" applyFill="1" applyBorder="1" applyAlignment="1">
      <alignment horizontal="left" vertical="center" wrapText="1"/>
    </xf>
    <xf numFmtId="0" fontId="10" fillId="0" borderId="68" xfId="0" applyFont="1" applyBorder="1" applyAlignment="1">
      <alignment horizontal="left" vertical="center"/>
    </xf>
    <xf numFmtId="0" fontId="9" fillId="33" borderId="68" xfId="0" applyFont="1" applyFill="1" applyBorder="1" applyAlignment="1">
      <alignment horizontal="center" vertical="center" wrapText="1"/>
    </xf>
    <xf numFmtId="0" fontId="9" fillId="33" borderId="68" xfId="0" applyFont="1" applyFill="1" applyBorder="1" applyAlignment="1">
      <alignment vertical="center" wrapText="1"/>
    </xf>
    <xf numFmtId="14" fontId="9" fillId="0" borderId="68" xfId="0" applyNumberFormat="1" applyFont="1" applyBorder="1" applyAlignment="1">
      <alignment horizontal="left" vertical="center" wrapText="1"/>
    </xf>
    <xf numFmtId="0" fontId="10" fillId="0" borderId="68" xfId="0" applyFont="1" applyBorder="1" applyAlignment="1">
      <alignment horizontal="center" vertical="top" wrapText="1"/>
    </xf>
    <xf numFmtId="0" fontId="9" fillId="13" borderId="76" xfId="0" applyFont="1" applyFill="1" applyBorder="1" applyAlignment="1">
      <alignment horizontal="left" vertical="top" wrapText="1"/>
    </xf>
    <xf numFmtId="0" fontId="9" fillId="13" borderId="76" xfId="0" applyFont="1" applyFill="1" applyBorder="1" applyAlignment="1">
      <alignment horizontal="left" vertical="center" wrapText="1"/>
    </xf>
    <xf numFmtId="0" fontId="9" fillId="13" borderId="70" xfId="0" applyFont="1" applyFill="1" applyBorder="1" applyAlignment="1">
      <alignment vertical="top" wrapText="1"/>
    </xf>
    <xf numFmtId="0" fontId="9" fillId="13" borderId="68" xfId="0" applyFont="1" applyFill="1" applyBorder="1" applyAlignment="1">
      <alignment horizontal="left" vertical="top" wrapText="1"/>
    </xf>
    <xf numFmtId="0" fontId="10" fillId="0" borderId="69" xfId="0" applyFont="1" applyBorder="1" applyAlignment="1">
      <alignment vertical="center"/>
    </xf>
    <xf numFmtId="9" fontId="10" fillId="2" borderId="68" xfId="0" applyNumberFormat="1" applyFont="1" applyFill="1" applyBorder="1" applyAlignment="1">
      <alignment horizontal="center" vertical="center"/>
    </xf>
    <xf numFmtId="0" fontId="9" fillId="0" borderId="0" xfId="0" applyFont="1" applyAlignment="1">
      <alignment horizontal="left" vertical="top"/>
    </xf>
    <xf numFmtId="0" fontId="9" fillId="0" borderId="68" xfId="0" applyFont="1" applyBorder="1" applyAlignment="1">
      <alignment horizontal="left" vertical="top" wrapText="1"/>
    </xf>
    <xf numFmtId="0" fontId="9" fillId="0" borderId="68" xfId="0" applyFont="1" applyBorder="1" applyAlignment="1">
      <alignment horizontal="center" vertical="top"/>
    </xf>
    <xf numFmtId="0" fontId="9" fillId="0" borderId="68" xfId="0" applyFont="1" applyBorder="1" applyAlignment="1">
      <alignment horizontal="left" vertical="top" textRotation="90"/>
    </xf>
    <xf numFmtId="9" fontId="9" fillId="0" borderId="68" xfId="0" applyNumberFormat="1" applyFont="1" applyBorder="1" applyAlignment="1">
      <alignment horizontal="left" vertical="top"/>
    </xf>
    <xf numFmtId="164" fontId="9" fillId="0" borderId="68" xfId="0" applyNumberFormat="1" applyFont="1" applyBorder="1" applyAlignment="1">
      <alignment horizontal="left" vertical="top"/>
    </xf>
    <xf numFmtId="0" fontId="10" fillId="0" borderId="68" xfId="0" applyFont="1" applyBorder="1" applyAlignment="1">
      <alignment horizontal="left" vertical="top" wrapText="1"/>
    </xf>
    <xf numFmtId="14" fontId="9" fillId="0" borderId="68" xfId="0" applyNumberFormat="1" applyFont="1" applyBorder="1" applyAlignment="1">
      <alignment horizontal="center" vertical="center"/>
    </xf>
    <xf numFmtId="0" fontId="9" fillId="0" borderId="81" xfId="0" applyFont="1" applyBorder="1" applyAlignment="1">
      <alignment horizontal="left" vertical="center" wrapText="1"/>
    </xf>
    <xf numFmtId="0" fontId="9" fillId="2" borderId="19" xfId="0" applyFont="1" applyFill="1" applyBorder="1" applyAlignment="1">
      <alignment horizontal="left" vertical="top"/>
    </xf>
    <xf numFmtId="0" fontId="9" fillId="13" borderId="19" xfId="10" applyFont="1" applyFill="1" applyAlignment="1">
      <alignment vertical="center"/>
    </xf>
    <xf numFmtId="9" fontId="9" fillId="0" borderId="68" xfId="10" applyNumberFormat="1" applyFont="1" applyBorder="1" applyAlignment="1">
      <alignment vertical="center"/>
    </xf>
    <xf numFmtId="0" fontId="100" fillId="13" borderId="68" xfId="0" applyFont="1" applyFill="1" applyBorder="1" applyAlignment="1">
      <alignment horizontal="left" vertical="center" wrapText="1" readingOrder="1"/>
    </xf>
    <xf numFmtId="9" fontId="9" fillId="0" borderId="68" xfId="6" applyFont="1" applyBorder="1" applyAlignment="1">
      <alignment vertical="center"/>
    </xf>
    <xf numFmtId="0" fontId="9" fillId="0" borderId="0" xfId="0" applyFont="1" applyAlignment="1">
      <alignment vertical="top"/>
    </xf>
    <xf numFmtId="0" fontId="45" fillId="0" borderId="68" xfId="4" applyFont="1" applyBorder="1" applyAlignment="1">
      <alignment horizontal="left" vertical="center" wrapText="1"/>
    </xf>
    <xf numFmtId="0" fontId="91" fillId="0" borderId="68" xfId="5" applyFont="1" applyBorder="1" applyAlignment="1" applyProtection="1">
      <alignment horizontal="left" vertical="top" wrapText="1"/>
      <protection locked="0"/>
    </xf>
    <xf numFmtId="0" fontId="19" fillId="0" borderId="68" xfId="5" applyFont="1" applyBorder="1" applyAlignment="1" applyProtection="1">
      <alignment horizontal="justify" vertical="top" wrapText="1"/>
      <protection locked="0"/>
    </xf>
    <xf numFmtId="0" fontId="102" fillId="13" borderId="69" xfId="5" applyFont="1" applyFill="1" applyBorder="1" applyAlignment="1">
      <alignment horizontal="left" vertical="center" wrapText="1"/>
    </xf>
    <xf numFmtId="0" fontId="19" fillId="0" borderId="68" xfId="5" applyFont="1" applyBorder="1" applyAlignment="1" applyProtection="1">
      <alignment horizontal="left" vertical="top" wrapText="1"/>
      <protection locked="0"/>
    </xf>
    <xf numFmtId="0" fontId="104" fillId="0" borderId="68" xfId="4" applyFont="1" applyBorder="1" applyAlignment="1">
      <alignment horizontal="center" vertical="center" wrapText="1"/>
    </xf>
    <xf numFmtId="0" fontId="9" fillId="0" borderId="69" xfId="4" applyFont="1" applyBorder="1" applyAlignment="1">
      <alignment horizontal="center" vertical="center"/>
    </xf>
    <xf numFmtId="0" fontId="10" fillId="0" borderId="69" xfId="4" applyFont="1" applyBorder="1" applyAlignment="1">
      <alignment horizontal="center" vertical="center"/>
    </xf>
    <xf numFmtId="9" fontId="9" fillId="0" borderId="69" xfId="4" applyNumberFormat="1" applyFont="1" applyBorder="1" applyAlignment="1">
      <alignment horizontal="left" vertical="center" wrapText="1"/>
    </xf>
    <xf numFmtId="9" fontId="9" fillId="0" borderId="69" xfId="4" applyNumberFormat="1" applyFont="1" applyBorder="1" applyAlignment="1">
      <alignment horizontal="center" vertical="center" wrapText="1"/>
    </xf>
    <xf numFmtId="9" fontId="9" fillId="0" borderId="69" xfId="4" applyNumberFormat="1" applyFont="1" applyBorder="1" applyAlignment="1">
      <alignment horizontal="center" vertical="center"/>
    </xf>
    <xf numFmtId="0" fontId="48" fillId="0" borderId="69" xfId="4" applyFont="1" applyBorder="1" applyAlignment="1">
      <alignment horizontal="center" vertical="center"/>
    </xf>
    <xf numFmtId="9" fontId="9" fillId="0" borderId="68" xfId="4" applyNumberFormat="1" applyFont="1" applyBorder="1" applyAlignment="1">
      <alignment horizontal="center" vertical="center" wrapText="1"/>
    </xf>
    <xf numFmtId="0" fontId="50" fillId="23" borderId="71" xfId="4" applyFont="1" applyFill="1" applyBorder="1" applyAlignment="1">
      <alignment horizontal="center" vertical="center" wrapText="1"/>
    </xf>
    <xf numFmtId="0" fontId="9" fillId="0" borderId="68" xfId="4" applyFont="1" applyBorder="1" applyAlignment="1">
      <alignment horizontal="left" vertical="center"/>
    </xf>
    <xf numFmtId="0" fontId="9" fillId="0" borderId="68" xfId="4" applyFont="1" applyBorder="1" applyAlignment="1">
      <alignment horizontal="left" vertical="center" wrapText="1"/>
    </xf>
    <xf numFmtId="0" fontId="9" fillId="0" borderId="68" xfId="4" applyFont="1" applyBorder="1" applyAlignment="1">
      <alignment horizontal="center" vertical="center" wrapText="1"/>
    </xf>
    <xf numFmtId="0" fontId="9" fillId="0" borderId="68" xfId="4" applyFont="1" applyBorder="1" applyAlignment="1">
      <alignment horizontal="center" vertical="center"/>
    </xf>
    <xf numFmtId="0" fontId="9" fillId="0" borderId="68" xfId="4" applyFont="1" applyBorder="1" applyAlignment="1" applyProtection="1">
      <alignment horizontal="left" vertical="center" wrapText="1"/>
      <protection locked="0"/>
    </xf>
    <xf numFmtId="0" fontId="9" fillId="13" borderId="68" xfId="4" applyFont="1" applyFill="1" applyBorder="1" applyAlignment="1">
      <alignment horizontal="left" vertical="center" wrapText="1"/>
    </xf>
    <xf numFmtId="9" fontId="9" fillId="0" borderId="68" xfId="4" applyNumberFormat="1" applyFont="1" applyBorder="1" applyAlignment="1">
      <alignment horizontal="left" vertical="center" wrapText="1"/>
    </xf>
    <xf numFmtId="0" fontId="69" fillId="24" borderId="69" xfId="4" applyFont="1" applyFill="1" applyBorder="1" applyAlignment="1" applyProtection="1">
      <alignment horizontal="center" vertical="center" wrapText="1"/>
      <protection locked="0"/>
    </xf>
    <xf numFmtId="0" fontId="69" fillId="24" borderId="70" xfId="4" applyFont="1" applyFill="1" applyBorder="1" applyAlignment="1" applyProtection="1">
      <alignment horizontal="center" vertical="center" wrapText="1"/>
      <protection locked="0"/>
    </xf>
    <xf numFmtId="9" fontId="9" fillId="0" borderId="68" xfId="4" applyNumberFormat="1" applyFont="1" applyBorder="1" applyAlignment="1">
      <alignment horizontal="center" vertical="center"/>
    </xf>
    <xf numFmtId="0" fontId="9" fillId="0" borderId="69" xfId="9" applyFont="1" applyBorder="1" applyAlignment="1">
      <alignment horizontal="center" vertical="center" wrapText="1"/>
    </xf>
    <xf numFmtId="0" fontId="9" fillId="0" borderId="68" xfId="4" applyFont="1" applyBorder="1" applyAlignment="1">
      <alignment horizontal="center"/>
    </xf>
    <xf numFmtId="0" fontId="9" fillId="0" borderId="69" xfId="4" applyFont="1" applyBorder="1" applyAlignment="1">
      <alignment vertical="center"/>
    </xf>
    <xf numFmtId="9" fontId="9" fillId="0" borderId="69" xfId="9" applyNumberFormat="1" applyFont="1" applyBorder="1" applyAlignment="1">
      <alignment horizontal="center" vertical="center" wrapText="1"/>
    </xf>
    <xf numFmtId="0" fontId="10" fillId="0" borderId="69" xfId="9" applyFont="1" applyBorder="1" applyAlignment="1">
      <alignment horizontal="center" vertical="center"/>
    </xf>
    <xf numFmtId="0" fontId="50" fillId="23" borderId="71" xfId="9" applyFont="1" applyFill="1" applyBorder="1" applyAlignment="1">
      <alignment horizontal="left" vertical="top" wrapText="1"/>
    </xf>
    <xf numFmtId="0" fontId="9" fillId="0" borderId="19" xfId="9" applyFont="1" applyAlignment="1">
      <alignment horizontal="left" vertical="top"/>
    </xf>
    <xf numFmtId="0" fontId="69" fillId="24" borderId="69" xfId="9" applyFont="1" applyFill="1" applyBorder="1" applyAlignment="1" applyProtection="1">
      <alignment horizontal="left" vertical="top" wrapText="1"/>
      <protection locked="0"/>
    </xf>
    <xf numFmtId="0" fontId="69" fillId="24" borderId="70" xfId="9" applyFont="1" applyFill="1" applyBorder="1" applyAlignment="1" applyProtection="1">
      <alignment horizontal="left" vertical="top" wrapText="1"/>
      <protection locked="0"/>
    </xf>
    <xf numFmtId="9" fontId="9" fillId="0" borderId="69" xfId="9" applyNumberFormat="1" applyFont="1" applyBorder="1" applyAlignment="1">
      <alignment horizontal="center" vertical="center"/>
    </xf>
    <xf numFmtId="0" fontId="9" fillId="0" borderId="69" xfId="9" applyFont="1" applyBorder="1" applyAlignment="1">
      <alignment horizontal="left" vertical="top"/>
    </xf>
    <xf numFmtId="0" fontId="9" fillId="0" borderId="69" xfId="9" applyFont="1" applyBorder="1" applyAlignment="1">
      <alignment horizontal="left" vertical="center" wrapText="1"/>
    </xf>
    <xf numFmtId="0" fontId="9" fillId="0" borderId="69" xfId="9" applyFont="1" applyBorder="1" applyAlignment="1">
      <alignment horizontal="center" vertical="center"/>
    </xf>
    <xf numFmtId="0" fontId="9" fillId="0" borderId="69" xfId="9" applyFont="1" applyBorder="1" applyAlignment="1" applyProtection="1">
      <alignment horizontal="left" vertical="center" wrapText="1"/>
      <protection locked="0"/>
    </xf>
    <xf numFmtId="0" fontId="9" fillId="0" borderId="68" xfId="9" applyFont="1" applyBorder="1" applyAlignment="1">
      <alignment horizontal="left" vertical="center" wrapText="1"/>
    </xf>
    <xf numFmtId="0" fontId="9" fillId="0" borderId="69" xfId="9" applyFont="1" applyBorder="1" applyAlignment="1">
      <alignment horizontal="left" vertical="top" wrapText="1"/>
    </xf>
    <xf numFmtId="0" fontId="9" fillId="0" borderId="68" xfId="9" applyFont="1" applyBorder="1" applyAlignment="1">
      <alignment horizontal="left" vertical="top"/>
    </xf>
    <xf numFmtId="0" fontId="9" fillId="0" borderId="68" xfId="9" applyFont="1" applyBorder="1" applyAlignment="1">
      <alignment horizontal="left" vertical="top" wrapText="1"/>
    </xf>
    <xf numFmtId="0" fontId="9" fillId="0" borderId="69" xfId="9" quotePrefix="1" applyFont="1" applyBorder="1" applyAlignment="1">
      <alignment horizontal="left" vertical="top" wrapText="1"/>
    </xf>
    <xf numFmtId="9" fontId="9" fillId="0" borderId="68" xfId="9" applyNumberFormat="1" applyFont="1" applyBorder="1" applyAlignment="1">
      <alignment horizontal="center" vertical="center"/>
    </xf>
    <xf numFmtId="0" fontId="9" fillId="0" borderId="68" xfId="9" applyFont="1" applyBorder="1" applyAlignment="1">
      <alignment horizontal="center" vertical="center"/>
    </xf>
    <xf numFmtId="0" fontId="63" fillId="18" borderId="76" xfId="0" applyFont="1" applyFill="1" applyBorder="1" applyAlignment="1">
      <alignment horizontal="center" vertical="center"/>
    </xf>
    <xf numFmtId="0" fontId="63" fillId="18" borderId="87" xfId="0" applyFont="1" applyFill="1" applyBorder="1" applyAlignment="1">
      <alignment horizontal="center" vertical="center"/>
    </xf>
    <xf numFmtId="0" fontId="69" fillId="18" borderId="68" xfId="0" applyFont="1" applyFill="1" applyBorder="1" applyAlignment="1">
      <alignment horizontal="center" vertical="top" wrapText="1"/>
    </xf>
    <xf numFmtId="0" fontId="9" fillId="33" borderId="69" xfId="0" applyFont="1" applyFill="1" applyBorder="1" applyAlignment="1">
      <alignment horizontal="center" vertical="center" wrapText="1"/>
    </xf>
    <xf numFmtId="0" fontId="9" fillId="33" borderId="70" xfId="0" applyFont="1" applyFill="1" applyBorder="1" applyAlignment="1">
      <alignment horizontal="center" vertical="center" wrapText="1"/>
    </xf>
    <xf numFmtId="0" fontId="9" fillId="33" borderId="69" xfId="0" applyFont="1" applyFill="1" applyBorder="1" applyAlignment="1">
      <alignment horizontal="left" vertical="center" wrapText="1"/>
    </xf>
    <xf numFmtId="0" fontId="9" fillId="33" borderId="80" xfId="0" applyFont="1" applyFill="1" applyBorder="1" applyAlignment="1">
      <alignment horizontal="left" vertical="center" wrapText="1"/>
    </xf>
    <xf numFmtId="0" fontId="9" fillId="0" borderId="69" xfId="0" applyFont="1" applyBorder="1" applyAlignment="1">
      <alignment horizontal="center" vertical="center" wrapText="1"/>
    </xf>
    <xf numFmtId="0" fontId="9" fillId="0" borderId="70" xfId="0" applyFont="1" applyBorder="1" applyAlignment="1">
      <alignment horizontal="center" vertical="center" wrapText="1"/>
    </xf>
    <xf numFmtId="0" fontId="9" fillId="0" borderId="80" xfId="0" applyFont="1" applyBorder="1" applyAlignment="1">
      <alignment horizontal="center" vertical="center" wrapText="1"/>
    </xf>
    <xf numFmtId="0" fontId="63" fillId="18" borderId="68" xfId="0" applyFont="1" applyFill="1" applyBorder="1" applyAlignment="1">
      <alignment horizontal="center" vertical="top" wrapText="1"/>
    </xf>
    <xf numFmtId="0" fontId="58" fillId="17" borderId="68" xfId="0" applyFont="1" applyFill="1" applyBorder="1" applyAlignment="1">
      <alignment horizontal="center" vertical="top" wrapText="1"/>
    </xf>
    <xf numFmtId="0" fontId="45" fillId="18" borderId="68" xfId="0" applyFont="1" applyFill="1" applyBorder="1" applyAlignment="1">
      <alignment vertical="top"/>
    </xf>
    <xf numFmtId="0" fontId="58" fillId="22" borderId="69" xfId="0" applyFont="1" applyFill="1" applyBorder="1" applyAlignment="1">
      <alignment horizontal="center" vertical="top" textRotation="90" wrapText="1"/>
    </xf>
    <xf numFmtId="0" fontId="58" fillId="22" borderId="70" xfId="0" applyFont="1" applyFill="1" applyBorder="1" applyAlignment="1">
      <alignment horizontal="center" vertical="top" textRotation="90" wrapText="1"/>
    </xf>
    <xf numFmtId="0" fontId="77" fillId="21" borderId="69" xfId="0" applyFont="1" applyFill="1" applyBorder="1" applyAlignment="1">
      <alignment horizontal="center" vertical="top" wrapText="1"/>
    </xf>
    <xf numFmtId="0" fontId="77" fillId="21" borderId="70" xfId="0" applyFont="1" applyFill="1" applyBorder="1" applyAlignment="1">
      <alignment horizontal="center" vertical="top" wrapText="1"/>
    </xf>
    <xf numFmtId="0" fontId="58" fillId="22" borderId="69" xfId="0" applyFont="1" applyFill="1" applyBorder="1" applyAlignment="1">
      <alignment horizontal="center" vertical="top" wrapText="1"/>
    </xf>
    <xf numFmtId="0" fontId="58" fillId="22" borderId="70" xfId="0" applyFont="1" applyFill="1" applyBorder="1" applyAlignment="1">
      <alignment horizontal="center" vertical="top" wrapText="1"/>
    </xf>
    <xf numFmtId="9" fontId="10" fillId="2" borderId="69" xfId="0" applyNumberFormat="1" applyFont="1" applyFill="1" applyBorder="1" applyAlignment="1">
      <alignment horizontal="center" vertical="center"/>
    </xf>
    <xf numFmtId="0" fontId="10" fillId="2" borderId="80" xfId="0" applyFont="1" applyFill="1" applyBorder="1" applyAlignment="1">
      <alignment horizontal="center" vertical="center"/>
    </xf>
    <xf numFmtId="0" fontId="10" fillId="2" borderId="70" xfId="0" applyFont="1" applyFill="1" applyBorder="1" applyAlignment="1">
      <alignment horizontal="center" vertical="center"/>
    </xf>
    <xf numFmtId="0" fontId="69" fillId="0" borderId="69" xfId="0" applyFont="1" applyBorder="1" applyAlignment="1">
      <alignment horizontal="center" vertical="center"/>
    </xf>
    <xf numFmtId="0" fontId="69" fillId="0" borderId="80" xfId="0" applyFont="1" applyBorder="1" applyAlignment="1">
      <alignment horizontal="center" vertical="center"/>
    </xf>
    <xf numFmtId="0" fontId="69" fillId="0" borderId="70" xfId="0" applyFont="1" applyBorder="1" applyAlignment="1">
      <alignment horizontal="center" vertical="center"/>
    </xf>
    <xf numFmtId="0" fontId="48" fillId="13" borderId="69" xfId="0" applyFont="1" applyFill="1" applyBorder="1" applyAlignment="1">
      <alignment horizontal="left" vertical="center" wrapText="1"/>
    </xf>
    <xf numFmtId="0" fontId="48" fillId="13" borderId="80" xfId="0" applyFont="1" applyFill="1" applyBorder="1" applyAlignment="1">
      <alignment horizontal="left" vertical="center" wrapText="1"/>
    </xf>
    <xf numFmtId="0" fontId="48" fillId="13" borderId="70" xfId="0" applyFont="1" applyFill="1" applyBorder="1" applyAlignment="1">
      <alignment horizontal="left" vertical="center" wrapText="1"/>
    </xf>
    <xf numFmtId="0" fontId="9" fillId="33" borderId="80" xfId="0" applyFont="1" applyFill="1" applyBorder="1" applyAlignment="1">
      <alignment horizontal="center" vertical="center" wrapText="1"/>
    </xf>
    <xf numFmtId="0" fontId="9" fillId="33" borderId="70" xfId="0" applyFont="1" applyFill="1" applyBorder="1" applyAlignment="1">
      <alignment horizontal="left" vertical="center" wrapText="1"/>
    </xf>
    <xf numFmtId="0" fontId="9" fillId="0" borderId="69" xfId="0" applyFont="1" applyBorder="1" applyAlignment="1">
      <alignment horizontal="center" vertical="center"/>
    </xf>
    <xf numFmtId="0" fontId="9" fillId="0" borderId="80" xfId="0" applyFont="1" applyBorder="1" applyAlignment="1">
      <alignment horizontal="center" vertical="center"/>
    </xf>
    <xf numFmtId="0" fontId="9" fillId="0" borderId="70" xfId="0" applyFont="1" applyBorder="1" applyAlignment="1">
      <alignment horizontal="center" vertical="center"/>
    </xf>
    <xf numFmtId="0" fontId="48" fillId="13" borderId="69" xfId="0" applyFont="1" applyFill="1" applyBorder="1" applyAlignment="1">
      <alignment vertical="center" wrapText="1"/>
    </xf>
    <xf numFmtId="0" fontId="48" fillId="13" borderId="80" xfId="0" applyFont="1" applyFill="1" applyBorder="1" applyAlignment="1">
      <alignment vertical="center" wrapText="1"/>
    </xf>
    <xf numFmtId="0" fontId="48" fillId="13" borderId="70" xfId="0" applyFont="1" applyFill="1" applyBorder="1" applyAlignment="1">
      <alignment vertical="center" wrapText="1"/>
    </xf>
    <xf numFmtId="0" fontId="58" fillId="14" borderId="68" xfId="0" applyFont="1" applyFill="1" applyBorder="1" applyAlignment="1">
      <alignment horizontal="center" vertical="top" wrapText="1"/>
    </xf>
    <xf numFmtId="0" fontId="76" fillId="15" borderId="68" xfId="0" applyFont="1" applyFill="1" applyBorder="1" applyAlignment="1">
      <alignment vertical="top" wrapText="1"/>
    </xf>
    <xf numFmtId="0" fontId="58" fillId="17" borderId="68" xfId="0" applyFont="1" applyFill="1" applyBorder="1" applyAlignment="1">
      <alignment horizontal="center" vertical="top"/>
    </xf>
    <xf numFmtId="0" fontId="63" fillId="18" borderId="74" xfId="0" applyFont="1" applyFill="1" applyBorder="1" applyAlignment="1">
      <alignment horizontal="center" vertical="top" wrapText="1"/>
    </xf>
    <xf numFmtId="0" fontId="63" fillId="18" borderId="76" xfId="0" applyFont="1" applyFill="1" applyBorder="1" applyAlignment="1">
      <alignment horizontal="center" vertical="top" wrapText="1"/>
    </xf>
    <xf numFmtId="0" fontId="58" fillId="14" borderId="69" xfId="0" applyFont="1" applyFill="1" applyBorder="1" applyAlignment="1">
      <alignment horizontal="center" vertical="top" wrapText="1"/>
    </xf>
    <xf numFmtId="0" fontId="58" fillId="14" borderId="70" xfId="0" applyFont="1" applyFill="1" applyBorder="1" applyAlignment="1">
      <alignment horizontal="center" vertical="top" wrapText="1"/>
    </xf>
    <xf numFmtId="0" fontId="58" fillId="16" borderId="68" xfId="0" applyFont="1" applyFill="1" applyBorder="1" applyAlignment="1">
      <alignment horizontal="center" vertical="top" wrapText="1"/>
    </xf>
    <xf numFmtId="0" fontId="76" fillId="15" borderId="68" xfId="0" applyFont="1" applyFill="1" applyBorder="1" applyAlignment="1">
      <alignment vertical="top"/>
    </xf>
    <xf numFmtId="0" fontId="63" fillId="24" borderId="69" xfId="0" applyFont="1" applyFill="1" applyBorder="1" applyAlignment="1">
      <alignment horizontal="center" vertical="top" wrapText="1"/>
    </xf>
    <xf numFmtId="0" fontId="63" fillId="24" borderId="70" xfId="0" applyFont="1" applyFill="1" applyBorder="1" applyAlignment="1">
      <alignment horizontal="center" vertical="top" wrapText="1"/>
    </xf>
    <xf numFmtId="0" fontId="58" fillId="18" borderId="69" xfId="0" applyFont="1" applyFill="1" applyBorder="1" applyAlignment="1">
      <alignment horizontal="center" vertical="top" wrapText="1"/>
    </xf>
    <xf numFmtId="0" fontId="58" fillId="18" borderId="70" xfId="0" applyFont="1" applyFill="1" applyBorder="1" applyAlignment="1">
      <alignment horizontal="center" vertical="top" wrapText="1"/>
    </xf>
    <xf numFmtId="0" fontId="63" fillId="24" borderId="69" xfId="0" applyFont="1" applyFill="1" applyBorder="1" applyAlignment="1" applyProtection="1">
      <alignment horizontal="center" vertical="top" wrapText="1"/>
      <protection locked="0"/>
    </xf>
    <xf numFmtId="0" fontId="63" fillId="24" borderId="70" xfId="0" applyFont="1" applyFill="1" applyBorder="1" applyAlignment="1" applyProtection="1">
      <alignment horizontal="center" vertical="top" wrapText="1"/>
      <protection locked="0"/>
    </xf>
    <xf numFmtId="0" fontId="45" fillId="28" borderId="88" xfId="0" applyFont="1" applyFill="1" applyBorder="1" applyAlignment="1">
      <alignment horizontal="center" vertical="top"/>
    </xf>
    <xf numFmtId="0" fontId="45" fillId="28" borderId="86" xfId="0" applyFont="1" applyFill="1" applyBorder="1" applyAlignment="1">
      <alignment horizontal="center" vertical="top"/>
    </xf>
    <xf numFmtId="0" fontId="58" fillId="31" borderId="72" xfId="0" applyFont="1" applyFill="1" applyBorder="1" applyAlignment="1">
      <alignment horizontal="center" vertical="top" wrapText="1"/>
    </xf>
    <xf numFmtId="0" fontId="58" fillId="31" borderId="71" xfId="0" applyFont="1" applyFill="1" applyBorder="1" applyAlignment="1">
      <alignment horizontal="center" vertical="top" wrapText="1"/>
    </xf>
    <xf numFmtId="0" fontId="58" fillId="31" borderId="73" xfId="0" applyFont="1" applyFill="1" applyBorder="1" applyAlignment="1">
      <alignment horizontal="center" vertical="top" wrapText="1"/>
    </xf>
    <xf numFmtId="0" fontId="58" fillId="13" borderId="85" xfId="0" applyFont="1" applyFill="1" applyBorder="1" applyAlignment="1" applyProtection="1">
      <alignment horizontal="center" vertical="top"/>
      <protection locked="0"/>
    </xf>
    <xf numFmtId="0" fontId="45" fillId="13" borderId="19" xfId="0" applyFont="1" applyFill="1" applyBorder="1" applyAlignment="1" applyProtection="1">
      <alignment horizontal="center" vertical="top"/>
      <protection locked="0"/>
    </xf>
    <xf numFmtId="0" fontId="45" fillId="13" borderId="68" xfId="0" applyFont="1" applyFill="1" applyBorder="1" applyAlignment="1" applyProtection="1">
      <alignment horizontal="left" vertical="top"/>
      <protection locked="0"/>
    </xf>
    <xf numFmtId="0" fontId="10" fillId="13" borderId="69" xfId="0" applyFont="1" applyFill="1" applyBorder="1" applyAlignment="1">
      <alignment horizontal="center" vertical="top" wrapText="1"/>
    </xf>
    <xf numFmtId="0" fontId="10" fillId="13" borderId="80" xfId="0" applyFont="1" applyFill="1" applyBorder="1" applyAlignment="1">
      <alignment horizontal="center" vertical="top" wrapText="1"/>
    </xf>
    <xf numFmtId="0" fontId="10" fillId="13" borderId="70" xfId="0" applyFont="1" applyFill="1" applyBorder="1" applyAlignment="1">
      <alignment horizontal="center" vertical="top" wrapText="1"/>
    </xf>
    <xf numFmtId="0" fontId="10" fillId="0" borderId="69" xfId="0" applyFont="1" applyBorder="1" applyAlignment="1">
      <alignment horizontal="center" vertical="center"/>
    </xf>
    <xf numFmtId="0" fontId="10" fillId="0" borderId="80" xfId="0" applyFont="1" applyBorder="1" applyAlignment="1">
      <alignment horizontal="center" vertical="center"/>
    </xf>
    <xf numFmtId="0" fontId="10" fillId="0" borderId="70" xfId="0" applyFont="1" applyBorder="1" applyAlignment="1">
      <alignment horizontal="center" vertical="center"/>
    </xf>
    <xf numFmtId="0" fontId="45" fillId="0" borderId="74" xfId="0" applyFont="1" applyBorder="1" applyAlignment="1">
      <alignment horizontal="center" vertical="top"/>
    </xf>
    <xf numFmtId="0" fontId="45" fillId="0" borderId="82" xfId="0" applyFont="1" applyBorder="1" applyAlignment="1">
      <alignment horizontal="center" vertical="top"/>
    </xf>
    <xf numFmtId="0" fontId="45" fillId="0" borderId="75" xfId="0" applyFont="1" applyBorder="1" applyAlignment="1">
      <alignment horizontal="center" vertical="top"/>
    </xf>
    <xf numFmtId="0" fontId="45" fillId="0" borderId="85" xfId="0" applyFont="1" applyBorder="1" applyAlignment="1">
      <alignment horizontal="center" vertical="top"/>
    </xf>
    <xf numFmtId="0" fontId="45" fillId="0" borderId="19" xfId="0" applyFont="1" applyBorder="1" applyAlignment="1">
      <alignment horizontal="center" vertical="top"/>
    </xf>
    <xf numFmtId="0" fontId="45" fillId="0" borderId="86" xfId="0" applyFont="1" applyBorder="1" applyAlignment="1">
      <alignment horizontal="center" vertical="top"/>
    </xf>
    <xf numFmtId="0" fontId="45" fillId="0" borderId="76" xfId="0" applyFont="1" applyBorder="1" applyAlignment="1">
      <alignment horizontal="center" vertical="top"/>
    </xf>
    <xf numFmtId="0" fontId="45" fillId="0" borderId="87" xfId="0" applyFont="1" applyBorder="1" applyAlignment="1">
      <alignment horizontal="center" vertical="top"/>
    </xf>
    <xf numFmtId="0" fontId="45" fillId="0" borderId="77" xfId="0" applyFont="1" applyBorder="1" applyAlignment="1">
      <alignment horizontal="center" vertical="top"/>
    </xf>
    <xf numFmtId="0" fontId="58" fillId="0" borderId="74" xfId="0" applyFont="1" applyBorder="1" applyAlignment="1">
      <alignment horizontal="center" vertical="top" wrapText="1"/>
    </xf>
    <xf numFmtId="0" fontId="58" fillId="0" borderId="82" xfId="0" applyFont="1" applyBorder="1" applyAlignment="1">
      <alignment horizontal="center" vertical="top" wrapText="1"/>
    </xf>
    <xf numFmtId="0" fontId="58" fillId="0" borderId="75" xfId="0" applyFont="1" applyBorder="1" applyAlignment="1">
      <alignment horizontal="center" vertical="top" wrapText="1"/>
    </xf>
    <xf numFmtId="0" fontId="58" fillId="0" borderId="85" xfId="0" applyFont="1" applyBorder="1" applyAlignment="1">
      <alignment horizontal="center" vertical="top" wrapText="1"/>
    </xf>
    <xf numFmtId="0" fontId="58" fillId="0" borderId="19" xfId="0" applyFont="1" applyBorder="1" applyAlignment="1">
      <alignment horizontal="center" vertical="top" wrapText="1"/>
    </xf>
    <xf numFmtId="0" fontId="58" fillId="0" borderId="86" xfId="0" applyFont="1" applyBorder="1" applyAlignment="1">
      <alignment horizontal="center" vertical="top" wrapText="1"/>
    </xf>
    <xf numFmtId="0" fontId="58" fillId="0" borderId="76" xfId="0" applyFont="1" applyBorder="1" applyAlignment="1">
      <alignment horizontal="center" vertical="top" wrapText="1"/>
    </xf>
    <xf numFmtId="0" fontId="58" fillId="0" borderId="87" xfId="0" applyFont="1" applyBorder="1" applyAlignment="1">
      <alignment horizontal="center" vertical="top" wrapText="1"/>
    </xf>
    <xf numFmtId="0" fontId="58" fillId="0" borderId="77" xfId="0" applyFont="1" applyBorder="1" applyAlignment="1">
      <alignment horizontal="center" vertical="top" wrapText="1"/>
    </xf>
    <xf numFmtId="0" fontId="63" fillId="27" borderId="83" xfId="0" applyFont="1" applyFill="1" applyBorder="1" applyAlignment="1">
      <alignment horizontal="center" vertical="top"/>
    </xf>
    <xf numFmtId="0" fontId="63" fillId="27" borderId="85" xfId="0" applyFont="1" applyFill="1" applyBorder="1" applyAlignment="1">
      <alignment horizontal="center" vertical="top"/>
    </xf>
    <xf numFmtId="0" fontId="77" fillId="23" borderId="72" xfId="0" applyFont="1" applyFill="1" applyBorder="1" applyAlignment="1">
      <alignment horizontal="center" vertical="top" wrapText="1"/>
    </xf>
    <xf numFmtId="0" fontId="77" fillId="23" borderId="71" xfId="0" applyFont="1" applyFill="1" applyBorder="1" applyAlignment="1">
      <alignment horizontal="center" vertical="top" wrapText="1"/>
    </xf>
    <xf numFmtId="0" fontId="58" fillId="14" borderId="68" xfId="0" applyFont="1" applyFill="1" applyBorder="1" applyAlignment="1">
      <alignment horizontal="center" vertical="top"/>
    </xf>
    <xf numFmtId="0" fontId="58" fillId="14" borderId="68" xfId="0" applyFont="1" applyFill="1" applyBorder="1" applyAlignment="1">
      <alignment horizontal="center" vertical="top" textRotation="90"/>
    </xf>
    <xf numFmtId="0" fontId="58" fillId="16" borderId="72" xfId="0" applyFont="1" applyFill="1" applyBorder="1" applyAlignment="1">
      <alignment horizontal="center" vertical="top" wrapText="1"/>
    </xf>
    <xf numFmtId="0" fontId="58" fillId="16" borderId="71" xfId="0" applyFont="1" applyFill="1" applyBorder="1" applyAlignment="1">
      <alignment horizontal="center" vertical="top" wrapText="1"/>
    </xf>
    <xf numFmtId="0" fontId="58" fillId="16" borderId="73" xfId="0" applyFont="1" applyFill="1" applyBorder="1" applyAlignment="1">
      <alignment horizontal="center" vertical="top" wrapText="1"/>
    </xf>
    <xf numFmtId="0" fontId="58" fillId="19" borderId="68" xfId="0" applyFont="1" applyFill="1" applyBorder="1" applyAlignment="1">
      <alignment horizontal="center" vertical="top"/>
    </xf>
    <xf numFmtId="0" fontId="76" fillId="20" borderId="68" xfId="0" applyFont="1" applyFill="1" applyBorder="1" applyAlignment="1">
      <alignment vertical="top"/>
    </xf>
    <xf numFmtId="0" fontId="10" fillId="0" borderId="69" xfId="0" applyFont="1" applyBorder="1" applyAlignment="1">
      <alignment horizontal="center" vertical="center" wrapText="1"/>
    </xf>
    <xf numFmtId="0" fontId="10" fillId="0" borderId="80" xfId="0" applyFont="1" applyBorder="1" applyAlignment="1">
      <alignment horizontal="center" vertical="center" wrapText="1"/>
    </xf>
    <xf numFmtId="0" fontId="10" fillId="0" borderId="70" xfId="0" applyFont="1" applyBorder="1" applyAlignment="1">
      <alignment horizontal="center" vertical="center" wrapText="1"/>
    </xf>
    <xf numFmtId="0" fontId="10" fillId="0" borderId="69" xfId="0" applyFont="1" applyBorder="1" applyAlignment="1">
      <alignment horizontal="left" vertical="center"/>
    </xf>
    <xf numFmtId="0" fontId="10" fillId="0" borderId="70" xfId="0" applyFont="1" applyBorder="1" applyAlignment="1">
      <alignment horizontal="left" vertical="center"/>
    </xf>
    <xf numFmtId="9" fontId="9" fillId="2" borderId="69" xfId="0" applyNumberFormat="1" applyFont="1" applyFill="1" applyBorder="1" applyAlignment="1">
      <alignment horizontal="left" vertical="center" wrapText="1"/>
    </xf>
    <xf numFmtId="9" fontId="9" fillId="2" borderId="70" xfId="0" applyNumberFormat="1" applyFont="1" applyFill="1" applyBorder="1" applyAlignment="1">
      <alignment horizontal="left" vertical="center" wrapText="1"/>
    </xf>
    <xf numFmtId="0" fontId="9" fillId="13" borderId="69" xfId="0" applyFont="1" applyFill="1" applyBorder="1" applyAlignment="1">
      <alignment horizontal="center" vertical="center" wrapText="1"/>
    </xf>
    <xf numFmtId="0" fontId="9" fillId="13" borderId="70" xfId="0" applyFont="1" applyFill="1" applyBorder="1" applyAlignment="1">
      <alignment horizontal="center" vertical="center" wrapText="1"/>
    </xf>
    <xf numFmtId="0" fontId="9" fillId="0" borderId="69" xfId="0" applyFont="1" applyBorder="1" applyAlignment="1">
      <alignment horizontal="left" vertical="center" wrapText="1"/>
    </xf>
    <xf numFmtId="0" fontId="9" fillId="0" borderId="70" xfId="0" applyFont="1" applyBorder="1" applyAlignment="1">
      <alignment horizontal="left" vertical="center" wrapText="1"/>
    </xf>
    <xf numFmtId="14" fontId="9" fillId="0" borderId="69" xfId="0" applyNumberFormat="1" applyFont="1" applyBorder="1" applyAlignment="1">
      <alignment horizontal="left" vertical="center" wrapText="1"/>
    </xf>
    <xf numFmtId="14" fontId="9" fillId="0" borderId="70" xfId="0" applyNumberFormat="1" applyFont="1" applyBorder="1" applyAlignment="1">
      <alignment horizontal="left" vertical="center" wrapText="1"/>
    </xf>
    <xf numFmtId="0" fontId="9" fillId="0" borderId="69" xfId="0" applyFont="1" applyBorder="1" applyAlignment="1">
      <alignment horizontal="left" vertical="center"/>
    </xf>
    <xf numFmtId="0" fontId="9" fillId="0" borderId="70" xfId="0" applyFont="1" applyBorder="1" applyAlignment="1">
      <alignment horizontal="left" vertical="center"/>
    </xf>
    <xf numFmtId="0" fontId="9" fillId="2" borderId="80" xfId="0" applyFont="1" applyFill="1" applyBorder="1" applyAlignment="1">
      <alignment horizontal="left" vertical="center"/>
    </xf>
    <xf numFmtId="0" fontId="9" fillId="2" borderId="70" xfId="0" applyFont="1" applyFill="1" applyBorder="1" applyAlignment="1">
      <alignment horizontal="left" vertical="center"/>
    </xf>
    <xf numFmtId="0" fontId="48" fillId="0" borderId="69" xfId="0" applyFont="1" applyBorder="1" applyAlignment="1">
      <alignment horizontal="left" vertical="center" wrapText="1"/>
    </xf>
    <xf numFmtId="0" fontId="48" fillId="0" borderId="70" xfId="0" applyFont="1" applyBorder="1" applyAlignment="1">
      <alignment horizontal="left" vertical="center" wrapText="1"/>
    </xf>
    <xf numFmtId="0" fontId="66" fillId="0" borderId="74" xfId="0" applyFont="1" applyBorder="1" applyAlignment="1">
      <alignment horizontal="center" vertical="center" wrapText="1"/>
    </xf>
    <xf numFmtId="0" fontId="66" fillId="0" borderId="82" xfId="0" applyFont="1" applyBorder="1" applyAlignment="1">
      <alignment horizontal="center" vertical="center" wrapText="1"/>
    </xf>
    <xf numFmtId="0" fontId="66" fillId="0" borderId="75" xfId="0" applyFont="1" applyBorder="1" applyAlignment="1">
      <alignment horizontal="center" vertical="center" wrapText="1"/>
    </xf>
    <xf numFmtId="0" fontId="66" fillId="0" borderId="85" xfId="0" applyFont="1" applyBorder="1" applyAlignment="1">
      <alignment horizontal="center" vertical="center" wrapText="1"/>
    </xf>
    <xf numFmtId="0" fontId="66" fillId="0" borderId="19" xfId="0" applyFont="1" applyBorder="1" applyAlignment="1">
      <alignment horizontal="center" vertical="center" wrapText="1"/>
    </xf>
    <xf numFmtId="0" fontId="66" fillId="0" borderId="86" xfId="0" applyFont="1" applyBorder="1" applyAlignment="1">
      <alignment horizontal="center" vertical="center" wrapText="1"/>
    </xf>
    <xf numFmtId="0" fontId="66" fillId="0" borderId="76" xfId="0" applyFont="1" applyBorder="1" applyAlignment="1">
      <alignment horizontal="center" vertical="center" wrapText="1"/>
    </xf>
    <xf numFmtId="0" fontId="66" fillId="0" borderId="87" xfId="0" applyFont="1" applyBorder="1" applyAlignment="1">
      <alignment horizontal="center" vertical="center" wrapText="1"/>
    </xf>
    <xf numFmtId="0" fontId="66" fillId="0" borderId="77" xfId="0" applyFont="1" applyBorder="1" applyAlignment="1">
      <alignment horizontal="center" vertical="center" wrapText="1"/>
    </xf>
    <xf numFmtId="0" fontId="45" fillId="28" borderId="84" xfId="0" applyFont="1" applyFill="1" applyBorder="1" applyAlignment="1">
      <alignment horizontal="center" vertical="top"/>
    </xf>
    <xf numFmtId="0" fontId="45" fillId="28" borderId="0" xfId="0" applyFont="1" applyFill="1" applyAlignment="1">
      <alignment horizontal="center" vertical="top"/>
    </xf>
    <xf numFmtId="0" fontId="58" fillId="31" borderId="68" xfId="0" applyFont="1" applyFill="1" applyBorder="1" applyAlignment="1">
      <alignment horizontal="center" vertical="top" wrapText="1"/>
    </xf>
    <xf numFmtId="0" fontId="81" fillId="0" borderId="72" xfId="0" applyFont="1" applyBorder="1" applyAlignment="1">
      <alignment horizontal="left" vertical="center"/>
    </xf>
    <xf numFmtId="0" fontId="81" fillId="0" borderId="71" xfId="0" applyFont="1" applyBorder="1" applyAlignment="1">
      <alignment horizontal="left" vertical="center"/>
    </xf>
    <xf numFmtId="0" fontId="81" fillId="0" borderId="73" xfId="0" applyFont="1" applyBorder="1" applyAlignment="1">
      <alignment horizontal="left" vertical="center"/>
    </xf>
    <xf numFmtId="0" fontId="10" fillId="13" borderId="69" xfId="0" applyFont="1" applyFill="1" applyBorder="1" applyAlignment="1">
      <alignment horizontal="center" vertical="center" wrapText="1"/>
    </xf>
    <xf numFmtId="0" fontId="10" fillId="13" borderId="80" xfId="0" applyFont="1" applyFill="1" applyBorder="1" applyAlignment="1">
      <alignment horizontal="center" vertical="center" wrapText="1"/>
    </xf>
    <xf numFmtId="0" fontId="10" fillId="13" borderId="70" xfId="0" applyFont="1" applyFill="1" applyBorder="1" applyAlignment="1">
      <alignment horizontal="center" vertical="center" wrapText="1"/>
    </xf>
    <xf numFmtId="0" fontId="9" fillId="13" borderId="80" xfId="0" applyFont="1" applyFill="1" applyBorder="1" applyAlignment="1">
      <alignment horizontal="center" vertical="center" wrapText="1"/>
    </xf>
    <xf numFmtId="0" fontId="9" fillId="13" borderId="69" xfId="0" applyFont="1" applyFill="1" applyBorder="1" applyAlignment="1">
      <alignment horizontal="center" vertical="top" wrapText="1"/>
    </xf>
    <xf numFmtId="0" fontId="9" fillId="13" borderId="80" xfId="0" applyFont="1" applyFill="1" applyBorder="1" applyAlignment="1">
      <alignment horizontal="center" vertical="top" wrapText="1"/>
    </xf>
    <xf numFmtId="0" fontId="9" fillId="13" borderId="70" xfId="0" applyFont="1" applyFill="1" applyBorder="1" applyAlignment="1">
      <alignment horizontal="center" vertical="top" wrapText="1"/>
    </xf>
    <xf numFmtId="0" fontId="45" fillId="13" borderId="68" xfId="0" applyFont="1" applyFill="1" applyBorder="1" applyAlignment="1" applyProtection="1">
      <alignment horizontal="left" vertical="top" wrapText="1"/>
      <protection locked="0"/>
    </xf>
    <xf numFmtId="0" fontId="63" fillId="18" borderId="68" xfId="4" applyFont="1" applyFill="1" applyBorder="1" applyAlignment="1">
      <alignment horizontal="center" vertical="top" wrapText="1"/>
    </xf>
    <xf numFmtId="0" fontId="9" fillId="0" borderId="74" xfId="4" applyFont="1" applyBorder="1" applyAlignment="1">
      <alignment horizontal="left" vertical="top"/>
    </xf>
    <xf numFmtId="0" fontId="9" fillId="0" borderId="82" xfId="4" applyFont="1" applyBorder="1" applyAlignment="1">
      <alignment horizontal="left" vertical="top"/>
    </xf>
    <xf numFmtId="0" fontId="9" fillId="0" borderId="75" xfId="4" applyFont="1" applyBorder="1" applyAlignment="1">
      <alignment horizontal="left" vertical="top"/>
    </xf>
    <xf numFmtId="0" fontId="9" fillId="0" borderId="85" xfId="4" applyFont="1" applyBorder="1" applyAlignment="1">
      <alignment horizontal="left" vertical="top"/>
    </xf>
    <xf numFmtId="0" fontId="9" fillId="0" borderId="19" xfId="4" applyFont="1" applyAlignment="1">
      <alignment horizontal="left" vertical="top"/>
    </xf>
    <xf numFmtId="0" fontId="9" fillId="0" borderId="86" xfId="4" applyFont="1" applyBorder="1" applyAlignment="1">
      <alignment horizontal="left" vertical="top"/>
    </xf>
    <xf numFmtId="0" fontId="9" fillId="0" borderId="76" xfId="4" applyFont="1" applyBorder="1" applyAlignment="1">
      <alignment horizontal="left" vertical="top"/>
    </xf>
    <xf numFmtId="0" fontId="9" fillId="0" borderId="87" xfId="4" applyFont="1" applyBorder="1" applyAlignment="1">
      <alignment horizontal="left" vertical="top"/>
    </xf>
    <xf numFmtId="0" fontId="9" fillId="0" borderId="77" xfId="4" applyFont="1" applyBorder="1" applyAlignment="1">
      <alignment horizontal="left" vertical="top"/>
    </xf>
    <xf numFmtId="0" fontId="89" fillId="0" borderId="74" xfId="4" applyFont="1" applyBorder="1" applyAlignment="1">
      <alignment horizontal="center" vertical="center" wrapText="1"/>
    </xf>
    <xf numFmtId="0" fontId="89" fillId="0" borderId="82" xfId="4" applyFont="1" applyBorder="1" applyAlignment="1">
      <alignment horizontal="center" vertical="center" wrapText="1"/>
    </xf>
    <xf numFmtId="0" fontId="89" fillId="0" borderId="75" xfId="4" applyFont="1" applyBorder="1" applyAlignment="1">
      <alignment horizontal="center" vertical="center" wrapText="1"/>
    </xf>
    <xf numFmtId="0" fontId="89" fillId="0" borderId="85" xfId="4" applyFont="1" applyBorder="1" applyAlignment="1">
      <alignment horizontal="center" vertical="center" wrapText="1"/>
    </xf>
    <xf numFmtId="0" fontId="89" fillId="0" borderId="19" xfId="4" applyFont="1" applyAlignment="1">
      <alignment horizontal="center" vertical="center" wrapText="1"/>
    </xf>
    <xf numFmtId="0" fontId="89" fillId="0" borderId="86" xfId="4" applyFont="1" applyBorder="1" applyAlignment="1">
      <alignment horizontal="center" vertical="center" wrapText="1"/>
    </xf>
    <xf numFmtId="0" fontId="89" fillId="0" borderId="76" xfId="4" applyFont="1" applyBorder="1" applyAlignment="1">
      <alignment horizontal="center" vertical="center" wrapText="1"/>
    </xf>
    <xf numFmtId="0" fontId="89" fillId="0" borderId="87" xfId="4" applyFont="1" applyBorder="1" applyAlignment="1">
      <alignment horizontal="center" vertical="center" wrapText="1"/>
    </xf>
    <xf numFmtId="0" fontId="89" fillId="0" borderId="77" xfId="4" applyFont="1" applyBorder="1" applyAlignment="1">
      <alignment horizontal="center" vertical="center" wrapText="1"/>
    </xf>
    <xf numFmtId="0" fontId="69" fillId="27" borderId="83" xfId="4" applyFont="1" applyFill="1" applyBorder="1" applyAlignment="1">
      <alignment horizontal="left" vertical="top"/>
    </xf>
    <xf numFmtId="0" fontId="69" fillId="27" borderId="85" xfId="4" applyFont="1" applyFill="1" applyBorder="1" applyAlignment="1">
      <alignment horizontal="left" vertical="top"/>
    </xf>
    <xf numFmtId="0" fontId="9" fillId="28" borderId="84" xfId="4" applyFont="1" applyFill="1" applyBorder="1" applyAlignment="1">
      <alignment horizontal="left" vertical="top"/>
    </xf>
    <xf numFmtId="0" fontId="9" fillId="28" borderId="19" xfId="4" applyFont="1" applyFill="1" applyAlignment="1">
      <alignment horizontal="left" vertical="top"/>
    </xf>
    <xf numFmtId="0" fontId="10" fillId="31" borderId="72" xfId="4" applyFont="1" applyFill="1" applyBorder="1" applyAlignment="1">
      <alignment horizontal="left" vertical="top" wrapText="1"/>
    </xf>
    <xf numFmtId="0" fontId="10" fillId="31" borderId="71" xfId="4" applyFont="1" applyFill="1" applyBorder="1" applyAlignment="1">
      <alignment horizontal="left" vertical="top" wrapText="1"/>
    </xf>
    <xf numFmtId="0" fontId="10" fillId="31" borderId="73" xfId="4" applyFont="1" applyFill="1" applyBorder="1" applyAlignment="1">
      <alignment horizontal="left" vertical="top" wrapText="1"/>
    </xf>
    <xf numFmtId="0" fontId="9" fillId="13" borderId="68" xfId="4" applyFont="1" applyFill="1" applyBorder="1" applyAlignment="1" applyProtection="1">
      <alignment horizontal="left" vertical="top"/>
      <protection locked="0"/>
    </xf>
    <xf numFmtId="0" fontId="9" fillId="13" borderId="72" xfId="4" applyFont="1" applyFill="1" applyBorder="1" applyAlignment="1" applyProtection="1">
      <alignment horizontal="left" vertical="top"/>
      <protection locked="0"/>
    </xf>
    <xf numFmtId="0" fontId="58" fillId="14" borderId="68" xfId="4" applyFont="1" applyFill="1" applyBorder="1" applyAlignment="1">
      <alignment horizontal="left" vertical="top"/>
    </xf>
    <xf numFmtId="0" fontId="76" fillId="15" borderId="68" xfId="4" applyFont="1" applyFill="1" applyBorder="1" applyAlignment="1">
      <alignment horizontal="left" vertical="top"/>
    </xf>
    <xf numFmtId="0" fontId="58" fillId="19" borderId="68" xfId="4" applyFont="1" applyFill="1" applyBorder="1" applyAlignment="1">
      <alignment horizontal="left" vertical="top"/>
    </xf>
    <xf numFmtId="0" fontId="76" fillId="20" borderId="68" xfId="4" applyFont="1" applyFill="1" applyBorder="1" applyAlignment="1">
      <alignment horizontal="left" vertical="top"/>
    </xf>
    <xf numFmtId="0" fontId="77" fillId="23" borderId="72" xfId="4" applyFont="1" applyFill="1" applyBorder="1" applyAlignment="1">
      <alignment horizontal="left" vertical="top" wrapText="1"/>
    </xf>
    <xf numFmtId="0" fontId="77" fillId="23" borderId="71" xfId="4" applyFont="1" applyFill="1" applyBorder="1" applyAlignment="1">
      <alignment horizontal="left" vertical="top" wrapText="1"/>
    </xf>
    <xf numFmtId="0" fontId="58" fillId="16" borderId="72" xfId="4" applyFont="1" applyFill="1" applyBorder="1" applyAlignment="1">
      <alignment horizontal="left" vertical="top" wrapText="1"/>
    </xf>
    <xf numFmtId="0" fontId="58" fillId="16" borderId="71" xfId="4" applyFont="1" applyFill="1" applyBorder="1" applyAlignment="1">
      <alignment horizontal="left" vertical="top" wrapText="1"/>
    </xf>
    <xf numFmtId="0" fontId="58" fillId="16" borderId="73" xfId="4" applyFont="1" applyFill="1" applyBorder="1" applyAlignment="1">
      <alignment horizontal="left" vertical="top" wrapText="1"/>
    </xf>
    <xf numFmtId="0" fontId="58" fillId="17" borderId="68" xfId="4" applyFont="1" applyFill="1" applyBorder="1" applyAlignment="1">
      <alignment horizontal="left" vertical="top" wrapText="1"/>
    </xf>
    <xf numFmtId="0" fontId="45" fillId="18" borderId="68" xfId="4" applyFont="1" applyFill="1" applyBorder="1" applyAlignment="1">
      <alignment horizontal="left" vertical="top"/>
    </xf>
    <xf numFmtId="0" fontId="58" fillId="14" borderId="68" xfId="4" applyFont="1" applyFill="1" applyBorder="1" applyAlignment="1">
      <alignment horizontal="left" vertical="top" textRotation="90"/>
    </xf>
    <xf numFmtId="0" fontId="58" fillId="14" borderId="68" xfId="4" applyFont="1" applyFill="1" applyBorder="1" applyAlignment="1">
      <alignment horizontal="left" vertical="top" wrapText="1"/>
    </xf>
    <xf numFmtId="0" fontId="76" fillId="15" borderId="68" xfId="4" applyFont="1" applyFill="1" applyBorder="1" applyAlignment="1">
      <alignment horizontal="left" vertical="top" wrapText="1"/>
    </xf>
    <xf numFmtId="0" fontId="58" fillId="14" borderId="69" xfId="4" applyFont="1" applyFill="1" applyBorder="1" applyAlignment="1">
      <alignment horizontal="left" vertical="top" wrapText="1"/>
    </xf>
    <xf numFmtId="0" fontId="58" fillId="14" borderId="70" xfId="4" applyFont="1" applyFill="1" applyBorder="1" applyAlignment="1">
      <alignment horizontal="left" vertical="top" wrapText="1"/>
    </xf>
    <xf numFmtId="0" fontId="63" fillId="24" borderId="69" xfId="4" applyFont="1" applyFill="1" applyBorder="1" applyAlignment="1">
      <alignment horizontal="left" vertical="top" wrapText="1"/>
    </xf>
    <xf numFmtId="0" fontId="63" fillId="24" borderId="70" xfId="4" applyFont="1" applyFill="1" applyBorder="1" applyAlignment="1">
      <alignment horizontal="left" vertical="top" wrapText="1"/>
    </xf>
    <xf numFmtId="0" fontId="58" fillId="17" borderId="68" xfId="4" applyFont="1" applyFill="1" applyBorder="1" applyAlignment="1">
      <alignment horizontal="left" vertical="top"/>
    </xf>
    <xf numFmtId="0" fontId="58" fillId="22" borderId="69" xfId="4" applyFont="1" applyFill="1" applyBorder="1" applyAlignment="1">
      <alignment horizontal="left" vertical="top" textRotation="90" wrapText="1"/>
    </xf>
    <xf numFmtId="0" fontId="58" fillId="22" borderId="70" xfId="4" applyFont="1" applyFill="1" applyBorder="1" applyAlignment="1">
      <alignment horizontal="left" vertical="top" textRotation="90" wrapText="1"/>
    </xf>
    <xf numFmtId="0" fontId="58" fillId="22" borderId="69" xfId="4" applyFont="1" applyFill="1" applyBorder="1" applyAlignment="1">
      <alignment horizontal="left" vertical="top" wrapText="1"/>
    </xf>
    <xf numFmtId="0" fontId="58" fillId="22" borderId="70" xfId="4" applyFont="1" applyFill="1" applyBorder="1" applyAlignment="1">
      <alignment horizontal="left" vertical="top" wrapText="1"/>
    </xf>
    <xf numFmtId="0" fontId="58" fillId="18" borderId="69" xfId="4" applyFont="1" applyFill="1" applyBorder="1" applyAlignment="1">
      <alignment horizontal="left" vertical="top" wrapText="1"/>
    </xf>
    <xf numFmtId="0" fontId="58" fillId="18" borderId="70" xfId="4" applyFont="1" applyFill="1" applyBorder="1" applyAlignment="1">
      <alignment horizontal="left" vertical="top" wrapText="1"/>
    </xf>
    <xf numFmtId="0" fontId="58" fillId="16" borderId="68" xfId="4" applyFont="1" applyFill="1" applyBorder="1" applyAlignment="1">
      <alignment horizontal="left" vertical="top" wrapText="1"/>
    </xf>
    <xf numFmtId="0" fontId="77" fillId="21" borderId="69" xfId="4" applyFont="1" applyFill="1" applyBorder="1" applyAlignment="1">
      <alignment horizontal="left" vertical="top" wrapText="1"/>
    </xf>
    <xf numFmtId="0" fontId="77" fillId="21" borderId="70" xfId="4" applyFont="1" applyFill="1" applyBorder="1" applyAlignment="1">
      <alignment horizontal="left" vertical="top" wrapText="1"/>
    </xf>
    <xf numFmtId="0" fontId="58" fillId="14" borderId="69" xfId="4" applyFont="1" applyFill="1" applyBorder="1" applyAlignment="1">
      <alignment horizontal="center" vertical="top" wrapText="1"/>
    </xf>
    <xf numFmtId="0" fontId="58" fillId="14" borderId="70" xfId="4" applyFont="1" applyFill="1" applyBorder="1" applyAlignment="1">
      <alignment horizontal="center" vertical="top" wrapText="1"/>
    </xf>
    <xf numFmtId="0" fontId="63" fillId="18" borderId="76" xfId="4" applyFont="1" applyFill="1" applyBorder="1" applyAlignment="1">
      <alignment horizontal="center" vertical="center"/>
    </xf>
    <xf numFmtId="0" fontId="63" fillId="18" borderId="87" xfId="4" applyFont="1" applyFill="1" applyBorder="1" applyAlignment="1">
      <alignment horizontal="center" vertical="center"/>
    </xf>
    <xf numFmtId="0" fontId="63" fillId="18" borderId="68" xfId="4" applyFont="1" applyFill="1" applyBorder="1" applyAlignment="1">
      <alignment horizontal="left" vertical="top" wrapText="1"/>
    </xf>
    <xf numFmtId="0" fontId="63" fillId="18" borderId="74" xfId="4" applyFont="1" applyFill="1" applyBorder="1" applyAlignment="1">
      <alignment horizontal="left" vertical="top" wrapText="1"/>
    </xf>
    <xf numFmtId="0" fontId="63" fillId="18" borderId="76" xfId="4" applyFont="1" applyFill="1" applyBorder="1" applyAlignment="1">
      <alignment horizontal="left" vertical="top" wrapText="1"/>
    </xf>
    <xf numFmtId="0" fontId="63" fillId="18" borderId="69" xfId="4" applyFont="1" applyFill="1" applyBorder="1" applyAlignment="1">
      <alignment horizontal="left" vertical="top" wrapText="1"/>
    </xf>
    <xf numFmtId="0" fontId="63" fillId="18" borderId="70" xfId="4" applyFont="1" applyFill="1" applyBorder="1" applyAlignment="1">
      <alignment horizontal="left" vertical="top" wrapText="1"/>
    </xf>
    <xf numFmtId="0" fontId="63" fillId="24" borderId="69" xfId="4" applyFont="1" applyFill="1" applyBorder="1" applyAlignment="1" applyProtection="1">
      <alignment horizontal="left" vertical="top" wrapText="1"/>
      <protection locked="0"/>
    </xf>
    <xf numFmtId="0" fontId="63" fillId="24" borderId="70" xfId="4" applyFont="1" applyFill="1" applyBorder="1" applyAlignment="1" applyProtection="1">
      <alignment horizontal="left" vertical="top" wrapText="1"/>
      <protection locked="0"/>
    </xf>
    <xf numFmtId="0" fontId="9" fillId="0" borderId="74" xfId="4" applyFont="1" applyBorder="1" applyAlignment="1">
      <alignment horizontal="center"/>
    </xf>
    <xf numFmtId="0" fontId="9" fillId="0" borderId="82" xfId="4" applyFont="1" applyBorder="1" applyAlignment="1">
      <alignment horizontal="center"/>
    </xf>
    <xf numFmtId="0" fontId="9" fillId="0" borderId="75" xfId="4" applyFont="1" applyBorder="1" applyAlignment="1">
      <alignment horizontal="center"/>
    </xf>
    <xf numFmtId="0" fontId="9" fillId="0" borderId="85" xfId="4" applyFont="1" applyBorder="1" applyAlignment="1">
      <alignment horizontal="center"/>
    </xf>
    <xf numFmtId="0" fontId="9" fillId="0" borderId="19" xfId="4" applyFont="1" applyAlignment="1">
      <alignment horizontal="center"/>
    </xf>
    <xf numFmtId="0" fontId="9" fillId="0" borderId="86" xfId="4" applyFont="1" applyBorder="1" applyAlignment="1">
      <alignment horizontal="center"/>
    </xf>
    <xf numFmtId="0" fontId="9" fillId="0" borderId="76" xfId="4" applyFont="1" applyBorder="1" applyAlignment="1">
      <alignment horizontal="center"/>
    </xf>
    <xf numFmtId="0" fontId="9" fillId="0" borderId="87" xfId="4" applyFont="1" applyBorder="1" applyAlignment="1">
      <alignment horizontal="center"/>
    </xf>
    <xf numFmtId="0" fontId="9" fillId="0" borderId="77" xfId="4" applyFont="1" applyBorder="1" applyAlignment="1">
      <alignment horizontal="center"/>
    </xf>
    <xf numFmtId="0" fontId="10" fillId="0" borderId="74" xfId="4" applyFont="1" applyBorder="1" applyAlignment="1">
      <alignment horizontal="center" vertical="center" wrapText="1"/>
    </xf>
    <xf numFmtId="0" fontId="10" fillId="0" borderId="82" xfId="4" applyFont="1" applyBorder="1" applyAlignment="1">
      <alignment horizontal="center" vertical="center" wrapText="1"/>
    </xf>
    <xf numFmtId="0" fontId="10" fillId="0" borderId="75" xfId="4" applyFont="1" applyBorder="1" applyAlignment="1">
      <alignment horizontal="center" vertical="center" wrapText="1"/>
    </xf>
    <xf numFmtId="0" fontId="10" fillId="0" borderId="85" xfId="4" applyFont="1" applyBorder="1" applyAlignment="1">
      <alignment horizontal="center" vertical="center" wrapText="1"/>
    </xf>
    <xf numFmtId="0" fontId="10" fillId="0" borderId="19" xfId="4" applyFont="1" applyAlignment="1">
      <alignment horizontal="center" vertical="center" wrapText="1"/>
    </xf>
    <xf numFmtId="0" fontId="10" fillId="0" borderId="86" xfId="4" applyFont="1" applyBorder="1" applyAlignment="1">
      <alignment horizontal="center" vertical="center" wrapText="1"/>
    </xf>
    <xf numFmtId="0" fontId="10" fillId="0" borderId="76" xfId="4" applyFont="1" applyBorder="1" applyAlignment="1">
      <alignment horizontal="center" vertical="center" wrapText="1"/>
    </xf>
    <xf numFmtId="0" fontId="10" fillId="0" borderId="87" xfId="4" applyFont="1" applyBorder="1" applyAlignment="1">
      <alignment horizontal="center" vertical="center" wrapText="1"/>
    </xf>
    <xf numFmtId="0" fontId="10" fillId="0" borderId="77" xfId="4" applyFont="1" applyBorder="1" applyAlignment="1">
      <alignment horizontal="center" vertical="center" wrapText="1"/>
    </xf>
    <xf numFmtId="0" fontId="69" fillId="27" borderId="83" xfId="4" applyFont="1" applyFill="1" applyBorder="1" applyAlignment="1">
      <alignment horizontal="center" vertical="center"/>
    </xf>
    <xf numFmtId="0" fontId="69" fillId="27" borderId="85" xfId="4" applyFont="1" applyFill="1" applyBorder="1" applyAlignment="1">
      <alignment horizontal="center" vertical="center"/>
    </xf>
    <xf numFmtId="0" fontId="9" fillId="28" borderId="68" xfId="4" applyFont="1" applyFill="1" applyBorder="1" applyAlignment="1">
      <alignment horizontal="center" vertical="center"/>
    </xf>
    <xf numFmtId="0" fontId="10" fillId="31" borderId="72" xfId="4" applyFont="1" applyFill="1" applyBorder="1" applyAlignment="1">
      <alignment horizontal="center" vertical="center" wrapText="1"/>
    </xf>
    <xf numFmtId="0" fontId="10" fillId="31" borderId="71" xfId="4" applyFont="1" applyFill="1" applyBorder="1" applyAlignment="1">
      <alignment horizontal="center" vertical="center" wrapText="1"/>
    </xf>
    <xf numFmtId="0" fontId="10" fillId="31" borderId="73" xfId="4" applyFont="1" applyFill="1" applyBorder="1" applyAlignment="1">
      <alignment horizontal="center" vertical="center" wrapText="1"/>
    </xf>
    <xf numFmtId="0" fontId="9" fillId="13" borderId="68" xfId="4" applyFont="1" applyFill="1" applyBorder="1" applyAlignment="1" applyProtection="1">
      <alignment horizontal="left" vertical="center"/>
      <protection locked="0"/>
    </xf>
    <xf numFmtId="0" fontId="10" fillId="14" borderId="68" xfId="4" applyFont="1" applyFill="1" applyBorder="1" applyAlignment="1">
      <alignment horizontal="center" vertical="center" textRotation="90"/>
    </xf>
    <xf numFmtId="0" fontId="48" fillId="15" borderId="68" xfId="4" applyFont="1" applyFill="1" applyBorder="1"/>
    <xf numFmtId="0" fontId="50" fillId="15" borderId="69" xfId="4" applyFont="1" applyFill="1" applyBorder="1" applyAlignment="1">
      <alignment horizontal="center" vertical="center"/>
    </xf>
    <xf numFmtId="0" fontId="50" fillId="15" borderId="70" xfId="4" applyFont="1" applyFill="1" applyBorder="1" applyAlignment="1">
      <alignment horizontal="center" vertical="center"/>
    </xf>
    <xf numFmtId="0" fontId="10" fillId="14" borderId="68" xfId="4" applyFont="1" applyFill="1" applyBorder="1" applyAlignment="1">
      <alignment horizontal="center" vertical="center" wrapText="1"/>
    </xf>
    <xf numFmtId="0" fontId="48" fillId="15" borderId="68" xfId="4" applyFont="1" applyFill="1" applyBorder="1" applyAlignment="1">
      <alignment wrapText="1"/>
    </xf>
    <xf numFmtId="0" fontId="10" fillId="14" borderId="72" xfId="4" applyFont="1" applyFill="1" applyBorder="1" applyAlignment="1">
      <alignment horizontal="center" vertical="center"/>
    </xf>
    <xf numFmtId="0" fontId="10" fillId="14" borderId="71" xfId="4" applyFont="1" applyFill="1" applyBorder="1" applyAlignment="1">
      <alignment horizontal="center" vertical="center"/>
    </xf>
    <xf numFmtId="0" fontId="10" fillId="14" borderId="73" xfId="4" applyFont="1" applyFill="1" applyBorder="1" applyAlignment="1">
      <alignment horizontal="center" vertical="center"/>
    </xf>
    <xf numFmtId="0" fontId="10" fillId="19" borderId="72" xfId="4" applyFont="1" applyFill="1" applyBorder="1" applyAlignment="1">
      <alignment horizontal="center" vertical="center"/>
    </xf>
    <xf numFmtId="0" fontId="10" fillId="19" borderId="71" xfId="4" applyFont="1" applyFill="1" applyBorder="1" applyAlignment="1">
      <alignment horizontal="center" vertical="center"/>
    </xf>
    <xf numFmtId="0" fontId="10" fillId="19" borderId="73" xfId="4" applyFont="1" applyFill="1" applyBorder="1" applyAlignment="1">
      <alignment horizontal="center" vertical="center"/>
    </xf>
    <xf numFmtId="0" fontId="50" fillId="23" borderId="72" xfId="4" applyFont="1" applyFill="1" applyBorder="1" applyAlignment="1">
      <alignment horizontal="center" vertical="center" wrapText="1"/>
    </xf>
    <xf numFmtId="0" fontId="50" fillId="23" borderId="71" xfId="4" applyFont="1" applyFill="1" applyBorder="1" applyAlignment="1">
      <alignment horizontal="center" vertical="center" wrapText="1"/>
    </xf>
    <xf numFmtId="0" fontId="10" fillId="16" borderId="72" xfId="4" applyFont="1" applyFill="1" applyBorder="1" applyAlignment="1">
      <alignment horizontal="center" vertical="center" wrapText="1"/>
    </xf>
    <xf numFmtId="0" fontId="10" fillId="16" borderId="71" xfId="4" applyFont="1" applyFill="1" applyBorder="1" applyAlignment="1">
      <alignment horizontal="center" vertical="center" wrapText="1"/>
    </xf>
    <xf numFmtId="0" fontId="10" fillId="16" borderId="73" xfId="4" applyFont="1" applyFill="1" applyBorder="1" applyAlignment="1">
      <alignment horizontal="center" vertical="center" wrapText="1"/>
    </xf>
    <xf numFmtId="0" fontId="10" fillId="17" borderId="68" xfId="4" applyFont="1" applyFill="1" applyBorder="1" applyAlignment="1">
      <alignment horizontal="center" vertical="center"/>
    </xf>
    <xf numFmtId="0" fontId="9" fillId="18" borderId="68" xfId="4" applyFont="1" applyFill="1" applyBorder="1"/>
    <xf numFmtId="0" fontId="10" fillId="14" borderId="69" xfId="4" applyFont="1" applyFill="1" applyBorder="1" applyAlignment="1">
      <alignment horizontal="center" vertical="center" wrapText="1"/>
    </xf>
    <xf numFmtId="0" fontId="10" fillId="14" borderId="70" xfId="4" applyFont="1" applyFill="1" applyBorder="1" applyAlignment="1">
      <alignment horizontal="center" vertical="center" wrapText="1"/>
    </xf>
    <xf numFmtId="0" fontId="71" fillId="25" borderId="68" xfId="4" applyFont="1" applyFill="1" applyBorder="1" applyAlignment="1">
      <alignment horizontal="center" vertical="center"/>
    </xf>
    <xf numFmtId="0" fontId="72" fillId="0" borderId="68" xfId="4" applyFont="1" applyBorder="1" applyAlignment="1">
      <alignment horizontal="center" vertical="center" wrapText="1"/>
    </xf>
    <xf numFmtId="0" fontId="10" fillId="19" borderId="74" xfId="4" applyFont="1" applyFill="1" applyBorder="1" applyAlignment="1">
      <alignment horizontal="center" vertical="center" wrapText="1"/>
    </xf>
    <xf numFmtId="0" fontId="10" fillId="19" borderId="75" xfId="4" applyFont="1" applyFill="1" applyBorder="1" applyAlignment="1">
      <alignment horizontal="center" vertical="center" wrapText="1"/>
    </xf>
    <xf numFmtId="0" fontId="10" fillId="19" borderId="76" xfId="4" applyFont="1" applyFill="1" applyBorder="1" applyAlignment="1">
      <alignment horizontal="center" vertical="center" wrapText="1"/>
    </xf>
    <xf numFmtId="0" fontId="10" fillId="19" borderId="77" xfId="4" applyFont="1" applyFill="1" applyBorder="1" applyAlignment="1">
      <alignment horizontal="center" vertical="center" wrapText="1"/>
    </xf>
    <xf numFmtId="0" fontId="10" fillId="17" borderId="68" xfId="4" applyFont="1" applyFill="1" applyBorder="1" applyAlignment="1">
      <alignment horizontal="center" vertical="center" wrapText="1"/>
    </xf>
    <xf numFmtId="0" fontId="10" fillId="22" borderId="69" xfId="4" applyFont="1" applyFill="1" applyBorder="1" applyAlignment="1">
      <alignment horizontal="center" vertical="center" textRotation="90" wrapText="1"/>
    </xf>
    <xf numFmtId="0" fontId="10" fillId="22" borderId="70" xfId="4" applyFont="1" applyFill="1" applyBorder="1" applyAlignment="1">
      <alignment horizontal="center" vertical="center" textRotation="90" wrapText="1"/>
    </xf>
    <xf numFmtId="9" fontId="9" fillId="0" borderId="69" xfId="4" applyNumberFormat="1" applyFont="1" applyBorder="1" applyAlignment="1">
      <alignment horizontal="center" vertical="center" wrapText="1"/>
    </xf>
    <xf numFmtId="9" fontId="9" fillId="0" borderId="80" xfId="4" applyNumberFormat="1" applyFont="1" applyBorder="1" applyAlignment="1">
      <alignment horizontal="center" vertical="center" wrapText="1"/>
    </xf>
    <xf numFmtId="0" fontId="9" fillId="0" borderId="69" xfId="4" applyFont="1" applyBorder="1" applyAlignment="1">
      <alignment horizontal="center" vertical="center"/>
    </xf>
    <xf numFmtId="0" fontId="9" fillId="0" borderId="80" xfId="4" applyFont="1" applyBorder="1" applyAlignment="1">
      <alignment horizontal="center" vertical="center"/>
    </xf>
    <xf numFmtId="0" fontId="9" fillId="0" borderId="70" xfId="4" applyFont="1" applyBorder="1" applyAlignment="1">
      <alignment horizontal="center" vertical="center"/>
    </xf>
    <xf numFmtId="0" fontId="9" fillId="0" borderId="69" xfId="4" applyFont="1" applyBorder="1" applyAlignment="1">
      <alignment horizontal="left" vertical="center" wrapText="1"/>
    </xf>
    <xf numFmtId="0" fontId="9" fillId="0" borderId="80" xfId="4" applyFont="1" applyBorder="1" applyAlignment="1">
      <alignment horizontal="left" vertical="center" wrapText="1"/>
    </xf>
    <xf numFmtId="0" fontId="9" fillId="0" borderId="69" xfId="4" applyFont="1" applyBorder="1" applyAlignment="1" applyProtection="1">
      <alignment horizontal="left" vertical="center" wrapText="1"/>
      <protection locked="0"/>
    </xf>
    <xf numFmtId="0" fontId="9" fillId="0" borderId="80" xfId="4" applyFont="1" applyBorder="1" applyAlignment="1" applyProtection="1">
      <alignment horizontal="left" vertical="center" wrapText="1"/>
      <protection locked="0"/>
    </xf>
    <xf numFmtId="0" fontId="9" fillId="0" borderId="69" xfId="4" applyFont="1" applyBorder="1" applyAlignment="1" applyProtection="1">
      <alignment horizontal="center" vertical="center" wrapText="1"/>
      <protection locked="0"/>
    </xf>
    <xf numFmtId="0" fontId="9" fillId="0" borderId="80" xfId="4" applyFont="1" applyBorder="1" applyAlignment="1" applyProtection="1">
      <alignment horizontal="center" vertical="center" wrapText="1"/>
      <protection locked="0"/>
    </xf>
    <xf numFmtId="0" fontId="9" fillId="0" borderId="70" xfId="4" applyFont="1" applyBorder="1" applyAlignment="1" applyProtection="1">
      <alignment horizontal="center" vertical="center" wrapText="1"/>
      <protection locked="0"/>
    </xf>
    <xf numFmtId="0" fontId="9" fillId="0" borderId="69" xfId="4" applyFont="1" applyBorder="1" applyAlignment="1">
      <alignment horizontal="center" vertical="center" wrapText="1"/>
    </xf>
    <xf numFmtId="0" fontId="9" fillId="0" borderId="80" xfId="4" applyFont="1" applyBorder="1" applyAlignment="1">
      <alignment horizontal="center" vertical="center" wrapText="1"/>
    </xf>
    <xf numFmtId="0" fontId="9" fillId="0" borderId="70" xfId="4" applyFont="1" applyBorder="1" applyAlignment="1">
      <alignment horizontal="center" vertical="center" wrapText="1"/>
    </xf>
    <xf numFmtId="0" fontId="9" fillId="0" borderId="69" xfId="4" quotePrefix="1" applyFont="1" applyBorder="1" applyAlignment="1">
      <alignment horizontal="center" vertical="center" wrapText="1"/>
    </xf>
    <xf numFmtId="0" fontId="9" fillId="0" borderId="80" xfId="4" quotePrefix="1" applyFont="1" applyBorder="1" applyAlignment="1">
      <alignment horizontal="center" vertical="center" wrapText="1"/>
    </xf>
    <xf numFmtId="0" fontId="9" fillId="0" borderId="70" xfId="4" quotePrefix="1" applyFont="1" applyBorder="1" applyAlignment="1">
      <alignment horizontal="center" vertical="center" wrapText="1"/>
    </xf>
    <xf numFmtId="0" fontId="9" fillId="0" borderId="70" xfId="4" applyFont="1" applyBorder="1" applyAlignment="1" applyProtection="1">
      <alignment horizontal="left" vertical="center" wrapText="1"/>
      <protection locked="0"/>
    </xf>
    <xf numFmtId="0" fontId="71" fillId="0" borderId="69" xfId="4" applyFont="1" applyBorder="1" applyAlignment="1">
      <alignment horizontal="center" vertical="center" wrapText="1"/>
    </xf>
    <xf numFmtId="0" fontId="71" fillId="0" borderId="70" xfId="4" applyFont="1" applyBorder="1" applyAlignment="1">
      <alignment horizontal="center" vertical="center" wrapText="1"/>
    </xf>
    <xf numFmtId="9" fontId="71" fillId="0" borderId="68" xfId="4" applyNumberFormat="1" applyFont="1" applyBorder="1" applyAlignment="1">
      <alignment horizontal="center" vertical="center" wrapText="1"/>
    </xf>
    <xf numFmtId="1" fontId="71" fillId="25" borderId="68" xfId="6" applyNumberFormat="1" applyFont="1" applyFill="1" applyBorder="1" applyAlignment="1">
      <alignment horizontal="center" vertical="center" wrapText="1"/>
    </xf>
    <xf numFmtId="0" fontId="72" fillId="13" borderId="68" xfId="4" applyFont="1" applyFill="1" applyBorder="1" applyAlignment="1">
      <alignment horizontal="center" vertical="center" wrapText="1"/>
    </xf>
    <xf numFmtId="0" fontId="72" fillId="0" borderId="68" xfId="4" applyFont="1" applyBorder="1" applyAlignment="1">
      <alignment horizontal="center" vertical="center"/>
    </xf>
    <xf numFmtId="9" fontId="9" fillId="0" borderId="68" xfId="4" applyNumberFormat="1" applyFont="1" applyBorder="1" applyAlignment="1">
      <alignment horizontal="center" vertical="center" wrapText="1"/>
    </xf>
    <xf numFmtId="0" fontId="9" fillId="13" borderId="69" xfId="4" applyFont="1" applyFill="1" applyBorder="1" applyAlignment="1">
      <alignment horizontal="center" vertical="center" wrapText="1"/>
    </xf>
    <xf numFmtId="0" fontId="9" fillId="13" borderId="80" xfId="4" applyFont="1" applyFill="1" applyBorder="1" applyAlignment="1">
      <alignment horizontal="center" vertical="center" wrapText="1"/>
    </xf>
    <xf numFmtId="0" fontId="9" fillId="13" borderId="70" xfId="4" applyFont="1" applyFill="1" applyBorder="1" applyAlignment="1">
      <alignment horizontal="center" vertical="center" wrapText="1"/>
    </xf>
    <xf numFmtId="0" fontId="71" fillId="0" borderId="68" xfId="4" applyFont="1" applyBorder="1" applyAlignment="1">
      <alignment horizontal="center" vertical="center"/>
    </xf>
    <xf numFmtId="0" fontId="71" fillId="0" borderId="68" xfId="4" applyFont="1" applyBorder="1" applyAlignment="1">
      <alignment horizontal="center" vertical="center" wrapText="1"/>
    </xf>
    <xf numFmtId="0" fontId="71" fillId="0" borderId="68" xfId="4" quotePrefix="1" applyFont="1" applyBorder="1" applyAlignment="1">
      <alignment horizontal="center" vertical="center" wrapText="1"/>
    </xf>
    <xf numFmtId="0" fontId="71" fillId="13" borderId="68" xfId="4" applyFont="1" applyFill="1" applyBorder="1" applyAlignment="1">
      <alignment horizontal="center" vertical="center" wrapText="1"/>
    </xf>
    <xf numFmtId="0" fontId="48" fillId="0" borderId="69" xfId="4" applyFont="1" applyBorder="1" applyAlignment="1">
      <alignment horizontal="center" vertical="center"/>
    </xf>
    <xf numFmtId="0" fontId="48" fillId="0" borderId="70" xfId="4" applyFont="1" applyBorder="1" applyAlignment="1">
      <alignment horizontal="center" vertical="center"/>
    </xf>
    <xf numFmtId="0" fontId="48" fillId="0" borderId="69" xfId="4" applyFont="1" applyBorder="1" applyAlignment="1">
      <alignment horizontal="left" vertical="center" wrapText="1"/>
    </xf>
    <xf numFmtId="0" fontId="48" fillId="0" borderId="70" xfId="4" applyFont="1" applyBorder="1" applyAlignment="1">
      <alignment horizontal="left" vertical="center" wrapText="1"/>
    </xf>
    <xf numFmtId="0" fontId="9" fillId="13" borderId="69" xfId="4" applyFont="1" applyFill="1" applyBorder="1" applyAlignment="1">
      <alignment horizontal="left" vertical="center" wrapText="1"/>
    </xf>
    <xf numFmtId="0" fontId="9" fillId="13" borderId="70" xfId="4" applyFont="1" applyFill="1" applyBorder="1" applyAlignment="1">
      <alignment horizontal="left" vertical="center" wrapText="1"/>
    </xf>
    <xf numFmtId="0" fontId="9" fillId="0" borderId="68" xfId="4" applyFont="1" applyBorder="1" applyAlignment="1" applyProtection="1">
      <alignment horizontal="center" vertical="center" wrapText="1"/>
      <protection locked="0"/>
    </xf>
    <xf numFmtId="0" fontId="69" fillId="18" borderId="87" xfId="4" applyFont="1" applyFill="1" applyBorder="1" applyAlignment="1">
      <alignment horizontal="center" vertical="center" wrapText="1"/>
    </xf>
    <xf numFmtId="0" fontId="69" fillId="18" borderId="76" xfId="4" applyFont="1" applyFill="1" applyBorder="1" applyAlignment="1">
      <alignment horizontal="center" vertical="center"/>
    </xf>
    <xf numFmtId="0" fontId="69" fillId="18" borderId="87" xfId="4" applyFont="1" applyFill="1" applyBorder="1" applyAlignment="1">
      <alignment horizontal="center" vertical="center"/>
    </xf>
    <xf numFmtId="9" fontId="9" fillId="0" borderId="69" xfId="4" applyNumberFormat="1" applyFont="1" applyBorder="1" applyAlignment="1">
      <alignment horizontal="center" vertical="center"/>
    </xf>
    <xf numFmtId="9" fontId="9" fillId="2" borderId="69" xfId="4" applyNumberFormat="1" applyFont="1" applyFill="1" applyBorder="1" applyAlignment="1">
      <alignment horizontal="center" vertical="center"/>
    </xf>
    <xf numFmtId="0" fontId="9" fillId="2" borderId="70" xfId="4" applyFont="1" applyFill="1" applyBorder="1" applyAlignment="1">
      <alignment horizontal="center" vertical="center"/>
    </xf>
    <xf numFmtId="0" fontId="9" fillId="0" borderId="74" xfId="4" applyFont="1" applyBorder="1" applyAlignment="1">
      <alignment horizontal="center" vertical="center"/>
    </xf>
    <xf numFmtId="0" fontId="9" fillId="0" borderId="76" xfId="4" applyFont="1" applyBorder="1" applyAlignment="1">
      <alignment horizontal="center" vertical="center"/>
    </xf>
    <xf numFmtId="0" fontId="71" fillId="0" borderId="68" xfId="4" applyFont="1" applyBorder="1" applyAlignment="1" applyProtection="1">
      <alignment horizontal="center" vertical="center" wrapText="1"/>
      <protection locked="0"/>
    </xf>
    <xf numFmtId="0" fontId="69" fillId="18" borderId="68" xfId="4" applyFont="1" applyFill="1" applyBorder="1" applyAlignment="1">
      <alignment horizontal="center" vertical="center" wrapText="1"/>
    </xf>
    <xf numFmtId="0" fontId="69" fillId="18" borderId="74" xfId="4" applyFont="1" applyFill="1" applyBorder="1" applyAlignment="1">
      <alignment horizontal="center" vertical="center" wrapText="1"/>
    </xf>
    <xf numFmtId="0" fontId="69" fillId="18" borderId="76" xfId="4" applyFont="1" applyFill="1" applyBorder="1" applyAlignment="1">
      <alignment horizontal="center" vertical="center" wrapText="1"/>
    </xf>
    <xf numFmtId="9" fontId="9" fillId="0" borderId="69" xfId="4" applyNumberFormat="1" applyFont="1" applyBorder="1" applyAlignment="1">
      <alignment horizontal="left" vertical="center" wrapText="1"/>
    </xf>
    <xf numFmtId="9" fontId="9" fillId="0" borderId="80" xfId="4" applyNumberFormat="1" applyFont="1" applyBorder="1" applyAlignment="1">
      <alignment horizontal="left" vertical="center" wrapText="1"/>
    </xf>
    <xf numFmtId="9" fontId="9" fillId="0" borderId="70" xfId="4" applyNumberFormat="1" applyFont="1" applyBorder="1" applyAlignment="1">
      <alignment horizontal="left" vertical="center" wrapText="1"/>
    </xf>
    <xf numFmtId="0" fontId="50" fillId="21" borderId="69" xfId="4" applyFont="1" applyFill="1" applyBorder="1" applyAlignment="1">
      <alignment horizontal="center" vertical="center" wrapText="1"/>
    </xf>
    <xf numFmtId="0" fontId="50" fillId="21" borderId="70" xfId="4" applyFont="1" applyFill="1" applyBorder="1" applyAlignment="1">
      <alignment horizontal="center" vertical="center" wrapText="1"/>
    </xf>
    <xf numFmtId="0" fontId="10" fillId="18" borderId="69" xfId="4" applyFont="1" applyFill="1" applyBorder="1" applyAlignment="1">
      <alignment horizontal="center" vertical="center" wrapText="1"/>
    </xf>
    <xf numFmtId="0" fontId="10" fillId="18" borderId="70" xfId="4" applyFont="1" applyFill="1" applyBorder="1" applyAlignment="1">
      <alignment horizontal="center" vertical="center" wrapText="1"/>
    </xf>
    <xf numFmtId="0" fontId="10" fillId="16" borderId="68" xfId="4" applyFont="1" applyFill="1" applyBorder="1" applyAlignment="1">
      <alignment horizontal="center" vertical="center" wrapText="1"/>
    </xf>
    <xf numFmtId="0" fontId="69" fillId="24" borderId="69" xfId="4" applyFont="1" applyFill="1" applyBorder="1" applyAlignment="1">
      <alignment horizontal="center" vertical="center" wrapText="1"/>
    </xf>
    <xf numFmtId="0" fontId="69" fillId="24" borderId="70" xfId="4" applyFont="1" applyFill="1" applyBorder="1" applyAlignment="1">
      <alignment horizontal="center" vertical="center" wrapText="1"/>
    </xf>
    <xf numFmtId="0" fontId="10" fillId="17" borderId="74" xfId="4" applyFont="1" applyFill="1" applyBorder="1" applyAlignment="1">
      <alignment horizontal="center" vertical="center" wrapText="1"/>
    </xf>
    <xf numFmtId="0" fontId="10" fillId="17" borderId="75" xfId="4" applyFont="1" applyFill="1" applyBorder="1" applyAlignment="1">
      <alignment horizontal="center" vertical="center" wrapText="1"/>
    </xf>
    <xf numFmtId="0" fontId="10" fillId="17" borderId="76" xfId="4" applyFont="1" applyFill="1" applyBorder="1" applyAlignment="1">
      <alignment horizontal="center" vertical="center" wrapText="1"/>
    </xf>
    <xf numFmtId="0" fontId="10" fillId="17" borderId="77" xfId="4" applyFont="1" applyFill="1" applyBorder="1" applyAlignment="1">
      <alignment horizontal="center" vertical="center" wrapText="1"/>
    </xf>
    <xf numFmtId="9" fontId="9" fillId="0" borderId="70" xfId="4" applyNumberFormat="1" applyFont="1" applyBorder="1" applyAlignment="1">
      <alignment horizontal="center" vertical="center" wrapText="1"/>
    </xf>
    <xf numFmtId="0" fontId="69" fillId="24" borderId="74" xfId="4" applyFont="1" applyFill="1" applyBorder="1" applyAlignment="1" applyProtection="1">
      <alignment horizontal="center" vertical="center" wrapText="1"/>
      <protection locked="0"/>
    </xf>
    <xf numFmtId="0" fontId="69" fillId="24" borderId="75" xfId="4" applyFont="1" applyFill="1" applyBorder="1" applyAlignment="1" applyProtection="1">
      <alignment horizontal="center" vertical="center" wrapText="1"/>
      <protection locked="0"/>
    </xf>
    <xf numFmtId="0" fontId="69" fillId="24" borderId="76" xfId="4" applyFont="1" applyFill="1" applyBorder="1" applyAlignment="1" applyProtection="1">
      <alignment horizontal="center" vertical="center" wrapText="1"/>
      <protection locked="0"/>
    </xf>
    <xf numFmtId="0" fontId="69" fillId="24" borderId="77" xfId="4" applyFont="1" applyFill="1" applyBorder="1" applyAlignment="1" applyProtection="1">
      <alignment horizontal="center" vertical="center" wrapText="1"/>
      <protection locked="0"/>
    </xf>
    <xf numFmtId="0" fontId="10" fillId="0" borderId="69" xfId="4" applyFont="1" applyBorder="1" applyAlignment="1">
      <alignment horizontal="center" vertical="center"/>
    </xf>
    <xf numFmtId="0" fontId="10" fillId="0" borderId="70" xfId="4" applyFont="1" applyBorder="1" applyAlignment="1">
      <alignment horizontal="center" vertical="center"/>
    </xf>
    <xf numFmtId="0" fontId="10" fillId="22" borderId="69" xfId="4" applyFont="1" applyFill="1" applyBorder="1" applyAlignment="1">
      <alignment horizontal="center" vertical="center" wrapText="1"/>
    </xf>
    <xf numFmtId="0" fontId="10" fillId="22" borderId="70" xfId="4" applyFont="1" applyFill="1" applyBorder="1" applyAlignment="1">
      <alignment horizontal="center" vertical="center" wrapText="1"/>
    </xf>
    <xf numFmtId="0" fontId="10" fillId="0" borderId="80" xfId="4" applyFont="1" applyBorder="1" applyAlignment="1">
      <alignment horizontal="center" vertical="center"/>
    </xf>
    <xf numFmtId="0" fontId="9" fillId="0" borderId="98" xfId="4" applyFont="1" applyBorder="1" applyAlignment="1">
      <alignment horizontal="center" vertical="center" wrapText="1"/>
    </xf>
    <xf numFmtId="0" fontId="9" fillId="0" borderId="99" xfId="4" applyFont="1" applyBorder="1" applyAlignment="1">
      <alignment horizontal="center" vertical="center" wrapText="1"/>
    </xf>
    <xf numFmtId="0" fontId="9" fillId="0" borderId="100" xfId="4" applyFont="1" applyBorder="1" applyAlignment="1">
      <alignment horizontal="center" vertical="center" wrapText="1"/>
    </xf>
    <xf numFmtId="0" fontId="9" fillId="0" borderId="103" xfId="4" applyFont="1" applyBorder="1" applyAlignment="1">
      <alignment horizontal="center" vertical="center" wrapText="1"/>
    </xf>
    <xf numFmtId="0" fontId="9" fillId="13" borderId="102" xfId="4" applyFont="1" applyFill="1" applyBorder="1" applyAlignment="1">
      <alignment horizontal="center" vertical="center" wrapText="1"/>
    </xf>
    <xf numFmtId="0" fontId="9" fillId="13" borderId="96" xfId="4" applyFont="1" applyFill="1" applyBorder="1" applyAlignment="1">
      <alignment horizontal="center" vertical="center" wrapText="1"/>
    </xf>
    <xf numFmtId="0" fontId="9" fillId="13" borderId="97" xfId="4" applyFont="1" applyFill="1" applyBorder="1" applyAlignment="1">
      <alignment horizontal="center" vertical="center" wrapText="1"/>
    </xf>
    <xf numFmtId="0" fontId="10" fillId="14" borderId="69" xfId="4" applyFont="1" applyFill="1" applyBorder="1" applyAlignment="1">
      <alignment horizontal="left" vertical="top" wrapText="1"/>
    </xf>
    <xf numFmtId="0" fontId="10" fillId="14" borderId="70" xfId="4" applyFont="1" applyFill="1" applyBorder="1" applyAlignment="1">
      <alignment horizontal="left" vertical="top" wrapText="1"/>
    </xf>
    <xf numFmtId="0" fontId="10" fillId="14" borderId="68" xfId="4" applyFont="1" applyFill="1" applyBorder="1" applyAlignment="1">
      <alignment horizontal="left" vertical="top" wrapText="1"/>
    </xf>
    <xf numFmtId="0" fontId="48" fillId="15" borderId="68" xfId="4" applyFont="1" applyFill="1" applyBorder="1" applyAlignment="1">
      <alignment horizontal="left" vertical="top" wrapText="1"/>
    </xf>
    <xf numFmtId="0" fontId="69" fillId="18" borderId="74" xfId="4" applyFont="1" applyFill="1" applyBorder="1" applyAlignment="1">
      <alignment horizontal="left" vertical="top" wrapText="1"/>
    </xf>
    <xf numFmtId="0" fontId="69" fillId="18" borderId="76" xfId="4" applyFont="1" applyFill="1" applyBorder="1" applyAlignment="1">
      <alignment horizontal="left" vertical="top" wrapText="1"/>
    </xf>
    <xf numFmtId="0" fontId="69" fillId="18" borderId="68" xfId="4" applyFont="1" applyFill="1" applyBorder="1" applyAlignment="1">
      <alignment horizontal="left" vertical="top" wrapText="1"/>
    </xf>
    <xf numFmtId="0" fontId="10" fillId="17" borderId="68" xfId="4" applyFont="1" applyFill="1" applyBorder="1" applyAlignment="1">
      <alignment horizontal="left" vertical="top" wrapText="1"/>
    </xf>
    <xf numFmtId="0" fontId="9" fillId="18" borderId="68" xfId="4" applyFont="1" applyFill="1" applyBorder="1" applyAlignment="1">
      <alignment horizontal="left" vertical="top"/>
    </xf>
    <xf numFmtId="0" fontId="10" fillId="17" borderId="74" xfId="4" applyFont="1" applyFill="1" applyBorder="1" applyAlignment="1">
      <alignment horizontal="left" vertical="top" wrapText="1"/>
    </xf>
    <xf numFmtId="0" fontId="10" fillId="17" borderId="75" xfId="4" applyFont="1" applyFill="1" applyBorder="1" applyAlignment="1">
      <alignment horizontal="left" vertical="top" wrapText="1"/>
    </xf>
    <xf numFmtId="0" fontId="10" fillId="17" borderId="76" xfId="4" applyFont="1" applyFill="1" applyBorder="1" applyAlignment="1">
      <alignment horizontal="left" vertical="top" wrapText="1"/>
    </xf>
    <xf numFmtId="0" fontId="10" fillId="17" borderId="77" xfId="4" applyFont="1" applyFill="1" applyBorder="1" applyAlignment="1">
      <alignment horizontal="left" vertical="top" wrapText="1"/>
    </xf>
    <xf numFmtId="0" fontId="10" fillId="17" borderId="68" xfId="4" applyFont="1" applyFill="1" applyBorder="1" applyAlignment="1">
      <alignment horizontal="left" vertical="top"/>
    </xf>
    <xf numFmtId="0" fontId="50" fillId="21" borderId="69" xfId="4" applyFont="1" applyFill="1" applyBorder="1" applyAlignment="1">
      <alignment horizontal="left" vertical="top" wrapText="1"/>
    </xf>
    <xf numFmtId="0" fontId="50" fillId="21" borderId="70" xfId="4" applyFont="1" applyFill="1" applyBorder="1" applyAlignment="1">
      <alignment horizontal="left" vertical="top" wrapText="1"/>
    </xf>
    <xf numFmtId="0" fontId="69" fillId="24" borderId="69" xfId="4" applyFont="1" applyFill="1" applyBorder="1" applyAlignment="1">
      <alignment horizontal="left" vertical="top" wrapText="1"/>
    </xf>
    <xf numFmtId="0" fontId="69" fillId="24" borderId="70" xfId="4" applyFont="1" applyFill="1" applyBorder="1" applyAlignment="1">
      <alignment horizontal="left" vertical="top" wrapText="1"/>
    </xf>
    <xf numFmtId="0" fontId="10" fillId="0" borderId="74" xfId="4" applyFont="1" applyBorder="1" applyAlignment="1">
      <alignment horizontal="left" vertical="top" wrapText="1"/>
    </xf>
    <xf numFmtId="0" fontId="10" fillId="0" borderId="82" xfId="4" applyFont="1" applyBorder="1" applyAlignment="1">
      <alignment horizontal="left" vertical="top" wrapText="1"/>
    </xf>
    <xf numFmtId="0" fontId="10" fillId="0" borderId="75" xfId="4" applyFont="1" applyBorder="1" applyAlignment="1">
      <alignment horizontal="left" vertical="top" wrapText="1"/>
    </xf>
    <xf numFmtId="0" fontId="10" fillId="0" borderId="85" xfId="4" applyFont="1" applyBorder="1" applyAlignment="1">
      <alignment horizontal="left" vertical="top" wrapText="1"/>
    </xf>
    <xf numFmtId="0" fontId="10" fillId="0" borderId="19" xfId="4" applyFont="1" applyAlignment="1">
      <alignment horizontal="left" vertical="top" wrapText="1"/>
    </xf>
    <xf numFmtId="0" fontId="10" fillId="0" borderId="86" xfId="4" applyFont="1" applyBorder="1" applyAlignment="1">
      <alignment horizontal="left" vertical="top" wrapText="1"/>
    </xf>
    <xf numFmtId="0" fontId="10" fillId="0" borderId="76" xfId="4" applyFont="1" applyBorder="1" applyAlignment="1">
      <alignment horizontal="left" vertical="top" wrapText="1"/>
    </xf>
    <xf numFmtId="0" fontId="10" fillId="0" borderId="87" xfId="4" applyFont="1" applyBorder="1" applyAlignment="1">
      <alignment horizontal="left" vertical="top" wrapText="1"/>
    </xf>
    <xf numFmtId="0" fontId="10" fillId="0" borderId="77" xfId="4" applyFont="1" applyBorder="1" applyAlignment="1">
      <alignment horizontal="left" vertical="top" wrapText="1"/>
    </xf>
    <xf numFmtId="0" fontId="10" fillId="14" borderId="68" xfId="4" applyFont="1" applyFill="1" applyBorder="1" applyAlignment="1">
      <alignment horizontal="left" vertical="top" textRotation="90"/>
    </xf>
    <xf numFmtId="0" fontId="48" fillId="15" borderId="68" xfId="4" applyFont="1" applyFill="1" applyBorder="1" applyAlignment="1">
      <alignment horizontal="left" vertical="top"/>
    </xf>
    <xf numFmtId="0" fontId="10" fillId="14" borderId="68" xfId="4" applyFont="1" applyFill="1" applyBorder="1" applyAlignment="1">
      <alignment horizontal="left" vertical="top"/>
    </xf>
    <xf numFmtId="0" fontId="50" fillId="15" borderId="69" xfId="4" applyFont="1" applyFill="1" applyBorder="1" applyAlignment="1">
      <alignment horizontal="left" vertical="top"/>
    </xf>
    <xf numFmtId="0" fontId="50" fillId="15" borderId="70" xfId="4" applyFont="1" applyFill="1" applyBorder="1" applyAlignment="1">
      <alignment horizontal="left" vertical="top"/>
    </xf>
    <xf numFmtId="0" fontId="10" fillId="14" borderId="72" xfId="4" applyFont="1" applyFill="1" applyBorder="1" applyAlignment="1">
      <alignment horizontal="left" vertical="top"/>
    </xf>
    <xf numFmtId="0" fontId="10" fillId="14" borderId="71" xfId="4" applyFont="1" applyFill="1" applyBorder="1" applyAlignment="1">
      <alignment horizontal="left" vertical="top"/>
    </xf>
    <xf numFmtId="0" fontId="10" fillId="14" borderId="73" xfId="4" applyFont="1" applyFill="1" applyBorder="1" applyAlignment="1">
      <alignment horizontal="left" vertical="top"/>
    </xf>
    <xf numFmtId="0" fontId="10" fillId="19" borderId="72" xfId="4" applyFont="1" applyFill="1" applyBorder="1" applyAlignment="1">
      <alignment horizontal="left" vertical="top"/>
    </xf>
    <xf numFmtId="0" fontId="10" fillId="19" borderId="71" xfId="4" applyFont="1" applyFill="1" applyBorder="1" applyAlignment="1">
      <alignment horizontal="left" vertical="top"/>
    </xf>
    <xf numFmtId="0" fontId="10" fillId="19" borderId="73" xfId="4" applyFont="1" applyFill="1" applyBorder="1" applyAlignment="1">
      <alignment horizontal="left" vertical="top"/>
    </xf>
    <xf numFmtId="0" fontId="50" fillId="23" borderId="72" xfId="4" applyFont="1" applyFill="1" applyBorder="1" applyAlignment="1">
      <alignment horizontal="left" vertical="top" wrapText="1"/>
    </xf>
    <xf numFmtId="0" fontId="50" fillId="23" borderId="71" xfId="4" applyFont="1" applyFill="1" applyBorder="1" applyAlignment="1">
      <alignment horizontal="left" vertical="top" wrapText="1"/>
    </xf>
    <xf numFmtId="0" fontId="10" fillId="16" borderId="72" xfId="4" applyFont="1" applyFill="1" applyBorder="1" applyAlignment="1">
      <alignment horizontal="left" vertical="top" wrapText="1"/>
    </xf>
    <xf numFmtId="0" fontId="10" fillId="16" borderId="71" xfId="4" applyFont="1" applyFill="1" applyBorder="1" applyAlignment="1">
      <alignment horizontal="left" vertical="top" wrapText="1"/>
    </xf>
    <xf numFmtId="0" fontId="10" fillId="16" borderId="73" xfId="4" applyFont="1" applyFill="1" applyBorder="1" applyAlignment="1">
      <alignment horizontal="left" vertical="top" wrapText="1"/>
    </xf>
    <xf numFmtId="0" fontId="10" fillId="19" borderId="74" xfId="4" applyFont="1" applyFill="1" applyBorder="1" applyAlignment="1">
      <alignment horizontal="left" vertical="top" wrapText="1"/>
    </xf>
    <xf numFmtId="0" fontId="10" fillId="19" borderId="75" xfId="4" applyFont="1" applyFill="1" applyBorder="1" applyAlignment="1">
      <alignment horizontal="left" vertical="top" wrapText="1"/>
    </xf>
    <xf numFmtId="0" fontId="10" fillId="19" borderId="76" xfId="4" applyFont="1" applyFill="1" applyBorder="1" applyAlignment="1">
      <alignment horizontal="left" vertical="top" wrapText="1"/>
    </xf>
    <xf numFmtId="0" fontId="10" fillId="19" borderId="77" xfId="4" applyFont="1" applyFill="1" applyBorder="1" applyAlignment="1">
      <alignment horizontal="left" vertical="top" wrapText="1"/>
    </xf>
    <xf numFmtId="0" fontId="10" fillId="18" borderId="69" xfId="4" applyFont="1" applyFill="1" applyBorder="1" applyAlignment="1">
      <alignment horizontal="left" vertical="top" wrapText="1"/>
    </xf>
    <xf numFmtId="0" fontId="10" fillId="18" borderId="70" xfId="4" applyFont="1" applyFill="1" applyBorder="1" applyAlignment="1">
      <alignment horizontal="left" vertical="top" wrapText="1"/>
    </xf>
    <xf numFmtId="0" fontId="10" fillId="16" borderId="68" xfId="4" applyFont="1" applyFill="1" applyBorder="1" applyAlignment="1">
      <alignment horizontal="left" vertical="top" wrapText="1"/>
    </xf>
    <xf numFmtId="9" fontId="45" fillId="0" borderId="69" xfId="4" applyNumberFormat="1" applyFont="1" applyBorder="1" applyAlignment="1">
      <alignment horizontal="left" vertical="center" wrapText="1"/>
    </xf>
    <xf numFmtId="9" fontId="45" fillId="0" borderId="80" xfId="4" applyNumberFormat="1" applyFont="1" applyBorder="1" applyAlignment="1">
      <alignment horizontal="left" vertical="center" wrapText="1"/>
    </xf>
    <xf numFmtId="9" fontId="45" fillId="0" borderId="70" xfId="4" applyNumberFormat="1" applyFont="1" applyBorder="1" applyAlignment="1">
      <alignment horizontal="left" vertical="center" wrapText="1"/>
    </xf>
    <xf numFmtId="0" fontId="45" fillId="0" borderId="69" xfId="4" applyFont="1" applyBorder="1" applyAlignment="1" applyProtection="1">
      <alignment horizontal="left" vertical="center" wrapText="1"/>
      <protection locked="0"/>
    </xf>
    <xf numFmtId="0" fontId="45" fillId="0" borderId="80" xfId="4" applyFont="1" applyBorder="1" applyAlignment="1" applyProtection="1">
      <alignment horizontal="left" vertical="center" wrapText="1"/>
      <protection locked="0"/>
    </xf>
    <xf numFmtId="0" fontId="45" fillId="0" borderId="70" xfId="4" applyFont="1" applyBorder="1" applyAlignment="1" applyProtection="1">
      <alignment horizontal="left" vertical="center" wrapText="1"/>
      <protection locked="0"/>
    </xf>
    <xf numFmtId="14" fontId="45" fillId="0" borderId="69" xfId="4" applyNumberFormat="1" applyFont="1" applyBorder="1" applyAlignment="1" applyProtection="1">
      <alignment horizontal="center" vertical="center" wrapText="1"/>
      <protection locked="0"/>
    </xf>
    <xf numFmtId="14" fontId="45" fillId="0" borderId="80" xfId="4" applyNumberFormat="1" applyFont="1" applyBorder="1" applyAlignment="1" applyProtection="1">
      <alignment horizontal="center" vertical="center" wrapText="1"/>
      <protection locked="0"/>
    </xf>
    <xf numFmtId="14" fontId="45" fillId="0" borderId="70" xfId="4" applyNumberFormat="1" applyFont="1" applyBorder="1" applyAlignment="1" applyProtection="1">
      <alignment horizontal="center" vertical="center" wrapText="1"/>
      <protection locked="0"/>
    </xf>
    <xf numFmtId="0" fontId="45" fillId="0" borderId="69" xfId="4" applyFont="1" applyBorder="1" applyAlignment="1">
      <alignment horizontal="left" vertical="center" wrapText="1"/>
    </xf>
    <xf numFmtId="0" fontId="45" fillId="0" borderId="80" xfId="4" applyFont="1" applyBorder="1" applyAlignment="1">
      <alignment horizontal="left" vertical="center" wrapText="1"/>
    </xf>
    <xf numFmtId="0" fontId="45" fillId="0" borderId="70" xfId="4" applyFont="1" applyBorder="1" applyAlignment="1">
      <alignment horizontal="left" vertical="center" wrapText="1"/>
    </xf>
    <xf numFmtId="0" fontId="10" fillId="22" borderId="69" xfId="4" applyFont="1" applyFill="1" applyBorder="1" applyAlignment="1">
      <alignment horizontal="left" vertical="top" textRotation="90" wrapText="1"/>
    </xf>
    <xf numFmtId="0" fontId="10" fillId="22" borderId="70" xfId="4" applyFont="1" applyFill="1" applyBorder="1" applyAlignment="1">
      <alignment horizontal="left" vertical="top" textRotation="90" wrapText="1"/>
    </xf>
    <xf numFmtId="0" fontId="10" fillId="22" borderId="69" xfId="4" applyFont="1" applyFill="1" applyBorder="1" applyAlignment="1">
      <alignment horizontal="left" vertical="top" wrapText="1"/>
    </xf>
    <xf numFmtId="0" fontId="10" fillId="22" borderId="70" xfId="4" applyFont="1" applyFill="1" applyBorder="1" applyAlignment="1">
      <alignment horizontal="left" vertical="top" wrapText="1"/>
    </xf>
    <xf numFmtId="0" fontId="9" fillId="0" borderId="69" xfId="4" applyFont="1" applyBorder="1" applyAlignment="1">
      <alignment horizontal="left" vertical="top" wrapText="1"/>
    </xf>
    <xf numFmtId="0" fontId="9" fillId="0" borderId="80" xfId="4" applyFont="1" applyBorder="1" applyAlignment="1">
      <alignment horizontal="left" vertical="top" wrapText="1"/>
    </xf>
    <xf numFmtId="0" fontId="9" fillId="0" borderId="70" xfId="4" applyFont="1" applyBorder="1" applyAlignment="1">
      <alignment horizontal="left" vertical="top" wrapText="1"/>
    </xf>
    <xf numFmtId="0" fontId="9" fillId="0" borderId="69" xfId="4" quotePrefix="1" applyFont="1" applyBorder="1" applyAlignment="1">
      <alignment horizontal="left" vertical="top" wrapText="1"/>
    </xf>
    <xf numFmtId="0" fontId="9" fillId="0" borderId="80" xfId="4" quotePrefix="1" applyFont="1" applyBorder="1" applyAlignment="1">
      <alignment horizontal="left" vertical="top" wrapText="1"/>
    </xf>
    <xf numFmtId="0" fontId="9" fillId="0" borderId="70" xfId="4" quotePrefix="1" applyFont="1" applyBorder="1" applyAlignment="1">
      <alignment horizontal="left" vertical="top" wrapText="1"/>
    </xf>
    <xf numFmtId="0" fontId="9" fillId="13" borderId="92" xfId="4" applyFont="1" applyFill="1" applyBorder="1" applyAlignment="1">
      <alignment horizontal="center" vertical="center" wrapText="1"/>
    </xf>
    <xf numFmtId="0" fontId="9" fillId="13" borderId="93" xfId="4" applyFont="1" applyFill="1" applyBorder="1" applyAlignment="1">
      <alignment horizontal="center" vertical="center" wrapText="1"/>
    </xf>
    <xf numFmtId="0" fontId="9" fillId="13" borderId="94" xfId="4" applyFont="1" applyFill="1" applyBorder="1" applyAlignment="1">
      <alignment horizontal="center" vertical="center" wrapText="1"/>
    </xf>
    <xf numFmtId="0" fontId="9" fillId="13" borderId="95" xfId="4" applyFont="1" applyFill="1" applyBorder="1" applyAlignment="1">
      <alignment horizontal="center" vertical="center" wrapText="1"/>
    </xf>
    <xf numFmtId="0" fontId="45" fillId="0" borderId="69" xfId="4" applyFont="1" applyBorder="1" applyAlignment="1" applyProtection="1">
      <alignment vertical="center" wrapText="1"/>
      <protection locked="0"/>
    </xf>
    <xf numFmtId="0" fontId="45" fillId="0" borderId="80" xfId="4" applyFont="1" applyBorder="1" applyAlignment="1" applyProtection="1">
      <alignment vertical="center" wrapText="1"/>
      <protection locked="0"/>
    </xf>
    <xf numFmtId="0" fontId="45" fillId="0" borderId="70" xfId="4" applyFont="1" applyBorder="1" applyAlignment="1" applyProtection="1">
      <alignment vertical="center" wrapText="1"/>
      <protection locked="0"/>
    </xf>
    <xf numFmtId="0" fontId="45" fillId="13" borderId="69" xfId="4" applyFont="1" applyFill="1" applyBorder="1" applyAlignment="1">
      <alignment horizontal="left" vertical="center" wrapText="1"/>
    </xf>
    <xf numFmtId="0" fontId="45" fillId="13" borderId="80" xfId="4" applyFont="1" applyFill="1" applyBorder="1" applyAlignment="1">
      <alignment horizontal="left" vertical="center" wrapText="1"/>
    </xf>
    <xf numFmtId="0" fontId="45" fillId="13" borderId="70" xfId="4" applyFont="1" applyFill="1" applyBorder="1" applyAlignment="1">
      <alignment horizontal="left" vertical="center" wrapText="1"/>
    </xf>
    <xf numFmtId="0" fontId="48" fillId="0" borderId="80" xfId="4" applyFont="1" applyBorder="1" applyAlignment="1">
      <alignment horizontal="center" vertical="center"/>
    </xf>
    <xf numFmtId="0" fontId="9" fillId="0" borderId="69" xfId="4" applyFont="1" applyBorder="1" applyAlignment="1">
      <alignment horizontal="left" vertical="top"/>
    </xf>
    <xf numFmtId="0" fontId="9" fillId="0" borderId="80" xfId="4" applyFont="1" applyBorder="1" applyAlignment="1">
      <alignment horizontal="left" vertical="top"/>
    </xf>
    <xf numFmtId="0" fontId="9" fillId="0" borderId="70" xfId="4" applyFont="1" applyBorder="1" applyAlignment="1">
      <alignment horizontal="left" vertical="top"/>
    </xf>
    <xf numFmtId="0" fontId="45" fillId="0" borderId="69" xfId="4" applyFont="1" applyBorder="1" applyAlignment="1" applyProtection="1">
      <alignment horizontal="center" vertical="center" wrapText="1"/>
      <protection locked="0"/>
    </xf>
    <xf numFmtId="0" fontId="45" fillId="0" borderId="80" xfId="4" applyFont="1" applyBorder="1" applyAlignment="1" applyProtection="1">
      <alignment horizontal="center" vertical="center" wrapText="1"/>
      <protection locked="0"/>
    </xf>
    <xf numFmtId="0" fontId="45" fillId="0" borderId="70" xfId="4" applyFont="1" applyBorder="1" applyAlignment="1" applyProtection="1">
      <alignment horizontal="center" vertical="center" wrapText="1"/>
      <protection locked="0"/>
    </xf>
    <xf numFmtId="0" fontId="9" fillId="13" borderId="101" xfId="4" applyFont="1" applyFill="1" applyBorder="1" applyAlignment="1">
      <alignment horizontal="center" vertical="center" wrapText="1"/>
    </xf>
    <xf numFmtId="0" fontId="48" fillId="0" borderId="69" xfId="4" applyFont="1" applyBorder="1" applyAlignment="1">
      <alignment horizontal="left" vertical="top" wrapText="1"/>
    </xf>
    <xf numFmtId="0" fontId="48" fillId="0" borderId="80" xfId="4" applyFont="1" applyBorder="1" applyAlignment="1">
      <alignment horizontal="left" vertical="top" wrapText="1"/>
    </xf>
    <xf numFmtId="0" fontId="48" fillId="0" borderId="70" xfId="4" applyFont="1" applyBorder="1" applyAlignment="1">
      <alignment horizontal="left" vertical="top" wrapText="1"/>
    </xf>
    <xf numFmtId="0" fontId="76" fillId="0" borderId="69" xfId="4" applyFont="1" applyBorder="1" applyAlignment="1">
      <alignment horizontal="left" vertical="center" wrapText="1"/>
    </xf>
    <xf numFmtId="0" fontId="76" fillId="0" borderId="80" xfId="4" applyFont="1" applyBorder="1" applyAlignment="1">
      <alignment horizontal="left" vertical="center" wrapText="1"/>
    </xf>
    <xf numFmtId="0" fontId="76" fillId="0" borderId="70" xfId="4" applyFont="1" applyBorder="1" applyAlignment="1">
      <alignment horizontal="left" vertical="center" wrapText="1"/>
    </xf>
    <xf numFmtId="0" fontId="48" fillId="0" borderId="69" xfId="4" applyFont="1" applyBorder="1" applyAlignment="1">
      <alignment horizontal="left" vertical="top"/>
    </xf>
    <xf numFmtId="0" fontId="48" fillId="0" borderId="80" xfId="4" applyFont="1" applyBorder="1" applyAlignment="1">
      <alignment horizontal="left" vertical="top"/>
    </xf>
    <xf numFmtId="0" fontId="48" fillId="0" borderId="70" xfId="4" applyFont="1" applyBorder="1" applyAlignment="1">
      <alignment horizontal="left" vertical="top"/>
    </xf>
    <xf numFmtId="9" fontId="9" fillId="0" borderId="69" xfId="4" applyNumberFormat="1" applyFont="1" applyBorder="1" applyAlignment="1">
      <alignment horizontal="left" vertical="top" wrapText="1"/>
    </xf>
    <xf numFmtId="9" fontId="9" fillId="0" borderId="80" xfId="4" applyNumberFormat="1" applyFont="1" applyBorder="1" applyAlignment="1">
      <alignment horizontal="left" vertical="top" wrapText="1"/>
    </xf>
    <xf numFmtId="9" fontId="9" fillId="0" borderId="70" xfId="4" applyNumberFormat="1" applyFont="1" applyBorder="1" applyAlignment="1">
      <alignment horizontal="left" vertical="top" wrapText="1"/>
    </xf>
    <xf numFmtId="14" fontId="9" fillId="0" borderId="69" xfId="4" applyNumberFormat="1" applyFont="1" applyBorder="1" applyAlignment="1" applyProtection="1">
      <alignment horizontal="center" vertical="center" wrapText="1"/>
      <protection locked="0"/>
    </xf>
    <xf numFmtId="14" fontId="9" fillId="0" borderId="70" xfId="4" applyNumberFormat="1" applyFont="1" applyBorder="1" applyAlignment="1" applyProtection="1">
      <alignment horizontal="center" vertical="center" wrapText="1"/>
      <protection locked="0"/>
    </xf>
    <xf numFmtId="0" fontId="9" fillId="0" borderId="68" xfId="4" applyFont="1" applyBorder="1" applyAlignment="1">
      <alignment horizontal="left" vertical="top"/>
    </xf>
    <xf numFmtId="0" fontId="45" fillId="0" borderId="68" xfId="4" applyFont="1" applyBorder="1" applyAlignment="1">
      <alignment horizontal="left" vertical="center" wrapText="1"/>
    </xf>
    <xf numFmtId="0" fontId="45" fillId="13" borderId="68" xfId="4" applyFont="1" applyFill="1" applyBorder="1" applyAlignment="1">
      <alignment horizontal="left" vertical="center" wrapText="1"/>
    </xf>
    <xf numFmtId="0" fontId="9" fillId="28" borderId="84" xfId="4" applyFont="1" applyFill="1" applyBorder="1" applyAlignment="1">
      <alignment horizontal="center" vertical="center"/>
    </xf>
    <xf numFmtId="0" fontId="9" fillId="28" borderId="19" xfId="4" applyFont="1" applyFill="1" applyAlignment="1">
      <alignment horizontal="center" vertical="center"/>
    </xf>
    <xf numFmtId="0" fontId="9" fillId="13" borderId="72" xfId="4" applyFont="1" applyFill="1" applyBorder="1" applyAlignment="1" applyProtection="1">
      <alignment horizontal="left" vertical="center"/>
      <protection locked="0"/>
    </xf>
    <xf numFmtId="0" fontId="45" fillId="0" borderId="69" xfId="4" applyFont="1" applyBorder="1" applyAlignment="1">
      <alignment horizontal="center" vertical="center" wrapText="1"/>
    </xf>
    <xf numFmtId="0" fontId="45" fillId="0" borderId="80" xfId="4" applyFont="1" applyBorder="1" applyAlignment="1">
      <alignment horizontal="center" vertical="center" wrapText="1"/>
    </xf>
    <xf numFmtId="0" fontId="45" fillId="0" borderId="70" xfId="4" applyFont="1" applyBorder="1" applyAlignment="1">
      <alignment horizontal="center" vertical="center" wrapText="1"/>
    </xf>
    <xf numFmtId="0" fontId="9" fillId="0" borderId="68" xfId="4" applyFont="1" applyBorder="1" applyAlignment="1">
      <alignment horizontal="center" vertical="center" wrapText="1"/>
    </xf>
    <xf numFmtId="0" fontId="9" fillId="13" borderId="89" xfId="4" applyFont="1" applyFill="1" applyBorder="1" applyAlignment="1">
      <alignment horizontal="center" vertical="center" wrapText="1"/>
    </xf>
    <xf numFmtId="9" fontId="9" fillId="0" borderId="68" xfId="4" applyNumberFormat="1" applyFont="1" applyBorder="1" applyAlignment="1">
      <alignment horizontal="left" vertical="center" wrapText="1"/>
    </xf>
    <xf numFmtId="0" fontId="9" fillId="13" borderId="91" xfId="4" applyFont="1" applyFill="1" applyBorder="1" applyAlignment="1">
      <alignment horizontal="center" vertical="center" wrapText="1"/>
    </xf>
    <xf numFmtId="0" fontId="9" fillId="0" borderId="68" xfId="4" applyFont="1" applyBorder="1" applyAlignment="1">
      <alignment horizontal="center" vertical="center"/>
    </xf>
    <xf numFmtId="0" fontId="9" fillId="0" borderId="68" xfId="4" applyFont="1" applyBorder="1" applyAlignment="1" applyProtection="1">
      <alignment horizontal="left" vertical="center" wrapText="1"/>
      <protection locked="0"/>
    </xf>
    <xf numFmtId="0" fontId="9" fillId="13" borderId="68" xfId="4" applyFont="1" applyFill="1" applyBorder="1" applyAlignment="1">
      <alignment horizontal="left" vertical="center" wrapText="1"/>
    </xf>
    <xf numFmtId="0" fontId="9" fillId="0" borderId="72" xfId="4" quotePrefix="1" applyFont="1" applyBorder="1" applyAlignment="1">
      <alignment horizontal="center" vertical="center" wrapText="1"/>
    </xf>
    <xf numFmtId="0" fontId="9" fillId="0" borderId="68" xfId="4" quotePrefix="1" applyFont="1" applyBorder="1" applyAlignment="1">
      <alignment horizontal="center" vertical="center" wrapText="1"/>
    </xf>
    <xf numFmtId="0" fontId="9" fillId="0" borderId="68" xfId="4" applyFont="1" applyBorder="1" applyAlignment="1">
      <alignment horizontal="left" vertical="center"/>
    </xf>
    <xf numFmtId="0" fontId="9" fillId="0" borderId="68" xfId="4" applyFont="1" applyBorder="1" applyAlignment="1">
      <alignment horizontal="left" vertical="center" wrapText="1"/>
    </xf>
    <xf numFmtId="0" fontId="48" fillId="13" borderId="68" xfId="4" applyFont="1" applyFill="1" applyBorder="1" applyAlignment="1">
      <alignment horizontal="left" vertical="center" wrapText="1"/>
    </xf>
    <xf numFmtId="0" fontId="9" fillId="0" borderId="70" xfId="4" applyFont="1" applyBorder="1" applyAlignment="1">
      <alignment horizontal="left" vertical="center" wrapText="1"/>
    </xf>
    <xf numFmtId="0" fontId="88" fillId="18" borderId="68" xfId="0" applyFont="1" applyFill="1" applyBorder="1" applyAlignment="1">
      <alignment horizontal="center" vertical="center" wrapText="1"/>
    </xf>
    <xf numFmtId="0" fontId="6" fillId="31" borderId="72" xfId="0" applyFont="1" applyFill="1" applyBorder="1" applyAlignment="1">
      <alignment horizontal="center" vertical="center" wrapText="1"/>
    </xf>
    <xf numFmtId="0" fontId="6" fillId="31" borderId="71" xfId="0" applyFont="1" applyFill="1" applyBorder="1" applyAlignment="1">
      <alignment horizontal="center" vertical="center" wrapText="1"/>
    </xf>
    <xf numFmtId="0" fontId="6" fillId="31" borderId="73" xfId="0" applyFont="1" applyFill="1" applyBorder="1" applyAlignment="1">
      <alignment horizontal="center" vertical="center" wrapText="1"/>
    </xf>
    <xf numFmtId="0" fontId="51" fillId="13" borderId="68" xfId="0" applyFont="1" applyFill="1" applyBorder="1" applyAlignment="1" applyProtection="1">
      <alignment horizontal="left" vertical="center"/>
      <protection locked="0"/>
    </xf>
    <xf numFmtId="0" fontId="45" fillId="0" borderId="74" xfId="0" applyFont="1" applyBorder="1" applyAlignment="1">
      <alignment horizontal="center"/>
    </xf>
    <xf numFmtId="0" fontId="45" fillId="0" borderId="82" xfId="0" applyFont="1" applyBorder="1" applyAlignment="1">
      <alignment horizontal="center"/>
    </xf>
    <xf numFmtId="0" fontId="45" fillId="0" borderId="75" xfId="0" applyFont="1" applyBorder="1" applyAlignment="1">
      <alignment horizontal="center"/>
    </xf>
    <xf numFmtId="0" fontId="45" fillId="0" borderId="85" xfId="0" applyFont="1" applyBorder="1" applyAlignment="1">
      <alignment horizontal="center"/>
    </xf>
    <xf numFmtId="0" fontId="45" fillId="0" borderId="19" xfId="0" applyFont="1" applyBorder="1" applyAlignment="1">
      <alignment horizontal="center"/>
    </xf>
    <xf numFmtId="0" fontId="45" fillId="0" borderId="86" xfId="0" applyFont="1" applyBorder="1" applyAlignment="1">
      <alignment horizontal="center"/>
    </xf>
    <xf numFmtId="0" fontId="45" fillId="0" borderId="76" xfId="0" applyFont="1" applyBorder="1" applyAlignment="1">
      <alignment horizontal="center"/>
    </xf>
    <xf numFmtId="0" fontId="45" fillId="0" borderId="87" xfId="0" applyFont="1" applyBorder="1" applyAlignment="1">
      <alignment horizontal="center"/>
    </xf>
    <xf numFmtId="0" fontId="45" fillId="0" borderId="77" xfId="0" applyFont="1" applyBorder="1" applyAlignment="1">
      <alignment horizontal="center"/>
    </xf>
    <xf numFmtId="0" fontId="63" fillId="27" borderId="83" xfId="0" applyFont="1" applyFill="1" applyBorder="1" applyAlignment="1">
      <alignment horizontal="center" vertical="center"/>
    </xf>
    <xf numFmtId="0" fontId="63" fillId="27" borderId="85" xfId="0" applyFont="1" applyFill="1" applyBorder="1" applyAlignment="1">
      <alignment horizontal="center" vertical="center"/>
    </xf>
    <xf numFmtId="0" fontId="45" fillId="28" borderId="84" xfId="0" applyFont="1" applyFill="1" applyBorder="1" applyAlignment="1">
      <alignment horizontal="center" vertical="center"/>
    </xf>
    <xf numFmtId="0" fontId="45" fillId="28" borderId="0" xfId="0" applyFont="1" applyFill="1" applyAlignment="1">
      <alignment horizontal="center" vertical="center"/>
    </xf>
    <xf numFmtId="0" fontId="6" fillId="14" borderId="68" xfId="0" applyFont="1" applyFill="1" applyBorder="1" applyAlignment="1">
      <alignment horizontal="center" vertical="center" textRotation="90"/>
    </xf>
    <xf numFmtId="0" fontId="52" fillId="15" borderId="68" xfId="0" applyFont="1" applyFill="1" applyBorder="1"/>
    <xf numFmtId="0" fontId="6" fillId="14" borderId="68" xfId="0" applyFont="1" applyFill="1" applyBorder="1" applyAlignment="1">
      <alignment horizontal="center" vertical="center"/>
    </xf>
    <xf numFmtId="0" fontId="53" fillId="15" borderId="69" xfId="0" applyFont="1" applyFill="1" applyBorder="1" applyAlignment="1">
      <alignment horizontal="center" vertical="center"/>
    </xf>
    <xf numFmtId="0" fontId="53" fillId="15" borderId="70" xfId="0" applyFont="1" applyFill="1" applyBorder="1" applyAlignment="1">
      <alignment horizontal="center" vertical="center"/>
    </xf>
    <xf numFmtId="0" fontId="6" fillId="14" borderId="68" xfId="0" applyFont="1" applyFill="1" applyBorder="1" applyAlignment="1">
      <alignment horizontal="center" vertical="center" wrapText="1"/>
    </xf>
    <xf numFmtId="0" fontId="6" fillId="14" borderId="72" xfId="0" applyFont="1" applyFill="1" applyBorder="1" applyAlignment="1">
      <alignment horizontal="center" vertical="center"/>
    </xf>
    <xf numFmtId="0" fontId="6" fillId="14" borderId="71" xfId="0" applyFont="1" applyFill="1" applyBorder="1" applyAlignment="1">
      <alignment horizontal="center" vertical="center"/>
    </xf>
    <xf numFmtId="0" fontId="6" fillId="14" borderId="73" xfId="0" applyFont="1" applyFill="1" applyBorder="1" applyAlignment="1">
      <alignment horizontal="center" vertical="center"/>
    </xf>
    <xf numFmtId="0" fontId="56" fillId="19" borderId="72" xfId="0" applyFont="1" applyFill="1" applyBorder="1" applyAlignment="1">
      <alignment horizontal="center" vertical="center"/>
    </xf>
    <xf numFmtId="0" fontId="56" fillId="19" borderId="71" xfId="0" applyFont="1" applyFill="1" applyBorder="1" applyAlignment="1">
      <alignment horizontal="center" vertical="center"/>
    </xf>
    <xf numFmtId="0" fontId="56" fillId="19" borderId="73" xfId="0" applyFont="1" applyFill="1" applyBorder="1" applyAlignment="1">
      <alignment horizontal="center" vertical="center"/>
    </xf>
    <xf numFmtId="0" fontId="56" fillId="17" borderId="68" xfId="0" applyFont="1" applyFill="1" applyBorder="1" applyAlignment="1">
      <alignment horizontal="center" vertical="center" wrapText="1"/>
    </xf>
    <xf numFmtId="0" fontId="90" fillId="18" borderId="68" xfId="0" applyFont="1" applyFill="1" applyBorder="1"/>
    <xf numFmtId="0" fontId="6" fillId="22" borderId="69" xfId="0" applyFont="1" applyFill="1" applyBorder="1" applyAlignment="1">
      <alignment horizontal="center" vertical="center" textRotation="90" wrapText="1"/>
    </xf>
    <xf numFmtId="0" fontId="10" fillId="22" borderId="70" xfId="0" applyFont="1" applyFill="1" applyBorder="1" applyAlignment="1">
      <alignment horizontal="center" vertical="center" textRotation="90" wrapText="1"/>
    </xf>
    <xf numFmtId="0" fontId="6" fillId="22" borderId="69" xfId="0" applyFont="1" applyFill="1" applyBorder="1" applyAlignment="1">
      <alignment horizontal="center" vertical="center" wrapText="1"/>
    </xf>
    <xf numFmtId="0" fontId="10" fillId="22" borderId="70" xfId="0" applyFont="1" applyFill="1" applyBorder="1" applyAlignment="1">
      <alignment horizontal="center" vertical="center" wrapText="1"/>
    </xf>
    <xf numFmtId="0" fontId="56" fillId="18" borderId="69" xfId="0" applyFont="1" applyFill="1" applyBorder="1" applyAlignment="1">
      <alignment horizontal="center" vertical="center" wrapText="1"/>
    </xf>
    <xf numFmtId="0" fontId="56" fillId="18" borderId="70" xfId="0" applyFont="1" applyFill="1" applyBorder="1" applyAlignment="1">
      <alignment horizontal="center" vertical="center" wrapText="1"/>
    </xf>
    <xf numFmtId="0" fontId="54" fillId="16" borderId="68" xfId="0" applyFont="1" applyFill="1" applyBorder="1" applyAlignment="1">
      <alignment horizontal="center" vertical="center" wrapText="1"/>
    </xf>
    <xf numFmtId="0" fontId="56" fillId="19" borderId="74" xfId="0" applyFont="1" applyFill="1" applyBorder="1" applyAlignment="1">
      <alignment horizontal="center" vertical="center" wrapText="1"/>
    </xf>
    <xf numFmtId="0" fontId="56" fillId="19" borderId="75" xfId="0" applyFont="1" applyFill="1" applyBorder="1" applyAlignment="1">
      <alignment horizontal="center" vertical="center" wrapText="1"/>
    </xf>
    <xf numFmtId="0" fontId="56" fillId="19" borderId="76" xfId="0" applyFont="1" applyFill="1" applyBorder="1" applyAlignment="1">
      <alignment horizontal="center" vertical="center" wrapText="1"/>
    </xf>
    <xf numFmtId="0" fontId="56" fillId="19" borderId="77" xfId="0" applyFont="1" applyFill="1" applyBorder="1" applyAlignment="1">
      <alignment horizontal="center" vertical="center" wrapText="1"/>
    </xf>
    <xf numFmtId="0" fontId="6" fillId="17" borderId="68" xfId="0" applyFont="1" applyFill="1" applyBorder="1" applyAlignment="1">
      <alignment horizontal="center" vertical="center"/>
    </xf>
    <xf numFmtId="0" fontId="51" fillId="18" borderId="68" xfId="0" applyFont="1" applyFill="1" applyBorder="1"/>
    <xf numFmtId="0" fontId="56" fillId="17" borderId="74" xfId="0" applyFont="1" applyFill="1" applyBorder="1" applyAlignment="1">
      <alignment horizontal="center" vertical="center" wrapText="1"/>
    </xf>
    <xf numFmtId="0" fontId="56" fillId="17" borderId="75" xfId="0" applyFont="1" applyFill="1" applyBorder="1" applyAlignment="1">
      <alignment horizontal="center" vertical="center" wrapText="1"/>
    </xf>
    <xf numFmtId="0" fontId="56" fillId="17" borderId="76" xfId="0" applyFont="1" applyFill="1" applyBorder="1" applyAlignment="1">
      <alignment horizontal="center" vertical="center" wrapText="1"/>
    </xf>
    <xf numFmtId="0" fontId="56" fillId="17" borderId="77" xfId="0" applyFont="1" applyFill="1" applyBorder="1" applyAlignment="1">
      <alignment horizontal="center" vertical="center" wrapText="1"/>
    </xf>
    <xf numFmtId="0" fontId="52" fillId="15" borderId="68" xfId="0" applyFont="1" applyFill="1" applyBorder="1" applyAlignment="1">
      <alignment wrapText="1"/>
    </xf>
    <xf numFmtId="0" fontId="6" fillId="14" borderId="69" xfId="0" applyFont="1" applyFill="1" applyBorder="1" applyAlignment="1">
      <alignment horizontal="center" vertical="center" wrapText="1"/>
    </xf>
    <xf numFmtId="0" fontId="6" fillId="14" borderId="70" xfId="0" applyFont="1" applyFill="1" applyBorder="1" applyAlignment="1">
      <alignment horizontal="center" vertical="center" wrapText="1"/>
    </xf>
    <xf numFmtId="0" fontId="57" fillId="18" borderId="68" xfId="0" applyFont="1" applyFill="1" applyBorder="1" applyAlignment="1">
      <alignment horizontal="center" vertical="center" wrapText="1"/>
    </xf>
    <xf numFmtId="0" fontId="57" fillId="18" borderId="76" xfId="0" applyFont="1" applyFill="1" applyBorder="1" applyAlignment="1">
      <alignment horizontal="center" vertical="center"/>
    </xf>
    <xf numFmtId="0" fontId="57" fillId="18" borderId="87" xfId="0" applyFont="1" applyFill="1" applyBorder="1" applyAlignment="1">
      <alignment horizontal="center" vertical="center"/>
    </xf>
    <xf numFmtId="0" fontId="57" fillId="18" borderId="74" xfId="0" applyFont="1" applyFill="1" applyBorder="1" applyAlignment="1">
      <alignment horizontal="center" vertical="center" wrapText="1"/>
    </xf>
    <xf numFmtId="0" fontId="57" fillId="18" borderId="76" xfId="0" applyFont="1" applyFill="1" applyBorder="1" applyAlignment="1">
      <alignment horizontal="center" vertical="center" wrapText="1"/>
    </xf>
    <xf numFmtId="0" fontId="53" fillId="23" borderId="72" xfId="0" applyFont="1" applyFill="1" applyBorder="1" applyAlignment="1">
      <alignment horizontal="center" vertical="center" wrapText="1"/>
    </xf>
    <xf numFmtId="0" fontId="53" fillId="23" borderId="71" xfId="0" applyFont="1" applyFill="1" applyBorder="1" applyAlignment="1">
      <alignment horizontal="center" vertical="center" wrapText="1"/>
    </xf>
    <xf numFmtId="0" fontId="54" fillId="16" borderId="72" xfId="0" applyFont="1" applyFill="1" applyBorder="1" applyAlignment="1">
      <alignment horizontal="center" vertical="center" wrapText="1"/>
    </xf>
    <xf numFmtId="0" fontId="54" fillId="16" borderId="71" xfId="0" applyFont="1" applyFill="1" applyBorder="1" applyAlignment="1">
      <alignment horizontal="center" vertical="center" wrapText="1"/>
    </xf>
    <xf numFmtId="0" fontId="54" fillId="16" borderId="73" xfId="0" applyFont="1" applyFill="1" applyBorder="1" applyAlignment="1">
      <alignment horizontal="center" vertical="center" wrapText="1"/>
    </xf>
    <xf numFmtId="0" fontId="53" fillId="21" borderId="69" xfId="0" applyFont="1" applyFill="1" applyBorder="1" applyAlignment="1">
      <alignment horizontal="center" vertical="center" wrapText="1"/>
    </xf>
    <xf numFmtId="0" fontId="53" fillId="21" borderId="70" xfId="0" applyFont="1" applyFill="1" applyBorder="1" applyAlignment="1">
      <alignment horizontal="center" vertical="center" wrapText="1"/>
    </xf>
    <xf numFmtId="0" fontId="56" fillId="24" borderId="69" xfId="0" applyFont="1" applyFill="1" applyBorder="1" applyAlignment="1">
      <alignment horizontal="center" vertical="center" wrapText="1"/>
    </xf>
    <xf numFmtId="0" fontId="56" fillId="24" borderId="70" xfId="0" applyFont="1" applyFill="1" applyBorder="1" applyAlignment="1">
      <alignment horizontal="center" vertical="center" wrapText="1"/>
    </xf>
    <xf numFmtId="0" fontId="50" fillId="21" borderId="69" xfId="0" applyFont="1" applyFill="1" applyBorder="1" applyAlignment="1">
      <alignment horizontal="center" vertical="center" wrapText="1"/>
    </xf>
    <xf numFmtId="0" fontId="50" fillId="21" borderId="70" xfId="0" applyFont="1" applyFill="1" applyBorder="1" applyAlignment="1">
      <alignment horizontal="center" vertical="center" wrapText="1"/>
    </xf>
    <xf numFmtId="0" fontId="56" fillId="24" borderId="69" xfId="0" applyFont="1" applyFill="1" applyBorder="1" applyAlignment="1" applyProtection="1">
      <alignment horizontal="center" vertical="center" wrapText="1"/>
      <protection locked="0"/>
    </xf>
    <xf numFmtId="0" fontId="56" fillId="24" borderId="70" xfId="0" applyFont="1" applyFill="1" applyBorder="1" applyAlignment="1" applyProtection="1">
      <alignment horizontal="center" vertical="center" wrapText="1"/>
      <protection locked="0"/>
    </xf>
    <xf numFmtId="0" fontId="9" fillId="28" borderId="89" xfId="4" applyFont="1" applyFill="1" applyBorder="1" applyAlignment="1">
      <alignment horizontal="center" vertical="center"/>
    </xf>
    <xf numFmtId="0" fontId="45" fillId="0" borderId="69" xfId="4" applyFont="1" applyBorder="1" applyAlignment="1">
      <alignment horizontal="center" vertical="center"/>
    </xf>
    <xf numFmtId="0" fontId="45" fillId="0" borderId="80" xfId="4" applyFont="1" applyBorder="1" applyAlignment="1">
      <alignment horizontal="center" vertical="center"/>
    </xf>
    <xf numFmtId="0" fontId="45" fillId="0" borderId="70" xfId="4" applyFont="1" applyBorder="1" applyAlignment="1">
      <alignment horizontal="center" vertical="center"/>
    </xf>
    <xf numFmtId="0" fontId="45" fillId="13" borderId="69" xfId="4" applyFont="1" applyFill="1" applyBorder="1" applyAlignment="1">
      <alignment vertical="center" wrapText="1"/>
    </xf>
    <xf numFmtId="0" fontId="45" fillId="13" borderId="80" xfId="4" applyFont="1" applyFill="1" applyBorder="1" applyAlignment="1">
      <alignment vertical="center" wrapText="1"/>
    </xf>
    <xf numFmtId="0" fontId="45" fillId="13" borderId="70" xfId="4" applyFont="1" applyFill="1" applyBorder="1" applyAlignment="1">
      <alignment vertical="center" wrapText="1"/>
    </xf>
    <xf numFmtId="0" fontId="69" fillId="24" borderId="69" xfId="4" applyFont="1" applyFill="1" applyBorder="1" applyAlignment="1" applyProtection="1">
      <alignment horizontal="center" vertical="center" wrapText="1"/>
      <protection locked="0"/>
    </xf>
    <xf numFmtId="0" fontId="69" fillId="24" borderId="70" xfId="4" applyFont="1" applyFill="1" applyBorder="1" applyAlignment="1" applyProtection="1">
      <alignment horizontal="center" vertical="center" wrapText="1"/>
      <protection locked="0"/>
    </xf>
    <xf numFmtId="9" fontId="9" fillId="0" borderId="80" xfId="4" applyNumberFormat="1" applyFont="1" applyBorder="1" applyAlignment="1">
      <alignment horizontal="center" vertical="center"/>
    </xf>
    <xf numFmtId="9" fontId="9" fillId="0" borderId="70" xfId="4" applyNumberFormat="1" applyFont="1" applyBorder="1" applyAlignment="1">
      <alignment horizontal="center" vertical="center"/>
    </xf>
    <xf numFmtId="0" fontId="76" fillId="0" borderId="69" xfId="4" applyFont="1" applyBorder="1" applyAlignment="1">
      <alignment horizontal="center" vertical="center" wrapText="1"/>
    </xf>
    <xf numFmtId="0" fontId="76" fillId="0" borderId="80" xfId="4" applyFont="1" applyBorder="1" applyAlignment="1">
      <alignment horizontal="center" vertical="center" wrapText="1"/>
    </xf>
    <xf numFmtId="0" fontId="76" fillId="0" borderId="70" xfId="4" applyFont="1" applyBorder="1" applyAlignment="1">
      <alignment horizontal="center" vertical="center" wrapText="1"/>
    </xf>
    <xf numFmtId="9" fontId="45" fillId="0" borderId="69" xfId="4" applyNumberFormat="1" applyFont="1" applyBorder="1" applyAlignment="1">
      <alignment horizontal="center" vertical="center"/>
    </xf>
    <xf numFmtId="14" fontId="9" fillId="0" borderId="80" xfId="4" applyNumberFormat="1" applyFont="1" applyBorder="1" applyAlignment="1" applyProtection="1">
      <alignment horizontal="center" vertical="center" wrapText="1"/>
      <protection locked="0"/>
    </xf>
    <xf numFmtId="9" fontId="9" fillId="0" borderId="68" xfId="4" applyNumberFormat="1" applyFont="1" applyBorder="1" applyAlignment="1">
      <alignment horizontal="center" vertical="center"/>
    </xf>
    <xf numFmtId="0" fontId="10" fillId="14" borderId="68" xfId="4" applyFont="1" applyFill="1" applyBorder="1" applyAlignment="1">
      <alignment horizontal="center" vertical="center"/>
    </xf>
    <xf numFmtId="0" fontId="9" fillId="22" borderId="69" xfId="4" applyFont="1" applyFill="1" applyBorder="1" applyAlignment="1">
      <alignment horizontal="center" vertical="center"/>
    </xf>
    <xf numFmtId="0" fontId="9" fillId="22" borderId="80" xfId="4" applyFont="1" applyFill="1" applyBorder="1" applyAlignment="1">
      <alignment horizontal="center" vertical="center"/>
    </xf>
    <xf numFmtId="0" fontId="9" fillId="22" borderId="70" xfId="4" applyFont="1" applyFill="1" applyBorder="1" applyAlignment="1">
      <alignment horizontal="center" vertical="center"/>
    </xf>
    <xf numFmtId="0" fontId="45" fillId="13" borderId="69" xfId="4" applyFont="1" applyFill="1" applyBorder="1" applyAlignment="1">
      <alignment horizontal="center" vertical="center" wrapText="1"/>
    </xf>
    <xf numFmtId="0" fontId="45" fillId="13" borderId="80" xfId="4" applyFont="1" applyFill="1" applyBorder="1" applyAlignment="1">
      <alignment horizontal="center" vertical="center" wrapText="1"/>
    </xf>
    <xf numFmtId="0" fontId="45" fillId="13" borderId="70" xfId="4" applyFont="1" applyFill="1" applyBorder="1" applyAlignment="1">
      <alignment horizontal="center" vertical="center" wrapText="1"/>
    </xf>
    <xf numFmtId="9" fontId="45" fillId="0" borderId="68" xfId="4" applyNumberFormat="1" applyFont="1" applyBorder="1" applyAlignment="1">
      <alignment horizontal="left" vertical="center" wrapText="1"/>
    </xf>
    <xf numFmtId="0" fontId="6" fillId="14" borderId="69" xfId="4" applyFont="1" applyFill="1" applyBorder="1" applyAlignment="1">
      <alignment horizontal="center" vertical="center" wrapText="1"/>
    </xf>
    <xf numFmtId="0" fontId="6" fillId="14" borderId="70" xfId="4" applyFont="1" applyFill="1" applyBorder="1" applyAlignment="1">
      <alignment horizontal="center" vertical="center" wrapText="1"/>
    </xf>
    <xf numFmtId="0" fontId="69" fillId="18" borderId="74" xfId="4" applyFont="1" applyFill="1" applyBorder="1" applyAlignment="1">
      <alignment horizontal="center" vertical="top" wrapText="1"/>
    </xf>
    <xf numFmtId="0" fontId="69" fillId="18" borderId="76" xfId="4" applyFont="1" applyFill="1" applyBorder="1" applyAlignment="1">
      <alignment horizontal="center" vertical="top" wrapText="1"/>
    </xf>
    <xf numFmtId="0" fontId="69" fillId="18" borderId="68" xfId="4" applyFont="1" applyFill="1" applyBorder="1" applyAlignment="1">
      <alignment horizontal="center" vertical="top" wrapText="1"/>
    </xf>
    <xf numFmtId="0" fontId="9" fillId="0" borderId="74" xfId="4" applyFont="1" applyBorder="1" applyAlignment="1">
      <alignment horizontal="center" vertical="top"/>
    </xf>
    <xf numFmtId="0" fontId="9" fillId="0" borderId="82" xfId="4" applyFont="1" applyBorder="1" applyAlignment="1">
      <alignment horizontal="center" vertical="top"/>
    </xf>
    <xf numFmtId="0" fontId="9" fillId="0" borderId="75" xfId="4" applyFont="1" applyBorder="1" applyAlignment="1">
      <alignment horizontal="center" vertical="top"/>
    </xf>
    <xf numFmtId="0" fontId="9" fillId="0" borderId="85" xfId="4" applyFont="1" applyBorder="1" applyAlignment="1">
      <alignment horizontal="center" vertical="top"/>
    </xf>
    <xf numFmtId="0" fontId="9" fillId="0" borderId="19" xfId="4" applyFont="1" applyAlignment="1">
      <alignment horizontal="center" vertical="top"/>
    </xf>
    <xf numFmtId="0" fontId="9" fillId="0" borderId="86" xfId="4" applyFont="1" applyBorder="1" applyAlignment="1">
      <alignment horizontal="center" vertical="top"/>
    </xf>
    <xf numFmtId="0" fontId="9" fillId="0" borderId="76" xfId="4" applyFont="1" applyBorder="1" applyAlignment="1">
      <alignment horizontal="center" vertical="top"/>
    </xf>
    <xf numFmtId="0" fontId="9" fillId="0" borderId="87" xfId="4" applyFont="1" applyBorder="1" applyAlignment="1">
      <alignment horizontal="center" vertical="top"/>
    </xf>
    <xf numFmtId="0" fontId="9" fillId="0" borderId="77" xfId="4" applyFont="1" applyBorder="1" applyAlignment="1">
      <alignment horizontal="center" vertical="top"/>
    </xf>
    <xf numFmtId="0" fontId="66" fillId="0" borderId="74" xfId="4" applyFont="1" applyBorder="1" applyAlignment="1">
      <alignment horizontal="center" vertical="center" wrapText="1"/>
    </xf>
    <xf numFmtId="0" fontId="66" fillId="0" borderId="82" xfId="4" applyFont="1" applyBorder="1" applyAlignment="1">
      <alignment horizontal="center" vertical="center" wrapText="1"/>
    </xf>
    <xf numFmtId="0" fontId="66" fillId="0" borderId="75" xfId="4" applyFont="1" applyBorder="1" applyAlignment="1">
      <alignment horizontal="center" vertical="center" wrapText="1"/>
    </xf>
    <xf numFmtId="0" fontId="66" fillId="0" borderId="85" xfId="4" applyFont="1" applyBorder="1" applyAlignment="1">
      <alignment horizontal="center" vertical="center" wrapText="1"/>
    </xf>
    <xf numFmtId="0" fontId="66" fillId="0" borderId="19" xfId="4" applyFont="1" applyAlignment="1">
      <alignment horizontal="center" vertical="center" wrapText="1"/>
    </xf>
    <xf numFmtId="0" fontId="66" fillId="0" borderId="86" xfId="4" applyFont="1" applyBorder="1" applyAlignment="1">
      <alignment horizontal="center" vertical="center" wrapText="1"/>
    </xf>
    <xf numFmtId="0" fontId="66" fillId="0" borderId="76" xfId="4" applyFont="1" applyBorder="1" applyAlignment="1">
      <alignment horizontal="center" vertical="center" wrapText="1"/>
    </xf>
    <xf numFmtId="0" fontId="66" fillId="0" borderId="87" xfId="4" applyFont="1" applyBorder="1" applyAlignment="1">
      <alignment horizontal="center" vertical="center" wrapText="1"/>
    </xf>
    <xf numFmtId="0" fontId="66" fillId="0" borderId="77" xfId="4" applyFont="1" applyBorder="1" applyAlignment="1">
      <alignment horizontal="center" vertical="center" wrapText="1"/>
    </xf>
    <xf numFmtId="0" fontId="69" fillId="27" borderId="83" xfId="4" applyFont="1" applyFill="1" applyBorder="1" applyAlignment="1">
      <alignment horizontal="center" vertical="top"/>
    </xf>
    <xf numFmtId="0" fontId="69" fillId="27" borderId="85" xfId="4" applyFont="1" applyFill="1" applyBorder="1" applyAlignment="1">
      <alignment horizontal="center" vertical="top"/>
    </xf>
    <xf numFmtId="0" fontId="9" fillId="28" borderId="88" xfId="4" applyFont="1" applyFill="1" applyBorder="1" applyAlignment="1">
      <alignment horizontal="center" vertical="top"/>
    </xf>
    <xf numFmtId="0" fontId="9" fillId="28" borderId="86" xfId="4" applyFont="1" applyFill="1" applyBorder="1" applyAlignment="1">
      <alignment horizontal="center" vertical="top"/>
    </xf>
    <xf numFmtId="0" fontId="6" fillId="31" borderId="72" xfId="4" applyFont="1" applyFill="1" applyBorder="1" applyAlignment="1">
      <alignment horizontal="center" vertical="center" wrapText="1"/>
    </xf>
    <xf numFmtId="0" fontId="6" fillId="31" borderId="71" xfId="4" applyFont="1" applyFill="1" applyBorder="1" applyAlignment="1">
      <alignment horizontal="center" vertical="center" wrapText="1"/>
    </xf>
    <xf numFmtId="0" fontId="6" fillId="31" borderId="73" xfId="4" applyFont="1" applyFill="1" applyBorder="1" applyAlignment="1">
      <alignment horizontal="center" vertical="center" wrapText="1"/>
    </xf>
    <xf numFmtId="0" fontId="51" fillId="13" borderId="68" xfId="4" applyFont="1" applyFill="1" applyBorder="1" applyAlignment="1" applyProtection="1">
      <alignment horizontal="left" vertical="center"/>
      <protection locked="0"/>
    </xf>
    <xf numFmtId="0" fontId="51" fillId="13" borderId="72" xfId="4" applyFont="1" applyFill="1" applyBorder="1" applyAlignment="1" applyProtection="1">
      <alignment horizontal="left" vertical="center"/>
      <protection locked="0"/>
    </xf>
    <xf numFmtId="0" fontId="10" fillId="14" borderId="68" xfId="4" applyFont="1" applyFill="1" applyBorder="1" applyAlignment="1">
      <alignment horizontal="center" vertical="top" textRotation="90"/>
    </xf>
    <xf numFmtId="0" fontId="48" fillId="15" borderId="68" xfId="4" applyFont="1" applyFill="1" applyBorder="1" applyAlignment="1">
      <alignment vertical="top"/>
    </xf>
    <xf numFmtId="0" fontId="10" fillId="14" borderId="68" xfId="4" applyFont="1" applyFill="1" applyBorder="1" applyAlignment="1">
      <alignment horizontal="center" vertical="top"/>
    </xf>
    <xf numFmtId="0" fontId="10" fillId="14" borderId="68" xfId="4" applyFont="1" applyFill="1" applyBorder="1" applyAlignment="1">
      <alignment horizontal="center" vertical="top" wrapText="1"/>
    </xf>
    <xf numFmtId="0" fontId="48" fillId="15" borderId="68" xfId="4" applyFont="1" applyFill="1" applyBorder="1" applyAlignment="1">
      <alignment vertical="top" wrapText="1"/>
    </xf>
    <xf numFmtId="0" fontId="6" fillId="14" borderId="68" xfId="4" applyFont="1" applyFill="1" applyBorder="1" applyAlignment="1">
      <alignment horizontal="center" vertical="center"/>
    </xf>
    <xf numFmtId="0" fontId="52" fillId="15" borderId="68" xfId="4" applyFont="1" applyFill="1" applyBorder="1"/>
    <xf numFmtId="0" fontId="10" fillId="19" borderId="68" xfId="4" applyFont="1" applyFill="1" applyBorder="1" applyAlignment="1">
      <alignment horizontal="center" vertical="top"/>
    </xf>
    <xf numFmtId="0" fontId="48" fillId="20" borderId="68" xfId="4" applyFont="1" applyFill="1" applyBorder="1" applyAlignment="1">
      <alignment vertical="top"/>
    </xf>
    <xf numFmtId="0" fontId="50" fillId="23" borderId="72" xfId="4" applyFont="1" applyFill="1" applyBorder="1" applyAlignment="1">
      <alignment horizontal="center" vertical="top" wrapText="1"/>
    </xf>
    <xf numFmtId="0" fontId="50" fillId="23" borderId="71" xfId="4" applyFont="1" applyFill="1" applyBorder="1" applyAlignment="1">
      <alignment horizontal="center" vertical="top" wrapText="1"/>
    </xf>
    <xf numFmtId="0" fontId="10" fillId="16" borderId="72" xfId="4" applyFont="1" applyFill="1" applyBorder="1" applyAlignment="1">
      <alignment horizontal="center" vertical="top" wrapText="1"/>
    </xf>
    <xf numFmtId="0" fontId="10" fillId="16" borderId="71" xfId="4" applyFont="1" applyFill="1" applyBorder="1" applyAlignment="1">
      <alignment horizontal="center" vertical="top" wrapText="1"/>
    </xf>
    <xf numFmtId="0" fontId="10" fillId="16" borderId="73" xfId="4" applyFont="1" applyFill="1" applyBorder="1" applyAlignment="1">
      <alignment horizontal="center" vertical="top" wrapText="1"/>
    </xf>
    <xf numFmtId="0" fontId="10" fillId="17" borderId="68" xfId="4" applyFont="1" applyFill="1" applyBorder="1" applyAlignment="1">
      <alignment horizontal="center" vertical="top"/>
    </xf>
    <xf numFmtId="0" fontId="9" fillId="18" borderId="68" xfId="4" applyFont="1" applyFill="1" applyBorder="1" applyAlignment="1">
      <alignment vertical="top"/>
    </xf>
    <xf numFmtId="0" fontId="10" fillId="17" borderId="68" xfId="4" applyFont="1" applyFill="1" applyBorder="1" applyAlignment="1">
      <alignment horizontal="center" vertical="top" wrapText="1"/>
    </xf>
    <xf numFmtId="0" fontId="10" fillId="14" borderId="69" xfId="4" applyFont="1" applyFill="1" applyBorder="1" applyAlignment="1">
      <alignment horizontal="center" vertical="top" wrapText="1"/>
    </xf>
    <xf numFmtId="0" fontId="10" fillId="14" borderId="70" xfId="4" applyFont="1" applyFill="1" applyBorder="1" applyAlignment="1">
      <alignment horizontal="center" vertical="top" wrapText="1"/>
    </xf>
    <xf numFmtId="0" fontId="48" fillId="18" borderId="68" xfId="4" applyFont="1" applyFill="1" applyBorder="1" applyAlignment="1">
      <alignment vertical="top"/>
    </xf>
    <xf numFmtId="0" fontId="50" fillId="21" borderId="69" xfId="4" applyFont="1" applyFill="1" applyBorder="1" applyAlignment="1">
      <alignment horizontal="center" vertical="top" wrapText="1"/>
    </xf>
    <xf numFmtId="0" fontId="50" fillId="21" borderId="70" xfId="4" applyFont="1" applyFill="1" applyBorder="1" applyAlignment="1">
      <alignment horizontal="center" vertical="top" wrapText="1"/>
    </xf>
    <xf numFmtId="0" fontId="69" fillId="24" borderId="69" xfId="4" applyFont="1" applyFill="1" applyBorder="1" applyAlignment="1">
      <alignment horizontal="center" vertical="top" wrapText="1"/>
    </xf>
    <xf numFmtId="0" fontId="69" fillId="24" borderId="70" xfId="4" applyFont="1" applyFill="1" applyBorder="1" applyAlignment="1">
      <alignment horizontal="center" vertical="top" wrapText="1"/>
    </xf>
    <xf numFmtId="0" fontId="10" fillId="22" borderId="69" xfId="4" applyFont="1" applyFill="1" applyBorder="1" applyAlignment="1">
      <alignment horizontal="center" vertical="top" textRotation="90" wrapText="1"/>
    </xf>
    <xf numFmtId="0" fontId="10" fillId="22" borderId="70" xfId="4" applyFont="1" applyFill="1" applyBorder="1" applyAlignment="1">
      <alignment horizontal="center" vertical="top" textRotation="90" wrapText="1"/>
    </xf>
    <xf numFmtId="0" fontId="10" fillId="37" borderId="69" xfId="4" applyFont="1" applyFill="1" applyBorder="1" applyAlignment="1">
      <alignment horizontal="center" vertical="top" wrapText="1"/>
    </xf>
    <xf numFmtId="0" fontId="10" fillId="37" borderId="70" xfId="4" applyFont="1" applyFill="1" applyBorder="1" applyAlignment="1">
      <alignment horizontal="center" vertical="top" wrapText="1"/>
    </xf>
    <xf numFmtId="0" fontId="10" fillId="18" borderId="69" xfId="4" applyFont="1" applyFill="1" applyBorder="1" applyAlignment="1">
      <alignment horizontal="center" vertical="top" wrapText="1"/>
    </xf>
    <xf numFmtId="0" fontId="10" fillId="18" borderId="70" xfId="4" applyFont="1" applyFill="1" applyBorder="1" applyAlignment="1">
      <alignment horizontal="center" vertical="top" wrapText="1"/>
    </xf>
    <xf numFmtId="0" fontId="10" fillId="16" borderId="68" xfId="4" applyFont="1" applyFill="1" applyBorder="1" applyAlignment="1">
      <alignment horizontal="center" vertical="top" wrapText="1"/>
    </xf>
    <xf numFmtId="0" fontId="45" fillId="13" borderId="69" xfId="4" applyFont="1" applyFill="1" applyBorder="1" applyAlignment="1">
      <alignment horizontal="center" vertical="center"/>
    </xf>
    <xf numFmtId="0" fontId="9" fillId="13" borderId="70" xfId="4" applyFont="1" applyFill="1" applyBorder="1" applyAlignment="1">
      <alignment horizontal="center" vertical="top"/>
    </xf>
    <xf numFmtId="0" fontId="9" fillId="13" borderId="70" xfId="4" applyFont="1" applyFill="1" applyBorder="1" applyAlignment="1">
      <alignment horizontal="left" vertical="top" wrapText="1"/>
    </xf>
    <xf numFmtId="0" fontId="9" fillId="13" borderId="70" xfId="4" applyFont="1" applyFill="1" applyBorder="1" applyAlignment="1">
      <alignment horizontal="center" vertical="top" wrapText="1"/>
    </xf>
    <xf numFmtId="0" fontId="73" fillId="13" borderId="69" xfId="4" applyFont="1" applyFill="1" applyBorder="1" applyAlignment="1">
      <alignment horizontal="left" vertical="center" wrapText="1"/>
    </xf>
    <xf numFmtId="0" fontId="74" fillId="13" borderId="70" xfId="4" applyFont="1" applyFill="1" applyBorder="1" applyAlignment="1">
      <alignment horizontal="left" vertical="center" wrapText="1"/>
    </xf>
    <xf numFmtId="0" fontId="45" fillId="13" borderId="69" xfId="4" applyFont="1" applyFill="1" applyBorder="1" applyAlignment="1">
      <alignment horizontal="center" vertical="top" wrapText="1"/>
    </xf>
    <xf numFmtId="0" fontId="9" fillId="13" borderId="80" xfId="4" applyFont="1" applyFill="1" applyBorder="1" applyAlignment="1">
      <alignment horizontal="left" vertical="top"/>
    </xf>
    <xf numFmtId="0" fontId="45" fillId="13" borderId="69" xfId="4" applyFont="1" applyFill="1" applyBorder="1" applyAlignment="1">
      <alignment horizontal="left" vertical="center"/>
    </xf>
    <xf numFmtId="0" fontId="9" fillId="0" borderId="70" xfId="4" applyFont="1" applyBorder="1" applyAlignment="1">
      <alignment horizontal="center" vertical="top" wrapText="1"/>
    </xf>
    <xf numFmtId="0" fontId="80" fillId="0" borderId="69" xfId="4" applyFont="1" applyBorder="1" applyAlignment="1">
      <alignment horizontal="left" vertical="center" wrapText="1"/>
    </xf>
    <xf numFmtId="0" fontId="73" fillId="0" borderId="70" xfId="4" applyFont="1" applyBorder="1" applyAlignment="1">
      <alignment horizontal="left" vertical="top" wrapText="1"/>
    </xf>
    <xf numFmtId="0" fontId="9" fillId="0" borderId="69" xfId="4" applyFont="1" applyBorder="1" applyAlignment="1">
      <alignment horizontal="center" vertical="top" wrapText="1"/>
    </xf>
    <xf numFmtId="0" fontId="99" fillId="0" borderId="69" xfId="4" applyFont="1" applyBorder="1" applyAlignment="1">
      <alignment vertical="center" wrapText="1"/>
    </xf>
    <xf numFmtId="0" fontId="48" fillId="0" borderId="70" xfId="4" applyFont="1" applyBorder="1" applyAlignment="1">
      <alignment vertical="center" wrapText="1"/>
    </xf>
    <xf numFmtId="0" fontId="48" fillId="0" borderId="70" xfId="4" applyFont="1" applyBorder="1" applyAlignment="1">
      <alignment horizontal="center" vertical="top" wrapText="1"/>
    </xf>
    <xf numFmtId="9" fontId="45" fillId="2" borderId="69" xfId="4" applyNumberFormat="1" applyFont="1" applyFill="1" applyBorder="1" applyAlignment="1">
      <alignment horizontal="center" vertical="center"/>
    </xf>
    <xf numFmtId="0" fontId="45" fillId="2" borderId="70" xfId="4" applyFont="1" applyFill="1" applyBorder="1" applyAlignment="1">
      <alignment horizontal="center" vertical="center"/>
    </xf>
    <xf numFmtId="0" fontId="99" fillId="0" borderId="69" xfId="4" applyFont="1" applyBorder="1" applyAlignment="1">
      <alignment horizontal="left" vertical="center" wrapText="1"/>
    </xf>
    <xf numFmtId="9" fontId="9" fillId="0" borderId="69" xfId="4" applyNumberFormat="1" applyFont="1" applyBorder="1" applyAlignment="1">
      <alignment horizontal="center" vertical="top" wrapText="1"/>
    </xf>
    <xf numFmtId="9" fontId="9" fillId="0" borderId="70" xfId="4" applyNumberFormat="1" applyFont="1" applyBorder="1" applyAlignment="1">
      <alignment horizontal="center" vertical="top" wrapText="1"/>
    </xf>
    <xf numFmtId="0" fontId="45" fillId="0" borderId="69" xfId="4" applyFont="1" applyBorder="1" applyAlignment="1">
      <alignment horizontal="center" vertical="top"/>
    </xf>
    <xf numFmtId="0" fontId="9" fillId="0" borderId="80" xfId="4" applyFont="1" applyBorder="1" applyAlignment="1">
      <alignment horizontal="center" vertical="top"/>
    </xf>
    <xf numFmtId="0" fontId="76" fillId="0" borderId="69" xfId="4" applyFont="1" applyBorder="1" applyAlignment="1">
      <alignment horizontal="center" vertical="center"/>
    </xf>
    <xf numFmtId="0" fontId="76" fillId="0" borderId="70" xfId="4" applyFont="1" applyBorder="1" applyAlignment="1">
      <alignment horizontal="center" vertical="top"/>
    </xf>
    <xf numFmtId="0" fontId="76" fillId="13" borderId="69" xfId="4" applyFont="1" applyFill="1" applyBorder="1" applyAlignment="1">
      <alignment horizontal="left" vertical="center" wrapText="1"/>
    </xf>
    <xf numFmtId="0" fontId="76" fillId="13" borderId="70" xfId="4" applyFont="1" applyFill="1" applyBorder="1" applyAlignment="1">
      <alignment horizontal="left" vertical="top" wrapText="1"/>
    </xf>
    <xf numFmtId="0" fontId="9" fillId="0" borderId="70" xfId="4" applyFont="1" applyBorder="1" applyAlignment="1">
      <alignment horizontal="center" vertical="top"/>
    </xf>
    <xf numFmtId="0" fontId="48" fillId="13" borderId="69" xfId="4" applyFont="1" applyFill="1" applyBorder="1" applyAlignment="1">
      <alignment horizontal="left" wrapText="1"/>
    </xf>
    <xf numFmtId="0" fontId="48" fillId="13" borderId="70" xfId="4" applyFont="1" applyFill="1" applyBorder="1" applyAlignment="1">
      <alignment horizontal="left" wrapText="1"/>
    </xf>
    <xf numFmtId="0" fontId="10" fillId="0" borderId="69" xfId="4" applyFont="1" applyBorder="1" applyAlignment="1">
      <alignment horizontal="center" vertical="top"/>
    </xf>
    <xf numFmtId="0" fontId="10" fillId="0" borderId="70" xfId="4" applyFont="1" applyBorder="1" applyAlignment="1">
      <alignment horizontal="center" vertical="top"/>
    </xf>
    <xf numFmtId="0" fontId="45" fillId="2" borderId="80" xfId="4" applyFont="1" applyFill="1" applyBorder="1" applyAlignment="1">
      <alignment horizontal="center" vertical="center"/>
    </xf>
    <xf numFmtId="0" fontId="69" fillId="24" borderId="74" xfId="4" applyFont="1" applyFill="1" applyBorder="1" applyAlignment="1" applyProtection="1">
      <alignment horizontal="center" vertical="top" wrapText="1"/>
      <protection locked="0"/>
    </xf>
    <xf numFmtId="0" fontId="69" fillId="24" borderId="75" xfId="4" applyFont="1" applyFill="1" applyBorder="1" applyAlignment="1" applyProtection="1">
      <alignment horizontal="center" vertical="top" wrapText="1"/>
      <protection locked="0"/>
    </xf>
    <xf numFmtId="0" fontId="69" fillId="24" borderId="76" xfId="4" applyFont="1" applyFill="1" applyBorder="1" applyAlignment="1" applyProtection="1">
      <alignment horizontal="center" vertical="top" wrapText="1"/>
      <protection locked="0"/>
    </xf>
    <xf numFmtId="0" fontId="69" fillId="24" borderId="77" xfId="4" applyFont="1" applyFill="1" applyBorder="1" applyAlignment="1" applyProtection="1">
      <alignment horizontal="center" vertical="top" wrapText="1"/>
      <protection locked="0"/>
    </xf>
    <xf numFmtId="0" fontId="45" fillId="0" borderId="69" xfId="4" applyFont="1" applyBorder="1" applyAlignment="1">
      <alignment horizontal="center" vertical="top" wrapText="1"/>
    </xf>
    <xf numFmtId="0" fontId="45" fillId="0" borderId="70" xfId="4" applyFont="1" applyBorder="1" applyAlignment="1">
      <alignment horizontal="center" vertical="top" wrapText="1"/>
    </xf>
    <xf numFmtId="0" fontId="58" fillId="0" borderId="69" xfId="4" applyFont="1" applyBorder="1" applyAlignment="1">
      <alignment horizontal="center" vertical="top"/>
    </xf>
    <xf numFmtId="0" fontId="58" fillId="0" borderId="70" xfId="4" applyFont="1" applyBorder="1" applyAlignment="1">
      <alignment horizontal="center" vertical="top"/>
    </xf>
    <xf numFmtId="0" fontId="10" fillId="0" borderId="80" xfId="4" applyFont="1" applyBorder="1" applyAlignment="1">
      <alignment horizontal="center" vertical="top"/>
    </xf>
    <xf numFmtId="0" fontId="10" fillId="0" borderId="89" xfId="4" applyFont="1" applyBorder="1" applyAlignment="1">
      <alignment horizontal="center" vertical="center"/>
    </xf>
    <xf numFmtId="14" fontId="45" fillId="0" borderId="69" xfId="4" applyNumberFormat="1" applyFont="1" applyBorder="1" applyAlignment="1">
      <alignment horizontal="center" vertical="center" wrapText="1"/>
    </xf>
    <xf numFmtId="14" fontId="45" fillId="0" borderId="80" xfId="4" applyNumberFormat="1" applyFont="1" applyBorder="1" applyAlignment="1">
      <alignment horizontal="center" vertical="center" wrapText="1"/>
    </xf>
    <xf numFmtId="14" fontId="45" fillId="0" borderId="70" xfId="4" applyNumberFormat="1" applyFont="1" applyBorder="1" applyAlignment="1">
      <alignment horizontal="center" vertical="center" wrapText="1"/>
    </xf>
    <xf numFmtId="14" fontId="9" fillId="0" borderId="69" xfId="4" applyNumberFormat="1" applyFont="1" applyBorder="1" applyAlignment="1">
      <alignment horizontal="center" vertical="center"/>
    </xf>
    <xf numFmtId="14" fontId="9" fillId="0" borderId="80" xfId="4" applyNumberFormat="1" applyFont="1" applyBorder="1" applyAlignment="1">
      <alignment horizontal="center" vertical="center"/>
    </xf>
    <xf numFmtId="14" fontId="45" fillId="0" borderId="69" xfId="4" applyNumberFormat="1" applyFont="1" applyBorder="1" applyAlignment="1">
      <alignment horizontal="center" vertical="center"/>
    </xf>
    <xf numFmtId="14" fontId="9" fillId="0" borderId="70" xfId="4" applyNumberFormat="1" applyFont="1" applyBorder="1" applyAlignment="1">
      <alignment horizontal="center" vertical="center"/>
    </xf>
    <xf numFmtId="14" fontId="45" fillId="0" borderId="80" xfId="4" applyNumberFormat="1" applyFont="1" applyBorder="1" applyAlignment="1">
      <alignment horizontal="center" vertical="center"/>
    </xf>
    <xf numFmtId="14" fontId="45" fillId="0" borderId="70" xfId="4" applyNumberFormat="1" applyFont="1" applyBorder="1" applyAlignment="1">
      <alignment horizontal="center" vertical="center"/>
    </xf>
    <xf numFmtId="0" fontId="9" fillId="13" borderId="68" xfId="4" applyFont="1" applyFill="1" applyBorder="1" applyAlignment="1" applyProtection="1">
      <alignment horizontal="left" vertical="top" wrapText="1"/>
      <protection locked="0"/>
    </xf>
    <xf numFmtId="0" fontId="10" fillId="19" borderId="68" xfId="4" applyFont="1" applyFill="1" applyBorder="1" applyAlignment="1">
      <alignment horizontal="left" vertical="top"/>
    </xf>
    <xf numFmtId="0" fontId="48" fillId="20" borderId="68" xfId="4" applyFont="1" applyFill="1" applyBorder="1" applyAlignment="1">
      <alignment horizontal="left" vertical="top"/>
    </xf>
    <xf numFmtId="0" fontId="48" fillId="18" borderId="68" xfId="4" applyFont="1" applyFill="1" applyBorder="1" applyAlignment="1">
      <alignment horizontal="left" vertical="top"/>
    </xf>
    <xf numFmtId="0" fontId="76" fillId="13" borderId="80" xfId="4" applyFont="1" applyFill="1" applyBorder="1" applyAlignment="1">
      <alignment horizontal="left" vertical="center" wrapText="1"/>
    </xf>
    <xf numFmtId="0" fontId="76" fillId="13" borderId="70" xfId="4" applyFont="1" applyFill="1" applyBorder="1" applyAlignment="1">
      <alignment horizontal="left" vertical="center" wrapText="1"/>
    </xf>
    <xf numFmtId="0" fontId="9" fillId="0" borderId="75" xfId="4" applyFont="1" applyBorder="1" applyAlignment="1">
      <alignment horizontal="center" vertical="center" wrapText="1"/>
    </xf>
    <xf numFmtId="0" fontId="9" fillId="0" borderId="86" xfId="4" applyFont="1" applyBorder="1" applyAlignment="1">
      <alignment horizontal="center" vertical="center" wrapText="1"/>
    </xf>
    <xf numFmtId="0" fontId="69" fillId="24" borderId="69" xfId="4" applyFont="1" applyFill="1" applyBorder="1" applyAlignment="1" applyProtection="1">
      <alignment horizontal="left" vertical="top" wrapText="1"/>
      <protection locked="0"/>
    </xf>
    <xf numFmtId="0" fontId="69" fillId="24" borderId="70" xfId="4" applyFont="1" applyFill="1" applyBorder="1" applyAlignment="1" applyProtection="1">
      <alignment horizontal="left" vertical="top" wrapText="1"/>
      <protection locked="0"/>
    </xf>
    <xf numFmtId="0" fontId="51" fillId="18" borderId="68" xfId="4" applyFont="1" applyFill="1" applyBorder="1"/>
    <xf numFmtId="0" fontId="57" fillId="18" borderId="68" xfId="4" applyFont="1" applyFill="1" applyBorder="1" applyAlignment="1">
      <alignment horizontal="center" vertical="center" wrapText="1"/>
    </xf>
    <xf numFmtId="0" fontId="9" fillId="0" borderId="72" xfId="4" applyFont="1" applyBorder="1" applyAlignment="1">
      <alignment horizontal="left" vertical="center"/>
    </xf>
    <xf numFmtId="0" fontId="9" fillId="0" borderId="71" xfId="4" applyFont="1" applyBorder="1" applyAlignment="1">
      <alignment horizontal="left" vertical="center"/>
    </xf>
    <xf numFmtId="0" fontId="70" fillId="0" borderId="71" xfId="4" applyFont="1" applyBorder="1" applyAlignment="1">
      <alignment horizontal="center"/>
    </xf>
    <xf numFmtId="0" fontId="9" fillId="0" borderId="71" xfId="4" applyFont="1" applyBorder="1" applyAlignment="1">
      <alignment horizontal="center"/>
    </xf>
    <xf numFmtId="0" fontId="6" fillId="14" borderId="68" xfId="4" applyFont="1" applyFill="1" applyBorder="1" applyAlignment="1">
      <alignment horizontal="center" vertical="center" wrapText="1"/>
    </xf>
    <xf numFmtId="0" fontId="52" fillId="15" borderId="68" xfId="4" applyFont="1" applyFill="1" applyBorder="1" applyAlignment="1">
      <alignment wrapText="1"/>
    </xf>
    <xf numFmtId="0" fontId="10" fillId="19" borderId="68" xfId="4" applyFont="1" applyFill="1" applyBorder="1" applyAlignment="1">
      <alignment horizontal="center" vertical="center"/>
    </xf>
    <xf numFmtId="0" fontId="48" fillId="20" borderId="68" xfId="4" applyFont="1" applyFill="1" applyBorder="1"/>
    <xf numFmtId="0" fontId="57" fillId="18" borderId="76" xfId="4" applyFont="1" applyFill="1" applyBorder="1" applyAlignment="1">
      <alignment horizontal="center" vertical="center" wrapText="1"/>
    </xf>
    <xf numFmtId="0" fontId="10" fillId="34" borderId="68" xfId="4" applyFont="1" applyFill="1" applyBorder="1" applyAlignment="1">
      <alignment horizontal="center" vertical="center" wrapText="1"/>
    </xf>
    <xf numFmtId="0" fontId="52" fillId="35" borderId="68" xfId="4" applyFont="1" applyFill="1" applyBorder="1"/>
    <xf numFmtId="0" fontId="51" fillId="0" borderId="69" xfId="5" applyFont="1" applyBorder="1" applyAlignment="1">
      <alignment horizontal="center" vertical="center"/>
    </xf>
    <xf numFmtId="0" fontId="51" fillId="0" borderId="70" xfId="5" applyFont="1" applyBorder="1" applyAlignment="1">
      <alignment horizontal="center" vertical="center"/>
    </xf>
    <xf numFmtId="0" fontId="83" fillId="0" borderId="69" xfId="5" applyFont="1" applyBorder="1" applyAlignment="1">
      <alignment horizontal="left" vertical="center" wrapText="1"/>
    </xf>
    <xf numFmtId="0" fontId="83" fillId="0" borderId="70" xfId="5" applyFont="1" applyBorder="1" applyAlignment="1">
      <alignment horizontal="left" vertical="center" wrapText="1"/>
    </xf>
    <xf numFmtId="0" fontId="101" fillId="0" borderId="69" xfId="5" applyFont="1" applyBorder="1" applyAlignment="1" applyProtection="1">
      <alignment horizontal="left" vertical="center" wrapText="1"/>
      <protection locked="0"/>
    </xf>
    <xf numFmtId="0" fontId="101" fillId="0" borderId="70" xfId="5" applyFont="1" applyBorder="1" applyAlignment="1" applyProtection="1">
      <alignment horizontal="left" vertical="center" wrapText="1"/>
      <protection locked="0"/>
    </xf>
    <xf numFmtId="0" fontId="19" fillId="0" borderId="69" xfId="5" applyFont="1" applyBorder="1" applyAlignment="1" applyProtection="1">
      <alignment horizontal="left" vertical="center" wrapText="1"/>
      <protection locked="0"/>
    </xf>
    <xf numFmtId="0" fontId="19" fillId="0" borderId="70" xfId="5" applyFont="1" applyBorder="1" applyAlignment="1" applyProtection="1">
      <alignment horizontal="left" vertical="center" wrapText="1"/>
      <protection locked="0"/>
    </xf>
    <xf numFmtId="0" fontId="45" fillId="0" borderId="69" xfId="5" applyFont="1" applyBorder="1" applyAlignment="1" applyProtection="1">
      <alignment horizontal="center" vertical="center" wrapText="1"/>
      <protection locked="0"/>
    </xf>
    <xf numFmtId="0" fontId="45" fillId="0" borderId="70" xfId="5" applyFont="1" applyBorder="1" applyAlignment="1" applyProtection="1">
      <alignment horizontal="center" vertical="center" wrapText="1"/>
      <protection locked="0"/>
    </xf>
    <xf numFmtId="0" fontId="9" fillId="0" borderId="69" xfId="5" applyFont="1" applyBorder="1" applyAlignment="1">
      <alignment horizontal="center" vertical="center"/>
    </xf>
    <xf numFmtId="0" fontId="9" fillId="0" borderId="70" xfId="5" applyFont="1" applyBorder="1" applyAlignment="1">
      <alignment horizontal="center" vertical="center"/>
    </xf>
    <xf numFmtId="0" fontId="45" fillId="0" borderId="69" xfId="5" applyFont="1" applyBorder="1" applyAlignment="1">
      <alignment horizontal="center" vertical="center"/>
    </xf>
    <xf numFmtId="0" fontId="45" fillId="0" borderId="70" xfId="5" applyFont="1" applyBorder="1" applyAlignment="1">
      <alignment horizontal="center" vertical="center"/>
    </xf>
    <xf numFmtId="0" fontId="45" fillId="0" borderId="69" xfId="5" applyFont="1" applyBorder="1" applyAlignment="1" applyProtection="1">
      <alignment horizontal="left" vertical="center" wrapText="1"/>
      <protection locked="0"/>
    </xf>
    <xf numFmtId="0" fontId="45" fillId="0" borderId="70" xfId="5" applyFont="1" applyBorder="1" applyAlignment="1" applyProtection="1">
      <alignment horizontal="left" vertical="center" wrapText="1"/>
      <protection locked="0"/>
    </xf>
    <xf numFmtId="0" fontId="45" fillId="0" borderId="80" xfId="5" applyFont="1" applyBorder="1" applyAlignment="1">
      <alignment horizontal="center" vertical="center"/>
    </xf>
    <xf numFmtId="0" fontId="76" fillId="13" borderId="69" xfId="5" applyFont="1" applyFill="1" applyBorder="1" applyAlignment="1">
      <alignment horizontal="left" vertical="center" wrapText="1"/>
    </xf>
    <xf numFmtId="0" fontId="76" fillId="13" borderId="80" xfId="5" applyFont="1" applyFill="1" applyBorder="1" applyAlignment="1">
      <alignment horizontal="left" vertical="center" wrapText="1"/>
    </xf>
    <xf numFmtId="0" fontId="76" fillId="13" borderId="70" xfId="5" applyFont="1" applyFill="1" applyBorder="1" applyAlignment="1">
      <alignment horizontal="left" vertical="center" wrapText="1"/>
    </xf>
    <xf numFmtId="0" fontId="45" fillId="0" borderId="80" xfId="5" applyFont="1" applyBorder="1" applyAlignment="1" applyProtection="1">
      <alignment horizontal="center" vertical="center" wrapText="1"/>
      <protection locked="0"/>
    </xf>
    <xf numFmtId="9" fontId="10" fillId="0" borderId="69" xfId="4" applyNumberFormat="1" applyFont="1" applyBorder="1" applyAlignment="1">
      <alignment horizontal="center" vertical="center" wrapText="1"/>
    </xf>
    <xf numFmtId="0" fontId="10" fillId="0" borderId="70" xfId="4" applyFont="1" applyBorder="1" applyAlignment="1">
      <alignment horizontal="center" vertical="center" wrapText="1"/>
    </xf>
    <xf numFmtId="0" fontId="9" fillId="2" borderId="80" xfId="4" applyFont="1" applyFill="1" applyBorder="1" applyAlignment="1">
      <alignment horizontal="center" vertical="center"/>
    </xf>
    <xf numFmtId="0" fontId="45" fillId="33" borderId="69" xfId="0" applyFont="1" applyFill="1" applyBorder="1" applyAlignment="1">
      <alignment horizontal="center" vertical="center" wrapText="1"/>
    </xf>
    <xf numFmtId="0" fontId="45" fillId="33" borderId="80" xfId="0" applyFont="1" applyFill="1" applyBorder="1" applyAlignment="1">
      <alignment horizontal="center" vertical="center" wrapText="1"/>
    </xf>
    <xf numFmtId="0" fontId="45" fillId="33" borderId="70" xfId="0" applyFont="1" applyFill="1" applyBorder="1" applyAlignment="1">
      <alignment horizontal="center" vertical="center" wrapText="1"/>
    </xf>
    <xf numFmtId="0" fontId="48" fillId="0" borderId="69" xfId="5" applyFont="1" applyBorder="1" applyAlignment="1" applyProtection="1">
      <alignment horizontal="center" vertical="center" wrapText="1"/>
      <protection locked="0"/>
    </xf>
    <xf numFmtId="0" fontId="48" fillId="0" borderId="80" xfId="5" applyFont="1" applyBorder="1" applyAlignment="1" applyProtection="1">
      <alignment horizontal="center" vertical="center" wrapText="1"/>
      <protection locked="0"/>
    </xf>
    <xf numFmtId="0" fontId="48" fillId="0" borderId="70" xfId="5" applyFont="1" applyBorder="1" applyAlignment="1" applyProtection="1">
      <alignment horizontal="center" vertical="center" wrapText="1"/>
      <protection locked="0"/>
    </xf>
    <xf numFmtId="0" fontId="9" fillId="0" borderId="69" xfId="5" applyFont="1" applyBorder="1" applyAlignment="1" applyProtection="1">
      <alignment horizontal="center" vertical="center" wrapText="1"/>
      <protection locked="0"/>
    </xf>
    <xf numFmtId="0" fontId="9" fillId="0" borderId="80" xfId="5" applyFont="1" applyBorder="1" applyAlignment="1" applyProtection="1">
      <alignment horizontal="center" vertical="center" wrapText="1"/>
      <protection locked="0"/>
    </xf>
    <xf numFmtId="0" fontId="9" fillId="0" borderId="70" xfId="5" applyFont="1" applyBorder="1" applyAlignment="1" applyProtection="1">
      <alignment horizontal="center" vertical="center" wrapText="1"/>
      <protection locked="0"/>
    </xf>
    <xf numFmtId="14" fontId="9" fillId="0" borderId="69" xfId="4" applyNumberFormat="1" applyFont="1" applyBorder="1" applyAlignment="1">
      <alignment horizontal="center" vertical="center" wrapText="1"/>
    </xf>
    <xf numFmtId="14" fontId="9" fillId="0" borderId="80" xfId="4" applyNumberFormat="1" applyFont="1" applyBorder="1" applyAlignment="1">
      <alignment horizontal="center" vertical="center" wrapText="1"/>
    </xf>
    <xf numFmtId="14" fontId="9" fillId="0" borderId="70" xfId="4" applyNumberFormat="1" applyFont="1" applyBorder="1" applyAlignment="1">
      <alignment horizontal="center" vertical="center" wrapText="1"/>
    </xf>
    <xf numFmtId="0" fontId="48" fillId="0" borderId="68" xfId="5" applyFont="1" applyBorder="1" applyAlignment="1" applyProtection="1">
      <alignment horizontal="center" vertical="center" wrapText="1"/>
      <protection locked="0"/>
    </xf>
    <xf numFmtId="0" fontId="9" fillId="13" borderId="69" xfId="5" applyFont="1" applyFill="1" applyBorder="1" applyAlignment="1" applyProtection="1">
      <alignment horizontal="center" vertical="center" wrapText="1"/>
      <protection locked="0"/>
    </xf>
    <xf numFmtId="0" fontId="9" fillId="13" borderId="80" xfId="5" applyFont="1" applyFill="1" applyBorder="1" applyAlignment="1" applyProtection="1">
      <alignment horizontal="center" vertical="center" wrapText="1"/>
      <protection locked="0"/>
    </xf>
    <xf numFmtId="0" fontId="9" fillId="13" borderId="70" xfId="5" applyFont="1" applyFill="1" applyBorder="1" applyAlignment="1" applyProtection="1">
      <alignment horizontal="center" vertical="center" wrapText="1"/>
      <protection locked="0"/>
    </xf>
    <xf numFmtId="0" fontId="9" fillId="0" borderId="68" xfId="4" applyFont="1" applyBorder="1" applyAlignment="1">
      <alignment horizontal="center"/>
    </xf>
    <xf numFmtId="0" fontId="9" fillId="0" borderId="69" xfId="4" applyFont="1" applyBorder="1" applyAlignment="1">
      <alignment vertical="center"/>
    </xf>
    <xf numFmtId="0" fontId="9" fillId="0" borderId="80" xfId="4" applyFont="1" applyBorder="1" applyAlignment="1">
      <alignment vertical="center"/>
    </xf>
    <xf numFmtId="0" fontId="9" fillId="0" borderId="70" xfId="4" applyFont="1" applyBorder="1" applyAlignment="1">
      <alignment vertical="center"/>
    </xf>
    <xf numFmtId="0" fontId="9" fillId="0" borderId="69" xfId="10" applyFont="1" applyBorder="1" applyAlignment="1">
      <alignment horizontal="center" vertical="center" wrapText="1"/>
    </xf>
    <xf numFmtId="0" fontId="9" fillId="0" borderId="70" xfId="10" applyFont="1" applyBorder="1" applyAlignment="1">
      <alignment horizontal="center" vertical="center" wrapText="1"/>
    </xf>
    <xf numFmtId="0" fontId="9" fillId="0" borderId="69" xfId="10" applyFont="1" applyBorder="1" applyAlignment="1">
      <alignment horizontal="center" vertical="center"/>
    </xf>
    <xf numFmtId="0" fontId="9" fillId="0" borderId="70" xfId="10" applyFont="1" applyBorder="1" applyAlignment="1">
      <alignment horizontal="center" vertical="center"/>
    </xf>
    <xf numFmtId="0" fontId="9" fillId="0" borderId="80" xfId="5" applyFont="1" applyBorder="1" applyAlignment="1">
      <alignment horizontal="center" vertical="center"/>
    </xf>
    <xf numFmtId="0" fontId="45" fillId="0" borderId="80" xfId="5" applyFont="1" applyBorder="1" applyAlignment="1" applyProtection="1">
      <alignment horizontal="left" vertical="center" wrapText="1"/>
      <protection locked="0"/>
    </xf>
    <xf numFmtId="0" fontId="45" fillId="13" borderId="69" xfId="5" applyFont="1" applyFill="1" applyBorder="1" applyAlignment="1">
      <alignment horizontal="left" vertical="center" wrapText="1"/>
    </xf>
    <xf numFmtId="0" fontId="45" fillId="13" borderId="80" xfId="5" applyFont="1" applyFill="1" applyBorder="1" applyAlignment="1">
      <alignment horizontal="left" vertical="center" wrapText="1"/>
    </xf>
    <xf numFmtId="0" fontId="45" fillId="13" borderId="70" xfId="5" applyFont="1" applyFill="1" applyBorder="1" applyAlignment="1">
      <alignment horizontal="left" vertical="center" wrapText="1"/>
    </xf>
    <xf numFmtId="0" fontId="45" fillId="0" borderId="69" xfId="5" applyFont="1" applyBorder="1" applyAlignment="1">
      <alignment horizontal="left" vertical="center" wrapText="1"/>
    </xf>
    <xf numFmtId="0" fontId="45" fillId="0" borderId="80" xfId="5" applyFont="1" applyBorder="1" applyAlignment="1">
      <alignment horizontal="left" vertical="center" wrapText="1"/>
    </xf>
    <xf numFmtId="0" fontId="45" fillId="0" borderId="70" xfId="5" applyFont="1" applyBorder="1" applyAlignment="1">
      <alignment horizontal="left" vertical="center" wrapText="1"/>
    </xf>
    <xf numFmtId="0" fontId="51" fillId="0" borderId="80" xfId="5" applyFont="1" applyBorder="1" applyAlignment="1">
      <alignment horizontal="center" vertical="center"/>
    </xf>
    <xf numFmtId="0" fontId="45" fillId="13" borderId="69" xfId="5" applyFont="1" applyFill="1" applyBorder="1" applyAlignment="1">
      <alignment horizontal="center" vertical="center" wrapText="1"/>
    </xf>
    <xf numFmtId="0" fontId="45" fillId="13" borderId="80" xfId="5" applyFont="1" applyFill="1" applyBorder="1" applyAlignment="1">
      <alignment horizontal="center" vertical="center" wrapText="1"/>
    </xf>
    <xf numFmtId="0" fontId="45" fillId="13" borderId="70" xfId="5" applyFont="1" applyFill="1" applyBorder="1" applyAlignment="1">
      <alignment horizontal="center" vertical="center" wrapText="1"/>
    </xf>
    <xf numFmtId="0" fontId="45" fillId="13" borderId="69" xfId="5" applyFont="1" applyFill="1" applyBorder="1" applyAlignment="1" applyProtection="1">
      <alignment horizontal="center" vertical="center" wrapText="1"/>
      <protection locked="0"/>
    </xf>
    <xf numFmtId="0" fontId="45" fillId="13" borderId="80" xfId="5" applyFont="1" applyFill="1" applyBorder="1" applyAlignment="1" applyProtection="1">
      <alignment horizontal="center" vertical="center" wrapText="1"/>
      <protection locked="0"/>
    </xf>
    <xf numFmtId="0" fontId="45" fillId="13" borderId="70" xfId="5" applyFont="1" applyFill="1" applyBorder="1" applyAlignment="1" applyProtection="1">
      <alignment horizontal="center" vertical="center" wrapText="1"/>
      <protection locked="0"/>
    </xf>
    <xf numFmtId="0" fontId="58" fillId="23" borderId="69" xfId="4" applyFont="1" applyFill="1" applyBorder="1" applyAlignment="1">
      <alignment horizontal="center" vertical="center"/>
    </xf>
    <xf numFmtId="0" fontId="58" fillId="23" borderId="70" xfId="4" applyFont="1" applyFill="1" applyBorder="1" applyAlignment="1">
      <alignment horizontal="center" vertical="center"/>
    </xf>
    <xf numFmtId="0" fontId="58" fillId="0" borderId="69" xfId="4" applyFont="1" applyBorder="1" applyAlignment="1">
      <alignment horizontal="center" vertical="center"/>
    </xf>
    <xf numFmtId="0" fontId="58" fillId="0" borderId="80" xfId="4" applyFont="1" applyBorder="1" applyAlignment="1">
      <alignment horizontal="center" vertical="center"/>
    </xf>
    <xf numFmtId="0" fontId="58" fillId="0" borderId="70" xfId="4" applyFont="1" applyBorder="1" applyAlignment="1">
      <alignment horizontal="center" vertical="center"/>
    </xf>
    <xf numFmtId="0" fontId="9" fillId="0" borderId="69" xfId="9" applyFont="1" applyBorder="1" applyAlignment="1">
      <alignment horizontal="center" vertical="center" wrapText="1"/>
    </xf>
    <xf numFmtId="0" fontId="9" fillId="0" borderId="70" xfId="9" applyFont="1" applyBorder="1" applyAlignment="1">
      <alignment horizontal="center" vertical="center" wrapText="1"/>
    </xf>
    <xf numFmtId="0" fontId="83" fillId="13" borderId="69" xfId="5" applyFont="1" applyFill="1" applyBorder="1" applyAlignment="1">
      <alignment horizontal="left" vertical="center" wrapText="1"/>
    </xf>
    <xf numFmtId="0" fontId="83" fillId="13" borderId="70" xfId="5" applyFont="1" applyFill="1" applyBorder="1" applyAlignment="1">
      <alignment horizontal="left" vertical="center" wrapText="1"/>
    </xf>
    <xf numFmtId="0" fontId="56" fillId="24" borderId="70" xfId="4" applyFont="1" applyFill="1" applyBorder="1" applyAlignment="1">
      <alignment horizontal="center" vertical="center" wrapText="1"/>
    </xf>
    <xf numFmtId="0" fontId="53" fillId="21" borderId="70" xfId="4" applyFont="1" applyFill="1" applyBorder="1" applyAlignment="1">
      <alignment horizontal="center" vertical="center" wrapText="1"/>
    </xf>
    <xf numFmtId="0" fontId="10" fillId="35" borderId="69" xfId="4" applyFont="1" applyFill="1" applyBorder="1" applyAlignment="1">
      <alignment horizontal="center" vertical="center" wrapText="1"/>
    </xf>
    <xf numFmtId="0" fontId="10" fillId="35" borderId="70" xfId="4" applyFont="1" applyFill="1" applyBorder="1" applyAlignment="1">
      <alignment horizontal="center" vertical="center" wrapText="1"/>
    </xf>
    <xf numFmtId="0" fontId="6" fillId="18" borderId="70" xfId="4" applyFont="1" applyFill="1" applyBorder="1" applyAlignment="1">
      <alignment horizontal="center" vertical="center" wrapText="1"/>
    </xf>
    <xf numFmtId="0" fontId="10" fillId="0" borderId="69" xfId="4" applyFont="1" applyBorder="1" applyAlignment="1">
      <alignment horizontal="left" vertical="center"/>
    </xf>
    <xf numFmtId="0" fontId="10" fillId="0" borderId="70" xfId="4" applyFont="1" applyBorder="1" applyAlignment="1">
      <alignment horizontal="left" vertical="center"/>
    </xf>
    <xf numFmtId="0" fontId="10" fillId="0" borderId="69" xfId="4" applyFont="1" applyBorder="1" applyAlignment="1">
      <alignment horizontal="left" vertical="center" wrapText="1"/>
    </xf>
    <xf numFmtId="0" fontId="10" fillId="0" borderId="70" xfId="4" applyFont="1" applyBorder="1" applyAlignment="1">
      <alignment horizontal="left" vertical="center" wrapText="1"/>
    </xf>
    <xf numFmtId="0" fontId="10" fillId="23" borderId="69" xfId="4" applyFont="1" applyFill="1" applyBorder="1" applyAlignment="1">
      <alignment horizontal="center" vertical="center" wrapText="1"/>
    </xf>
    <xf numFmtId="0" fontId="10" fillId="23" borderId="70" xfId="4" applyFont="1" applyFill="1" applyBorder="1" applyAlignment="1">
      <alignment horizontal="center" vertical="center" wrapText="1"/>
    </xf>
    <xf numFmtId="14" fontId="83" fillId="0" borderId="69" xfId="4" applyNumberFormat="1" applyFont="1" applyBorder="1" applyAlignment="1">
      <alignment horizontal="center" vertical="center" wrapText="1"/>
    </xf>
    <xf numFmtId="14" fontId="83" fillId="0" borderId="70" xfId="4" applyNumberFormat="1" applyFont="1" applyBorder="1" applyAlignment="1">
      <alignment horizontal="center" vertical="center" wrapText="1"/>
    </xf>
    <xf numFmtId="0" fontId="83" fillId="0" borderId="69" xfId="4" applyFont="1" applyBorder="1" applyAlignment="1">
      <alignment horizontal="center" vertical="center"/>
    </xf>
    <xf numFmtId="0" fontId="83" fillId="0" borderId="70" xfId="4" applyFont="1" applyBorder="1" applyAlignment="1">
      <alignment horizontal="center" vertical="center"/>
    </xf>
    <xf numFmtId="0" fontId="10" fillId="31" borderId="72" xfId="4" applyFont="1" applyFill="1" applyBorder="1" applyAlignment="1">
      <alignment horizontal="center" vertical="top" wrapText="1"/>
    </xf>
    <xf numFmtId="0" fontId="10" fillId="31" borderId="71" xfId="4" applyFont="1" applyFill="1" applyBorder="1" applyAlignment="1">
      <alignment horizontal="center" vertical="top" wrapText="1"/>
    </xf>
    <xf numFmtId="0" fontId="10" fillId="31" borderId="73" xfId="4" applyFont="1" applyFill="1" applyBorder="1" applyAlignment="1">
      <alignment horizontal="center" vertical="top" wrapText="1"/>
    </xf>
    <xf numFmtId="0" fontId="9" fillId="13" borderId="70" xfId="4" applyFont="1" applyFill="1" applyBorder="1" applyAlignment="1" applyProtection="1">
      <alignment horizontal="left" vertical="top"/>
      <protection locked="0"/>
    </xf>
    <xf numFmtId="0" fontId="10" fillId="14" borderId="80" xfId="4" applyFont="1" applyFill="1" applyBorder="1" applyAlignment="1">
      <alignment horizontal="center" vertical="top" wrapText="1"/>
    </xf>
    <xf numFmtId="0" fontId="10" fillId="0" borderId="74" xfId="4" applyFont="1" applyBorder="1" applyAlignment="1">
      <alignment horizontal="center" vertical="top" wrapText="1"/>
    </xf>
    <xf numFmtId="0" fontId="10" fillId="0" borderId="82" xfId="4" applyFont="1" applyBorder="1" applyAlignment="1">
      <alignment horizontal="center" vertical="top" wrapText="1"/>
    </xf>
    <xf numFmtId="0" fontId="10" fillId="0" borderId="75" xfId="4" applyFont="1" applyBorder="1" applyAlignment="1">
      <alignment horizontal="center" vertical="top" wrapText="1"/>
    </xf>
    <xf numFmtId="0" fontId="10" fillId="0" borderId="85" xfId="4" applyFont="1" applyBorder="1" applyAlignment="1">
      <alignment horizontal="center" vertical="top" wrapText="1"/>
    </xf>
    <xf numFmtId="0" fontId="10" fillId="0" borderId="19" xfId="4" applyFont="1" applyAlignment="1">
      <alignment horizontal="center" vertical="top" wrapText="1"/>
    </xf>
    <xf numFmtId="0" fontId="10" fillId="0" borderId="86" xfId="4" applyFont="1" applyBorder="1" applyAlignment="1">
      <alignment horizontal="center" vertical="top" wrapText="1"/>
    </xf>
    <xf numFmtId="0" fontId="10" fillId="0" borderId="76" xfId="4" applyFont="1" applyBorder="1" applyAlignment="1">
      <alignment horizontal="center" vertical="top" wrapText="1"/>
    </xf>
    <xf numFmtId="0" fontId="10" fillId="0" borderId="87" xfId="4" applyFont="1" applyBorder="1" applyAlignment="1">
      <alignment horizontal="center" vertical="top" wrapText="1"/>
    </xf>
    <xf numFmtId="0" fontId="10" fillId="0" borderId="77" xfId="4" applyFont="1" applyBorder="1" applyAlignment="1">
      <alignment horizontal="center" vertical="top" wrapText="1"/>
    </xf>
    <xf numFmtId="0" fontId="9" fillId="28" borderId="84" xfId="4" applyFont="1" applyFill="1" applyBorder="1" applyAlignment="1">
      <alignment horizontal="center" vertical="top"/>
    </xf>
    <xf numFmtId="0" fontId="9" fillId="28" borderId="19" xfId="4" applyFont="1" applyFill="1" applyAlignment="1">
      <alignment horizontal="center" vertical="top"/>
    </xf>
    <xf numFmtId="0" fontId="69" fillId="24" borderId="69" xfId="4" applyFont="1" applyFill="1" applyBorder="1" applyAlignment="1" applyProtection="1">
      <alignment horizontal="center" vertical="top" wrapText="1"/>
      <protection locked="0"/>
    </xf>
    <xf numFmtId="0" fontId="69" fillId="24" borderId="70" xfId="4" applyFont="1" applyFill="1" applyBorder="1" applyAlignment="1" applyProtection="1">
      <alignment horizontal="center" vertical="top" wrapText="1"/>
      <protection locked="0"/>
    </xf>
    <xf numFmtId="0" fontId="9" fillId="13" borderId="80" xfId="4" applyFont="1" applyFill="1" applyBorder="1" applyAlignment="1">
      <alignment horizontal="left" vertical="center" wrapText="1"/>
    </xf>
    <xf numFmtId="0" fontId="10" fillId="22" borderId="69" xfId="4" applyFont="1" applyFill="1" applyBorder="1" applyAlignment="1">
      <alignment horizontal="center" vertical="top" wrapText="1"/>
    </xf>
    <xf numFmtId="0" fontId="10" fillId="22" borderId="70" xfId="4" applyFont="1" applyFill="1" applyBorder="1" applyAlignment="1">
      <alignment horizontal="center" vertical="top" wrapText="1"/>
    </xf>
    <xf numFmtId="0" fontId="9" fillId="0" borderId="105" xfId="4" applyFont="1" applyBorder="1" applyAlignment="1">
      <alignment horizontal="left" vertical="center" wrapText="1"/>
    </xf>
    <xf numFmtId="0" fontId="9" fillId="0" borderId="106" xfId="4" applyFont="1" applyBorder="1" applyAlignment="1">
      <alignment horizontal="left" vertical="center" wrapText="1"/>
    </xf>
    <xf numFmtId="0" fontId="9" fillId="0" borderId="107" xfId="4" applyFont="1" applyBorder="1" applyAlignment="1">
      <alignment horizontal="left" vertical="center" wrapText="1"/>
    </xf>
    <xf numFmtId="0" fontId="92" fillId="0" borderId="69" xfId="4" applyFont="1" applyBorder="1" applyAlignment="1">
      <alignment horizontal="center" vertical="center" wrapText="1"/>
    </xf>
    <xf numFmtId="0" fontId="92" fillId="0" borderId="80" xfId="4" applyFont="1" applyBorder="1" applyAlignment="1">
      <alignment horizontal="center" vertical="center" wrapText="1"/>
    </xf>
    <xf numFmtId="0" fontId="92" fillId="0" borderId="70" xfId="4" applyFont="1" applyBorder="1" applyAlignment="1">
      <alignment horizontal="center" vertical="center" wrapText="1"/>
    </xf>
    <xf numFmtId="0" fontId="9" fillId="13" borderId="101" xfId="4" applyFont="1" applyFill="1" applyBorder="1" applyAlignment="1">
      <alignment horizontal="left" vertical="center" wrapText="1"/>
    </xf>
    <xf numFmtId="0" fontId="9" fillId="13" borderId="93" xfId="4" applyFont="1" applyFill="1" applyBorder="1" applyAlignment="1">
      <alignment horizontal="left" vertical="center" wrapText="1"/>
    </xf>
    <xf numFmtId="0" fontId="9" fillId="13" borderId="94" xfId="4" applyFont="1" applyFill="1" applyBorder="1" applyAlignment="1">
      <alignment horizontal="left" vertical="center" wrapText="1"/>
    </xf>
    <xf numFmtId="0" fontId="9" fillId="13" borderId="102" xfId="4" applyFont="1" applyFill="1" applyBorder="1" applyAlignment="1">
      <alignment horizontal="left" vertical="center" wrapText="1"/>
    </xf>
    <xf numFmtId="0" fontId="9" fillId="13" borderId="96" xfId="4" applyFont="1" applyFill="1" applyBorder="1" applyAlignment="1">
      <alignment horizontal="left" vertical="center" wrapText="1"/>
    </xf>
    <xf numFmtId="0" fontId="9" fillId="13" borderId="97" xfId="4" applyFont="1" applyFill="1" applyBorder="1" applyAlignment="1">
      <alignment horizontal="left" vertical="center" wrapText="1"/>
    </xf>
    <xf numFmtId="0" fontId="9" fillId="13" borderId="69" xfId="4" applyFont="1" applyFill="1" applyBorder="1" applyAlignment="1">
      <alignment horizontal="center" vertical="top" wrapText="1"/>
    </xf>
    <xf numFmtId="0" fontId="9" fillId="13" borderId="80" xfId="4" applyFont="1" applyFill="1" applyBorder="1" applyAlignment="1">
      <alignment horizontal="center" vertical="top" wrapText="1"/>
    </xf>
    <xf numFmtId="0" fontId="9" fillId="13" borderId="74" xfId="4" quotePrefix="1" applyFont="1" applyFill="1" applyBorder="1" applyAlignment="1">
      <alignment horizontal="center" vertical="top" wrapText="1"/>
    </xf>
    <xf numFmtId="0" fontId="9" fillId="13" borderId="85" xfId="4" quotePrefix="1" applyFont="1" applyFill="1" applyBorder="1" applyAlignment="1">
      <alignment horizontal="center" vertical="top" wrapText="1"/>
    </xf>
    <xf numFmtId="0" fontId="9" fillId="0" borderId="89" xfId="4" applyFont="1" applyBorder="1" applyAlignment="1">
      <alignment horizontal="left" vertical="center" wrapText="1"/>
    </xf>
    <xf numFmtId="0" fontId="9" fillId="13" borderId="74" xfId="4" applyFont="1" applyFill="1" applyBorder="1" applyAlignment="1" applyProtection="1">
      <alignment horizontal="left" vertical="center"/>
      <protection locked="0"/>
    </xf>
    <xf numFmtId="0" fontId="9" fillId="13" borderId="82" xfId="4" applyFont="1" applyFill="1" applyBorder="1" applyAlignment="1" applyProtection="1">
      <alignment horizontal="left" vertical="center"/>
      <protection locked="0"/>
    </xf>
    <xf numFmtId="0" fontId="9" fillId="13" borderId="71" xfId="4" applyFont="1" applyFill="1" applyBorder="1" applyAlignment="1" applyProtection="1">
      <alignment horizontal="left" vertical="center"/>
      <protection locked="0"/>
    </xf>
    <xf numFmtId="0" fontId="9" fillId="13" borderId="73" xfId="4" applyFont="1" applyFill="1" applyBorder="1" applyAlignment="1" applyProtection="1">
      <alignment horizontal="left" vertical="center"/>
      <protection locked="0"/>
    </xf>
    <xf numFmtId="0" fontId="9" fillId="0" borderId="68" xfId="9" quotePrefix="1" applyFont="1" applyBorder="1" applyAlignment="1">
      <alignment horizontal="left" vertical="top" wrapText="1"/>
    </xf>
    <xf numFmtId="0" fontId="9" fillId="0" borderId="68" xfId="9" applyFont="1" applyBorder="1" applyAlignment="1">
      <alignment horizontal="center" vertical="center"/>
    </xf>
    <xf numFmtId="9" fontId="9" fillId="0" borderId="68" xfId="9" applyNumberFormat="1" applyFont="1" applyBorder="1" applyAlignment="1">
      <alignment horizontal="center" vertical="center"/>
    </xf>
    <xf numFmtId="9" fontId="9" fillId="0" borderId="68" xfId="9" applyNumberFormat="1" applyFont="1" applyBorder="1" applyAlignment="1">
      <alignment horizontal="left" vertical="center" wrapText="1"/>
    </xf>
    <xf numFmtId="0" fontId="9" fillId="0" borderId="68" xfId="9" applyFont="1" applyBorder="1" applyAlignment="1">
      <alignment horizontal="left" vertical="top"/>
    </xf>
    <xf numFmtId="0" fontId="9" fillId="0" borderId="68" xfId="9" applyFont="1" applyBorder="1" applyAlignment="1">
      <alignment horizontal="left" vertical="top" wrapText="1"/>
    </xf>
    <xf numFmtId="0" fontId="9" fillId="0" borderId="68" xfId="9" applyFont="1" applyBorder="1" applyAlignment="1">
      <alignment horizontal="left" vertical="center" wrapText="1"/>
    </xf>
    <xf numFmtId="0" fontId="9" fillId="0" borderId="69" xfId="9" quotePrefix="1" applyFont="1" applyBorder="1" applyAlignment="1">
      <alignment horizontal="left" vertical="top" wrapText="1"/>
    </xf>
    <xf numFmtId="0" fontId="9" fillId="0" borderId="80" xfId="9" quotePrefix="1" applyFont="1" applyBorder="1" applyAlignment="1">
      <alignment horizontal="left" vertical="top" wrapText="1"/>
    </xf>
    <xf numFmtId="0" fontId="9" fillId="0" borderId="70" xfId="9" quotePrefix="1" applyFont="1" applyBorder="1" applyAlignment="1">
      <alignment horizontal="left" vertical="top" wrapText="1"/>
    </xf>
    <xf numFmtId="0" fontId="9" fillId="13" borderId="69" xfId="9" applyFont="1" applyFill="1" applyBorder="1" applyAlignment="1">
      <alignment horizontal="left" vertical="center" wrapText="1"/>
    </xf>
    <xf numFmtId="0" fontId="9" fillId="13" borderId="80" xfId="9" applyFont="1" applyFill="1" applyBorder="1" applyAlignment="1">
      <alignment horizontal="left" vertical="center" wrapText="1"/>
    </xf>
    <xf numFmtId="0" fontId="9" fillId="0" borderId="69" xfId="9" applyFont="1" applyBorder="1" applyAlignment="1">
      <alignment horizontal="left" vertical="top" wrapText="1"/>
    </xf>
    <xf numFmtId="0" fontId="9" fillId="0" borderId="80" xfId="9" applyFont="1" applyBorder="1" applyAlignment="1">
      <alignment horizontal="left" vertical="top" wrapText="1"/>
    </xf>
    <xf numFmtId="0" fontId="9" fillId="0" borderId="91" xfId="4" applyFont="1" applyBorder="1" applyAlignment="1">
      <alignment horizontal="center" vertical="center" wrapText="1"/>
    </xf>
    <xf numFmtId="0" fontId="9" fillId="0" borderId="108" xfId="4" applyFont="1" applyBorder="1" applyAlignment="1">
      <alignment horizontal="center" vertical="center" wrapText="1"/>
    </xf>
    <xf numFmtId="0" fontId="9" fillId="0" borderId="69" xfId="9" applyFont="1" applyBorder="1" applyAlignment="1">
      <alignment horizontal="center" vertical="center"/>
    </xf>
    <xf numFmtId="0" fontId="9" fillId="0" borderId="80" xfId="9" applyFont="1" applyBorder="1" applyAlignment="1">
      <alignment horizontal="center" vertical="center"/>
    </xf>
    <xf numFmtId="0" fontId="9" fillId="0" borderId="69" xfId="9" applyFont="1" applyBorder="1" applyAlignment="1">
      <alignment horizontal="left" vertical="center" wrapText="1"/>
    </xf>
    <xf numFmtId="0" fontId="9" fillId="0" borderId="80" xfId="9" applyFont="1" applyBorder="1" applyAlignment="1">
      <alignment horizontal="left" vertical="center" wrapText="1"/>
    </xf>
    <xf numFmtId="0" fontId="9" fillId="0" borderId="70" xfId="9" applyFont="1" applyBorder="1" applyAlignment="1">
      <alignment horizontal="left" vertical="center" wrapText="1"/>
    </xf>
    <xf numFmtId="0" fontId="9" fillId="0" borderId="69" xfId="9" applyFont="1" applyBorder="1" applyAlignment="1" applyProtection="1">
      <alignment vertical="center" wrapText="1"/>
      <protection locked="0"/>
    </xf>
    <xf numFmtId="0" fontId="9" fillId="0" borderId="80" xfId="9" applyFont="1" applyBorder="1" applyAlignment="1" applyProtection="1">
      <alignment vertical="center" wrapText="1"/>
      <protection locked="0"/>
    </xf>
    <xf numFmtId="0" fontId="9" fillId="0" borderId="69" xfId="9" applyFont="1" applyBorder="1" applyAlignment="1" applyProtection="1">
      <alignment horizontal="left" vertical="center" wrapText="1"/>
      <protection locked="0"/>
    </xf>
    <xf numFmtId="0" fontId="9" fillId="0" borderId="80" xfId="9" applyFont="1" applyBorder="1" applyAlignment="1" applyProtection="1">
      <alignment horizontal="left" vertical="center" wrapText="1"/>
      <protection locked="0"/>
    </xf>
    <xf numFmtId="0" fontId="9" fillId="0" borderId="70" xfId="9" applyFont="1" applyBorder="1" applyAlignment="1">
      <alignment horizontal="left" vertical="top" wrapText="1"/>
    </xf>
    <xf numFmtId="0" fontId="50" fillId="21" borderId="69" xfId="9" applyFont="1" applyFill="1" applyBorder="1" applyAlignment="1">
      <alignment horizontal="left" vertical="top" wrapText="1"/>
    </xf>
    <xf numFmtId="0" fontId="50" fillId="21" borderId="70" xfId="9" applyFont="1" applyFill="1" applyBorder="1" applyAlignment="1">
      <alignment horizontal="left" vertical="top" wrapText="1"/>
    </xf>
    <xf numFmtId="0" fontId="69" fillId="24" borderId="69" xfId="9" applyFont="1" applyFill="1" applyBorder="1" applyAlignment="1">
      <alignment horizontal="left" vertical="top" wrapText="1"/>
    </xf>
    <xf numFmtId="0" fontId="69" fillId="24" borderId="70" xfId="9" applyFont="1" applyFill="1" applyBorder="1" applyAlignment="1">
      <alignment horizontal="left" vertical="top" wrapText="1"/>
    </xf>
    <xf numFmtId="9" fontId="9" fillId="0" borderId="69" xfId="9" applyNumberFormat="1" applyFont="1" applyBorder="1" applyAlignment="1">
      <alignment horizontal="center" vertical="center"/>
    </xf>
    <xf numFmtId="0" fontId="9" fillId="0" borderId="70" xfId="9" applyFont="1" applyBorder="1" applyAlignment="1">
      <alignment horizontal="center" vertical="center"/>
    </xf>
    <xf numFmtId="0" fontId="9" fillId="0" borderId="69" xfId="9" applyFont="1" applyBorder="1" applyAlignment="1">
      <alignment horizontal="left" vertical="top"/>
    </xf>
    <xf numFmtId="0" fontId="9" fillId="0" borderId="80" xfId="9" applyFont="1" applyBorder="1" applyAlignment="1">
      <alignment horizontal="left" vertical="top"/>
    </xf>
    <xf numFmtId="0" fontId="9" fillId="0" borderId="70" xfId="9" applyFont="1" applyBorder="1" applyAlignment="1">
      <alignment horizontal="left" vertical="top"/>
    </xf>
    <xf numFmtId="0" fontId="69" fillId="24" borderId="69" xfId="9" applyFont="1" applyFill="1" applyBorder="1" applyAlignment="1" applyProtection="1">
      <alignment horizontal="left" vertical="top" wrapText="1"/>
      <protection locked="0"/>
    </xf>
    <xf numFmtId="0" fontId="69" fillId="24" borderId="70" xfId="9" applyFont="1" applyFill="1" applyBorder="1" applyAlignment="1" applyProtection="1">
      <alignment horizontal="left" vertical="top" wrapText="1"/>
      <protection locked="0"/>
    </xf>
    <xf numFmtId="0" fontId="69" fillId="18" borderId="87" xfId="9" applyFont="1" applyFill="1" applyBorder="1" applyAlignment="1">
      <alignment horizontal="center" vertical="center"/>
    </xf>
    <xf numFmtId="0" fontId="10" fillId="22" borderId="69" xfId="9" applyFont="1" applyFill="1" applyBorder="1" applyAlignment="1">
      <alignment horizontal="left" vertical="top" textRotation="90" wrapText="1"/>
    </xf>
    <xf numFmtId="0" fontId="10" fillId="22" borderId="70" xfId="9" applyFont="1" applyFill="1" applyBorder="1" applyAlignment="1">
      <alignment horizontal="left" vertical="top" textRotation="90" wrapText="1"/>
    </xf>
    <xf numFmtId="0" fontId="69" fillId="22" borderId="69" xfId="9" applyFont="1" applyFill="1" applyBorder="1" applyAlignment="1">
      <alignment horizontal="left" vertical="top" wrapText="1"/>
    </xf>
    <xf numFmtId="0" fontId="69" fillId="22" borderId="70" xfId="9" applyFont="1" applyFill="1" applyBorder="1" applyAlignment="1">
      <alignment horizontal="left" vertical="top" wrapText="1"/>
    </xf>
    <xf numFmtId="0" fontId="10" fillId="18" borderId="69" xfId="9" applyFont="1" applyFill="1" applyBorder="1" applyAlignment="1">
      <alignment horizontal="left" vertical="top" wrapText="1"/>
    </xf>
    <xf numFmtId="0" fontId="10" fillId="18" borderId="70" xfId="9" applyFont="1" applyFill="1" applyBorder="1" applyAlignment="1">
      <alignment horizontal="left" vertical="top" wrapText="1"/>
    </xf>
    <xf numFmtId="0" fontId="69" fillId="18" borderId="68" xfId="9" applyFont="1" applyFill="1" applyBorder="1" applyAlignment="1">
      <alignment horizontal="left" vertical="top" wrapText="1"/>
    </xf>
    <xf numFmtId="0" fontId="69" fillId="18" borderId="74" xfId="9" applyFont="1" applyFill="1" applyBorder="1" applyAlignment="1">
      <alignment horizontal="left" vertical="top" wrapText="1"/>
    </xf>
    <xf numFmtId="0" fontId="69" fillId="18" borderId="76" xfId="9" applyFont="1" applyFill="1" applyBorder="1" applyAlignment="1">
      <alignment horizontal="left" vertical="top" wrapText="1"/>
    </xf>
    <xf numFmtId="0" fontId="69" fillId="13" borderId="68" xfId="9" applyFont="1" applyFill="1" applyBorder="1" applyAlignment="1">
      <alignment horizontal="left" vertical="top" wrapText="1"/>
    </xf>
    <xf numFmtId="0" fontId="10" fillId="31" borderId="72" xfId="9" applyFont="1" applyFill="1" applyBorder="1" applyAlignment="1">
      <alignment horizontal="left" vertical="top" wrapText="1"/>
    </xf>
    <xf numFmtId="0" fontId="10" fillId="31" borderId="71" xfId="9" applyFont="1" applyFill="1" applyBorder="1" applyAlignment="1">
      <alignment horizontal="left" vertical="top" wrapText="1"/>
    </xf>
    <xf numFmtId="0" fontId="10" fillId="31" borderId="73" xfId="9" applyFont="1" applyFill="1" applyBorder="1" applyAlignment="1">
      <alignment horizontal="left" vertical="top" wrapText="1"/>
    </xf>
    <xf numFmtId="0" fontId="9" fillId="13" borderId="68" xfId="9" applyFont="1" applyFill="1" applyBorder="1" applyAlignment="1" applyProtection="1">
      <alignment horizontal="left" vertical="top"/>
      <protection locked="0"/>
    </xf>
    <xf numFmtId="0" fontId="50" fillId="23" borderId="72" xfId="9" applyFont="1" applyFill="1" applyBorder="1" applyAlignment="1">
      <alignment horizontal="left" vertical="top" wrapText="1"/>
    </xf>
    <xf numFmtId="0" fontId="50" fillId="23" borderId="71" xfId="9" applyFont="1" applyFill="1" applyBorder="1" applyAlignment="1">
      <alignment horizontal="left" vertical="top" wrapText="1"/>
    </xf>
    <xf numFmtId="0" fontId="10" fillId="16" borderId="72" xfId="9" applyFont="1" applyFill="1" applyBorder="1" applyAlignment="1">
      <alignment horizontal="left" vertical="top" wrapText="1"/>
    </xf>
    <xf numFmtId="0" fontId="10" fillId="16" borderId="71" xfId="9" applyFont="1" applyFill="1" applyBorder="1" applyAlignment="1">
      <alignment horizontal="left" vertical="top" wrapText="1"/>
    </xf>
    <xf numFmtId="0" fontId="10" fillId="16" borderId="73" xfId="9" applyFont="1" applyFill="1" applyBorder="1" applyAlignment="1">
      <alignment horizontal="left" vertical="top" wrapText="1"/>
    </xf>
    <xf numFmtId="0" fontId="69" fillId="18" borderId="76" xfId="9" applyFont="1" applyFill="1" applyBorder="1" applyAlignment="1">
      <alignment horizontal="center" vertical="center"/>
    </xf>
    <xf numFmtId="0" fontId="9" fillId="0" borderId="74" xfId="9" applyFont="1" applyBorder="1" applyAlignment="1">
      <alignment horizontal="left" vertical="top"/>
    </xf>
    <xf numFmtId="0" fontId="9" fillId="0" borderId="82" xfId="9" applyFont="1" applyBorder="1" applyAlignment="1">
      <alignment horizontal="left" vertical="top"/>
    </xf>
    <xf numFmtId="0" fontId="9" fillId="0" borderId="75" xfId="9" applyFont="1" applyBorder="1" applyAlignment="1">
      <alignment horizontal="left" vertical="top"/>
    </xf>
    <xf numFmtId="0" fontId="9" fillId="0" borderId="85" xfId="9" applyFont="1" applyBorder="1" applyAlignment="1">
      <alignment horizontal="left" vertical="top"/>
    </xf>
    <xf numFmtId="0" fontId="9" fillId="0" borderId="19" xfId="9" applyFont="1" applyAlignment="1">
      <alignment horizontal="left" vertical="top"/>
    </xf>
    <xf numFmtId="0" fontId="9" fillId="0" borderId="86" xfId="9" applyFont="1" applyBorder="1" applyAlignment="1">
      <alignment horizontal="left" vertical="top"/>
    </xf>
    <xf numFmtId="0" fontId="9" fillId="0" borderId="76" xfId="9" applyFont="1" applyBorder="1" applyAlignment="1">
      <alignment horizontal="left" vertical="top"/>
    </xf>
    <xf numFmtId="0" fontId="9" fillId="0" borderId="87" xfId="9" applyFont="1" applyBorder="1" applyAlignment="1">
      <alignment horizontal="left" vertical="top"/>
    </xf>
    <xf numFmtId="0" fontId="9" fillId="0" borderId="77" xfId="9" applyFont="1" applyBorder="1" applyAlignment="1">
      <alignment horizontal="left" vertical="top"/>
    </xf>
    <xf numFmtId="0" fontId="10" fillId="0" borderId="74" xfId="9" applyFont="1" applyBorder="1" applyAlignment="1">
      <alignment horizontal="left" vertical="top" wrapText="1"/>
    </xf>
    <xf numFmtId="0" fontId="10" fillId="0" borderId="82" xfId="9" applyFont="1" applyBorder="1" applyAlignment="1">
      <alignment horizontal="left" vertical="top" wrapText="1"/>
    </xf>
    <xf numFmtId="0" fontId="10" fillId="0" borderId="75" xfId="9" applyFont="1" applyBorder="1" applyAlignment="1">
      <alignment horizontal="left" vertical="top" wrapText="1"/>
    </xf>
    <xf numFmtId="0" fontId="10" fillId="0" borderId="85" xfId="9" applyFont="1" applyBorder="1" applyAlignment="1">
      <alignment horizontal="left" vertical="top" wrapText="1"/>
    </xf>
    <xf numFmtId="0" fontId="10" fillId="0" borderId="19" xfId="9" applyFont="1" applyAlignment="1">
      <alignment horizontal="left" vertical="top" wrapText="1"/>
    </xf>
    <xf numFmtId="0" fontId="10" fillId="0" borderId="86" xfId="9" applyFont="1" applyBorder="1" applyAlignment="1">
      <alignment horizontal="left" vertical="top" wrapText="1"/>
    </xf>
    <xf numFmtId="0" fontId="10" fillId="0" borderId="76" xfId="9" applyFont="1" applyBorder="1" applyAlignment="1">
      <alignment horizontal="left" vertical="top" wrapText="1"/>
    </xf>
    <xf numFmtId="0" fontId="10" fillId="0" borderId="87" xfId="9" applyFont="1" applyBorder="1" applyAlignment="1">
      <alignment horizontal="left" vertical="top" wrapText="1"/>
    </xf>
    <xf numFmtId="0" fontId="10" fillId="0" borderId="77" xfId="9" applyFont="1" applyBorder="1" applyAlignment="1">
      <alignment horizontal="left" vertical="top" wrapText="1"/>
    </xf>
    <xf numFmtId="0" fontId="69" fillId="27" borderId="83" xfId="9" applyFont="1" applyFill="1" applyBorder="1" applyAlignment="1">
      <alignment horizontal="left" vertical="top"/>
    </xf>
    <xf numFmtId="0" fontId="69" fillId="27" borderId="85" xfId="9" applyFont="1" applyFill="1" applyBorder="1" applyAlignment="1">
      <alignment horizontal="left" vertical="top"/>
    </xf>
    <xf numFmtId="0" fontId="9" fillId="28" borderId="84" xfId="9" applyFont="1" applyFill="1" applyBorder="1" applyAlignment="1">
      <alignment horizontal="left" vertical="top"/>
    </xf>
    <xf numFmtId="0" fontId="9" fillId="28" borderId="19" xfId="9" applyFont="1" applyFill="1" applyAlignment="1">
      <alignment horizontal="left" vertical="top"/>
    </xf>
    <xf numFmtId="0" fontId="9" fillId="13" borderId="72" xfId="9" applyFont="1" applyFill="1" applyBorder="1" applyAlignment="1" applyProtection="1">
      <alignment horizontal="left" vertical="top"/>
      <protection locked="0"/>
    </xf>
    <xf numFmtId="9" fontId="9" fillId="0" borderId="69" xfId="9" applyNumberFormat="1" applyFont="1" applyBorder="1" applyAlignment="1">
      <alignment horizontal="center" vertical="center" wrapText="1"/>
    </xf>
    <xf numFmtId="9" fontId="9" fillId="0" borderId="70" xfId="9" applyNumberFormat="1" applyFont="1" applyBorder="1" applyAlignment="1">
      <alignment horizontal="center" vertical="center" wrapText="1"/>
    </xf>
    <xf numFmtId="0" fontId="10" fillId="0" borderId="69" xfId="9" applyFont="1" applyBorder="1" applyAlignment="1">
      <alignment horizontal="center" vertical="center"/>
    </xf>
    <xf numFmtId="0" fontId="10" fillId="0" borderId="80" xfId="9" applyFont="1" applyBorder="1" applyAlignment="1">
      <alignment horizontal="center" vertical="center"/>
    </xf>
    <xf numFmtId="0" fontId="10" fillId="0" borderId="70" xfId="9" applyFont="1" applyBorder="1" applyAlignment="1">
      <alignment horizontal="center" vertical="center"/>
    </xf>
    <xf numFmtId="0" fontId="60" fillId="25" borderId="68" xfId="0" applyFont="1" applyFill="1" applyBorder="1" applyAlignment="1">
      <alignment horizontal="center" vertical="center" wrapText="1"/>
    </xf>
    <xf numFmtId="0" fontId="60" fillId="0" borderId="68" xfId="0" applyFont="1" applyBorder="1" applyAlignment="1">
      <alignment horizontal="center" vertical="center" wrapText="1"/>
    </xf>
    <xf numFmtId="0" fontId="60" fillId="25" borderId="61" xfId="0" applyFont="1" applyFill="1" applyBorder="1" applyAlignment="1">
      <alignment horizontal="center" vertical="center" wrapText="1"/>
    </xf>
    <xf numFmtId="0" fontId="60" fillId="25" borderId="57" xfId="0" applyFont="1" applyFill="1" applyBorder="1" applyAlignment="1">
      <alignment horizontal="center" vertical="center" wrapText="1"/>
    </xf>
    <xf numFmtId="0" fontId="60" fillId="25" borderId="60" xfId="0" applyFont="1" applyFill="1" applyBorder="1" applyAlignment="1">
      <alignment horizontal="center" vertical="center" wrapText="1"/>
    </xf>
    <xf numFmtId="0" fontId="60" fillId="0" borderId="61" xfId="0" applyFont="1" applyBorder="1" applyAlignment="1">
      <alignment horizontal="center" vertical="center" wrapText="1"/>
    </xf>
    <xf numFmtId="0" fontId="60" fillId="0" borderId="57" xfId="0" applyFont="1" applyBorder="1" applyAlignment="1">
      <alignment horizontal="center" vertical="center" wrapText="1"/>
    </xf>
    <xf numFmtId="0" fontId="60" fillId="0" borderId="60" xfId="0" applyFont="1" applyBorder="1" applyAlignment="1">
      <alignment horizontal="center" vertical="center" wrapText="1"/>
    </xf>
    <xf numFmtId="0" fontId="60" fillId="0" borderId="78" xfId="0" applyFont="1" applyBorder="1" applyAlignment="1">
      <alignment horizontal="center" vertical="center" wrapText="1"/>
    </xf>
    <xf numFmtId="0" fontId="60" fillId="0" borderId="79" xfId="0" applyFont="1" applyBorder="1" applyAlignment="1">
      <alignment horizontal="center" vertical="center" wrapText="1"/>
    </xf>
    <xf numFmtId="0" fontId="13" fillId="0" borderId="0" xfId="0" applyFont="1" applyAlignment="1">
      <alignment horizontal="center" vertical="center"/>
    </xf>
    <xf numFmtId="0" fontId="0" fillId="0" borderId="0" xfId="0"/>
    <xf numFmtId="0" fontId="28" fillId="0" borderId="0" xfId="0" applyFont="1" applyAlignment="1">
      <alignment horizontal="center" vertical="center"/>
    </xf>
    <xf numFmtId="9" fontId="32" fillId="8" borderId="68" xfId="0" applyNumberFormat="1" applyFont="1" applyFill="1" applyBorder="1" applyAlignment="1">
      <alignment horizontal="center" vertical="center" wrapText="1" readingOrder="1"/>
    </xf>
    <xf numFmtId="0" fontId="32" fillId="0" borderId="68" xfId="0" applyFont="1" applyBorder="1" applyAlignment="1">
      <alignment horizontal="center" vertical="center" wrapText="1" readingOrder="1"/>
    </xf>
    <xf numFmtId="9" fontId="32" fillId="11" borderId="68" xfId="0" applyNumberFormat="1" applyFont="1" applyFill="1" applyBorder="1" applyAlignment="1">
      <alignment horizontal="center" vertical="center" wrapText="1" readingOrder="1"/>
    </xf>
    <xf numFmtId="9" fontId="33" fillId="3" borderId="68" xfId="0" applyNumberFormat="1" applyFont="1" applyFill="1" applyBorder="1" applyAlignment="1">
      <alignment horizontal="center" vertical="center" wrapText="1" readingOrder="1"/>
    </xf>
    <xf numFmtId="0" fontId="32" fillId="8" borderId="68" xfId="0" applyFont="1" applyFill="1" applyBorder="1" applyAlignment="1">
      <alignment horizontal="center" vertical="center" wrapText="1" readingOrder="1"/>
    </xf>
    <xf numFmtId="0" fontId="32" fillId="10" borderId="68" xfId="0" applyFont="1" applyFill="1" applyBorder="1" applyAlignment="1">
      <alignment horizontal="center" vertical="center" wrapText="1" readingOrder="1"/>
    </xf>
    <xf numFmtId="0" fontId="32" fillId="11" borderId="68" xfId="0" applyFont="1" applyFill="1" applyBorder="1" applyAlignment="1">
      <alignment horizontal="center" vertical="center" wrapText="1" readingOrder="1"/>
    </xf>
    <xf numFmtId="0" fontId="32" fillId="12" borderId="68" xfId="0" applyFont="1" applyFill="1" applyBorder="1" applyAlignment="1">
      <alignment horizontal="center" vertical="center" wrapText="1" readingOrder="1"/>
    </xf>
    <xf numFmtId="0" fontId="33" fillId="3" borderId="68" xfId="0" applyFont="1" applyFill="1" applyBorder="1" applyAlignment="1">
      <alignment horizontal="center" vertical="center" wrapText="1" readingOrder="1"/>
    </xf>
    <xf numFmtId="9" fontId="32" fillId="12" borderId="68" xfId="0" applyNumberFormat="1" applyFont="1" applyFill="1" applyBorder="1" applyAlignment="1">
      <alignment horizontal="center" vertical="center" wrapText="1" readingOrder="1"/>
    </xf>
    <xf numFmtId="9" fontId="32" fillId="10" borderId="68" xfId="0" applyNumberFormat="1" applyFont="1" applyFill="1" applyBorder="1" applyAlignment="1">
      <alignment horizontal="center" vertical="center" wrapText="1" readingOrder="1"/>
    </xf>
    <xf numFmtId="0" fontId="97" fillId="0" borderId="19" xfId="11" applyFont="1" applyAlignment="1">
      <alignment horizontal="center" vertical="center" wrapText="1"/>
    </xf>
    <xf numFmtId="0" fontId="13" fillId="0" borderId="19" xfId="11" applyFont="1" applyAlignment="1">
      <alignment horizontal="center" vertical="center" wrapText="1"/>
    </xf>
    <xf numFmtId="0" fontId="14" fillId="39" borderId="19" xfId="11" applyFont="1" applyFill="1" applyAlignment="1">
      <alignment horizontal="center" vertical="center" wrapText="1" readingOrder="1"/>
    </xf>
    <xf numFmtId="0" fontId="14" fillId="39" borderId="19" xfId="11" applyFont="1" applyFill="1" applyAlignment="1">
      <alignment horizontal="center" vertical="center" textRotation="90" wrapText="1" readingOrder="1"/>
    </xf>
    <xf numFmtId="0" fontId="14" fillId="39" borderId="109" xfId="11" applyFont="1" applyFill="1" applyBorder="1" applyAlignment="1">
      <alignment horizontal="center" vertical="center" textRotation="90" wrapText="1" readingOrder="1"/>
    </xf>
    <xf numFmtId="0" fontId="96" fillId="0" borderId="110" xfId="11" applyFont="1" applyBorder="1" applyAlignment="1">
      <alignment horizontal="center" vertical="center" wrapText="1"/>
    </xf>
    <xf numFmtId="0" fontId="96" fillId="0" borderId="111" xfId="11" applyFont="1" applyBorder="1" applyAlignment="1">
      <alignment horizontal="center" vertical="center"/>
    </xf>
    <xf numFmtId="0" fontId="96" fillId="0" borderId="112" xfId="11" applyFont="1" applyBorder="1" applyAlignment="1">
      <alignment horizontal="center" vertical="center"/>
    </xf>
    <xf numFmtId="0" fontId="96" fillId="0" borderId="113" xfId="11" applyFont="1" applyBorder="1" applyAlignment="1">
      <alignment horizontal="center" vertical="center"/>
    </xf>
    <xf numFmtId="0" fontId="96" fillId="0" borderId="19" xfId="11" applyFont="1" applyAlignment="1">
      <alignment horizontal="center" vertical="center"/>
    </xf>
    <xf numFmtId="0" fontId="96" fillId="0" borderId="109" xfId="11" applyFont="1" applyBorder="1" applyAlignment="1">
      <alignment horizontal="center" vertical="center"/>
    </xf>
    <xf numFmtId="0" fontId="96" fillId="0" borderId="114" xfId="11" applyFont="1" applyBorder="1" applyAlignment="1">
      <alignment horizontal="center" vertical="center"/>
    </xf>
    <xf numFmtId="0" fontId="96" fillId="0" borderId="115" xfId="11" applyFont="1" applyBorder="1" applyAlignment="1">
      <alignment horizontal="center" vertical="center"/>
    </xf>
    <xf numFmtId="0" fontId="96" fillId="0" borderId="116" xfId="11" applyFont="1" applyBorder="1" applyAlignment="1">
      <alignment horizontal="center" vertical="center"/>
    </xf>
    <xf numFmtId="0" fontId="98" fillId="41" borderId="26" xfId="11" applyFont="1" applyFill="1" applyBorder="1" applyAlignment="1">
      <alignment horizontal="center" vertical="center" wrapText="1" readingOrder="1"/>
    </xf>
    <xf numFmtId="0" fontId="98" fillId="41" borderId="27" xfId="11" applyFont="1" applyFill="1" applyBorder="1" applyAlignment="1">
      <alignment horizontal="center" vertical="center" wrapText="1" readingOrder="1"/>
    </xf>
    <xf numFmtId="0" fontId="98" fillId="41" borderId="28" xfId="11" applyFont="1" applyFill="1" applyBorder="1" applyAlignment="1">
      <alignment horizontal="center" vertical="center" wrapText="1" readingOrder="1"/>
    </xf>
    <xf numFmtId="0" fontId="98" fillId="41" borderId="31" xfId="11" applyFont="1" applyFill="1" applyBorder="1" applyAlignment="1">
      <alignment horizontal="center" vertical="center" wrapText="1" readingOrder="1"/>
    </xf>
    <xf numFmtId="0" fontId="98" fillId="41" borderId="19" xfId="11" applyFont="1" applyFill="1" applyAlignment="1">
      <alignment horizontal="center" vertical="center" wrapText="1" readingOrder="1"/>
    </xf>
    <xf numFmtId="0" fontId="98" fillId="41" borderId="32" xfId="11" applyFont="1" applyFill="1" applyBorder="1" applyAlignment="1">
      <alignment horizontal="center" vertical="center" wrapText="1" readingOrder="1"/>
    </xf>
    <xf numFmtId="0" fontId="98" fillId="41" borderId="39" xfId="11" applyFont="1" applyFill="1" applyBorder="1" applyAlignment="1">
      <alignment horizontal="center" vertical="center" wrapText="1" readingOrder="1"/>
    </xf>
    <xf numFmtId="0" fontId="98" fillId="41" borderId="40" xfId="11" applyFont="1" applyFill="1" applyBorder="1" applyAlignment="1">
      <alignment horizontal="center" vertical="center" wrapText="1" readingOrder="1"/>
    </xf>
    <xf numFmtId="0" fontId="98" fillId="41" borderId="41" xfId="11" applyFont="1" applyFill="1" applyBorder="1" applyAlignment="1">
      <alignment horizontal="center" vertical="center" wrapText="1" readingOrder="1"/>
    </xf>
    <xf numFmtId="0" fontId="96" fillId="0" borderId="113" xfId="11" applyFont="1" applyBorder="1" applyAlignment="1">
      <alignment horizontal="center" vertical="center" wrapText="1"/>
    </xf>
    <xf numFmtId="0" fontId="22" fillId="40" borderId="26" xfId="11" applyFont="1" applyFill="1" applyBorder="1" applyAlignment="1">
      <alignment horizontal="center" vertical="center" wrapText="1" readingOrder="1"/>
    </xf>
    <xf numFmtId="0" fontId="22" fillId="40" borderId="27" xfId="11" applyFont="1" applyFill="1" applyBorder="1" applyAlignment="1">
      <alignment horizontal="center" vertical="center" wrapText="1" readingOrder="1"/>
    </xf>
    <xf numFmtId="0" fontId="22" fillId="40" borderId="28" xfId="11" applyFont="1" applyFill="1" applyBorder="1" applyAlignment="1">
      <alignment horizontal="center" vertical="center" wrapText="1" readingOrder="1"/>
    </xf>
    <xf numFmtId="0" fontId="22" fillId="40" borderId="31" xfId="11" applyFont="1" applyFill="1" applyBorder="1" applyAlignment="1">
      <alignment horizontal="center" vertical="center" wrapText="1" readingOrder="1"/>
    </xf>
    <xf numFmtId="0" fontId="22" fillId="40" borderId="19" xfId="11" applyFont="1" applyFill="1" applyAlignment="1">
      <alignment horizontal="center" vertical="center" wrapText="1" readingOrder="1"/>
    </xf>
    <xf numFmtId="0" fontId="22" fillId="40" borderId="32" xfId="11" applyFont="1" applyFill="1" applyBorder="1" applyAlignment="1">
      <alignment horizontal="center" vertical="center" wrapText="1" readingOrder="1"/>
    </xf>
    <xf numFmtId="0" fontId="22" fillId="40" borderId="39" xfId="11" applyFont="1" applyFill="1" applyBorder="1" applyAlignment="1">
      <alignment horizontal="center" vertical="center" wrapText="1" readingOrder="1"/>
    </xf>
    <xf numFmtId="0" fontId="22" fillId="40" borderId="40" xfId="11" applyFont="1" applyFill="1" applyBorder="1" applyAlignment="1">
      <alignment horizontal="center" vertical="center" wrapText="1" readingOrder="1"/>
    </xf>
    <xf numFmtId="0" fontId="22" fillId="40" borderId="41" xfId="11" applyFont="1" applyFill="1" applyBorder="1" applyAlignment="1">
      <alignment horizontal="center" vertical="center" wrapText="1" readingOrder="1"/>
    </xf>
    <xf numFmtId="0" fontId="22" fillId="32" borderId="26" xfId="11" applyFont="1" applyFill="1" applyBorder="1" applyAlignment="1">
      <alignment horizontal="center" vertical="center" wrapText="1" readingOrder="1"/>
    </xf>
    <xf numFmtId="0" fontId="22" fillId="32" borderId="27" xfId="11" applyFont="1" applyFill="1" applyBorder="1" applyAlignment="1">
      <alignment horizontal="center" vertical="center" wrapText="1" readingOrder="1"/>
    </xf>
    <xf numFmtId="0" fontId="22" fillId="32" borderId="28" xfId="11" applyFont="1" applyFill="1" applyBorder="1" applyAlignment="1">
      <alignment horizontal="center" vertical="center" wrapText="1" readingOrder="1"/>
    </xf>
    <xf numFmtId="0" fontId="22" fillId="32" borderId="31" xfId="11" applyFont="1" applyFill="1" applyBorder="1" applyAlignment="1">
      <alignment horizontal="center" vertical="center" wrapText="1" readingOrder="1"/>
    </xf>
    <xf numFmtId="0" fontId="22" fillId="32" borderId="19" xfId="11" applyFont="1" applyFill="1" applyAlignment="1">
      <alignment horizontal="center" vertical="center" wrapText="1" readingOrder="1"/>
    </xf>
    <xf numFmtId="0" fontId="22" fillId="32" borderId="32" xfId="11" applyFont="1" applyFill="1" applyBorder="1" applyAlignment="1">
      <alignment horizontal="center" vertical="center" wrapText="1" readingOrder="1"/>
    </xf>
    <xf numFmtId="0" fontId="22" fillId="32" borderId="39" xfId="11" applyFont="1" applyFill="1" applyBorder="1" applyAlignment="1">
      <alignment horizontal="center" vertical="center" wrapText="1" readingOrder="1"/>
    </xf>
    <xf numFmtId="0" fontId="22" fillId="32" borderId="40" xfId="11" applyFont="1" applyFill="1" applyBorder="1" applyAlignment="1">
      <alignment horizontal="center" vertical="center" wrapText="1" readingOrder="1"/>
    </xf>
    <xf numFmtId="0" fontId="22" fillId="32" borderId="41" xfId="11" applyFont="1" applyFill="1" applyBorder="1" applyAlignment="1">
      <alignment horizontal="center" vertical="center" wrapText="1" readingOrder="1"/>
    </xf>
    <xf numFmtId="0" fontId="22" fillId="23" borderId="26" xfId="11" applyFont="1" applyFill="1" applyBorder="1" applyAlignment="1">
      <alignment horizontal="center" vertical="center" wrapText="1" readingOrder="1"/>
    </xf>
    <xf numFmtId="0" fontId="22" fillId="23" borderId="27" xfId="11" applyFont="1" applyFill="1" applyBorder="1" applyAlignment="1">
      <alignment horizontal="center" vertical="center" wrapText="1" readingOrder="1"/>
    </xf>
    <xf numFmtId="0" fontId="22" fillId="23" borderId="28" xfId="11" applyFont="1" applyFill="1" applyBorder="1" applyAlignment="1">
      <alignment horizontal="center" vertical="center" wrapText="1" readingOrder="1"/>
    </xf>
    <xf numFmtId="0" fontId="22" fillId="23" borderId="31" xfId="11" applyFont="1" applyFill="1" applyBorder="1" applyAlignment="1">
      <alignment horizontal="center" vertical="center" wrapText="1" readingOrder="1"/>
    </xf>
    <xf numFmtId="0" fontId="22" fillId="23" borderId="19" xfId="11" applyFont="1" applyFill="1" applyAlignment="1">
      <alignment horizontal="center" vertical="center" wrapText="1" readingOrder="1"/>
    </xf>
    <xf numFmtId="0" fontId="22" fillId="23" borderId="32" xfId="11" applyFont="1" applyFill="1" applyBorder="1" applyAlignment="1">
      <alignment horizontal="center" vertical="center" wrapText="1" readingOrder="1"/>
    </xf>
    <xf numFmtId="0" fontId="22" fillId="23" borderId="39" xfId="11" applyFont="1" applyFill="1" applyBorder="1" applyAlignment="1">
      <alignment horizontal="center" vertical="center" wrapText="1" readingOrder="1"/>
    </xf>
    <xf numFmtId="0" fontId="22" fillId="23" borderId="40" xfId="11" applyFont="1" applyFill="1" applyBorder="1" applyAlignment="1">
      <alignment horizontal="center" vertical="center" wrapText="1" readingOrder="1"/>
    </xf>
    <xf numFmtId="0" fontId="22" fillId="23" borderId="41" xfId="11" applyFont="1" applyFill="1" applyBorder="1" applyAlignment="1">
      <alignment horizontal="center" vertical="center" wrapText="1" readingOrder="1"/>
    </xf>
    <xf numFmtId="0" fontId="96" fillId="0" borderId="111" xfId="11" applyFont="1" applyBorder="1" applyAlignment="1">
      <alignment horizontal="center" vertical="center" wrapText="1"/>
    </xf>
    <xf numFmtId="0" fontId="45" fillId="2" borderId="10" xfId="0" applyFont="1" applyFill="1" applyBorder="1" applyAlignment="1">
      <alignment horizontal="left" vertical="center" wrapText="1"/>
    </xf>
    <xf numFmtId="0" fontId="7" fillId="0" borderId="6" xfId="0" applyFont="1" applyBorder="1"/>
    <xf numFmtId="0" fontId="7" fillId="0" borderId="11" xfId="0" applyFont="1" applyBorder="1"/>
    <xf numFmtId="0" fontId="43" fillId="2" borderId="61" xfId="0" applyFont="1" applyFill="1" applyBorder="1" applyAlignment="1">
      <alignment horizontal="center" vertical="center" wrapText="1" readingOrder="1"/>
    </xf>
    <xf numFmtId="0" fontId="7" fillId="0" borderId="60" xfId="0" applyFont="1" applyBorder="1"/>
    <xf numFmtId="0" fontId="7" fillId="0" borderId="65" xfId="0" applyFont="1" applyBorder="1"/>
    <xf numFmtId="0" fontId="41" fillId="26" borderId="46" xfId="0" applyFont="1" applyFill="1" applyBorder="1" applyAlignment="1">
      <alignment horizontal="center" vertical="center" wrapText="1" readingOrder="1"/>
    </xf>
    <xf numFmtId="0" fontId="7" fillId="16" borderId="47" xfId="0" applyFont="1" applyFill="1" applyBorder="1"/>
    <xf numFmtId="0" fontId="7" fillId="16" borderId="48" xfId="0" applyFont="1" applyFill="1" applyBorder="1"/>
    <xf numFmtId="0" fontId="43" fillId="26" borderId="46" xfId="0" applyFont="1" applyFill="1" applyBorder="1" applyAlignment="1">
      <alignment horizontal="center" vertical="center" wrapText="1" readingOrder="1"/>
    </xf>
    <xf numFmtId="0" fontId="7" fillId="16" borderId="49" xfId="0" applyFont="1" applyFill="1" applyBorder="1"/>
    <xf numFmtId="0" fontId="43" fillId="2" borderId="52" xfId="0" applyFont="1" applyFill="1" applyBorder="1" applyAlignment="1">
      <alignment horizontal="center" vertical="center" wrapText="1" readingOrder="1"/>
    </xf>
    <xf numFmtId="0" fontId="7" fillId="0" borderId="56" xfId="0" applyFont="1" applyBorder="1"/>
    <xf numFmtId="0" fontId="7" fillId="0" borderId="62" xfId="0" applyFont="1" applyBorder="1"/>
    <xf numFmtId="0" fontId="43" fillId="2" borderId="53" xfId="0" applyFont="1" applyFill="1" applyBorder="1" applyAlignment="1">
      <alignment horizontal="center" vertical="center" wrapText="1" readingOrder="1"/>
    </xf>
    <xf numFmtId="0" fontId="7" fillId="0" borderId="57" xfId="0" applyFont="1" applyBorder="1"/>
    <xf numFmtId="0" fontId="43" fillId="2" borderId="63" xfId="0" applyFont="1" applyFill="1" applyBorder="1" applyAlignment="1">
      <alignment horizontal="center" vertical="center" wrapText="1" readingOrder="1"/>
    </xf>
    <xf numFmtId="0" fontId="7" fillId="0" borderId="64" xfId="0" applyFont="1" applyBorder="1"/>
    <xf numFmtId="0" fontId="8" fillId="0" borderId="68" xfId="0" applyFont="1" applyBorder="1" applyAlignment="1">
      <alignment horizontal="justify" vertical="center" wrapText="1"/>
    </xf>
    <xf numFmtId="0" fontId="64" fillId="16" borderId="72" xfId="0" applyFont="1" applyFill="1" applyBorder="1" applyAlignment="1">
      <alignment horizontal="center" vertical="center"/>
    </xf>
    <xf numFmtId="0" fontId="64" fillId="16" borderId="71" xfId="0" applyFont="1" applyFill="1" applyBorder="1" applyAlignment="1">
      <alignment horizontal="center" vertical="center"/>
    </xf>
    <xf numFmtId="0" fontId="64" fillId="16" borderId="73" xfId="0" applyFont="1" applyFill="1" applyBorder="1" applyAlignment="1">
      <alignment horizontal="center" vertical="center"/>
    </xf>
    <xf numFmtId="0" fontId="65" fillId="16" borderId="68" xfId="0" applyFont="1" applyFill="1" applyBorder="1" applyAlignment="1">
      <alignment horizontal="center" vertical="center"/>
    </xf>
    <xf numFmtId="0" fontId="16" fillId="5" borderId="12" xfId="0" applyFont="1" applyFill="1" applyBorder="1" applyAlignment="1">
      <alignment horizontal="center" vertical="center" wrapText="1" readingOrder="1"/>
    </xf>
    <xf numFmtId="0" fontId="7" fillId="0" borderId="20" xfId="0" applyFont="1" applyBorder="1"/>
    <xf numFmtId="0" fontId="7" fillId="0" borderId="17" xfId="0" applyFont="1" applyBorder="1"/>
    <xf numFmtId="0" fontId="7" fillId="0" borderId="30" xfId="0" applyFont="1" applyBorder="1"/>
    <xf numFmtId="0" fontId="16" fillId="6" borderId="33" xfId="0" applyFont="1" applyFill="1" applyBorder="1" applyAlignment="1">
      <alignment horizontal="center" wrapText="1" readingOrder="1"/>
    </xf>
    <xf numFmtId="0" fontId="7" fillId="0" borderId="14" xfId="0" applyFont="1" applyBorder="1"/>
    <xf numFmtId="0" fontId="7" fillId="0" borderId="29" xfId="0" applyFont="1" applyBorder="1"/>
    <xf numFmtId="0" fontId="7" fillId="0" borderId="19" xfId="0" applyFont="1" applyBorder="1"/>
    <xf numFmtId="0" fontId="16" fillId="6" borderId="12" xfId="0" applyFont="1" applyFill="1" applyBorder="1" applyAlignment="1">
      <alignment horizontal="center" wrapText="1" readingOrder="1"/>
    </xf>
    <xf numFmtId="0" fontId="16" fillId="5" borderId="21" xfId="0" applyFont="1" applyFill="1" applyBorder="1" applyAlignment="1">
      <alignment horizontal="center" vertical="center" wrapText="1" readingOrder="1"/>
    </xf>
    <xf numFmtId="0" fontId="7" fillId="0" borderId="24" xfId="0" applyFont="1" applyBorder="1"/>
    <xf numFmtId="0" fontId="16" fillId="5" borderId="25" xfId="0" applyFont="1" applyFill="1" applyBorder="1" applyAlignment="1">
      <alignment horizontal="center" vertical="center" wrapText="1" readingOrder="1"/>
    </xf>
    <xf numFmtId="0" fontId="16" fillId="5" borderId="33" xfId="0" applyFont="1" applyFill="1" applyBorder="1" applyAlignment="1">
      <alignment horizontal="center" vertical="center" wrapText="1" readingOrder="1"/>
    </xf>
    <xf numFmtId="0" fontId="16" fillId="6" borderId="25" xfId="0" applyFont="1" applyFill="1" applyBorder="1" applyAlignment="1">
      <alignment horizontal="center" wrapText="1" readingOrder="1"/>
    </xf>
    <xf numFmtId="0" fontId="7" fillId="0" borderId="34" xfId="0" applyFont="1" applyBorder="1"/>
    <xf numFmtId="0" fontId="7" fillId="0" borderId="37" xfId="0" applyFont="1" applyBorder="1"/>
    <xf numFmtId="0" fontId="7" fillId="0" borderId="38" xfId="0" applyFont="1" applyBorder="1"/>
    <xf numFmtId="0" fontId="7" fillId="0" borderId="36" xfId="0" applyFont="1" applyBorder="1"/>
    <xf numFmtId="0" fontId="16" fillId="7" borderId="25" xfId="0" applyFont="1" applyFill="1" applyBorder="1" applyAlignment="1">
      <alignment horizontal="center" wrapText="1" readingOrder="1"/>
    </xf>
    <xf numFmtId="0" fontId="7" fillId="0" borderId="23" xfId="0" applyFont="1" applyBorder="1"/>
    <xf numFmtId="0" fontId="16" fillId="7" borderId="21" xfId="0" applyFont="1" applyFill="1" applyBorder="1" applyAlignment="1">
      <alignment horizontal="center" wrapText="1" readingOrder="1"/>
    </xf>
    <xf numFmtId="0" fontId="16" fillId="5" borderId="42" xfId="0" applyFont="1" applyFill="1" applyBorder="1" applyAlignment="1">
      <alignment horizontal="center" vertical="center" wrapText="1" readingOrder="1"/>
    </xf>
    <xf numFmtId="0" fontId="16" fillId="5" borderId="43" xfId="0" applyFont="1" applyFill="1" applyBorder="1" applyAlignment="1">
      <alignment horizontal="center" vertical="center" wrapText="1" readingOrder="1"/>
    </xf>
    <xf numFmtId="0" fontId="16" fillId="5" borderId="19" xfId="0" applyFont="1" applyFill="1" applyBorder="1" applyAlignment="1">
      <alignment horizontal="center" vertical="center" wrapText="1" readingOrder="1"/>
    </xf>
    <xf numFmtId="0" fontId="16" fillId="6" borderId="21" xfId="0" applyFont="1" applyFill="1" applyBorder="1" applyAlignment="1">
      <alignment horizontal="center" wrapText="1" readingOrder="1"/>
    </xf>
    <xf numFmtId="0" fontId="16" fillId="8" borderId="12" xfId="0" applyFont="1" applyFill="1" applyBorder="1" applyAlignment="1">
      <alignment horizontal="center" wrapText="1" readingOrder="1"/>
    </xf>
    <xf numFmtId="0" fontId="16" fillId="7" borderId="12" xfId="0" applyFont="1" applyFill="1" applyBorder="1" applyAlignment="1">
      <alignment horizontal="center" wrapText="1" readingOrder="1"/>
    </xf>
    <xf numFmtId="0" fontId="16" fillId="7" borderId="33" xfId="0" applyFont="1" applyFill="1" applyBorder="1" applyAlignment="1">
      <alignment horizontal="center" wrapText="1" readingOrder="1"/>
    </xf>
    <xf numFmtId="0" fontId="17" fillId="8" borderId="26" xfId="0" applyFont="1" applyFill="1" applyBorder="1" applyAlignment="1">
      <alignment horizontal="center" vertical="center" wrapText="1" readingOrder="1"/>
    </xf>
    <xf numFmtId="0" fontId="7" fillId="0" borderId="27" xfId="0" applyFont="1" applyBorder="1"/>
    <xf numFmtId="0" fontId="7" fillId="0" borderId="28" xfId="0" applyFont="1" applyBorder="1"/>
    <xf numFmtId="0" fontId="7" fillId="0" borderId="31" xfId="0" applyFont="1" applyBorder="1"/>
    <xf numFmtId="0" fontId="7" fillId="0" borderId="32" xfId="0" applyFont="1" applyBorder="1"/>
    <xf numFmtId="0" fontId="7" fillId="0" borderId="39" xfId="0" applyFont="1" applyBorder="1"/>
    <xf numFmtId="0" fontId="7" fillId="0" borderId="40" xfId="0" applyFont="1" applyBorder="1"/>
    <xf numFmtId="0" fontId="7" fillId="0" borderId="41" xfId="0" applyFont="1" applyBorder="1"/>
    <xf numFmtId="0" fontId="17" fillId="5" borderId="26" xfId="0" applyFont="1" applyFill="1" applyBorder="1" applyAlignment="1">
      <alignment horizontal="center" vertical="center" wrapText="1" readingOrder="1"/>
    </xf>
    <xf numFmtId="0" fontId="17" fillId="7" borderId="26" xfId="0" applyFont="1" applyFill="1" applyBorder="1" applyAlignment="1">
      <alignment horizontal="center" vertical="center" wrapText="1" readingOrder="1"/>
    </xf>
    <xf numFmtId="0" fontId="17" fillId="6" borderId="26" xfId="0" applyFont="1" applyFill="1" applyBorder="1" applyAlignment="1">
      <alignment horizontal="center" vertical="center" wrapText="1" readingOrder="1"/>
    </xf>
    <xf numFmtId="0" fontId="15" fillId="0" borderId="21" xfId="0" applyFont="1" applyBorder="1" applyAlignment="1">
      <alignment horizontal="center" vertical="center" wrapText="1"/>
    </xf>
    <xf numFmtId="0" fontId="7" fillId="0" borderId="22" xfId="0" applyFont="1" applyBorder="1"/>
    <xf numFmtId="0" fontId="7" fillId="0" borderId="2" xfId="0" applyFont="1" applyBorder="1"/>
    <xf numFmtId="0" fontId="7" fillId="0" borderId="35" xfId="0" applyFont="1" applyBorder="1"/>
    <xf numFmtId="0" fontId="16" fillId="8" borderId="21" xfId="0" applyFont="1" applyFill="1" applyBorder="1" applyAlignment="1">
      <alignment horizontal="center" wrapText="1" readingOrder="1"/>
    </xf>
    <xf numFmtId="0" fontId="16" fillId="8" borderId="33" xfId="0" applyFont="1" applyFill="1" applyBorder="1" applyAlignment="1">
      <alignment horizontal="center" wrapText="1" readingOrder="1"/>
    </xf>
    <xf numFmtId="0" fontId="16" fillId="8" borderId="25" xfId="0" applyFont="1" applyFill="1" applyBorder="1" applyAlignment="1">
      <alignment horizontal="center" wrapText="1" readingOrder="1"/>
    </xf>
    <xf numFmtId="0" fontId="7" fillId="0" borderId="3" xfId="0" applyFont="1" applyBorder="1"/>
    <xf numFmtId="0" fontId="12" fillId="0" borderId="0" xfId="0" applyFont="1" applyAlignment="1">
      <alignment horizontal="center" vertical="center" wrapText="1"/>
    </xf>
    <xf numFmtId="0" fontId="14" fillId="4" borderId="12" xfId="0" applyFont="1" applyFill="1" applyBorder="1" applyAlignment="1">
      <alignment horizontal="center" vertical="center" wrapText="1" readingOrder="1"/>
    </xf>
    <xf numFmtId="0" fontId="7" fillId="0" borderId="13" xfId="0" applyFont="1" applyBorder="1"/>
    <xf numFmtId="0" fontId="7" fillId="0" borderId="15" xfId="0" applyFont="1" applyBorder="1"/>
    <xf numFmtId="0" fontId="7" fillId="0" borderId="16" xfId="0" applyFont="1" applyBorder="1"/>
    <xf numFmtId="0" fontId="7" fillId="0" borderId="18" xfId="0" applyFont="1" applyBorder="1"/>
    <xf numFmtId="0" fontId="14" fillId="4" borderId="12" xfId="0" applyFont="1" applyFill="1" applyBorder="1" applyAlignment="1">
      <alignment horizontal="center" vertical="center" textRotation="90" wrapText="1" readingOrder="1"/>
    </xf>
    <xf numFmtId="0" fontId="22" fillId="5" borderId="26" xfId="0" applyFont="1" applyFill="1" applyBorder="1" applyAlignment="1">
      <alignment horizontal="center" vertical="center" wrapText="1" readingOrder="1"/>
    </xf>
    <xf numFmtId="0" fontId="22" fillId="7" borderId="26" xfId="0" applyFont="1" applyFill="1" applyBorder="1" applyAlignment="1">
      <alignment horizontal="center" vertical="center" wrapText="1" readingOrder="1"/>
    </xf>
    <xf numFmtId="0" fontId="22" fillId="6" borderId="26" xfId="0" applyFont="1" applyFill="1" applyBorder="1" applyAlignment="1">
      <alignment horizontal="center" vertical="center" wrapText="1" readingOrder="1"/>
    </xf>
    <xf numFmtId="0" fontId="22" fillId="8" borderId="26" xfId="0" applyFont="1" applyFill="1" applyBorder="1" applyAlignment="1">
      <alignment horizontal="center" vertical="center" wrapText="1" readingOrder="1"/>
    </xf>
    <xf numFmtId="0" fontId="20" fillId="0" borderId="21" xfId="0" applyFont="1" applyBorder="1" applyAlignment="1">
      <alignment horizontal="center" vertical="center" wrapText="1"/>
    </xf>
    <xf numFmtId="0" fontId="19" fillId="0" borderId="0" xfId="0" applyFont="1" applyAlignment="1">
      <alignment horizontal="center" vertical="center" wrapText="1"/>
    </xf>
    <xf numFmtId="0" fontId="9" fillId="0" borderId="0" xfId="0" applyFont="1" applyAlignment="1">
      <alignment wrapText="1"/>
    </xf>
    <xf numFmtId="9" fontId="45" fillId="0" borderId="89" xfId="10" applyNumberFormat="1" applyFont="1" applyBorder="1" applyAlignment="1">
      <alignment vertical="center"/>
    </xf>
    <xf numFmtId="9" fontId="9" fillId="0" borderId="19" xfId="10" applyNumberFormat="1" applyFont="1" applyAlignment="1">
      <alignment horizontal="center" vertical="center"/>
    </xf>
    <xf numFmtId="9" fontId="9" fillId="0" borderId="19" xfId="10" applyNumberFormat="1" applyFont="1" applyAlignment="1">
      <alignment horizontal="center" vertical="top"/>
    </xf>
    <xf numFmtId="0" fontId="48" fillId="0" borderId="69" xfId="4" applyFont="1" applyBorder="1" applyAlignment="1">
      <alignment vertical="center"/>
    </xf>
    <xf numFmtId="9" fontId="9" fillId="0" borderId="69" xfId="6" applyFont="1" applyBorder="1" applyAlignment="1">
      <alignment vertical="center" wrapText="1"/>
    </xf>
    <xf numFmtId="0" fontId="9" fillId="0" borderId="69" xfId="4" applyFont="1" applyBorder="1" applyAlignment="1">
      <alignment vertical="center" textRotation="90"/>
    </xf>
    <xf numFmtId="9" fontId="9" fillId="0" borderId="69" xfId="4" applyNumberFormat="1" applyFont="1" applyBorder="1" applyAlignment="1">
      <alignment vertical="center"/>
    </xf>
    <xf numFmtId="164" fontId="9" fillId="0" borderId="69" xfId="4" applyNumberFormat="1" applyFont="1" applyBorder="1" applyAlignment="1">
      <alignment vertical="center"/>
    </xf>
    <xf numFmtId="0" fontId="105" fillId="0" borderId="73" xfId="4" applyFont="1" applyBorder="1" applyAlignment="1">
      <alignment horizontal="left" vertical="center" wrapText="1"/>
    </xf>
    <xf numFmtId="0" fontId="9" fillId="13" borderId="74" xfId="4" applyFont="1" applyFill="1" applyBorder="1" applyAlignment="1">
      <alignment vertical="center" wrapText="1"/>
    </xf>
    <xf numFmtId="0" fontId="48" fillId="0" borderId="68" xfId="4" applyFont="1" applyBorder="1" applyAlignment="1">
      <alignment horizontal="center" vertical="center"/>
    </xf>
    <xf numFmtId="0" fontId="9" fillId="0" borderId="69" xfId="4" applyFont="1" applyBorder="1" applyAlignment="1">
      <alignment horizontal="center"/>
    </xf>
    <xf numFmtId="9" fontId="9" fillId="0" borderId="69" xfId="6" applyFont="1" applyBorder="1" applyAlignment="1">
      <alignment horizontal="center" vertical="center" wrapText="1"/>
    </xf>
    <xf numFmtId="0" fontId="9" fillId="0" borderId="69" xfId="4" applyFont="1" applyBorder="1" applyAlignment="1" applyProtection="1">
      <alignment horizontal="justify" vertical="center" wrapText="1"/>
      <protection locked="0"/>
    </xf>
    <xf numFmtId="9" fontId="9" fillId="0" borderId="69" xfId="6" applyFont="1" applyBorder="1" applyAlignment="1">
      <alignment horizontal="center" vertical="center" textRotation="90"/>
    </xf>
    <xf numFmtId="0" fontId="9" fillId="13" borderId="68" xfId="4" applyFont="1" applyFill="1" applyBorder="1" applyAlignment="1">
      <alignment horizontal="center" vertical="center" wrapText="1"/>
    </xf>
    <xf numFmtId="0" fontId="9" fillId="13" borderId="68" xfId="4" applyFont="1" applyFill="1" applyBorder="1" applyAlignment="1">
      <alignment vertical="center" wrapText="1"/>
    </xf>
    <xf numFmtId="0" fontId="48" fillId="13" borderId="68" xfId="4" applyFont="1" applyFill="1" applyBorder="1" applyAlignment="1">
      <alignment horizontal="center" vertical="center"/>
    </xf>
    <xf numFmtId="9" fontId="9" fillId="13" borderId="68" xfId="4" applyNumberFormat="1" applyFont="1" applyFill="1" applyBorder="1" applyAlignment="1">
      <alignment horizontal="left" vertical="center" wrapText="1"/>
    </xf>
    <xf numFmtId="0" fontId="10" fillId="14" borderId="72" xfId="9" applyFont="1" applyFill="1" applyBorder="1" applyAlignment="1">
      <alignment horizontal="center" vertical="top"/>
    </xf>
    <xf numFmtId="0" fontId="10" fillId="14" borderId="71" xfId="9" applyFont="1" applyFill="1" applyBorder="1" applyAlignment="1">
      <alignment horizontal="center" vertical="top"/>
    </xf>
    <xf numFmtId="0" fontId="10" fillId="14" borderId="73" xfId="9" applyFont="1" applyFill="1" applyBorder="1" applyAlignment="1">
      <alignment horizontal="center" vertical="top"/>
    </xf>
    <xf numFmtId="0" fontId="10" fillId="19" borderId="72" xfId="9" applyFont="1" applyFill="1" applyBorder="1" applyAlignment="1">
      <alignment horizontal="center" vertical="center"/>
    </xf>
    <xf numFmtId="0" fontId="10" fillId="19" borderId="71" xfId="9" applyFont="1" applyFill="1" applyBorder="1" applyAlignment="1">
      <alignment horizontal="center" vertical="center"/>
    </xf>
    <xf numFmtId="0" fontId="10" fillId="19" borderId="73" xfId="9" applyFont="1" applyFill="1" applyBorder="1" applyAlignment="1">
      <alignment horizontal="center" vertical="center"/>
    </xf>
    <xf numFmtId="0" fontId="10" fillId="14" borderId="68" xfId="9" applyFont="1" applyFill="1" applyBorder="1" applyAlignment="1">
      <alignment horizontal="center" vertical="top" textRotation="90"/>
    </xf>
    <xf numFmtId="0" fontId="10" fillId="14" borderId="68" xfId="9" applyFont="1" applyFill="1" applyBorder="1" applyAlignment="1">
      <alignment horizontal="center" vertical="top"/>
    </xf>
    <xf numFmtId="0" fontId="50" fillId="15" borderId="69" xfId="9" applyFont="1" applyFill="1" applyBorder="1" applyAlignment="1">
      <alignment horizontal="center" vertical="top"/>
    </xf>
    <xf numFmtId="0" fontId="10" fillId="14" borderId="68" xfId="9" applyFont="1" applyFill="1" applyBorder="1" applyAlignment="1">
      <alignment horizontal="center" vertical="top" wrapText="1"/>
    </xf>
    <xf numFmtId="0" fontId="10" fillId="14" borderId="68" xfId="9" applyFont="1" applyFill="1" applyBorder="1" applyAlignment="1" applyProtection="1">
      <alignment horizontal="center" vertical="top" wrapText="1"/>
      <protection locked="0"/>
    </xf>
    <xf numFmtId="0" fontId="10" fillId="14" borderId="69" xfId="9" applyFont="1" applyFill="1" applyBorder="1" applyAlignment="1">
      <alignment horizontal="center" vertical="top" wrapText="1"/>
    </xf>
    <xf numFmtId="0" fontId="69" fillId="19" borderId="74" xfId="9" applyFont="1" applyFill="1" applyBorder="1" applyAlignment="1" applyProtection="1">
      <alignment horizontal="center" vertical="center" wrapText="1"/>
      <protection locked="0"/>
    </xf>
    <xf numFmtId="0" fontId="69" fillId="19" borderId="75" xfId="9" applyFont="1" applyFill="1" applyBorder="1" applyAlignment="1" applyProtection="1">
      <alignment horizontal="center" vertical="center" wrapText="1"/>
      <protection locked="0"/>
    </xf>
    <xf numFmtId="0" fontId="10" fillId="17" borderId="68" xfId="9" applyFont="1" applyFill="1" applyBorder="1" applyAlignment="1">
      <alignment horizontal="center" vertical="center"/>
    </xf>
    <xf numFmtId="0" fontId="69" fillId="17" borderId="68" xfId="9" applyFont="1" applyFill="1" applyBorder="1" applyAlignment="1">
      <alignment horizontal="center" vertical="center" wrapText="1"/>
    </xf>
    <xf numFmtId="0" fontId="69" fillId="17" borderId="74" xfId="9" applyFont="1" applyFill="1" applyBorder="1" applyAlignment="1">
      <alignment horizontal="center" vertical="center" wrapText="1"/>
    </xf>
    <xf numFmtId="0" fontId="69" fillId="17" borderId="75" xfId="9" applyFont="1" applyFill="1" applyBorder="1" applyAlignment="1">
      <alignment horizontal="center" vertical="center" wrapText="1"/>
    </xf>
    <xf numFmtId="0" fontId="48" fillId="15" borderId="68" xfId="9" applyFont="1" applyFill="1" applyBorder="1" applyAlignment="1">
      <alignment horizontal="center" vertical="top"/>
    </xf>
    <xf numFmtId="0" fontId="50" fillId="15" borderId="70" xfId="9" applyFont="1" applyFill="1" applyBorder="1" applyAlignment="1">
      <alignment horizontal="center" vertical="top"/>
    </xf>
    <xf numFmtId="0" fontId="9" fillId="15" borderId="68" xfId="9" applyFont="1" applyFill="1" applyBorder="1" applyAlignment="1" applyProtection="1">
      <alignment horizontal="center" vertical="top" wrapText="1"/>
      <protection locked="0"/>
    </xf>
    <xf numFmtId="0" fontId="10" fillId="14" borderId="70" xfId="9" applyFont="1" applyFill="1" applyBorder="1" applyAlignment="1">
      <alignment horizontal="center" vertical="top" wrapText="1"/>
    </xf>
    <xf numFmtId="0" fontId="69" fillId="19" borderId="76" xfId="9" applyFont="1" applyFill="1" applyBorder="1" applyAlignment="1" applyProtection="1">
      <alignment horizontal="center" vertical="center" wrapText="1"/>
      <protection locked="0"/>
    </xf>
    <xf numFmtId="0" fontId="69" fillId="19" borderId="77" xfId="9" applyFont="1" applyFill="1" applyBorder="1" applyAlignment="1" applyProtection="1">
      <alignment horizontal="center" vertical="center" wrapText="1"/>
      <protection locked="0"/>
    </xf>
    <xf numFmtId="0" fontId="9" fillId="18" borderId="68" xfId="9" applyFont="1" applyFill="1" applyBorder="1" applyAlignment="1">
      <alignment horizontal="center" vertical="center"/>
    </xf>
    <xf numFmtId="0" fontId="93" fillId="18" borderId="68" xfId="9" applyFont="1" applyFill="1" applyBorder="1" applyAlignment="1">
      <alignment horizontal="center" vertical="center"/>
    </xf>
    <xf numFmtId="0" fontId="69" fillId="17" borderId="76" xfId="9" applyFont="1" applyFill="1" applyBorder="1" applyAlignment="1">
      <alignment horizontal="center" vertical="center" wrapText="1"/>
    </xf>
    <xf numFmtId="0" fontId="69" fillId="17" borderId="77" xfId="9" applyFont="1" applyFill="1" applyBorder="1" applyAlignment="1">
      <alignment horizontal="center" vertical="center" wrapText="1"/>
    </xf>
    <xf numFmtId="9" fontId="9" fillId="0" borderId="69" xfId="9" applyNumberFormat="1" applyFont="1" applyBorder="1" applyAlignment="1">
      <alignment horizontal="left" vertical="center" wrapText="1"/>
    </xf>
    <xf numFmtId="14" fontId="9" fillId="0" borderId="69" xfId="9" applyNumberFormat="1" applyFont="1" applyBorder="1" applyAlignment="1" applyProtection="1">
      <alignment horizontal="center" vertical="center" wrapText="1"/>
      <protection locked="0"/>
    </xf>
    <xf numFmtId="0" fontId="71" fillId="0" borderId="68" xfId="9" applyFont="1" applyBorder="1" applyAlignment="1" applyProtection="1">
      <alignment horizontal="left" vertical="center" wrapText="1"/>
      <protection locked="0"/>
    </xf>
    <xf numFmtId="9" fontId="9" fillId="0" borderId="80" xfId="9" applyNumberFormat="1" applyFont="1" applyBorder="1" applyAlignment="1">
      <alignment horizontal="left" vertical="center" wrapText="1"/>
    </xf>
    <xf numFmtId="14" fontId="9" fillId="0" borderId="80" xfId="9" applyNumberFormat="1" applyFont="1" applyBorder="1" applyAlignment="1" applyProtection="1">
      <alignment horizontal="center" vertical="center" wrapText="1"/>
      <protection locked="0"/>
    </xf>
    <xf numFmtId="0" fontId="9" fillId="0" borderId="68" xfId="9" applyFont="1" applyBorder="1" applyAlignment="1" applyProtection="1">
      <alignment vertical="top" wrapText="1"/>
      <protection locked="0"/>
    </xf>
    <xf numFmtId="9" fontId="9" fillId="0" borderId="70" xfId="9" applyNumberFormat="1" applyFont="1" applyBorder="1" applyAlignment="1">
      <alignment horizontal="left" vertical="center" wrapText="1"/>
    </xf>
    <xf numFmtId="0" fontId="9" fillId="0" borderId="68" xfId="9" applyFont="1" applyBorder="1" applyAlignment="1" applyProtection="1">
      <alignment horizontal="left" vertical="center" wrapText="1"/>
      <protection locked="0"/>
    </xf>
    <xf numFmtId="0" fontId="9" fillId="0" borderId="68" xfId="9" applyFont="1" applyBorder="1" applyAlignment="1" applyProtection="1">
      <alignment horizontal="center" vertical="center" wrapText="1"/>
      <protection locked="0"/>
    </xf>
  </cellXfs>
  <cellStyles count="12">
    <cellStyle name="Normal" xfId="0" builtinId="0"/>
    <cellStyle name="Normal 2" xfId="1" xr:uid="{00000000-0005-0000-0000-000001000000}"/>
    <cellStyle name="Normal 2 3" xfId="7" xr:uid="{00000000-0005-0000-0000-000002000000}"/>
    <cellStyle name="Normal 3" xfId="3" xr:uid="{00000000-0005-0000-0000-000003000000}"/>
    <cellStyle name="Normal 4" xfId="4" xr:uid="{00000000-0005-0000-0000-000004000000}"/>
    <cellStyle name="Normal 4 2" xfId="5" xr:uid="{00000000-0005-0000-0000-000005000000}"/>
    <cellStyle name="Normal 4 3" xfId="9" xr:uid="{A7232DFA-FF15-4EBC-950C-CD8547901BB1}"/>
    <cellStyle name="Normal 5" xfId="8" xr:uid="{74F8837D-D0AB-45A9-88FE-119575533AA7}"/>
    <cellStyle name="Normal 6" xfId="10" xr:uid="{2B19721B-C95C-40AF-BED1-D6D3AE86CBE4}"/>
    <cellStyle name="Normal 7" xfId="11" xr:uid="{916D97F4-0851-4413-9E31-1FB56BB70DF8}"/>
    <cellStyle name="Porcentaje" xfId="2" builtinId="5"/>
    <cellStyle name="Porcentaje 2" xfId="6" xr:uid="{00000000-0005-0000-0000-000007000000}"/>
  </cellStyles>
  <dxfs count="923">
    <dxf>
      <font>
        <color theme="3"/>
      </font>
      <fill>
        <patternFill patternType="solid">
          <fgColor rgb="FFE36C09"/>
          <bgColor rgb="FFFF0000"/>
        </patternFill>
      </fill>
    </dxf>
    <dxf>
      <font>
        <color auto="1"/>
      </font>
      <fill>
        <patternFill patternType="solid">
          <fgColor rgb="FF92D050"/>
          <bgColor rgb="FF00B050"/>
        </patternFill>
      </fill>
    </dxf>
    <dxf>
      <font>
        <color theme="0"/>
      </font>
      <fill>
        <patternFill patternType="solid">
          <fgColor rgb="FFC00000"/>
          <bgColor rgb="FFC00000"/>
        </patternFill>
      </fill>
    </dxf>
    <dxf>
      <fill>
        <patternFill patternType="solid">
          <fgColor rgb="FFFFFF00"/>
          <bgColor rgb="FFFFFF00"/>
        </patternFill>
      </fill>
    </dxf>
    <dxf>
      <font>
        <color theme="0"/>
      </font>
      <fill>
        <patternFill patternType="solid">
          <fgColor rgb="FFE36C09"/>
          <bgColor rgb="FFFF0000"/>
        </patternFill>
      </fill>
    </dxf>
    <dxf>
      <fill>
        <patternFill patternType="solid">
          <fgColor rgb="FF92D050"/>
          <bgColor rgb="FF92D050"/>
        </patternFill>
      </fill>
    </dxf>
    <dxf>
      <font>
        <b val="0"/>
        <i val="0"/>
        <strike val="0"/>
        <condense val="0"/>
        <extend val="0"/>
        <outline val="0"/>
        <shadow val="0"/>
        <u val="none"/>
        <vertAlign val="baseline"/>
        <sz val="16"/>
        <color rgb="FFFF0000"/>
        <name val="Calibri"/>
        <scheme val="none"/>
      </font>
    </dxf>
    <dxf>
      <font>
        <b val="0"/>
        <i val="0"/>
        <strike val="0"/>
        <condense val="0"/>
        <extend val="0"/>
        <outline val="0"/>
        <shadow val="0"/>
        <u val="none"/>
        <vertAlign val="baseline"/>
        <sz val="16"/>
        <color rgb="FFFF0000"/>
        <name val="Calibri"/>
        <scheme val="none"/>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ill>
        <patternFill patternType="solid">
          <fgColor rgb="FFFFFF66"/>
          <bgColor rgb="FFFFFF00"/>
        </patternFill>
      </fill>
    </dxf>
    <dxf>
      <fill>
        <patternFill patternType="solid">
          <fgColor rgb="FF00B050"/>
          <bgColor rgb="FF00B050"/>
        </patternFill>
      </fill>
    </dxf>
    <dxf>
      <fill>
        <patternFill patternType="solid">
          <fgColor rgb="FF92D050"/>
          <bgColor rgb="FF92D050"/>
        </patternFill>
      </fill>
    </dxf>
    <dxf>
      <font>
        <color theme="3"/>
      </font>
      <fill>
        <patternFill patternType="solid">
          <fgColor rgb="FFFFC000"/>
          <bgColor rgb="FFFF0000"/>
        </patternFill>
      </fill>
    </dxf>
    <dxf>
      <font>
        <color theme="0"/>
      </font>
      <fill>
        <patternFill patternType="solid">
          <fgColor rgb="FFFF0000"/>
          <bgColor rgb="FFC00000"/>
        </patternFill>
      </fill>
    </dxf>
    <dxf>
      <font>
        <b val="0"/>
        <i val="0"/>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ont>
        <color theme="0"/>
      </font>
      <fill>
        <patternFill patternType="solid">
          <fgColor rgb="FFFFC000"/>
          <bgColor rgb="FFFF0000"/>
        </patternFill>
      </fill>
    </dxf>
    <dxf>
      <font>
        <color auto="1"/>
      </font>
      <fill>
        <patternFill patternType="solid">
          <fgColor rgb="FFFFFF66"/>
          <bgColor rgb="FFFFFF00"/>
        </patternFill>
      </fill>
    </dxf>
    <dxf>
      <fill>
        <patternFill patternType="solid">
          <fgColor rgb="FFFFFF00"/>
          <bgColor rgb="FFFFFF00"/>
        </patternFill>
      </fill>
    </dxf>
    <dxf>
      <fill>
        <patternFill patternType="solid">
          <fgColor rgb="FFE36C09"/>
          <bgColor rgb="FFFF0000"/>
        </patternFill>
      </fill>
    </dxf>
    <dxf>
      <fill>
        <patternFill patternType="solid">
          <fgColor rgb="FFC00000"/>
          <bgColor rgb="FFC00000"/>
        </patternFill>
      </fill>
    </dxf>
    <dxf>
      <font>
        <color auto="1"/>
      </font>
      <fill>
        <patternFill patternType="solid">
          <fgColor rgb="FF92D050"/>
          <bgColor rgb="FF00B05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1"/>
      </font>
      <fill>
        <patternFill patternType="solid">
          <fgColor rgb="FFFFC000"/>
          <bgColor rgb="FFFF0000"/>
        </patternFill>
      </fill>
    </dxf>
    <dxf>
      <font>
        <color theme="0"/>
      </font>
      <fill>
        <patternFill patternType="solid">
          <fgColor rgb="FFFF0000"/>
          <bgColor rgb="FFC0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00B050"/>
          <bgColor rgb="FF00B05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ill>
        <patternFill>
          <bgColor theme="2" tint="-0.24994659260841701"/>
        </patternFill>
      </fill>
    </dxf>
    <dxf>
      <font>
        <color theme="0"/>
      </font>
      <fill>
        <patternFill>
          <bgColor rgb="FF00B050"/>
        </patternFill>
      </fill>
    </dxf>
    <dxf>
      <fill>
        <patternFill>
          <bgColor theme="2" tint="-0.24994659260841701"/>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ill>
        <patternFill>
          <bgColor theme="2" tint="-0.24994659260841701"/>
        </patternFill>
      </fill>
    </dxf>
    <dxf>
      <font>
        <color theme="0"/>
      </font>
      <fill>
        <patternFill>
          <bgColor rgb="FFFF00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FF66"/>
          <bgColor rgb="FFFFFF00"/>
        </patternFill>
      </fill>
    </dxf>
    <dxf>
      <fill>
        <patternFill patternType="solid">
          <fgColor rgb="FF92D050"/>
          <bgColor rgb="FF92D050"/>
        </patternFill>
      </fill>
    </dxf>
    <dxf>
      <fill>
        <patternFill patternType="solid">
          <fgColor rgb="FF00B050"/>
          <bgColor rgb="FF00B05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ont>
        <color auto="1"/>
      </font>
      <fill>
        <patternFill patternType="solid">
          <fgColor rgb="FFFFFF66"/>
          <bgColor rgb="FFFFFF00"/>
        </patternFill>
      </fill>
    </dxf>
    <dxf>
      <font>
        <color theme="0"/>
      </font>
      <fill>
        <patternFill patternType="solid">
          <fgColor rgb="FFFFC000"/>
          <bgColor rgb="FFFF0000"/>
        </patternFill>
      </fill>
    </dxf>
    <dxf>
      <font>
        <b val="0"/>
        <i val="0"/>
        <color theme="0"/>
      </font>
      <fill>
        <patternFill patternType="solid">
          <fgColor rgb="FFFF0000"/>
          <bgColor rgb="FFC00000"/>
        </patternFill>
      </fill>
    </dxf>
    <dxf>
      <fill>
        <patternFill patternType="solid">
          <fgColor rgb="FFFFFF00"/>
          <bgColor rgb="FFFFFF00"/>
        </patternFill>
      </fill>
    </dxf>
    <dxf>
      <fill>
        <patternFill patternType="solid">
          <fgColor rgb="FFE36C09"/>
          <bgColor rgb="FFFF0000"/>
        </patternFill>
      </fill>
    </dxf>
    <dxf>
      <fill>
        <patternFill patternType="solid">
          <fgColor rgb="FFC00000"/>
          <bgColor rgb="FFC00000"/>
        </patternFill>
      </fill>
    </dxf>
    <dxf>
      <fill>
        <patternFill patternType="solid">
          <fgColor rgb="FF92D050"/>
          <bgColor rgb="FF92D050"/>
        </patternFill>
      </fill>
    </dxf>
    <dxf>
      <fill>
        <patternFill patternType="solid">
          <fgColor rgb="FFFFFF66"/>
          <bgColor rgb="FFFFFF00"/>
        </patternFill>
      </fill>
    </dxf>
    <dxf>
      <fill>
        <patternFill patternType="solid">
          <fgColor rgb="FF92D050"/>
          <bgColor rgb="FF92D050"/>
        </patternFill>
      </fill>
    </dxf>
    <dxf>
      <fill>
        <patternFill patternType="solid">
          <fgColor rgb="FF00B050"/>
          <bgColor rgb="FF00B05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FFFF66"/>
          <bgColor rgb="FFFFFF00"/>
        </patternFill>
      </fill>
    </dxf>
    <dxf>
      <font>
        <color rgb="FF9C0006"/>
      </font>
      <fill>
        <patternFill patternType="solid">
          <fgColor rgb="FFFFC7CE"/>
          <bgColor rgb="FFFFC7CE"/>
        </patternFill>
      </fill>
    </dxf>
    <dxf>
      <fill>
        <patternFill patternType="solid">
          <fgColor rgb="FF92D050"/>
          <bgColor rgb="FF92D050"/>
        </patternFill>
      </fill>
    </dxf>
    <dxf>
      <font>
        <color theme="0"/>
      </font>
      <fill>
        <patternFill patternType="solid">
          <fgColor rgb="FFFF0000"/>
          <bgColor rgb="FFC00000"/>
        </patternFill>
      </fill>
    </dxf>
    <dxf>
      <font>
        <color theme="0"/>
      </font>
      <fill>
        <patternFill patternType="solid">
          <fgColor rgb="FFFFC000"/>
          <bgColor rgb="FFFF0000"/>
        </patternFill>
      </fill>
    </dxf>
    <dxf>
      <fill>
        <patternFill patternType="solid">
          <fgColor rgb="FFFFFF66"/>
          <bgColor rgb="FFFFFF00"/>
        </patternFill>
      </fill>
    </dxf>
    <dxf>
      <fill>
        <patternFill patternType="solid">
          <fgColor rgb="FF00B050"/>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00B050"/>
        </patternFill>
      </fill>
    </dxf>
    <dxf>
      <fill>
        <patternFill>
          <bgColor theme="2" tint="-0.24994659260841701"/>
        </patternFill>
      </fill>
    </dxf>
    <dxf>
      <font>
        <color theme="0"/>
      </font>
      <fill>
        <patternFill>
          <bgColor rgb="FF00B050"/>
        </patternFill>
      </fill>
    </dxf>
    <dxf>
      <fill>
        <patternFill>
          <bgColor theme="2" tint="-0.24994659260841701"/>
        </patternFill>
      </fill>
    </dxf>
    <dxf>
      <font>
        <color theme="0"/>
      </font>
      <fill>
        <patternFill>
          <bgColor rgb="FFFF0000"/>
        </patternFill>
      </fill>
    </dxf>
    <dxf>
      <font>
        <color theme="0"/>
      </font>
      <fill>
        <patternFill>
          <bgColor rgb="FF00B050"/>
        </patternFill>
      </fill>
    </dxf>
    <dxf>
      <fill>
        <patternFill>
          <bgColor theme="2" tint="-0.24994659260841701"/>
        </patternFill>
      </fill>
    </dxf>
    <dxf>
      <font>
        <color theme="0"/>
      </font>
      <fill>
        <patternFill>
          <bgColor rgb="FFFF000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00B050"/>
        </patternFill>
      </fill>
    </dxf>
    <dxf>
      <fill>
        <patternFill>
          <bgColor theme="2" tint="-0.24994659260841701"/>
        </patternFill>
      </fill>
    </dxf>
    <dxf>
      <font>
        <color theme="0"/>
      </font>
      <fill>
        <patternFill>
          <bgColor rgb="FFFF0000"/>
        </patternFill>
      </fill>
    </dxf>
    <dxf>
      <font>
        <color theme="0"/>
      </font>
      <fill>
        <patternFill patternType="solid">
          <fgColor rgb="FFC00000"/>
          <bgColor rgb="FFC00000"/>
        </patternFill>
      </fill>
    </dxf>
    <dxf>
      <font>
        <color theme="0"/>
      </font>
      <fill>
        <patternFill patternType="solid">
          <fgColor rgb="FFE36C09"/>
          <bgColor rgb="FFFF0000"/>
        </patternFill>
      </fill>
    </dxf>
    <dxf>
      <font>
        <color theme="0"/>
      </font>
      <fill>
        <patternFill patternType="solid">
          <fgColor rgb="FFFFC000"/>
          <bgColor rgb="FFFF0000"/>
        </patternFill>
      </fill>
    </dxf>
    <dxf>
      <fill>
        <patternFill patternType="solid">
          <fgColor rgb="FFFFFF66"/>
          <bgColor rgb="FFFFFF00"/>
        </patternFill>
      </fill>
    </dxf>
    <dxf>
      <fill>
        <patternFill patternType="solid">
          <fgColor rgb="FF00B050"/>
          <bgColor rgb="FF00B050"/>
        </patternFill>
      </fill>
    </dxf>
    <dxf>
      <fill>
        <patternFill patternType="solid">
          <fgColor rgb="FF92D050"/>
          <bgColor rgb="FF92D050"/>
        </patternFill>
      </fill>
    </dxf>
    <dxf>
      <font>
        <color theme="0"/>
      </font>
      <fill>
        <patternFill patternType="solid">
          <fgColor rgb="FFFF0000"/>
          <bgColor rgb="FFC00000"/>
        </patternFill>
      </fill>
    </dxf>
    <dxf>
      <fill>
        <patternFill patternType="solid">
          <fgColor rgb="FFFFFF00"/>
          <bgColor rgb="FFFFFF00"/>
        </patternFill>
      </fill>
    </dxf>
    <dxf>
      <fill>
        <patternFill patternType="solid">
          <fgColor rgb="FF92D050"/>
          <bgColor rgb="FF92D05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ont>
        <color theme="0"/>
      </font>
      <fill>
        <patternFill patternType="solid">
          <fgColor rgb="FFFFC000"/>
          <bgColor rgb="FFFF0000"/>
        </patternFill>
      </fill>
    </dxf>
    <dxf>
      <fill>
        <patternFill patternType="solid">
          <fgColor rgb="FF92D050"/>
          <bgColor rgb="FF92D050"/>
        </patternFill>
      </fill>
    </dxf>
    <dxf>
      <fill>
        <patternFill patternType="solid">
          <fgColor rgb="FF00B050"/>
          <bgColor rgb="FF00B050"/>
        </patternFill>
      </fill>
    </dxf>
    <dxf>
      <font>
        <color auto="1"/>
      </font>
      <fill>
        <patternFill patternType="solid">
          <fgColor rgb="FFFFFF66"/>
          <bgColor rgb="FFFFFF00"/>
        </patternFill>
      </fill>
    </dxf>
    <dxf>
      <font>
        <b val="0"/>
        <i val="0"/>
        <color theme="0"/>
      </font>
      <fill>
        <patternFill patternType="solid">
          <fgColor rgb="FFFF0000"/>
          <bgColor rgb="FFC00000"/>
        </patternFill>
      </fill>
    </dxf>
    <dxf>
      <fill>
        <patternFill patternType="solid">
          <fgColor rgb="FFE36C09"/>
          <bgColor rgb="FFFF00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92D050"/>
          <bgColor rgb="FF92D050"/>
        </patternFill>
      </fill>
    </dxf>
    <dxf>
      <fill>
        <patternFill patternType="solid">
          <fgColor rgb="FFE36C09"/>
          <bgColor rgb="FFFF0000"/>
        </patternFill>
      </fill>
    </dxf>
    <dxf>
      <fill>
        <patternFill patternType="solid">
          <fgColor rgb="FFFFFF00"/>
          <bgColor rgb="FFFFFF00"/>
        </patternFill>
      </fill>
    </dxf>
    <dxf>
      <fill>
        <patternFill patternType="solid">
          <fgColor rgb="FFC00000"/>
          <bgColor rgb="FFC00000"/>
        </patternFill>
      </fill>
    </dxf>
    <dxf>
      <font>
        <color theme="0"/>
      </font>
      <fill>
        <patternFill patternType="solid">
          <fgColor rgb="FFFF0000"/>
          <bgColor rgb="FFC00000"/>
        </patternFill>
      </fill>
    </dxf>
    <dxf>
      <fill>
        <patternFill patternType="solid">
          <fgColor rgb="FFFFFF66"/>
          <bgColor rgb="FFFFFF00"/>
        </patternFill>
      </fill>
    </dxf>
    <dxf>
      <fill>
        <patternFill patternType="solid">
          <fgColor rgb="FF00B050"/>
          <bgColor rgb="FF00B050"/>
        </patternFill>
      </fill>
    </dxf>
    <dxf>
      <fill>
        <patternFill patternType="solid">
          <fgColor rgb="FF92D050"/>
          <bgColor rgb="FF92D050"/>
        </patternFill>
      </fill>
    </dxf>
    <dxf>
      <font>
        <color theme="0"/>
      </font>
      <fill>
        <patternFill patternType="solid">
          <fgColor rgb="FFFFC000"/>
          <bgColor rgb="FFFF0000"/>
        </patternFill>
      </fill>
    </dxf>
    <dxf>
      <font>
        <color theme="0"/>
      </font>
      <fill>
        <patternFill patternType="solid">
          <fgColor rgb="FFFFC000"/>
          <bgColor rgb="FFFF0000"/>
        </patternFill>
      </fill>
    </dxf>
    <dxf>
      <fill>
        <patternFill patternType="solid">
          <fgColor rgb="FFFFFF66"/>
          <bgColor rgb="FFFFFF00"/>
        </patternFill>
      </fill>
    </dxf>
    <dxf>
      <fill>
        <patternFill patternType="solid">
          <fgColor rgb="FF00B050"/>
          <bgColor rgb="FF00B050"/>
        </patternFill>
      </fill>
    </dxf>
    <dxf>
      <fill>
        <patternFill patternType="solid">
          <fgColor rgb="FF92D050"/>
          <bgColor rgb="FF92D050"/>
        </patternFill>
      </fill>
    </dxf>
    <dxf>
      <font>
        <color theme="0"/>
      </font>
      <fill>
        <patternFill patternType="solid">
          <fgColor rgb="FFFF0000"/>
          <bgColor rgb="FFC00000"/>
        </patternFill>
      </fill>
    </dxf>
    <dxf>
      <font>
        <color rgb="FF9C0006"/>
      </font>
      <fill>
        <patternFill patternType="solid">
          <fgColor rgb="FFFFC7CE"/>
          <bgColor rgb="FFFFC7CE"/>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FFFF66"/>
          <bgColor rgb="FFFFFF00"/>
        </patternFill>
      </fill>
    </dxf>
    <dxf>
      <fill>
        <patternFill patternType="solid">
          <fgColor rgb="FF00B050"/>
          <bgColor rgb="FF00B050"/>
        </patternFill>
      </fill>
    </dxf>
    <dxf>
      <fill>
        <patternFill patternType="solid">
          <fgColor rgb="FF92D050"/>
          <bgColor rgb="FF92D050"/>
        </patternFill>
      </fill>
    </dxf>
    <dxf>
      <fill>
        <patternFill>
          <bgColor rgb="FFFFFF00"/>
        </patternFill>
      </fill>
    </dxf>
    <dxf>
      <fill>
        <patternFill>
          <bgColor rgb="FFFFFF00"/>
        </patternFill>
      </fill>
    </dxf>
    <dxf>
      <fill>
        <patternFill>
          <bgColor theme="2" tint="-0.24994659260841701"/>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ill>
        <patternFill patternType="solid">
          <fgColor rgb="FF92D050"/>
          <bgColor rgb="FF92D05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FFFF00"/>
          <bgColor rgb="FFFFFF00"/>
        </patternFill>
      </fill>
    </dxf>
    <dxf>
      <font>
        <color theme="0"/>
      </font>
      <fill>
        <patternFill patternType="solid">
          <fgColor rgb="FFC00000"/>
          <bgColor rgb="FFC00000"/>
        </patternFill>
      </fill>
    </dxf>
    <dxf>
      <fill>
        <patternFill patternType="solid">
          <fgColor rgb="FF92D050"/>
          <bgColor rgb="FF92D050"/>
        </patternFill>
      </fill>
    </dxf>
    <dxf>
      <font>
        <color theme="0"/>
      </font>
      <fill>
        <patternFill patternType="solid">
          <fgColor rgb="FFE36C09"/>
          <bgColor rgb="FFFF000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FF00"/>
          <bgColor rgb="FFFFFF00"/>
        </patternFill>
      </fill>
    </dxf>
    <dxf>
      <font>
        <color theme="0"/>
      </font>
      <fill>
        <patternFill patternType="solid">
          <fgColor rgb="FFC00000"/>
          <bgColor rgb="FFC00000"/>
        </patternFill>
      </fill>
    </dxf>
    <dxf>
      <font>
        <color theme="0"/>
      </font>
      <fill>
        <patternFill patternType="solid">
          <fgColor rgb="FFE36C09"/>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92D050"/>
          <bgColor rgb="FF92D050"/>
        </patternFill>
      </fill>
    </dxf>
    <dxf>
      <fill>
        <patternFill patternType="solid">
          <fgColor rgb="FF00B050"/>
          <bgColor rgb="FF00B050"/>
        </patternFill>
      </fill>
    </dxf>
    <dxf>
      <font>
        <color auto="1"/>
      </font>
      <fill>
        <patternFill patternType="solid">
          <fgColor rgb="FFFFFF66"/>
          <bgColor rgb="FFFFFF00"/>
        </patternFill>
      </fill>
    </dxf>
    <dxf>
      <font>
        <color theme="0"/>
      </font>
      <fill>
        <patternFill patternType="solid">
          <fgColor rgb="FFFFC000"/>
          <bgColor rgb="FFFF0000"/>
        </patternFill>
      </fill>
    </dxf>
    <dxf>
      <font>
        <b val="0"/>
        <i val="0"/>
        <color theme="0"/>
      </font>
      <fill>
        <patternFill patternType="solid">
          <fgColor rgb="FFFF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FF0000"/>
        </patternFill>
      </fill>
    </dxf>
    <dxf>
      <fill>
        <patternFill patternType="solid">
          <fgColor rgb="FFC00000"/>
          <bgColor rgb="FFC00000"/>
        </patternFill>
      </fill>
    </dxf>
    <dxf>
      <fill>
        <patternFill patternType="solid">
          <fgColor rgb="FFFFFF66"/>
          <bgColor rgb="FFFFFF00"/>
        </patternFill>
      </fill>
    </dxf>
    <dxf>
      <fill>
        <patternFill patternType="solid">
          <fgColor rgb="FFFFFF66"/>
          <bgColor rgb="FFFFFF00"/>
        </patternFill>
      </fill>
    </dxf>
    <dxf>
      <fill>
        <patternFill patternType="solid">
          <fgColor rgb="FF92D050"/>
          <bgColor rgb="FF92D05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00B050"/>
          <bgColor rgb="FF00B050"/>
        </patternFill>
      </fill>
    </dxf>
    <dxf>
      <fill>
        <patternFill patternType="solid">
          <fgColor rgb="FFFFFF66"/>
          <bgColor rgb="FFFFFF00"/>
        </patternFill>
      </fill>
    </dxf>
    <dxf>
      <font>
        <color rgb="FF9C0006"/>
      </font>
      <fill>
        <patternFill patternType="solid">
          <fgColor rgb="FFFFC7CE"/>
          <bgColor rgb="FFFFC7CE"/>
        </patternFill>
      </fill>
    </dxf>
    <dxf>
      <fill>
        <patternFill patternType="solid">
          <fgColor rgb="FF92D050"/>
          <bgColor rgb="FF92D050"/>
        </patternFill>
      </fill>
    </dxf>
    <dxf>
      <font>
        <color theme="0"/>
      </font>
      <fill>
        <patternFill patternType="solid">
          <fgColor rgb="FFFF0000"/>
          <bgColor rgb="FFC00000"/>
        </patternFill>
      </fill>
    </dxf>
    <dxf>
      <font>
        <color theme="0"/>
      </font>
      <fill>
        <patternFill patternType="solid">
          <fgColor rgb="FFFFC000"/>
          <bgColor rgb="FFFF0000"/>
        </patternFill>
      </fill>
    </dxf>
    <dxf>
      <fill>
        <patternFill patternType="solid">
          <fgColor rgb="FFFFFF66"/>
          <bgColor rgb="FFFFFF00"/>
        </patternFill>
      </fill>
    </dxf>
    <dxf>
      <fill>
        <patternFill patternType="solid">
          <fgColor rgb="FF00B050"/>
          <bgColor rgb="FF00B050"/>
        </patternFill>
      </fill>
    </dxf>
    <dxf>
      <fill>
        <patternFill>
          <bgColor rgb="FFFFFF00"/>
        </patternFill>
      </fill>
    </dxf>
    <dxf>
      <fill>
        <patternFill>
          <bgColor rgb="FFFFFF00"/>
        </patternFill>
      </fill>
    </dxf>
    <dxf>
      <fill>
        <patternFill>
          <bgColor rgb="FFFFFF00"/>
        </patternFill>
      </fill>
    </dxf>
    <dxf>
      <font>
        <color theme="0"/>
      </font>
      <fill>
        <patternFill>
          <bgColor rgb="FF00B050"/>
        </patternFill>
      </fill>
    </dxf>
    <dxf>
      <fill>
        <patternFill>
          <bgColor theme="2" tint="-0.24994659260841701"/>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FF0000"/>
        </patternFill>
      </fill>
    </dxf>
    <dxf>
      <font>
        <color theme="0"/>
      </font>
      <fill>
        <patternFill>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FFFF00"/>
          <bgColor rgb="FFFFFF00"/>
        </patternFill>
      </fill>
    </dxf>
    <dxf>
      <font>
        <color theme="0"/>
      </font>
      <fill>
        <patternFill patternType="solid">
          <fgColor rgb="FFFF0000"/>
          <bgColor rgb="FFC00000"/>
        </patternFill>
      </fill>
    </dxf>
    <dxf>
      <font>
        <color theme="0"/>
      </font>
      <fill>
        <patternFill patternType="solid">
          <fgColor rgb="FFFFC000"/>
          <bgColor rgb="FFFF0000"/>
        </patternFill>
      </fill>
    </dxf>
    <dxf>
      <fill>
        <patternFill patternType="solid">
          <fgColor rgb="FFFFFF66"/>
          <bgColor rgb="FFFFFF00"/>
        </patternFill>
      </fill>
    </dxf>
    <dxf>
      <fill>
        <patternFill patternType="solid">
          <fgColor rgb="FF00B050"/>
          <bgColor rgb="FF00B050"/>
        </patternFill>
      </fill>
    </dxf>
    <dxf>
      <fill>
        <patternFill patternType="solid">
          <fgColor rgb="FF92D050"/>
          <bgColor rgb="FF92D050"/>
        </patternFill>
      </fill>
    </dxf>
    <dxf>
      <font>
        <b val="0"/>
        <i val="0"/>
        <color theme="0"/>
      </font>
      <fill>
        <patternFill patternType="solid">
          <fgColor rgb="FFFF0000"/>
          <bgColor rgb="FFC00000"/>
        </patternFill>
      </fill>
    </dxf>
    <dxf>
      <font>
        <color theme="0"/>
      </font>
      <fill>
        <patternFill patternType="solid">
          <fgColor rgb="FFFFC000"/>
          <bgColor rgb="FFFF0000"/>
        </patternFill>
      </fill>
    </dxf>
    <dxf>
      <font>
        <color auto="1"/>
      </font>
      <fill>
        <patternFill patternType="solid">
          <fgColor rgb="FFFFFF66"/>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C00000"/>
          <bgColor rgb="FFC00000"/>
        </patternFill>
      </fill>
    </dxf>
    <dxf>
      <fill>
        <patternFill patternType="solid">
          <fgColor rgb="FFE36C09"/>
          <bgColor rgb="FFFF0000"/>
        </patternFill>
      </fill>
    </dxf>
    <dxf>
      <fill>
        <patternFill patternType="solid">
          <fgColor rgb="FFFFFF66"/>
          <bgColor rgb="FFFFFF00"/>
        </patternFill>
      </fill>
    </dxf>
    <dxf>
      <fill>
        <patternFill patternType="solid">
          <fgColor rgb="FF00B050"/>
          <bgColor rgb="FF00B05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FFFF66"/>
          <bgColor rgb="FFFFFF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bgColor rgb="FFFFFF00"/>
        </patternFill>
      </fill>
    </dxf>
    <dxf>
      <fill>
        <patternFill>
          <bgColor theme="2" tint="-0.24994659260841701"/>
        </patternFill>
      </fill>
    </dxf>
    <dxf>
      <font>
        <color theme="0"/>
      </font>
      <fill>
        <patternFill>
          <bgColor rgb="FF00B050"/>
        </patternFill>
      </fill>
    </dxf>
    <dxf>
      <font>
        <color theme="0"/>
      </font>
      <fill>
        <patternFill>
          <bgColor rgb="FFFF0000"/>
        </patternFill>
      </fill>
    </dxf>
    <dxf>
      <font>
        <color theme="0"/>
      </font>
      <fill>
        <patternFill patternType="solid">
          <fgColor rgb="FFC00000"/>
          <bgColor rgb="FFC00000"/>
        </patternFill>
      </fill>
    </dxf>
    <dxf>
      <font>
        <color theme="0"/>
      </font>
      <fill>
        <patternFill patternType="solid">
          <fgColor rgb="FFE36C09"/>
          <bgColor rgb="FFFF00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ont>
        <color theme="0"/>
      </font>
      <fill>
        <patternFill patternType="solid">
          <fgColor rgb="FFC00000"/>
          <bgColor rgb="FFC00000"/>
        </patternFill>
      </fill>
    </dxf>
    <dxf>
      <font>
        <color theme="0"/>
      </font>
      <fill>
        <patternFill patternType="solid">
          <fgColor rgb="FFE36C09"/>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ont>
        <color theme="0"/>
      </font>
      <fill>
        <patternFill patternType="solid">
          <fgColor rgb="FFE36C09"/>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C00000"/>
          <bgColor rgb="FFC00000"/>
        </patternFill>
      </fill>
    </dxf>
    <dxf>
      <font>
        <color theme="0"/>
      </font>
      <fill>
        <patternFill patternType="solid">
          <fgColor rgb="FFE36C09"/>
          <bgColor rgb="FFFF0000"/>
        </patternFill>
      </fill>
    </dxf>
    <dxf>
      <fill>
        <patternFill patternType="solid">
          <fgColor rgb="FF92D050"/>
          <bgColor rgb="FF92D050"/>
        </patternFill>
      </fill>
    </dxf>
    <dxf>
      <font>
        <color theme="0"/>
      </font>
      <fill>
        <patternFill patternType="solid">
          <fgColor rgb="FFC00000"/>
          <bgColor rgb="FFC00000"/>
        </patternFill>
      </fill>
    </dxf>
    <dxf>
      <font>
        <color theme="0"/>
      </font>
      <fill>
        <patternFill patternType="solid">
          <fgColor rgb="FFE36C09"/>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C00000"/>
          <bgColor rgb="FFC00000"/>
        </patternFill>
      </fill>
    </dxf>
    <dxf>
      <fill>
        <patternFill patternType="solid">
          <fgColor rgb="FF92D050"/>
          <bgColor rgb="FF92D050"/>
        </patternFill>
      </fill>
    </dxf>
    <dxf>
      <font>
        <color theme="0"/>
      </font>
      <fill>
        <patternFill patternType="solid">
          <fgColor rgb="FFE36C09"/>
          <bgColor rgb="FFFF0000"/>
        </patternFill>
      </fill>
    </dxf>
    <dxf>
      <font>
        <color theme="0"/>
      </font>
      <fill>
        <patternFill patternType="solid">
          <fgColor rgb="FFE36C09"/>
          <bgColor rgb="FFFF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ont>
        <color theme="0"/>
      </font>
      <fill>
        <patternFill patternType="solid">
          <fgColor rgb="FFFFC000"/>
          <bgColor rgb="FFFF0000"/>
        </patternFill>
      </fill>
    </dxf>
    <dxf>
      <fill>
        <patternFill patternType="solid">
          <fgColor rgb="FF92D050"/>
          <bgColor rgb="FF92D050"/>
        </patternFill>
      </fill>
    </dxf>
    <dxf>
      <fill>
        <patternFill patternType="solid">
          <fgColor rgb="FF00B050"/>
          <bgColor rgb="FF00B050"/>
        </patternFill>
      </fill>
    </dxf>
    <dxf>
      <font>
        <color auto="1"/>
      </font>
      <fill>
        <patternFill patternType="solid">
          <fgColor rgb="FFFFFF66"/>
          <bgColor rgb="FFFFFF00"/>
        </patternFill>
      </fill>
    </dxf>
    <dxf>
      <font>
        <b val="0"/>
        <i val="0"/>
        <color theme="0"/>
      </font>
      <fill>
        <patternFill patternType="solid">
          <fgColor rgb="FFFF0000"/>
          <bgColor rgb="FFC00000"/>
        </patternFill>
      </fill>
    </dxf>
    <dxf>
      <fill>
        <patternFill patternType="solid">
          <fgColor rgb="FF92D050"/>
          <bgColor rgb="FF92D050"/>
        </patternFill>
      </fill>
    </dxf>
    <dxf>
      <fill>
        <patternFill patternType="solid">
          <fgColor rgb="FF92D050"/>
          <bgColor rgb="FF92D050"/>
        </patternFill>
      </fill>
    </dxf>
    <dxf>
      <fill>
        <patternFill patternType="solid">
          <fgColor rgb="FFC00000"/>
          <bgColor rgb="FFC00000"/>
        </patternFill>
      </fill>
    </dxf>
    <dxf>
      <fill>
        <patternFill patternType="solid">
          <fgColor rgb="FFE36C09"/>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0000"/>
          <bgColor rgb="FFC00000"/>
        </patternFill>
      </fill>
    </dxf>
    <dxf>
      <fill>
        <patternFill patternType="solid">
          <fgColor rgb="FF92D050"/>
          <bgColor rgb="FF92D050"/>
        </patternFill>
      </fill>
    </dxf>
    <dxf>
      <font>
        <color theme="0"/>
      </font>
      <fill>
        <patternFill patternType="solid">
          <fgColor rgb="FFFFC000"/>
          <bgColor rgb="FFFF0000"/>
        </patternFill>
      </fill>
    </dxf>
    <dxf>
      <fill>
        <patternFill>
          <bgColor rgb="FFFFFF00"/>
        </patternFill>
      </fill>
    </dxf>
    <dxf>
      <fill>
        <patternFill>
          <bgColor rgb="FFFFFF00"/>
        </patternFill>
      </fill>
    </dxf>
    <dxf>
      <fill>
        <patternFill>
          <bgColor rgb="FFFFFF00"/>
        </patternFill>
      </fill>
    </dxf>
    <dxf>
      <font>
        <color theme="0"/>
      </font>
      <fill>
        <patternFill>
          <bgColor rgb="FF00B050"/>
        </patternFill>
      </fill>
    </dxf>
    <dxf>
      <fill>
        <patternFill>
          <bgColor theme="2" tint="-0.24994659260841701"/>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ill>
        <patternFill>
          <bgColor theme="2" tint="-0.24994659260841701"/>
        </patternFill>
      </fill>
    </dxf>
    <dxf>
      <font>
        <color theme="0"/>
      </font>
      <fill>
        <patternFill>
          <bgColor rgb="FFFF0000"/>
        </patternFill>
      </fill>
    </dxf>
    <dxf>
      <font>
        <color auto="1"/>
      </font>
      <fill>
        <patternFill patternType="solid">
          <fgColor rgb="FF92D050"/>
          <bgColor rgb="FF00B050"/>
        </patternFill>
      </fill>
    </dxf>
    <dxf>
      <font>
        <color theme="0"/>
      </font>
      <fill>
        <patternFill patternType="solid">
          <fgColor rgb="FFC00000"/>
          <bgColor rgb="FFC00000"/>
        </patternFill>
      </fill>
    </dxf>
    <dxf>
      <font>
        <color theme="3"/>
      </font>
      <fill>
        <patternFill patternType="solid">
          <fgColor rgb="FFE36C09"/>
          <bgColor rgb="FFFF0000"/>
        </patternFill>
      </fill>
    </dxf>
    <dxf>
      <fill>
        <patternFill patternType="solid">
          <fgColor rgb="FFFFFF00"/>
          <bgColor rgb="FFFFFF00"/>
        </patternFill>
      </fill>
    </dxf>
    <dxf>
      <font>
        <color auto="1"/>
      </font>
      <fill>
        <patternFill patternType="solid">
          <fgColor rgb="FF92D050"/>
          <bgColor rgb="FF00B050"/>
        </patternFill>
      </fill>
    </dxf>
    <dxf>
      <font>
        <color theme="3"/>
      </font>
      <fill>
        <patternFill patternType="solid">
          <fgColor rgb="FFE36C09"/>
          <bgColor rgb="FFFF0000"/>
        </patternFill>
      </fill>
    </dxf>
    <dxf>
      <font>
        <color theme="0"/>
      </font>
      <fill>
        <patternFill patternType="solid">
          <fgColor rgb="FFC00000"/>
          <bgColor rgb="FFC00000"/>
        </patternFill>
      </fill>
    </dxf>
    <dxf>
      <fill>
        <patternFill patternType="solid">
          <fgColor rgb="FFFFFF00"/>
          <bgColor rgb="FFFFFF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FF0000"/>
          <bgColor rgb="FFC00000"/>
        </patternFill>
      </fill>
    </dxf>
    <dxf>
      <font>
        <color theme="3"/>
      </font>
      <fill>
        <patternFill patternType="solid">
          <fgColor rgb="FFFFC000"/>
          <bgColor rgb="FFFF0000"/>
        </patternFill>
      </fill>
    </dxf>
    <dxf>
      <fill>
        <patternFill patternType="solid">
          <fgColor rgb="FFFFFF66"/>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ont>
        <color auto="1"/>
      </font>
      <fill>
        <patternFill patternType="solid">
          <fgColor rgb="FFFFFF66"/>
          <bgColor rgb="FFFFFF00"/>
        </patternFill>
      </fill>
    </dxf>
    <dxf>
      <font>
        <color theme="0"/>
      </font>
      <fill>
        <patternFill patternType="solid">
          <fgColor rgb="FFFFC000"/>
          <bgColor rgb="FFFF0000"/>
        </patternFill>
      </fill>
    </dxf>
    <dxf>
      <font>
        <b val="0"/>
        <i val="0"/>
        <color theme="0"/>
      </font>
      <fill>
        <patternFill patternType="solid">
          <fgColor rgb="FFFF0000"/>
          <bgColor rgb="FFC00000"/>
        </patternFill>
      </fill>
    </dxf>
    <dxf>
      <fill>
        <patternFill patternType="solid">
          <fgColor rgb="FF00B050"/>
          <bgColor rgb="FF00B050"/>
        </patternFill>
      </fill>
    </dxf>
    <dxf>
      <fill>
        <patternFill patternType="solid">
          <fgColor rgb="FFE36C09"/>
          <bgColor rgb="FFFF0000"/>
        </patternFill>
      </fill>
    </dxf>
    <dxf>
      <fill>
        <patternFill patternType="solid">
          <fgColor rgb="FFFFFF00"/>
          <bgColor rgb="FFFFFF00"/>
        </patternFill>
      </fill>
    </dxf>
    <dxf>
      <font>
        <color auto="1"/>
      </font>
      <fill>
        <patternFill patternType="solid">
          <fgColor rgb="FF92D050"/>
          <bgColor rgb="FF00B050"/>
        </patternFill>
      </fill>
    </dxf>
    <dxf>
      <fill>
        <patternFill patternType="solid">
          <fgColor rgb="FFC00000"/>
          <bgColor rgb="FFC00000"/>
        </patternFill>
      </fill>
    </dxf>
    <dxf>
      <font>
        <color theme="0"/>
      </font>
      <fill>
        <patternFill patternType="solid">
          <fgColor rgb="FFFF0000"/>
          <bgColor rgb="FFC00000"/>
        </patternFill>
      </fill>
    </dxf>
    <dxf>
      <font>
        <color theme="1"/>
      </font>
      <fill>
        <patternFill patternType="solid">
          <fgColor rgb="FFFFC000"/>
          <bgColor rgb="FFFF0000"/>
        </patternFill>
      </fill>
    </dxf>
    <dxf>
      <fill>
        <patternFill patternType="solid">
          <fgColor rgb="FFFFFF66"/>
          <bgColor rgb="FFFFFF00"/>
        </patternFill>
      </fill>
    </dxf>
    <dxf>
      <fill>
        <patternFill patternType="solid">
          <fgColor rgb="FF00B050"/>
          <bgColor rgb="FF00B050"/>
        </patternFill>
      </fill>
    </dxf>
    <dxf>
      <fill>
        <patternFill patternType="solid">
          <fgColor rgb="FF92D050"/>
          <bgColor rgb="FF92D05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00B050"/>
        </patternFill>
      </fill>
    </dxf>
    <dxf>
      <fill>
        <patternFill>
          <bgColor theme="2" tint="-0.24994659260841701"/>
        </patternFill>
      </fill>
    </dxf>
    <dxf>
      <font>
        <color theme="0"/>
      </font>
      <fill>
        <patternFill>
          <bgColor rgb="FFFF0000"/>
        </patternFill>
      </fill>
    </dxf>
    <dxf>
      <font>
        <color theme="0"/>
      </font>
      <fill>
        <patternFill>
          <bgColor rgb="FF00B050"/>
        </patternFill>
      </fill>
    </dxf>
    <dxf>
      <fill>
        <patternFill>
          <bgColor theme="2" tint="-0.24994659260841701"/>
        </patternFill>
      </fill>
    </dxf>
    <dxf>
      <font>
        <color theme="0"/>
      </font>
      <fill>
        <patternFill>
          <bgColor rgb="FFFF0000"/>
        </patternFill>
      </fill>
    </dxf>
    <dxf>
      <font>
        <color theme="0"/>
      </font>
      <fill>
        <patternFill>
          <bgColor rgb="FF00B050"/>
        </patternFill>
      </fill>
    </dxf>
    <dxf>
      <fill>
        <patternFill>
          <bgColor theme="2" tint="-0.24994659260841701"/>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ill>
        <patternFill>
          <bgColor theme="2" tint="-0.24994659260841701"/>
        </patternFill>
      </fill>
    </dxf>
    <dxf>
      <font>
        <color theme="0"/>
      </font>
      <fill>
        <patternFill>
          <bgColor rgb="FFFF0000"/>
        </patternFill>
      </fill>
    </dxf>
    <dxf>
      <font>
        <color theme="0"/>
      </font>
      <fill>
        <patternFill>
          <bgColor rgb="FF00B050"/>
        </patternFill>
      </fill>
    </dxf>
    <dxf>
      <fill>
        <patternFill>
          <bgColor theme="2" tint="-0.24994659260841701"/>
        </patternFill>
      </fill>
    </dxf>
    <dxf>
      <font>
        <color theme="0"/>
      </font>
      <fill>
        <patternFill>
          <bgColor rgb="FFFF000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ill>
        <patternFill>
          <bgColor theme="2" tint="-0.24994659260841701"/>
        </patternFill>
      </fill>
    </dxf>
    <dxf>
      <font>
        <color theme="0"/>
      </font>
      <fill>
        <patternFill>
          <bgColor rgb="FFFF0000"/>
        </patternFill>
      </fill>
    </dxf>
    <dxf>
      <font>
        <color theme="0"/>
      </font>
      <fill>
        <patternFill>
          <bgColor rgb="FF00B050"/>
        </patternFill>
      </fill>
    </dxf>
    <dxf>
      <fill>
        <patternFill>
          <bgColor theme="2" tint="-0.24994659260841701"/>
        </patternFill>
      </fill>
    </dxf>
    <dxf>
      <font>
        <color theme="0"/>
      </font>
      <fill>
        <patternFill>
          <bgColor rgb="FFFF0000"/>
        </patternFill>
      </fill>
    </dxf>
    <dxf>
      <font>
        <color theme="0"/>
      </font>
      <fill>
        <patternFill>
          <bgColor rgb="FF00B050"/>
        </patternFill>
      </fill>
    </dxf>
    <dxf>
      <fill>
        <patternFill>
          <bgColor theme="2" tint="-0.24994659260841701"/>
        </patternFill>
      </fill>
    </dxf>
    <dxf>
      <font>
        <color theme="0"/>
      </font>
      <fill>
        <patternFill>
          <bgColor rgb="FFFF0000"/>
        </patternFill>
      </fill>
    </dxf>
    <dxf>
      <fill>
        <patternFill>
          <bgColor theme="2" tint="-0.24994659260841701"/>
        </patternFill>
      </fill>
    </dxf>
    <dxf>
      <font>
        <color theme="0"/>
      </font>
      <fill>
        <patternFill>
          <bgColor rgb="FFFF0000"/>
        </patternFill>
      </fill>
    </dxf>
    <dxf>
      <font>
        <color theme="0"/>
      </font>
      <fill>
        <patternFill>
          <bgColor rgb="FF00B050"/>
        </patternFill>
      </fill>
    </dxf>
    <dxf>
      <fill>
        <patternFill patternType="solid">
          <fgColor rgb="FFFFFF00"/>
          <bgColor rgb="FFFFFF00"/>
        </patternFill>
      </fill>
    </dxf>
    <dxf>
      <font>
        <color auto="1"/>
      </font>
      <fill>
        <patternFill patternType="solid">
          <fgColor rgb="FF92D050"/>
          <bgColor rgb="FF00B05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ont>
        <color theme="0"/>
      </font>
      <fill>
        <patternFill patternType="solid">
          <fgColor rgb="FFC00000"/>
          <bgColor rgb="FFC00000"/>
        </patternFill>
      </fill>
    </dxf>
    <dxf>
      <font>
        <color theme="3"/>
      </font>
      <fill>
        <patternFill patternType="solid">
          <fgColor rgb="FFE36C09"/>
          <bgColor rgb="FFFF0000"/>
        </patternFill>
      </fill>
    </dxf>
    <dxf>
      <fill>
        <patternFill patternType="solid">
          <fgColor rgb="FFFFFF00"/>
          <bgColor rgb="FFFFFF00"/>
        </patternFill>
      </fill>
    </dxf>
    <dxf>
      <font>
        <color theme="3"/>
      </font>
      <fill>
        <patternFill patternType="solid">
          <fgColor rgb="FFE36C09"/>
          <bgColor rgb="FFFF0000"/>
        </patternFill>
      </fill>
    </dxf>
    <dxf>
      <fill>
        <patternFill patternType="solid">
          <fgColor rgb="FFFFFF00"/>
          <bgColor rgb="FFFFFF00"/>
        </patternFill>
      </fill>
    </dxf>
    <dxf>
      <font>
        <color auto="1"/>
      </font>
      <fill>
        <patternFill patternType="solid">
          <fgColor rgb="FF92D050"/>
          <bgColor rgb="FF00B050"/>
        </patternFill>
      </fill>
    </dxf>
    <dxf>
      <font>
        <color theme="0"/>
      </font>
      <fill>
        <patternFill patternType="solid">
          <fgColor rgb="FFC00000"/>
          <bgColor rgb="FFC000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ill>
        <patternFill patternType="solid">
          <fgColor rgb="FFFFFF00"/>
          <bgColor rgb="FFFFFF00"/>
        </patternFill>
      </fill>
    </dxf>
    <dxf>
      <font>
        <color auto="1"/>
      </font>
      <fill>
        <patternFill patternType="solid">
          <fgColor rgb="FF92D050"/>
          <bgColor rgb="FF00B050"/>
        </patternFill>
      </fill>
    </dxf>
    <dxf>
      <font>
        <color theme="0"/>
      </font>
      <fill>
        <patternFill patternType="solid">
          <fgColor rgb="FFC00000"/>
          <bgColor rgb="FFC00000"/>
        </patternFill>
      </fill>
    </dxf>
    <dxf>
      <fill>
        <patternFill patternType="solid">
          <fgColor rgb="FFFFFF00"/>
          <bgColor rgb="FFFFFF00"/>
        </patternFill>
      </fill>
    </dxf>
    <dxf>
      <font>
        <color auto="1"/>
      </font>
      <fill>
        <patternFill patternType="solid">
          <fgColor rgb="FF92D050"/>
          <bgColor rgb="FF00B050"/>
        </patternFill>
      </fill>
    </dxf>
    <dxf>
      <font>
        <color theme="0"/>
      </font>
      <fill>
        <patternFill patternType="solid">
          <fgColor rgb="FFC00000"/>
          <bgColor rgb="FFC00000"/>
        </patternFill>
      </fill>
    </dxf>
    <dxf>
      <font>
        <color theme="3"/>
      </font>
      <fill>
        <patternFill patternType="solid">
          <fgColor rgb="FFE36C09"/>
          <bgColor rgb="FFFF0000"/>
        </patternFill>
      </fill>
    </dxf>
    <dxf>
      <font>
        <color theme="3"/>
      </font>
      <fill>
        <patternFill patternType="solid">
          <fgColor rgb="FFE36C09"/>
          <bgColor rgb="FFFF0000"/>
        </patternFill>
      </fill>
    </dxf>
    <dxf>
      <fill>
        <patternFill patternType="solid">
          <fgColor rgb="FFFFFF00"/>
          <bgColor rgb="FFFFFF00"/>
        </patternFill>
      </fill>
    </dxf>
    <dxf>
      <font>
        <color auto="1"/>
      </font>
      <fill>
        <patternFill patternType="solid">
          <fgColor rgb="FF92D050"/>
          <bgColor rgb="FF00B050"/>
        </patternFill>
      </fill>
    </dxf>
    <dxf>
      <font>
        <color theme="0"/>
      </font>
      <fill>
        <patternFill patternType="solid">
          <fgColor rgb="FFC00000"/>
          <bgColor rgb="FFC000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FFC000"/>
          <bgColor rgb="FFFF0000"/>
        </patternFill>
      </fill>
    </dxf>
    <dxf>
      <font>
        <color theme="0"/>
      </font>
      <fill>
        <patternFill patternType="solid">
          <fgColor rgb="FFFF0000"/>
          <bgColor rgb="FFC00000"/>
        </patternFill>
      </fill>
    </dxf>
    <dxf>
      <fill>
        <patternFill patternType="solid">
          <fgColor rgb="FFFFFF66"/>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00B050"/>
          <bgColor rgb="FF00B050"/>
        </patternFill>
      </fill>
    </dxf>
    <dxf>
      <fill>
        <patternFill patternType="solid">
          <fgColor rgb="FF92D050"/>
          <bgColor rgb="FF92D050"/>
        </patternFill>
      </fill>
    </dxf>
    <dxf>
      <font>
        <color auto="1"/>
      </font>
      <fill>
        <patternFill patternType="solid">
          <fgColor rgb="FFFFFF66"/>
          <bgColor rgb="FFFFFF00"/>
        </patternFill>
      </fill>
    </dxf>
    <dxf>
      <font>
        <b val="0"/>
        <i val="0"/>
        <color theme="0"/>
      </font>
      <fill>
        <patternFill patternType="solid">
          <fgColor rgb="FFFF0000"/>
          <bgColor rgb="FFC00000"/>
        </patternFill>
      </fill>
    </dxf>
    <dxf>
      <font>
        <color theme="0"/>
      </font>
      <fill>
        <patternFill patternType="solid">
          <fgColor rgb="FFFFC000"/>
          <bgColor rgb="FFFF0000"/>
        </patternFill>
      </fill>
    </dxf>
    <dxf>
      <fill>
        <patternFill patternType="solid">
          <fgColor rgb="FFFFFF00"/>
          <bgColor rgb="FFFFFF00"/>
        </patternFill>
      </fill>
    </dxf>
    <dxf>
      <font>
        <color auto="1"/>
      </font>
      <fill>
        <patternFill patternType="solid">
          <fgColor rgb="FF92D050"/>
          <bgColor rgb="FF00B050"/>
        </patternFill>
      </fill>
    </dxf>
    <dxf>
      <fill>
        <patternFill patternType="solid">
          <fgColor rgb="FFE36C09"/>
          <bgColor rgb="FFFF0000"/>
        </patternFill>
      </fill>
    </dxf>
    <dxf>
      <fill>
        <patternFill patternType="solid">
          <fgColor rgb="FFC00000"/>
          <bgColor rgb="FFC00000"/>
        </patternFill>
      </fill>
    </dxf>
    <dxf>
      <fill>
        <patternFill patternType="solid">
          <fgColor rgb="FFC00000"/>
          <bgColor rgb="FFC00000"/>
        </patternFill>
      </fill>
    </dxf>
    <dxf>
      <fill>
        <patternFill patternType="solid">
          <fgColor rgb="FFE36C09"/>
          <bgColor rgb="FFFF0000"/>
        </patternFill>
      </fill>
    </dxf>
    <dxf>
      <fill>
        <patternFill patternType="solid">
          <fgColor rgb="FFFFFF00"/>
          <bgColor rgb="FFFFFF00"/>
        </patternFill>
      </fill>
    </dxf>
    <dxf>
      <font>
        <color auto="1"/>
      </font>
      <fill>
        <patternFill patternType="solid">
          <fgColor rgb="FF92D050"/>
          <bgColor rgb="FF00B05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1"/>
      </font>
      <fill>
        <patternFill patternType="solid">
          <fgColor rgb="FFFFC000"/>
          <bgColor rgb="FFFF0000"/>
        </patternFill>
      </fill>
    </dxf>
    <dxf>
      <font>
        <color theme="0"/>
      </font>
      <fill>
        <patternFill patternType="solid">
          <fgColor rgb="FFFF0000"/>
          <bgColor rgb="FFC00000"/>
        </patternFill>
      </fill>
    </dxf>
    <dxf>
      <font>
        <color theme="1"/>
      </font>
      <fill>
        <patternFill patternType="solid">
          <fgColor rgb="FFFFC000"/>
          <bgColor rgb="FFFF0000"/>
        </patternFill>
      </fill>
    </dxf>
    <dxf>
      <fill>
        <patternFill patternType="solid">
          <fgColor rgb="FFFFFF66"/>
          <bgColor rgb="FFFFFF00"/>
        </patternFill>
      </fill>
    </dxf>
    <dxf>
      <fill>
        <patternFill patternType="solid">
          <fgColor rgb="FF00B050"/>
          <bgColor rgb="FF00B050"/>
        </patternFill>
      </fill>
    </dxf>
    <dxf>
      <fill>
        <patternFill patternType="solid">
          <fgColor rgb="FF92D050"/>
          <bgColor rgb="FF92D05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ill>
        <patternFill patternType="solid">
          <fgColor rgb="FF92D050"/>
          <bgColor rgb="FF92D050"/>
        </patternFill>
      </fill>
    </dxf>
    <dxf>
      <font>
        <color theme="0"/>
      </font>
      <fill>
        <patternFill patternType="solid">
          <fgColor rgb="FFFF0000"/>
          <bgColor rgb="FFC00000"/>
        </patternFill>
      </fill>
    </dxf>
    <dxf>
      <font>
        <color theme="0"/>
      </font>
      <fill>
        <patternFill patternType="solid">
          <fgColor rgb="FFFF0000"/>
          <bgColor rgb="FFC00000"/>
        </patternFill>
      </fill>
    </dxf>
    <dxf>
      <font>
        <color theme="0"/>
      </font>
      <fill>
        <patternFill patternType="solid">
          <fgColor rgb="FFFFC000"/>
          <bgColor rgb="FFFF0000"/>
        </patternFill>
      </fill>
    </dxf>
    <dxf>
      <fill>
        <patternFill patternType="solid">
          <fgColor rgb="FFFFFF66"/>
          <bgColor rgb="FFFFFF00"/>
        </patternFill>
      </fill>
    </dxf>
    <dxf>
      <fill>
        <patternFill patternType="solid">
          <fgColor rgb="FF00B050"/>
          <bgColor rgb="FF00B050"/>
        </patternFill>
      </fill>
    </dxf>
    <dxf>
      <fill>
        <patternFill patternType="solid">
          <fgColor rgb="FF92D050"/>
          <bgColor rgb="FF92D050"/>
        </patternFill>
      </fill>
    </dxf>
    <dxf>
      <fill>
        <patternFill>
          <bgColor rgb="FFFFFF0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3"/>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3"/>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ont>
        <color auto="1"/>
      </font>
      <fill>
        <patternFill patternType="solid">
          <fgColor rgb="FFFFFF66"/>
          <bgColor rgb="FFFFFF00"/>
        </patternFill>
      </fill>
    </dxf>
    <dxf>
      <font>
        <color theme="0"/>
      </font>
      <fill>
        <patternFill patternType="solid">
          <fgColor rgb="FFFFC000"/>
          <bgColor rgb="FFFF0000"/>
        </patternFill>
      </fill>
    </dxf>
    <dxf>
      <font>
        <b val="0"/>
        <i val="0"/>
        <color theme="0"/>
      </font>
      <fill>
        <patternFill patternType="solid">
          <fgColor rgb="FFFF0000"/>
          <bgColor rgb="FFC00000"/>
        </patternFill>
      </fill>
    </dxf>
    <dxf>
      <fill>
        <patternFill patternType="solid">
          <fgColor rgb="FFE36C09"/>
          <bgColor rgb="FFFF0000"/>
        </patternFill>
      </fill>
    </dxf>
    <dxf>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1"/>
      </font>
      <fill>
        <patternFill patternType="solid">
          <fgColor rgb="FFFFC000"/>
          <bgColor rgb="FFFF0000"/>
        </patternFill>
      </fill>
    </dxf>
    <dxf>
      <font>
        <color theme="0"/>
      </font>
      <fill>
        <patternFill patternType="solid">
          <fgColor rgb="FFFF0000"/>
          <bgColor rgb="FFC0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00B050"/>
        </patternFill>
      </fill>
    </dxf>
    <dxf>
      <fill>
        <patternFill>
          <bgColor theme="2" tint="-0.24994659260841701"/>
        </patternFill>
      </fill>
    </dxf>
    <dxf>
      <font>
        <color theme="0"/>
      </font>
      <fill>
        <patternFill>
          <bgColor rgb="FFFF0000"/>
        </patternFill>
      </fill>
    </dxf>
    <dxf>
      <font>
        <color theme="0"/>
      </font>
      <fill>
        <patternFill>
          <bgColor rgb="FF00B050"/>
        </patternFill>
      </fill>
    </dxf>
    <dxf>
      <fill>
        <patternFill>
          <bgColor theme="2" tint="-0.24994659260841701"/>
        </patternFill>
      </fill>
    </dxf>
    <dxf>
      <font>
        <color theme="0"/>
      </font>
      <fill>
        <patternFill>
          <bgColor rgb="FFFF0000"/>
        </patternFill>
      </fill>
    </dxf>
    <dxf>
      <font>
        <color theme="0"/>
      </font>
      <fill>
        <patternFill>
          <bgColor rgb="FF00B050"/>
        </patternFill>
      </fill>
    </dxf>
    <dxf>
      <fill>
        <patternFill>
          <bgColor theme="2" tint="-0.24994659260841701"/>
        </patternFill>
      </fill>
    </dxf>
    <dxf>
      <font>
        <color theme="0"/>
      </font>
      <fill>
        <patternFill>
          <bgColor rgb="FFFF0000"/>
        </patternFill>
      </fill>
    </dxf>
    <dxf>
      <font>
        <color theme="0"/>
      </font>
      <fill>
        <patternFill>
          <bgColor rgb="FFFF0000"/>
        </patternFill>
      </fill>
    </dxf>
    <dxf>
      <font>
        <color theme="0"/>
      </font>
      <fill>
        <patternFill>
          <bgColor rgb="FF00B050"/>
        </patternFill>
      </fill>
    </dxf>
    <dxf>
      <fill>
        <patternFill>
          <bgColor theme="2" tint="-0.24994659260841701"/>
        </patternFill>
      </fill>
    </dxf>
    <dxf>
      <font>
        <color theme="0"/>
      </font>
      <fill>
        <patternFill>
          <bgColor rgb="FF00B050"/>
        </patternFill>
      </fill>
    </dxf>
    <dxf>
      <fill>
        <patternFill>
          <bgColor theme="2" tint="-0.24994659260841701"/>
        </patternFill>
      </fill>
    </dxf>
    <dxf>
      <font>
        <color theme="0"/>
      </font>
      <fill>
        <patternFill>
          <bgColor rgb="FFFF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0"/>
      </font>
      <fill>
        <patternFill patternType="solid">
          <fgColor rgb="FFC00000"/>
          <bgColor rgb="FFC00000"/>
        </patternFill>
      </fill>
    </dxf>
    <dxf>
      <font>
        <color theme="3"/>
      </font>
      <fill>
        <patternFill patternType="solid">
          <fgColor rgb="FFE36C09"/>
          <bgColor rgb="FFFF00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3"/>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ont>
        <color theme="0"/>
      </font>
      <fill>
        <patternFill patternType="solid">
          <fgColor rgb="FFFFC000"/>
          <bgColor rgb="FFFF0000"/>
        </patternFill>
      </fill>
    </dxf>
    <dxf>
      <font>
        <color auto="1"/>
      </font>
      <fill>
        <patternFill patternType="solid">
          <fgColor rgb="FFFFFF66"/>
          <bgColor rgb="FFFFFF00"/>
        </patternFill>
      </fill>
    </dxf>
    <dxf>
      <font>
        <b val="0"/>
        <i val="0"/>
        <color theme="0"/>
      </font>
      <fill>
        <patternFill patternType="solid">
          <fgColor rgb="FFFF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E36C09"/>
          <bgColor rgb="FFFF0000"/>
        </patternFill>
      </fill>
    </dxf>
    <dxf>
      <fill>
        <patternFill patternType="solid">
          <fgColor rgb="FFFFFF00"/>
          <bgColor rgb="FFFFFF00"/>
        </patternFill>
      </fill>
    </dxf>
    <dxf>
      <font>
        <color auto="1"/>
      </font>
      <fill>
        <patternFill patternType="solid">
          <fgColor rgb="FF92D050"/>
          <bgColor rgb="FF00B050"/>
        </patternFill>
      </fill>
    </dxf>
    <dxf>
      <font>
        <color theme="1"/>
      </font>
      <fill>
        <patternFill patternType="solid">
          <fgColor rgb="FFFFC000"/>
          <bgColor rgb="FFFF0000"/>
        </patternFill>
      </fill>
    </dxf>
    <dxf>
      <font>
        <color theme="0"/>
      </font>
      <fill>
        <patternFill patternType="solid">
          <fgColor rgb="FFFF0000"/>
          <bgColor rgb="FFC00000"/>
        </patternFill>
      </fill>
    </dxf>
    <dxf>
      <fill>
        <patternFill patternType="solid">
          <fgColor rgb="FFFFFF66"/>
          <bgColor rgb="FFFFFF00"/>
        </patternFill>
      </fill>
    </dxf>
    <dxf>
      <fill>
        <patternFill patternType="solid">
          <fgColor rgb="FF00B050"/>
          <bgColor rgb="FF00B050"/>
        </patternFill>
      </fill>
    </dxf>
    <dxf>
      <fill>
        <patternFill patternType="solid">
          <fgColor rgb="FF92D050"/>
          <bgColor rgb="FF92D05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FF66"/>
          <bgColor rgb="FFFFFF00"/>
        </patternFill>
      </fill>
    </dxf>
    <dxf>
      <fill>
        <patternFill patternType="solid">
          <fgColor rgb="FF00B050"/>
          <bgColor rgb="FF00B050"/>
        </patternFill>
      </fill>
    </dxf>
    <dxf>
      <fill>
        <patternFill patternType="solid">
          <fgColor rgb="FF92D050"/>
          <bgColor rgb="FF92D05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2" tint="-0.24994659260841701"/>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ill>
        <patternFill>
          <bgColor theme="2" tint="-0.24994659260841701"/>
        </patternFill>
      </fill>
    </dxf>
    <dxf>
      <fill>
        <patternFill>
          <bgColor theme="2" tint="-0.24994659260841701"/>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ill>
        <patternFill>
          <bgColor theme="2" tint="-0.24994659260841701"/>
        </patternFill>
      </fill>
    </dxf>
    <dxf>
      <font>
        <color theme="0"/>
      </font>
      <fill>
        <patternFill>
          <bgColor rgb="FFFF0000"/>
        </patternFill>
      </fill>
    </dxf>
    <dxf>
      <font>
        <color theme="0"/>
      </font>
      <fill>
        <patternFill>
          <bgColor rgb="FF00B050"/>
        </patternFill>
      </fill>
    </dxf>
    <dxf>
      <fill>
        <patternFill>
          <bgColor theme="2" tint="-0.24994659260841701"/>
        </patternFill>
      </fill>
    </dxf>
    <dxf>
      <font>
        <color theme="0"/>
      </font>
      <fill>
        <patternFill>
          <bgColor rgb="FFFF0000"/>
        </patternFill>
      </fill>
    </dxf>
    <dxf>
      <font>
        <color theme="0"/>
      </font>
      <fill>
        <patternFill>
          <bgColor rgb="FF00B050"/>
        </patternFill>
      </fill>
    </dxf>
    <dxf>
      <fill>
        <patternFill>
          <bgColor theme="2" tint="-0.24994659260841701"/>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ill>
        <patternFill>
          <bgColor theme="2" tint="-0.24994659260841701"/>
        </patternFill>
      </fill>
    </dxf>
    <dxf>
      <font>
        <color theme="0"/>
      </font>
      <fill>
        <patternFill>
          <bgColor rgb="FFFF0000"/>
        </patternFill>
      </fill>
    </dxf>
    <dxf>
      <font>
        <color auto="1"/>
      </font>
      <fill>
        <patternFill patternType="solid">
          <fgColor rgb="FF92D050"/>
          <bgColor rgb="FF00B050"/>
        </patternFill>
      </fill>
    </dxf>
    <dxf>
      <font>
        <color theme="0"/>
      </font>
      <fill>
        <patternFill patternType="solid">
          <fgColor rgb="FFC00000"/>
          <bgColor rgb="FFC00000"/>
        </patternFill>
      </fill>
    </dxf>
    <dxf>
      <font>
        <color theme="3"/>
      </font>
      <fill>
        <patternFill patternType="solid">
          <fgColor rgb="FFE36C09"/>
          <bgColor rgb="FFFF0000"/>
        </patternFill>
      </fill>
    </dxf>
    <dxf>
      <fill>
        <patternFill patternType="solid">
          <fgColor rgb="FFFFFF00"/>
          <bgColor rgb="FFFFFF00"/>
        </patternFill>
      </fill>
    </dxf>
    <dxf>
      <font>
        <color auto="1"/>
      </font>
      <fill>
        <patternFill patternType="solid">
          <fgColor rgb="FF92D050"/>
          <bgColor rgb="FF00B050"/>
        </patternFill>
      </fill>
    </dxf>
    <dxf>
      <font>
        <color theme="3"/>
      </font>
      <fill>
        <patternFill patternType="solid">
          <fgColor rgb="FFE36C09"/>
          <bgColor rgb="FFFF0000"/>
        </patternFill>
      </fill>
    </dxf>
    <dxf>
      <fill>
        <patternFill patternType="solid">
          <fgColor rgb="FFFFFF00"/>
          <bgColor rgb="FFFFFF00"/>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ill>
        <patternFill patternType="solid">
          <fgColor rgb="FFFFFF00"/>
          <bgColor rgb="FFFFFF00"/>
        </patternFill>
      </fill>
    </dxf>
    <dxf>
      <font>
        <color theme="0"/>
      </font>
      <fill>
        <patternFill patternType="solid">
          <fgColor rgb="FFC00000"/>
          <bgColor rgb="FFC00000"/>
        </patternFill>
      </fill>
    </dxf>
    <dxf>
      <font>
        <color theme="3"/>
      </font>
      <fill>
        <patternFill patternType="solid">
          <fgColor rgb="FFE36C09"/>
          <bgColor rgb="FFFF0000"/>
        </patternFill>
      </fill>
    </dxf>
    <dxf>
      <font>
        <color auto="1"/>
      </font>
      <fill>
        <patternFill patternType="solid">
          <fgColor rgb="FF92D050"/>
          <bgColor rgb="FF00B05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0"/>
      </font>
      <fill>
        <patternFill patternType="solid">
          <fgColor rgb="FFC00000"/>
          <bgColor rgb="FFC00000"/>
        </patternFill>
      </fill>
    </dxf>
    <dxf>
      <font>
        <color theme="3"/>
      </font>
      <fill>
        <patternFill patternType="solid">
          <fgColor rgb="FFE36C09"/>
          <bgColor rgb="FFFF0000"/>
        </patternFill>
      </fill>
    </dxf>
    <dxf>
      <font>
        <color auto="1"/>
      </font>
      <fill>
        <patternFill patternType="solid">
          <fgColor rgb="FF92D050"/>
          <bgColor rgb="FF00B050"/>
        </patternFill>
      </fill>
    </dxf>
    <dxf>
      <fill>
        <patternFill patternType="solid">
          <fgColor rgb="FFFFFF00"/>
          <bgColor rgb="FFFFFF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3"/>
      </font>
      <fill>
        <patternFill patternType="solid">
          <fgColor rgb="FFE36C09"/>
          <bgColor rgb="FFFF0000"/>
        </patternFill>
      </fill>
    </dxf>
    <dxf>
      <font>
        <color theme="0"/>
      </font>
      <fill>
        <patternFill patternType="solid">
          <fgColor rgb="FFC00000"/>
          <bgColor rgb="FFC00000"/>
        </patternFill>
      </fill>
    </dxf>
    <dxf>
      <fill>
        <patternFill patternType="solid">
          <fgColor rgb="FFFFFF00"/>
          <bgColor rgb="FFFFFF00"/>
        </patternFill>
      </fill>
    </dxf>
    <dxf>
      <font>
        <color auto="1"/>
      </font>
      <fill>
        <patternFill patternType="solid">
          <fgColor rgb="FF92D050"/>
          <bgColor rgb="FF00B050"/>
        </patternFill>
      </fill>
    </dxf>
    <dxf>
      <fill>
        <patternFill patternType="solid">
          <fgColor rgb="FF92D050"/>
          <bgColor rgb="FF92D050"/>
        </patternFill>
      </fill>
    </dxf>
    <dxf>
      <fill>
        <patternFill patternType="solid">
          <fgColor rgb="FFFFFF66"/>
          <bgColor rgb="FFFFFF00"/>
        </patternFill>
      </fill>
    </dxf>
    <dxf>
      <font>
        <color theme="0"/>
      </font>
      <fill>
        <patternFill patternType="solid">
          <fgColor rgb="FFFF0000"/>
          <bgColor rgb="FFC00000"/>
        </patternFill>
      </fill>
    </dxf>
    <dxf>
      <font>
        <color theme="3"/>
      </font>
      <fill>
        <patternFill patternType="solid">
          <fgColor rgb="FFFFC000"/>
          <bgColor rgb="FFFF0000"/>
        </patternFill>
      </fill>
    </dxf>
    <dxf>
      <fill>
        <patternFill patternType="solid">
          <fgColor rgb="FF00B050"/>
          <bgColor rgb="FF00B050"/>
        </patternFill>
      </fill>
    </dxf>
    <dxf>
      <font>
        <b val="0"/>
        <i val="0"/>
        <color theme="0"/>
      </font>
      <fill>
        <patternFill patternType="solid">
          <fgColor rgb="FFFF0000"/>
          <bgColor rgb="FFC00000"/>
        </patternFill>
      </fill>
    </dxf>
    <dxf>
      <font>
        <color theme="0"/>
      </font>
      <fill>
        <patternFill patternType="solid">
          <fgColor rgb="FFFFC000"/>
          <bgColor rgb="FFFF0000"/>
        </patternFill>
      </fill>
    </dxf>
    <dxf>
      <fill>
        <patternFill patternType="solid">
          <fgColor rgb="FF00B050"/>
          <bgColor rgb="FF00B050"/>
        </patternFill>
      </fill>
    </dxf>
    <dxf>
      <fill>
        <patternFill patternType="solid">
          <fgColor rgb="FF92D050"/>
          <bgColor rgb="FF92D050"/>
        </patternFill>
      </fill>
    </dxf>
    <dxf>
      <font>
        <color auto="1"/>
      </font>
      <fill>
        <patternFill patternType="solid">
          <fgColor rgb="FFFFFF66"/>
          <bgColor rgb="FFFFFF00"/>
        </patternFill>
      </fill>
    </dxf>
    <dxf>
      <font>
        <color auto="1"/>
      </font>
      <fill>
        <patternFill patternType="solid">
          <fgColor rgb="FF92D050"/>
          <bgColor rgb="FF00B050"/>
        </patternFill>
      </fill>
    </dxf>
    <dxf>
      <fill>
        <patternFill patternType="solid">
          <fgColor rgb="FFFFFF00"/>
          <bgColor rgb="FFFFFF00"/>
        </patternFill>
      </fill>
    </dxf>
    <dxf>
      <fill>
        <patternFill patternType="solid">
          <fgColor rgb="FFE36C09"/>
          <bgColor rgb="FFFF0000"/>
        </patternFill>
      </fill>
    </dxf>
    <dxf>
      <fill>
        <patternFill patternType="solid">
          <fgColor rgb="FFC00000"/>
          <bgColor rgb="FFC00000"/>
        </patternFill>
      </fill>
    </dxf>
    <dxf>
      <font>
        <color theme="0"/>
      </font>
      <fill>
        <patternFill patternType="solid">
          <fgColor rgb="FFFF0000"/>
          <bgColor rgb="FFC00000"/>
        </patternFill>
      </fill>
    </dxf>
    <dxf>
      <font>
        <color theme="1"/>
      </font>
      <fill>
        <patternFill patternType="solid">
          <fgColor rgb="FFFFC000"/>
          <bgColor rgb="FFFF0000"/>
        </patternFill>
      </fill>
    </dxf>
    <dxf>
      <fill>
        <patternFill patternType="solid">
          <fgColor rgb="FFFFFF66"/>
          <bgColor rgb="FFFFFF00"/>
        </patternFill>
      </fill>
    </dxf>
    <dxf>
      <fill>
        <patternFill patternType="solid">
          <fgColor rgb="FF92D050"/>
          <bgColor rgb="FF92D050"/>
        </patternFill>
      </fill>
    </dxf>
    <dxf>
      <fill>
        <patternFill patternType="solid">
          <fgColor rgb="FF00B050"/>
          <bgColor rgb="FF00B05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theme="0"/>
      </font>
      <fill>
        <patternFill patternType="solid">
          <fgColor rgb="FFFF0000"/>
          <bgColor rgb="FFC00000"/>
        </patternFill>
      </fill>
    </dxf>
    <dxf>
      <font>
        <color theme="0"/>
      </font>
      <fill>
        <patternFill patternType="solid">
          <fgColor rgb="FFFFC000"/>
          <bgColor rgb="FFFF0000"/>
        </patternFill>
      </fill>
    </dxf>
    <dxf>
      <fill>
        <patternFill patternType="solid">
          <fgColor rgb="FFFFFF66"/>
          <bgColor rgb="FFFFFF00"/>
        </patternFill>
      </fill>
    </dxf>
    <dxf>
      <fill>
        <patternFill patternType="solid">
          <fgColor rgb="FF00B050"/>
          <bgColor rgb="FF00B050"/>
        </patternFill>
      </fill>
    </dxf>
    <dxf>
      <fill>
        <patternFill patternType="solid">
          <fgColor rgb="FF92D050"/>
          <bgColor rgb="FF92D050"/>
        </patternFill>
      </fill>
    </dxf>
    <dxf>
      <fill>
        <patternFill>
          <bgColor rgb="FFFFFF00"/>
        </patternFill>
      </fill>
    </dxf>
    <dxf>
      <fill>
        <patternFill>
          <bgColor rgb="FFFFFF00"/>
        </patternFill>
      </fill>
    </dxf>
    <dxf>
      <fill>
        <patternFill>
          <bgColor rgb="FFFFFF00"/>
        </patternFill>
      </fill>
    </dxf>
    <dxf>
      <font>
        <color theme="0"/>
      </font>
      <fill>
        <patternFill>
          <bgColor rgb="FF00B050"/>
        </patternFill>
      </fill>
    </dxf>
    <dxf>
      <fill>
        <patternFill>
          <bgColor theme="2" tint="-0.24994659260841701"/>
        </patternFill>
      </fill>
    </dxf>
    <dxf>
      <font>
        <color theme="0"/>
      </font>
      <fill>
        <patternFill>
          <bgColor rgb="FFFF0000"/>
        </patternFill>
      </fill>
    </dxf>
    <dxf>
      <font>
        <color theme="0"/>
      </font>
      <fill>
        <patternFill>
          <bgColor rgb="FFFF0000"/>
        </patternFill>
      </fill>
    </dxf>
    <dxf>
      <font>
        <color theme="0"/>
      </font>
      <fill>
        <patternFill>
          <bgColor rgb="FF00B050"/>
        </patternFill>
      </fill>
    </dxf>
    <dxf>
      <fill>
        <patternFill>
          <bgColor theme="2" tint="-0.24994659260841701"/>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ill>
        <patternFill patternType="solid">
          <fgColor rgb="FFFFFF00"/>
          <bgColor rgb="FFFFFF00"/>
        </patternFill>
      </fill>
    </dxf>
    <dxf>
      <font>
        <color auto="1"/>
      </font>
      <fill>
        <patternFill patternType="solid">
          <fgColor rgb="FF92D050"/>
          <bgColor rgb="FF00B050"/>
        </patternFill>
      </fill>
    </dxf>
    <dxf>
      <font>
        <color theme="0"/>
      </font>
      <fill>
        <patternFill patternType="solid">
          <fgColor rgb="FFC00000"/>
          <bgColor rgb="FFC0000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66"/>
          <bgColor rgb="FFFFFF00"/>
        </patternFill>
      </fill>
    </dxf>
    <dxf>
      <font>
        <color theme="3"/>
      </font>
      <fill>
        <patternFill patternType="solid">
          <fgColor rgb="FFFFC000"/>
          <bgColor rgb="FFFF0000"/>
        </patternFill>
      </fill>
    </dxf>
    <dxf>
      <font>
        <color theme="0"/>
      </font>
      <fill>
        <patternFill patternType="solid">
          <fgColor rgb="FFFF0000"/>
          <bgColor rgb="FFC00000"/>
        </patternFill>
      </fill>
    </dxf>
    <dxf>
      <fill>
        <patternFill patternType="solid">
          <fgColor rgb="FF00B050"/>
          <bgColor rgb="FF00B050"/>
        </patternFill>
      </fill>
    </dxf>
    <dxf>
      <fill>
        <patternFill patternType="solid">
          <fgColor rgb="FF92D050"/>
          <bgColor rgb="FF92D050"/>
        </patternFill>
      </fill>
    </dxf>
    <dxf>
      <font>
        <color auto="1"/>
      </font>
      <fill>
        <patternFill patternType="solid">
          <fgColor rgb="FFFFFF66"/>
          <bgColor rgb="FFFFFF00"/>
        </patternFill>
      </fill>
    </dxf>
    <dxf>
      <font>
        <b val="0"/>
        <i val="0"/>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ont>
        <color theme="0"/>
      </font>
      <fill>
        <patternFill patternType="solid">
          <fgColor rgb="FFFFC000"/>
          <bgColor rgb="FFFF0000"/>
        </patternFill>
      </fill>
    </dxf>
    <dxf>
      <fill>
        <patternFill patternType="solid">
          <fgColor rgb="FFC00000"/>
          <bgColor rgb="FFC00000"/>
        </patternFill>
      </fill>
    </dxf>
    <dxf>
      <fill>
        <patternFill patternType="solid">
          <fgColor rgb="FFE36C09"/>
          <bgColor rgb="FFFF0000"/>
        </patternFill>
      </fill>
    </dxf>
    <dxf>
      <font>
        <color auto="1"/>
      </font>
      <fill>
        <patternFill patternType="solid">
          <fgColor rgb="FF92D050"/>
          <bgColor rgb="FF00B050"/>
        </patternFill>
      </fill>
    </dxf>
    <dxf>
      <fill>
        <patternFill patternType="solid">
          <fgColor rgb="FFC00000"/>
          <bgColor rgb="FFC00000"/>
        </patternFill>
      </fill>
    </dxf>
    <dxf>
      <fill>
        <patternFill patternType="solid">
          <fgColor rgb="FFE36C09"/>
          <bgColor rgb="FFFF0000"/>
        </patternFill>
      </fill>
    </dxf>
    <dxf>
      <fill>
        <patternFill patternType="solid">
          <fgColor rgb="FFFFFF00"/>
          <bgColor rgb="FFFFFF00"/>
        </patternFill>
      </fill>
    </dxf>
    <dxf>
      <font>
        <color theme="1"/>
      </font>
      <fill>
        <patternFill patternType="solid">
          <fgColor rgb="FFFFC000"/>
          <bgColor rgb="FFFF0000"/>
        </patternFill>
      </fill>
    </dxf>
    <dxf>
      <fill>
        <patternFill patternType="solid">
          <fgColor rgb="FFFFFF66"/>
          <bgColor rgb="FFFFFF00"/>
        </patternFill>
      </fill>
    </dxf>
    <dxf>
      <font>
        <color theme="0"/>
      </font>
      <fill>
        <patternFill patternType="solid">
          <fgColor rgb="FFFF0000"/>
          <bgColor rgb="FFC00000"/>
        </patternFill>
      </fill>
    </dxf>
    <dxf>
      <fill>
        <patternFill patternType="solid">
          <fgColor rgb="FF00B050"/>
          <bgColor rgb="FF00B050"/>
        </patternFill>
      </fill>
    </dxf>
    <dxf>
      <fill>
        <patternFill patternType="solid">
          <fgColor rgb="FF92D050"/>
          <bgColor rgb="FF92D050"/>
        </patternFill>
      </fill>
    </dxf>
    <dxf>
      <fill>
        <patternFill patternType="solid">
          <fgColor rgb="FFFFFF66"/>
          <bgColor rgb="FFFFFF00"/>
        </patternFill>
      </fill>
    </dxf>
    <dxf>
      <fill>
        <patternFill patternType="solid">
          <fgColor rgb="FF92D050"/>
          <bgColor rgb="FF92D050"/>
        </patternFill>
      </fill>
    </dxf>
    <dxf>
      <fill>
        <patternFill patternType="solid">
          <fgColor rgb="FF00B050"/>
          <bgColor rgb="FF00B050"/>
        </patternFill>
      </fill>
    </dxf>
    <dxf>
      <font>
        <color theme="1"/>
      </font>
      <fill>
        <patternFill patternType="solid">
          <fgColor rgb="FFFFC000"/>
          <bgColor rgb="FFFF0000"/>
        </patternFill>
      </fill>
    </dxf>
    <dxf>
      <font>
        <color theme="0"/>
      </font>
      <fill>
        <patternFill patternType="solid">
          <fgColor rgb="FFFF0000"/>
          <bgColor rgb="FFC0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theme="0"/>
      </font>
      <fill>
        <patternFill patternType="solid">
          <fgColor rgb="FFFF0000"/>
          <bgColor rgb="FFC00000"/>
        </patternFill>
      </fill>
    </dxf>
    <dxf>
      <font>
        <color theme="0"/>
      </font>
      <fill>
        <patternFill patternType="solid">
          <fgColor rgb="FFFFC000"/>
          <bgColor rgb="FFFF0000"/>
        </patternFill>
      </fill>
    </dxf>
    <dxf>
      <fill>
        <patternFill patternType="solid">
          <fgColor rgb="FFFFFF66"/>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ont>
        <color theme="0"/>
      </font>
      <fill>
        <patternFill patternType="solid">
          <fgColor rgb="FFFFC000"/>
          <bgColor rgb="FFFF0000"/>
        </patternFill>
      </fill>
    </dxf>
    <dxf>
      <fill>
        <patternFill patternType="solid">
          <fgColor rgb="FFFFFF66"/>
          <bgColor rgb="FFFFFF00"/>
        </patternFill>
      </fill>
    </dxf>
    <dxf>
      <font>
        <color theme="0"/>
      </font>
      <fill>
        <patternFill patternType="solid">
          <fgColor rgb="FFFF0000"/>
          <bgColor rgb="FFC00000"/>
        </patternFill>
      </fill>
    </dxf>
    <dxf>
      <fill>
        <patternFill patternType="solid">
          <fgColor rgb="FF00B050"/>
          <bgColor rgb="FF00B050"/>
        </patternFill>
      </fill>
    </dxf>
    <dxf>
      <fill>
        <patternFill>
          <bgColor rgb="FFFFFF00"/>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ont>
        <color auto="1"/>
      </font>
      <fill>
        <patternFill patternType="solid">
          <fgColor rgb="FFFFFF66"/>
          <bgColor rgb="FFFFFF00"/>
        </patternFill>
      </fill>
    </dxf>
    <dxf>
      <font>
        <color theme="0"/>
      </font>
      <fill>
        <patternFill patternType="solid">
          <fgColor rgb="FFFFC000"/>
          <bgColor rgb="FFFF0000"/>
        </patternFill>
      </fill>
    </dxf>
    <dxf>
      <font>
        <b val="0"/>
        <i val="0"/>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FF00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ont>
        <color rgb="FF9C0006"/>
      </font>
      <fill>
        <patternFill patternType="solid">
          <fgColor rgb="FFFFC7CE"/>
          <bgColor rgb="FFFFC7CE"/>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00B050"/>
          <bgColor rgb="FF00B050"/>
        </patternFill>
      </fill>
    </dxf>
    <dxf>
      <fill>
        <patternFill patternType="solid">
          <fgColor rgb="FF92D050"/>
          <bgColor rgb="FF92D050"/>
        </patternFill>
      </fill>
    </dxf>
    <dxf>
      <fill>
        <patternFill>
          <bgColor rgb="FFFFFF00"/>
        </patternFill>
      </fill>
    </dxf>
    <dxf>
      <font>
        <color theme="0"/>
      </font>
      <fill>
        <patternFill>
          <bgColor rgb="FFFF0000"/>
        </patternFill>
      </fill>
    </dxf>
    <dxf>
      <fill>
        <patternFill>
          <bgColor theme="2" tint="-0.24994659260841701"/>
        </patternFill>
      </fill>
    </dxf>
    <dxf>
      <font>
        <color theme="0"/>
      </font>
      <fill>
        <patternFill>
          <bgColor rgb="FF00B050"/>
        </patternFill>
      </fill>
    </dxf>
    <dxf>
      <fill>
        <patternFill patternType="solid">
          <fgColor rgb="FFFFFF00"/>
          <bgColor rgb="FFFFFF00"/>
        </patternFill>
      </fill>
    </dxf>
    <dxf>
      <fill>
        <patternFill patternType="solid">
          <fgColor rgb="FF92D050"/>
          <bgColor rgb="FF92D050"/>
        </patternFill>
      </fill>
    </dxf>
    <dxf>
      <font>
        <color theme="0"/>
      </font>
      <fill>
        <patternFill patternType="solid">
          <fgColor rgb="FFC00000"/>
          <bgColor rgb="FFC00000"/>
        </patternFill>
      </fill>
    </dxf>
    <dxf>
      <font>
        <color theme="0"/>
      </font>
      <fill>
        <patternFill patternType="solid">
          <fgColor rgb="FFE36C09"/>
          <bgColor rgb="FFFF000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ont>
        <color theme="0"/>
      </font>
      <fill>
        <patternFill patternType="solid">
          <fgColor rgb="FFFFC000"/>
          <bgColor rgb="FFFF0000"/>
        </patternFill>
      </fill>
    </dxf>
    <dxf>
      <font>
        <b val="0"/>
        <i val="0"/>
        <color theme="0"/>
      </font>
      <fill>
        <patternFill patternType="solid">
          <fgColor rgb="FFFF0000"/>
          <bgColor rgb="FFC00000"/>
        </patternFill>
      </fill>
    </dxf>
    <dxf>
      <fill>
        <patternFill patternType="solid">
          <fgColor rgb="FF00B050"/>
          <bgColor rgb="FF00B050"/>
        </patternFill>
      </fill>
    </dxf>
    <dxf>
      <fill>
        <patternFill patternType="solid">
          <fgColor rgb="FF92D050"/>
          <bgColor rgb="FF92D050"/>
        </patternFill>
      </fill>
    </dxf>
    <dxf>
      <font>
        <color auto="1"/>
      </font>
      <fill>
        <patternFill patternType="solid">
          <fgColor rgb="FFFFFF66"/>
          <bgColor rgb="FFFFFF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FF00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0000"/>
          <bgColor rgb="FFC00000"/>
        </patternFill>
      </fill>
    </dxf>
    <dxf>
      <font>
        <color theme="0"/>
      </font>
      <fill>
        <patternFill patternType="solid">
          <fgColor rgb="FFFFC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bgColor rgb="FFFFFF00"/>
        </patternFill>
      </fill>
    </dxf>
    <dxf>
      <fill>
        <patternFill>
          <bgColor theme="2" tint="-0.24994659260841701"/>
        </patternFill>
      </fill>
    </dxf>
    <dxf>
      <font>
        <color theme="0"/>
      </font>
      <fill>
        <patternFill>
          <bgColor rgb="FFFF0000"/>
        </patternFill>
      </fill>
    </dxf>
    <dxf>
      <font>
        <color theme="0"/>
      </font>
      <fill>
        <patternFill>
          <bgColor rgb="FF00B05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FF00"/>
          <bgColor rgb="FFFFFF00"/>
        </patternFill>
      </fill>
    </dxf>
    <dxf>
      <fill>
        <patternFill patternType="solid">
          <fgColor rgb="FF92D050"/>
          <bgColor rgb="FF92D050"/>
        </patternFill>
      </fill>
    </dxf>
    <dxf>
      <font>
        <color theme="0"/>
      </font>
      <fill>
        <patternFill patternType="solid">
          <fgColor rgb="FFC00000"/>
          <bgColor rgb="FFC00000"/>
        </patternFill>
      </fill>
    </dxf>
    <dxf>
      <font>
        <color theme="0"/>
      </font>
      <fill>
        <patternFill patternType="solid">
          <fgColor rgb="FFE36C09"/>
          <bgColor rgb="FFFF00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FF0000"/>
          <bgColor rgb="FFC00000"/>
        </patternFill>
      </fill>
    </dxf>
    <dxf>
      <font>
        <color theme="0"/>
      </font>
      <fill>
        <patternFill patternType="solid">
          <fgColor rgb="FFFFC000"/>
          <bgColor rgb="FFFF0000"/>
        </patternFill>
      </fill>
    </dxf>
    <dxf>
      <fill>
        <patternFill patternType="solid">
          <fgColor rgb="FFFFFF66"/>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92D050"/>
          <bgColor rgb="FF92D050"/>
        </patternFill>
      </fill>
    </dxf>
    <dxf>
      <font>
        <color auto="1"/>
      </font>
      <fill>
        <patternFill patternType="solid">
          <fgColor rgb="FFFFFF66"/>
          <bgColor rgb="FFFFFF00"/>
        </patternFill>
      </fill>
    </dxf>
    <dxf>
      <font>
        <color theme="0"/>
      </font>
      <fill>
        <patternFill patternType="solid">
          <fgColor rgb="FFFFC000"/>
          <bgColor rgb="FFFF0000"/>
        </patternFill>
      </fill>
    </dxf>
    <dxf>
      <font>
        <b val="0"/>
        <i val="0"/>
        <color theme="0"/>
      </font>
      <fill>
        <patternFill patternType="solid">
          <fgColor rgb="FFFF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FFFF00"/>
          <bgColor rgb="FFFFFF00"/>
        </patternFill>
      </fill>
    </dxf>
    <dxf>
      <fill>
        <patternFill patternType="solid">
          <fgColor rgb="FF92D050"/>
          <bgColor rgb="FF92D050"/>
        </patternFill>
      </fill>
    </dxf>
    <dxf>
      <fill>
        <patternFill patternType="solid">
          <fgColor rgb="FFE36C09"/>
          <bgColor rgb="FFFF0000"/>
        </patternFill>
      </fill>
    </dxf>
    <dxf>
      <fill>
        <patternFill patternType="solid">
          <fgColor rgb="FFE36C09"/>
          <bgColor rgb="FFFF0000"/>
        </patternFill>
      </fill>
    </dxf>
    <dxf>
      <fill>
        <patternFill patternType="solid">
          <fgColor rgb="FFC00000"/>
          <bgColor rgb="FFC0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ill>
        <patternFill patternType="solid">
          <fgColor rgb="FF92D050"/>
          <bgColor rgb="FF92D050"/>
        </patternFill>
      </fill>
    </dxf>
    <dxf>
      <font>
        <color theme="0"/>
      </font>
      <fill>
        <patternFill patternType="solid">
          <fgColor rgb="FFFF0000"/>
          <bgColor rgb="FFC00000"/>
        </patternFill>
      </fill>
    </dxf>
    <dxf>
      <font>
        <color theme="0"/>
      </font>
      <fill>
        <patternFill patternType="solid">
          <fgColor rgb="FFFFC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FFFF66"/>
          <bgColor rgb="FFFFFF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xr9:uid="{00000000-0011-0000-FFFF-FFFF00000000}">
      <tableStyleElement type="headerRow" dxfId="922"/>
      <tableStyleElement type="firstRowStripe" dxfId="921"/>
      <tableStyleElement type="secondRowStripe" dxfId="92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customschemas.google.com/relationships/workbookmetadata" Target="metadata"/><Relationship Id="rId47"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calcChain" Target="calcChain.xml"/><Relationship Id="rId20" Type="http://schemas.openxmlformats.org/officeDocument/2006/relationships/worksheet" Target="worksheets/sheet2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754298</xdr:colOff>
      <xdr:row>0</xdr:row>
      <xdr:rowOff>87816</xdr:rowOff>
    </xdr:from>
    <xdr:ext cx="3897622" cy="1224834"/>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1160698" y="87816"/>
          <a:ext cx="3897622" cy="1224834"/>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2</xdr:col>
      <xdr:colOff>754298</xdr:colOff>
      <xdr:row>0</xdr:row>
      <xdr:rowOff>87816</xdr:rowOff>
    </xdr:from>
    <xdr:ext cx="3897622" cy="1224834"/>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154348" y="87816"/>
          <a:ext cx="3897622" cy="1224834"/>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2</xdr:col>
      <xdr:colOff>754298</xdr:colOff>
      <xdr:row>0</xdr:row>
      <xdr:rowOff>87816</xdr:rowOff>
    </xdr:from>
    <xdr:ext cx="3897622" cy="1224834"/>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400050" y="87816"/>
          <a:ext cx="3897622" cy="1224834"/>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2</xdr:col>
      <xdr:colOff>754298</xdr:colOff>
      <xdr:row>0</xdr:row>
      <xdr:rowOff>87816</xdr:rowOff>
    </xdr:from>
    <xdr:ext cx="3897622" cy="1224834"/>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154348" y="87816"/>
          <a:ext cx="3897622" cy="1224834"/>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2</xdr:col>
      <xdr:colOff>754298</xdr:colOff>
      <xdr:row>0</xdr:row>
      <xdr:rowOff>87816</xdr:rowOff>
    </xdr:from>
    <xdr:ext cx="3897622" cy="1224834"/>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400050" y="87816"/>
          <a:ext cx="3897622" cy="1224834"/>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2</xdr:col>
      <xdr:colOff>754298</xdr:colOff>
      <xdr:row>0</xdr:row>
      <xdr:rowOff>87816</xdr:rowOff>
    </xdr:from>
    <xdr:ext cx="3897622" cy="1224834"/>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154348" y="87816"/>
          <a:ext cx="3897622" cy="1224834"/>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2</xdr:col>
      <xdr:colOff>754298</xdr:colOff>
      <xdr:row>0</xdr:row>
      <xdr:rowOff>87816</xdr:rowOff>
    </xdr:from>
    <xdr:ext cx="3897622" cy="1224834"/>
    <xdr:pic>
      <xdr:nvPicPr>
        <xdr:cNvPr id="2" name="Imagen 1">
          <a:extLst>
            <a:ext uri="{FF2B5EF4-FFF2-40B4-BE49-F238E27FC236}">
              <a16:creationId xmlns:a16="http://schemas.microsoft.com/office/drawing/2014/main" id="{FAB473D3-1486-4107-A27E-E328D7879256}"/>
            </a:ext>
          </a:extLst>
        </xdr:cNvPr>
        <xdr:cNvPicPr>
          <a:picLocks noChangeAspect="1"/>
        </xdr:cNvPicPr>
      </xdr:nvPicPr>
      <xdr:blipFill>
        <a:blip xmlns:r="http://schemas.openxmlformats.org/officeDocument/2006/relationships" r:embed="rId1"/>
        <a:stretch>
          <a:fillRect/>
        </a:stretch>
      </xdr:blipFill>
      <xdr:spPr>
        <a:xfrm>
          <a:off x="400050" y="87816"/>
          <a:ext cx="3897622" cy="1224834"/>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133350</xdr:colOff>
      <xdr:row>1</xdr:row>
      <xdr:rowOff>49716</xdr:rowOff>
    </xdr:from>
    <xdr:ext cx="2933700" cy="1017084"/>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266700" y="240216"/>
          <a:ext cx="2933700" cy="1017084"/>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2</xdr:col>
      <xdr:colOff>754298</xdr:colOff>
      <xdr:row>0</xdr:row>
      <xdr:rowOff>87816</xdr:rowOff>
    </xdr:from>
    <xdr:ext cx="3897622" cy="1224834"/>
    <xdr:pic>
      <xdr:nvPicPr>
        <xdr:cNvPr id="2" name="Imagen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1154348" y="87816"/>
          <a:ext cx="3897622" cy="1224834"/>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2</xdr:col>
      <xdr:colOff>0</xdr:colOff>
      <xdr:row>0</xdr:row>
      <xdr:rowOff>87816</xdr:rowOff>
    </xdr:from>
    <xdr:ext cx="3897622" cy="1224834"/>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400050" y="87816"/>
          <a:ext cx="3897622" cy="1224834"/>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2</xdr:col>
      <xdr:colOff>754298</xdr:colOff>
      <xdr:row>0</xdr:row>
      <xdr:rowOff>87816</xdr:rowOff>
    </xdr:from>
    <xdr:ext cx="3897622" cy="1224834"/>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400050" y="87816"/>
          <a:ext cx="3897622" cy="1224834"/>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2</xdr:col>
      <xdr:colOff>0</xdr:colOff>
      <xdr:row>0</xdr:row>
      <xdr:rowOff>87816</xdr:rowOff>
    </xdr:from>
    <xdr:ext cx="3897622" cy="1224834"/>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447675" y="87816"/>
          <a:ext cx="3897622" cy="1224834"/>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2</xdr:col>
      <xdr:colOff>754298</xdr:colOff>
      <xdr:row>0</xdr:row>
      <xdr:rowOff>87816</xdr:rowOff>
    </xdr:from>
    <xdr:ext cx="3897622" cy="1224834"/>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400050" y="87816"/>
          <a:ext cx="3897622" cy="1224834"/>
        </a:xfrm>
        <a:prstGeom prst="rect">
          <a:avLst/>
        </a:prstGeom>
      </xdr:spPr>
    </xdr:pic>
    <xdr:clientData/>
  </xdr:oneCellAnchor>
  <xdr:oneCellAnchor>
    <xdr:from>
      <xdr:col>2</xdr:col>
      <xdr:colOff>754298</xdr:colOff>
      <xdr:row>0</xdr:row>
      <xdr:rowOff>87816</xdr:rowOff>
    </xdr:from>
    <xdr:ext cx="3897622" cy="1224834"/>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tretch>
          <a:fillRect/>
        </a:stretch>
      </xdr:blipFill>
      <xdr:spPr>
        <a:xfrm>
          <a:off x="400050" y="87816"/>
          <a:ext cx="3897622" cy="1224834"/>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2</xdr:col>
      <xdr:colOff>0</xdr:colOff>
      <xdr:row>0</xdr:row>
      <xdr:rowOff>87816</xdr:rowOff>
    </xdr:from>
    <xdr:ext cx="3897622" cy="1224834"/>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400050" y="87816"/>
          <a:ext cx="3897622" cy="1224834"/>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2</xdr:col>
      <xdr:colOff>754298</xdr:colOff>
      <xdr:row>0</xdr:row>
      <xdr:rowOff>87816</xdr:rowOff>
    </xdr:from>
    <xdr:ext cx="3897622" cy="1224834"/>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400050" y="87816"/>
          <a:ext cx="3897622" cy="122483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lejandra/Desktop/Nueva%20carpeta/RIESGOS%20HDPUV/MATRIZ%20DE%20RIESGOS%20HOSP%202022%20v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Users/user/Downloads/Matriz%20de%20riesgos%20Talento%20Humano%20HDPUV%20definitivo.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Users/user/Downloads/Matriz%20de%20riesgos%20%20Gestion%20Financiera%20definitivo.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Users/user/Downloads/Matriz%20de%20Riesgos%20Gestion%20Logistica%2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Users/user/Downloads/Matriz%20de%20Riesgos%20Gestion%20Ambiente%20Fisico.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aab29e51860ed456/Documents/DINAMICA%20CONSULTORIA/F-GM-CA-084%20Mapa%20de%20riesgos%20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user/Downloads/Matriz%20de%20riesgos%20comunicaciones%202022%20HDPU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Users/user/Downloads/Matriz%20de%20riesgos%20%20DSI_.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Users/user/Downloads/Matriz%20de%20riesgo%20Urgencia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docs.live.net/Users/user/Downloads/Matriz%20de%20riesgos%20%20Consulta%20Extern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control_interno/Downloads/Matriz%20de%20riesgos%20SIAU%20(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Riesgos%20Financieros%202022%2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Users/user/Downloads/Matriz%20de%20riesgo%20Hospitalizacio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d.docs.live.net/Users/user/Downloads/Matriz%20de%20riesgos%20%20IS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y Alcances "/>
      <sheetName val="Mapa final"/>
      <sheetName val="Tabla Impacto"/>
      <sheetName val="Opciones Tratamiento"/>
      <sheetName val="Tabla probabilidad"/>
      <sheetName val="Tabla Valoración controles"/>
      <sheetName val="Matriz Calor Residual"/>
      <sheetName val="Matriz Calor Inherente"/>
      <sheetName val="Hoja1"/>
      <sheetName val="cONFIGURACION "/>
      <sheetName val="rECOMENDACIONES "/>
      <sheetName val="Tratamiento del riesgo"/>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Tabla Valoración controles"/>
      <sheetName val="Tabla probabilidad"/>
      <sheetName val="Tabla Impacto"/>
      <sheetName val="Tratamiento del riesgo"/>
      <sheetName val="Matriz Calor Inherente"/>
      <sheetName val="Matriz Calor Residual"/>
      <sheetName val="Objetivos y Alcances "/>
      <sheetName val="Opciones Tratamiento"/>
      <sheetName val="Hoja1"/>
    </sheetNames>
    <sheetDataSet>
      <sheetData sheetId="0"/>
      <sheetData sheetId="1" refreshError="1"/>
      <sheetData sheetId="2" refreshError="1"/>
      <sheetData sheetId="3" refreshError="1"/>
      <sheetData sheetId="4" refreshError="1"/>
      <sheetData sheetId="5" refreshError="1"/>
      <sheetData sheetId="6" refreshError="1"/>
      <sheetData sheetId="7">
        <row r="11">
          <cell r="B11" t="str">
            <v>Administrar el Talento Humano, fortaleciendo sus competencias y desarrollo integral en un ambiente seguro y sano para dar cumplimiento a los objetivos institucionales, requisitos de ley y de la organización</v>
          </cell>
        </row>
      </sheetData>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Tabla probabilidad"/>
      <sheetName val="Tabla Impacto"/>
      <sheetName val="Tabla Valoración controles"/>
      <sheetName val="Tratamiento del riesgo"/>
      <sheetName val="Matriz Calor Inherente"/>
      <sheetName val="Matriz Calor Residual"/>
      <sheetName val="Objetivos y Alcances "/>
      <sheetName val="Opciones Tratamiento"/>
      <sheetName val="Hoja1"/>
    </sheetNames>
    <sheetDataSet>
      <sheetData sheetId="0"/>
      <sheetData sheetId="1" refreshError="1"/>
      <sheetData sheetId="2" refreshError="1"/>
      <sheetData sheetId="3" refreshError="1"/>
      <sheetData sheetId="4" refreshError="1"/>
      <sheetData sheetId="5" refreshError="1"/>
      <sheetData sheetId="6" refreshError="1"/>
      <sheetData sheetId="7">
        <row r="12">
          <cell r="B12" t="str">
            <v>Recibir información de diferentes fuentes, a fin de procesarla, analizarla y suministrarla de manera veraz, ordenada, confiable, oportuna, tendiente a la optimización de recursos y a la generación de valor mediante la interpretación del contexto financiero, orientando a la alta dirección en la toma de decisiones.ión de la entidad.</v>
          </cell>
        </row>
      </sheetData>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Tabla Valoración controles"/>
      <sheetName val="Tabla probabilidad"/>
      <sheetName val="Tabla Impacto"/>
      <sheetName val="Tratamiento del riesgo"/>
      <sheetName val="Matriz Calor Inherente"/>
      <sheetName val="Matriz Calor Residual"/>
      <sheetName val="Objetivos y Alcances "/>
      <sheetName val="Opciones Tratamiento"/>
      <sheetName val="Hoja1"/>
    </sheetNames>
    <sheetDataSet>
      <sheetData sheetId="0"/>
      <sheetData sheetId="1" refreshError="1"/>
      <sheetData sheetId="2" refreshError="1"/>
      <sheetData sheetId="3" refreshError="1"/>
      <sheetData sheetId="4" refreshError="1"/>
      <sheetData sheetId="5" refreshError="1"/>
      <sheetData sheetId="6" refreshError="1"/>
      <sheetData sheetId="7">
        <row r="14">
          <cell r="B14" t="str">
            <v>Suministrar oportunamente materiales, insumos y servicios necesarios para la gestión de los procesos de la institución, contribuyendo al cumplimiento de las necesidades del cliente.</v>
          </cell>
        </row>
      </sheetData>
      <sheetData sheetId="8" refreshError="1"/>
      <sheetData sheetId="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Tabla Valoración controles"/>
      <sheetName val="Tabla probabilidad"/>
      <sheetName val="Tabla Impacto"/>
      <sheetName val="Tratamiento del riesgo"/>
      <sheetName val="Matriz Calor Inherente"/>
      <sheetName val="Matriz Calor Residual"/>
      <sheetName val="Objetivos y Alcances "/>
      <sheetName val="Opciones Tratamiento"/>
      <sheetName val="Hoja1"/>
    </sheetNames>
    <sheetDataSet>
      <sheetData sheetId="0"/>
      <sheetData sheetId="1" refreshError="1"/>
      <sheetData sheetId="2" refreshError="1"/>
      <sheetData sheetId="3" refreshError="1"/>
      <sheetData sheetId="4" refreshError="1"/>
      <sheetData sheetId="5" refreshError="1"/>
      <sheetData sheetId="6" refreshError="1"/>
      <sheetData sheetId="7">
        <row r="13">
          <cell r="B13" t="str">
            <v>Realizar actividades que garanticen la disponibilidad, limpieza y seguridad de la infraestructura, con oportunidad y en condiciones óptimas para satisfacer las necesidades de los usuarios.</v>
          </cell>
        </row>
      </sheetData>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final"/>
      <sheetName val="Matriz Calor Inherente"/>
      <sheetName val="Matriz Calor Residual"/>
      <sheetName val="Tabla probabilidad"/>
      <sheetName val="Tabla Impacto"/>
      <sheetName val="Tabla Valoración controles"/>
      <sheetName val="Opciones Tratamiento"/>
      <sheetName val="Hoja1"/>
    </sheetNames>
    <sheetDataSet>
      <sheetData sheetId="0">
        <row r="11">
          <cell r="O11">
            <v>1</v>
          </cell>
          <cell r="Y11" t="str">
            <v>Baja</v>
          </cell>
          <cell r="AA11" t="str">
            <v>Mayor</v>
          </cell>
        </row>
        <row r="12">
          <cell r="O12">
            <v>2</v>
          </cell>
          <cell r="Y12" t="str">
            <v/>
          </cell>
          <cell r="AA12" t="str">
            <v/>
          </cell>
        </row>
        <row r="13">
          <cell r="O13">
            <v>3</v>
          </cell>
          <cell r="Y13" t="str">
            <v/>
          </cell>
          <cell r="AA13" t="str">
            <v/>
          </cell>
        </row>
        <row r="14">
          <cell r="O14">
            <v>4</v>
          </cell>
          <cell r="Y14" t="str">
            <v/>
          </cell>
          <cell r="AA14" t="str">
            <v/>
          </cell>
        </row>
        <row r="15">
          <cell r="O15">
            <v>5</v>
          </cell>
          <cell r="Y15" t="str">
            <v/>
          </cell>
          <cell r="AA15" t="str">
            <v/>
          </cell>
        </row>
        <row r="16">
          <cell r="O16">
            <v>6</v>
          </cell>
          <cell r="Y16" t="str">
            <v/>
          </cell>
          <cell r="AA16" t="str">
            <v/>
          </cell>
        </row>
        <row r="17">
          <cell r="O17">
            <v>1</v>
          </cell>
          <cell r="Y17" t="str">
            <v/>
          </cell>
          <cell r="AA17" t="str">
            <v/>
          </cell>
        </row>
        <row r="18">
          <cell r="O18">
            <v>2</v>
          </cell>
          <cell r="Y18" t="str">
            <v/>
          </cell>
          <cell r="AA18" t="str">
            <v/>
          </cell>
        </row>
        <row r="19">
          <cell r="O19">
            <v>3</v>
          </cell>
          <cell r="Y19" t="str">
            <v/>
          </cell>
          <cell r="AA19" t="str">
            <v/>
          </cell>
        </row>
        <row r="20">
          <cell r="O20">
            <v>4</v>
          </cell>
          <cell r="Y20" t="str">
            <v/>
          </cell>
          <cell r="AA20" t="str">
            <v/>
          </cell>
        </row>
        <row r="21">
          <cell r="O21">
            <v>5</v>
          </cell>
          <cell r="Y21" t="str">
            <v/>
          </cell>
          <cell r="AA21" t="str">
            <v/>
          </cell>
        </row>
        <row r="22">
          <cell r="O22">
            <v>6</v>
          </cell>
          <cell r="Y22" t="str">
            <v/>
          </cell>
          <cell r="AA22" t="str">
            <v/>
          </cell>
        </row>
        <row r="23">
          <cell r="O23">
            <v>1</v>
          </cell>
          <cell r="Y23" t="str">
            <v/>
          </cell>
          <cell r="AA23" t="str">
            <v/>
          </cell>
        </row>
        <row r="24">
          <cell r="O24">
            <v>2</v>
          </cell>
          <cell r="Y24" t="str">
            <v/>
          </cell>
          <cell r="AA24" t="str">
            <v/>
          </cell>
        </row>
        <row r="25">
          <cell r="O25">
            <v>3</v>
          </cell>
          <cell r="Y25" t="str">
            <v/>
          </cell>
          <cell r="AA25" t="str">
            <v/>
          </cell>
        </row>
        <row r="26">
          <cell r="O26">
            <v>4</v>
          </cell>
          <cell r="Y26" t="str">
            <v/>
          </cell>
          <cell r="AA26" t="str">
            <v/>
          </cell>
        </row>
        <row r="27">
          <cell r="O27">
            <v>5</v>
          </cell>
          <cell r="Y27" t="str">
            <v/>
          </cell>
          <cell r="AA27" t="str">
            <v/>
          </cell>
        </row>
        <row r="28">
          <cell r="O28">
            <v>6</v>
          </cell>
          <cell r="Y28" t="str">
            <v/>
          </cell>
          <cell r="AA28" t="str">
            <v/>
          </cell>
        </row>
        <row r="29">
          <cell r="O29">
            <v>1</v>
          </cell>
          <cell r="Y29" t="str">
            <v/>
          </cell>
          <cell r="AA29" t="str">
            <v/>
          </cell>
        </row>
        <row r="30">
          <cell r="O30">
            <v>2</v>
          </cell>
          <cell r="Y30" t="str">
            <v/>
          </cell>
          <cell r="AA30" t="str">
            <v/>
          </cell>
        </row>
        <row r="31">
          <cell r="O31">
            <v>3</v>
          </cell>
          <cell r="Y31" t="str">
            <v/>
          </cell>
          <cell r="AA31" t="str">
            <v/>
          </cell>
        </row>
        <row r="32">
          <cell r="O32">
            <v>4</v>
          </cell>
          <cell r="Y32" t="str">
            <v/>
          </cell>
          <cell r="AA32" t="str">
            <v/>
          </cell>
        </row>
        <row r="33">
          <cell r="O33">
            <v>5</v>
          </cell>
          <cell r="Y33" t="str">
            <v/>
          </cell>
          <cell r="AA33" t="str">
            <v/>
          </cell>
        </row>
        <row r="34">
          <cell r="O34">
            <v>6</v>
          </cell>
          <cell r="Y34" t="str">
            <v/>
          </cell>
          <cell r="AA34" t="str">
            <v/>
          </cell>
        </row>
        <row r="35">
          <cell r="O35">
            <v>1</v>
          </cell>
          <cell r="Y35" t="str">
            <v/>
          </cell>
          <cell r="AA35" t="str">
            <v/>
          </cell>
        </row>
        <row r="36">
          <cell r="O36">
            <v>2</v>
          </cell>
          <cell r="Y36" t="str">
            <v/>
          </cell>
          <cell r="AA36" t="str">
            <v/>
          </cell>
        </row>
        <row r="37">
          <cell r="O37">
            <v>3</v>
          </cell>
          <cell r="Y37" t="str">
            <v/>
          </cell>
          <cell r="AA37" t="str">
            <v/>
          </cell>
        </row>
        <row r="38">
          <cell r="O38">
            <v>4</v>
          </cell>
          <cell r="Y38" t="str">
            <v/>
          </cell>
          <cell r="AA38" t="str">
            <v/>
          </cell>
        </row>
        <row r="39">
          <cell r="O39">
            <v>5</v>
          </cell>
          <cell r="Y39" t="str">
            <v/>
          </cell>
          <cell r="AA39" t="str">
            <v/>
          </cell>
        </row>
        <row r="40">
          <cell r="O40">
            <v>6</v>
          </cell>
          <cell r="Y40" t="str">
            <v/>
          </cell>
          <cell r="AA40" t="str">
            <v/>
          </cell>
        </row>
        <row r="41">
          <cell r="O41">
            <v>1</v>
          </cell>
          <cell r="Y41" t="str">
            <v/>
          </cell>
          <cell r="AA41" t="str">
            <v/>
          </cell>
        </row>
        <row r="42">
          <cell r="O42">
            <v>2</v>
          </cell>
          <cell r="Y42" t="str">
            <v/>
          </cell>
          <cell r="AA42" t="str">
            <v/>
          </cell>
        </row>
        <row r="43">
          <cell r="O43">
            <v>3</v>
          </cell>
          <cell r="Y43" t="str">
            <v/>
          </cell>
          <cell r="AA43" t="str">
            <v/>
          </cell>
        </row>
        <row r="44">
          <cell r="O44">
            <v>4</v>
          </cell>
          <cell r="Y44" t="str">
            <v/>
          </cell>
          <cell r="AA44" t="str">
            <v/>
          </cell>
        </row>
        <row r="45">
          <cell r="O45">
            <v>5</v>
          </cell>
          <cell r="Y45" t="str">
            <v/>
          </cell>
          <cell r="AA45" t="str">
            <v/>
          </cell>
        </row>
        <row r="46">
          <cell r="O46">
            <v>6</v>
          </cell>
          <cell r="Y46" t="str">
            <v/>
          </cell>
          <cell r="AA46" t="str">
            <v/>
          </cell>
        </row>
        <row r="47">
          <cell r="O47">
            <v>1</v>
          </cell>
          <cell r="Y47" t="str">
            <v/>
          </cell>
          <cell r="AA47" t="str">
            <v/>
          </cell>
        </row>
        <row r="48">
          <cell r="O48">
            <v>2</v>
          </cell>
          <cell r="Y48" t="str">
            <v/>
          </cell>
          <cell r="AA48" t="str">
            <v/>
          </cell>
        </row>
        <row r="49">
          <cell r="O49">
            <v>3</v>
          </cell>
          <cell r="Y49" t="str">
            <v/>
          </cell>
          <cell r="AA49" t="str">
            <v/>
          </cell>
        </row>
        <row r="50">
          <cell r="O50">
            <v>4</v>
          </cell>
          <cell r="Y50" t="str">
            <v/>
          </cell>
          <cell r="AA50" t="str">
            <v/>
          </cell>
        </row>
        <row r="51">
          <cell r="O51">
            <v>5</v>
          </cell>
          <cell r="Y51" t="str">
            <v/>
          </cell>
          <cell r="AA51" t="str">
            <v/>
          </cell>
        </row>
        <row r="52">
          <cell r="O52">
            <v>6</v>
          </cell>
          <cell r="Y52" t="str">
            <v/>
          </cell>
          <cell r="AA52" t="str">
            <v/>
          </cell>
        </row>
        <row r="53">
          <cell r="O53">
            <v>1</v>
          </cell>
          <cell r="Y53" t="str">
            <v/>
          </cell>
          <cell r="AA53" t="str">
            <v/>
          </cell>
        </row>
        <row r="54">
          <cell r="O54">
            <v>2</v>
          </cell>
          <cell r="Y54" t="str">
            <v/>
          </cell>
          <cell r="AA54" t="str">
            <v/>
          </cell>
        </row>
        <row r="55">
          <cell r="O55">
            <v>3</v>
          </cell>
          <cell r="Y55" t="str">
            <v/>
          </cell>
          <cell r="AA55" t="str">
            <v/>
          </cell>
        </row>
        <row r="56">
          <cell r="O56">
            <v>4</v>
          </cell>
          <cell r="Y56" t="str">
            <v/>
          </cell>
          <cell r="AA56" t="str">
            <v/>
          </cell>
        </row>
        <row r="57">
          <cell r="O57">
            <v>5</v>
          </cell>
          <cell r="Y57" t="str">
            <v/>
          </cell>
          <cell r="AA57" t="str">
            <v/>
          </cell>
        </row>
        <row r="58">
          <cell r="O58">
            <v>6</v>
          </cell>
          <cell r="Y58" t="str">
            <v/>
          </cell>
          <cell r="AA58" t="str">
            <v/>
          </cell>
        </row>
        <row r="59">
          <cell r="O59">
            <v>1</v>
          </cell>
          <cell r="Y59" t="str">
            <v/>
          </cell>
          <cell r="AA59" t="str">
            <v/>
          </cell>
        </row>
        <row r="60">
          <cell r="O60">
            <v>2</v>
          </cell>
          <cell r="Y60" t="str">
            <v/>
          </cell>
          <cell r="AA60" t="str">
            <v/>
          </cell>
        </row>
        <row r="61">
          <cell r="O61">
            <v>3</v>
          </cell>
          <cell r="Y61" t="str">
            <v/>
          </cell>
          <cell r="AA61" t="str">
            <v/>
          </cell>
        </row>
        <row r="62">
          <cell r="O62">
            <v>4</v>
          </cell>
          <cell r="Y62" t="str">
            <v/>
          </cell>
          <cell r="AA62" t="str">
            <v/>
          </cell>
        </row>
        <row r="63">
          <cell r="O63">
            <v>5</v>
          </cell>
          <cell r="Y63" t="str">
            <v/>
          </cell>
          <cell r="AA63" t="str">
            <v/>
          </cell>
        </row>
        <row r="64">
          <cell r="O64">
            <v>6</v>
          </cell>
          <cell r="Y64" t="str">
            <v/>
          </cell>
          <cell r="AA64" t="str">
            <v/>
          </cell>
        </row>
        <row r="65">
          <cell r="O65">
            <v>1</v>
          </cell>
          <cell r="Y65" t="str">
            <v/>
          </cell>
          <cell r="AA65" t="str">
            <v/>
          </cell>
        </row>
        <row r="66">
          <cell r="O66">
            <v>2</v>
          </cell>
          <cell r="Y66" t="str">
            <v/>
          </cell>
          <cell r="AA66" t="str">
            <v/>
          </cell>
        </row>
        <row r="67">
          <cell r="O67">
            <v>3</v>
          </cell>
          <cell r="Y67" t="str">
            <v/>
          </cell>
          <cell r="AA67" t="str">
            <v/>
          </cell>
        </row>
        <row r="68">
          <cell r="O68">
            <v>4</v>
          </cell>
          <cell r="Y68" t="str">
            <v/>
          </cell>
          <cell r="AA68" t="str">
            <v/>
          </cell>
        </row>
        <row r="69">
          <cell r="O69">
            <v>5</v>
          </cell>
          <cell r="Y69" t="str">
            <v/>
          </cell>
          <cell r="AA69" t="str">
            <v/>
          </cell>
        </row>
        <row r="70">
          <cell r="O70">
            <v>6</v>
          </cell>
          <cell r="Y70" t="str">
            <v/>
          </cell>
          <cell r="AA70" t="str">
            <v/>
          </cell>
        </row>
      </sheetData>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Tabla Valoración controles"/>
      <sheetName val="Tabla probabilidad"/>
      <sheetName val="Tabla Impacto"/>
      <sheetName val="Tratamiento del riesgo"/>
      <sheetName val="Matriz Calor Inherente"/>
      <sheetName val="Matriz Calor Residual"/>
      <sheetName val="Objetivos y Alcances "/>
      <sheetName val="Opciones Tratamiento"/>
      <sheetName val="Hoja1"/>
    </sheetNames>
    <sheetDataSet>
      <sheetData sheetId="0"/>
      <sheetData sheetId="1" refreshError="1"/>
      <sheetData sheetId="2" refreshError="1"/>
      <sheetData sheetId="3" refreshError="1"/>
      <sheetData sheetId="4" refreshError="1"/>
      <sheetData sheetId="5" refreshError="1"/>
      <sheetData sheetId="6" refreshError="1"/>
      <sheetData sheetId="7">
        <row r="4">
          <cell r="B4" t="str">
            <v>Diseñar e implementar planes, lineamientos y estrategias de comunicación y mercadeo orientados a fortalecer la difusión veraz y oportuna de la gestión institucional, contribuyendo al posicionamiento de la entidad ante la ciudadanía y su permanente interacción con los grupos de interés.</v>
          </cell>
        </row>
      </sheetData>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Tabla Valoración controles"/>
      <sheetName val="Tabla probabilidad"/>
      <sheetName val="Tabla Impacto"/>
      <sheetName val="Tratamiento del riesgo"/>
      <sheetName val="Matriz Calor Inherente"/>
      <sheetName val="Matriz Calor Residual"/>
      <sheetName val="Objetivos y Alcances "/>
      <sheetName val="Opciones Tratamiento"/>
      <sheetName val="Hoja1"/>
    </sheetNames>
    <sheetDataSet>
      <sheetData sheetId="0"/>
      <sheetData sheetId="1" refreshError="1"/>
      <sheetData sheetId="2" refreshError="1"/>
      <sheetData sheetId="3" refreshError="1"/>
      <sheetData sheetId="4" refreshError="1"/>
      <sheetData sheetId="5" refreshError="1"/>
      <sheetData sheetId="6" refreshError="1"/>
      <sheetData sheetId="7">
        <row r="10">
          <cell r="B10" t="str">
            <v>Realizar investigación y formación en el campo de la Psiquiatría y Salud Mental, con el fin de generar nuevo conocimiento, contribuyendo a la formación de profesionales de la salud, con un enfoque de responsabilidad social.</v>
          </cell>
        </row>
      </sheetData>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Tabla probabilidad"/>
      <sheetName val="Tabla Impacto"/>
      <sheetName val="Tabla Valoración controles"/>
      <sheetName val="Tratamiento del riesgo"/>
      <sheetName val="Matriz Calor Inherente"/>
      <sheetName val="Matriz Calor Residual"/>
      <sheetName val="Objetivos y Alcances "/>
      <sheetName val="Opciones Tratamiento"/>
      <sheetName val="Hoja1"/>
    </sheetNames>
    <sheetDataSet>
      <sheetData sheetId="0"/>
      <sheetData sheetId="1" refreshError="1"/>
      <sheetData sheetId="2" refreshError="1"/>
      <sheetData sheetId="3" refreshError="1"/>
      <sheetData sheetId="4" refreshError="1"/>
      <sheetData sheetId="5" refreshError="1"/>
      <sheetData sheetId="6" refreshError="1"/>
      <sheetData sheetId="7">
        <row r="6">
          <cell r="B6" t="str">
            <v>Realizar atención médica general y/o de psiquiatría de Urgencias según clasificación, a fin de estabilizar al usuario y definir una conducta a seguir</v>
          </cell>
        </row>
      </sheetData>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Tabla probabilidad"/>
      <sheetName val="Tabla Impacto"/>
      <sheetName val="Tabla Valoración controles"/>
      <sheetName val="Tratamiento del riesgo"/>
      <sheetName val="Matriz Calor Inherente"/>
      <sheetName val="Matriz Calor Residual"/>
      <sheetName val="Objetivos y Alcances "/>
      <sheetName val="Opciones Tratamiento"/>
      <sheetName val="Hoja1"/>
    </sheetNames>
    <sheetDataSet>
      <sheetData sheetId="0"/>
      <sheetData sheetId="1" refreshError="1"/>
      <sheetData sheetId="2" refreshError="1"/>
      <sheetData sheetId="3" refreshError="1"/>
      <sheetData sheetId="4" refreshError="1"/>
      <sheetData sheetId="5" refreshError="1"/>
      <sheetData sheetId="6" refreshError="1"/>
      <sheetData sheetId="7">
        <row r="9">
          <cell r="B9" t="str">
            <v>Realizar un diagnóstico del estado de salud mental de los usuarios, con el fin de proponer un plan de tratamiento y brindar orientación e información necesaria para contribuir al mejoramiento de su estado de salud.</v>
          </cell>
        </row>
      </sheetData>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Tabla Valoración controles"/>
      <sheetName val="Tabla probabilidad"/>
      <sheetName val="Tabla Impacto"/>
      <sheetName val="Tratamiento del riesgo"/>
      <sheetName val="Matriz Calor Inherente"/>
      <sheetName val="Matriz Calor Residual"/>
      <sheetName val="Objetivos y Alcances "/>
      <sheetName val="Opciones Tratamiento"/>
      <sheetName val="Hoja1"/>
    </sheetNames>
    <sheetDataSet>
      <sheetData sheetId="0"/>
      <sheetData sheetId="1"/>
      <sheetData sheetId="2"/>
      <sheetData sheetId="3"/>
      <sheetData sheetId="4"/>
      <sheetData sheetId="5"/>
      <sheetData sheetId="6"/>
      <sheetData sheetId="7">
        <row r="5">
          <cell r="B5" t="str">
            <v>Identificar las necesidades y expectativas de los usuarios frente a los servicios prestados para lograr su satisfacción, a partir de la gestión de los procesos institucionales, así como promover el goce efectivo de sus derechos, incluyendo su participación.</v>
          </cell>
        </row>
      </sheetData>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final"/>
      <sheetName val="Tabla Impacto"/>
      <sheetName val="Opciones Tratamiento"/>
      <sheetName val="Tabla probabilidad"/>
      <sheetName val="Tabla Valoración controles"/>
      <sheetName val="Objetivos y Alcances "/>
      <sheetName val="Matriz Calor Residual"/>
      <sheetName val="Matriz Calor Inherente"/>
      <sheetName val="Hoja1"/>
      <sheetName val="cONFIGURACION "/>
      <sheetName val="rECOMENDACIONES "/>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Tabla probabilidad"/>
      <sheetName val="Tabla Impacto"/>
      <sheetName val="Tabla Valoración controles"/>
      <sheetName val="Tratamiento del riesgo"/>
      <sheetName val="Matriz Calor Inherente"/>
      <sheetName val="Matriz Calor Residual"/>
      <sheetName val="Objetivos y Alcances "/>
      <sheetName val="Opciones Tratamiento"/>
      <sheetName val="Hoja1"/>
    </sheetNames>
    <sheetDataSet>
      <sheetData sheetId="0"/>
      <sheetData sheetId="1" refreshError="1"/>
      <sheetData sheetId="2" refreshError="1"/>
      <sheetData sheetId="3" refreshError="1"/>
      <sheetData sheetId="4" refreshError="1"/>
      <sheetData sheetId="5" refreshError="1"/>
      <sheetData sheetId="6" refreshError="1"/>
      <sheetData sheetId="7">
        <row r="8">
          <cell r="B8" t="str">
            <v>Brindar una atención integral intrahospitalaria al usuario con enfermedad mental en su fase aguda, a través de un equipo interdisciplinario, con el fin de lograr su mejoría clínica.</v>
          </cell>
        </row>
      </sheetData>
      <sheetData sheetId="8" refreshError="1"/>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Tabla Valoración controles"/>
      <sheetName val="Tabla probabilidad"/>
      <sheetName val="Tabla Impacto"/>
      <sheetName val="Tratamiento del riesgo"/>
      <sheetName val="Matriz Calor Inherente"/>
      <sheetName val="Matriz Calor Residual"/>
      <sheetName val="Objetivos y Alcances "/>
      <sheetName val="Opciones Tratamiento"/>
      <sheetName val="Hoja1"/>
    </sheetNames>
    <sheetDataSet>
      <sheetData sheetId="0"/>
      <sheetData sheetId="1" refreshError="1"/>
      <sheetData sheetId="2" refreshError="1"/>
      <sheetData sheetId="3" refreshError="1"/>
      <sheetData sheetId="4" refreshError="1"/>
      <sheetData sheetId="5" refreshError="1"/>
      <sheetData sheetId="6" refreshError="1"/>
      <sheetData sheetId="7">
        <row r="7">
          <cell r="B7" t="str">
            <v>Brindar atención integral e integrada en Salud Mental, a través de la planeación e implementación de actividades de Promoción, Prevención, Asistencia y Rehabilitación; que permitan disminuir los reingresos hospitalarios y lograr mejoría en los niveles de funcionalidad de las personas en riesgo o situación de discapacidad psicosocial derivada de su enfermedad mental, así como su reintegración a la sociedad.</v>
          </cell>
        </row>
      </sheetData>
      <sheetData sheetId="8" refreshError="1"/>
      <sheetData sheetId="9" refreshError="1"/>
    </sheetDataSet>
  </externalBook>
</externalLink>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219:E229">
  <tableColumns count="4">
    <tableColumn id="1" xr3:uid="{00000000-0010-0000-0000-000001000000}" name="Criterios"/>
    <tableColumn id="4" xr3:uid="{00000000-0010-0000-0000-000004000000}" name="Columna2" dataDxfId="7"/>
    <tableColumn id="3" xr3:uid="{00000000-0010-0000-0000-000003000000}" name="Columna1" dataDxfId="6"/>
    <tableColumn id="2" xr3:uid="{00000000-0010-0000-0000-000002000000}"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B952"/>
  <sheetViews>
    <sheetView topLeftCell="AC25" zoomScale="91" zoomScaleNormal="91" workbookViewId="0">
      <selection activeCell="AO26" sqref="AO26"/>
    </sheetView>
  </sheetViews>
  <sheetFormatPr baseColWidth="10" defaultColWidth="12.625" defaultRowHeight="15" customHeight="1" x14ac:dyDescent="0.2"/>
  <cols>
    <col min="1" max="1" width="1.75" style="387" customWidth="1"/>
    <col min="2" max="2" width="10.25" style="235" customWidth="1"/>
    <col min="3" max="3" width="23.125" style="235" customWidth="1"/>
    <col min="4" max="4" width="20" style="235" customWidth="1"/>
    <col min="5" max="5" width="15.125" style="235" customWidth="1"/>
    <col min="6" max="6" width="13.625" style="235" customWidth="1"/>
    <col min="7" max="7" width="36.25" style="235" customWidth="1"/>
    <col min="8" max="8" width="11.25" style="239" hidden="1" customWidth="1"/>
    <col min="9" max="9" width="10.75" style="239" hidden="1" customWidth="1"/>
    <col min="10" max="10" width="11" style="239" customWidth="1"/>
    <col min="11" max="11" width="11.5" style="235" customWidth="1"/>
    <col min="12" max="12" width="15.375" style="235" customWidth="1"/>
    <col min="13" max="13" width="15.625" style="235" customWidth="1"/>
    <col min="14" max="14" width="14" style="235" customWidth="1"/>
    <col min="15" max="15" width="16.125" style="235" customWidth="1"/>
    <col min="16" max="16" width="20.5" style="235" customWidth="1"/>
    <col min="17" max="17" width="10.125" style="235" customWidth="1"/>
    <col min="18" max="18" width="12" style="235" customWidth="1"/>
    <col min="19" max="19" width="7.125" style="235" customWidth="1"/>
    <col min="20" max="20" width="16.5" style="235" customWidth="1"/>
    <col min="21" max="21" width="5.125" style="235" customWidth="1"/>
    <col min="22" max="22" width="39.875" style="235" customWidth="1"/>
    <col min="23" max="23" width="17.625" style="235" customWidth="1"/>
    <col min="24" max="24" width="6" style="235" customWidth="1"/>
    <col min="25" max="25" width="4.375" style="235" customWidth="1"/>
    <col min="26" max="26" width="4.875" style="235" customWidth="1"/>
    <col min="27" max="27" width="6.25" style="235" customWidth="1"/>
    <col min="28" max="28" width="5.875" style="235" customWidth="1"/>
    <col min="29" max="29" width="5.5" style="235" customWidth="1"/>
    <col min="30" max="30" width="0.875" style="235" customWidth="1"/>
    <col min="31" max="31" width="2.625" style="235" customWidth="1"/>
    <col min="32" max="32" width="20.375" style="235" customWidth="1"/>
    <col min="33" max="33" width="9.125" style="235" customWidth="1"/>
    <col min="34" max="34" width="16.75" style="235" customWidth="1"/>
    <col min="35" max="37" width="13.125" style="235" customWidth="1"/>
    <col min="38" max="38" width="17.75" style="235" customWidth="1"/>
    <col min="39" max="39" width="0.125" style="235" customWidth="1"/>
    <col min="40" max="40" width="18.625" style="235" customWidth="1"/>
    <col min="41" max="41" width="17.25" style="235" customWidth="1"/>
    <col min="42" max="42" width="48.5" style="235" hidden="1" customWidth="1"/>
    <col min="43" max="43" width="15.5" style="235" hidden="1" customWidth="1"/>
    <col min="44" max="44" width="9.5" style="235" customWidth="1"/>
    <col min="45" max="63" width="10" style="235" customWidth="1"/>
    <col min="64" max="16384" width="12.625" style="235"/>
  </cols>
  <sheetData>
    <row r="1" spans="2:63" ht="15" customHeight="1" x14ac:dyDescent="0.2">
      <c r="B1" s="1178"/>
      <c r="C1" s="1179"/>
      <c r="D1" s="1179"/>
      <c r="E1" s="1179"/>
      <c r="F1" s="1180"/>
      <c r="G1" s="1187" t="s">
        <v>269</v>
      </c>
      <c r="H1" s="1188"/>
      <c r="I1" s="1188"/>
      <c r="J1" s="1188"/>
      <c r="K1" s="1188"/>
      <c r="L1" s="1188"/>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9"/>
      <c r="AM1" s="1196" t="s">
        <v>270</v>
      </c>
      <c r="AN1" s="1164" t="s">
        <v>271</v>
      </c>
      <c r="AO1" s="387"/>
      <c r="AP1" s="387"/>
      <c r="AQ1" s="387"/>
    </row>
    <row r="2" spans="2:63" ht="15" customHeight="1" x14ac:dyDescent="0.2">
      <c r="B2" s="1181"/>
      <c r="C2" s="1182"/>
      <c r="D2" s="1182"/>
      <c r="E2" s="1182"/>
      <c r="F2" s="1183"/>
      <c r="G2" s="1190"/>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2"/>
      <c r="AM2" s="1197"/>
      <c r="AN2" s="1165"/>
      <c r="AO2" s="387"/>
      <c r="AP2" s="387"/>
      <c r="AQ2" s="387"/>
    </row>
    <row r="3" spans="2:63" ht="5.25" customHeight="1" x14ac:dyDescent="0.2">
      <c r="B3" s="1181"/>
      <c r="C3" s="1182"/>
      <c r="D3" s="1182"/>
      <c r="E3" s="1182"/>
      <c r="F3" s="1183"/>
      <c r="G3" s="1190"/>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2"/>
      <c r="AN3" s="761"/>
      <c r="AO3" s="387"/>
      <c r="AP3" s="387"/>
      <c r="AQ3" s="387"/>
    </row>
    <row r="4" spans="2:63" ht="23.25" customHeight="1" x14ac:dyDescent="0.2">
      <c r="B4" s="1181"/>
      <c r="C4" s="1182"/>
      <c r="D4" s="1182"/>
      <c r="E4" s="1182"/>
      <c r="F4" s="1183"/>
      <c r="G4" s="1190"/>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2"/>
      <c r="AM4" s="237" t="s">
        <v>272</v>
      </c>
      <c r="AN4" s="762" t="s">
        <v>273</v>
      </c>
      <c r="AO4" s="387"/>
      <c r="AP4" s="387"/>
      <c r="AQ4" s="387"/>
    </row>
    <row r="5" spans="2:63" ht="6" customHeight="1" x14ac:dyDescent="0.2">
      <c r="B5" s="1181"/>
      <c r="C5" s="1182"/>
      <c r="D5" s="1182"/>
      <c r="E5" s="1182"/>
      <c r="F5" s="1183"/>
      <c r="G5" s="1190"/>
      <c r="H5" s="1191"/>
      <c r="I5" s="1191"/>
      <c r="J5" s="1191"/>
      <c r="K5" s="1191"/>
      <c r="L5" s="1191"/>
      <c r="M5" s="1191"/>
      <c r="N5" s="1191"/>
      <c r="O5" s="1191"/>
      <c r="P5" s="1191"/>
      <c r="Q5" s="1191"/>
      <c r="R5" s="1191"/>
      <c r="S5" s="1191"/>
      <c r="T5" s="1191"/>
      <c r="U5" s="1191"/>
      <c r="V5" s="1191"/>
      <c r="W5" s="1191"/>
      <c r="X5" s="1191"/>
      <c r="Y5" s="1191"/>
      <c r="Z5" s="1191"/>
      <c r="AA5" s="1191"/>
      <c r="AB5" s="1191"/>
      <c r="AC5" s="1191"/>
      <c r="AD5" s="1191"/>
      <c r="AE5" s="1191"/>
      <c r="AF5" s="1191"/>
      <c r="AG5" s="1191"/>
      <c r="AH5" s="1191"/>
      <c r="AI5" s="1191"/>
      <c r="AJ5" s="1191"/>
      <c r="AK5" s="1191"/>
      <c r="AL5" s="1192"/>
      <c r="AN5" s="726"/>
      <c r="AO5" s="387"/>
      <c r="AP5" s="387"/>
      <c r="AQ5" s="387"/>
    </row>
    <row r="6" spans="2:63" ht="27.75" customHeight="1" x14ac:dyDescent="0.2">
      <c r="B6" s="1184"/>
      <c r="C6" s="1185"/>
      <c r="D6" s="1185"/>
      <c r="E6" s="1185"/>
      <c r="F6" s="1186"/>
      <c r="G6" s="1193"/>
      <c r="H6" s="1194"/>
      <c r="I6" s="1194"/>
      <c r="J6" s="1194"/>
      <c r="K6" s="1194"/>
      <c r="L6" s="1194"/>
      <c r="M6" s="1194"/>
      <c r="N6" s="1194"/>
      <c r="O6" s="1194"/>
      <c r="P6" s="1194"/>
      <c r="Q6" s="1194"/>
      <c r="R6" s="1194"/>
      <c r="S6" s="1194"/>
      <c r="T6" s="1194"/>
      <c r="U6" s="1194"/>
      <c r="V6" s="1194"/>
      <c r="W6" s="1194"/>
      <c r="X6" s="1194"/>
      <c r="Y6" s="1194"/>
      <c r="Z6" s="1194"/>
      <c r="AA6" s="1194"/>
      <c r="AB6" s="1194"/>
      <c r="AC6" s="1194"/>
      <c r="AD6" s="1194"/>
      <c r="AE6" s="1194"/>
      <c r="AF6" s="1194"/>
      <c r="AG6" s="1194"/>
      <c r="AH6" s="1194"/>
      <c r="AI6" s="1194"/>
      <c r="AJ6" s="1194"/>
      <c r="AK6" s="1194"/>
      <c r="AL6" s="1195"/>
      <c r="AM6" s="240" t="s">
        <v>274</v>
      </c>
      <c r="AN6" s="763" t="s">
        <v>277</v>
      </c>
      <c r="AO6" s="387"/>
      <c r="AP6" s="387"/>
      <c r="AQ6" s="387"/>
    </row>
    <row r="7" spans="2:63" s="387" customFormat="1" ht="15" customHeight="1" x14ac:dyDescent="0.2">
      <c r="B7" s="388"/>
      <c r="C7" s="389"/>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389"/>
      <c r="AF7" s="389"/>
      <c r="AG7" s="389"/>
      <c r="AH7" s="389"/>
      <c r="AI7" s="389"/>
      <c r="AJ7" s="389"/>
      <c r="AK7" s="389"/>
      <c r="AL7" s="389"/>
      <c r="AM7" s="389"/>
      <c r="AN7" s="389"/>
    </row>
    <row r="8" spans="2:63" ht="12" customHeight="1" x14ac:dyDescent="0.2">
      <c r="B8" s="390"/>
      <c r="C8" s="391"/>
      <c r="D8" s="391"/>
      <c r="E8" s="391"/>
      <c r="F8" s="391"/>
      <c r="G8" s="391"/>
      <c r="H8" s="391"/>
      <c r="I8" s="391"/>
      <c r="J8" s="391"/>
      <c r="K8" s="391"/>
      <c r="L8" s="391"/>
      <c r="M8" s="391"/>
      <c r="N8" s="391"/>
      <c r="O8" s="391"/>
      <c r="P8" s="391"/>
      <c r="Q8" s="391"/>
      <c r="R8" s="391"/>
      <c r="S8" s="391"/>
      <c r="T8" s="391"/>
      <c r="U8" s="391"/>
      <c r="V8" s="391"/>
      <c r="W8" s="391"/>
      <c r="X8" s="391"/>
      <c r="Y8" s="391"/>
      <c r="Z8" s="391"/>
      <c r="AA8" s="391"/>
      <c r="AB8" s="391"/>
      <c r="AC8" s="391"/>
      <c r="AD8" s="391"/>
      <c r="AE8" s="391"/>
      <c r="AF8" s="391"/>
      <c r="AG8" s="391"/>
      <c r="AH8" s="391"/>
      <c r="AI8" s="391"/>
      <c r="AJ8" s="391"/>
      <c r="AK8" s="391"/>
      <c r="AL8" s="391"/>
      <c r="AM8" s="392"/>
      <c r="AN8" s="392"/>
      <c r="AO8" s="387"/>
      <c r="AP8" s="387"/>
    </row>
    <row r="9" spans="2:63" ht="37.5" customHeight="1" x14ac:dyDescent="0.2">
      <c r="B9" s="1166" t="s">
        <v>275</v>
      </c>
      <c r="C9" s="1167"/>
      <c r="D9" s="1167"/>
      <c r="E9" s="1168"/>
      <c r="F9" s="1169" t="s">
        <v>213</v>
      </c>
      <c r="G9" s="1170"/>
      <c r="H9" s="1170"/>
      <c r="I9" s="1170"/>
      <c r="J9" s="1170"/>
      <c r="K9" s="1170"/>
      <c r="L9" s="1170"/>
      <c r="M9" s="1170"/>
      <c r="N9" s="1170"/>
      <c r="O9" s="1170"/>
      <c r="P9" s="1170"/>
      <c r="Q9" s="1170"/>
      <c r="R9" s="1170"/>
      <c r="S9" s="1170"/>
      <c r="T9" s="1170"/>
      <c r="U9" s="1170"/>
      <c r="V9" s="1170"/>
      <c r="W9" s="1170"/>
      <c r="X9" s="1170"/>
      <c r="Y9" s="1170"/>
      <c r="Z9" s="1170"/>
      <c r="AA9" s="1170"/>
      <c r="AB9" s="1170"/>
      <c r="AC9" s="1170"/>
      <c r="AD9" s="1170"/>
      <c r="AE9" s="1170"/>
      <c r="AF9" s="1170"/>
      <c r="AG9" s="1170"/>
      <c r="AH9" s="1170"/>
      <c r="AI9" s="1170"/>
      <c r="AJ9" s="1170"/>
      <c r="AK9" s="1170"/>
      <c r="AL9" s="1170"/>
      <c r="AM9" s="1170"/>
      <c r="AN9" s="1170"/>
      <c r="AO9" s="387"/>
      <c r="AP9" s="387"/>
      <c r="AR9" s="393"/>
      <c r="AS9" s="393"/>
      <c r="AT9" s="393"/>
      <c r="AU9" s="393"/>
      <c r="AV9" s="393"/>
      <c r="AW9" s="393"/>
      <c r="AX9" s="393"/>
      <c r="AY9" s="393"/>
      <c r="AZ9" s="393"/>
      <c r="BA9" s="393"/>
      <c r="BB9" s="393"/>
      <c r="BC9" s="393"/>
      <c r="BD9" s="393"/>
      <c r="BE9" s="393"/>
      <c r="BF9" s="393"/>
      <c r="BG9" s="393"/>
      <c r="BH9" s="393"/>
      <c r="BI9" s="393"/>
      <c r="BJ9" s="393"/>
      <c r="BK9" s="393"/>
    </row>
    <row r="10" spans="2:63" ht="36" customHeight="1" x14ac:dyDescent="0.2">
      <c r="B10" s="1166" t="s">
        <v>276</v>
      </c>
      <c r="C10" s="1167"/>
      <c r="D10" s="1167"/>
      <c r="E10" s="1168"/>
      <c r="F10" s="1171" t="s">
        <v>214</v>
      </c>
      <c r="G10" s="1171"/>
      <c r="H10" s="1171"/>
      <c r="I10" s="1171"/>
      <c r="J10" s="1171"/>
      <c r="K10" s="1171"/>
      <c r="L10" s="1171"/>
      <c r="M10" s="1171"/>
      <c r="N10" s="1171"/>
      <c r="O10" s="1171"/>
      <c r="P10" s="1171"/>
      <c r="Q10" s="1171"/>
      <c r="R10" s="1171"/>
      <c r="S10" s="1171"/>
      <c r="T10" s="1171"/>
      <c r="U10" s="1171"/>
      <c r="V10" s="1171"/>
      <c r="W10" s="1171"/>
      <c r="X10" s="1171"/>
      <c r="Y10" s="1171"/>
      <c r="Z10" s="1171"/>
      <c r="AA10" s="1171"/>
      <c r="AB10" s="1171"/>
      <c r="AC10" s="1171"/>
      <c r="AD10" s="1171"/>
      <c r="AE10" s="1171"/>
      <c r="AF10" s="1171"/>
      <c r="AG10" s="1171"/>
      <c r="AH10" s="1171"/>
      <c r="AI10" s="1171"/>
      <c r="AJ10" s="1171"/>
      <c r="AK10" s="1171"/>
      <c r="AL10" s="1171"/>
      <c r="AM10" s="394"/>
      <c r="AN10" s="394"/>
      <c r="AO10" s="387"/>
      <c r="AP10" s="387"/>
      <c r="AR10" s="393"/>
      <c r="AS10" s="393"/>
      <c r="AT10" s="393"/>
      <c r="AU10" s="393"/>
      <c r="AV10" s="393"/>
      <c r="AW10" s="393"/>
      <c r="AX10" s="393"/>
      <c r="AY10" s="393"/>
      <c r="AZ10" s="393"/>
      <c r="BA10" s="393"/>
      <c r="BB10" s="393"/>
      <c r="BC10" s="393"/>
      <c r="BD10" s="393"/>
      <c r="BE10" s="393"/>
      <c r="BF10" s="393"/>
      <c r="BG10" s="393"/>
      <c r="BH10" s="393"/>
      <c r="BI10" s="393"/>
      <c r="BJ10" s="393"/>
      <c r="BK10" s="393"/>
    </row>
    <row r="11" spans="2:63" ht="14.25" customHeight="1" x14ac:dyDescent="0.2">
      <c r="B11" s="395"/>
      <c r="C11" s="396"/>
      <c r="D11" s="395"/>
      <c r="E11" s="395"/>
      <c r="F11" s="396"/>
      <c r="G11" s="393"/>
      <c r="H11" s="386"/>
      <c r="I11" s="386"/>
      <c r="J11" s="386"/>
      <c r="K11" s="395"/>
      <c r="L11" s="396"/>
      <c r="M11" s="393"/>
      <c r="N11" s="393"/>
      <c r="O11" s="393"/>
      <c r="P11" s="393"/>
      <c r="Q11" s="393"/>
      <c r="R11" s="393"/>
      <c r="S11" s="393"/>
      <c r="T11" s="393"/>
      <c r="U11" s="393"/>
      <c r="V11" s="393"/>
      <c r="W11" s="393"/>
      <c r="X11" s="393"/>
      <c r="Y11" s="393"/>
      <c r="Z11" s="393"/>
      <c r="AA11" s="393"/>
      <c r="AB11" s="393"/>
      <c r="AC11" s="393"/>
      <c r="AD11" s="386"/>
      <c r="AE11" s="393"/>
      <c r="AF11" s="393"/>
      <c r="AG11" s="393"/>
      <c r="AH11" s="393"/>
      <c r="AI11" s="393"/>
      <c r="AJ11" s="393"/>
      <c r="AK11" s="386"/>
      <c r="AL11" s="393"/>
      <c r="AM11" s="393"/>
      <c r="AN11" s="393"/>
      <c r="AO11" s="393"/>
      <c r="AP11" s="393"/>
      <c r="AQ11" s="393"/>
      <c r="AR11" s="393"/>
      <c r="AS11" s="393"/>
      <c r="AT11" s="393"/>
      <c r="AU11" s="393"/>
      <c r="AV11" s="393"/>
      <c r="AW11" s="393"/>
      <c r="AX11" s="393"/>
      <c r="AY11" s="393"/>
      <c r="AZ11" s="393"/>
      <c r="BA11" s="393"/>
      <c r="BB11" s="393"/>
      <c r="BC11" s="393"/>
      <c r="BD11" s="393"/>
      <c r="BE11" s="393"/>
      <c r="BF11" s="393"/>
      <c r="BG11" s="393"/>
      <c r="BH11" s="393"/>
      <c r="BI11" s="393"/>
      <c r="BJ11" s="393"/>
      <c r="BK11" s="393"/>
    </row>
    <row r="12" spans="2:63" ht="36" customHeight="1" x14ac:dyDescent="0.2">
      <c r="B12" s="1200" t="s">
        <v>118</v>
      </c>
      <c r="C12" s="1200"/>
      <c r="D12" s="1157"/>
      <c r="E12" s="1157"/>
      <c r="F12" s="1157"/>
      <c r="G12" s="1157"/>
      <c r="H12" s="1157"/>
      <c r="I12" s="1157"/>
      <c r="J12" s="1157"/>
      <c r="K12" s="1157"/>
      <c r="L12" s="1157"/>
      <c r="M12" s="1157"/>
      <c r="N12" s="1205" t="s">
        <v>117</v>
      </c>
      <c r="O12" s="1206"/>
      <c r="P12" s="1206"/>
      <c r="Q12" s="1206"/>
      <c r="R12" s="1206"/>
      <c r="S12" s="1206"/>
      <c r="T12" s="1206"/>
      <c r="U12" s="1198" t="s">
        <v>123</v>
      </c>
      <c r="V12" s="1199"/>
      <c r="W12" s="1199"/>
      <c r="X12" s="1199"/>
      <c r="Y12" s="1199"/>
      <c r="Z12" s="1199"/>
      <c r="AA12" s="1199"/>
      <c r="AB12" s="1199"/>
      <c r="AC12" s="397"/>
      <c r="AD12" s="397"/>
      <c r="AE12" s="1202" t="s">
        <v>137</v>
      </c>
      <c r="AF12" s="1203"/>
      <c r="AG12" s="1203"/>
      <c r="AH12" s="1203"/>
      <c r="AI12" s="1203"/>
      <c r="AJ12" s="1204"/>
      <c r="AK12" s="779"/>
      <c r="AL12" s="1113" t="s">
        <v>131</v>
      </c>
      <c r="AM12" s="1114"/>
      <c r="AN12" s="1114"/>
      <c r="AO12" s="1114"/>
      <c r="AP12" s="1114"/>
      <c r="AQ12" s="1114"/>
      <c r="AR12" s="627" t="s">
        <v>935</v>
      </c>
      <c r="AS12" s="393"/>
      <c r="AT12" s="393"/>
      <c r="AU12" s="393"/>
      <c r="AV12" s="393"/>
      <c r="AW12" s="393"/>
      <c r="AX12" s="393"/>
      <c r="AY12" s="393"/>
      <c r="AZ12" s="393"/>
      <c r="BA12" s="393"/>
      <c r="BB12" s="393"/>
      <c r="BC12" s="393"/>
      <c r="BD12" s="393"/>
      <c r="BE12" s="393"/>
      <c r="BF12" s="393"/>
      <c r="BG12" s="393"/>
      <c r="BH12" s="393"/>
      <c r="BI12" s="393"/>
      <c r="BJ12" s="393"/>
      <c r="BK12" s="393"/>
    </row>
    <row r="13" spans="2:63" ht="16.5" customHeight="1" x14ac:dyDescent="0.2">
      <c r="B13" s="1201" t="s">
        <v>108</v>
      </c>
      <c r="C13" s="1200" t="s">
        <v>109</v>
      </c>
      <c r="D13" s="1149" t="s">
        <v>111</v>
      </c>
      <c r="E13" s="1149" t="s">
        <v>112</v>
      </c>
      <c r="F13" s="1149" t="s">
        <v>110</v>
      </c>
      <c r="G13" s="1149" t="s">
        <v>113</v>
      </c>
      <c r="H13" s="1154" t="s">
        <v>138</v>
      </c>
      <c r="I13" s="1154" t="s">
        <v>139</v>
      </c>
      <c r="J13" s="398"/>
      <c r="K13" s="1154" t="s">
        <v>114</v>
      </c>
      <c r="L13" s="1149" t="s">
        <v>115</v>
      </c>
      <c r="M13" s="1149" t="s">
        <v>116</v>
      </c>
      <c r="N13" s="1124" t="s">
        <v>119</v>
      </c>
      <c r="O13" s="1151" t="s">
        <v>1</v>
      </c>
      <c r="P13" s="1124" t="s">
        <v>120</v>
      </c>
      <c r="Q13" s="1124" t="s">
        <v>1</v>
      </c>
      <c r="R13" s="1124" t="s">
        <v>121</v>
      </c>
      <c r="S13" s="1151" t="s">
        <v>1</v>
      </c>
      <c r="T13" s="1124" t="s">
        <v>122</v>
      </c>
      <c r="U13" s="1126" t="s">
        <v>127</v>
      </c>
      <c r="V13" s="1130" t="s">
        <v>126</v>
      </c>
      <c r="W13" s="1160" t="s">
        <v>124</v>
      </c>
      <c r="X13" s="1156" t="s">
        <v>125</v>
      </c>
      <c r="Y13" s="1156"/>
      <c r="Z13" s="1156"/>
      <c r="AA13" s="1156"/>
      <c r="AB13" s="1156"/>
      <c r="AC13" s="1156"/>
      <c r="AD13" s="399"/>
      <c r="AE13" s="1128"/>
      <c r="AF13" s="1158" t="s">
        <v>128</v>
      </c>
      <c r="AG13" s="1128" t="s">
        <v>1</v>
      </c>
      <c r="AH13" s="1158" t="s">
        <v>129</v>
      </c>
      <c r="AI13" s="1128" t="s">
        <v>1</v>
      </c>
      <c r="AJ13" s="1162" t="s">
        <v>130</v>
      </c>
      <c r="AK13" s="727"/>
      <c r="AL13" s="1123" t="s">
        <v>132</v>
      </c>
      <c r="AM13" s="1123" t="s">
        <v>133</v>
      </c>
      <c r="AN13" s="1123" t="s">
        <v>134</v>
      </c>
      <c r="AO13" s="1123" t="s">
        <v>135</v>
      </c>
      <c r="AP13" s="1152" t="s">
        <v>136</v>
      </c>
      <c r="AQ13" s="1123" t="s">
        <v>264</v>
      </c>
      <c r="AR13" s="1115" t="s">
        <v>929</v>
      </c>
      <c r="AS13" s="393"/>
      <c r="AT13" s="393"/>
      <c r="AU13" s="393"/>
      <c r="AV13" s="393"/>
      <c r="AW13" s="393"/>
      <c r="AX13" s="393"/>
      <c r="AY13" s="393"/>
      <c r="AZ13" s="393"/>
      <c r="BA13" s="393"/>
      <c r="BB13" s="393"/>
      <c r="BC13" s="393"/>
      <c r="BD13" s="393"/>
      <c r="BE13" s="393"/>
      <c r="BF13" s="393"/>
      <c r="BG13" s="393"/>
      <c r="BH13" s="393"/>
      <c r="BI13" s="393"/>
      <c r="BJ13" s="393"/>
      <c r="BK13" s="393"/>
    </row>
    <row r="14" spans="2:63" ht="30.75" customHeight="1" x14ac:dyDescent="0.2">
      <c r="B14" s="1157"/>
      <c r="C14" s="1157"/>
      <c r="D14" s="1157"/>
      <c r="E14" s="1157"/>
      <c r="F14" s="1149"/>
      <c r="G14" s="1150"/>
      <c r="H14" s="1155"/>
      <c r="I14" s="1155"/>
      <c r="J14" s="400" t="s">
        <v>290</v>
      </c>
      <c r="K14" s="1155"/>
      <c r="L14" s="1149"/>
      <c r="M14" s="1157"/>
      <c r="N14" s="1125"/>
      <c r="O14" s="1125"/>
      <c r="P14" s="1125"/>
      <c r="Q14" s="1125"/>
      <c r="R14" s="1125"/>
      <c r="S14" s="1125"/>
      <c r="T14" s="1125"/>
      <c r="U14" s="1127"/>
      <c r="V14" s="1131"/>
      <c r="W14" s="1161"/>
      <c r="X14" s="401" t="s">
        <v>2</v>
      </c>
      <c r="Y14" s="401" t="s">
        <v>3</v>
      </c>
      <c r="Z14" s="401" t="s">
        <v>4</v>
      </c>
      <c r="AA14" s="401" t="s">
        <v>5</v>
      </c>
      <c r="AB14" s="401" t="s">
        <v>6</v>
      </c>
      <c r="AC14" s="401" t="s">
        <v>7</v>
      </c>
      <c r="AD14" s="402"/>
      <c r="AE14" s="1129"/>
      <c r="AF14" s="1159"/>
      <c r="AG14" s="1129"/>
      <c r="AH14" s="1159"/>
      <c r="AI14" s="1129"/>
      <c r="AJ14" s="1163"/>
      <c r="AK14" s="728"/>
      <c r="AL14" s="1123"/>
      <c r="AM14" s="1123"/>
      <c r="AN14" s="1123"/>
      <c r="AO14" s="1123"/>
      <c r="AP14" s="1153"/>
      <c r="AQ14" s="1123"/>
      <c r="AR14" s="1115"/>
      <c r="AS14" s="403"/>
      <c r="AT14" s="403"/>
      <c r="AU14" s="403"/>
      <c r="AV14" s="403"/>
      <c r="AW14" s="403"/>
      <c r="AX14" s="403"/>
      <c r="AY14" s="403"/>
      <c r="AZ14" s="403"/>
      <c r="BA14" s="403"/>
      <c r="BB14" s="403"/>
      <c r="BC14" s="403"/>
      <c r="BD14" s="403"/>
      <c r="BE14" s="403"/>
      <c r="BF14" s="403"/>
      <c r="BG14" s="403"/>
      <c r="BH14" s="403"/>
      <c r="BI14" s="403"/>
      <c r="BJ14" s="403"/>
      <c r="BK14" s="403"/>
    </row>
    <row r="15" spans="2:63" s="1010" customFormat="1" ht="117.75" customHeight="1" x14ac:dyDescent="0.2">
      <c r="B15" s="1143">
        <v>1</v>
      </c>
      <c r="C15" s="1146" t="s">
        <v>279</v>
      </c>
      <c r="D15" s="1138" t="s">
        <v>280</v>
      </c>
      <c r="E15" s="1138" t="s">
        <v>1155</v>
      </c>
      <c r="F15" s="1118" t="s">
        <v>92</v>
      </c>
      <c r="G15" s="1138" t="s">
        <v>672</v>
      </c>
      <c r="H15" s="996"/>
      <c r="I15" s="997"/>
      <c r="J15" s="1116" t="s">
        <v>152</v>
      </c>
      <c r="K15" s="1116" t="s">
        <v>294</v>
      </c>
      <c r="L15" s="1118" t="s">
        <v>166</v>
      </c>
      <c r="M15" s="998">
        <v>250</v>
      </c>
      <c r="N15" s="585" t="str">
        <f t="shared" ref="N15" si="0">IF(M15&lt;=0,"",IF(M15&lt;=2,"MUY BAJA",IF(M15&lt;=24,"BAJA",IF(M15&lt;=500,"MEDIA",IF(M15&lt;=5000,"ALTA","MUY ALTA")))))</f>
        <v>MEDIA</v>
      </c>
      <c r="O15" s="603">
        <f>IF(N15="","",IF(N15="Muy Baja",0.2,IF(N15="Baja",0.4,IF(N15="Media",0.6,IF(N15="Alta",0.8,IF(N15="Muy Alta",1,))))))</f>
        <v>0.6</v>
      </c>
      <c r="P15" s="999" t="s">
        <v>196</v>
      </c>
      <c r="Q15" s="1000">
        <v>0.8</v>
      </c>
      <c r="R15" s="1001" t="str">
        <f t="shared" ref="R15" si="1">IF(Q15=0.2,"LEVE",IF(Q15=0.4,"MENOR",IF(Q15=0.6,"MODERADO",IF(Q15=0.8,"MAYOR",IF(Q15=1,"CATASTROFICO","")))))</f>
        <v>MAYOR</v>
      </c>
      <c r="S15" s="1002">
        <f>IF(R15="","",IF(R15="LEVE",0.2,IF(R15="MENOR",0.4,IF(R15="MODERADO",0.6,IF(R15="MAYOR",0.8,IF(R15="CATASTRÓFICO",1,))))))</f>
        <v>0.8</v>
      </c>
      <c r="T15" s="1135" t="str">
        <f>IF(OR(AND(N15="MUY BAJA",R15="LEVE"),AND(N15="MUY BAJA",R15="MENOR"),AND(N15="BAJA",R15="LEVE")),"BAJO",IF(OR(AND(N15="MUY BAJA",R15="MODERADO"),AND(N15="BAJA",R15="MENOR"),AND(N15="BAJA",R15="MODERADO"),AND(N15="MEDIA",R15="LEVE"),AND(N15="MEDIA",R15="MENOR"),AND(N15="MEDIA",R15="MODERADO"),AND(N15="ALTA",R15="LEVE"),AND(N15="ALTA",R15="MENOR")),"MODERADO",IF(OR(AND(N15="MUY BAJA",R15="MAYOR"),AND(N15="BAJA",R15="MAYOR"),AND(N15="MEDIA",R15="MAYOR"),AND(N15="ALTA",R15="MODERADO"),AND(N15="ALTA",R15="MAYOR"),AND(N15="MUY ALTA",R15="LEVE"),AND(N15="MUY ALTA",R15="MENOR"),AND(N15="MUY ALTA",R15="MODERADO"),AND(N15="MUY ALTA",R15="MAYOR")),"ALTO",IF(OR(AND(N15="MUY BAJA",R15="CATASTRÓFICO"),AND(N15="BAJA",R15="CATASTRÓFICO"),AND(N15="MEDIA",R15="CATASTRÓFICO"),AND(N15="ALTA",R15="CATASTRÓFICO"),AND(N15="MUY ALTA",R15="CATASTRÓFICO")),"EXTREMO",""))))</f>
        <v>ALTO</v>
      </c>
      <c r="U15" s="67">
        <v>1</v>
      </c>
      <c r="V15" s="1004" t="s">
        <v>1044</v>
      </c>
      <c r="W15" s="67" t="str">
        <f t="shared" ref="W15:W16" si="2">IF(OR(X15="Preventivo",X15="Detectivo"),"Probabilidad",IF(X15="Correctivo","Impacto",""))</f>
        <v>Probabilidad</v>
      </c>
      <c r="X15" s="1005" t="s">
        <v>65</v>
      </c>
      <c r="Y15" s="1005" t="s">
        <v>71</v>
      </c>
      <c r="Z15" s="1006" t="str">
        <f t="shared" ref="Z15:Z16" si="3">IF(AND(X15="Preventivo",Y15="Automático"),"50%",IF(AND(X15="Preventivo",Y15="Manual"),"40%",IF(AND(X15="Detectivo",Y15="Automático"),"40%",IF(AND(X15="Detectivo",Y15="Manual"),"30%",IF(AND(X15="Correctivo",Y15="Automático"),"35%",IF(AND(X15="Correctivo",Y15="Manual"),"25%",""))))))</f>
        <v>30%</v>
      </c>
      <c r="AA15" s="1005" t="s">
        <v>74</v>
      </c>
      <c r="AB15" s="1005" t="s">
        <v>79</v>
      </c>
      <c r="AC15" s="1005" t="s">
        <v>83</v>
      </c>
      <c r="AD15" s="1007"/>
      <c r="AE15" s="1008">
        <f>IFERROR(IF(W16="Probabilidad",(O15-(+O15*Z16)),IF(W15="Impacto",O15,"")),"")</f>
        <v>0.36</v>
      </c>
      <c r="AF15" s="1046" t="str">
        <f t="shared" ref="AF15:AF17" si="4">IFERROR(IF(AE15="","",IF(AE15&lt;=0.2,"MUY BAJA",IF(AE15&lt;=0.4,"BAJA",IF(AE15&lt;=0.6,"MEDIA",IF(AE15&lt;=0.8,"ALTA","MUY ALTA"))))),"")</f>
        <v>BAJA</v>
      </c>
      <c r="AG15" s="583">
        <f t="shared" ref="AG15:AG19" si="5">+AE15</f>
        <v>0.36</v>
      </c>
      <c r="AH15" s="1046" t="str">
        <f>R15</f>
        <v>MAYOR</v>
      </c>
      <c r="AI15" s="583">
        <f t="shared" ref="AI15:AI19" si="6">IFERROR(IF(W15="Impacto",(S15-(+S15*Z15)),IF(W15="Probabilidad",S15,"")),"")</f>
        <v>0.8</v>
      </c>
      <c r="AJ15" s="597" t="str">
        <f t="shared" ref="AJ15:AJ20" si="7">IFERROR(IF(OR(AND(AF15="MUY BAJA",AH15="LEVE"),AND(AF15="MUY BAJA",AH15="MENOR"),AND(AF15="BAJA",AH15="LEVE")),"BAJO",IF(OR(AND(AF15="MUY BAJA",AH15="MODERADO"),AND(AF15="BAJA",AH15="MENOR"),AND(AF15="BAJA",AH15="MODERADO"),AND(AF15="MEDIA",AH15="LEVE"),AND(AF15="MEDIA",AH15="MENOR"),AND(AF15="MEDIA",AH15="MODERADO"),AND(AF15="ALTA",AH15="LEVE"),AND(AF15="ALTA",AH15="MENOR")),"MODERADO",IF(OR(AND(AF15="MUY BAJA",AH15="MAYOR"),AND(AF15="BAJA",AH15="MAYOR"),AND(AF15="MEDIA",AH15="MAYOR"),AND(AF15="ALTA",AH15="MODERADO"),AND(AF15="ALTA",AH15="MAYOR"),AND(AF15="MUY ALTA",AH15="LEVE"),AND(AF15="MUY ALTA",AH15="MENOR"),AND(AF15="MUY ALTA",AH15="MODERADO"),AND(AF15="MUY ALTA",AH15="MAYOR")),"ALTO",IF(OR(AND(AF15="MUY BAJA",AH15="CATASTRÓFICO"),AND(AF15="BAJA",AH15="CATASTRÓFICO"),AND(AF15="MEDIA",AH15="CATASTRÓFICO"),AND(AF15="ALTA",AH15="CATASTRÓFICO"),AND(AF15="MUY ALTA",AH15="CATASTRÓFICO")),"EXTREMO","")))),"")</f>
        <v>ALTO</v>
      </c>
      <c r="AK15" s="1175" t="str">
        <f>AJ17</f>
        <v>MODERADO</v>
      </c>
      <c r="AL15" s="1120" t="s">
        <v>256</v>
      </c>
      <c r="AM15" s="1172"/>
      <c r="AN15" s="966" t="s">
        <v>874</v>
      </c>
      <c r="AO15" s="966" t="s">
        <v>932</v>
      </c>
      <c r="AP15" s="1047" t="s">
        <v>1045</v>
      </c>
      <c r="AQ15" s="67" t="s">
        <v>267</v>
      </c>
      <c r="AR15" s="1132">
        <v>1</v>
      </c>
      <c r="AS15" s="1009"/>
      <c r="AT15" s="1009"/>
      <c r="AU15" s="1009"/>
      <c r="AV15" s="1009"/>
      <c r="AW15" s="1009"/>
      <c r="AX15" s="1009"/>
      <c r="AY15" s="1009"/>
      <c r="AZ15" s="1009"/>
      <c r="BA15" s="1009"/>
      <c r="BB15" s="1009"/>
      <c r="BC15" s="1009"/>
      <c r="BD15" s="1009"/>
      <c r="BE15" s="1009"/>
      <c r="BF15" s="1009"/>
      <c r="BG15" s="1009"/>
      <c r="BH15" s="1009"/>
      <c r="BI15" s="1009"/>
      <c r="BJ15" s="1009"/>
      <c r="BK15" s="1009"/>
    </row>
    <row r="16" spans="2:63" s="1010" customFormat="1" ht="62.25" customHeight="1" x14ac:dyDescent="0.2">
      <c r="B16" s="1144"/>
      <c r="C16" s="1147"/>
      <c r="D16" s="1139"/>
      <c r="E16" s="1139"/>
      <c r="F16" s="1119"/>
      <c r="G16" s="1139"/>
      <c r="H16" s="996"/>
      <c r="I16" s="997"/>
      <c r="J16" s="1141"/>
      <c r="K16" s="1141"/>
      <c r="L16" s="1119"/>
      <c r="M16" s="998">
        <v>250</v>
      </c>
      <c r="N16" s="585" t="str">
        <f t="shared" ref="N16:N17" si="8">IF(M16&lt;=0,"",IF(M16&lt;=2,"MUY BAJA",IF(M16&lt;=24,"BAJA",IF(M16&lt;=500,"MEDIA",IF(M16&lt;=5000,"ALTA","MUY ALTA")))))</f>
        <v>MEDIA</v>
      </c>
      <c r="O16" s="603">
        <f t="shared" ref="O16:O19" si="9">IF(N16="","",IF(N16="Muy Baja",0.2,IF(N16="Baja",0.4,IF(N16="Media",0.6,IF(N16="Alta",0.8,IF(N16="Muy Alta",1,))))))</f>
        <v>0.6</v>
      </c>
      <c r="P16" s="999" t="s">
        <v>196</v>
      </c>
      <c r="Q16" s="1000">
        <v>0.8</v>
      </c>
      <c r="R16" s="1001" t="str">
        <f t="shared" ref="R16:R17" si="10">IF(Q16=0.2,"LEVE",IF(Q16=0.4,"MENOR",IF(Q16=0.6,"MODERADO",IF(Q16=0.8,"MAYOR",IF(Q16=1,"CATASTROFICO","")))))</f>
        <v>MAYOR</v>
      </c>
      <c r="S16" s="1002">
        <f t="shared" ref="S16:S19" si="11">IF(R16="","",IF(R16="LEVE",0.2,IF(R16="MENOR",0.4,IF(R16="MODERADO",0.6,IF(R16="MAYOR",0.8,IF(R16="CATASTRÓFICO",1,))))))</f>
        <v>0.8</v>
      </c>
      <c r="T16" s="1136"/>
      <c r="U16" s="67">
        <v>2</v>
      </c>
      <c r="V16" s="1004" t="s">
        <v>1046</v>
      </c>
      <c r="W16" s="67" t="str">
        <f t="shared" si="2"/>
        <v>Probabilidad</v>
      </c>
      <c r="X16" s="1005" t="s">
        <v>63</v>
      </c>
      <c r="Y16" s="1005" t="s">
        <v>71</v>
      </c>
      <c r="Z16" s="1006" t="str">
        <f t="shared" si="3"/>
        <v>40%</v>
      </c>
      <c r="AA16" s="1005" t="s">
        <v>74</v>
      </c>
      <c r="AB16" s="1005" t="s">
        <v>79</v>
      </c>
      <c r="AC16" s="1005" t="s">
        <v>83</v>
      </c>
      <c r="AD16" s="1007">
        <f t="shared" ref="AD16" si="12">IF(ISBLANK(V16),0,Z16*AE15)</f>
        <v>0.14399999999999999</v>
      </c>
      <c r="AE16" s="1007">
        <f t="shared" ref="AE16" si="13">AE15-AD16</f>
        <v>0.216</v>
      </c>
      <c r="AF16" s="1046" t="str">
        <f t="shared" si="4"/>
        <v>BAJA</v>
      </c>
      <c r="AG16" s="583">
        <f t="shared" si="5"/>
        <v>0.216</v>
      </c>
      <c r="AH16" s="1046" t="str">
        <f>R16</f>
        <v>MAYOR</v>
      </c>
      <c r="AI16" s="583">
        <f t="shared" si="6"/>
        <v>0.8</v>
      </c>
      <c r="AJ16" s="597" t="str">
        <f t="shared" si="7"/>
        <v>ALTO</v>
      </c>
      <c r="AK16" s="1176"/>
      <c r="AL16" s="1122"/>
      <c r="AM16" s="1173"/>
      <c r="AN16" s="966" t="s">
        <v>874</v>
      </c>
      <c r="AO16" s="966" t="s">
        <v>932</v>
      </c>
      <c r="AP16" s="1048" t="s">
        <v>873</v>
      </c>
      <c r="AQ16" s="67" t="s">
        <v>267</v>
      </c>
      <c r="AR16" s="1133"/>
      <c r="AS16" s="1009"/>
      <c r="AT16" s="1009"/>
      <c r="AU16" s="1009"/>
      <c r="AV16" s="1009"/>
      <c r="AW16" s="1009"/>
      <c r="AX16" s="1009"/>
      <c r="AY16" s="1009"/>
      <c r="AZ16" s="1009"/>
      <c r="BA16" s="1009"/>
      <c r="BB16" s="1009"/>
      <c r="BC16" s="1009"/>
      <c r="BD16" s="1009"/>
      <c r="BE16" s="1009"/>
      <c r="BF16" s="1009"/>
      <c r="BG16" s="1009"/>
      <c r="BH16" s="1009"/>
      <c r="BI16" s="1009"/>
      <c r="BJ16" s="1009"/>
      <c r="BK16" s="1009"/>
    </row>
    <row r="17" spans="1:16382" s="1012" customFormat="1" ht="102.75" customHeight="1" x14ac:dyDescent="0.2">
      <c r="B17" s="1145"/>
      <c r="C17" s="1148"/>
      <c r="D17" s="1140"/>
      <c r="E17" s="1140"/>
      <c r="F17" s="1142"/>
      <c r="G17" s="1140"/>
      <c r="H17" s="996"/>
      <c r="I17" s="997"/>
      <c r="J17" s="1117"/>
      <c r="K17" s="1117"/>
      <c r="L17" s="1142"/>
      <c r="M17" s="998">
        <v>250</v>
      </c>
      <c r="N17" s="585" t="str">
        <f t="shared" si="8"/>
        <v>MEDIA</v>
      </c>
      <c r="O17" s="603">
        <f t="shared" si="9"/>
        <v>0.6</v>
      </c>
      <c r="P17" s="1014" t="s">
        <v>196</v>
      </c>
      <c r="Q17" s="1000">
        <v>0.8</v>
      </c>
      <c r="R17" s="1013" t="str">
        <f t="shared" si="10"/>
        <v>MAYOR</v>
      </c>
      <c r="S17" s="968">
        <f t="shared" si="11"/>
        <v>0.8</v>
      </c>
      <c r="T17" s="1137"/>
      <c r="U17" s="67">
        <v>3</v>
      </c>
      <c r="V17" s="1049" t="s">
        <v>673</v>
      </c>
      <c r="W17" s="67" t="str">
        <f t="shared" ref="W17:W19" si="14">IF(OR(X17="Preventivo",X17="Detectivo"),"Probabilidad",IF(X17="Correctivo","Impacto",""))</f>
        <v>Probabilidad</v>
      </c>
      <c r="X17" s="1005" t="s">
        <v>63</v>
      </c>
      <c r="Y17" s="1005" t="s">
        <v>71</v>
      </c>
      <c r="Z17" s="1006" t="str">
        <f t="shared" ref="Z17:Z19" si="15">IF(AND(X17="Preventivo",Y17="Automático"),"50%",IF(AND(X17="Preventivo",Y17="Manual"),"40%",IF(AND(X17="Detectivo",Y17="Automático"),"40%",IF(AND(X17="Detectivo",Y17="Manual"),"30%",IF(AND(X17="Correctivo",Y17="Automático"),"35%",IF(AND(X17="Correctivo",Y17="Manual"),"25%",""))))))</f>
        <v>40%</v>
      </c>
      <c r="AA17" s="1005" t="s">
        <v>74</v>
      </c>
      <c r="AB17" s="1005" t="s">
        <v>79</v>
      </c>
      <c r="AC17" s="1005" t="s">
        <v>83</v>
      </c>
      <c r="AD17" s="1007">
        <f t="shared" ref="AD17" si="16">IF(ISBLANK(V17),0,Z17*AE16)</f>
        <v>8.6400000000000005E-2</v>
      </c>
      <c r="AE17" s="1007">
        <f t="shared" ref="AE17" si="17">AE16-AD17</f>
        <v>0.12959999999999999</v>
      </c>
      <c r="AF17" s="1046" t="str">
        <f t="shared" si="4"/>
        <v>MUY BAJA</v>
      </c>
      <c r="AG17" s="583">
        <f t="shared" si="5"/>
        <v>0.12959999999999999</v>
      </c>
      <c r="AH17" s="1046" t="s">
        <v>281</v>
      </c>
      <c r="AI17" s="583">
        <f t="shared" si="6"/>
        <v>0.8</v>
      </c>
      <c r="AJ17" s="597" t="str">
        <f t="shared" si="7"/>
        <v>MODERADO</v>
      </c>
      <c r="AK17" s="1177"/>
      <c r="AL17" s="1121"/>
      <c r="AM17" s="1174"/>
      <c r="AN17" s="966" t="s">
        <v>874</v>
      </c>
      <c r="AO17" s="966" t="s">
        <v>932</v>
      </c>
      <c r="AP17" s="1050" t="s">
        <v>1047</v>
      </c>
      <c r="AQ17" s="67" t="s">
        <v>267</v>
      </c>
      <c r="AR17" s="1134"/>
      <c r="AS17" s="1009"/>
      <c r="AT17" s="1009"/>
      <c r="AU17" s="1009"/>
      <c r="AV17" s="1009"/>
      <c r="AW17" s="1009"/>
      <c r="AX17" s="1009"/>
      <c r="AY17" s="1009"/>
      <c r="AZ17" s="1009"/>
      <c r="BA17" s="1009"/>
      <c r="BB17" s="1009"/>
      <c r="BC17" s="1009"/>
      <c r="BD17" s="1009"/>
      <c r="BE17" s="1009"/>
      <c r="BF17" s="1009"/>
      <c r="BG17" s="1009"/>
      <c r="BH17" s="1009"/>
      <c r="BI17" s="1009"/>
      <c r="BJ17" s="1009"/>
      <c r="BK17" s="1009"/>
    </row>
    <row r="18" spans="1:16382" s="1010" customFormat="1" ht="118.5" customHeight="1" x14ac:dyDescent="0.2">
      <c r="B18" s="1143">
        <v>2</v>
      </c>
      <c r="C18" s="1138" t="s">
        <v>282</v>
      </c>
      <c r="D18" s="1138" t="s">
        <v>284</v>
      </c>
      <c r="E18" s="1138" t="s">
        <v>283</v>
      </c>
      <c r="F18" s="1118" t="s">
        <v>92</v>
      </c>
      <c r="G18" s="1138" t="s">
        <v>675</v>
      </c>
      <c r="H18" s="996"/>
      <c r="I18" s="996"/>
      <c r="J18" s="1116" t="s">
        <v>151</v>
      </c>
      <c r="K18" s="1116" t="s">
        <v>291</v>
      </c>
      <c r="L18" s="1118" t="s">
        <v>165</v>
      </c>
      <c r="M18" s="998">
        <v>12</v>
      </c>
      <c r="N18" s="585" t="str">
        <f t="shared" ref="N18:N19" si="18">IF(M18&lt;=0,"",IF(M18&lt;=2,"MUY BAJA",IF(M18&lt;=24,"BAJA",IF(M18&lt;=500,"MEDIA",IF(M18&lt;=5000,"ALTA","MUY ALTA")))))</f>
        <v>BAJA</v>
      </c>
      <c r="O18" s="603">
        <f t="shared" si="9"/>
        <v>0.4</v>
      </c>
      <c r="P18" s="1014" t="s">
        <v>206</v>
      </c>
      <c r="Q18" s="1000">
        <v>0.6</v>
      </c>
      <c r="R18" s="1013" t="str">
        <f t="shared" ref="R18:R19" si="19">IF(Q18=0.2,"LEVE",IF(Q18=0.4,"MENOR",IF(Q18=0.6,"MODERADO",IF(Q18=0.8,"MAYOR",IF(Q18=1,"CATASTROFICO","")))))</f>
        <v>MODERADO</v>
      </c>
      <c r="S18" s="968">
        <f t="shared" si="11"/>
        <v>0.6</v>
      </c>
      <c r="T18" s="597" t="str">
        <f t="shared" ref="T18" si="20">IF(OR(AND(N18="MUY BAJA",R18="LEVE"),AND(N18="MUY BAJA",R18="MENOR"),AND(N18="BAJA",R18="LEVE")),"BAJO",IF(OR(AND(N18="MUY BAJA",R18="MODERADO"),AND(N18="BAJA",R18="MENOR"),AND(N18="BAJA",R18="MODERADO"),AND(N18="MEDIA",R18="LEVE"),AND(N18="MEDIA",R18="MENOR"),AND(N18="MEDIA",R18="MODERADO"),AND(N18="ALTA",R18="LEVE"),AND(N18="ALTA",R18="MENOR")),"MODERADO",IF(OR(AND(N18="MUY BAJA",R18="MAYOR"),AND(N18="BAJA",R18="MAYOR"),AND(N18="MEDIA",R18="MAYOR"),AND(N18="ALTA",R18="MODERADO"),AND(N18="ALTA",R18="MAYOR"),AND(N18="MUY ALTA",R18="LEVE"),AND(N18="MUY ALTA",R18="MENOR"),AND(N18="MUY ALTA",R18="MODERADO"),AND(N18="MUY ALTA",R18="MAYOR")),"ALTO",IF(OR(AND(N18="MUY BAJA",R18="CATASTRÓFICO"),AND(N18="BAJA",R18="CATASTRÓFICO"),AND(N18="MEDIA",R18="CATASTRÓFICO"),AND(N18="ALTA",R18="CATASTRÓFICO"),AND(N18="MUY ALTA",R18="CATASTRÓFICO")),"EXTREMO",""))))</f>
        <v>MODERADO</v>
      </c>
      <c r="U18" s="67">
        <v>1</v>
      </c>
      <c r="V18" s="1004" t="s">
        <v>674</v>
      </c>
      <c r="W18" s="67" t="str">
        <f t="shared" si="14"/>
        <v>Probabilidad</v>
      </c>
      <c r="X18" s="1005" t="s">
        <v>65</v>
      </c>
      <c r="Y18" s="1005" t="s">
        <v>71</v>
      </c>
      <c r="Z18" s="1006" t="str">
        <f t="shared" si="15"/>
        <v>30%</v>
      </c>
      <c r="AA18" s="1005" t="s">
        <v>74</v>
      </c>
      <c r="AB18" s="1005" t="s">
        <v>79</v>
      </c>
      <c r="AC18" s="1005" t="s">
        <v>83</v>
      </c>
      <c r="AD18" s="1007"/>
      <c r="AE18" s="1008">
        <f>IFERROR(IF(W19="Probabilidad",(O18-(+O18*Z19)),IF(W18="Impacto",O18,"")),"")</f>
        <v>0.24</v>
      </c>
      <c r="AF18" s="1046" t="str">
        <f>IFERROR(IF(AE18="","",IF(AE18&lt;=0.2,"MUY BAJA",IF(AE18&lt;=0.4,"BAJA",IF(AE18&lt;=0.6,"MEDIA",IF(AE18&lt;=0.8,"ALTA","MUY ALTA"))))),"")</f>
        <v>BAJA</v>
      </c>
      <c r="AG18" s="583">
        <f t="shared" si="5"/>
        <v>0.24</v>
      </c>
      <c r="AH18" s="1046" t="str">
        <f>R18</f>
        <v>MODERADO</v>
      </c>
      <c r="AI18" s="583">
        <f t="shared" si="6"/>
        <v>0.6</v>
      </c>
      <c r="AJ18" s="1051" t="str">
        <f t="shared" si="7"/>
        <v>MODERADO</v>
      </c>
      <c r="AK18" s="1175" t="str">
        <f>AJ18</f>
        <v>MODERADO</v>
      </c>
      <c r="AL18" s="1120" t="s">
        <v>256</v>
      </c>
      <c r="AM18" s="1172"/>
      <c r="AN18" s="966" t="s">
        <v>874</v>
      </c>
      <c r="AO18" s="966" t="s">
        <v>932</v>
      </c>
      <c r="AP18" s="1048" t="s">
        <v>678</v>
      </c>
      <c r="AQ18" s="67" t="s">
        <v>267</v>
      </c>
      <c r="AR18" s="1052">
        <v>1</v>
      </c>
      <c r="AS18" s="1009"/>
      <c r="AT18" s="1009"/>
      <c r="AU18" s="1009"/>
      <c r="AV18" s="1009"/>
      <c r="AW18" s="1009"/>
      <c r="AX18" s="1009"/>
      <c r="AY18" s="1009"/>
      <c r="AZ18" s="1009"/>
      <c r="BA18" s="1009"/>
      <c r="BB18" s="1009"/>
      <c r="BC18" s="1009"/>
      <c r="BD18" s="1009"/>
      <c r="BE18" s="1009"/>
      <c r="BF18" s="1009"/>
      <c r="BG18" s="1009"/>
      <c r="BH18" s="1009"/>
      <c r="BI18" s="1009"/>
      <c r="BJ18" s="1009"/>
      <c r="BK18" s="1009"/>
    </row>
    <row r="19" spans="1:16382" s="1010" customFormat="1" ht="91.5" customHeight="1" x14ac:dyDescent="0.2">
      <c r="B19" s="1144"/>
      <c r="C19" s="1139"/>
      <c r="D19" s="1139"/>
      <c r="E19" s="1139"/>
      <c r="F19" s="1142"/>
      <c r="G19" s="1139"/>
      <c r="H19" s="996"/>
      <c r="I19" s="996"/>
      <c r="J19" s="1117"/>
      <c r="K19" s="1117"/>
      <c r="L19" s="1119"/>
      <c r="M19" s="998">
        <v>12</v>
      </c>
      <c r="N19" s="585" t="str">
        <f t="shared" si="18"/>
        <v>BAJA</v>
      </c>
      <c r="O19" s="603">
        <f t="shared" si="9"/>
        <v>0.4</v>
      </c>
      <c r="P19" s="999" t="s">
        <v>206</v>
      </c>
      <c r="Q19" s="1000">
        <v>0.6</v>
      </c>
      <c r="R19" s="1013" t="str">
        <f t="shared" si="19"/>
        <v>MODERADO</v>
      </c>
      <c r="S19" s="968">
        <f t="shared" si="11"/>
        <v>0.6</v>
      </c>
      <c r="T19" s="597" t="str">
        <f t="shared" ref="T19" si="21">IF(OR(AND(N19="MUY BAJA",R19="LEVE"),AND(N19="MUY BAJA",R19="MENOR"),AND(N19="BAJA",R19="LEVE")),"BAJO",IF(OR(AND(N19="MUY BAJA",R19="MODERADO"),AND(N19="BAJA",R19="MENOR"),AND(N19="BAJA",R19="MODERADO"),AND(N19="MEDIA",R19="LEVE"),AND(N19="MEDIA",R19="MENOR"),AND(N19="MEDIA",R19="MODERADO"),AND(N19="ALTA",R19="LEVE"),AND(N19="ALTA",R19="MENOR")),"MODERADO",IF(OR(AND(N19="MUY BAJA",R19="MAYOR"),AND(N19="BAJA",R19="MAYOR"),AND(N19="MEDIA",R19="MAYOR"),AND(N19="ALTA",R19="MODERADO"),AND(N19="ALTA",R19="MAYOR"),AND(N19="MUY ALTA",R19="LEVE"),AND(N19="MUY ALTA",R19="MENOR"),AND(N19="MUY ALTA",R19="MODERADO"),AND(N19="MUY ALTA",R19="MAYOR")),"ALTO",IF(OR(AND(N19="MUY BAJA",R19="CATASTRÓFICO"),AND(N19="BAJA",R19="CATASTRÓFICO"),AND(N19="MEDIA",R19="CATASTRÓFICO"),AND(N19="ALTA",R19="CATASTRÓFICO"),AND(N19="MUY ALTA",R19="CATASTRÓFICO")),"EXTREMO",""))))</f>
        <v>MODERADO</v>
      </c>
      <c r="U19" s="67">
        <v>2</v>
      </c>
      <c r="V19" s="1004" t="s">
        <v>676</v>
      </c>
      <c r="W19" s="67" t="str">
        <f t="shared" si="14"/>
        <v>Probabilidad</v>
      </c>
      <c r="X19" s="582" t="s">
        <v>63</v>
      </c>
      <c r="Y19" s="582" t="s">
        <v>71</v>
      </c>
      <c r="Z19" s="583" t="str">
        <f t="shared" si="15"/>
        <v>40%</v>
      </c>
      <c r="AA19" s="582" t="s">
        <v>74</v>
      </c>
      <c r="AB19" s="582" t="s">
        <v>79</v>
      </c>
      <c r="AC19" s="582" t="s">
        <v>83</v>
      </c>
      <c r="AD19" s="770">
        <f t="shared" ref="AD19" si="22">IF(ISBLANK(V19),0,Z19*AE18)</f>
        <v>9.6000000000000002E-2</v>
      </c>
      <c r="AE19" s="770">
        <f t="shared" ref="AE19" si="23">AE18-AD19</f>
        <v>0.14399999999999999</v>
      </c>
      <c r="AF19" s="585" t="str">
        <f>IFERROR(IF(AE19="","",IF(AE19&lt;=0.2,"MUY BAJA",IF(AE19&lt;=0.4,"BAJA",IF(AE19&lt;=0.6,"MEDIA",IF(AE19&lt;=0.8,"ALTA","MUY ALTA"))))),"")</f>
        <v>MUY BAJA</v>
      </c>
      <c r="AG19" s="583">
        <f t="shared" si="5"/>
        <v>0.14399999999999999</v>
      </c>
      <c r="AH19" s="585" t="str">
        <f>R19</f>
        <v>MODERADO</v>
      </c>
      <c r="AI19" s="583">
        <f t="shared" si="6"/>
        <v>0.6</v>
      </c>
      <c r="AJ19" s="1051" t="str">
        <f t="shared" si="7"/>
        <v>MODERADO</v>
      </c>
      <c r="AK19" s="1177"/>
      <c r="AL19" s="1121"/>
      <c r="AM19" s="1174"/>
      <c r="AN19" s="966" t="s">
        <v>875</v>
      </c>
      <c r="AO19" s="966" t="s">
        <v>932</v>
      </c>
      <c r="AP19" s="1047" t="s">
        <v>677</v>
      </c>
      <c r="AQ19" s="67" t="s">
        <v>267</v>
      </c>
      <c r="AR19" s="1052">
        <v>1</v>
      </c>
      <c r="AS19" s="1009"/>
      <c r="AT19" s="1009"/>
      <c r="AU19" s="1009"/>
      <c r="AV19" s="1009"/>
      <c r="AW19" s="1009"/>
      <c r="AX19" s="1009"/>
      <c r="AY19" s="1009"/>
      <c r="AZ19" s="1009"/>
      <c r="BA19" s="1009"/>
      <c r="BB19" s="1009"/>
      <c r="BC19" s="1009"/>
      <c r="BD19" s="1009"/>
      <c r="BE19" s="1009"/>
      <c r="BF19" s="1009"/>
      <c r="BG19" s="1009"/>
      <c r="BH19" s="1009"/>
      <c r="BI19" s="1009"/>
      <c r="BJ19" s="1009"/>
      <c r="BK19" s="1009"/>
    </row>
    <row r="20" spans="1:16382" s="1027" customFormat="1" ht="90.75" customHeight="1" x14ac:dyDescent="0.2">
      <c r="B20" s="579">
        <v>3</v>
      </c>
      <c r="C20" s="954" t="s">
        <v>520</v>
      </c>
      <c r="D20" s="954" t="s">
        <v>1153</v>
      </c>
      <c r="E20" s="954" t="s">
        <v>1154</v>
      </c>
      <c r="F20" s="1015" t="s">
        <v>92</v>
      </c>
      <c r="G20" s="954" t="s">
        <v>1032</v>
      </c>
      <c r="H20" s="949"/>
      <c r="I20" s="1016"/>
      <c r="J20" s="1044" t="s">
        <v>151</v>
      </c>
      <c r="K20" s="1015" t="s">
        <v>302</v>
      </c>
      <c r="L20" s="1017" t="s">
        <v>165</v>
      </c>
      <c r="M20" s="1018">
        <v>960</v>
      </c>
      <c r="N20" s="585" t="str">
        <f t="shared" ref="N20:N26" si="24">IF(M20&lt;=0,"",IF(M20&lt;=2,"MUY BAJA",IF(M20&lt;=24,"BAJA",IF(M20&lt;=500,"MEDIA",IF(M20&lt;=5000,"ALTA","MUY ALTA")))))</f>
        <v>ALTA</v>
      </c>
      <c r="O20" s="603">
        <f>IF(N20="","",IF(N20="Muy Baja",0.2,IF(N20="Baja",0.4,IF(N20="Media",0.6,IF(N20="Alta",0.8,IF(N20="Muy Alta",1,))))))</f>
        <v>0.8</v>
      </c>
      <c r="P20" s="1014" t="s">
        <v>196</v>
      </c>
      <c r="Q20" s="1000">
        <v>0.6</v>
      </c>
      <c r="R20" s="1041" t="str">
        <f t="shared" ref="R20:R26" si="25">IF(Q20=0.2,"LEVE",IF(Q20=0.4,"MENOR",IF(Q20=0.6,"MODERADO",IF(Q20=0.8,"MAYOR",IF(Q20=1,"CATASTROFICO","")))))</f>
        <v>MODERADO</v>
      </c>
      <c r="S20" s="968">
        <f>IF(R20="","",IF(R20="LEVE",0.2,IF(R20="MENOR",0.4,IF(R20="MODERADO",0.6,IF(R20="MAYOR",0.8,IF(R20="CATASTRÓFICO",1,))))))</f>
        <v>0.6</v>
      </c>
      <c r="T20" s="597" t="str">
        <f>IF(OR(AND(N20="MUY BAJA",R20="LEVE"),AND(N20="MUY BAJA",R20="MENOR"),AND(N20="BAJA",R20="LEVE")),"BAJO",IF(OR(AND(N20="MUY BAJA",R20="MODERADO"),AND(N20="BAJA",R20="MENOR"),AND(N20="BAJA",R20="MODERADO"),AND(N20="MEDIA",R20="LEVE"),AND(N20="MEDIA",R20="MENOR"),AND(N20="MEDIA",R20="MODERADO"),AND(N20="ALTA",R20="LEVE"),AND(N20="ALTA",R20="MENOR")),"MODERADO",IF(OR(AND(N20="MUY BAJA",R20="MAYOR"),AND(N20="BAJA",R20="MAYOR"),AND(N20="MEDIA",R20="MAYOR"),AND(N20="ALTA",R20="MODERADO"),AND(N20="ALTA",R20="MAYOR"),AND(N20="MUY ALTA",R20="LEVE"),AND(N20="MUY ALTA",R20="MENOR"),AND(N20="MUY ALTA",R20="MODERADO"),AND(N20="MUY ALTA",R20="MAYOR")),"ALTO",IF(OR(AND(N20="MUY BAJA",R20="CATASTRÓFICO"),AND(N20="BAJA",R20="CATASTRÓFICO"),AND(N20="MEDIA",R20="CATASTRÓFICO"),AND(N20="ALTA",R20="CATASTRÓFICO"),AND(N20="MUY ALTA",R20="CATASTRÓFICO")),"EXTREMO",""))))</f>
        <v>ALTO</v>
      </c>
      <c r="U20" s="67">
        <v>1</v>
      </c>
      <c r="V20" s="954" t="s">
        <v>1048</v>
      </c>
      <c r="W20" s="67" t="str">
        <f t="shared" ref="W20:W26" si="26">IF(OR(X20="Preventivo",X20="Detectivo"),"Probabilidad",IF(X20="Correctivo","Impacto",""))</f>
        <v>Probabilidad</v>
      </c>
      <c r="X20" s="1019" t="s">
        <v>65</v>
      </c>
      <c r="Y20" s="1019" t="s">
        <v>71</v>
      </c>
      <c r="Z20" s="1020" t="str">
        <f t="shared" ref="Z20:Z25" si="27">IF(AND(X20="Preventivo",Y20="Automático"),"50%",IF(AND(X20="Preventivo",Y20="Manual"),"40%",IF(AND(X20="Detectivo",Y20="Automático"),"40%",IF(AND(X20="Detectivo",Y20="Manual"),"30%",IF(AND(X20="Correctivo",Y20="Automático"),"35%",IF(AND(X20="Correctivo",Y20="Manual"),"25%",""))))))</f>
        <v>30%</v>
      </c>
      <c r="AA20" s="1019" t="s">
        <v>74</v>
      </c>
      <c r="AB20" s="1019" t="s">
        <v>79</v>
      </c>
      <c r="AC20" s="1019" t="s">
        <v>83</v>
      </c>
      <c r="AD20" s="1021"/>
      <c r="AE20" s="1022">
        <f>IFERROR(IF(W20="Probabilidad",(O20-(+O20*Z20)),IF(W20="Impacto",O20,"")),"")</f>
        <v>0.56000000000000005</v>
      </c>
      <c r="AF20" s="1023" t="str">
        <f>IFERROR(IF(AE20="","",IF(AE20&lt;=0.2,"MUY BAJA",IF(AE20&lt;=0.4,"BAJA",IF(AE20&lt;=0.6,"MEDIA",IF(AE20&lt;=0.8,"ALTA","MUY ALTA"))))),"")</f>
        <v>MEDIA</v>
      </c>
      <c r="AG20" s="583">
        <f t="shared" ref="AG20:AG26" si="28">+AE20</f>
        <v>0.56000000000000005</v>
      </c>
      <c r="AH20" s="1023" t="str">
        <f>R20</f>
        <v>MODERADO</v>
      </c>
      <c r="AI20" s="583">
        <f t="shared" ref="AI20:AI26" si="29">IFERROR(IF(W20="Impacto",(S20-(+S20*Z20)),IF(W20="Probabilidad",S20,"")),"")</f>
        <v>0.6</v>
      </c>
      <c r="AJ20" s="1042" t="str">
        <f t="shared" si="7"/>
        <v>MODERADO</v>
      </c>
      <c r="AK20" s="1042" t="str">
        <f t="shared" ref="AK20:AK26" si="30">AJ20</f>
        <v>MODERADO</v>
      </c>
      <c r="AL20" s="598" t="s">
        <v>256</v>
      </c>
      <c r="AM20" s="954"/>
      <c r="AN20" s="1024" t="s">
        <v>665</v>
      </c>
      <c r="AO20" s="1024" t="s">
        <v>932</v>
      </c>
      <c r="AP20" s="954" t="s">
        <v>1049</v>
      </c>
      <c r="AQ20" s="67" t="s">
        <v>267</v>
      </c>
      <c r="AR20" s="633">
        <v>1</v>
      </c>
      <c r="AS20" s="1026"/>
      <c r="AT20" s="1026"/>
      <c r="AU20" s="1026"/>
      <c r="AV20" s="1026"/>
      <c r="AW20" s="1026"/>
      <c r="AX20" s="1026"/>
      <c r="AY20" s="1026"/>
      <c r="AZ20" s="1026"/>
      <c r="BA20" s="1026"/>
      <c r="BB20" s="1026"/>
      <c r="BC20" s="1026"/>
      <c r="BD20" s="1026"/>
      <c r="BE20" s="1026"/>
      <c r="BF20" s="1026"/>
      <c r="BG20" s="1026"/>
      <c r="BH20" s="1026"/>
      <c r="BI20" s="1026"/>
      <c r="BJ20" s="1026"/>
      <c r="BK20" s="1026"/>
    </row>
    <row r="21" spans="1:16382" s="600" customFormat="1" ht="114" customHeight="1" x14ac:dyDescent="0.3">
      <c r="B21" s="579">
        <v>4</v>
      </c>
      <c r="C21" s="954" t="s">
        <v>619</v>
      </c>
      <c r="D21" s="954" t="s">
        <v>1156</v>
      </c>
      <c r="E21" s="954" t="s">
        <v>278</v>
      </c>
      <c r="F21" s="1028" t="s">
        <v>92</v>
      </c>
      <c r="G21" s="954" t="s">
        <v>1157</v>
      </c>
      <c r="H21" s="1029"/>
      <c r="I21" s="1030"/>
      <c r="J21" s="1044" t="s">
        <v>152</v>
      </c>
      <c r="K21" s="1028" t="s">
        <v>294</v>
      </c>
      <c r="L21" s="1017" t="s">
        <v>165</v>
      </c>
      <c r="M21" s="67">
        <v>13</v>
      </c>
      <c r="N21" s="598" t="str">
        <f t="shared" si="24"/>
        <v>BAJA</v>
      </c>
      <c r="O21" s="968">
        <f t="shared" ref="O21:O25" si="31">IF(N21="","",IF(N21="Muy Baja",0.2,IF(N21="Baja",0.4,IF(N21="Media",0.6,IF(N21="Alta",0.8,IF(N21="Muy Alta",1,))))))</f>
        <v>0.4</v>
      </c>
      <c r="P21" s="1014" t="s">
        <v>196</v>
      </c>
      <c r="Q21" s="1000">
        <v>0.6</v>
      </c>
      <c r="R21" s="1032" t="str">
        <f t="shared" si="25"/>
        <v>MODERADO</v>
      </c>
      <c r="S21" s="968">
        <v>0.6</v>
      </c>
      <c r="T21" s="67" t="str">
        <f t="shared" ref="T21:T24" si="32">IF(OR(AND(N21="MUY BAJA",R21="LEVE"),AND(N21="MUY BAJA",R21="MENOR"),AND(N21="BAJA",R21="LEVE")),"BAJO",IF(OR(AND(N21="MUY BAJA",R21="MODERADO"),AND(N21="BAJA",R21="MENOR"),AND(N21="BAJA",R21="MODERADO"),AND(N21="MEDIA",R21="LEVE"),AND(N21="MEDIA",R21="MENOR"),AND(N21="MEDIA",R21="MODERADO"),AND(N21="ALTA",R21="LEVE"),AND(N21="ALTA",R21="MENOR")),"MODERADO",IF(OR(AND(N21="MUY BAJA",R21="MAYOR"),AND(N21="BAJA",R21="MAYOR"),AND(N21="MEDIA",R21="MAYOR"),AND(N21="ALTA",R21="MODERADO"),AND(N21="ALTA",R21="MAYOR"),AND(N21="MUY ALTA",R21="LEVE"),AND(N21="MUY ALTA",R21="MENOR"),AND(N21="MUY ALTA",R21="MODERADO"),AND(N21="MUY ALTA",R21="MAYOR")),"ALTO",IF(OR(AND(N21="MUY BAJA",R21="CATASTRÓFICO"),AND(N21="BAJA",R21="CATASTRÓFICO"),AND(N21="MEDIA",R21="CATASTRÓFICO"),AND(N21="ALTA",R21="CATASTRÓFICO"),AND(N21="MUY ALTA",R21="CATASTRÓFICO")),"EXTREMO",""))))</f>
        <v>MODERADO</v>
      </c>
      <c r="U21" s="67">
        <v>1</v>
      </c>
      <c r="V21" s="954" t="s">
        <v>1050</v>
      </c>
      <c r="W21" s="67" t="str">
        <f t="shared" si="26"/>
        <v>Probabilidad</v>
      </c>
      <c r="X21" s="1005" t="s">
        <v>63</v>
      </c>
      <c r="Y21" s="1005" t="s">
        <v>71</v>
      </c>
      <c r="Z21" s="1006" t="str">
        <f t="shared" si="27"/>
        <v>40%</v>
      </c>
      <c r="AA21" s="1005" t="s">
        <v>74</v>
      </c>
      <c r="AB21" s="1005" t="s">
        <v>79</v>
      </c>
      <c r="AC21" s="1005" t="s">
        <v>83</v>
      </c>
      <c r="AD21" s="1033"/>
      <c r="AE21" s="1034">
        <f t="shared" ref="AE21:AE25" si="33">IFERROR(IF(W21="Probabilidad",(O21-(+O21*Z21)),IF(W21="Impacto",O21,"")),"")</f>
        <v>0.24</v>
      </c>
      <c r="AF21" s="598" t="str">
        <f t="shared" ref="AF21:AF26" si="34">IFERROR(IF(AE21="","",IF(AE21&lt;=0.2,"MUY BAJA",IF(AE21&lt;=0.4,"BAJA",IF(AE21&lt;=0.6,"MEDIA",IF(AE21&lt;=0.8,"ALTA","MUY ALTA"))))),"")</f>
        <v>BAJA</v>
      </c>
      <c r="AG21" s="583">
        <f t="shared" si="28"/>
        <v>0.24</v>
      </c>
      <c r="AH21" s="598" t="str">
        <f t="shared" ref="AH21:AH26" si="35">R21</f>
        <v>MODERADO</v>
      </c>
      <c r="AI21" s="583">
        <f t="shared" si="29"/>
        <v>0.6</v>
      </c>
      <c r="AJ21" s="597" t="str">
        <f t="shared" ref="AJ21:AJ26" si="36">IFERROR(IF(OR(AND(AF21="MUY BAJA",AH21="LEVE"),AND(AF21="MUY BAJA",AH21="MENOR"),AND(AF21="BAJA",AH21="LEVE")),"BAJO",IF(OR(AND(AF21="MUY BAJA",AH21="MODERADO"),AND(AF21="BAJA",AH21="MENOR"),AND(AF21="BAJA",AH21="MODERADO"),AND(AF21="MEDIA",AH21="LEVE"),AND(AF21="MEDIA",AH21="MENOR"),AND(AF21="MEDIA",AH21="MODERADO"),AND(AF21="ALTA",AH21="LEVE"),AND(AF21="ALTA",AH21="MENOR")),"MODERADO",IF(OR(AND(AF21="MUY BAJA",AH21="MAYOR"),AND(AF21="BAJA",AH21="MAYOR"),AND(AF21="MEDIA",AH21="MAYOR"),AND(AF21="ALTA",AH21="MODERADO"),AND(AF21="ALTA",AH21="MAYOR"),AND(AF21="MUY ALTA",AH21="LEVE"),AND(AF21="MUY ALTA",AH21="MENOR"),AND(AF21="MUY ALTA",AH21="MODERADO"),AND(AF21="MUY ALTA",AH21="MAYOR")),"ALTO",IF(OR(AND(AF21="MUY BAJA",AH21="CATASTRÓFICO"),AND(AF21="BAJA",AH21="CATASTRÓFICO"),AND(AF21="MEDIA",AH21="CATASTRÓFICO"),AND(AF21="ALTA",AH21="CATASTRÓFICO"),AND(AF21="MUY ALTA",AH21="CATASTRÓFICO")),"EXTREMO","")))),"")</f>
        <v>MODERADO</v>
      </c>
      <c r="AK21" s="597" t="str">
        <f t="shared" si="30"/>
        <v>MODERADO</v>
      </c>
      <c r="AL21" s="598" t="s">
        <v>256</v>
      </c>
      <c r="AM21" s="1030"/>
      <c r="AN21" s="1024" t="s">
        <v>876</v>
      </c>
      <c r="AO21" s="1024" t="s">
        <v>933</v>
      </c>
      <c r="AP21" s="1035" t="s">
        <v>1051</v>
      </c>
      <c r="AQ21" s="67" t="s">
        <v>267</v>
      </c>
      <c r="AR21" s="1052">
        <v>1</v>
      </c>
      <c r="AS21" s="570"/>
      <c r="AT21" s="570"/>
      <c r="AU21" s="570"/>
      <c r="AV21" s="570"/>
      <c r="AW21" s="570"/>
      <c r="AX21" s="570"/>
      <c r="AY21" s="570"/>
      <c r="AZ21" s="570"/>
      <c r="BA21" s="570"/>
      <c r="BB21" s="570"/>
      <c r="BC21" s="570"/>
      <c r="BD21" s="570"/>
      <c r="BE21" s="570"/>
      <c r="BF21" s="570"/>
      <c r="BG21" s="570"/>
      <c r="BH21" s="570"/>
      <c r="BI21" s="570"/>
      <c r="BJ21" s="570"/>
      <c r="BK21" s="570"/>
    </row>
    <row r="22" spans="1:16382" s="1037" customFormat="1" ht="88.5" customHeight="1" x14ac:dyDescent="0.2">
      <c r="B22" s="67">
        <v>5</v>
      </c>
      <c r="C22" s="954" t="s">
        <v>620</v>
      </c>
      <c r="D22" s="954" t="s">
        <v>1158</v>
      </c>
      <c r="E22" s="954" t="s">
        <v>1159</v>
      </c>
      <c r="F22" s="1028" t="s">
        <v>90</v>
      </c>
      <c r="G22" s="954" t="s">
        <v>1052</v>
      </c>
      <c r="H22" s="594"/>
      <c r="I22" s="598"/>
      <c r="J22" s="1044" t="s">
        <v>151</v>
      </c>
      <c r="K22" s="1031" t="s">
        <v>302</v>
      </c>
      <c r="L22" s="1043" t="s">
        <v>165</v>
      </c>
      <c r="M22" s="67">
        <v>960</v>
      </c>
      <c r="N22" s="585" t="str">
        <f t="shared" si="24"/>
        <v>ALTA</v>
      </c>
      <c r="O22" s="968">
        <f t="shared" si="31"/>
        <v>0.8</v>
      </c>
      <c r="P22" s="1014" t="s">
        <v>521</v>
      </c>
      <c r="Q22" s="1000">
        <v>0.6</v>
      </c>
      <c r="R22" s="1013" t="str">
        <f t="shared" si="25"/>
        <v>MODERADO</v>
      </c>
      <c r="S22" s="968">
        <f t="shared" ref="S22:S26" si="37">IF(R22="","",IF(R22="Leve",0.2,IF(R22="Menor",0.4,IF(R22="Moderado",0.6,IF(R22="Mayor",0.8,IF(R22="Catastrófico",1,))))))</f>
        <v>0.6</v>
      </c>
      <c r="T22" s="597" t="str">
        <f t="shared" si="32"/>
        <v>ALTO</v>
      </c>
      <c r="U22" s="67">
        <v>1</v>
      </c>
      <c r="V22" s="954" t="s">
        <v>1053</v>
      </c>
      <c r="W22" s="67" t="str">
        <f>IF(OR(X22="Preventivo",X22="Detectivo"),"Probabilidad",IF(X22="Correctivo","Impacto",""))</f>
        <v>Probabilidad</v>
      </c>
      <c r="X22" s="582" t="s">
        <v>63</v>
      </c>
      <c r="Y22" s="582" t="s">
        <v>71</v>
      </c>
      <c r="Z22" s="583" t="str">
        <f>IF(AND(X22="Preventivo",Y22="Automático"),"50%",IF(AND(X22="Preventivo",Y22="Manual"),"40%",IF(AND(X22="Detectivo",Y22="Automático"),"40%",IF(AND(X22="Detectivo",Y22="Manual"),"30%",IF(AND(X22="Correctivo",Y22="Automático"),"35%",IF(AND(X22="Correctivo",Y22="Manual"),"25%",""))))))</f>
        <v>40%</v>
      </c>
      <c r="AA22" s="582" t="s">
        <v>74</v>
      </c>
      <c r="AB22" s="582" t="s">
        <v>79</v>
      </c>
      <c r="AC22" s="582" t="s">
        <v>83</v>
      </c>
      <c r="AD22" s="582"/>
      <c r="AE22" s="584">
        <f t="shared" si="33"/>
        <v>0.48</v>
      </c>
      <c r="AF22" s="585" t="str">
        <f t="shared" si="34"/>
        <v>MEDIA</v>
      </c>
      <c r="AG22" s="583">
        <f t="shared" si="28"/>
        <v>0.48</v>
      </c>
      <c r="AH22" s="585" t="str">
        <f t="shared" si="35"/>
        <v>MODERADO</v>
      </c>
      <c r="AI22" s="583">
        <f t="shared" si="29"/>
        <v>0.6</v>
      </c>
      <c r="AJ22" s="597" t="str">
        <f t="shared" si="36"/>
        <v>MODERADO</v>
      </c>
      <c r="AK22" s="597" t="str">
        <f t="shared" si="30"/>
        <v>MODERADO</v>
      </c>
      <c r="AL22" s="598" t="s">
        <v>256</v>
      </c>
      <c r="AM22" s="598"/>
      <c r="AN22" s="1045" t="s">
        <v>666</v>
      </c>
      <c r="AO22" s="1024" t="s">
        <v>932</v>
      </c>
      <c r="AP22" s="1035" t="s">
        <v>1057</v>
      </c>
      <c r="AQ22" s="597" t="s">
        <v>267</v>
      </c>
      <c r="AR22" s="1052">
        <v>1</v>
      </c>
      <c r="AS22" s="587"/>
      <c r="AT22" s="587"/>
      <c r="AU22" s="587"/>
      <c r="AV22" s="587"/>
      <c r="AW22" s="587"/>
      <c r="AX22" s="587"/>
      <c r="AY22" s="587"/>
      <c r="AZ22" s="587"/>
      <c r="BA22" s="587"/>
      <c r="BB22" s="587"/>
      <c r="BC22" s="587"/>
      <c r="BD22" s="587"/>
      <c r="BE22" s="587"/>
      <c r="BF22" s="587"/>
      <c r="BG22" s="587"/>
      <c r="BH22" s="587"/>
      <c r="BI22" s="587"/>
      <c r="BJ22" s="587"/>
      <c r="BK22" s="587"/>
    </row>
    <row r="23" spans="1:16382" s="1037" customFormat="1" ht="78" customHeight="1" x14ac:dyDescent="0.2">
      <c r="B23" s="67">
        <v>6</v>
      </c>
      <c r="C23" s="954" t="s">
        <v>285</v>
      </c>
      <c r="D23" s="954" t="s">
        <v>286</v>
      </c>
      <c r="E23" s="954" t="s">
        <v>668</v>
      </c>
      <c r="F23" s="598" t="s">
        <v>92</v>
      </c>
      <c r="G23" s="954" t="s">
        <v>667</v>
      </c>
      <c r="H23" s="598"/>
      <c r="I23" s="598"/>
      <c r="J23" s="1044" t="s">
        <v>293</v>
      </c>
      <c r="K23" s="1043" t="s">
        <v>296</v>
      </c>
      <c r="L23" s="1043" t="s">
        <v>161</v>
      </c>
      <c r="M23" s="67">
        <v>12</v>
      </c>
      <c r="N23" s="585" t="str">
        <f t="shared" si="24"/>
        <v>BAJA</v>
      </c>
      <c r="O23" s="968">
        <f t="shared" si="31"/>
        <v>0.4</v>
      </c>
      <c r="P23" s="1014" t="s">
        <v>199</v>
      </c>
      <c r="Q23" s="1000">
        <v>0.4</v>
      </c>
      <c r="R23" s="1013" t="str">
        <f t="shared" si="25"/>
        <v>MENOR</v>
      </c>
      <c r="S23" s="968">
        <f t="shared" si="37"/>
        <v>0.4</v>
      </c>
      <c r="T23" s="597" t="str">
        <f>IF(OR(AND(N23="MUY BAJA",R23="LEVE"),AND(N23=" BAJA",R23="MENOR"),AND(N23="BAJA",R23="MENOR")),"BAJO",IF(OR(AND(N23="MUY BAJA",R23="MODERADO"),AND(N23="BAJA",R23="MENOR"),AND(N23="BAJA",R23="MODERADO"),AND(N23="MEDIA",R23="LEVE"),AND(N23="MEDIA",R23="MENOR"),AND(N23="MEDIA",R23="MODERADO"),AND(N23="ALTA",R23="LEVE"),AND(N23="ALTA",R23="MENOR")),"MODERADO",IF(OR(AND(N23="MUY BAJA",R23="MAYOR"),AND(N23="BAJA",R23="MAYOR"),AND(N23="MEDIA",R23="MAYOR"),AND(N23="ALTA",R23="MODERADO"),AND(N23="ALTA",R23="MAYOR"),AND(N23="MUY ALTA",R23="LEVE"),AND(N23="MUY ALTA",R23="MENOR"),AND(N23="MUY ALTA",R23="MODERADO"),AND(N23="MUY ALTA",R23="MAYOR")),"ALTO",IF(OR(AND(N23="MUY BAJA",R23="CATASTRÓFICO"),AND(N23="BAJA",R23="CATASTRÓFICO"),AND(N23="MEDIA",R23="CATASTRÓFICO"),AND(N23="ALTA",R23="CATASTRÓFICO"),AND(N23="MUY ALTA",R23="CATASTRÓFICO")),"EXTREMO",""))))</f>
        <v>BAJO</v>
      </c>
      <c r="U23" s="67">
        <v>1</v>
      </c>
      <c r="V23" s="594" t="s">
        <v>871</v>
      </c>
      <c r="W23" s="67" t="str">
        <f>IF(OR(X23="Preventivo",X23="Detectivo"),"Probabilidad",IF(X23="Correctivo","Impacto",""))</f>
        <v>Probabilidad</v>
      </c>
      <c r="X23" s="582" t="s">
        <v>63</v>
      </c>
      <c r="Y23" s="582" t="s">
        <v>69</v>
      </c>
      <c r="Z23" s="583" t="str">
        <f>IF(AND(X23="Preventivo",Y23="Automático"),"50%",IF(AND(X23="Preventivo",Y23="Manual"),"40%",IF(AND(X23="Detectivo",Y23="Automático"),"40%",IF(AND(X23="Detectivo",Y23="Manual"),"30%",IF(AND(X23="Correctivo",Y23="Automático"),"35%",IF(AND(X23="Correctivo",Y23="Manual"),"25%",""))))))</f>
        <v>50%</v>
      </c>
      <c r="AA23" s="582" t="s">
        <v>74</v>
      </c>
      <c r="AB23" s="582" t="s">
        <v>79</v>
      </c>
      <c r="AC23" s="582" t="s">
        <v>83</v>
      </c>
      <c r="AD23" s="582"/>
      <c r="AE23" s="584">
        <f t="shared" si="33"/>
        <v>0.2</v>
      </c>
      <c r="AF23" s="585" t="str">
        <f t="shared" si="34"/>
        <v>MUY BAJA</v>
      </c>
      <c r="AG23" s="583">
        <f t="shared" si="28"/>
        <v>0.2</v>
      </c>
      <c r="AH23" s="585" t="str">
        <f t="shared" si="35"/>
        <v>MENOR</v>
      </c>
      <c r="AI23" s="583">
        <f>IFERROR(IF(W23="Impacto",(S23-(+S23*Z23)),IF(W23="Probabilidad",S23,"")),"")</f>
        <v>0.4</v>
      </c>
      <c r="AJ23" s="597" t="str">
        <f t="shared" si="36"/>
        <v>BAJO</v>
      </c>
      <c r="AK23" s="597" t="str">
        <f t="shared" si="30"/>
        <v>BAJO</v>
      </c>
      <c r="AL23" s="598" t="s">
        <v>256</v>
      </c>
      <c r="AM23" s="598"/>
      <c r="AN23" s="1024" t="s">
        <v>877</v>
      </c>
      <c r="AO23" s="1024" t="s">
        <v>932</v>
      </c>
      <c r="AP23" s="1035" t="s">
        <v>1054</v>
      </c>
      <c r="AQ23" s="67" t="s">
        <v>267</v>
      </c>
      <c r="AR23" s="1052">
        <v>1</v>
      </c>
      <c r="AS23" s="587"/>
      <c r="AT23" s="587"/>
      <c r="AU23" s="587"/>
      <c r="AV23" s="587"/>
      <c r="AW23" s="587"/>
      <c r="AX23" s="587"/>
      <c r="AY23" s="587"/>
      <c r="AZ23" s="587"/>
      <c r="BA23" s="587"/>
      <c r="BB23" s="587"/>
      <c r="BC23" s="587"/>
      <c r="BD23" s="587"/>
      <c r="BE23" s="587"/>
      <c r="BF23" s="587"/>
      <c r="BG23" s="587"/>
      <c r="BH23" s="587"/>
      <c r="BI23" s="587"/>
      <c r="BJ23" s="587"/>
      <c r="BK23" s="587"/>
    </row>
    <row r="24" spans="1:16382" s="1053" customFormat="1" ht="280.5" customHeight="1" x14ac:dyDescent="0.2">
      <c r="B24" s="67">
        <v>7</v>
      </c>
      <c r="C24" s="954" t="s">
        <v>287</v>
      </c>
      <c r="D24" s="954" t="s">
        <v>1055</v>
      </c>
      <c r="E24" s="954" t="s">
        <v>288</v>
      </c>
      <c r="F24" s="954" t="s">
        <v>90</v>
      </c>
      <c r="G24" s="954" t="s">
        <v>522</v>
      </c>
      <c r="H24" s="1054"/>
      <c r="I24" s="1054"/>
      <c r="J24" s="1044" t="s">
        <v>151</v>
      </c>
      <c r="K24" s="1015" t="s">
        <v>291</v>
      </c>
      <c r="L24" s="1017" t="s">
        <v>335</v>
      </c>
      <c r="M24" s="1055">
        <v>1</v>
      </c>
      <c r="N24" s="1023" t="str">
        <f t="shared" ref="N24" si="38">IF(M24&lt;=0,"",IF(M24&lt;=2,"MUY BAJA",IF(M24&lt;=24,"BAJA",IF(M24&lt;=500,"MEDIA",IF(M24&lt;=5000,"ALTA","MUY ALTA")))))</f>
        <v>MUY BAJA</v>
      </c>
      <c r="O24" s="968">
        <f t="shared" si="31"/>
        <v>0.2</v>
      </c>
      <c r="P24" s="953" t="s">
        <v>523</v>
      </c>
      <c r="Q24" s="1000">
        <v>0.4</v>
      </c>
      <c r="R24" s="585" t="str">
        <f t="shared" si="25"/>
        <v>MENOR</v>
      </c>
      <c r="S24" s="968">
        <f t="shared" si="37"/>
        <v>0.4</v>
      </c>
      <c r="T24" s="597" t="str">
        <f t="shared" si="32"/>
        <v>BAJO</v>
      </c>
      <c r="U24" s="67">
        <v>1</v>
      </c>
      <c r="V24" s="954" t="s">
        <v>669</v>
      </c>
      <c r="W24" s="67" t="str">
        <f>IF(OR(X24="Preventivo",X24="Detectivo"),"Probabilidad",IF(X24="Correctivo","Impacto",""))</f>
        <v>Probabilidad</v>
      </c>
      <c r="X24" s="1056" t="s">
        <v>63</v>
      </c>
      <c r="Y24" s="1056" t="s">
        <v>69</v>
      </c>
      <c r="Z24" s="1057" t="str">
        <f>IF(AND(X24="Preventivo",Y24="Automático"),"50%",IF(AND(X24="Preventivo",Y24="Manual"),"40%",IF(AND(X24="Detectivo",Y24="Automático"),"40%",IF(AND(X24="Detectivo",Y24="Manual"),"30%",IF(AND(X24="Correctivo",Y24="Automático"),"35%",IF(AND(X24="Correctivo",Y24="Manual"),"25%",""))))))</f>
        <v>50%</v>
      </c>
      <c r="AA24" s="1056" t="s">
        <v>74</v>
      </c>
      <c r="AB24" s="1056" t="s">
        <v>79</v>
      </c>
      <c r="AC24" s="1056" t="s">
        <v>83</v>
      </c>
      <c r="AD24" s="1056"/>
      <c r="AE24" s="1058">
        <f t="shared" si="33"/>
        <v>0.1</v>
      </c>
      <c r="AF24" s="1059" t="str">
        <f t="shared" si="34"/>
        <v>MUY BAJA</v>
      </c>
      <c r="AG24" s="583">
        <f t="shared" si="28"/>
        <v>0.1</v>
      </c>
      <c r="AH24" s="1059" t="str">
        <f t="shared" si="35"/>
        <v>MENOR</v>
      </c>
      <c r="AI24" s="583">
        <f>IFERROR(IF(W24="Impacto",(S24-(+S24*Z24)),IF(W24="Probabilidad",S24,"")),"")</f>
        <v>0.4</v>
      </c>
      <c r="AJ24" s="597" t="str">
        <f t="shared" si="36"/>
        <v>BAJO</v>
      </c>
      <c r="AK24" s="597" t="str">
        <f t="shared" si="30"/>
        <v>BAJO</v>
      </c>
      <c r="AL24" s="598" t="s">
        <v>260</v>
      </c>
      <c r="AM24" s="1054"/>
      <c r="AN24" s="1060" t="s">
        <v>878</v>
      </c>
      <c r="AO24" s="1024" t="s">
        <v>932</v>
      </c>
      <c r="AP24" s="1061" t="s">
        <v>1056</v>
      </c>
      <c r="AQ24" s="67" t="s">
        <v>267</v>
      </c>
      <c r="AR24" s="1052">
        <v>1</v>
      </c>
      <c r="AS24" s="1062"/>
      <c r="AT24" s="1062"/>
      <c r="AU24" s="1062"/>
      <c r="AV24" s="1062"/>
      <c r="AW24" s="1062"/>
      <c r="AX24" s="1062"/>
      <c r="AY24" s="1062"/>
      <c r="AZ24" s="1062"/>
      <c r="BA24" s="1062"/>
      <c r="BB24" s="1062"/>
      <c r="BC24" s="1062"/>
      <c r="BD24" s="1062"/>
      <c r="BE24" s="1062"/>
      <c r="BF24" s="1062"/>
      <c r="BG24" s="1062"/>
      <c r="BH24" s="1062"/>
      <c r="BI24" s="1062"/>
      <c r="BJ24" s="1062"/>
      <c r="BK24" s="1062"/>
    </row>
    <row r="25" spans="1:16382" s="1027" customFormat="1" ht="170.25" customHeight="1" x14ac:dyDescent="0.2">
      <c r="B25" s="67">
        <v>8</v>
      </c>
      <c r="C25" s="954" t="s">
        <v>289</v>
      </c>
      <c r="D25" s="954" t="s">
        <v>1058</v>
      </c>
      <c r="E25" s="954" t="s">
        <v>670</v>
      </c>
      <c r="F25" s="598" t="s">
        <v>151</v>
      </c>
      <c r="G25" s="954" t="s">
        <v>671</v>
      </c>
      <c r="H25" s="954"/>
      <c r="I25" s="954"/>
      <c r="J25" s="1044" t="s">
        <v>151</v>
      </c>
      <c r="K25" s="1043" t="s">
        <v>291</v>
      </c>
      <c r="L25" s="1017" t="s">
        <v>335</v>
      </c>
      <c r="M25" s="67">
        <v>3</v>
      </c>
      <c r="N25" s="1023" t="str">
        <f t="shared" si="24"/>
        <v>BAJA</v>
      </c>
      <c r="O25" s="968">
        <f t="shared" si="31"/>
        <v>0.4</v>
      </c>
      <c r="P25" s="953" t="s">
        <v>523</v>
      </c>
      <c r="Q25" s="1000">
        <v>0.4</v>
      </c>
      <c r="R25" s="585" t="str">
        <f t="shared" si="25"/>
        <v>MENOR</v>
      </c>
      <c r="S25" s="968">
        <f t="shared" si="37"/>
        <v>0.4</v>
      </c>
      <c r="T25" s="597" t="str">
        <f>IF(OR(AND(N25="MUY BAJA",R25="LEVE"),AND(N25="MUY BAJA",R25="MENOR"),AND(N25="BAJA",R25="MENOR")),"BAJO",IF(OR(AND(N25="MUY BAJA",R25="MODERADO"),AND(N25="BAJA",R25="MENOR"),AND(N25="BAJA",R25="MODERADO"),AND(N25="MEDIA",R25="LEVE"),AND(N25="MEDIA",R25="MENOR"),AND(N25="MEDIA",R25="MODERADO"),AND(N25="ALTA",R25="LEVE"),AND(N25="ALTA",R25="MENOR")),"MODERADO",IF(OR(AND(N25="MUY BAJA",R25="MAYOR"),AND(N25="BAJA",R25="MAYOR"),AND(N25="MEDIA",R25="MAYOR"),AND(N25="ALTA",R25="MODERADO"),AND(N25="ALTA",R25="MAYOR"),AND(N25="MUY ALTA",R25="LEVE"),AND(N25="MUY ALTA",R25="MENOR"),AND(N25="MUY ALTA",R25="MODERADO"),AND(N25="MUY ALTA",R25="MAYOR")),"ALTO",IF(OR(AND(N25="MUY BAJA",R25="CATASTRÓFICO"),AND(N25="BAJA",R25="CATASTRÓFICO"),AND(N25="MEDIA",R25="CATASTRÓFICO"),AND(N25="ALTA",R25="CATASTRÓFICO"),AND(N25="MUY ALTA",R25="CATASTRÓFICO")),"EXTREMO",""))))</f>
        <v>BAJO</v>
      </c>
      <c r="U25" s="67">
        <v>1</v>
      </c>
      <c r="V25" s="954" t="s">
        <v>1233</v>
      </c>
      <c r="W25" s="67" t="str">
        <f t="shared" si="26"/>
        <v>Probabilidad</v>
      </c>
      <c r="X25" s="1019" t="s">
        <v>63</v>
      </c>
      <c r="Y25" s="1019" t="s">
        <v>69</v>
      </c>
      <c r="Z25" s="1020" t="str">
        <f t="shared" si="27"/>
        <v>50%</v>
      </c>
      <c r="AA25" s="1019" t="s">
        <v>74</v>
      </c>
      <c r="AB25" s="1019" t="s">
        <v>79</v>
      </c>
      <c r="AC25" s="1019" t="s">
        <v>83</v>
      </c>
      <c r="AD25" s="1019"/>
      <c r="AE25" s="1022">
        <f t="shared" si="33"/>
        <v>0.2</v>
      </c>
      <c r="AF25" s="1023" t="str">
        <f t="shared" si="34"/>
        <v>MUY BAJA</v>
      </c>
      <c r="AG25" s="583">
        <f t="shared" si="28"/>
        <v>0.2</v>
      </c>
      <c r="AH25" s="1023" t="str">
        <f t="shared" si="35"/>
        <v>MENOR</v>
      </c>
      <c r="AI25" s="583">
        <f t="shared" si="29"/>
        <v>0.4</v>
      </c>
      <c r="AJ25" s="597" t="str">
        <f t="shared" si="36"/>
        <v>BAJO</v>
      </c>
      <c r="AK25" s="597" t="str">
        <f t="shared" si="30"/>
        <v>BAJO</v>
      </c>
      <c r="AL25" s="598" t="s">
        <v>260</v>
      </c>
      <c r="AM25" s="954"/>
      <c r="AN25" s="1024" t="s">
        <v>878</v>
      </c>
      <c r="AO25" s="1045" t="s">
        <v>931</v>
      </c>
      <c r="AP25" s="1035" t="s">
        <v>1059</v>
      </c>
      <c r="AQ25" s="67" t="s">
        <v>267</v>
      </c>
      <c r="AR25" s="1052">
        <v>1</v>
      </c>
      <c r="AS25" s="1026"/>
      <c r="AT25" s="1026"/>
      <c r="AU25" s="1026"/>
      <c r="AV25" s="1026"/>
      <c r="AW25" s="1026"/>
      <c r="AX25" s="1026"/>
      <c r="AY25" s="1026"/>
      <c r="AZ25" s="1026"/>
      <c r="BA25" s="1026"/>
      <c r="BB25" s="1026"/>
      <c r="BC25" s="1026"/>
      <c r="BD25" s="1026"/>
      <c r="BE25" s="1026"/>
      <c r="BF25" s="1026"/>
      <c r="BG25" s="1026"/>
      <c r="BH25" s="1026"/>
      <c r="BI25" s="1026"/>
      <c r="BJ25" s="1026"/>
      <c r="BK25" s="1026"/>
    </row>
    <row r="26" spans="1:16382" s="1067" customFormat="1" ht="143.25" customHeight="1" x14ac:dyDescent="0.2">
      <c r="A26" s="1063"/>
      <c r="B26" s="748">
        <v>9</v>
      </c>
      <c r="C26" s="749" t="s">
        <v>1124</v>
      </c>
      <c r="D26" s="749" t="s">
        <v>1125</v>
      </c>
      <c r="E26" s="749" t="s">
        <v>1161</v>
      </c>
      <c r="F26" s="598" t="s">
        <v>92</v>
      </c>
      <c r="G26" s="751" t="s">
        <v>1160</v>
      </c>
      <c r="H26" s="748"/>
      <c r="I26" s="748" t="s">
        <v>1127</v>
      </c>
      <c r="J26" s="1044" t="s">
        <v>152</v>
      </c>
      <c r="K26" s="1043" t="s">
        <v>294</v>
      </c>
      <c r="L26" s="749" t="s">
        <v>1128</v>
      </c>
      <c r="M26" s="748">
        <v>215</v>
      </c>
      <c r="N26" s="1023" t="str">
        <f t="shared" si="24"/>
        <v>MEDIA</v>
      </c>
      <c r="O26" s="1064">
        <v>0.6</v>
      </c>
      <c r="P26" s="1065" t="s">
        <v>196</v>
      </c>
      <c r="Q26" s="1064">
        <v>0.8</v>
      </c>
      <c r="R26" s="585" t="str">
        <f t="shared" si="25"/>
        <v>MAYOR</v>
      </c>
      <c r="S26" s="968">
        <f t="shared" si="37"/>
        <v>0.8</v>
      </c>
      <c r="T26" s="597" t="str">
        <f>IF(OR(AND(N26="MUY BAJA",R26="LEVE"),AND(N26="MUY BAJA",R26="MENOR"),AND(N26="BAJA",R26="MENOR")),"BAJO",IF(OR(AND(N26="MUY BAJA",R26="MODERADO"),AND(N26="BAJA",R26="MENOR"),AND(N26="BAJA",R26="MODERADO"),AND(N26="MEDIA",R26="LEVE"),AND(N26="MEDIA",R26="MENOR"),AND(N26="MEDIA",R26="MODERADO"),AND(N26="ALTA",R26="LEVE"),AND(N26="ALTA",R26="MENOR")),"MODERADO",IF(OR(AND(N26="MUY BAJA",R26="MAYOR"),AND(N26="BAJA",R26="MAYOR"),AND(N26="MEDIA",R26="MAYOR"),AND(N26="ALTA",R26="MODERADO"),AND(N26="ALTA",R26="MAYOR"),AND(N26="MUY ALTA",R26="LEVE"),AND(N26="MUY ALTA",R26="MENOR"),AND(N26="MUY ALTA",R26="MODERADO"),AND(N26="MUY ALTA",R26="MAYOR")),"ALTO",IF(OR(AND(N26="MUY BAJA",R26="CATASTRÓFICO"),AND(N26="BAJA",R26="CATASTRÓFICO"),AND(N26="MEDIA",R26="CATASTRÓFICO"),AND(N26="ALTA",R26="CATASTRÓFICO"),AND(N26="MUY ALTA",R26="CATASTRÓFICO")),"EXTREMO",""))))</f>
        <v>ALTO</v>
      </c>
      <c r="U26" s="67">
        <v>1</v>
      </c>
      <c r="V26" s="751" t="s">
        <v>1162</v>
      </c>
      <c r="W26" s="67" t="str">
        <f t="shared" si="26"/>
        <v>Probabilidad</v>
      </c>
      <c r="X26" s="1019" t="s">
        <v>63</v>
      </c>
      <c r="Y26" s="1019" t="s">
        <v>69</v>
      </c>
      <c r="Z26" s="1020" t="str">
        <f t="shared" ref="Z26" si="39">IF(AND(X26="Preventivo",Y26="Automático"),"50%",IF(AND(X26="Preventivo",Y26="Manual"),"40%",IF(AND(X26="Detectivo",Y26="Automático"),"40%",IF(AND(X26="Detectivo",Y26="Manual"),"30%",IF(AND(X26="Correctivo",Y26="Automático"),"35%",IF(AND(X26="Correctivo",Y26="Manual"),"25%",""))))))</f>
        <v>50%</v>
      </c>
      <c r="AA26" s="1019" t="s">
        <v>74</v>
      </c>
      <c r="AB26" s="1019" t="s">
        <v>79</v>
      </c>
      <c r="AC26" s="1019" t="s">
        <v>83</v>
      </c>
      <c r="AD26" s="1019"/>
      <c r="AE26" s="1022">
        <f t="shared" ref="AE26" si="40">IFERROR(IF(W26="Probabilidad",(O26-(+O26*Z26)),IF(W26="Impacto",O26,"")),"")</f>
        <v>0.3</v>
      </c>
      <c r="AF26" s="1023" t="str">
        <f t="shared" si="34"/>
        <v>BAJA</v>
      </c>
      <c r="AG26" s="583">
        <f t="shared" si="28"/>
        <v>0.3</v>
      </c>
      <c r="AH26" s="1023" t="str">
        <f t="shared" si="35"/>
        <v>MAYOR</v>
      </c>
      <c r="AI26" s="583">
        <f t="shared" si="29"/>
        <v>0.8</v>
      </c>
      <c r="AJ26" s="597" t="str">
        <f t="shared" si="36"/>
        <v>ALTO</v>
      </c>
      <c r="AK26" s="597" t="str">
        <f t="shared" si="30"/>
        <v>ALTO</v>
      </c>
      <c r="AL26" s="598" t="s">
        <v>256</v>
      </c>
      <c r="AM26" s="752"/>
      <c r="AN26" s="1066"/>
      <c r="AO26" s="751" t="s">
        <v>931</v>
      </c>
      <c r="AP26" s="752"/>
      <c r="AQ26" s="67" t="s">
        <v>267</v>
      </c>
      <c r="AR26" s="1052">
        <v>1</v>
      </c>
      <c r="AS26" s="753"/>
      <c r="AT26" s="753"/>
      <c r="AU26" s="753"/>
      <c r="AV26" s="753"/>
      <c r="AW26" s="753"/>
      <c r="AX26" s="753"/>
      <c r="AY26" s="753"/>
      <c r="AZ26" s="753"/>
      <c r="BA26" s="753"/>
      <c r="BB26" s="753"/>
      <c r="BC26" s="753"/>
      <c r="BD26" s="753"/>
      <c r="BE26" s="753"/>
      <c r="BF26" s="753"/>
      <c r="BG26" s="753"/>
      <c r="BH26" s="753"/>
      <c r="BI26" s="753"/>
      <c r="BJ26" s="753"/>
      <c r="BK26" s="753"/>
      <c r="BL26" s="753"/>
      <c r="BM26" s="753"/>
      <c r="BN26" s="753"/>
      <c r="BO26" s="753"/>
      <c r="BP26" s="753"/>
      <c r="BQ26" s="753"/>
      <c r="BR26" s="753"/>
      <c r="BS26" s="753"/>
      <c r="BT26" s="753"/>
      <c r="BU26" s="753"/>
      <c r="BV26" s="753"/>
      <c r="BW26" s="753"/>
      <c r="BX26" s="753"/>
      <c r="BY26" s="753"/>
      <c r="BZ26" s="753"/>
      <c r="CA26" s="753"/>
      <c r="CB26" s="753"/>
      <c r="CC26" s="753"/>
      <c r="CD26" s="753"/>
      <c r="CE26" s="753"/>
      <c r="CF26" s="753"/>
      <c r="CG26" s="753"/>
      <c r="CH26" s="753"/>
      <c r="CI26" s="753"/>
      <c r="CJ26" s="753"/>
      <c r="CK26" s="753"/>
      <c r="CL26" s="753"/>
      <c r="CM26" s="753"/>
      <c r="CN26" s="753"/>
      <c r="CO26" s="753"/>
      <c r="CP26" s="753"/>
      <c r="CQ26" s="753"/>
      <c r="CR26" s="753"/>
      <c r="CS26" s="753"/>
      <c r="CT26" s="753"/>
      <c r="CU26" s="753"/>
      <c r="CV26" s="753"/>
      <c r="CW26" s="753"/>
      <c r="CX26" s="753"/>
      <c r="CY26" s="753"/>
      <c r="CZ26" s="753"/>
      <c r="DA26" s="753"/>
      <c r="DB26" s="753"/>
      <c r="DC26" s="753"/>
      <c r="DD26" s="753"/>
      <c r="DE26" s="753"/>
      <c r="DF26" s="753"/>
      <c r="DG26" s="753"/>
      <c r="DH26" s="753"/>
      <c r="DI26" s="753"/>
      <c r="DJ26" s="753"/>
      <c r="DK26" s="753"/>
      <c r="DL26" s="753"/>
      <c r="DM26" s="753"/>
      <c r="DN26" s="753"/>
      <c r="DO26" s="753"/>
      <c r="DP26" s="753"/>
      <c r="DQ26" s="753"/>
      <c r="DR26" s="753"/>
      <c r="DS26" s="753"/>
      <c r="DT26" s="753"/>
      <c r="DU26" s="753"/>
      <c r="DV26" s="753"/>
      <c r="DW26" s="753"/>
      <c r="DX26" s="753"/>
      <c r="DY26" s="753"/>
      <c r="DZ26" s="753"/>
      <c r="EA26" s="753"/>
      <c r="EB26" s="753"/>
      <c r="EC26" s="753"/>
      <c r="ED26" s="753"/>
      <c r="EE26" s="753"/>
      <c r="EF26" s="753"/>
      <c r="EG26" s="753"/>
      <c r="EH26" s="753"/>
      <c r="EI26" s="753"/>
      <c r="EJ26" s="753"/>
      <c r="EK26" s="753"/>
      <c r="EL26" s="753"/>
      <c r="EM26" s="753"/>
      <c r="EN26" s="753"/>
      <c r="EO26" s="753"/>
      <c r="EP26" s="753"/>
      <c r="EQ26" s="753"/>
      <c r="ER26" s="753"/>
      <c r="ES26" s="753"/>
      <c r="ET26" s="753"/>
      <c r="EU26" s="753"/>
      <c r="EV26" s="753"/>
      <c r="EW26" s="753"/>
      <c r="EX26" s="753"/>
      <c r="EY26" s="753"/>
      <c r="EZ26" s="753"/>
      <c r="FA26" s="753"/>
      <c r="FB26" s="753"/>
      <c r="FC26" s="753"/>
      <c r="FD26" s="753"/>
      <c r="FE26" s="753"/>
      <c r="FF26" s="753"/>
      <c r="FG26" s="753"/>
      <c r="FH26" s="753"/>
      <c r="FI26" s="753"/>
      <c r="FJ26" s="753"/>
      <c r="FK26" s="753"/>
      <c r="FL26" s="753"/>
      <c r="FM26" s="753"/>
      <c r="FN26" s="753"/>
      <c r="FO26" s="753"/>
      <c r="FP26" s="753"/>
      <c r="FQ26" s="753"/>
      <c r="FR26" s="753"/>
      <c r="FS26" s="753"/>
      <c r="FT26" s="753"/>
      <c r="FU26" s="753"/>
      <c r="FV26" s="753"/>
      <c r="FW26" s="753"/>
      <c r="FX26" s="753"/>
      <c r="FY26" s="753"/>
      <c r="FZ26" s="753"/>
      <c r="GA26" s="753"/>
      <c r="GB26" s="753"/>
      <c r="GC26" s="753"/>
      <c r="GD26" s="753"/>
      <c r="GE26" s="753"/>
      <c r="GF26" s="753"/>
      <c r="GG26" s="753"/>
      <c r="GH26" s="753"/>
      <c r="GI26" s="753"/>
      <c r="GJ26" s="753"/>
      <c r="GK26" s="753"/>
      <c r="GL26" s="753"/>
      <c r="GM26" s="753"/>
      <c r="GN26" s="753"/>
      <c r="GO26" s="753"/>
      <c r="GP26" s="753"/>
      <c r="GQ26" s="753"/>
      <c r="GR26" s="753"/>
      <c r="GS26" s="753"/>
      <c r="GT26" s="753"/>
      <c r="GU26" s="753"/>
      <c r="GV26" s="753"/>
      <c r="GW26" s="753"/>
      <c r="GX26" s="753"/>
      <c r="GY26" s="753"/>
      <c r="GZ26" s="753"/>
      <c r="HA26" s="753"/>
      <c r="HB26" s="753"/>
      <c r="HC26" s="753"/>
      <c r="HD26" s="753"/>
      <c r="HE26" s="753"/>
      <c r="HF26" s="753"/>
      <c r="HG26" s="753"/>
      <c r="HH26" s="753"/>
      <c r="HI26" s="753"/>
      <c r="HJ26" s="753"/>
      <c r="HK26" s="753"/>
      <c r="HL26" s="753"/>
      <c r="HM26" s="753"/>
      <c r="HN26" s="753"/>
      <c r="HO26" s="753"/>
      <c r="HP26" s="753"/>
      <c r="HQ26" s="753"/>
      <c r="HR26" s="753"/>
      <c r="HS26" s="753"/>
      <c r="HT26" s="753"/>
      <c r="HU26" s="753"/>
      <c r="HV26" s="753"/>
      <c r="HW26" s="753"/>
      <c r="HX26" s="753"/>
      <c r="HY26" s="753"/>
      <c r="HZ26" s="753"/>
      <c r="IA26" s="753"/>
      <c r="IB26" s="753"/>
      <c r="IC26" s="753"/>
      <c r="ID26" s="753"/>
      <c r="IE26" s="753"/>
      <c r="IF26" s="753"/>
      <c r="IG26" s="753"/>
      <c r="IH26" s="753"/>
      <c r="II26" s="753"/>
      <c r="IJ26" s="753"/>
      <c r="IK26" s="753"/>
      <c r="IL26" s="753"/>
      <c r="IM26" s="753"/>
      <c r="IN26" s="753"/>
      <c r="IO26" s="753"/>
      <c r="IP26" s="753"/>
      <c r="IQ26" s="753"/>
      <c r="IR26" s="753"/>
      <c r="IS26" s="753"/>
      <c r="IT26" s="753"/>
      <c r="IU26" s="753"/>
      <c r="IV26" s="753"/>
      <c r="IW26" s="753"/>
      <c r="IX26" s="753"/>
      <c r="IY26" s="753"/>
      <c r="IZ26" s="753"/>
      <c r="JA26" s="753"/>
      <c r="JB26" s="753"/>
      <c r="JC26" s="753"/>
      <c r="JD26" s="753"/>
      <c r="JE26" s="753"/>
      <c r="JF26" s="753"/>
      <c r="JG26" s="753"/>
      <c r="JH26" s="753"/>
      <c r="JI26" s="753"/>
      <c r="JJ26" s="753"/>
      <c r="JK26" s="753"/>
      <c r="JL26" s="753"/>
      <c r="JM26" s="753"/>
      <c r="JN26" s="753"/>
      <c r="JO26" s="753"/>
      <c r="JP26" s="753"/>
      <c r="JQ26" s="753"/>
      <c r="JR26" s="753"/>
      <c r="JS26" s="753"/>
      <c r="JT26" s="753"/>
      <c r="JU26" s="753"/>
      <c r="JV26" s="753"/>
      <c r="JW26" s="753"/>
      <c r="JX26" s="753"/>
      <c r="JY26" s="753"/>
      <c r="JZ26" s="753"/>
      <c r="KA26" s="753"/>
      <c r="KB26" s="753"/>
      <c r="KC26" s="753"/>
      <c r="KD26" s="753"/>
      <c r="KE26" s="753"/>
      <c r="KF26" s="753"/>
      <c r="KG26" s="753"/>
      <c r="KH26" s="753"/>
      <c r="KI26" s="753"/>
      <c r="KJ26" s="753"/>
      <c r="KK26" s="753"/>
      <c r="KL26" s="753"/>
      <c r="KM26" s="753"/>
      <c r="KN26" s="753"/>
      <c r="KO26" s="753"/>
      <c r="KP26" s="753"/>
      <c r="KQ26" s="753"/>
      <c r="KR26" s="753"/>
      <c r="KS26" s="753"/>
      <c r="KT26" s="753"/>
      <c r="KU26" s="753"/>
      <c r="KV26" s="753"/>
      <c r="KW26" s="753"/>
      <c r="KX26" s="753"/>
      <c r="KY26" s="753"/>
      <c r="KZ26" s="753"/>
      <c r="LA26" s="753"/>
      <c r="LB26" s="753"/>
      <c r="LC26" s="753"/>
      <c r="LD26" s="753"/>
      <c r="LE26" s="753"/>
      <c r="LF26" s="753"/>
      <c r="LG26" s="753"/>
      <c r="LH26" s="753"/>
      <c r="LI26" s="753"/>
      <c r="LJ26" s="753"/>
      <c r="LK26" s="753"/>
      <c r="LL26" s="753"/>
      <c r="LM26" s="753"/>
      <c r="LN26" s="753"/>
      <c r="LO26" s="753"/>
      <c r="LP26" s="753"/>
      <c r="LQ26" s="753"/>
      <c r="LR26" s="753"/>
      <c r="LS26" s="753"/>
      <c r="LT26" s="753"/>
      <c r="LU26" s="753"/>
      <c r="LV26" s="753"/>
      <c r="LW26" s="753"/>
      <c r="LX26" s="753"/>
      <c r="LY26" s="753"/>
      <c r="LZ26" s="753"/>
      <c r="MA26" s="753"/>
      <c r="MB26" s="753"/>
      <c r="MC26" s="753"/>
      <c r="MD26" s="753"/>
      <c r="ME26" s="753"/>
      <c r="MF26" s="753"/>
      <c r="MG26" s="753"/>
      <c r="MH26" s="753"/>
      <c r="MI26" s="753"/>
      <c r="MJ26" s="753"/>
      <c r="MK26" s="753"/>
      <c r="ML26" s="753"/>
      <c r="MM26" s="753"/>
      <c r="MN26" s="753"/>
      <c r="MO26" s="753"/>
      <c r="MP26" s="753"/>
      <c r="MQ26" s="753"/>
      <c r="MR26" s="753"/>
      <c r="MS26" s="753"/>
      <c r="MT26" s="753"/>
      <c r="MU26" s="753"/>
      <c r="MV26" s="753"/>
      <c r="MW26" s="753"/>
      <c r="MX26" s="753"/>
      <c r="MY26" s="753"/>
      <c r="MZ26" s="753"/>
      <c r="NA26" s="753"/>
      <c r="NB26" s="753"/>
      <c r="NC26" s="753"/>
      <c r="ND26" s="753"/>
      <c r="NE26" s="753"/>
      <c r="NF26" s="753"/>
      <c r="NG26" s="753"/>
      <c r="NH26" s="753"/>
      <c r="NI26" s="753"/>
      <c r="NJ26" s="753"/>
      <c r="NK26" s="753"/>
      <c r="NL26" s="753"/>
      <c r="NM26" s="753"/>
      <c r="NN26" s="753"/>
      <c r="NO26" s="753"/>
      <c r="NP26" s="753"/>
      <c r="NQ26" s="753"/>
      <c r="NR26" s="753"/>
      <c r="NS26" s="753"/>
      <c r="NT26" s="753"/>
      <c r="NU26" s="753"/>
      <c r="NV26" s="753"/>
      <c r="NW26" s="753"/>
      <c r="NX26" s="753"/>
      <c r="NY26" s="753"/>
      <c r="NZ26" s="753"/>
      <c r="OA26" s="753"/>
      <c r="OB26" s="753"/>
      <c r="OC26" s="753"/>
      <c r="OD26" s="753"/>
      <c r="OE26" s="753"/>
      <c r="OF26" s="753"/>
      <c r="OG26" s="753"/>
      <c r="OH26" s="753"/>
      <c r="OI26" s="753"/>
      <c r="OJ26" s="753"/>
      <c r="OK26" s="753"/>
      <c r="OL26" s="753"/>
      <c r="OM26" s="753"/>
      <c r="ON26" s="753"/>
      <c r="OO26" s="753"/>
      <c r="OP26" s="753"/>
      <c r="OQ26" s="753"/>
      <c r="OR26" s="753"/>
      <c r="OS26" s="753"/>
      <c r="OT26" s="753"/>
      <c r="OU26" s="753"/>
      <c r="OV26" s="753"/>
      <c r="OW26" s="753"/>
      <c r="OX26" s="753"/>
      <c r="OY26" s="753"/>
      <c r="OZ26" s="753"/>
      <c r="PA26" s="753"/>
      <c r="PB26" s="753"/>
      <c r="PC26" s="753"/>
      <c r="PD26" s="753"/>
      <c r="PE26" s="753"/>
      <c r="PF26" s="753"/>
      <c r="PG26" s="753"/>
      <c r="PH26" s="753"/>
      <c r="PI26" s="753"/>
      <c r="PJ26" s="753"/>
      <c r="PK26" s="753"/>
      <c r="PL26" s="753"/>
      <c r="PM26" s="753"/>
      <c r="PN26" s="753"/>
      <c r="PO26" s="753"/>
      <c r="PP26" s="753"/>
      <c r="PQ26" s="753"/>
      <c r="PR26" s="753"/>
      <c r="PS26" s="753"/>
      <c r="PT26" s="753"/>
      <c r="PU26" s="753"/>
      <c r="PV26" s="753"/>
      <c r="PW26" s="753"/>
      <c r="PX26" s="753"/>
      <c r="PY26" s="753"/>
      <c r="PZ26" s="753"/>
      <c r="QA26" s="753"/>
      <c r="QB26" s="753"/>
      <c r="QC26" s="753"/>
      <c r="QD26" s="753"/>
      <c r="QE26" s="753"/>
      <c r="QF26" s="753"/>
      <c r="QG26" s="753"/>
      <c r="QH26" s="753"/>
      <c r="QI26" s="753"/>
      <c r="QJ26" s="753"/>
      <c r="QK26" s="753"/>
      <c r="QL26" s="753"/>
      <c r="QM26" s="753"/>
      <c r="QN26" s="753"/>
      <c r="QO26" s="753"/>
      <c r="QP26" s="753"/>
      <c r="QQ26" s="753"/>
      <c r="QR26" s="753"/>
      <c r="QS26" s="753"/>
      <c r="QT26" s="753"/>
      <c r="QU26" s="753"/>
      <c r="QV26" s="753"/>
      <c r="QW26" s="753"/>
      <c r="QX26" s="753"/>
      <c r="QY26" s="753"/>
      <c r="QZ26" s="753"/>
      <c r="RA26" s="753"/>
      <c r="RB26" s="753"/>
      <c r="RC26" s="753"/>
      <c r="RD26" s="753"/>
      <c r="RE26" s="753"/>
      <c r="RF26" s="753"/>
      <c r="RG26" s="753"/>
      <c r="RH26" s="753"/>
      <c r="RI26" s="753"/>
      <c r="RJ26" s="753"/>
      <c r="RK26" s="753"/>
      <c r="RL26" s="753"/>
      <c r="RM26" s="753"/>
      <c r="RN26" s="753"/>
      <c r="RO26" s="753"/>
      <c r="RP26" s="753"/>
      <c r="RQ26" s="753"/>
      <c r="RR26" s="753"/>
      <c r="RS26" s="753"/>
      <c r="RT26" s="753"/>
      <c r="RU26" s="753"/>
      <c r="RV26" s="753"/>
      <c r="RW26" s="753"/>
      <c r="RX26" s="753"/>
      <c r="RY26" s="753"/>
      <c r="RZ26" s="753"/>
      <c r="SA26" s="753"/>
      <c r="SB26" s="753"/>
      <c r="SC26" s="753"/>
      <c r="SD26" s="753"/>
      <c r="SE26" s="753"/>
      <c r="SF26" s="753"/>
      <c r="SG26" s="753"/>
      <c r="SH26" s="753"/>
      <c r="SI26" s="753"/>
      <c r="SJ26" s="753"/>
      <c r="SK26" s="753"/>
      <c r="SL26" s="753"/>
      <c r="SM26" s="753"/>
      <c r="SN26" s="753"/>
      <c r="SO26" s="753"/>
      <c r="SP26" s="753"/>
      <c r="SQ26" s="753"/>
      <c r="SR26" s="753"/>
      <c r="SS26" s="753"/>
      <c r="ST26" s="753"/>
      <c r="SU26" s="753"/>
      <c r="SV26" s="753"/>
      <c r="SW26" s="753"/>
      <c r="SX26" s="753"/>
      <c r="SY26" s="753"/>
      <c r="SZ26" s="753"/>
      <c r="TA26" s="753"/>
      <c r="TB26" s="753"/>
      <c r="TC26" s="753"/>
      <c r="TD26" s="753"/>
      <c r="TE26" s="753"/>
      <c r="TF26" s="753"/>
      <c r="TG26" s="753"/>
      <c r="TH26" s="753"/>
      <c r="TI26" s="753"/>
      <c r="TJ26" s="753"/>
      <c r="TK26" s="753"/>
      <c r="TL26" s="753"/>
      <c r="TM26" s="753"/>
      <c r="TN26" s="753"/>
      <c r="TO26" s="753"/>
      <c r="TP26" s="753"/>
      <c r="TQ26" s="753"/>
      <c r="TR26" s="753"/>
      <c r="TS26" s="753"/>
      <c r="TT26" s="753"/>
      <c r="TU26" s="753"/>
      <c r="TV26" s="753"/>
      <c r="TW26" s="753"/>
      <c r="TX26" s="753"/>
      <c r="TY26" s="753"/>
      <c r="TZ26" s="753"/>
      <c r="UA26" s="753"/>
      <c r="UB26" s="753"/>
      <c r="UC26" s="753"/>
      <c r="UD26" s="753"/>
      <c r="UE26" s="753"/>
      <c r="UF26" s="753"/>
      <c r="UG26" s="753"/>
      <c r="UH26" s="753"/>
      <c r="UI26" s="753"/>
      <c r="UJ26" s="753"/>
      <c r="UK26" s="753"/>
      <c r="UL26" s="753"/>
      <c r="UM26" s="753"/>
      <c r="UN26" s="753"/>
      <c r="UO26" s="753"/>
      <c r="UP26" s="753"/>
      <c r="UQ26" s="753"/>
      <c r="UR26" s="753"/>
      <c r="US26" s="753"/>
      <c r="UT26" s="753"/>
      <c r="UU26" s="753"/>
      <c r="UV26" s="753"/>
      <c r="UW26" s="753"/>
      <c r="UX26" s="753"/>
      <c r="UY26" s="753"/>
      <c r="UZ26" s="753"/>
      <c r="VA26" s="753"/>
      <c r="VB26" s="753"/>
      <c r="VC26" s="753"/>
      <c r="VD26" s="753"/>
      <c r="VE26" s="753"/>
      <c r="VF26" s="753"/>
      <c r="VG26" s="753"/>
      <c r="VH26" s="753"/>
      <c r="VI26" s="753"/>
      <c r="VJ26" s="753"/>
      <c r="VK26" s="753"/>
      <c r="VL26" s="753"/>
      <c r="VM26" s="753"/>
      <c r="VN26" s="753"/>
      <c r="VO26" s="753"/>
      <c r="VP26" s="753"/>
      <c r="VQ26" s="753"/>
      <c r="VR26" s="753"/>
      <c r="VS26" s="753"/>
      <c r="VT26" s="753"/>
      <c r="VU26" s="753"/>
      <c r="VV26" s="753"/>
      <c r="VW26" s="753"/>
      <c r="VX26" s="753"/>
      <c r="VY26" s="753"/>
      <c r="VZ26" s="753"/>
      <c r="WA26" s="753"/>
      <c r="WB26" s="753"/>
      <c r="WC26" s="753"/>
      <c r="WD26" s="753"/>
      <c r="WE26" s="753"/>
      <c r="WF26" s="753"/>
      <c r="WG26" s="753"/>
      <c r="WH26" s="753"/>
      <c r="WI26" s="753"/>
      <c r="WJ26" s="753"/>
      <c r="WK26" s="753"/>
      <c r="WL26" s="753"/>
      <c r="WM26" s="753"/>
      <c r="WN26" s="753"/>
      <c r="WO26" s="753"/>
      <c r="WP26" s="753"/>
      <c r="WQ26" s="753"/>
      <c r="WR26" s="753"/>
      <c r="WS26" s="753"/>
      <c r="WT26" s="753"/>
      <c r="WU26" s="753"/>
      <c r="WV26" s="753"/>
      <c r="WW26" s="753"/>
      <c r="WX26" s="753"/>
      <c r="WY26" s="753"/>
      <c r="WZ26" s="753"/>
      <c r="XA26" s="753"/>
      <c r="XB26" s="753"/>
      <c r="XC26" s="753"/>
      <c r="XD26" s="753"/>
      <c r="XE26" s="753"/>
      <c r="XF26" s="753"/>
      <c r="XG26" s="753"/>
      <c r="XH26" s="753"/>
      <c r="XI26" s="753"/>
      <c r="XJ26" s="753"/>
      <c r="XK26" s="753"/>
      <c r="XL26" s="753"/>
      <c r="XM26" s="753"/>
      <c r="XN26" s="753"/>
      <c r="XO26" s="753"/>
      <c r="XP26" s="753"/>
      <c r="XQ26" s="753"/>
      <c r="XR26" s="753"/>
      <c r="XS26" s="753"/>
      <c r="XT26" s="753"/>
      <c r="XU26" s="753"/>
      <c r="XV26" s="753"/>
      <c r="XW26" s="753"/>
      <c r="XX26" s="753"/>
      <c r="XY26" s="753"/>
      <c r="XZ26" s="753"/>
      <c r="YA26" s="753"/>
      <c r="YB26" s="753"/>
      <c r="YC26" s="753"/>
      <c r="YD26" s="753"/>
      <c r="YE26" s="753"/>
      <c r="YF26" s="753"/>
      <c r="YG26" s="753"/>
      <c r="YH26" s="753"/>
      <c r="YI26" s="753"/>
      <c r="YJ26" s="753"/>
      <c r="YK26" s="753"/>
      <c r="YL26" s="753"/>
      <c r="YM26" s="753"/>
      <c r="YN26" s="753"/>
      <c r="YO26" s="753"/>
      <c r="YP26" s="753"/>
      <c r="YQ26" s="753"/>
      <c r="YR26" s="753"/>
      <c r="YS26" s="753"/>
      <c r="YT26" s="753"/>
      <c r="YU26" s="753"/>
      <c r="YV26" s="753"/>
      <c r="YW26" s="753"/>
      <c r="YX26" s="753"/>
      <c r="YY26" s="753"/>
      <c r="YZ26" s="753"/>
      <c r="ZA26" s="753"/>
      <c r="ZB26" s="753"/>
      <c r="ZC26" s="753"/>
      <c r="ZD26" s="753"/>
      <c r="ZE26" s="753"/>
      <c r="ZF26" s="753"/>
      <c r="ZG26" s="753"/>
      <c r="ZH26" s="753"/>
      <c r="ZI26" s="753"/>
      <c r="ZJ26" s="753"/>
      <c r="ZK26" s="753"/>
      <c r="ZL26" s="753"/>
      <c r="ZM26" s="753"/>
      <c r="ZN26" s="753"/>
      <c r="ZO26" s="753"/>
      <c r="ZP26" s="753"/>
      <c r="ZQ26" s="753"/>
      <c r="ZR26" s="753"/>
      <c r="ZS26" s="753"/>
      <c r="ZT26" s="753"/>
      <c r="ZU26" s="753"/>
      <c r="ZV26" s="753"/>
      <c r="ZW26" s="753"/>
      <c r="ZX26" s="753"/>
      <c r="ZY26" s="753"/>
      <c r="ZZ26" s="753"/>
      <c r="AAA26" s="753"/>
      <c r="AAB26" s="753"/>
      <c r="AAC26" s="753"/>
      <c r="AAD26" s="753"/>
      <c r="AAE26" s="753"/>
      <c r="AAF26" s="753"/>
      <c r="AAG26" s="753"/>
      <c r="AAH26" s="753"/>
      <c r="AAI26" s="753"/>
      <c r="AAJ26" s="753"/>
      <c r="AAK26" s="753"/>
      <c r="AAL26" s="753"/>
      <c r="AAM26" s="753"/>
      <c r="AAN26" s="753"/>
      <c r="AAO26" s="753"/>
      <c r="AAP26" s="753"/>
      <c r="AAQ26" s="753"/>
      <c r="AAR26" s="753"/>
      <c r="AAS26" s="753"/>
      <c r="AAT26" s="753"/>
      <c r="AAU26" s="753"/>
      <c r="AAV26" s="753"/>
      <c r="AAW26" s="753"/>
      <c r="AAX26" s="753"/>
      <c r="AAY26" s="753"/>
      <c r="AAZ26" s="753"/>
      <c r="ABA26" s="753"/>
      <c r="ABB26" s="753"/>
      <c r="ABC26" s="753"/>
      <c r="ABD26" s="753"/>
      <c r="ABE26" s="753"/>
      <c r="ABF26" s="753"/>
      <c r="ABG26" s="753"/>
      <c r="ABH26" s="753"/>
      <c r="ABI26" s="753"/>
      <c r="ABJ26" s="753"/>
      <c r="ABK26" s="753"/>
      <c r="ABL26" s="753"/>
      <c r="ABM26" s="753"/>
      <c r="ABN26" s="753"/>
      <c r="ABO26" s="753"/>
      <c r="ABP26" s="753"/>
      <c r="ABQ26" s="753"/>
      <c r="ABR26" s="753"/>
      <c r="ABS26" s="753"/>
      <c r="ABT26" s="753"/>
      <c r="ABU26" s="753"/>
      <c r="ABV26" s="753"/>
      <c r="ABW26" s="753"/>
      <c r="ABX26" s="753"/>
      <c r="ABY26" s="753"/>
      <c r="ABZ26" s="753"/>
      <c r="ACA26" s="753"/>
      <c r="ACB26" s="753"/>
      <c r="ACC26" s="753"/>
      <c r="ACD26" s="753"/>
      <c r="ACE26" s="753"/>
      <c r="ACF26" s="753"/>
      <c r="ACG26" s="753"/>
      <c r="ACH26" s="753"/>
      <c r="ACI26" s="753"/>
      <c r="ACJ26" s="753"/>
      <c r="ACK26" s="753"/>
      <c r="ACL26" s="753"/>
      <c r="ACM26" s="753"/>
      <c r="ACN26" s="753"/>
      <c r="ACO26" s="753"/>
      <c r="ACP26" s="753"/>
      <c r="ACQ26" s="753"/>
      <c r="ACR26" s="753"/>
      <c r="ACS26" s="753"/>
      <c r="ACT26" s="753"/>
      <c r="ACU26" s="753"/>
      <c r="ACV26" s="753"/>
      <c r="ACW26" s="753"/>
      <c r="ACX26" s="753"/>
      <c r="ACY26" s="753"/>
      <c r="ACZ26" s="753"/>
      <c r="ADA26" s="753"/>
      <c r="ADB26" s="753"/>
      <c r="ADC26" s="753"/>
      <c r="ADD26" s="753"/>
      <c r="ADE26" s="753"/>
      <c r="ADF26" s="753"/>
      <c r="ADG26" s="753"/>
      <c r="ADH26" s="753"/>
      <c r="ADI26" s="753"/>
      <c r="ADJ26" s="753"/>
      <c r="ADK26" s="753"/>
      <c r="ADL26" s="753"/>
      <c r="ADM26" s="753"/>
      <c r="ADN26" s="753"/>
      <c r="ADO26" s="753"/>
      <c r="ADP26" s="753"/>
      <c r="ADQ26" s="753"/>
      <c r="ADR26" s="753"/>
      <c r="ADS26" s="753"/>
      <c r="ADT26" s="753"/>
      <c r="ADU26" s="753"/>
      <c r="ADV26" s="753"/>
      <c r="ADW26" s="753"/>
      <c r="ADX26" s="753"/>
      <c r="ADY26" s="753"/>
      <c r="ADZ26" s="753"/>
      <c r="AEA26" s="753"/>
      <c r="AEB26" s="753"/>
      <c r="AEC26" s="753"/>
      <c r="AED26" s="753"/>
      <c r="AEE26" s="753"/>
      <c r="AEF26" s="753"/>
      <c r="AEG26" s="753"/>
      <c r="AEH26" s="753"/>
      <c r="AEI26" s="753"/>
      <c r="AEJ26" s="753"/>
      <c r="AEK26" s="753"/>
      <c r="AEL26" s="753"/>
      <c r="AEM26" s="753"/>
      <c r="AEN26" s="753"/>
      <c r="AEO26" s="753"/>
      <c r="AEP26" s="753"/>
      <c r="AEQ26" s="753"/>
      <c r="AER26" s="753"/>
      <c r="AES26" s="753"/>
      <c r="AET26" s="753"/>
      <c r="AEU26" s="753"/>
      <c r="AEV26" s="753"/>
      <c r="AEW26" s="753"/>
      <c r="AEX26" s="753"/>
      <c r="AEY26" s="753"/>
      <c r="AEZ26" s="753"/>
      <c r="AFA26" s="753"/>
      <c r="AFB26" s="753"/>
      <c r="AFC26" s="753"/>
      <c r="AFD26" s="753"/>
      <c r="AFE26" s="753"/>
      <c r="AFF26" s="753"/>
      <c r="AFG26" s="753"/>
      <c r="AFH26" s="753"/>
      <c r="AFI26" s="753"/>
      <c r="AFJ26" s="753"/>
      <c r="AFK26" s="753"/>
      <c r="AFL26" s="753"/>
      <c r="AFM26" s="753"/>
      <c r="AFN26" s="753"/>
      <c r="AFO26" s="753"/>
      <c r="AFP26" s="753"/>
      <c r="AFQ26" s="753"/>
      <c r="AFR26" s="753"/>
      <c r="AFS26" s="753"/>
      <c r="AFT26" s="753"/>
      <c r="AFU26" s="753"/>
      <c r="AFV26" s="753"/>
      <c r="AFW26" s="753"/>
      <c r="AFX26" s="753"/>
      <c r="AFY26" s="753"/>
      <c r="AFZ26" s="753"/>
      <c r="AGA26" s="753"/>
      <c r="AGB26" s="753"/>
      <c r="AGC26" s="753"/>
      <c r="AGD26" s="753"/>
      <c r="AGE26" s="753"/>
      <c r="AGF26" s="753"/>
      <c r="AGG26" s="753"/>
      <c r="AGH26" s="753"/>
      <c r="AGI26" s="753"/>
      <c r="AGJ26" s="753"/>
      <c r="AGK26" s="753"/>
      <c r="AGL26" s="753"/>
      <c r="AGM26" s="753"/>
      <c r="AGN26" s="753"/>
      <c r="AGO26" s="753"/>
      <c r="AGP26" s="753"/>
      <c r="AGQ26" s="753"/>
      <c r="AGR26" s="753"/>
      <c r="AGS26" s="753"/>
      <c r="AGT26" s="753"/>
      <c r="AGU26" s="753"/>
      <c r="AGV26" s="753"/>
      <c r="AGW26" s="753"/>
      <c r="AGX26" s="753"/>
      <c r="AGY26" s="753"/>
      <c r="AGZ26" s="753"/>
      <c r="AHA26" s="753"/>
      <c r="AHB26" s="753"/>
      <c r="AHC26" s="753"/>
      <c r="AHD26" s="753"/>
      <c r="AHE26" s="753"/>
      <c r="AHF26" s="753"/>
      <c r="AHG26" s="753"/>
      <c r="AHH26" s="753"/>
      <c r="AHI26" s="753"/>
      <c r="AHJ26" s="753"/>
      <c r="AHK26" s="753"/>
      <c r="AHL26" s="753"/>
      <c r="AHM26" s="753"/>
      <c r="AHN26" s="753"/>
      <c r="AHO26" s="753"/>
      <c r="AHP26" s="753"/>
      <c r="AHQ26" s="753"/>
      <c r="AHR26" s="753"/>
      <c r="AHS26" s="753"/>
      <c r="AHT26" s="753"/>
      <c r="AHU26" s="753"/>
      <c r="AHV26" s="753"/>
      <c r="AHW26" s="753"/>
      <c r="AHX26" s="753"/>
      <c r="AHY26" s="753"/>
      <c r="AHZ26" s="753"/>
      <c r="AIA26" s="753"/>
      <c r="AIB26" s="753"/>
      <c r="AIC26" s="753"/>
      <c r="AID26" s="753"/>
      <c r="AIE26" s="753"/>
      <c r="AIF26" s="753"/>
      <c r="AIG26" s="753"/>
      <c r="AIH26" s="753"/>
      <c r="AII26" s="753"/>
      <c r="AIJ26" s="753"/>
      <c r="AIK26" s="753"/>
      <c r="AIL26" s="753"/>
      <c r="AIM26" s="753"/>
      <c r="AIN26" s="753"/>
      <c r="AIO26" s="753"/>
      <c r="AIP26" s="753"/>
      <c r="AIQ26" s="753"/>
      <c r="AIR26" s="753"/>
      <c r="AIS26" s="753"/>
      <c r="AIT26" s="753"/>
      <c r="AIU26" s="753"/>
      <c r="AIV26" s="753"/>
      <c r="AIW26" s="753"/>
      <c r="AIX26" s="753"/>
      <c r="AIY26" s="753"/>
      <c r="AIZ26" s="753"/>
      <c r="AJA26" s="753"/>
      <c r="AJB26" s="753"/>
      <c r="AJC26" s="753"/>
      <c r="AJD26" s="753"/>
      <c r="AJE26" s="753"/>
      <c r="AJF26" s="753"/>
      <c r="AJG26" s="753"/>
      <c r="AJH26" s="753"/>
      <c r="AJI26" s="753"/>
      <c r="AJJ26" s="753"/>
      <c r="AJK26" s="753"/>
      <c r="AJL26" s="753"/>
      <c r="AJM26" s="753"/>
      <c r="AJN26" s="753"/>
      <c r="AJO26" s="753"/>
      <c r="AJP26" s="753"/>
      <c r="AJQ26" s="753"/>
      <c r="AJR26" s="753"/>
      <c r="AJS26" s="753"/>
      <c r="AJT26" s="753"/>
      <c r="AJU26" s="753"/>
      <c r="AJV26" s="753"/>
      <c r="AJW26" s="753"/>
      <c r="AJX26" s="753"/>
      <c r="AJY26" s="753"/>
      <c r="AJZ26" s="753"/>
      <c r="AKA26" s="753"/>
      <c r="AKB26" s="753"/>
      <c r="AKC26" s="753"/>
      <c r="AKD26" s="753"/>
      <c r="AKE26" s="753"/>
      <c r="AKF26" s="753"/>
      <c r="AKG26" s="753"/>
      <c r="AKH26" s="753"/>
      <c r="AKI26" s="753"/>
      <c r="AKJ26" s="753"/>
      <c r="AKK26" s="753"/>
      <c r="AKL26" s="753"/>
      <c r="AKM26" s="753"/>
      <c r="AKN26" s="753"/>
      <c r="AKO26" s="753"/>
      <c r="AKP26" s="753"/>
      <c r="AKQ26" s="753"/>
      <c r="AKR26" s="753"/>
      <c r="AKS26" s="753"/>
      <c r="AKT26" s="753"/>
      <c r="AKU26" s="753"/>
      <c r="AKV26" s="753"/>
      <c r="AKW26" s="753"/>
      <c r="AKX26" s="753"/>
      <c r="AKY26" s="753"/>
      <c r="AKZ26" s="753"/>
      <c r="ALA26" s="753"/>
      <c r="ALB26" s="753"/>
      <c r="ALC26" s="753"/>
      <c r="ALD26" s="753"/>
      <c r="ALE26" s="753"/>
      <c r="ALF26" s="753"/>
      <c r="ALG26" s="753"/>
      <c r="ALH26" s="753"/>
      <c r="ALI26" s="753"/>
      <c r="ALJ26" s="753"/>
      <c r="ALK26" s="753"/>
      <c r="ALL26" s="753"/>
      <c r="ALM26" s="753"/>
      <c r="ALN26" s="753"/>
      <c r="ALO26" s="753"/>
      <c r="ALP26" s="753"/>
      <c r="ALQ26" s="753"/>
      <c r="ALR26" s="753"/>
      <c r="ALS26" s="753"/>
      <c r="ALT26" s="753"/>
      <c r="ALU26" s="753"/>
      <c r="ALV26" s="753"/>
      <c r="ALW26" s="753"/>
      <c r="ALX26" s="753"/>
      <c r="ALY26" s="753"/>
      <c r="ALZ26" s="753"/>
      <c r="AMA26" s="753"/>
      <c r="AMB26" s="753"/>
      <c r="AMC26" s="753"/>
      <c r="AMD26" s="753"/>
      <c r="AME26" s="753"/>
      <c r="AMF26" s="753"/>
      <c r="AMG26" s="753"/>
      <c r="AMH26" s="753"/>
      <c r="AMI26" s="753"/>
      <c r="AMJ26" s="753"/>
      <c r="AMK26" s="753"/>
      <c r="AML26" s="753"/>
      <c r="AMM26" s="753"/>
      <c r="AMN26" s="753"/>
      <c r="AMO26" s="753"/>
      <c r="AMP26" s="753"/>
      <c r="AMQ26" s="753"/>
      <c r="AMR26" s="753"/>
      <c r="AMS26" s="753"/>
      <c r="AMT26" s="753"/>
      <c r="AMU26" s="753"/>
      <c r="AMV26" s="753"/>
      <c r="AMW26" s="753"/>
      <c r="AMX26" s="753"/>
      <c r="AMY26" s="753"/>
      <c r="AMZ26" s="753"/>
      <c r="ANA26" s="753"/>
      <c r="ANB26" s="753"/>
      <c r="ANC26" s="753"/>
      <c r="AND26" s="753"/>
      <c r="ANE26" s="753"/>
      <c r="ANF26" s="753"/>
      <c r="ANG26" s="753"/>
      <c r="ANH26" s="753"/>
      <c r="ANI26" s="753"/>
      <c r="ANJ26" s="753"/>
      <c r="ANK26" s="753"/>
      <c r="ANL26" s="753"/>
      <c r="ANM26" s="753"/>
      <c r="ANN26" s="753"/>
      <c r="ANO26" s="753"/>
      <c r="ANP26" s="753"/>
      <c r="ANQ26" s="753"/>
      <c r="ANR26" s="753"/>
      <c r="ANS26" s="753"/>
      <c r="ANT26" s="753"/>
      <c r="ANU26" s="753"/>
      <c r="ANV26" s="753"/>
      <c r="ANW26" s="753"/>
      <c r="ANX26" s="753"/>
      <c r="ANY26" s="753"/>
      <c r="ANZ26" s="753"/>
      <c r="AOA26" s="753"/>
      <c r="AOB26" s="753"/>
      <c r="AOC26" s="753"/>
      <c r="AOD26" s="753"/>
      <c r="AOE26" s="753"/>
      <c r="AOF26" s="753"/>
      <c r="AOG26" s="753"/>
      <c r="AOH26" s="753"/>
      <c r="AOI26" s="753"/>
      <c r="AOJ26" s="753"/>
      <c r="AOK26" s="753"/>
      <c r="AOL26" s="753"/>
      <c r="AOM26" s="753"/>
      <c r="AON26" s="753"/>
      <c r="AOO26" s="753"/>
      <c r="AOP26" s="753"/>
      <c r="AOQ26" s="753"/>
      <c r="AOR26" s="753"/>
      <c r="AOS26" s="753"/>
      <c r="AOT26" s="753"/>
      <c r="AOU26" s="753"/>
      <c r="AOV26" s="753"/>
      <c r="AOW26" s="753"/>
      <c r="AOX26" s="753"/>
      <c r="AOY26" s="753"/>
      <c r="AOZ26" s="753"/>
      <c r="APA26" s="753"/>
      <c r="APB26" s="753"/>
      <c r="APC26" s="753"/>
      <c r="APD26" s="753"/>
      <c r="APE26" s="753"/>
      <c r="APF26" s="753"/>
      <c r="APG26" s="753"/>
      <c r="APH26" s="753"/>
      <c r="API26" s="753"/>
      <c r="APJ26" s="753"/>
      <c r="APK26" s="753"/>
      <c r="APL26" s="753"/>
      <c r="APM26" s="753"/>
      <c r="APN26" s="753"/>
      <c r="APO26" s="753"/>
      <c r="APP26" s="753"/>
      <c r="APQ26" s="753"/>
      <c r="APR26" s="753"/>
      <c r="APS26" s="753"/>
      <c r="APT26" s="753"/>
      <c r="APU26" s="753"/>
      <c r="APV26" s="753"/>
      <c r="APW26" s="753"/>
      <c r="APX26" s="753"/>
      <c r="APY26" s="753"/>
      <c r="APZ26" s="753"/>
      <c r="AQA26" s="753"/>
      <c r="AQB26" s="753"/>
      <c r="AQC26" s="753"/>
      <c r="AQD26" s="753"/>
      <c r="AQE26" s="753"/>
      <c r="AQF26" s="753"/>
      <c r="AQG26" s="753"/>
      <c r="AQH26" s="753"/>
      <c r="AQI26" s="753"/>
      <c r="AQJ26" s="753"/>
      <c r="AQK26" s="753"/>
      <c r="AQL26" s="753"/>
      <c r="AQM26" s="753"/>
      <c r="AQN26" s="753"/>
      <c r="AQO26" s="753"/>
      <c r="AQP26" s="753"/>
      <c r="AQQ26" s="753"/>
      <c r="AQR26" s="753"/>
      <c r="AQS26" s="753"/>
      <c r="AQT26" s="753"/>
      <c r="AQU26" s="753"/>
      <c r="AQV26" s="753"/>
      <c r="AQW26" s="753"/>
      <c r="AQX26" s="753"/>
      <c r="AQY26" s="753"/>
      <c r="AQZ26" s="753"/>
      <c r="ARA26" s="753"/>
      <c r="ARB26" s="753"/>
      <c r="ARC26" s="753"/>
      <c r="ARD26" s="753"/>
      <c r="ARE26" s="753"/>
      <c r="ARF26" s="753"/>
      <c r="ARG26" s="753"/>
      <c r="ARH26" s="753"/>
      <c r="ARI26" s="753"/>
      <c r="ARJ26" s="753"/>
      <c r="ARK26" s="753"/>
      <c r="ARL26" s="753"/>
      <c r="ARM26" s="753"/>
      <c r="ARN26" s="753"/>
      <c r="ARO26" s="753"/>
      <c r="ARP26" s="753"/>
      <c r="ARQ26" s="753"/>
      <c r="ARR26" s="753"/>
      <c r="ARS26" s="753"/>
      <c r="ART26" s="753"/>
      <c r="ARU26" s="753"/>
      <c r="ARV26" s="753"/>
      <c r="ARW26" s="753"/>
      <c r="ARX26" s="753"/>
      <c r="ARY26" s="753"/>
      <c r="ARZ26" s="753"/>
      <c r="ASA26" s="753"/>
      <c r="ASB26" s="753"/>
      <c r="ASC26" s="753"/>
      <c r="ASD26" s="753"/>
      <c r="ASE26" s="753"/>
      <c r="ASF26" s="753"/>
      <c r="ASG26" s="753"/>
      <c r="ASH26" s="753"/>
      <c r="ASI26" s="753"/>
      <c r="ASJ26" s="753"/>
      <c r="ASK26" s="753"/>
      <c r="ASL26" s="753"/>
      <c r="ASM26" s="753"/>
      <c r="ASN26" s="753"/>
      <c r="ASO26" s="753"/>
      <c r="ASP26" s="753"/>
      <c r="ASQ26" s="753"/>
      <c r="ASR26" s="753"/>
      <c r="ASS26" s="753"/>
      <c r="AST26" s="753"/>
      <c r="ASU26" s="753"/>
      <c r="ASV26" s="753"/>
      <c r="ASW26" s="753"/>
      <c r="ASX26" s="753"/>
      <c r="ASY26" s="753"/>
      <c r="ASZ26" s="753"/>
      <c r="ATA26" s="753"/>
      <c r="ATB26" s="753"/>
      <c r="ATC26" s="753"/>
      <c r="ATD26" s="753"/>
      <c r="ATE26" s="753"/>
      <c r="ATF26" s="753"/>
      <c r="ATG26" s="753"/>
      <c r="ATH26" s="753"/>
      <c r="ATI26" s="753"/>
      <c r="ATJ26" s="753"/>
      <c r="ATK26" s="753"/>
      <c r="ATL26" s="753"/>
      <c r="ATM26" s="753"/>
      <c r="ATN26" s="753"/>
      <c r="ATO26" s="753"/>
      <c r="ATP26" s="753"/>
      <c r="ATQ26" s="753"/>
      <c r="ATR26" s="753"/>
      <c r="ATS26" s="753"/>
      <c r="ATT26" s="753"/>
      <c r="ATU26" s="753"/>
      <c r="ATV26" s="753"/>
      <c r="ATW26" s="753"/>
      <c r="ATX26" s="753"/>
      <c r="ATY26" s="753"/>
      <c r="ATZ26" s="753"/>
      <c r="AUA26" s="753"/>
      <c r="AUB26" s="753"/>
      <c r="AUC26" s="753"/>
      <c r="AUD26" s="753"/>
      <c r="AUE26" s="753"/>
      <c r="AUF26" s="753"/>
      <c r="AUG26" s="753"/>
      <c r="AUH26" s="753"/>
      <c r="AUI26" s="753"/>
      <c r="AUJ26" s="753"/>
      <c r="AUK26" s="753"/>
      <c r="AUL26" s="753"/>
      <c r="AUM26" s="753"/>
      <c r="AUN26" s="753"/>
      <c r="AUO26" s="753"/>
      <c r="AUP26" s="753"/>
      <c r="AUQ26" s="753"/>
      <c r="AUR26" s="753"/>
      <c r="AUS26" s="753"/>
      <c r="AUT26" s="753"/>
      <c r="AUU26" s="753"/>
      <c r="AUV26" s="753"/>
      <c r="AUW26" s="753"/>
      <c r="AUX26" s="753"/>
      <c r="AUY26" s="753"/>
      <c r="AUZ26" s="753"/>
      <c r="AVA26" s="753"/>
      <c r="AVB26" s="753"/>
      <c r="AVC26" s="753"/>
      <c r="AVD26" s="753"/>
      <c r="AVE26" s="753"/>
      <c r="AVF26" s="753"/>
      <c r="AVG26" s="753"/>
      <c r="AVH26" s="753"/>
      <c r="AVI26" s="753"/>
      <c r="AVJ26" s="753"/>
      <c r="AVK26" s="753"/>
      <c r="AVL26" s="753"/>
      <c r="AVM26" s="753"/>
      <c r="AVN26" s="753"/>
      <c r="AVO26" s="753"/>
      <c r="AVP26" s="753"/>
      <c r="AVQ26" s="753"/>
      <c r="AVR26" s="753"/>
      <c r="AVS26" s="753"/>
      <c r="AVT26" s="753"/>
      <c r="AVU26" s="753"/>
      <c r="AVV26" s="753"/>
      <c r="AVW26" s="753"/>
      <c r="AVX26" s="753"/>
      <c r="AVY26" s="753"/>
      <c r="AVZ26" s="753"/>
      <c r="AWA26" s="753"/>
      <c r="AWB26" s="753"/>
      <c r="AWC26" s="753"/>
      <c r="AWD26" s="753"/>
      <c r="AWE26" s="753"/>
      <c r="AWF26" s="753"/>
      <c r="AWG26" s="753"/>
      <c r="AWH26" s="753"/>
      <c r="AWI26" s="753"/>
      <c r="AWJ26" s="753"/>
      <c r="AWK26" s="753"/>
      <c r="AWL26" s="753"/>
      <c r="AWM26" s="753"/>
      <c r="AWN26" s="753"/>
      <c r="AWO26" s="753"/>
      <c r="AWP26" s="753"/>
      <c r="AWQ26" s="753"/>
      <c r="AWR26" s="753"/>
      <c r="AWS26" s="753"/>
      <c r="AWT26" s="753"/>
      <c r="AWU26" s="753"/>
      <c r="AWV26" s="753"/>
      <c r="AWW26" s="753"/>
      <c r="AWX26" s="753"/>
      <c r="AWY26" s="753"/>
      <c r="AWZ26" s="753"/>
      <c r="AXA26" s="753"/>
      <c r="AXB26" s="753"/>
      <c r="AXC26" s="753"/>
      <c r="AXD26" s="753"/>
      <c r="AXE26" s="753"/>
      <c r="AXF26" s="753"/>
      <c r="AXG26" s="753"/>
      <c r="AXH26" s="753"/>
      <c r="AXI26" s="753"/>
      <c r="AXJ26" s="753"/>
      <c r="AXK26" s="753"/>
      <c r="AXL26" s="753"/>
      <c r="AXM26" s="753"/>
      <c r="AXN26" s="753"/>
      <c r="AXO26" s="753"/>
      <c r="AXP26" s="753"/>
      <c r="AXQ26" s="753"/>
      <c r="AXR26" s="753"/>
      <c r="AXS26" s="753"/>
      <c r="AXT26" s="753"/>
      <c r="AXU26" s="753"/>
      <c r="AXV26" s="753"/>
      <c r="AXW26" s="753"/>
      <c r="AXX26" s="753"/>
      <c r="AXY26" s="753"/>
      <c r="AXZ26" s="753"/>
      <c r="AYA26" s="753"/>
      <c r="AYB26" s="753"/>
      <c r="AYC26" s="753"/>
      <c r="AYD26" s="753"/>
      <c r="AYE26" s="753"/>
      <c r="AYF26" s="753"/>
      <c r="AYG26" s="753"/>
      <c r="AYH26" s="753"/>
      <c r="AYI26" s="753"/>
      <c r="AYJ26" s="753"/>
      <c r="AYK26" s="753"/>
      <c r="AYL26" s="753"/>
      <c r="AYM26" s="753"/>
      <c r="AYN26" s="753"/>
      <c r="AYO26" s="753"/>
      <c r="AYP26" s="753"/>
      <c r="AYQ26" s="753"/>
      <c r="AYR26" s="753"/>
      <c r="AYS26" s="753"/>
      <c r="AYT26" s="753"/>
      <c r="AYU26" s="753"/>
      <c r="AYV26" s="753"/>
      <c r="AYW26" s="753"/>
      <c r="AYX26" s="753"/>
      <c r="AYY26" s="753"/>
      <c r="AYZ26" s="753"/>
      <c r="AZA26" s="753"/>
      <c r="AZB26" s="753"/>
      <c r="AZC26" s="753"/>
      <c r="AZD26" s="753"/>
      <c r="AZE26" s="753"/>
      <c r="AZF26" s="753"/>
      <c r="AZG26" s="753"/>
      <c r="AZH26" s="753"/>
      <c r="AZI26" s="753"/>
      <c r="AZJ26" s="753"/>
      <c r="AZK26" s="753"/>
      <c r="AZL26" s="753"/>
      <c r="AZM26" s="753"/>
      <c r="AZN26" s="753"/>
      <c r="AZO26" s="753"/>
      <c r="AZP26" s="753"/>
      <c r="AZQ26" s="753"/>
      <c r="AZR26" s="753"/>
      <c r="AZS26" s="753"/>
      <c r="AZT26" s="753"/>
      <c r="AZU26" s="753"/>
      <c r="AZV26" s="753"/>
      <c r="AZW26" s="753"/>
      <c r="AZX26" s="753"/>
      <c r="AZY26" s="753"/>
      <c r="AZZ26" s="753"/>
      <c r="BAA26" s="753"/>
      <c r="BAB26" s="753"/>
      <c r="BAC26" s="753"/>
      <c r="BAD26" s="753"/>
      <c r="BAE26" s="753"/>
      <c r="BAF26" s="753"/>
      <c r="BAG26" s="753"/>
      <c r="BAH26" s="753"/>
      <c r="BAI26" s="753"/>
      <c r="BAJ26" s="753"/>
      <c r="BAK26" s="753"/>
      <c r="BAL26" s="753"/>
      <c r="BAM26" s="753"/>
      <c r="BAN26" s="753"/>
      <c r="BAO26" s="753"/>
      <c r="BAP26" s="753"/>
      <c r="BAQ26" s="753"/>
      <c r="BAR26" s="753"/>
      <c r="BAS26" s="753"/>
      <c r="BAT26" s="753"/>
      <c r="BAU26" s="753"/>
      <c r="BAV26" s="753"/>
      <c r="BAW26" s="753"/>
      <c r="BAX26" s="753"/>
      <c r="BAY26" s="753"/>
      <c r="BAZ26" s="753"/>
      <c r="BBA26" s="753"/>
      <c r="BBB26" s="753"/>
      <c r="BBC26" s="753"/>
      <c r="BBD26" s="753"/>
      <c r="BBE26" s="753"/>
      <c r="BBF26" s="753"/>
      <c r="BBG26" s="753"/>
      <c r="BBH26" s="753"/>
      <c r="BBI26" s="753"/>
      <c r="BBJ26" s="753"/>
      <c r="BBK26" s="753"/>
      <c r="BBL26" s="753"/>
      <c r="BBM26" s="753"/>
      <c r="BBN26" s="753"/>
      <c r="BBO26" s="753"/>
      <c r="BBP26" s="753"/>
      <c r="BBQ26" s="753"/>
      <c r="BBR26" s="753"/>
      <c r="BBS26" s="753"/>
      <c r="BBT26" s="753"/>
      <c r="BBU26" s="753"/>
      <c r="BBV26" s="753"/>
      <c r="BBW26" s="753"/>
      <c r="BBX26" s="753"/>
      <c r="BBY26" s="753"/>
      <c r="BBZ26" s="753"/>
      <c r="BCA26" s="753"/>
      <c r="BCB26" s="753"/>
      <c r="BCC26" s="753"/>
      <c r="BCD26" s="753"/>
      <c r="BCE26" s="753"/>
      <c r="BCF26" s="753"/>
      <c r="BCG26" s="753"/>
      <c r="BCH26" s="753"/>
      <c r="BCI26" s="753"/>
      <c r="BCJ26" s="753"/>
      <c r="BCK26" s="753"/>
      <c r="BCL26" s="753"/>
      <c r="BCM26" s="753"/>
      <c r="BCN26" s="753"/>
      <c r="BCO26" s="753"/>
      <c r="BCP26" s="753"/>
      <c r="BCQ26" s="753"/>
      <c r="BCR26" s="753"/>
      <c r="BCS26" s="753"/>
      <c r="BCT26" s="753"/>
      <c r="BCU26" s="753"/>
      <c r="BCV26" s="753"/>
      <c r="BCW26" s="753"/>
      <c r="BCX26" s="753"/>
      <c r="BCY26" s="753"/>
      <c r="BCZ26" s="753"/>
      <c r="BDA26" s="753"/>
      <c r="BDB26" s="753"/>
      <c r="BDC26" s="753"/>
      <c r="BDD26" s="753"/>
      <c r="BDE26" s="753"/>
      <c r="BDF26" s="753"/>
      <c r="BDG26" s="753"/>
      <c r="BDH26" s="753"/>
      <c r="BDI26" s="753"/>
      <c r="BDJ26" s="753"/>
      <c r="BDK26" s="753"/>
      <c r="BDL26" s="753"/>
      <c r="BDM26" s="753"/>
      <c r="BDN26" s="753"/>
      <c r="BDO26" s="753"/>
      <c r="BDP26" s="753"/>
      <c r="BDQ26" s="753"/>
      <c r="BDR26" s="753"/>
      <c r="BDS26" s="753"/>
      <c r="BDT26" s="753"/>
      <c r="BDU26" s="753"/>
      <c r="BDV26" s="753"/>
      <c r="BDW26" s="753"/>
      <c r="BDX26" s="753"/>
      <c r="BDY26" s="753"/>
      <c r="BDZ26" s="753"/>
      <c r="BEA26" s="753"/>
      <c r="BEB26" s="753"/>
      <c r="BEC26" s="753"/>
      <c r="BED26" s="753"/>
      <c r="BEE26" s="753"/>
      <c r="BEF26" s="753"/>
      <c r="BEG26" s="753"/>
      <c r="BEH26" s="753"/>
      <c r="BEI26" s="753"/>
      <c r="BEJ26" s="753"/>
      <c r="BEK26" s="753"/>
      <c r="BEL26" s="753"/>
      <c r="BEM26" s="753"/>
      <c r="BEN26" s="753"/>
      <c r="BEO26" s="753"/>
      <c r="BEP26" s="753"/>
      <c r="BEQ26" s="753"/>
      <c r="BER26" s="753"/>
      <c r="BES26" s="753"/>
      <c r="BET26" s="753"/>
      <c r="BEU26" s="753"/>
      <c r="BEV26" s="753"/>
      <c r="BEW26" s="753"/>
      <c r="BEX26" s="753"/>
      <c r="BEY26" s="753"/>
      <c r="BEZ26" s="753"/>
      <c r="BFA26" s="753"/>
      <c r="BFB26" s="753"/>
      <c r="BFC26" s="753"/>
      <c r="BFD26" s="753"/>
      <c r="BFE26" s="753"/>
      <c r="BFF26" s="753"/>
      <c r="BFG26" s="753"/>
      <c r="BFH26" s="753"/>
      <c r="BFI26" s="753"/>
      <c r="BFJ26" s="753"/>
      <c r="BFK26" s="753"/>
      <c r="BFL26" s="753"/>
      <c r="BFM26" s="753"/>
      <c r="BFN26" s="753"/>
      <c r="BFO26" s="753"/>
      <c r="BFP26" s="753"/>
      <c r="BFQ26" s="753"/>
      <c r="BFR26" s="753"/>
      <c r="BFS26" s="753"/>
      <c r="BFT26" s="753"/>
      <c r="BFU26" s="753"/>
      <c r="BFV26" s="753"/>
      <c r="BFW26" s="753"/>
      <c r="BFX26" s="753"/>
      <c r="BFY26" s="753"/>
      <c r="BFZ26" s="753"/>
      <c r="BGA26" s="753"/>
      <c r="BGB26" s="753"/>
      <c r="BGC26" s="753"/>
      <c r="BGD26" s="753"/>
      <c r="BGE26" s="753"/>
      <c r="BGF26" s="753"/>
      <c r="BGG26" s="753"/>
      <c r="BGH26" s="753"/>
      <c r="BGI26" s="753"/>
      <c r="BGJ26" s="753"/>
      <c r="BGK26" s="753"/>
      <c r="BGL26" s="753"/>
      <c r="BGM26" s="753"/>
      <c r="BGN26" s="753"/>
      <c r="BGO26" s="753"/>
      <c r="BGP26" s="753"/>
      <c r="BGQ26" s="753"/>
      <c r="BGR26" s="753"/>
      <c r="BGS26" s="753"/>
      <c r="BGT26" s="753"/>
      <c r="BGU26" s="753"/>
      <c r="BGV26" s="753"/>
      <c r="BGW26" s="753"/>
      <c r="BGX26" s="753"/>
      <c r="BGY26" s="753"/>
      <c r="BGZ26" s="753"/>
      <c r="BHA26" s="753"/>
      <c r="BHB26" s="753"/>
      <c r="BHC26" s="753"/>
      <c r="BHD26" s="753"/>
      <c r="BHE26" s="753"/>
      <c r="BHF26" s="753"/>
      <c r="BHG26" s="753"/>
      <c r="BHH26" s="753"/>
      <c r="BHI26" s="753"/>
      <c r="BHJ26" s="753"/>
      <c r="BHK26" s="753"/>
      <c r="BHL26" s="753"/>
      <c r="BHM26" s="753"/>
      <c r="BHN26" s="753"/>
      <c r="BHO26" s="753"/>
      <c r="BHP26" s="753"/>
      <c r="BHQ26" s="753"/>
      <c r="BHR26" s="753"/>
      <c r="BHS26" s="753"/>
      <c r="BHT26" s="753"/>
      <c r="BHU26" s="753"/>
      <c r="BHV26" s="753"/>
      <c r="BHW26" s="753"/>
      <c r="BHX26" s="753"/>
      <c r="BHY26" s="753"/>
      <c r="BHZ26" s="753"/>
      <c r="BIA26" s="753"/>
      <c r="BIB26" s="753"/>
      <c r="BIC26" s="753"/>
      <c r="BID26" s="753"/>
      <c r="BIE26" s="753"/>
      <c r="BIF26" s="753"/>
      <c r="BIG26" s="753"/>
      <c r="BIH26" s="753"/>
      <c r="BII26" s="753"/>
      <c r="BIJ26" s="753"/>
      <c r="BIK26" s="753"/>
      <c r="BIL26" s="753"/>
      <c r="BIM26" s="753"/>
      <c r="BIN26" s="753"/>
      <c r="BIO26" s="753"/>
      <c r="BIP26" s="753"/>
      <c r="BIQ26" s="753"/>
      <c r="BIR26" s="753"/>
      <c r="BIS26" s="753"/>
      <c r="BIT26" s="753"/>
      <c r="BIU26" s="753"/>
      <c r="BIV26" s="753"/>
      <c r="BIW26" s="753"/>
      <c r="BIX26" s="753"/>
      <c r="BIY26" s="753"/>
      <c r="BIZ26" s="753"/>
      <c r="BJA26" s="753"/>
      <c r="BJB26" s="753"/>
      <c r="BJC26" s="753"/>
      <c r="BJD26" s="753"/>
      <c r="BJE26" s="753"/>
      <c r="BJF26" s="753"/>
      <c r="BJG26" s="753"/>
      <c r="BJH26" s="753"/>
      <c r="BJI26" s="753"/>
      <c r="BJJ26" s="753"/>
      <c r="BJK26" s="753"/>
      <c r="BJL26" s="753"/>
      <c r="BJM26" s="753"/>
      <c r="BJN26" s="753"/>
      <c r="BJO26" s="753"/>
      <c r="BJP26" s="753"/>
      <c r="BJQ26" s="753"/>
      <c r="BJR26" s="753"/>
      <c r="BJS26" s="753"/>
      <c r="BJT26" s="753"/>
      <c r="BJU26" s="753"/>
      <c r="BJV26" s="753"/>
      <c r="BJW26" s="753"/>
      <c r="BJX26" s="753"/>
      <c r="BJY26" s="753"/>
      <c r="BJZ26" s="753"/>
      <c r="BKA26" s="753"/>
      <c r="BKB26" s="753"/>
      <c r="BKC26" s="753"/>
      <c r="BKD26" s="753"/>
      <c r="BKE26" s="753"/>
      <c r="BKF26" s="753"/>
      <c r="BKG26" s="753"/>
      <c r="BKH26" s="753"/>
      <c r="BKI26" s="753"/>
      <c r="BKJ26" s="753"/>
      <c r="BKK26" s="753"/>
      <c r="BKL26" s="753"/>
      <c r="BKM26" s="753"/>
      <c r="BKN26" s="753"/>
      <c r="BKO26" s="753"/>
      <c r="BKP26" s="753"/>
      <c r="BKQ26" s="753"/>
      <c r="BKR26" s="753"/>
      <c r="BKS26" s="753"/>
      <c r="BKT26" s="753"/>
      <c r="BKU26" s="753"/>
      <c r="BKV26" s="753"/>
      <c r="BKW26" s="753"/>
      <c r="BKX26" s="753"/>
      <c r="BKY26" s="753"/>
      <c r="BKZ26" s="753"/>
      <c r="BLA26" s="753"/>
      <c r="BLB26" s="753"/>
      <c r="BLC26" s="753"/>
      <c r="BLD26" s="753"/>
      <c r="BLE26" s="753"/>
      <c r="BLF26" s="753"/>
      <c r="BLG26" s="753"/>
      <c r="BLH26" s="753"/>
      <c r="BLI26" s="753"/>
      <c r="BLJ26" s="753"/>
      <c r="BLK26" s="753"/>
      <c r="BLL26" s="753"/>
      <c r="BLM26" s="753"/>
      <c r="BLN26" s="753"/>
      <c r="BLO26" s="753"/>
      <c r="BLP26" s="753"/>
      <c r="BLQ26" s="753"/>
      <c r="BLR26" s="753"/>
      <c r="BLS26" s="753"/>
      <c r="BLT26" s="753"/>
      <c r="BLU26" s="753"/>
      <c r="BLV26" s="753"/>
      <c r="BLW26" s="753"/>
      <c r="BLX26" s="753"/>
      <c r="BLY26" s="753"/>
      <c r="BLZ26" s="753"/>
      <c r="BMA26" s="753"/>
      <c r="BMB26" s="753"/>
      <c r="BMC26" s="753"/>
      <c r="BMD26" s="753"/>
      <c r="BME26" s="753"/>
      <c r="BMF26" s="753"/>
      <c r="BMG26" s="753"/>
      <c r="BMH26" s="753"/>
      <c r="BMI26" s="753"/>
      <c r="BMJ26" s="753"/>
      <c r="BMK26" s="753"/>
      <c r="BML26" s="753"/>
      <c r="BMM26" s="753"/>
      <c r="BMN26" s="753"/>
      <c r="BMO26" s="753"/>
      <c r="BMP26" s="753"/>
      <c r="BMQ26" s="753"/>
      <c r="BMR26" s="753"/>
      <c r="BMS26" s="753"/>
      <c r="BMT26" s="753"/>
      <c r="BMU26" s="753"/>
      <c r="BMV26" s="753"/>
      <c r="BMW26" s="753"/>
      <c r="BMX26" s="753"/>
      <c r="BMY26" s="753"/>
      <c r="BMZ26" s="753"/>
      <c r="BNA26" s="753"/>
      <c r="BNB26" s="753"/>
      <c r="BNC26" s="753"/>
      <c r="BND26" s="753"/>
      <c r="BNE26" s="753"/>
      <c r="BNF26" s="753"/>
      <c r="BNG26" s="753"/>
      <c r="BNH26" s="753"/>
      <c r="BNI26" s="753"/>
      <c r="BNJ26" s="753"/>
      <c r="BNK26" s="753"/>
      <c r="BNL26" s="753"/>
      <c r="BNM26" s="753"/>
      <c r="BNN26" s="753"/>
      <c r="BNO26" s="753"/>
      <c r="BNP26" s="753"/>
      <c r="BNQ26" s="753"/>
      <c r="BNR26" s="753"/>
      <c r="BNS26" s="753"/>
      <c r="BNT26" s="753"/>
      <c r="BNU26" s="753"/>
      <c r="BNV26" s="753"/>
      <c r="BNW26" s="753"/>
      <c r="BNX26" s="753"/>
      <c r="BNY26" s="753"/>
      <c r="BNZ26" s="753"/>
      <c r="BOA26" s="753"/>
      <c r="BOB26" s="753"/>
      <c r="BOC26" s="753"/>
      <c r="BOD26" s="753"/>
      <c r="BOE26" s="753"/>
      <c r="BOF26" s="753"/>
      <c r="BOG26" s="753"/>
      <c r="BOH26" s="753"/>
      <c r="BOI26" s="753"/>
      <c r="BOJ26" s="753"/>
      <c r="BOK26" s="753"/>
      <c r="BOL26" s="753"/>
      <c r="BOM26" s="753"/>
      <c r="BON26" s="753"/>
      <c r="BOO26" s="753"/>
      <c r="BOP26" s="753"/>
      <c r="BOQ26" s="753"/>
      <c r="BOR26" s="753"/>
      <c r="BOS26" s="753"/>
      <c r="BOT26" s="753"/>
      <c r="BOU26" s="753"/>
      <c r="BOV26" s="753"/>
      <c r="BOW26" s="753"/>
      <c r="BOX26" s="753"/>
      <c r="BOY26" s="753"/>
      <c r="BOZ26" s="753"/>
      <c r="BPA26" s="753"/>
      <c r="BPB26" s="753"/>
      <c r="BPC26" s="753"/>
      <c r="BPD26" s="753"/>
      <c r="BPE26" s="753"/>
      <c r="BPF26" s="753"/>
      <c r="BPG26" s="753"/>
      <c r="BPH26" s="753"/>
      <c r="BPI26" s="753"/>
      <c r="BPJ26" s="753"/>
      <c r="BPK26" s="753"/>
      <c r="BPL26" s="753"/>
      <c r="BPM26" s="753"/>
      <c r="BPN26" s="753"/>
      <c r="BPO26" s="753"/>
      <c r="BPP26" s="753"/>
      <c r="BPQ26" s="753"/>
      <c r="BPR26" s="753"/>
      <c r="BPS26" s="753"/>
      <c r="BPT26" s="753"/>
      <c r="BPU26" s="753"/>
      <c r="BPV26" s="753"/>
      <c r="BPW26" s="753"/>
      <c r="BPX26" s="753"/>
      <c r="BPY26" s="753"/>
      <c r="BPZ26" s="753"/>
      <c r="BQA26" s="753"/>
      <c r="BQB26" s="753"/>
      <c r="BQC26" s="753"/>
      <c r="BQD26" s="753"/>
      <c r="BQE26" s="753"/>
      <c r="BQF26" s="753"/>
      <c r="BQG26" s="753"/>
      <c r="BQH26" s="753"/>
      <c r="BQI26" s="753"/>
      <c r="BQJ26" s="753"/>
      <c r="BQK26" s="753"/>
      <c r="BQL26" s="753"/>
      <c r="BQM26" s="753"/>
      <c r="BQN26" s="753"/>
      <c r="BQO26" s="753"/>
      <c r="BQP26" s="753"/>
      <c r="BQQ26" s="753"/>
      <c r="BQR26" s="753"/>
      <c r="BQS26" s="753"/>
      <c r="BQT26" s="753"/>
      <c r="BQU26" s="753"/>
      <c r="BQV26" s="753"/>
      <c r="BQW26" s="753"/>
      <c r="BQX26" s="753"/>
      <c r="BQY26" s="753"/>
      <c r="BQZ26" s="753"/>
      <c r="BRA26" s="753"/>
      <c r="BRB26" s="753"/>
      <c r="BRC26" s="753"/>
      <c r="BRD26" s="753"/>
      <c r="BRE26" s="753"/>
      <c r="BRF26" s="753"/>
      <c r="BRG26" s="753"/>
      <c r="BRH26" s="753"/>
      <c r="BRI26" s="753"/>
      <c r="BRJ26" s="753"/>
      <c r="BRK26" s="753"/>
      <c r="BRL26" s="753"/>
      <c r="BRM26" s="753"/>
      <c r="BRN26" s="753"/>
      <c r="BRO26" s="753"/>
      <c r="BRP26" s="753"/>
      <c r="BRQ26" s="753"/>
      <c r="BRR26" s="753"/>
      <c r="BRS26" s="753"/>
      <c r="BRT26" s="753"/>
      <c r="BRU26" s="753"/>
      <c r="BRV26" s="753"/>
      <c r="BRW26" s="753"/>
      <c r="BRX26" s="753"/>
      <c r="BRY26" s="753"/>
      <c r="BRZ26" s="753"/>
      <c r="BSA26" s="753"/>
      <c r="BSB26" s="753"/>
      <c r="BSC26" s="753"/>
      <c r="BSD26" s="753"/>
      <c r="BSE26" s="753"/>
      <c r="BSF26" s="753"/>
      <c r="BSG26" s="753"/>
      <c r="BSH26" s="753"/>
      <c r="BSI26" s="753"/>
      <c r="BSJ26" s="753"/>
      <c r="BSK26" s="753"/>
      <c r="BSL26" s="753"/>
      <c r="BSM26" s="753"/>
      <c r="BSN26" s="753"/>
      <c r="BSO26" s="753"/>
      <c r="BSP26" s="753"/>
      <c r="BSQ26" s="753"/>
      <c r="BSR26" s="753"/>
      <c r="BSS26" s="753"/>
      <c r="BST26" s="753"/>
      <c r="BSU26" s="753"/>
      <c r="BSV26" s="753"/>
      <c r="BSW26" s="753"/>
      <c r="BSX26" s="753"/>
      <c r="BSY26" s="753"/>
      <c r="BSZ26" s="753"/>
      <c r="BTA26" s="753"/>
      <c r="BTB26" s="753"/>
      <c r="BTC26" s="753"/>
      <c r="BTD26" s="753"/>
      <c r="BTE26" s="753"/>
      <c r="BTF26" s="753"/>
      <c r="BTG26" s="753"/>
      <c r="BTH26" s="753"/>
      <c r="BTI26" s="753"/>
      <c r="BTJ26" s="753"/>
      <c r="BTK26" s="753"/>
      <c r="BTL26" s="753"/>
      <c r="BTM26" s="753"/>
      <c r="BTN26" s="753"/>
      <c r="BTO26" s="753"/>
      <c r="BTP26" s="753"/>
      <c r="BTQ26" s="753"/>
      <c r="BTR26" s="753"/>
      <c r="BTS26" s="753"/>
      <c r="BTT26" s="753"/>
      <c r="BTU26" s="753"/>
      <c r="BTV26" s="753"/>
      <c r="BTW26" s="753"/>
      <c r="BTX26" s="753"/>
      <c r="BTY26" s="753"/>
      <c r="BTZ26" s="753"/>
      <c r="BUA26" s="753"/>
      <c r="BUB26" s="753"/>
      <c r="BUC26" s="753"/>
      <c r="BUD26" s="753"/>
      <c r="BUE26" s="753"/>
      <c r="BUF26" s="753"/>
      <c r="BUG26" s="753"/>
      <c r="BUH26" s="753"/>
      <c r="BUI26" s="753"/>
      <c r="BUJ26" s="753"/>
      <c r="BUK26" s="753"/>
      <c r="BUL26" s="753"/>
      <c r="BUM26" s="753"/>
      <c r="BUN26" s="753"/>
      <c r="BUO26" s="753"/>
      <c r="BUP26" s="753"/>
      <c r="BUQ26" s="753"/>
      <c r="BUR26" s="753"/>
      <c r="BUS26" s="753"/>
      <c r="BUT26" s="753"/>
      <c r="BUU26" s="753"/>
      <c r="BUV26" s="753"/>
      <c r="BUW26" s="753"/>
      <c r="BUX26" s="753"/>
      <c r="BUY26" s="753"/>
      <c r="BUZ26" s="753"/>
      <c r="BVA26" s="753"/>
      <c r="BVB26" s="753"/>
      <c r="BVC26" s="753"/>
      <c r="BVD26" s="753"/>
      <c r="BVE26" s="753"/>
      <c r="BVF26" s="753"/>
      <c r="BVG26" s="753"/>
      <c r="BVH26" s="753"/>
      <c r="BVI26" s="753"/>
      <c r="BVJ26" s="753"/>
      <c r="BVK26" s="753"/>
      <c r="BVL26" s="753"/>
      <c r="BVM26" s="753"/>
      <c r="BVN26" s="753"/>
      <c r="BVO26" s="753"/>
      <c r="BVP26" s="753"/>
      <c r="BVQ26" s="753"/>
      <c r="BVR26" s="753"/>
      <c r="BVS26" s="753"/>
      <c r="BVT26" s="753"/>
      <c r="BVU26" s="753"/>
      <c r="BVV26" s="753"/>
      <c r="BVW26" s="753"/>
      <c r="BVX26" s="753"/>
      <c r="BVY26" s="753"/>
      <c r="BVZ26" s="753"/>
      <c r="BWA26" s="753"/>
      <c r="BWB26" s="753"/>
      <c r="BWC26" s="753"/>
      <c r="BWD26" s="753"/>
      <c r="BWE26" s="753"/>
      <c r="BWF26" s="753"/>
      <c r="BWG26" s="753"/>
      <c r="BWH26" s="753"/>
      <c r="BWI26" s="753"/>
      <c r="BWJ26" s="753"/>
      <c r="BWK26" s="753"/>
      <c r="BWL26" s="753"/>
      <c r="BWM26" s="753"/>
      <c r="BWN26" s="753"/>
      <c r="BWO26" s="753"/>
      <c r="BWP26" s="753"/>
      <c r="BWQ26" s="753"/>
      <c r="BWR26" s="753"/>
      <c r="BWS26" s="753"/>
      <c r="BWT26" s="753"/>
      <c r="BWU26" s="753"/>
      <c r="BWV26" s="753"/>
      <c r="BWW26" s="753"/>
      <c r="BWX26" s="753"/>
      <c r="BWY26" s="753"/>
      <c r="BWZ26" s="753"/>
      <c r="BXA26" s="753"/>
      <c r="BXB26" s="753"/>
      <c r="BXC26" s="753"/>
      <c r="BXD26" s="753"/>
      <c r="BXE26" s="753"/>
      <c r="BXF26" s="753"/>
      <c r="BXG26" s="753"/>
      <c r="BXH26" s="753"/>
      <c r="BXI26" s="753"/>
      <c r="BXJ26" s="753"/>
      <c r="BXK26" s="753"/>
      <c r="BXL26" s="753"/>
      <c r="BXM26" s="753"/>
      <c r="BXN26" s="753"/>
      <c r="BXO26" s="753"/>
      <c r="BXP26" s="753"/>
      <c r="BXQ26" s="753"/>
      <c r="BXR26" s="753"/>
      <c r="BXS26" s="753"/>
      <c r="BXT26" s="753"/>
      <c r="BXU26" s="753"/>
      <c r="BXV26" s="753"/>
      <c r="BXW26" s="753"/>
      <c r="BXX26" s="753"/>
      <c r="BXY26" s="753"/>
      <c r="BXZ26" s="753"/>
      <c r="BYA26" s="753"/>
      <c r="BYB26" s="753"/>
      <c r="BYC26" s="753"/>
      <c r="BYD26" s="753"/>
      <c r="BYE26" s="753"/>
      <c r="BYF26" s="753"/>
      <c r="BYG26" s="753"/>
      <c r="BYH26" s="753"/>
      <c r="BYI26" s="753"/>
      <c r="BYJ26" s="753"/>
      <c r="BYK26" s="753"/>
      <c r="BYL26" s="753"/>
      <c r="BYM26" s="753"/>
      <c r="BYN26" s="753"/>
      <c r="BYO26" s="753"/>
      <c r="BYP26" s="753"/>
      <c r="BYQ26" s="753"/>
      <c r="BYR26" s="753"/>
      <c r="BYS26" s="753"/>
      <c r="BYT26" s="753"/>
      <c r="BYU26" s="753"/>
      <c r="BYV26" s="753"/>
      <c r="BYW26" s="753"/>
      <c r="BYX26" s="753"/>
      <c r="BYY26" s="753"/>
      <c r="BYZ26" s="753"/>
      <c r="BZA26" s="753"/>
      <c r="BZB26" s="753"/>
      <c r="BZC26" s="753"/>
      <c r="BZD26" s="753"/>
      <c r="BZE26" s="753"/>
      <c r="BZF26" s="753"/>
      <c r="BZG26" s="753"/>
      <c r="BZH26" s="753"/>
      <c r="BZI26" s="753"/>
      <c r="BZJ26" s="753"/>
      <c r="BZK26" s="753"/>
      <c r="BZL26" s="753"/>
      <c r="BZM26" s="753"/>
      <c r="BZN26" s="753"/>
      <c r="BZO26" s="753"/>
      <c r="BZP26" s="753"/>
      <c r="BZQ26" s="753"/>
      <c r="BZR26" s="753"/>
      <c r="BZS26" s="753"/>
      <c r="BZT26" s="753"/>
      <c r="BZU26" s="753"/>
      <c r="BZV26" s="753"/>
      <c r="BZW26" s="753"/>
      <c r="BZX26" s="753"/>
      <c r="BZY26" s="753"/>
      <c r="BZZ26" s="753"/>
      <c r="CAA26" s="753"/>
      <c r="CAB26" s="753"/>
      <c r="CAC26" s="753"/>
      <c r="CAD26" s="753"/>
      <c r="CAE26" s="753"/>
      <c r="CAF26" s="753"/>
      <c r="CAG26" s="753"/>
      <c r="CAH26" s="753"/>
      <c r="CAI26" s="753"/>
      <c r="CAJ26" s="753"/>
      <c r="CAK26" s="753"/>
      <c r="CAL26" s="753"/>
      <c r="CAM26" s="753"/>
      <c r="CAN26" s="753"/>
      <c r="CAO26" s="753"/>
      <c r="CAP26" s="753"/>
      <c r="CAQ26" s="753"/>
      <c r="CAR26" s="753"/>
      <c r="CAS26" s="753"/>
      <c r="CAT26" s="753"/>
      <c r="CAU26" s="753"/>
      <c r="CAV26" s="753"/>
      <c r="CAW26" s="753"/>
      <c r="CAX26" s="753"/>
      <c r="CAY26" s="753"/>
      <c r="CAZ26" s="753"/>
      <c r="CBA26" s="753"/>
      <c r="CBB26" s="753"/>
      <c r="CBC26" s="753"/>
      <c r="CBD26" s="753"/>
      <c r="CBE26" s="753"/>
      <c r="CBF26" s="753"/>
      <c r="CBG26" s="753"/>
      <c r="CBH26" s="753"/>
      <c r="CBI26" s="753"/>
      <c r="CBJ26" s="753"/>
      <c r="CBK26" s="753"/>
      <c r="CBL26" s="753"/>
      <c r="CBM26" s="753"/>
      <c r="CBN26" s="753"/>
      <c r="CBO26" s="753"/>
      <c r="CBP26" s="753"/>
      <c r="CBQ26" s="753"/>
      <c r="CBR26" s="753"/>
      <c r="CBS26" s="753"/>
      <c r="CBT26" s="753"/>
      <c r="CBU26" s="753"/>
      <c r="CBV26" s="753"/>
      <c r="CBW26" s="753"/>
      <c r="CBX26" s="753"/>
      <c r="CBY26" s="753"/>
      <c r="CBZ26" s="753"/>
      <c r="CCA26" s="753"/>
      <c r="CCB26" s="753"/>
      <c r="CCC26" s="753"/>
      <c r="CCD26" s="753"/>
      <c r="CCE26" s="753"/>
      <c r="CCF26" s="753"/>
      <c r="CCG26" s="753"/>
      <c r="CCH26" s="753"/>
      <c r="CCI26" s="753"/>
      <c r="CCJ26" s="753"/>
      <c r="CCK26" s="753"/>
      <c r="CCL26" s="753"/>
      <c r="CCM26" s="753"/>
      <c r="CCN26" s="753"/>
      <c r="CCO26" s="753"/>
      <c r="CCP26" s="753"/>
      <c r="CCQ26" s="753"/>
      <c r="CCR26" s="753"/>
      <c r="CCS26" s="753"/>
      <c r="CCT26" s="753"/>
      <c r="CCU26" s="753"/>
      <c r="CCV26" s="753"/>
      <c r="CCW26" s="753"/>
      <c r="CCX26" s="753"/>
      <c r="CCY26" s="753"/>
      <c r="CCZ26" s="753"/>
      <c r="CDA26" s="753"/>
      <c r="CDB26" s="753"/>
      <c r="CDC26" s="753"/>
      <c r="CDD26" s="753"/>
      <c r="CDE26" s="753"/>
      <c r="CDF26" s="753"/>
      <c r="CDG26" s="753"/>
      <c r="CDH26" s="753"/>
      <c r="CDI26" s="753"/>
      <c r="CDJ26" s="753"/>
      <c r="CDK26" s="753"/>
      <c r="CDL26" s="753"/>
      <c r="CDM26" s="753"/>
      <c r="CDN26" s="753"/>
      <c r="CDO26" s="753"/>
      <c r="CDP26" s="753"/>
      <c r="CDQ26" s="753"/>
      <c r="CDR26" s="753"/>
      <c r="CDS26" s="753"/>
      <c r="CDT26" s="753"/>
      <c r="CDU26" s="753"/>
      <c r="CDV26" s="753"/>
      <c r="CDW26" s="753"/>
      <c r="CDX26" s="753"/>
      <c r="CDY26" s="753"/>
      <c r="CDZ26" s="753"/>
      <c r="CEA26" s="753"/>
      <c r="CEB26" s="753"/>
      <c r="CEC26" s="753"/>
      <c r="CED26" s="753"/>
      <c r="CEE26" s="753"/>
      <c r="CEF26" s="753"/>
      <c r="CEG26" s="753"/>
      <c r="CEH26" s="753"/>
      <c r="CEI26" s="753"/>
      <c r="CEJ26" s="753"/>
      <c r="CEK26" s="753"/>
      <c r="CEL26" s="753"/>
      <c r="CEM26" s="753"/>
      <c r="CEN26" s="753"/>
      <c r="CEO26" s="753"/>
      <c r="CEP26" s="753"/>
      <c r="CEQ26" s="753"/>
      <c r="CER26" s="753"/>
      <c r="CES26" s="753"/>
      <c r="CET26" s="753"/>
      <c r="CEU26" s="753"/>
      <c r="CEV26" s="753"/>
      <c r="CEW26" s="753"/>
      <c r="CEX26" s="753"/>
      <c r="CEY26" s="753"/>
      <c r="CEZ26" s="753"/>
      <c r="CFA26" s="753"/>
      <c r="CFB26" s="753"/>
      <c r="CFC26" s="753"/>
      <c r="CFD26" s="753"/>
      <c r="CFE26" s="753"/>
      <c r="CFF26" s="753"/>
      <c r="CFG26" s="753"/>
      <c r="CFH26" s="753"/>
      <c r="CFI26" s="753"/>
      <c r="CFJ26" s="753"/>
      <c r="CFK26" s="753"/>
      <c r="CFL26" s="753"/>
      <c r="CFM26" s="753"/>
      <c r="CFN26" s="753"/>
      <c r="CFO26" s="753"/>
      <c r="CFP26" s="753"/>
      <c r="CFQ26" s="753"/>
      <c r="CFR26" s="753"/>
      <c r="CFS26" s="753"/>
      <c r="CFT26" s="753"/>
      <c r="CFU26" s="753"/>
      <c r="CFV26" s="753"/>
      <c r="CFW26" s="753"/>
      <c r="CFX26" s="753"/>
      <c r="CFY26" s="753"/>
      <c r="CFZ26" s="753"/>
      <c r="CGA26" s="753"/>
      <c r="CGB26" s="753"/>
      <c r="CGC26" s="753"/>
      <c r="CGD26" s="753"/>
      <c r="CGE26" s="753"/>
      <c r="CGF26" s="753"/>
      <c r="CGG26" s="753"/>
      <c r="CGH26" s="753"/>
      <c r="CGI26" s="753"/>
      <c r="CGJ26" s="753"/>
      <c r="CGK26" s="753"/>
      <c r="CGL26" s="753"/>
      <c r="CGM26" s="753"/>
      <c r="CGN26" s="753"/>
      <c r="CGO26" s="753"/>
      <c r="CGP26" s="753"/>
      <c r="CGQ26" s="753"/>
      <c r="CGR26" s="753"/>
      <c r="CGS26" s="753"/>
      <c r="CGT26" s="753"/>
      <c r="CGU26" s="753"/>
      <c r="CGV26" s="753"/>
      <c r="CGW26" s="753"/>
      <c r="CGX26" s="753"/>
      <c r="CGY26" s="753"/>
      <c r="CGZ26" s="753"/>
      <c r="CHA26" s="753"/>
      <c r="CHB26" s="753"/>
      <c r="CHC26" s="753"/>
      <c r="CHD26" s="753"/>
      <c r="CHE26" s="753"/>
      <c r="CHF26" s="753"/>
      <c r="CHG26" s="753"/>
      <c r="CHH26" s="753"/>
      <c r="CHI26" s="753"/>
      <c r="CHJ26" s="753"/>
      <c r="CHK26" s="753"/>
      <c r="CHL26" s="753"/>
      <c r="CHM26" s="753"/>
      <c r="CHN26" s="753"/>
      <c r="CHO26" s="753"/>
      <c r="CHP26" s="753"/>
      <c r="CHQ26" s="753"/>
      <c r="CHR26" s="753"/>
      <c r="CHS26" s="753"/>
      <c r="CHT26" s="753"/>
      <c r="CHU26" s="753"/>
      <c r="CHV26" s="753"/>
      <c r="CHW26" s="753"/>
      <c r="CHX26" s="753"/>
      <c r="CHY26" s="753"/>
      <c r="CHZ26" s="753"/>
      <c r="CIA26" s="753"/>
      <c r="CIB26" s="753"/>
      <c r="CIC26" s="753"/>
      <c r="CID26" s="753"/>
      <c r="CIE26" s="753"/>
      <c r="CIF26" s="753"/>
      <c r="CIG26" s="753"/>
      <c r="CIH26" s="753"/>
      <c r="CII26" s="753"/>
      <c r="CIJ26" s="753"/>
      <c r="CIK26" s="753"/>
      <c r="CIL26" s="753"/>
      <c r="CIM26" s="753"/>
      <c r="CIN26" s="753"/>
      <c r="CIO26" s="753"/>
      <c r="CIP26" s="753"/>
      <c r="CIQ26" s="753"/>
      <c r="CIR26" s="753"/>
      <c r="CIS26" s="753"/>
      <c r="CIT26" s="753"/>
      <c r="CIU26" s="753"/>
      <c r="CIV26" s="753"/>
      <c r="CIW26" s="753"/>
      <c r="CIX26" s="753"/>
      <c r="CIY26" s="753"/>
      <c r="CIZ26" s="753"/>
      <c r="CJA26" s="753"/>
      <c r="CJB26" s="753"/>
      <c r="CJC26" s="753"/>
      <c r="CJD26" s="753"/>
      <c r="CJE26" s="753"/>
      <c r="CJF26" s="753"/>
      <c r="CJG26" s="753"/>
      <c r="CJH26" s="753"/>
      <c r="CJI26" s="753"/>
      <c r="CJJ26" s="753"/>
      <c r="CJK26" s="753"/>
      <c r="CJL26" s="753"/>
      <c r="CJM26" s="753"/>
      <c r="CJN26" s="753"/>
      <c r="CJO26" s="753"/>
      <c r="CJP26" s="753"/>
      <c r="CJQ26" s="753"/>
      <c r="CJR26" s="753"/>
      <c r="CJS26" s="753"/>
      <c r="CJT26" s="753"/>
      <c r="CJU26" s="753"/>
      <c r="CJV26" s="753"/>
      <c r="CJW26" s="753"/>
      <c r="CJX26" s="753"/>
      <c r="CJY26" s="753"/>
      <c r="CJZ26" s="753"/>
      <c r="CKA26" s="753"/>
      <c r="CKB26" s="753"/>
      <c r="CKC26" s="753"/>
      <c r="CKD26" s="753"/>
      <c r="CKE26" s="753"/>
      <c r="CKF26" s="753"/>
      <c r="CKG26" s="753"/>
      <c r="CKH26" s="753"/>
      <c r="CKI26" s="753"/>
      <c r="CKJ26" s="753"/>
      <c r="CKK26" s="753"/>
      <c r="CKL26" s="753"/>
      <c r="CKM26" s="753"/>
      <c r="CKN26" s="753"/>
      <c r="CKO26" s="753"/>
      <c r="CKP26" s="753"/>
      <c r="CKQ26" s="753"/>
      <c r="CKR26" s="753"/>
      <c r="CKS26" s="753"/>
      <c r="CKT26" s="753"/>
      <c r="CKU26" s="753"/>
      <c r="CKV26" s="753"/>
      <c r="CKW26" s="753"/>
      <c r="CKX26" s="753"/>
      <c r="CKY26" s="753"/>
      <c r="CKZ26" s="753"/>
      <c r="CLA26" s="753"/>
      <c r="CLB26" s="753"/>
      <c r="CLC26" s="753"/>
      <c r="CLD26" s="753"/>
      <c r="CLE26" s="753"/>
      <c r="CLF26" s="753"/>
      <c r="CLG26" s="753"/>
      <c r="CLH26" s="753"/>
      <c r="CLI26" s="753"/>
      <c r="CLJ26" s="753"/>
      <c r="CLK26" s="753"/>
      <c r="CLL26" s="753"/>
      <c r="CLM26" s="753"/>
      <c r="CLN26" s="753"/>
      <c r="CLO26" s="753"/>
      <c r="CLP26" s="753"/>
      <c r="CLQ26" s="753"/>
      <c r="CLR26" s="753"/>
      <c r="CLS26" s="753"/>
      <c r="CLT26" s="753"/>
      <c r="CLU26" s="753"/>
      <c r="CLV26" s="753"/>
      <c r="CLW26" s="753"/>
      <c r="CLX26" s="753"/>
      <c r="CLY26" s="753"/>
      <c r="CLZ26" s="753"/>
      <c r="CMA26" s="753"/>
      <c r="CMB26" s="753"/>
      <c r="CMC26" s="753"/>
      <c r="CMD26" s="753"/>
      <c r="CME26" s="753"/>
      <c r="CMF26" s="753"/>
      <c r="CMG26" s="753"/>
      <c r="CMH26" s="753"/>
      <c r="CMI26" s="753"/>
      <c r="CMJ26" s="753"/>
      <c r="CMK26" s="753"/>
      <c r="CML26" s="753"/>
      <c r="CMM26" s="753"/>
      <c r="CMN26" s="753"/>
      <c r="CMO26" s="753"/>
      <c r="CMP26" s="753"/>
      <c r="CMQ26" s="753"/>
      <c r="CMR26" s="753"/>
      <c r="CMS26" s="753"/>
      <c r="CMT26" s="753"/>
      <c r="CMU26" s="753"/>
      <c r="CMV26" s="753"/>
      <c r="CMW26" s="753"/>
      <c r="CMX26" s="753"/>
      <c r="CMY26" s="753"/>
      <c r="CMZ26" s="753"/>
      <c r="CNA26" s="753"/>
      <c r="CNB26" s="753"/>
      <c r="CNC26" s="753"/>
      <c r="CND26" s="753"/>
      <c r="CNE26" s="753"/>
      <c r="CNF26" s="753"/>
      <c r="CNG26" s="753"/>
      <c r="CNH26" s="753"/>
      <c r="CNI26" s="753"/>
      <c r="CNJ26" s="753"/>
      <c r="CNK26" s="753"/>
      <c r="CNL26" s="753"/>
      <c r="CNM26" s="753"/>
      <c r="CNN26" s="753"/>
      <c r="CNO26" s="753"/>
      <c r="CNP26" s="753"/>
      <c r="CNQ26" s="753"/>
      <c r="CNR26" s="753"/>
      <c r="CNS26" s="753"/>
      <c r="CNT26" s="753"/>
      <c r="CNU26" s="753"/>
      <c r="CNV26" s="753"/>
      <c r="CNW26" s="753"/>
      <c r="CNX26" s="753"/>
      <c r="CNY26" s="753"/>
      <c r="CNZ26" s="753"/>
      <c r="COA26" s="753"/>
      <c r="COB26" s="753"/>
      <c r="COC26" s="753"/>
      <c r="COD26" s="753"/>
      <c r="COE26" s="753"/>
      <c r="COF26" s="753"/>
      <c r="COG26" s="753"/>
      <c r="COH26" s="753"/>
      <c r="COI26" s="753"/>
      <c r="COJ26" s="753"/>
      <c r="COK26" s="753"/>
      <c r="COL26" s="753"/>
      <c r="COM26" s="753"/>
      <c r="CON26" s="753"/>
      <c r="COO26" s="753"/>
      <c r="COP26" s="753"/>
      <c r="COQ26" s="753"/>
      <c r="COR26" s="753"/>
      <c r="COS26" s="753"/>
      <c r="COT26" s="753"/>
      <c r="COU26" s="753"/>
      <c r="COV26" s="753"/>
      <c r="COW26" s="753"/>
      <c r="COX26" s="753"/>
      <c r="COY26" s="753"/>
      <c r="COZ26" s="753"/>
      <c r="CPA26" s="753"/>
      <c r="CPB26" s="753"/>
      <c r="CPC26" s="753"/>
      <c r="CPD26" s="753"/>
      <c r="CPE26" s="753"/>
      <c r="CPF26" s="753"/>
      <c r="CPG26" s="753"/>
      <c r="CPH26" s="753"/>
      <c r="CPI26" s="753"/>
      <c r="CPJ26" s="753"/>
      <c r="CPK26" s="753"/>
      <c r="CPL26" s="753"/>
      <c r="CPM26" s="753"/>
      <c r="CPN26" s="753"/>
      <c r="CPO26" s="753"/>
      <c r="CPP26" s="753"/>
      <c r="CPQ26" s="753"/>
      <c r="CPR26" s="753"/>
      <c r="CPS26" s="753"/>
      <c r="CPT26" s="753"/>
      <c r="CPU26" s="753"/>
      <c r="CPV26" s="753"/>
      <c r="CPW26" s="753"/>
      <c r="CPX26" s="753"/>
      <c r="CPY26" s="753"/>
      <c r="CPZ26" s="753"/>
      <c r="CQA26" s="753"/>
      <c r="CQB26" s="753"/>
      <c r="CQC26" s="753"/>
      <c r="CQD26" s="753"/>
      <c r="CQE26" s="753"/>
      <c r="CQF26" s="753"/>
      <c r="CQG26" s="753"/>
      <c r="CQH26" s="753"/>
      <c r="CQI26" s="753"/>
      <c r="CQJ26" s="753"/>
      <c r="CQK26" s="753"/>
      <c r="CQL26" s="753"/>
      <c r="CQM26" s="753"/>
      <c r="CQN26" s="753"/>
      <c r="CQO26" s="753"/>
      <c r="CQP26" s="753"/>
      <c r="CQQ26" s="753"/>
      <c r="CQR26" s="753"/>
      <c r="CQS26" s="753"/>
      <c r="CQT26" s="753"/>
      <c r="CQU26" s="753"/>
      <c r="CQV26" s="753"/>
      <c r="CQW26" s="753"/>
      <c r="CQX26" s="753"/>
      <c r="CQY26" s="753"/>
      <c r="CQZ26" s="753"/>
      <c r="CRA26" s="753"/>
      <c r="CRB26" s="753"/>
      <c r="CRC26" s="753"/>
      <c r="CRD26" s="753"/>
      <c r="CRE26" s="753"/>
      <c r="CRF26" s="753"/>
      <c r="CRG26" s="753"/>
      <c r="CRH26" s="753"/>
      <c r="CRI26" s="753"/>
      <c r="CRJ26" s="753"/>
      <c r="CRK26" s="753"/>
      <c r="CRL26" s="753"/>
      <c r="CRM26" s="753"/>
      <c r="CRN26" s="753"/>
      <c r="CRO26" s="753"/>
      <c r="CRP26" s="753"/>
      <c r="CRQ26" s="753"/>
      <c r="CRR26" s="753"/>
      <c r="CRS26" s="753"/>
      <c r="CRT26" s="753"/>
      <c r="CRU26" s="753"/>
      <c r="CRV26" s="753"/>
      <c r="CRW26" s="753"/>
      <c r="CRX26" s="753"/>
      <c r="CRY26" s="753"/>
      <c r="CRZ26" s="753"/>
      <c r="CSA26" s="753"/>
      <c r="CSB26" s="753"/>
      <c r="CSC26" s="753"/>
      <c r="CSD26" s="753"/>
      <c r="CSE26" s="753"/>
      <c r="CSF26" s="753"/>
      <c r="CSG26" s="753"/>
      <c r="CSH26" s="753"/>
      <c r="CSI26" s="753"/>
      <c r="CSJ26" s="753"/>
      <c r="CSK26" s="753"/>
      <c r="CSL26" s="753"/>
      <c r="CSM26" s="753"/>
      <c r="CSN26" s="753"/>
      <c r="CSO26" s="753"/>
      <c r="CSP26" s="753"/>
      <c r="CSQ26" s="753"/>
      <c r="CSR26" s="753"/>
      <c r="CSS26" s="753"/>
      <c r="CST26" s="753"/>
      <c r="CSU26" s="753"/>
      <c r="CSV26" s="753"/>
      <c r="CSW26" s="753"/>
      <c r="CSX26" s="753"/>
      <c r="CSY26" s="753"/>
      <c r="CSZ26" s="753"/>
      <c r="CTA26" s="753"/>
      <c r="CTB26" s="753"/>
      <c r="CTC26" s="753"/>
      <c r="CTD26" s="753"/>
      <c r="CTE26" s="753"/>
      <c r="CTF26" s="753"/>
      <c r="CTG26" s="753"/>
      <c r="CTH26" s="753"/>
      <c r="CTI26" s="753"/>
      <c r="CTJ26" s="753"/>
      <c r="CTK26" s="753"/>
      <c r="CTL26" s="753"/>
      <c r="CTM26" s="753"/>
      <c r="CTN26" s="753"/>
      <c r="CTO26" s="753"/>
      <c r="CTP26" s="753"/>
      <c r="CTQ26" s="753"/>
      <c r="CTR26" s="753"/>
      <c r="CTS26" s="753"/>
      <c r="CTT26" s="753"/>
      <c r="CTU26" s="753"/>
      <c r="CTV26" s="753"/>
      <c r="CTW26" s="753"/>
      <c r="CTX26" s="753"/>
      <c r="CTY26" s="753"/>
      <c r="CTZ26" s="753"/>
      <c r="CUA26" s="753"/>
      <c r="CUB26" s="753"/>
      <c r="CUC26" s="753"/>
      <c r="CUD26" s="753"/>
      <c r="CUE26" s="753"/>
      <c r="CUF26" s="753"/>
      <c r="CUG26" s="753"/>
      <c r="CUH26" s="753"/>
      <c r="CUI26" s="753"/>
      <c r="CUJ26" s="753"/>
      <c r="CUK26" s="753"/>
      <c r="CUL26" s="753"/>
      <c r="CUM26" s="753"/>
      <c r="CUN26" s="753"/>
      <c r="CUO26" s="753"/>
      <c r="CUP26" s="753"/>
      <c r="CUQ26" s="753"/>
      <c r="CUR26" s="753"/>
      <c r="CUS26" s="753"/>
      <c r="CUT26" s="753"/>
      <c r="CUU26" s="753"/>
      <c r="CUV26" s="753"/>
      <c r="CUW26" s="753"/>
      <c r="CUX26" s="753"/>
      <c r="CUY26" s="753"/>
      <c r="CUZ26" s="753"/>
      <c r="CVA26" s="753"/>
      <c r="CVB26" s="753"/>
      <c r="CVC26" s="753"/>
      <c r="CVD26" s="753"/>
      <c r="CVE26" s="753"/>
      <c r="CVF26" s="753"/>
      <c r="CVG26" s="753"/>
      <c r="CVH26" s="753"/>
      <c r="CVI26" s="753"/>
      <c r="CVJ26" s="753"/>
      <c r="CVK26" s="753"/>
      <c r="CVL26" s="753"/>
      <c r="CVM26" s="753"/>
      <c r="CVN26" s="753"/>
      <c r="CVO26" s="753"/>
      <c r="CVP26" s="753"/>
      <c r="CVQ26" s="753"/>
      <c r="CVR26" s="753"/>
      <c r="CVS26" s="753"/>
      <c r="CVT26" s="753"/>
      <c r="CVU26" s="753"/>
      <c r="CVV26" s="753"/>
      <c r="CVW26" s="753"/>
      <c r="CVX26" s="753"/>
      <c r="CVY26" s="753"/>
      <c r="CVZ26" s="753"/>
      <c r="CWA26" s="753"/>
      <c r="CWB26" s="753"/>
      <c r="CWC26" s="753"/>
      <c r="CWD26" s="753"/>
      <c r="CWE26" s="753"/>
      <c r="CWF26" s="753"/>
      <c r="CWG26" s="753"/>
      <c r="CWH26" s="753"/>
      <c r="CWI26" s="753"/>
      <c r="CWJ26" s="753"/>
      <c r="CWK26" s="753"/>
      <c r="CWL26" s="753"/>
      <c r="CWM26" s="753"/>
      <c r="CWN26" s="753"/>
      <c r="CWO26" s="753"/>
      <c r="CWP26" s="753"/>
      <c r="CWQ26" s="753"/>
      <c r="CWR26" s="753"/>
      <c r="CWS26" s="753"/>
      <c r="CWT26" s="753"/>
      <c r="CWU26" s="753"/>
      <c r="CWV26" s="753"/>
      <c r="CWW26" s="753"/>
      <c r="CWX26" s="753"/>
      <c r="CWY26" s="753"/>
      <c r="CWZ26" s="753"/>
      <c r="CXA26" s="753"/>
      <c r="CXB26" s="753"/>
      <c r="CXC26" s="753"/>
      <c r="CXD26" s="753"/>
      <c r="CXE26" s="753"/>
      <c r="CXF26" s="753"/>
      <c r="CXG26" s="753"/>
      <c r="CXH26" s="753"/>
      <c r="CXI26" s="753"/>
      <c r="CXJ26" s="753"/>
      <c r="CXK26" s="753"/>
      <c r="CXL26" s="753"/>
      <c r="CXM26" s="753"/>
      <c r="CXN26" s="753"/>
      <c r="CXO26" s="753"/>
      <c r="CXP26" s="753"/>
      <c r="CXQ26" s="753"/>
      <c r="CXR26" s="753"/>
      <c r="CXS26" s="753"/>
      <c r="CXT26" s="753"/>
      <c r="CXU26" s="753"/>
      <c r="CXV26" s="753"/>
      <c r="CXW26" s="753"/>
      <c r="CXX26" s="753"/>
      <c r="CXY26" s="753"/>
      <c r="CXZ26" s="753"/>
      <c r="CYA26" s="753"/>
      <c r="CYB26" s="753"/>
      <c r="CYC26" s="753"/>
      <c r="CYD26" s="753"/>
      <c r="CYE26" s="753"/>
      <c r="CYF26" s="753"/>
      <c r="CYG26" s="753"/>
      <c r="CYH26" s="753"/>
      <c r="CYI26" s="753"/>
      <c r="CYJ26" s="753"/>
      <c r="CYK26" s="753"/>
      <c r="CYL26" s="753"/>
      <c r="CYM26" s="753"/>
      <c r="CYN26" s="753"/>
      <c r="CYO26" s="753"/>
      <c r="CYP26" s="753"/>
      <c r="CYQ26" s="753"/>
      <c r="CYR26" s="753"/>
      <c r="CYS26" s="753"/>
      <c r="CYT26" s="753"/>
      <c r="CYU26" s="753"/>
      <c r="CYV26" s="753"/>
      <c r="CYW26" s="753"/>
      <c r="CYX26" s="753"/>
      <c r="CYY26" s="753"/>
      <c r="CYZ26" s="753"/>
      <c r="CZA26" s="753"/>
      <c r="CZB26" s="753"/>
      <c r="CZC26" s="753"/>
      <c r="CZD26" s="753"/>
      <c r="CZE26" s="753"/>
      <c r="CZF26" s="753"/>
      <c r="CZG26" s="753"/>
      <c r="CZH26" s="753"/>
      <c r="CZI26" s="753"/>
      <c r="CZJ26" s="753"/>
      <c r="CZK26" s="753"/>
      <c r="CZL26" s="753"/>
      <c r="CZM26" s="753"/>
      <c r="CZN26" s="753"/>
      <c r="CZO26" s="753"/>
      <c r="CZP26" s="753"/>
      <c r="CZQ26" s="753"/>
      <c r="CZR26" s="753"/>
      <c r="CZS26" s="753"/>
      <c r="CZT26" s="753"/>
      <c r="CZU26" s="753"/>
      <c r="CZV26" s="753"/>
      <c r="CZW26" s="753"/>
      <c r="CZX26" s="753"/>
      <c r="CZY26" s="753"/>
      <c r="CZZ26" s="753"/>
      <c r="DAA26" s="753"/>
      <c r="DAB26" s="753"/>
      <c r="DAC26" s="753"/>
      <c r="DAD26" s="753"/>
      <c r="DAE26" s="753"/>
      <c r="DAF26" s="753"/>
      <c r="DAG26" s="753"/>
      <c r="DAH26" s="753"/>
      <c r="DAI26" s="753"/>
      <c r="DAJ26" s="753"/>
      <c r="DAK26" s="753"/>
      <c r="DAL26" s="753"/>
      <c r="DAM26" s="753"/>
      <c r="DAN26" s="753"/>
      <c r="DAO26" s="753"/>
      <c r="DAP26" s="753"/>
      <c r="DAQ26" s="753"/>
      <c r="DAR26" s="753"/>
      <c r="DAS26" s="753"/>
      <c r="DAT26" s="753"/>
      <c r="DAU26" s="753"/>
      <c r="DAV26" s="753"/>
      <c r="DAW26" s="753"/>
      <c r="DAX26" s="753"/>
      <c r="DAY26" s="753"/>
      <c r="DAZ26" s="753"/>
      <c r="DBA26" s="753"/>
      <c r="DBB26" s="753"/>
      <c r="DBC26" s="753"/>
      <c r="DBD26" s="753"/>
      <c r="DBE26" s="753"/>
      <c r="DBF26" s="753"/>
      <c r="DBG26" s="753"/>
      <c r="DBH26" s="753"/>
      <c r="DBI26" s="753"/>
      <c r="DBJ26" s="753"/>
      <c r="DBK26" s="753"/>
      <c r="DBL26" s="753"/>
      <c r="DBM26" s="753"/>
      <c r="DBN26" s="753"/>
      <c r="DBO26" s="753"/>
      <c r="DBP26" s="753"/>
      <c r="DBQ26" s="753"/>
      <c r="DBR26" s="753"/>
      <c r="DBS26" s="753"/>
      <c r="DBT26" s="753"/>
      <c r="DBU26" s="753"/>
      <c r="DBV26" s="753"/>
      <c r="DBW26" s="753"/>
      <c r="DBX26" s="753"/>
      <c r="DBY26" s="753"/>
      <c r="DBZ26" s="753"/>
      <c r="DCA26" s="753"/>
      <c r="DCB26" s="753"/>
      <c r="DCC26" s="753"/>
      <c r="DCD26" s="753"/>
      <c r="DCE26" s="753"/>
      <c r="DCF26" s="753"/>
      <c r="DCG26" s="753"/>
      <c r="DCH26" s="753"/>
      <c r="DCI26" s="753"/>
      <c r="DCJ26" s="753"/>
      <c r="DCK26" s="753"/>
      <c r="DCL26" s="753"/>
      <c r="DCM26" s="753"/>
      <c r="DCN26" s="753"/>
      <c r="DCO26" s="753"/>
      <c r="DCP26" s="753"/>
      <c r="DCQ26" s="753"/>
      <c r="DCR26" s="753"/>
      <c r="DCS26" s="753"/>
      <c r="DCT26" s="753"/>
      <c r="DCU26" s="753"/>
      <c r="DCV26" s="753"/>
      <c r="DCW26" s="753"/>
      <c r="DCX26" s="753"/>
      <c r="DCY26" s="753"/>
      <c r="DCZ26" s="753"/>
      <c r="DDA26" s="753"/>
      <c r="DDB26" s="753"/>
      <c r="DDC26" s="753"/>
      <c r="DDD26" s="753"/>
      <c r="DDE26" s="753"/>
      <c r="DDF26" s="753"/>
      <c r="DDG26" s="753"/>
      <c r="DDH26" s="753"/>
      <c r="DDI26" s="753"/>
      <c r="DDJ26" s="753"/>
      <c r="DDK26" s="753"/>
      <c r="DDL26" s="753"/>
      <c r="DDM26" s="753"/>
      <c r="DDN26" s="753"/>
      <c r="DDO26" s="753"/>
      <c r="DDP26" s="753"/>
      <c r="DDQ26" s="753"/>
      <c r="DDR26" s="753"/>
      <c r="DDS26" s="753"/>
      <c r="DDT26" s="753"/>
      <c r="DDU26" s="753"/>
      <c r="DDV26" s="753"/>
      <c r="DDW26" s="753"/>
      <c r="DDX26" s="753"/>
      <c r="DDY26" s="753"/>
      <c r="DDZ26" s="753"/>
      <c r="DEA26" s="753"/>
      <c r="DEB26" s="753"/>
      <c r="DEC26" s="753"/>
      <c r="DED26" s="753"/>
      <c r="DEE26" s="753"/>
      <c r="DEF26" s="753"/>
      <c r="DEG26" s="753"/>
      <c r="DEH26" s="753"/>
      <c r="DEI26" s="753"/>
      <c r="DEJ26" s="753"/>
      <c r="DEK26" s="753"/>
      <c r="DEL26" s="753"/>
      <c r="DEM26" s="753"/>
      <c r="DEN26" s="753"/>
      <c r="DEO26" s="753"/>
      <c r="DEP26" s="753"/>
      <c r="DEQ26" s="753"/>
      <c r="DER26" s="753"/>
      <c r="DES26" s="753"/>
      <c r="DET26" s="753"/>
      <c r="DEU26" s="753"/>
      <c r="DEV26" s="753"/>
      <c r="DEW26" s="753"/>
      <c r="DEX26" s="753"/>
      <c r="DEY26" s="753"/>
      <c r="DEZ26" s="753"/>
      <c r="DFA26" s="753"/>
      <c r="DFB26" s="753"/>
      <c r="DFC26" s="753"/>
      <c r="DFD26" s="753"/>
      <c r="DFE26" s="753"/>
      <c r="DFF26" s="753"/>
      <c r="DFG26" s="753"/>
      <c r="DFH26" s="753"/>
      <c r="DFI26" s="753"/>
      <c r="DFJ26" s="753"/>
      <c r="DFK26" s="753"/>
      <c r="DFL26" s="753"/>
      <c r="DFM26" s="753"/>
      <c r="DFN26" s="753"/>
      <c r="DFO26" s="753"/>
      <c r="DFP26" s="753"/>
      <c r="DFQ26" s="753"/>
      <c r="DFR26" s="753"/>
      <c r="DFS26" s="753"/>
      <c r="DFT26" s="753"/>
      <c r="DFU26" s="753"/>
      <c r="DFV26" s="753"/>
      <c r="DFW26" s="753"/>
      <c r="DFX26" s="753"/>
      <c r="DFY26" s="753"/>
      <c r="DFZ26" s="753"/>
      <c r="DGA26" s="753"/>
      <c r="DGB26" s="753"/>
      <c r="DGC26" s="753"/>
      <c r="DGD26" s="753"/>
      <c r="DGE26" s="753"/>
      <c r="DGF26" s="753"/>
      <c r="DGG26" s="753"/>
      <c r="DGH26" s="753"/>
      <c r="DGI26" s="753"/>
      <c r="DGJ26" s="753"/>
      <c r="DGK26" s="753"/>
      <c r="DGL26" s="753"/>
      <c r="DGM26" s="753"/>
      <c r="DGN26" s="753"/>
      <c r="DGO26" s="753"/>
      <c r="DGP26" s="753"/>
      <c r="DGQ26" s="753"/>
      <c r="DGR26" s="753"/>
      <c r="DGS26" s="753"/>
      <c r="DGT26" s="753"/>
      <c r="DGU26" s="753"/>
      <c r="DGV26" s="753"/>
      <c r="DGW26" s="753"/>
      <c r="DGX26" s="753"/>
      <c r="DGY26" s="753"/>
      <c r="DGZ26" s="753"/>
      <c r="DHA26" s="753"/>
      <c r="DHB26" s="753"/>
      <c r="DHC26" s="753"/>
      <c r="DHD26" s="753"/>
      <c r="DHE26" s="753"/>
      <c r="DHF26" s="753"/>
      <c r="DHG26" s="753"/>
      <c r="DHH26" s="753"/>
      <c r="DHI26" s="753"/>
      <c r="DHJ26" s="753"/>
      <c r="DHK26" s="753"/>
      <c r="DHL26" s="753"/>
      <c r="DHM26" s="753"/>
      <c r="DHN26" s="753"/>
      <c r="DHO26" s="753"/>
      <c r="DHP26" s="753"/>
      <c r="DHQ26" s="753"/>
      <c r="DHR26" s="753"/>
      <c r="DHS26" s="753"/>
      <c r="DHT26" s="753"/>
      <c r="DHU26" s="753"/>
      <c r="DHV26" s="753"/>
      <c r="DHW26" s="753"/>
      <c r="DHX26" s="753"/>
      <c r="DHY26" s="753"/>
      <c r="DHZ26" s="753"/>
      <c r="DIA26" s="753"/>
      <c r="DIB26" s="753"/>
      <c r="DIC26" s="753"/>
      <c r="DID26" s="753"/>
      <c r="DIE26" s="753"/>
      <c r="DIF26" s="753"/>
      <c r="DIG26" s="753"/>
      <c r="DIH26" s="753"/>
      <c r="DII26" s="753"/>
      <c r="DIJ26" s="753"/>
      <c r="DIK26" s="753"/>
      <c r="DIL26" s="753"/>
      <c r="DIM26" s="753"/>
      <c r="DIN26" s="753"/>
      <c r="DIO26" s="753"/>
      <c r="DIP26" s="753"/>
      <c r="DIQ26" s="753"/>
      <c r="DIR26" s="753"/>
      <c r="DIS26" s="753"/>
      <c r="DIT26" s="753"/>
      <c r="DIU26" s="753"/>
      <c r="DIV26" s="753"/>
      <c r="DIW26" s="753"/>
      <c r="DIX26" s="753"/>
      <c r="DIY26" s="753"/>
      <c r="DIZ26" s="753"/>
      <c r="DJA26" s="753"/>
      <c r="DJB26" s="753"/>
      <c r="DJC26" s="753"/>
      <c r="DJD26" s="753"/>
      <c r="DJE26" s="753"/>
      <c r="DJF26" s="753"/>
      <c r="DJG26" s="753"/>
      <c r="DJH26" s="753"/>
      <c r="DJI26" s="753"/>
      <c r="DJJ26" s="753"/>
      <c r="DJK26" s="753"/>
      <c r="DJL26" s="753"/>
      <c r="DJM26" s="753"/>
      <c r="DJN26" s="753"/>
      <c r="DJO26" s="753"/>
      <c r="DJP26" s="753"/>
      <c r="DJQ26" s="753"/>
      <c r="DJR26" s="753"/>
      <c r="DJS26" s="753"/>
      <c r="DJT26" s="753"/>
      <c r="DJU26" s="753"/>
      <c r="DJV26" s="753"/>
      <c r="DJW26" s="753"/>
      <c r="DJX26" s="753"/>
      <c r="DJY26" s="753"/>
      <c r="DJZ26" s="753"/>
      <c r="DKA26" s="753"/>
      <c r="DKB26" s="753"/>
      <c r="DKC26" s="753"/>
      <c r="DKD26" s="753"/>
      <c r="DKE26" s="753"/>
      <c r="DKF26" s="753"/>
      <c r="DKG26" s="753"/>
      <c r="DKH26" s="753"/>
      <c r="DKI26" s="753"/>
      <c r="DKJ26" s="753"/>
      <c r="DKK26" s="753"/>
      <c r="DKL26" s="753"/>
      <c r="DKM26" s="753"/>
      <c r="DKN26" s="753"/>
      <c r="DKO26" s="753"/>
      <c r="DKP26" s="753"/>
      <c r="DKQ26" s="753"/>
      <c r="DKR26" s="753"/>
      <c r="DKS26" s="753"/>
      <c r="DKT26" s="753"/>
      <c r="DKU26" s="753"/>
      <c r="DKV26" s="753"/>
      <c r="DKW26" s="753"/>
      <c r="DKX26" s="753"/>
      <c r="DKY26" s="753"/>
      <c r="DKZ26" s="753"/>
      <c r="DLA26" s="753"/>
      <c r="DLB26" s="753"/>
      <c r="DLC26" s="753"/>
      <c r="DLD26" s="753"/>
      <c r="DLE26" s="753"/>
      <c r="DLF26" s="753"/>
      <c r="DLG26" s="753"/>
      <c r="DLH26" s="753"/>
      <c r="DLI26" s="753"/>
      <c r="DLJ26" s="753"/>
      <c r="DLK26" s="753"/>
      <c r="DLL26" s="753"/>
      <c r="DLM26" s="753"/>
      <c r="DLN26" s="753"/>
      <c r="DLO26" s="753"/>
      <c r="DLP26" s="753"/>
      <c r="DLQ26" s="753"/>
      <c r="DLR26" s="753"/>
      <c r="DLS26" s="753"/>
      <c r="DLT26" s="753"/>
      <c r="DLU26" s="753"/>
      <c r="DLV26" s="753"/>
      <c r="DLW26" s="753"/>
      <c r="DLX26" s="753"/>
      <c r="DLY26" s="753"/>
      <c r="DLZ26" s="753"/>
      <c r="DMA26" s="753"/>
      <c r="DMB26" s="753"/>
      <c r="DMC26" s="753"/>
      <c r="DMD26" s="753"/>
      <c r="DME26" s="753"/>
      <c r="DMF26" s="753"/>
      <c r="DMG26" s="753"/>
      <c r="DMH26" s="753"/>
      <c r="DMI26" s="753"/>
      <c r="DMJ26" s="753"/>
      <c r="DMK26" s="753"/>
      <c r="DML26" s="753"/>
      <c r="DMM26" s="753"/>
      <c r="DMN26" s="753"/>
      <c r="DMO26" s="753"/>
      <c r="DMP26" s="753"/>
      <c r="DMQ26" s="753"/>
      <c r="DMR26" s="753"/>
      <c r="DMS26" s="753"/>
      <c r="DMT26" s="753"/>
      <c r="DMU26" s="753"/>
      <c r="DMV26" s="753"/>
      <c r="DMW26" s="753"/>
      <c r="DMX26" s="753"/>
      <c r="DMY26" s="753"/>
      <c r="DMZ26" s="753"/>
      <c r="DNA26" s="753"/>
      <c r="DNB26" s="753"/>
      <c r="DNC26" s="753"/>
      <c r="DND26" s="753"/>
      <c r="DNE26" s="753"/>
      <c r="DNF26" s="753"/>
      <c r="DNG26" s="753"/>
      <c r="DNH26" s="753"/>
      <c r="DNI26" s="753"/>
      <c r="DNJ26" s="753"/>
      <c r="DNK26" s="753"/>
      <c r="DNL26" s="753"/>
      <c r="DNM26" s="753"/>
      <c r="DNN26" s="753"/>
      <c r="DNO26" s="753"/>
      <c r="DNP26" s="753"/>
      <c r="DNQ26" s="753"/>
      <c r="DNR26" s="753"/>
      <c r="DNS26" s="753"/>
      <c r="DNT26" s="753"/>
      <c r="DNU26" s="753"/>
      <c r="DNV26" s="753"/>
      <c r="DNW26" s="753"/>
      <c r="DNX26" s="753"/>
      <c r="DNY26" s="753"/>
      <c r="DNZ26" s="753"/>
      <c r="DOA26" s="753"/>
      <c r="DOB26" s="753"/>
      <c r="DOC26" s="753"/>
      <c r="DOD26" s="753"/>
      <c r="DOE26" s="753"/>
      <c r="DOF26" s="753"/>
      <c r="DOG26" s="753"/>
      <c r="DOH26" s="753"/>
      <c r="DOI26" s="753"/>
      <c r="DOJ26" s="753"/>
      <c r="DOK26" s="753"/>
      <c r="DOL26" s="753"/>
      <c r="DOM26" s="753"/>
      <c r="DON26" s="753"/>
      <c r="DOO26" s="753"/>
      <c r="DOP26" s="753"/>
      <c r="DOQ26" s="753"/>
      <c r="DOR26" s="753"/>
      <c r="DOS26" s="753"/>
      <c r="DOT26" s="753"/>
      <c r="DOU26" s="753"/>
      <c r="DOV26" s="753"/>
      <c r="DOW26" s="753"/>
      <c r="DOX26" s="753"/>
      <c r="DOY26" s="753"/>
      <c r="DOZ26" s="753"/>
      <c r="DPA26" s="753"/>
      <c r="DPB26" s="753"/>
      <c r="DPC26" s="753"/>
      <c r="DPD26" s="753"/>
      <c r="DPE26" s="753"/>
      <c r="DPF26" s="753"/>
      <c r="DPG26" s="753"/>
      <c r="DPH26" s="753"/>
      <c r="DPI26" s="753"/>
      <c r="DPJ26" s="753"/>
      <c r="DPK26" s="753"/>
      <c r="DPL26" s="753"/>
      <c r="DPM26" s="753"/>
      <c r="DPN26" s="753"/>
      <c r="DPO26" s="753"/>
      <c r="DPP26" s="753"/>
      <c r="DPQ26" s="753"/>
      <c r="DPR26" s="753"/>
      <c r="DPS26" s="753"/>
      <c r="DPT26" s="753"/>
      <c r="DPU26" s="753"/>
      <c r="DPV26" s="753"/>
      <c r="DPW26" s="753"/>
      <c r="DPX26" s="753"/>
      <c r="DPY26" s="753"/>
      <c r="DPZ26" s="753"/>
      <c r="DQA26" s="753"/>
      <c r="DQB26" s="753"/>
      <c r="DQC26" s="753"/>
      <c r="DQD26" s="753"/>
      <c r="DQE26" s="753"/>
      <c r="DQF26" s="753"/>
      <c r="DQG26" s="753"/>
      <c r="DQH26" s="753"/>
      <c r="DQI26" s="753"/>
      <c r="DQJ26" s="753"/>
      <c r="DQK26" s="753"/>
      <c r="DQL26" s="753"/>
      <c r="DQM26" s="753"/>
      <c r="DQN26" s="753"/>
      <c r="DQO26" s="753"/>
      <c r="DQP26" s="753"/>
      <c r="DQQ26" s="753"/>
      <c r="DQR26" s="753"/>
      <c r="DQS26" s="753"/>
      <c r="DQT26" s="753"/>
      <c r="DQU26" s="753"/>
      <c r="DQV26" s="753"/>
      <c r="DQW26" s="753"/>
      <c r="DQX26" s="753"/>
      <c r="DQY26" s="753"/>
      <c r="DQZ26" s="753"/>
      <c r="DRA26" s="753"/>
      <c r="DRB26" s="753"/>
      <c r="DRC26" s="753"/>
      <c r="DRD26" s="753"/>
      <c r="DRE26" s="753"/>
      <c r="DRF26" s="753"/>
      <c r="DRG26" s="753"/>
      <c r="DRH26" s="753"/>
      <c r="DRI26" s="753"/>
      <c r="DRJ26" s="753"/>
      <c r="DRK26" s="753"/>
      <c r="DRL26" s="753"/>
      <c r="DRM26" s="753"/>
      <c r="DRN26" s="753"/>
      <c r="DRO26" s="753"/>
      <c r="DRP26" s="753"/>
      <c r="DRQ26" s="753"/>
      <c r="DRR26" s="753"/>
      <c r="DRS26" s="753"/>
      <c r="DRT26" s="753"/>
      <c r="DRU26" s="753"/>
      <c r="DRV26" s="753"/>
      <c r="DRW26" s="753"/>
      <c r="DRX26" s="753"/>
      <c r="DRY26" s="753"/>
      <c r="DRZ26" s="753"/>
      <c r="DSA26" s="753"/>
      <c r="DSB26" s="753"/>
      <c r="DSC26" s="753"/>
      <c r="DSD26" s="753"/>
      <c r="DSE26" s="753"/>
      <c r="DSF26" s="753"/>
      <c r="DSG26" s="753"/>
      <c r="DSH26" s="753"/>
      <c r="DSI26" s="753"/>
      <c r="DSJ26" s="753"/>
      <c r="DSK26" s="753"/>
      <c r="DSL26" s="753"/>
      <c r="DSM26" s="753"/>
      <c r="DSN26" s="753"/>
      <c r="DSO26" s="753"/>
      <c r="DSP26" s="753"/>
      <c r="DSQ26" s="753"/>
      <c r="DSR26" s="753"/>
      <c r="DSS26" s="753"/>
      <c r="DST26" s="753"/>
      <c r="DSU26" s="753"/>
      <c r="DSV26" s="753"/>
      <c r="DSW26" s="753"/>
      <c r="DSX26" s="753"/>
      <c r="DSY26" s="753"/>
      <c r="DSZ26" s="753"/>
      <c r="DTA26" s="753"/>
      <c r="DTB26" s="753"/>
      <c r="DTC26" s="753"/>
      <c r="DTD26" s="753"/>
      <c r="DTE26" s="753"/>
      <c r="DTF26" s="753"/>
      <c r="DTG26" s="753"/>
      <c r="DTH26" s="753"/>
      <c r="DTI26" s="753"/>
      <c r="DTJ26" s="753"/>
      <c r="DTK26" s="753"/>
      <c r="DTL26" s="753"/>
      <c r="DTM26" s="753"/>
      <c r="DTN26" s="753"/>
      <c r="DTO26" s="753"/>
      <c r="DTP26" s="753"/>
      <c r="DTQ26" s="753"/>
      <c r="DTR26" s="753"/>
      <c r="DTS26" s="753"/>
      <c r="DTT26" s="753"/>
      <c r="DTU26" s="753"/>
      <c r="DTV26" s="753"/>
      <c r="DTW26" s="753"/>
      <c r="DTX26" s="753"/>
      <c r="DTY26" s="753"/>
      <c r="DTZ26" s="753"/>
      <c r="DUA26" s="753"/>
      <c r="DUB26" s="753"/>
      <c r="DUC26" s="753"/>
      <c r="DUD26" s="753"/>
      <c r="DUE26" s="753"/>
      <c r="DUF26" s="753"/>
      <c r="DUG26" s="753"/>
      <c r="DUH26" s="753"/>
      <c r="DUI26" s="753"/>
      <c r="DUJ26" s="753"/>
      <c r="DUK26" s="753"/>
      <c r="DUL26" s="753"/>
      <c r="DUM26" s="753"/>
      <c r="DUN26" s="753"/>
      <c r="DUO26" s="753"/>
      <c r="DUP26" s="753"/>
      <c r="DUQ26" s="753"/>
      <c r="DUR26" s="753"/>
      <c r="DUS26" s="753"/>
      <c r="DUT26" s="753"/>
      <c r="DUU26" s="753"/>
      <c r="DUV26" s="753"/>
      <c r="DUW26" s="753"/>
      <c r="DUX26" s="753"/>
      <c r="DUY26" s="753"/>
      <c r="DUZ26" s="753"/>
      <c r="DVA26" s="753"/>
      <c r="DVB26" s="753"/>
      <c r="DVC26" s="753"/>
      <c r="DVD26" s="753"/>
      <c r="DVE26" s="753"/>
      <c r="DVF26" s="753"/>
      <c r="DVG26" s="753"/>
      <c r="DVH26" s="753"/>
      <c r="DVI26" s="753"/>
      <c r="DVJ26" s="753"/>
      <c r="DVK26" s="753"/>
      <c r="DVL26" s="753"/>
      <c r="DVM26" s="753"/>
      <c r="DVN26" s="753"/>
      <c r="DVO26" s="753"/>
      <c r="DVP26" s="753"/>
      <c r="DVQ26" s="753"/>
      <c r="DVR26" s="753"/>
      <c r="DVS26" s="753"/>
      <c r="DVT26" s="753"/>
      <c r="DVU26" s="753"/>
      <c r="DVV26" s="753"/>
      <c r="DVW26" s="753"/>
      <c r="DVX26" s="753"/>
      <c r="DVY26" s="753"/>
      <c r="DVZ26" s="753"/>
      <c r="DWA26" s="753"/>
      <c r="DWB26" s="753"/>
      <c r="DWC26" s="753"/>
      <c r="DWD26" s="753"/>
      <c r="DWE26" s="753"/>
      <c r="DWF26" s="753"/>
      <c r="DWG26" s="753"/>
      <c r="DWH26" s="753"/>
      <c r="DWI26" s="753"/>
      <c r="DWJ26" s="753"/>
      <c r="DWK26" s="753"/>
      <c r="DWL26" s="753"/>
      <c r="DWM26" s="753"/>
      <c r="DWN26" s="753"/>
      <c r="DWO26" s="753"/>
      <c r="DWP26" s="753"/>
      <c r="DWQ26" s="753"/>
      <c r="DWR26" s="753"/>
      <c r="DWS26" s="753"/>
      <c r="DWT26" s="753"/>
      <c r="DWU26" s="753"/>
      <c r="DWV26" s="753"/>
      <c r="DWW26" s="753"/>
      <c r="DWX26" s="753"/>
      <c r="DWY26" s="753"/>
      <c r="DWZ26" s="753"/>
      <c r="DXA26" s="753"/>
      <c r="DXB26" s="753"/>
      <c r="DXC26" s="753"/>
      <c r="DXD26" s="753"/>
      <c r="DXE26" s="753"/>
      <c r="DXF26" s="753"/>
      <c r="DXG26" s="753"/>
      <c r="DXH26" s="753"/>
      <c r="DXI26" s="753"/>
      <c r="DXJ26" s="753"/>
      <c r="DXK26" s="753"/>
      <c r="DXL26" s="753"/>
      <c r="DXM26" s="753"/>
      <c r="DXN26" s="753"/>
      <c r="DXO26" s="753"/>
      <c r="DXP26" s="753"/>
      <c r="DXQ26" s="753"/>
      <c r="DXR26" s="753"/>
      <c r="DXS26" s="753"/>
      <c r="DXT26" s="753"/>
      <c r="DXU26" s="753"/>
      <c r="DXV26" s="753"/>
      <c r="DXW26" s="753"/>
      <c r="DXX26" s="753"/>
      <c r="DXY26" s="753"/>
      <c r="DXZ26" s="753"/>
      <c r="DYA26" s="753"/>
      <c r="DYB26" s="753"/>
      <c r="DYC26" s="753"/>
      <c r="DYD26" s="753"/>
      <c r="DYE26" s="753"/>
      <c r="DYF26" s="753"/>
      <c r="DYG26" s="753"/>
      <c r="DYH26" s="753"/>
      <c r="DYI26" s="753"/>
      <c r="DYJ26" s="753"/>
      <c r="DYK26" s="753"/>
      <c r="DYL26" s="753"/>
      <c r="DYM26" s="753"/>
      <c r="DYN26" s="753"/>
      <c r="DYO26" s="753"/>
      <c r="DYP26" s="753"/>
      <c r="DYQ26" s="753"/>
      <c r="DYR26" s="753"/>
      <c r="DYS26" s="753"/>
      <c r="DYT26" s="753"/>
      <c r="DYU26" s="753"/>
      <c r="DYV26" s="753"/>
      <c r="DYW26" s="753"/>
      <c r="DYX26" s="753"/>
      <c r="DYY26" s="753"/>
      <c r="DYZ26" s="753"/>
      <c r="DZA26" s="753"/>
      <c r="DZB26" s="753"/>
      <c r="DZC26" s="753"/>
      <c r="DZD26" s="753"/>
      <c r="DZE26" s="753"/>
      <c r="DZF26" s="753"/>
      <c r="DZG26" s="753"/>
      <c r="DZH26" s="753"/>
      <c r="DZI26" s="753"/>
      <c r="DZJ26" s="753"/>
      <c r="DZK26" s="753"/>
      <c r="DZL26" s="753"/>
      <c r="DZM26" s="753"/>
      <c r="DZN26" s="753"/>
      <c r="DZO26" s="753"/>
      <c r="DZP26" s="753"/>
      <c r="DZQ26" s="753"/>
      <c r="DZR26" s="753"/>
      <c r="DZS26" s="753"/>
      <c r="DZT26" s="753"/>
      <c r="DZU26" s="753"/>
      <c r="DZV26" s="753"/>
      <c r="DZW26" s="753"/>
      <c r="DZX26" s="753"/>
      <c r="DZY26" s="753"/>
      <c r="DZZ26" s="753"/>
      <c r="EAA26" s="753"/>
      <c r="EAB26" s="753"/>
      <c r="EAC26" s="753"/>
      <c r="EAD26" s="753"/>
      <c r="EAE26" s="753"/>
      <c r="EAF26" s="753"/>
      <c r="EAG26" s="753"/>
      <c r="EAH26" s="753"/>
      <c r="EAI26" s="753"/>
      <c r="EAJ26" s="753"/>
      <c r="EAK26" s="753"/>
      <c r="EAL26" s="753"/>
      <c r="EAM26" s="753"/>
      <c r="EAN26" s="753"/>
      <c r="EAO26" s="753"/>
      <c r="EAP26" s="753"/>
      <c r="EAQ26" s="753"/>
      <c r="EAR26" s="753"/>
      <c r="EAS26" s="753"/>
      <c r="EAT26" s="753"/>
      <c r="EAU26" s="753"/>
      <c r="EAV26" s="753"/>
      <c r="EAW26" s="753"/>
      <c r="EAX26" s="753"/>
      <c r="EAY26" s="753"/>
      <c r="EAZ26" s="753"/>
      <c r="EBA26" s="753"/>
      <c r="EBB26" s="753"/>
      <c r="EBC26" s="753"/>
      <c r="EBD26" s="753"/>
      <c r="EBE26" s="753"/>
      <c r="EBF26" s="753"/>
      <c r="EBG26" s="753"/>
      <c r="EBH26" s="753"/>
      <c r="EBI26" s="753"/>
      <c r="EBJ26" s="753"/>
      <c r="EBK26" s="753"/>
      <c r="EBL26" s="753"/>
      <c r="EBM26" s="753"/>
      <c r="EBN26" s="753"/>
      <c r="EBO26" s="753"/>
      <c r="EBP26" s="753"/>
      <c r="EBQ26" s="753"/>
      <c r="EBR26" s="753"/>
      <c r="EBS26" s="753"/>
      <c r="EBT26" s="753"/>
      <c r="EBU26" s="753"/>
      <c r="EBV26" s="753"/>
      <c r="EBW26" s="753"/>
      <c r="EBX26" s="753"/>
      <c r="EBY26" s="753"/>
      <c r="EBZ26" s="753"/>
      <c r="ECA26" s="753"/>
      <c r="ECB26" s="753"/>
      <c r="ECC26" s="753"/>
      <c r="ECD26" s="753"/>
      <c r="ECE26" s="753"/>
      <c r="ECF26" s="753"/>
      <c r="ECG26" s="753"/>
      <c r="ECH26" s="753"/>
      <c r="ECI26" s="753"/>
      <c r="ECJ26" s="753"/>
      <c r="ECK26" s="753"/>
      <c r="ECL26" s="753"/>
      <c r="ECM26" s="753"/>
      <c r="ECN26" s="753"/>
      <c r="ECO26" s="753"/>
      <c r="ECP26" s="753"/>
      <c r="ECQ26" s="753"/>
      <c r="ECR26" s="753"/>
      <c r="ECS26" s="753"/>
      <c r="ECT26" s="753"/>
      <c r="ECU26" s="753"/>
      <c r="ECV26" s="753"/>
      <c r="ECW26" s="753"/>
      <c r="ECX26" s="753"/>
      <c r="ECY26" s="753"/>
      <c r="ECZ26" s="753"/>
      <c r="EDA26" s="753"/>
      <c r="EDB26" s="753"/>
      <c r="EDC26" s="753"/>
      <c r="EDD26" s="753"/>
      <c r="EDE26" s="753"/>
      <c r="EDF26" s="753"/>
      <c r="EDG26" s="753"/>
      <c r="EDH26" s="753"/>
      <c r="EDI26" s="753"/>
      <c r="EDJ26" s="753"/>
      <c r="EDK26" s="753"/>
      <c r="EDL26" s="753"/>
      <c r="EDM26" s="753"/>
      <c r="EDN26" s="753"/>
      <c r="EDO26" s="753"/>
      <c r="EDP26" s="753"/>
      <c r="EDQ26" s="753"/>
      <c r="EDR26" s="753"/>
      <c r="EDS26" s="753"/>
      <c r="EDT26" s="753"/>
      <c r="EDU26" s="753"/>
      <c r="EDV26" s="753"/>
      <c r="EDW26" s="753"/>
      <c r="EDX26" s="753"/>
      <c r="EDY26" s="753"/>
      <c r="EDZ26" s="753"/>
      <c r="EEA26" s="753"/>
      <c r="EEB26" s="753"/>
      <c r="EEC26" s="753"/>
      <c r="EED26" s="753"/>
      <c r="EEE26" s="753"/>
      <c r="EEF26" s="753"/>
      <c r="EEG26" s="753"/>
      <c r="EEH26" s="753"/>
      <c r="EEI26" s="753"/>
      <c r="EEJ26" s="753"/>
      <c r="EEK26" s="753"/>
      <c r="EEL26" s="753"/>
      <c r="EEM26" s="753"/>
      <c r="EEN26" s="753"/>
      <c r="EEO26" s="753"/>
      <c r="EEP26" s="753"/>
      <c r="EEQ26" s="753"/>
      <c r="EER26" s="753"/>
      <c r="EES26" s="753"/>
      <c r="EET26" s="753"/>
      <c r="EEU26" s="753"/>
      <c r="EEV26" s="753"/>
      <c r="EEW26" s="753"/>
      <c r="EEX26" s="753"/>
      <c r="EEY26" s="753"/>
      <c r="EEZ26" s="753"/>
      <c r="EFA26" s="753"/>
      <c r="EFB26" s="753"/>
      <c r="EFC26" s="753"/>
      <c r="EFD26" s="753"/>
      <c r="EFE26" s="753"/>
      <c r="EFF26" s="753"/>
      <c r="EFG26" s="753"/>
      <c r="EFH26" s="753"/>
      <c r="EFI26" s="753"/>
      <c r="EFJ26" s="753"/>
      <c r="EFK26" s="753"/>
      <c r="EFL26" s="753"/>
      <c r="EFM26" s="753"/>
      <c r="EFN26" s="753"/>
      <c r="EFO26" s="753"/>
      <c r="EFP26" s="753"/>
      <c r="EFQ26" s="753"/>
      <c r="EFR26" s="753"/>
      <c r="EFS26" s="753"/>
      <c r="EFT26" s="753"/>
      <c r="EFU26" s="753"/>
      <c r="EFV26" s="753"/>
      <c r="EFW26" s="753"/>
      <c r="EFX26" s="753"/>
      <c r="EFY26" s="753"/>
      <c r="EFZ26" s="753"/>
      <c r="EGA26" s="753"/>
      <c r="EGB26" s="753"/>
      <c r="EGC26" s="753"/>
      <c r="EGD26" s="753"/>
      <c r="EGE26" s="753"/>
      <c r="EGF26" s="753"/>
      <c r="EGG26" s="753"/>
      <c r="EGH26" s="753"/>
      <c r="EGI26" s="753"/>
      <c r="EGJ26" s="753"/>
      <c r="EGK26" s="753"/>
      <c r="EGL26" s="753"/>
      <c r="EGM26" s="753"/>
      <c r="EGN26" s="753"/>
      <c r="EGO26" s="753"/>
      <c r="EGP26" s="753"/>
      <c r="EGQ26" s="753"/>
      <c r="EGR26" s="753"/>
      <c r="EGS26" s="753"/>
      <c r="EGT26" s="753"/>
      <c r="EGU26" s="753"/>
      <c r="EGV26" s="753"/>
      <c r="EGW26" s="753"/>
      <c r="EGX26" s="753"/>
      <c r="EGY26" s="753"/>
      <c r="EGZ26" s="753"/>
      <c r="EHA26" s="753"/>
      <c r="EHB26" s="753"/>
      <c r="EHC26" s="753"/>
      <c r="EHD26" s="753"/>
      <c r="EHE26" s="753"/>
      <c r="EHF26" s="753"/>
      <c r="EHG26" s="753"/>
      <c r="EHH26" s="753"/>
      <c r="EHI26" s="753"/>
      <c r="EHJ26" s="753"/>
      <c r="EHK26" s="753"/>
      <c r="EHL26" s="753"/>
      <c r="EHM26" s="753"/>
      <c r="EHN26" s="753"/>
      <c r="EHO26" s="753"/>
      <c r="EHP26" s="753"/>
      <c r="EHQ26" s="753"/>
      <c r="EHR26" s="753"/>
      <c r="EHS26" s="753"/>
      <c r="EHT26" s="753"/>
      <c r="EHU26" s="753"/>
      <c r="EHV26" s="753"/>
      <c r="EHW26" s="753"/>
      <c r="EHX26" s="753"/>
      <c r="EHY26" s="753"/>
      <c r="EHZ26" s="753"/>
      <c r="EIA26" s="753"/>
      <c r="EIB26" s="753"/>
      <c r="EIC26" s="753"/>
      <c r="EID26" s="753"/>
      <c r="EIE26" s="753"/>
      <c r="EIF26" s="753"/>
      <c r="EIG26" s="753"/>
      <c r="EIH26" s="753"/>
      <c r="EII26" s="753"/>
      <c r="EIJ26" s="753"/>
      <c r="EIK26" s="753"/>
      <c r="EIL26" s="753"/>
      <c r="EIM26" s="753"/>
      <c r="EIN26" s="753"/>
      <c r="EIO26" s="753"/>
      <c r="EIP26" s="753"/>
      <c r="EIQ26" s="753"/>
      <c r="EIR26" s="753"/>
      <c r="EIS26" s="753"/>
      <c r="EIT26" s="753"/>
      <c r="EIU26" s="753"/>
      <c r="EIV26" s="753"/>
      <c r="EIW26" s="753"/>
      <c r="EIX26" s="753"/>
      <c r="EIY26" s="753"/>
      <c r="EIZ26" s="753"/>
      <c r="EJA26" s="753"/>
      <c r="EJB26" s="753"/>
      <c r="EJC26" s="753"/>
      <c r="EJD26" s="753"/>
      <c r="EJE26" s="753"/>
      <c r="EJF26" s="753"/>
      <c r="EJG26" s="753"/>
      <c r="EJH26" s="753"/>
      <c r="EJI26" s="753"/>
      <c r="EJJ26" s="753"/>
      <c r="EJK26" s="753"/>
      <c r="EJL26" s="753"/>
      <c r="EJM26" s="753"/>
      <c r="EJN26" s="753"/>
      <c r="EJO26" s="753"/>
      <c r="EJP26" s="753"/>
      <c r="EJQ26" s="753"/>
      <c r="EJR26" s="753"/>
      <c r="EJS26" s="753"/>
      <c r="EJT26" s="753"/>
      <c r="EJU26" s="753"/>
      <c r="EJV26" s="753"/>
      <c r="EJW26" s="753"/>
      <c r="EJX26" s="753"/>
      <c r="EJY26" s="753"/>
      <c r="EJZ26" s="753"/>
      <c r="EKA26" s="753"/>
      <c r="EKB26" s="753"/>
      <c r="EKC26" s="753"/>
      <c r="EKD26" s="753"/>
      <c r="EKE26" s="753"/>
      <c r="EKF26" s="753"/>
      <c r="EKG26" s="753"/>
      <c r="EKH26" s="753"/>
      <c r="EKI26" s="753"/>
      <c r="EKJ26" s="753"/>
      <c r="EKK26" s="753"/>
      <c r="EKL26" s="753"/>
      <c r="EKM26" s="753"/>
      <c r="EKN26" s="753"/>
      <c r="EKO26" s="753"/>
      <c r="EKP26" s="753"/>
      <c r="EKQ26" s="753"/>
      <c r="EKR26" s="753"/>
      <c r="EKS26" s="753"/>
      <c r="EKT26" s="753"/>
      <c r="EKU26" s="753"/>
      <c r="EKV26" s="753"/>
      <c r="EKW26" s="753"/>
      <c r="EKX26" s="753"/>
      <c r="EKY26" s="753"/>
      <c r="EKZ26" s="753"/>
      <c r="ELA26" s="753"/>
      <c r="ELB26" s="753"/>
      <c r="ELC26" s="753"/>
      <c r="ELD26" s="753"/>
      <c r="ELE26" s="753"/>
      <c r="ELF26" s="753"/>
      <c r="ELG26" s="753"/>
      <c r="ELH26" s="753"/>
      <c r="ELI26" s="753"/>
      <c r="ELJ26" s="753"/>
      <c r="ELK26" s="753"/>
      <c r="ELL26" s="753"/>
      <c r="ELM26" s="753"/>
      <c r="ELN26" s="753"/>
      <c r="ELO26" s="753"/>
      <c r="ELP26" s="753"/>
      <c r="ELQ26" s="753"/>
      <c r="ELR26" s="753"/>
      <c r="ELS26" s="753"/>
      <c r="ELT26" s="753"/>
      <c r="ELU26" s="753"/>
      <c r="ELV26" s="753"/>
      <c r="ELW26" s="753"/>
      <c r="ELX26" s="753"/>
      <c r="ELY26" s="753"/>
      <c r="ELZ26" s="753"/>
      <c r="EMA26" s="753"/>
      <c r="EMB26" s="753"/>
      <c r="EMC26" s="753"/>
      <c r="EMD26" s="753"/>
      <c r="EME26" s="753"/>
      <c r="EMF26" s="753"/>
      <c r="EMG26" s="753"/>
      <c r="EMH26" s="753"/>
      <c r="EMI26" s="753"/>
      <c r="EMJ26" s="753"/>
      <c r="EMK26" s="753"/>
      <c r="EML26" s="753"/>
      <c r="EMM26" s="753"/>
      <c r="EMN26" s="753"/>
      <c r="EMO26" s="753"/>
      <c r="EMP26" s="753"/>
      <c r="EMQ26" s="753"/>
      <c r="EMR26" s="753"/>
      <c r="EMS26" s="753"/>
      <c r="EMT26" s="753"/>
      <c r="EMU26" s="753"/>
      <c r="EMV26" s="753"/>
      <c r="EMW26" s="753"/>
      <c r="EMX26" s="753"/>
      <c r="EMY26" s="753"/>
      <c r="EMZ26" s="753"/>
      <c r="ENA26" s="753"/>
      <c r="ENB26" s="753"/>
      <c r="ENC26" s="753"/>
      <c r="END26" s="753"/>
      <c r="ENE26" s="753"/>
      <c r="ENF26" s="753"/>
      <c r="ENG26" s="753"/>
      <c r="ENH26" s="753"/>
      <c r="ENI26" s="753"/>
      <c r="ENJ26" s="753"/>
      <c r="ENK26" s="753"/>
      <c r="ENL26" s="753"/>
      <c r="ENM26" s="753"/>
      <c r="ENN26" s="753"/>
      <c r="ENO26" s="753"/>
      <c r="ENP26" s="753"/>
      <c r="ENQ26" s="753"/>
      <c r="ENR26" s="753"/>
      <c r="ENS26" s="753"/>
      <c r="ENT26" s="753"/>
      <c r="ENU26" s="753"/>
      <c r="ENV26" s="753"/>
      <c r="ENW26" s="753"/>
      <c r="ENX26" s="753"/>
      <c r="ENY26" s="753"/>
      <c r="ENZ26" s="753"/>
      <c r="EOA26" s="753"/>
      <c r="EOB26" s="753"/>
      <c r="EOC26" s="753"/>
      <c r="EOD26" s="753"/>
      <c r="EOE26" s="753"/>
      <c r="EOF26" s="753"/>
      <c r="EOG26" s="753"/>
      <c r="EOH26" s="753"/>
      <c r="EOI26" s="753"/>
      <c r="EOJ26" s="753"/>
      <c r="EOK26" s="753"/>
      <c r="EOL26" s="753"/>
      <c r="EOM26" s="753"/>
      <c r="EON26" s="753"/>
      <c r="EOO26" s="753"/>
      <c r="EOP26" s="753"/>
      <c r="EOQ26" s="753"/>
      <c r="EOR26" s="753"/>
      <c r="EOS26" s="753"/>
      <c r="EOT26" s="753"/>
      <c r="EOU26" s="753"/>
      <c r="EOV26" s="753"/>
      <c r="EOW26" s="753"/>
      <c r="EOX26" s="753"/>
      <c r="EOY26" s="753"/>
      <c r="EOZ26" s="753"/>
      <c r="EPA26" s="753"/>
      <c r="EPB26" s="753"/>
      <c r="EPC26" s="753"/>
      <c r="EPD26" s="753"/>
      <c r="EPE26" s="753"/>
      <c r="EPF26" s="753"/>
      <c r="EPG26" s="753"/>
      <c r="EPH26" s="753"/>
      <c r="EPI26" s="753"/>
      <c r="EPJ26" s="753"/>
      <c r="EPK26" s="753"/>
      <c r="EPL26" s="753"/>
      <c r="EPM26" s="753"/>
      <c r="EPN26" s="753"/>
      <c r="EPO26" s="753"/>
      <c r="EPP26" s="753"/>
      <c r="EPQ26" s="753"/>
      <c r="EPR26" s="753"/>
      <c r="EPS26" s="753"/>
      <c r="EPT26" s="753"/>
      <c r="EPU26" s="753"/>
      <c r="EPV26" s="753"/>
      <c r="EPW26" s="753"/>
      <c r="EPX26" s="753"/>
      <c r="EPY26" s="753"/>
      <c r="EPZ26" s="753"/>
      <c r="EQA26" s="753"/>
      <c r="EQB26" s="753"/>
      <c r="EQC26" s="753"/>
      <c r="EQD26" s="753"/>
      <c r="EQE26" s="753"/>
      <c r="EQF26" s="753"/>
      <c r="EQG26" s="753"/>
      <c r="EQH26" s="753"/>
      <c r="EQI26" s="753"/>
      <c r="EQJ26" s="753"/>
      <c r="EQK26" s="753"/>
      <c r="EQL26" s="753"/>
      <c r="EQM26" s="753"/>
      <c r="EQN26" s="753"/>
      <c r="EQO26" s="753"/>
      <c r="EQP26" s="753"/>
      <c r="EQQ26" s="753"/>
      <c r="EQR26" s="753"/>
      <c r="EQS26" s="753"/>
      <c r="EQT26" s="753"/>
      <c r="EQU26" s="753"/>
      <c r="EQV26" s="753"/>
      <c r="EQW26" s="753"/>
      <c r="EQX26" s="753"/>
      <c r="EQY26" s="753"/>
      <c r="EQZ26" s="753"/>
      <c r="ERA26" s="753"/>
      <c r="ERB26" s="753"/>
      <c r="ERC26" s="753"/>
      <c r="ERD26" s="753"/>
      <c r="ERE26" s="753"/>
      <c r="ERF26" s="753"/>
      <c r="ERG26" s="753"/>
      <c r="ERH26" s="753"/>
      <c r="ERI26" s="753"/>
      <c r="ERJ26" s="753"/>
      <c r="ERK26" s="753"/>
      <c r="ERL26" s="753"/>
      <c r="ERM26" s="753"/>
      <c r="ERN26" s="753"/>
      <c r="ERO26" s="753"/>
      <c r="ERP26" s="753"/>
      <c r="ERQ26" s="753"/>
      <c r="ERR26" s="753"/>
      <c r="ERS26" s="753"/>
      <c r="ERT26" s="753"/>
      <c r="ERU26" s="753"/>
      <c r="ERV26" s="753"/>
      <c r="ERW26" s="753"/>
      <c r="ERX26" s="753"/>
      <c r="ERY26" s="753"/>
      <c r="ERZ26" s="753"/>
      <c r="ESA26" s="753"/>
      <c r="ESB26" s="753"/>
      <c r="ESC26" s="753"/>
      <c r="ESD26" s="753"/>
      <c r="ESE26" s="753"/>
      <c r="ESF26" s="753"/>
      <c r="ESG26" s="753"/>
      <c r="ESH26" s="753"/>
      <c r="ESI26" s="753"/>
      <c r="ESJ26" s="753"/>
      <c r="ESK26" s="753"/>
      <c r="ESL26" s="753"/>
      <c r="ESM26" s="753"/>
      <c r="ESN26" s="753"/>
      <c r="ESO26" s="753"/>
      <c r="ESP26" s="753"/>
      <c r="ESQ26" s="753"/>
      <c r="ESR26" s="753"/>
      <c r="ESS26" s="753"/>
      <c r="EST26" s="753"/>
      <c r="ESU26" s="753"/>
      <c r="ESV26" s="753"/>
      <c r="ESW26" s="753"/>
      <c r="ESX26" s="753"/>
      <c r="ESY26" s="753"/>
      <c r="ESZ26" s="753"/>
      <c r="ETA26" s="753"/>
      <c r="ETB26" s="753"/>
      <c r="ETC26" s="753"/>
      <c r="ETD26" s="753"/>
      <c r="ETE26" s="753"/>
      <c r="ETF26" s="753"/>
      <c r="ETG26" s="753"/>
      <c r="ETH26" s="753"/>
      <c r="ETI26" s="753"/>
      <c r="ETJ26" s="753"/>
      <c r="ETK26" s="753"/>
      <c r="ETL26" s="753"/>
      <c r="ETM26" s="753"/>
      <c r="ETN26" s="753"/>
      <c r="ETO26" s="753"/>
      <c r="ETP26" s="753"/>
      <c r="ETQ26" s="753"/>
      <c r="ETR26" s="753"/>
      <c r="ETS26" s="753"/>
      <c r="ETT26" s="753"/>
      <c r="ETU26" s="753"/>
      <c r="ETV26" s="753"/>
      <c r="ETW26" s="753"/>
      <c r="ETX26" s="753"/>
      <c r="ETY26" s="753"/>
      <c r="ETZ26" s="753"/>
      <c r="EUA26" s="753"/>
      <c r="EUB26" s="753"/>
      <c r="EUC26" s="753"/>
      <c r="EUD26" s="753"/>
      <c r="EUE26" s="753"/>
      <c r="EUF26" s="753"/>
      <c r="EUG26" s="753"/>
      <c r="EUH26" s="753"/>
      <c r="EUI26" s="753"/>
      <c r="EUJ26" s="753"/>
      <c r="EUK26" s="753"/>
      <c r="EUL26" s="753"/>
      <c r="EUM26" s="753"/>
      <c r="EUN26" s="753"/>
      <c r="EUO26" s="753"/>
      <c r="EUP26" s="753"/>
      <c r="EUQ26" s="753"/>
      <c r="EUR26" s="753"/>
      <c r="EUS26" s="753"/>
      <c r="EUT26" s="753"/>
      <c r="EUU26" s="753"/>
      <c r="EUV26" s="753"/>
      <c r="EUW26" s="753"/>
      <c r="EUX26" s="753"/>
      <c r="EUY26" s="753"/>
      <c r="EUZ26" s="753"/>
      <c r="EVA26" s="753"/>
      <c r="EVB26" s="753"/>
      <c r="EVC26" s="753"/>
      <c r="EVD26" s="753"/>
      <c r="EVE26" s="753"/>
      <c r="EVF26" s="753"/>
      <c r="EVG26" s="753"/>
      <c r="EVH26" s="753"/>
      <c r="EVI26" s="753"/>
      <c r="EVJ26" s="753"/>
      <c r="EVK26" s="753"/>
      <c r="EVL26" s="753"/>
      <c r="EVM26" s="753"/>
      <c r="EVN26" s="753"/>
      <c r="EVO26" s="753"/>
      <c r="EVP26" s="753"/>
      <c r="EVQ26" s="753"/>
      <c r="EVR26" s="753"/>
      <c r="EVS26" s="753"/>
      <c r="EVT26" s="753"/>
      <c r="EVU26" s="753"/>
      <c r="EVV26" s="753"/>
      <c r="EVW26" s="753"/>
      <c r="EVX26" s="753"/>
      <c r="EVY26" s="753"/>
      <c r="EVZ26" s="753"/>
      <c r="EWA26" s="753"/>
      <c r="EWB26" s="753"/>
      <c r="EWC26" s="753"/>
      <c r="EWD26" s="753"/>
      <c r="EWE26" s="753"/>
      <c r="EWF26" s="753"/>
      <c r="EWG26" s="753"/>
      <c r="EWH26" s="753"/>
      <c r="EWI26" s="753"/>
      <c r="EWJ26" s="753"/>
      <c r="EWK26" s="753"/>
      <c r="EWL26" s="753"/>
      <c r="EWM26" s="753"/>
      <c r="EWN26" s="753"/>
      <c r="EWO26" s="753"/>
      <c r="EWP26" s="753"/>
      <c r="EWQ26" s="753"/>
      <c r="EWR26" s="753"/>
      <c r="EWS26" s="753"/>
      <c r="EWT26" s="753"/>
      <c r="EWU26" s="753"/>
      <c r="EWV26" s="753"/>
      <c r="EWW26" s="753"/>
      <c r="EWX26" s="753"/>
      <c r="EWY26" s="753"/>
      <c r="EWZ26" s="753"/>
      <c r="EXA26" s="753"/>
      <c r="EXB26" s="753"/>
      <c r="EXC26" s="753"/>
      <c r="EXD26" s="753"/>
      <c r="EXE26" s="753"/>
      <c r="EXF26" s="753"/>
      <c r="EXG26" s="753"/>
      <c r="EXH26" s="753"/>
      <c r="EXI26" s="753"/>
      <c r="EXJ26" s="753"/>
      <c r="EXK26" s="753"/>
      <c r="EXL26" s="753"/>
      <c r="EXM26" s="753"/>
      <c r="EXN26" s="753"/>
      <c r="EXO26" s="753"/>
      <c r="EXP26" s="753"/>
      <c r="EXQ26" s="753"/>
      <c r="EXR26" s="753"/>
      <c r="EXS26" s="753"/>
      <c r="EXT26" s="753"/>
      <c r="EXU26" s="753"/>
      <c r="EXV26" s="753"/>
      <c r="EXW26" s="753"/>
      <c r="EXX26" s="753"/>
      <c r="EXY26" s="753"/>
      <c r="EXZ26" s="753"/>
      <c r="EYA26" s="753"/>
      <c r="EYB26" s="753"/>
      <c r="EYC26" s="753"/>
      <c r="EYD26" s="753"/>
      <c r="EYE26" s="753"/>
      <c r="EYF26" s="753"/>
      <c r="EYG26" s="753"/>
      <c r="EYH26" s="753"/>
      <c r="EYI26" s="753"/>
      <c r="EYJ26" s="753"/>
      <c r="EYK26" s="753"/>
      <c r="EYL26" s="753"/>
      <c r="EYM26" s="753"/>
      <c r="EYN26" s="753"/>
      <c r="EYO26" s="753"/>
      <c r="EYP26" s="753"/>
      <c r="EYQ26" s="753"/>
      <c r="EYR26" s="753"/>
      <c r="EYS26" s="753"/>
      <c r="EYT26" s="753"/>
      <c r="EYU26" s="753"/>
      <c r="EYV26" s="753"/>
      <c r="EYW26" s="753"/>
      <c r="EYX26" s="753"/>
      <c r="EYY26" s="753"/>
      <c r="EYZ26" s="753"/>
      <c r="EZA26" s="753"/>
      <c r="EZB26" s="753"/>
      <c r="EZC26" s="753"/>
      <c r="EZD26" s="753"/>
      <c r="EZE26" s="753"/>
      <c r="EZF26" s="753"/>
      <c r="EZG26" s="753"/>
      <c r="EZH26" s="753"/>
      <c r="EZI26" s="753"/>
      <c r="EZJ26" s="753"/>
      <c r="EZK26" s="753"/>
      <c r="EZL26" s="753"/>
      <c r="EZM26" s="753"/>
      <c r="EZN26" s="753"/>
      <c r="EZO26" s="753"/>
      <c r="EZP26" s="753"/>
      <c r="EZQ26" s="753"/>
      <c r="EZR26" s="753"/>
      <c r="EZS26" s="753"/>
      <c r="EZT26" s="753"/>
      <c r="EZU26" s="753"/>
      <c r="EZV26" s="753"/>
      <c r="EZW26" s="753"/>
      <c r="EZX26" s="753"/>
      <c r="EZY26" s="753"/>
      <c r="EZZ26" s="753"/>
      <c r="FAA26" s="753"/>
      <c r="FAB26" s="753"/>
      <c r="FAC26" s="753"/>
      <c r="FAD26" s="753"/>
      <c r="FAE26" s="753"/>
      <c r="FAF26" s="753"/>
      <c r="FAG26" s="753"/>
      <c r="FAH26" s="753"/>
      <c r="FAI26" s="753"/>
      <c r="FAJ26" s="753"/>
      <c r="FAK26" s="753"/>
      <c r="FAL26" s="753"/>
      <c r="FAM26" s="753"/>
      <c r="FAN26" s="753"/>
      <c r="FAO26" s="753"/>
      <c r="FAP26" s="753"/>
      <c r="FAQ26" s="753"/>
      <c r="FAR26" s="753"/>
      <c r="FAS26" s="753"/>
      <c r="FAT26" s="753"/>
      <c r="FAU26" s="753"/>
      <c r="FAV26" s="753"/>
      <c r="FAW26" s="753"/>
      <c r="FAX26" s="753"/>
      <c r="FAY26" s="753"/>
      <c r="FAZ26" s="753"/>
      <c r="FBA26" s="753"/>
      <c r="FBB26" s="753"/>
      <c r="FBC26" s="753"/>
      <c r="FBD26" s="753"/>
      <c r="FBE26" s="753"/>
      <c r="FBF26" s="753"/>
      <c r="FBG26" s="753"/>
      <c r="FBH26" s="753"/>
      <c r="FBI26" s="753"/>
      <c r="FBJ26" s="753"/>
      <c r="FBK26" s="753"/>
      <c r="FBL26" s="753"/>
      <c r="FBM26" s="753"/>
      <c r="FBN26" s="753"/>
      <c r="FBO26" s="753"/>
      <c r="FBP26" s="753"/>
      <c r="FBQ26" s="753"/>
      <c r="FBR26" s="753"/>
      <c r="FBS26" s="753"/>
      <c r="FBT26" s="753"/>
      <c r="FBU26" s="753"/>
      <c r="FBV26" s="753"/>
      <c r="FBW26" s="753"/>
      <c r="FBX26" s="753"/>
      <c r="FBY26" s="753"/>
      <c r="FBZ26" s="753"/>
      <c r="FCA26" s="753"/>
      <c r="FCB26" s="753"/>
      <c r="FCC26" s="753"/>
      <c r="FCD26" s="753"/>
      <c r="FCE26" s="753"/>
      <c r="FCF26" s="753"/>
      <c r="FCG26" s="753"/>
      <c r="FCH26" s="753"/>
      <c r="FCI26" s="753"/>
      <c r="FCJ26" s="753"/>
      <c r="FCK26" s="753"/>
      <c r="FCL26" s="753"/>
      <c r="FCM26" s="753"/>
      <c r="FCN26" s="753"/>
      <c r="FCO26" s="753"/>
      <c r="FCP26" s="753"/>
      <c r="FCQ26" s="753"/>
      <c r="FCR26" s="753"/>
      <c r="FCS26" s="753"/>
      <c r="FCT26" s="753"/>
      <c r="FCU26" s="753"/>
      <c r="FCV26" s="753"/>
      <c r="FCW26" s="753"/>
      <c r="FCX26" s="753"/>
      <c r="FCY26" s="753"/>
      <c r="FCZ26" s="753"/>
      <c r="FDA26" s="753"/>
      <c r="FDB26" s="753"/>
      <c r="FDC26" s="753"/>
      <c r="FDD26" s="753"/>
      <c r="FDE26" s="753"/>
      <c r="FDF26" s="753"/>
      <c r="FDG26" s="753"/>
      <c r="FDH26" s="753"/>
      <c r="FDI26" s="753"/>
      <c r="FDJ26" s="753"/>
      <c r="FDK26" s="753"/>
      <c r="FDL26" s="753"/>
      <c r="FDM26" s="753"/>
      <c r="FDN26" s="753"/>
      <c r="FDO26" s="753"/>
      <c r="FDP26" s="753"/>
      <c r="FDQ26" s="753"/>
      <c r="FDR26" s="753"/>
      <c r="FDS26" s="753"/>
      <c r="FDT26" s="753"/>
      <c r="FDU26" s="753"/>
      <c r="FDV26" s="753"/>
      <c r="FDW26" s="753"/>
      <c r="FDX26" s="753"/>
      <c r="FDY26" s="753"/>
      <c r="FDZ26" s="753"/>
      <c r="FEA26" s="753"/>
      <c r="FEB26" s="753"/>
      <c r="FEC26" s="753"/>
      <c r="FED26" s="753"/>
      <c r="FEE26" s="753"/>
      <c r="FEF26" s="753"/>
      <c r="FEG26" s="753"/>
      <c r="FEH26" s="753"/>
      <c r="FEI26" s="753"/>
      <c r="FEJ26" s="753"/>
      <c r="FEK26" s="753"/>
      <c r="FEL26" s="753"/>
      <c r="FEM26" s="753"/>
      <c r="FEN26" s="753"/>
      <c r="FEO26" s="753"/>
      <c r="FEP26" s="753"/>
      <c r="FEQ26" s="753"/>
      <c r="FER26" s="753"/>
      <c r="FES26" s="753"/>
      <c r="FET26" s="753"/>
      <c r="FEU26" s="753"/>
      <c r="FEV26" s="753"/>
      <c r="FEW26" s="753"/>
      <c r="FEX26" s="753"/>
      <c r="FEY26" s="753"/>
      <c r="FEZ26" s="753"/>
      <c r="FFA26" s="753"/>
      <c r="FFB26" s="753"/>
      <c r="FFC26" s="753"/>
      <c r="FFD26" s="753"/>
      <c r="FFE26" s="753"/>
      <c r="FFF26" s="753"/>
      <c r="FFG26" s="753"/>
      <c r="FFH26" s="753"/>
      <c r="FFI26" s="753"/>
      <c r="FFJ26" s="753"/>
      <c r="FFK26" s="753"/>
      <c r="FFL26" s="753"/>
      <c r="FFM26" s="753"/>
      <c r="FFN26" s="753"/>
      <c r="FFO26" s="753"/>
      <c r="FFP26" s="753"/>
      <c r="FFQ26" s="753"/>
      <c r="FFR26" s="753"/>
      <c r="FFS26" s="753"/>
      <c r="FFT26" s="753"/>
      <c r="FFU26" s="753"/>
      <c r="FFV26" s="753"/>
      <c r="FFW26" s="753"/>
      <c r="FFX26" s="753"/>
      <c r="FFY26" s="753"/>
      <c r="FFZ26" s="753"/>
      <c r="FGA26" s="753"/>
      <c r="FGB26" s="753"/>
      <c r="FGC26" s="753"/>
      <c r="FGD26" s="753"/>
      <c r="FGE26" s="753"/>
      <c r="FGF26" s="753"/>
      <c r="FGG26" s="753"/>
      <c r="FGH26" s="753"/>
      <c r="FGI26" s="753"/>
      <c r="FGJ26" s="753"/>
      <c r="FGK26" s="753"/>
      <c r="FGL26" s="753"/>
      <c r="FGM26" s="753"/>
      <c r="FGN26" s="753"/>
      <c r="FGO26" s="753"/>
      <c r="FGP26" s="753"/>
      <c r="FGQ26" s="753"/>
      <c r="FGR26" s="753"/>
      <c r="FGS26" s="753"/>
      <c r="FGT26" s="753"/>
      <c r="FGU26" s="753"/>
      <c r="FGV26" s="753"/>
      <c r="FGW26" s="753"/>
      <c r="FGX26" s="753"/>
      <c r="FGY26" s="753"/>
      <c r="FGZ26" s="753"/>
      <c r="FHA26" s="753"/>
      <c r="FHB26" s="753"/>
      <c r="FHC26" s="753"/>
      <c r="FHD26" s="753"/>
      <c r="FHE26" s="753"/>
      <c r="FHF26" s="753"/>
      <c r="FHG26" s="753"/>
      <c r="FHH26" s="753"/>
      <c r="FHI26" s="753"/>
      <c r="FHJ26" s="753"/>
      <c r="FHK26" s="753"/>
      <c r="FHL26" s="753"/>
      <c r="FHM26" s="753"/>
      <c r="FHN26" s="753"/>
      <c r="FHO26" s="753"/>
      <c r="FHP26" s="753"/>
      <c r="FHQ26" s="753"/>
      <c r="FHR26" s="753"/>
      <c r="FHS26" s="753"/>
      <c r="FHT26" s="753"/>
      <c r="FHU26" s="753"/>
      <c r="FHV26" s="753"/>
      <c r="FHW26" s="753"/>
      <c r="FHX26" s="753"/>
      <c r="FHY26" s="753"/>
      <c r="FHZ26" s="753"/>
      <c r="FIA26" s="753"/>
      <c r="FIB26" s="753"/>
      <c r="FIC26" s="753"/>
      <c r="FID26" s="753"/>
      <c r="FIE26" s="753"/>
      <c r="FIF26" s="753"/>
      <c r="FIG26" s="753"/>
      <c r="FIH26" s="753"/>
      <c r="FII26" s="753"/>
      <c r="FIJ26" s="753"/>
      <c r="FIK26" s="753"/>
      <c r="FIL26" s="753"/>
      <c r="FIM26" s="753"/>
      <c r="FIN26" s="753"/>
      <c r="FIO26" s="753"/>
      <c r="FIP26" s="753"/>
      <c r="FIQ26" s="753"/>
      <c r="FIR26" s="753"/>
      <c r="FIS26" s="753"/>
      <c r="FIT26" s="753"/>
      <c r="FIU26" s="753"/>
      <c r="FIV26" s="753"/>
      <c r="FIW26" s="753"/>
      <c r="FIX26" s="753"/>
      <c r="FIY26" s="753"/>
      <c r="FIZ26" s="753"/>
      <c r="FJA26" s="753"/>
      <c r="FJB26" s="753"/>
      <c r="FJC26" s="753"/>
      <c r="FJD26" s="753"/>
      <c r="FJE26" s="753"/>
      <c r="FJF26" s="753"/>
      <c r="FJG26" s="753"/>
      <c r="FJH26" s="753"/>
      <c r="FJI26" s="753"/>
      <c r="FJJ26" s="753"/>
      <c r="FJK26" s="753"/>
      <c r="FJL26" s="753"/>
      <c r="FJM26" s="753"/>
      <c r="FJN26" s="753"/>
      <c r="FJO26" s="753"/>
      <c r="FJP26" s="753"/>
      <c r="FJQ26" s="753"/>
      <c r="FJR26" s="753"/>
      <c r="FJS26" s="753"/>
      <c r="FJT26" s="753"/>
      <c r="FJU26" s="753"/>
      <c r="FJV26" s="753"/>
      <c r="FJW26" s="753"/>
      <c r="FJX26" s="753"/>
      <c r="FJY26" s="753"/>
      <c r="FJZ26" s="753"/>
      <c r="FKA26" s="753"/>
      <c r="FKB26" s="753"/>
      <c r="FKC26" s="753"/>
      <c r="FKD26" s="753"/>
      <c r="FKE26" s="753"/>
      <c r="FKF26" s="753"/>
      <c r="FKG26" s="753"/>
      <c r="FKH26" s="753"/>
      <c r="FKI26" s="753"/>
      <c r="FKJ26" s="753"/>
      <c r="FKK26" s="753"/>
      <c r="FKL26" s="753"/>
      <c r="FKM26" s="753"/>
      <c r="FKN26" s="753"/>
      <c r="FKO26" s="753"/>
      <c r="FKP26" s="753"/>
      <c r="FKQ26" s="753"/>
      <c r="FKR26" s="753"/>
      <c r="FKS26" s="753"/>
      <c r="FKT26" s="753"/>
      <c r="FKU26" s="753"/>
      <c r="FKV26" s="753"/>
      <c r="FKW26" s="753"/>
      <c r="FKX26" s="753"/>
      <c r="FKY26" s="753"/>
      <c r="FKZ26" s="753"/>
      <c r="FLA26" s="753"/>
      <c r="FLB26" s="753"/>
      <c r="FLC26" s="753"/>
      <c r="FLD26" s="753"/>
      <c r="FLE26" s="753"/>
      <c r="FLF26" s="753"/>
      <c r="FLG26" s="753"/>
      <c r="FLH26" s="753"/>
      <c r="FLI26" s="753"/>
      <c r="FLJ26" s="753"/>
      <c r="FLK26" s="753"/>
      <c r="FLL26" s="753"/>
      <c r="FLM26" s="753"/>
      <c r="FLN26" s="753"/>
      <c r="FLO26" s="753"/>
      <c r="FLP26" s="753"/>
      <c r="FLQ26" s="753"/>
      <c r="FLR26" s="753"/>
      <c r="FLS26" s="753"/>
      <c r="FLT26" s="753"/>
      <c r="FLU26" s="753"/>
      <c r="FLV26" s="753"/>
      <c r="FLW26" s="753"/>
      <c r="FLX26" s="753"/>
      <c r="FLY26" s="753"/>
      <c r="FLZ26" s="753"/>
      <c r="FMA26" s="753"/>
      <c r="FMB26" s="753"/>
      <c r="FMC26" s="753"/>
      <c r="FMD26" s="753"/>
      <c r="FME26" s="753"/>
      <c r="FMF26" s="753"/>
      <c r="FMG26" s="753"/>
      <c r="FMH26" s="753"/>
      <c r="FMI26" s="753"/>
      <c r="FMJ26" s="753"/>
      <c r="FMK26" s="753"/>
      <c r="FML26" s="753"/>
      <c r="FMM26" s="753"/>
      <c r="FMN26" s="753"/>
      <c r="FMO26" s="753"/>
      <c r="FMP26" s="753"/>
      <c r="FMQ26" s="753"/>
      <c r="FMR26" s="753"/>
      <c r="FMS26" s="753"/>
      <c r="FMT26" s="753"/>
      <c r="FMU26" s="753"/>
      <c r="FMV26" s="753"/>
      <c r="FMW26" s="753"/>
      <c r="FMX26" s="753"/>
      <c r="FMY26" s="753"/>
      <c r="FMZ26" s="753"/>
      <c r="FNA26" s="753"/>
      <c r="FNB26" s="753"/>
      <c r="FNC26" s="753"/>
      <c r="FND26" s="753"/>
      <c r="FNE26" s="753"/>
      <c r="FNF26" s="753"/>
      <c r="FNG26" s="753"/>
      <c r="FNH26" s="753"/>
      <c r="FNI26" s="753"/>
      <c r="FNJ26" s="753"/>
      <c r="FNK26" s="753"/>
      <c r="FNL26" s="753"/>
      <c r="FNM26" s="753"/>
      <c r="FNN26" s="753"/>
      <c r="FNO26" s="753"/>
      <c r="FNP26" s="753"/>
      <c r="FNQ26" s="753"/>
      <c r="FNR26" s="753"/>
      <c r="FNS26" s="753"/>
      <c r="FNT26" s="753"/>
      <c r="FNU26" s="753"/>
      <c r="FNV26" s="753"/>
      <c r="FNW26" s="753"/>
      <c r="FNX26" s="753"/>
      <c r="FNY26" s="753"/>
      <c r="FNZ26" s="753"/>
      <c r="FOA26" s="753"/>
      <c r="FOB26" s="753"/>
      <c r="FOC26" s="753"/>
      <c r="FOD26" s="753"/>
      <c r="FOE26" s="753"/>
      <c r="FOF26" s="753"/>
      <c r="FOG26" s="753"/>
      <c r="FOH26" s="753"/>
      <c r="FOI26" s="753"/>
      <c r="FOJ26" s="753"/>
      <c r="FOK26" s="753"/>
      <c r="FOL26" s="753"/>
      <c r="FOM26" s="753"/>
      <c r="FON26" s="753"/>
      <c r="FOO26" s="753"/>
      <c r="FOP26" s="753"/>
      <c r="FOQ26" s="753"/>
      <c r="FOR26" s="753"/>
      <c r="FOS26" s="753"/>
      <c r="FOT26" s="753"/>
      <c r="FOU26" s="753"/>
      <c r="FOV26" s="753"/>
      <c r="FOW26" s="753"/>
      <c r="FOX26" s="753"/>
      <c r="FOY26" s="753"/>
      <c r="FOZ26" s="753"/>
      <c r="FPA26" s="753"/>
      <c r="FPB26" s="753"/>
      <c r="FPC26" s="753"/>
      <c r="FPD26" s="753"/>
      <c r="FPE26" s="753"/>
      <c r="FPF26" s="753"/>
      <c r="FPG26" s="753"/>
      <c r="FPH26" s="753"/>
      <c r="FPI26" s="753"/>
      <c r="FPJ26" s="753"/>
      <c r="FPK26" s="753"/>
      <c r="FPL26" s="753"/>
      <c r="FPM26" s="753"/>
      <c r="FPN26" s="753"/>
      <c r="FPO26" s="753"/>
      <c r="FPP26" s="753"/>
      <c r="FPQ26" s="753"/>
      <c r="FPR26" s="753"/>
      <c r="FPS26" s="753"/>
      <c r="FPT26" s="753"/>
      <c r="FPU26" s="753"/>
      <c r="FPV26" s="753"/>
      <c r="FPW26" s="753"/>
      <c r="FPX26" s="753"/>
      <c r="FPY26" s="753"/>
      <c r="FPZ26" s="753"/>
      <c r="FQA26" s="753"/>
      <c r="FQB26" s="753"/>
      <c r="FQC26" s="753"/>
      <c r="FQD26" s="753"/>
      <c r="FQE26" s="753"/>
      <c r="FQF26" s="753"/>
      <c r="FQG26" s="753"/>
      <c r="FQH26" s="753"/>
      <c r="FQI26" s="753"/>
      <c r="FQJ26" s="753"/>
      <c r="FQK26" s="753"/>
      <c r="FQL26" s="753"/>
      <c r="FQM26" s="753"/>
      <c r="FQN26" s="753"/>
      <c r="FQO26" s="753"/>
      <c r="FQP26" s="753"/>
      <c r="FQQ26" s="753"/>
      <c r="FQR26" s="753"/>
      <c r="FQS26" s="753"/>
      <c r="FQT26" s="753"/>
      <c r="FQU26" s="753"/>
      <c r="FQV26" s="753"/>
      <c r="FQW26" s="753"/>
      <c r="FQX26" s="753"/>
      <c r="FQY26" s="753"/>
      <c r="FQZ26" s="753"/>
      <c r="FRA26" s="753"/>
      <c r="FRB26" s="753"/>
      <c r="FRC26" s="753"/>
      <c r="FRD26" s="753"/>
      <c r="FRE26" s="753"/>
      <c r="FRF26" s="753"/>
      <c r="FRG26" s="753"/>
      <c r="FRH26" s="753"/>
      <c r="FRI26" s="753"/>
      <c r="FRJ26" s="753"/>
      <c r="FRK26" s="753"/>
      <c r="FRL26" s="753"/>
      <c r="FRM26" s="753"/>
      <c r="FRN26" s="753"/>
      <c r="FRO26" s="753"/>
      <c r="FRP26" s="753"/>
      <c r="FRQ26" s="753"/>
      <c r="FRR26" s="753"/>
      <c r="FRS26" s="753"/>
      <c r="FRT26" s="753"/>
      <c r="FRU26" s="753"/>
      <c r="FRV26" s="753"/>
      <c r="FRW26" s="753"/>
      <c r="FRX26" s="753"/>
      <c r="FRY26" s="753"/>
      <c r="FRZ26" s="753"/>
      <c r="FSA26" s="753"/>
      <c r="FSB26" s="753"/>
      <c r="FSC26" s="753"/>
      <c r="FSD26" s="753"/>
      <c r="FSE26" s="753"/>
      <c r="FSF26" s="753"/>
      <c r="FSG26" s="753"/>
      <c r="FSH26" s="753"/>
      <c r="FSI26" s="753"/>
      <c r="FSJ26" s="753"/>
      <c r="FSK26" s="753"/>
      <c r="FSL26" s="753"/>
      <c r="FSM26" s="753"/>
      <c r="FSN26" s="753"/>
      <c r="FSO26" s="753"/>
      <c r="FSP26" s="753"/>
      <c r="FSQ26" s="753"/>
      <c r="FSR26" s="753"/>
      <c r="FSS26" s="753"/>
      <c r="FST26" s="753"/>
      <c r="FSU26" s="753"/>
      <c r="FSV26" s="753"/>
      <c r="FSW26" s="753"/>
      <c r="FSX26" s="753"/>
      <c r="FSY26" s="753"/>
      <c r="FSZ26" s="753"/>
      <c r="FTA26" s="753"/>
      <c r="FTB26" s="753"/>
      <c r="FTC26" s="753"/>
      <c r="FTD26" s="753"/>
      <c r="FTE26" s="753"/>
      <c r="FTF26" s="753"/>
      <c r="FTG26" s="753"/>
      <c r="FTH26" s="753"/>
      <c r="FTI26" s="753"/>
      <c r="FTJ26" s="753"/>
      <c r="FTK26" s="753"/>
      <c r="FTL26" s="753"/>
      <c r="FTM26" s="753"/>
      <c r="FTN26" s="753"/>
      <c r="FTO26" s="753"/>
      <c r="FTP26" s="753"/>
      <c r="FTQ26" s="753"/>
      <c r="FTR26" s="753"/>
      <c r="FTS26" s="753"/>
      <c r="FTT26" s="753"/>
      <c r="FTU26" s="753"/>
      <c r="FTV26" s="753"/>
      <c r="FTW26" s="753"/>
      <c r="FTX26" s="753"/>
      <c r="FTY26" s="753"/>
      <c r="FTZ26" s="753"/>
      <c r="FUA26" s="753"/>
      <c r="FUB26" s="753"/>
      <c r="FUC26" s="753"/>
      <c r="FUD26" s="753"/>
      <c r="FUE26" s="753"/>
      <c r="FUF26" s="753"/>
      <c r="FUG26" s="753"/>
      <c r="FUH26" s="753"/>
      <c r="FUI26" s="753"/>
      <c r="FUJ26" s="753"/>
      <c r="FUK26" s="753"/>
      <c r="FUL26" s="753"/>
      <c r="FUM26" s="753"/>
      <c r="FUN26" s="753"/>
      <c r="FUO26" s="753"/>
      <c r="FUP26" s="753"/>
      <c r="FUQ26" s="753"/>
      <c r="FUR26" s="753"/>
      <c r="FUS26" s="753"/>
      <c r="FUT26" s="753"/>
      <c r="FUU26" s="753"/>
      <c r="FUV26" s="753"/>
      <c r="FUW26" s="753"/>
      <c r="FUX26" s="753"/>
      <c r="FUY26" s="753"/>
      <c r="FUZ26" s="753"/>
      <c r="FVA26" s="753"/>
      <c r="FVB26" s="753"/>
      <c r="FVC26" s="753"/>
      <c r="FVD26" s="753"/>
      <c r="FVE26" s="753"/>
      <c r="FVF26" s="753"/>
      <c r="FVG26" s="753"/>
      <c r="FVH26" s="753"/>
      <c r="FVI26" s="753"/>
      <c r="FVJ26" s="753"/>
      <c r="FVK26" s="753"/>
      <c r="FVL26" s="753"/>
      <c r="FVM26" s="753"/>
      <c r="FVN26" s="753"/>
      <c r="FVO26" s="753"/>
      <c r="FVP26" s="753"/>
      <c r="FVQ26" s="753"/>
      <c r="FVR26" s="753"/>
      <c r="FVS26" s="753"/>
      <c r="FVT26" s="753"/>
      <c r="FVU26" s="753"/>
      <c r="FVV26" s="753"/>
      <c r="FVW26" s="753"/>
      <c r="FVX26" s="753"/>
      <c r="FVY26" s="753"/>
      <c r="FVZ26" s="753"/>
      <c r="FWA26" s="753"/>
      <c r="FWB26" s="753"/>
      <c r="FWC26" s="753"/>
      <c r="FWD26" s="753"/>
      <c r="FWE26" s="753"/>
      <c r="FWF26" s="753"/>
      <c r="FWG26" s="753"/>
      <c r="FWH26" s="753"/>
      <c r="FWI26" s="753"/>
      <c r="FWJ26" s="753"/>
      <c r="FWK26" s="753"/>
      <c r="FWL26" s="753"/>
      <c r="FWM26" s="753"/>
      <c r="FWN26" s="753"/>
      <c r="FWO26" s="753"/>
      <c r="FWP26" s="753"/>
      <c r="FWQ26" s="753"/>
      <c r="FWR26" s="753"/>
      <c r="FWS26" s="753"/>
      <c r="FWT26" s="753"/>
      <c r="FWU26" s="753"/>
      <c r="FWV26" s="753"/>
      <c r="FWW26" s="753"/>
      <c r="FWX26" s="753"/>
      <c r="FWY26" s="753"/>
      <c r="FWZ26" s="753"/>
      <c r="FXA26" s="753"/>
      <c r="FXB26" s="753"/>
      <c r="FXC26" s="753"/>
      <c r="FXD26" s="753"/>
      <c r="FXE26" s="753"/>
      <c r="FXF26" s="753"/>
      <c r="FXG26" s="753"/>
      <c r="FXH26" s="753"/>
      <c r="FXI26" s="753"/>
      <c r="FXJ26" s="753"/>
      <c r="FXK26" s="753"/>
      <c r="FXL26" s="753"/>
      <c r="FXM26" s="753"/>
      <c r="FXN26" s="753"/>
      <c r="FXO26" s="753"/>
      <c r="FXP26" s="753"/>
      <c r="FXQ26" s="753"/>
      <c r="FXR26" s="753"/>
      <c r="FXS26" s="753"/>
      <c r="FXT26" s="753"/>
      <c r="FXU26" s="753"/>
      <c r="FXV26" s="753"/>
      <c r="FXW26" s="753"/>
      <c r="FXX26" s="753"/>
      <c r="FXY26" s="753"/>
      <c r="FXZ26" s="753"/>
      <c r="FYA26" s="753"/>
      <c r="FYB26" s="753"/>
      <c r="FYC26" s="753"/>
      <c r="FYD26" s="753"/>
      <c r="FYE26" s="753"/>
      <c r="FYF26" s="753"/>
      <c r="FYG26" s="753"/>
      <c r="FYH26" s="753"/>
      <c r="FYI26" s="753"/>
      <c r="FYJ26" s="753"/>
      <c r="FYK26" s="753"/>
      <c r="FYL26" s="753"/>
      <c r="FYM26" s="753"/>
      <c r="FYN26" s="753"/>
      <c r="FYO26" s="753"/>
      <c r="FYP26" s="753"/>
      <c r="FYQ26" s="753"/>
      <c r="FYR26" s="753"/>
      <c r="FYS26" s="753"/>
      <c r="FYT26" s="753"/>
      <c r="FYU26" s="753"/>
      <c r="FYV26" s="753"/>
      <c r="FYW26" s="753"/>
      <c r="FYX26" s="753"/>
      <c r="FYY26" s="753"/>
      <c r="FYZ26" s="753"/>
      <c r="FZA26" s="753"/>
      <c r="FZB26" s="753"/>
      <c r="FZC26" s="753"/>
      <c r="FZD26" s="753"/>
      <c r="FZE26" s="753"/>
      <c r="FZF26" s="753"/>
      <c r="FZG26" s="753"/>
      <c r="FZH26" s="753"/>
      <c r="FZI26" s="753"/>
      <c r="FZJ26" s="753"/>
      <c r="FZK26" s="753"/>
      <c r="FZL26" s="753"/>
      <c r="FZM26" s="753"/>
      <c r="FZN26" s="753"/>
      <c r="FZO26" s="753"/>
      <c r="FZP26" s="753"/>
      <c r="FZQ26" s="753"/>
      <c r="FZR26" s="753"/>
      <c r="FZS26" s="753"/>
      <c r="FZT26" s="753"/>
      <c r="FZU26" s="753"/>
      <c r="FZV26" s="753"/>
      <c r="FZW26" s="753"/>
      <c r="FZX26" s="753"/>
      <c r="FZY26" s="753"/>
      <c r="FZZ26" s="753"/>
      <c r="GAA26" s="753"/>
      <c r="GAB26" s="753"/>
      <c r="GAC26" s="753"/>
      <c r="GAD26" s="753"/>
      <c r="GAE26" s="753"/>
      <c r="GAF26" s="753"/>
      <c r="GAG26" s="753"/>
      <c r="GAH26" s="753"/>
      <c r="GAI26" s="753"/>
      <c r="GAJ26" s="753"/>
      <c r="GAK26" s="753"/>
      <c r="GAL26" s="753"/>
      <c r="GAM26" s="753"/>
      <c r="GAN26" s="753"/>
      <c r="GAO26" s="753"/>
      <c r="GAP26" s="753"/>
      <c r="GAQ26" s="753"/>
      <c r="GAR26" s="753"/>
      <c r="GAS26" s="753"/>
      <c r="GAT26" s="753"/>
      <c r="GAU26" s="753"/>
      <c r="GAV26" s="753"/>
      <c r="GAW26" s="753"/>
      <c r="GAX26" s="753"/>
      <c r="GAY26" s="753"/>
      <c r="GAZ26" s="753"/>
      <c r="GBA26" s="753"/>
      <c r="GBB26" s="753"/>
      <c r="GBC26" s="753"/>
      <c r="GBD26" s="753"/>
      <c r="GBE26" s="753"/>
      <c r="GBF26" s="753"/>
      <c r="GBG26" s="753"/>
      <c r="GBH26" s="753"/>
      <c r="GBI26" s="753"/>
      <c r="GBJ26" s="753"/>
      <c r="GBK26" s="753"/>
      <c r="GBL26" s="753"/>
      <c r="GBM26" s="753"/>
      <c r="GBN26" s="753"/>
      <c r="GBO26" s="753"/>
      <c r="GBP26" s="753"/>
      <c r="GBQ26" s="753"/>
      <c r="GBR26" s="753"/>
      <c r="GBS26" s="753"/>
      <c r="GBT26" s="753"/>
      <c r="GBU26" s="753"/>
      <c r="GBV26" s="753"/>
      <c r="GBW26" s="753"/>
      <c r="GBX26" s="753"/>
      <c r="GBY26" s="753"/>
      <c r="GBZ26" s="753"/>
      <c r="GCA26" s="753"/>
      <c r="GCB26" s="753"/>
      <c r="GCC26" s="753"/>
      <c r="GCD26" s="753"/>
      <c r="GCE26" s="753"/>
      <c r="GCF26" s="753"/>
      <c r="GCG26" s="753"/>
      <c r="GCH26" s="753"/>
      <c r="GCI26" s="753"/>
      <c r="GCJ26" s="753"/>
      <c r="GCK26" s="753"/>
      <c r="GCL26" s="753"/>
      <c r="GCM26" s="753"/>
      <c r="GCN26" s="753"/>
      <c r="GCO26" s="753"/>
      <c r="GCP26" s="753"/>
      <c r="GCQ26" s="753"/>
      <c r="GCR26" s="753"/>
      <c r="GCS26" s="753"/>
      <c r="GCT26" s="753"/>
      <c r="GCU26" s="753"/>
      <c r="GCV26" s="753"/>
      <c r="GCW26" s="753"/>
      <c r="GCX26" s="753"/>
      <c r="GCY26" s="753"/>
      <c r="GCZ26" s="753"/>
      <c r="GDA26" s="753"/>
      <c r="GDB26" s="753"/>
      <c r="GDC26" s="753"/>
      <c r="GDD26" s="753"/>
      <c r="GDE26" s="753"/>
      <c r="GDF26" s="753"/>
      <c r="GDG26" s="753"/>
      <c r="GDH26" s="753"/>
      <c r="GDI26" s="753"/>
      <c r="GDJ26" s="753"/>
      <c r="GDK26" s="753"/>
      <c r="GDL26" s="753"/>
      <c r="GDM26" s="753"/>
      <c r="GDN26" s="753"/>
      <c r="GDO26" s="753"/>
      <c r="GDP26" s="753"/>
      <c r="GDQ26" s="753"/>
      <c r="GDR26" s="753"/>
      <c r="GDS26" s="753"/>
      <c r="GDT26" s="753"/>
      <c r="GDU26" s="753"/>
      <c r="GDV26" s="753"/>
      <c r="GDW26" s="753"/>
      <c r="GDX26" s="753"/>
      <c r="GDY26" s="753"/>
      <c r="GDZ26" s="753"/>
      <c r="GEA26" s="753"/>
      <c r="GEB26" s="753"/>
      <c r="GEC26" s="753"/>
      <c r="GED26" s="753"/>
      <c r="GEE26" s="753"/>
      <c r="GEF26" s="753"/>
      <c r="GEG26" s="753"/>
      <c r="GEH26" s="753"/>
      <c r="GEI26" s="753"/>
      <c r="GEJ26" s="753"/>
      <c r="GEK26" s="753"/>
      <c r="GEL26" s="753"/>
      <c r="GEM26" s="753"/>
      <c r="GEN26" s="753"/>
      <c r="GEO26" s="753"/>
      <c r="GEP26" s="753"/>
      <c r="GEQ26" s="753"/>
      <c r="GER26" s="753"/>
      <c r="GES26" s="753"/>
      <c r="GET26" s="753"/>
      <c r="GEU26" s="753"/>
      <c r="GEV26" s="753"/>
      <c r="GEW26" s="753"/>
      <c r="GEX26" s="753"/>
      <c r="GEY26" s="753"/>
      <c r="GEZ26" s="753"/>
      <c r="GFA26" s="753"/>
      <c r="GFB26" s="753"/>
      <c r="GFC26" s="753"/>
      <c r="GFD26" s="753"/>
      <c r="GFE26" s="753"/>
      <c r="GFF26" s="753"/>
      <c r="GFG26" s="753"/>
      <c r="GFH26" s="753"/>
      <c r="GFI26" s="753"/>
      <c r="GFJ26" s="753"/>
      <c r="GFK26" s="753"/>
      <c r="GFL26" s="753"/>
      <c r="GFM26" s="753"/>
      <c r="GFN26" s="753"/>
      <c r="GFO26" s="753"/>
      <c r="GFP26" s="753"/>
      <c r="GFQ26" s="753"/>
      <c r="GFR26" s="753"/>
      <c r="GFS26" s="753"/>
      <c r="GFT26" s="753"/>
      <c r="GFU26" s="753"/>
      <c r="GFV26" s="753"/>
      <c r="GFW26" s="753"/>
      <c r="GFX26" s="753"/>
      <c r="GFY26" s="753"/>
      <c r="GFZ26" s="753"/>
      <c r="GGA26" s="753"/>
      <c r="GGB26" s="753"/>
      <c r="GGC26" s="753"/>
      <c r="GGD26" s="753"/>
      <c r="GGE26" s="753"/>
      <c r="GGF26" s="753"/>
      <c r="GGG26" s="753"/>
      <c r="GGH26" s="753"/>
      <c r="GGI26" s="753"/>
      <c r="GGJ26" s="753"/>
      <c r="GGK26" s="753"/>
      <c r="GGL26" s="753"/>
      <c r="GGM26" s="753"/>
      <c r="GGN26" s="753"/>
      <c r="GGO26" s="753"/>
      <c r="GGP26" s="753"/>
      <c r="GGQ26" s="753"/>
      <c r="GGR26" s="753"/>
      <c r="GGS26" s="753"/>
      <c r="GGT26" s="753"/>
      <c r="GGU26" s="753"/>
      <c r="GGV26" s="753"/>
      <c r="GGW26" s="753"/>
      <c r="GGX26" s="753"/>
      <c r="GGY26" s="753"/>
      <c r="GGZ26" s="753"/>
      <c r="GHA26" s="753"/>
      <c r="GHB26" s="753"/>
      <c r="GHC26" s="753"/>
      <c r="GHD26" s="753"/>
      <c r="GHE26" s="753"/>
      <c r="GHF26" s="753"/>
      <c r="GHG26" s="753"/>
      <c r="GHH26" s="753"/>
      <c r="GHI26" s="753"/>
      <c r="GHJ26" s="753"/>
      <c r="GHK26" s="753"/>
      <c r="GHL26" s="753"/>
      <c r="GHM26" s="753"/>
      <c r="GHN26" s="753"/>
      <c r="GHO26" s="753"/>
      <c r="GHP26" s="753"/>
      <c r="GHQ26" s="753"/>
      <c r="GHR26" s="753"/>
      <c r="GHS26" s="753"/>
      <c r="GHT26" s="753"/>
      <c r="GHU26" s="753"/>
      <c r="GHV26" s="753"/>
      <c r="GHW26" s="753"/>
      <c r="GHX26" s="753"/>
      <c r="GHY26" s="753"/>
      <c r="GHZ26" s="753"/>
      <c r="GIA26" s="753"/>
      <c r="GIB26" s="753"/>
      <c r="GIC26" s="753"/>
      <c r="GID26" s="753"/>
      <c r="GIE26" s="753"/>
      <c r="GIF26" s="753"/>
      <c r="GIG26" s="753"/>
      <c r="GIH26" s="753"/>
      <c r="GII26" s="753"/>
      <c r="GIJ26" s="753"/>
      <c r="GIK26" s="753"/>
      <c r="GIL26" s="753"/>
      <c r="GIM26" s="753"/>
      <c r="GIN26" s="753"/>
      <c r="GIO26" s="753"/>
      <c r="GIP26" s="753"/>
      <c r="GIQ26" s="753"/>
      <c r="GIR26" s="753"/>
      <c r="GIS26" s="753"/>
      <c r="GIT26" s="753"/>
      <c r="GIU26" s="753"/>
      <c r="GIV26" s="753"/>
      <c r="GIW26" s="753"/>
      <c r="GIX26" s="753"/>
      <c r="GIY26" s="753"/>
      <c r="GIZ26" s="753"/>
      <c r="GJA26" s="753"/>
      <c r="GJB26" s="753"/>
      <c r="GJC26" s="753"/>
      <c r="GJD26" s="753"/>
      <c r="GJE26" s="753"/>
      <c r="GJF26" s="753"/>
      <c r="GJG26" s="753"/>
      <c r="GJH26" s="753"/>
      <c r="GJI26" s="753"/>
      <c r="GJJ26" s="753"/>
      <c r="GJK26" s="753"/>
      <c r="GJL26" s="753"/>
      <c r="GJM26" s="753"/>
      <c r="GJN26" s="753"/>
      <c r="GJO26" s="753"/>
      <c r="GJP26" s="753"/>
      <c r="GJQ26" s="753"/>
      <c r="GJR26" s="753"/>
      <c r="GJS26" s="753"/>
      <c r="GJT26" s="753"/>
      <c r="GJU26" s="753"/>
      <c r="GJV26" s="753"/>
      <c r="GJW26" s="753"/>
      <c r="GJX26" s="753"/>
      <c r="GJY26" s="753"/>
      <c r="GJZ26" s="753"/>
      <c r="GKA26" s="753"/>
      <c r="GKB26" s="753"/>
      <c r="GKC26" s="753"/>
      <c r="GKD26" s="753"/>
      <c r="GKE26" s="753"/>
      <c r="GKF26" s="753"/>
      <c r="GKG26" s="753"/>
      <c r="GKH26" s="753"/>
      <c r="GKI26" s="753"/>
      <c r="GKJ26" s="753"/>
      <c r="GKK26" s="753"/>
      <c r="GKL26" s="753"/>
      <c r="GKM26" s="753"/>
      <c r="GKN26" s="753"/>
      <c r="GKO26" s="753"/>
      <c r="GKP26" s="753"/>
      <c r="GKQ26" s="753"/>
      <c r="GKR26" s="753"/>
      <c r="GKS26" s="753"/>
      <c r="GKT26" s="753"/>
      <c r="GKU26" s="753"/>
      <c r="GKV26" s="753"/>
      <c r="GKW26" s="753"/>
      <c r="GKX26" s="753"/>
      <c r="GKY26" s="753"/>
      <c r="GKZ26" s="753"/>
      <c r="GLA26" s="753"/>
      <c r="GLB26" s="753"/>
      <c r="GLC26" s="753"/>
      <c r="GLD26" s="753"/>
      <c r="GLE26" s="753"/>
      <c r="GLF26" s="753"/>
      <c r="GLG26" s="753"/>
      <c r="GLH26" s="753"/>
      <c r="GLI26" s="753"/>
      <c r="GLJ26" s="753"/>
      <c r="GLK26" s="753"/>
      <c r="GLL26" s="753"/>
      <c r="GLM26" s="753"/>
      <c r="GLN26" s="753"/>
      <c r="GLO26" s="753"/>
      <c r="GLP26" s="753"/>
      <c r="GLQ26" s="753"/>
      <c r="GLR26" s="753"/>
      <c r="GLS26" s="753"/>
      <c r="GLT26" s="753"/>
      <c r="GLU26" s="753"/>
      <c r="GLV26" s="753"/>
      <c r="GLW26" s="753"/>
      <c r="GLX26" s="753"/>
      <c r="GLY26" s="753"/>
      <c r="GLZ26" s="753"/>
      <c r="GMA26" s="753"/>
      <c r="GMB26" s="753"/>
      <c r="GMC26" s="753"/>
      <c r="GMD26" s="753"/>
      <c r="GME26" s="753"/>
      <c r="GMF26" s="753"/>
      <c r="GMG26" s="753"/>
      <c r="GMH26" s="753"/>
      <c r="GMI26" s="753"/>
      <c r="GMJ26" s="753"/>
      <c r="GMK26" s="753"/>
      <c r="GML26" s="753"/>
      <c r="GMM26" s="753"/>
      <c r="GMN26" s="753"/>
      <c r="GMO26" s="753"/>
      <c r="GMP26" s="753"/>
      <c r="GMQ26" s="753"/>
      <c r="GMR26" s="753"/>
      <c r="GMS26" s="753"/>
      <c r="GMT26" s="753"/>
      <c r="GMU26" s="753"/>
      <c r="GMV26" s="753"/>
      <c r="GMW26" s="753"/>
      <c r="GMX26" s="753"/>
      <c r="GMY26" s="753"/>
      <c r="GMZ26" s="753"/>
      <c r="GNA26" s="753"/>
      <c r="GNB26" s="753"/>
      <c r="GNC26" s="753"/>
      <c r="GND26" s="753"/>
      <c r="GNE26" s="753"/>
      <c r="GNF26" s="753"/>
      <c r="GNG26" s="753"/>
      <c r="GNH26" s="753"/>
      <c r="GNI26" s="753"/>
      <c r="GNJ26" s="753"/>
      <c r="GNK26" s="753"/>
      <c r="GNL26" s="753"/>
      <c r="GNM26" s="753"/>
      <c r="GNN26" s="753"/>
      <c r="GNO26" s="753"/>
      <c r="GNP26" s="753"/>
      <c r="GNQ26" s="753"/>
      <c r="GNR26" s="753"/>
      <c r="GNS26" s="753"/>
      <c r="GNT26" s="753"/>
      <c r="GNU26" s="753"/>
      <c r="GNV26" s="753"/>
      <c r="GNW26" s="753"/>
      <c r="GNX26" s="753"/>
      <c r="GNY26" s="753"/>
      <c r="GNZ26" s="753"/>
      <c r="GOA26" s="753"/>
      <c r="GOB26" s="753"/>
      <c r="GOC26" s="753"/>
      <c r="GOD26" s="753"/>
      <c r="GOE26" s="753"/>
      <c r="GOF26" s="753"/>
      <c r="GOG26" s="753"/>
      <c r="GOH26" s="753"/>
      <c r="GOI26" s="753"/>
      <c r="GOJ26" s="753"/>
      <c r="GOK26" s="753"/>
      <c r="GOL26" s="753"/>
      <c r="GOM26" s="753"/>
      <c r="GON26" s="753"/>
      <c r="GOO26" s="753"/>
      <c r="GOP26" s="753"/>
      <c r="GOQ26" s="753"/>
      <c r="GOR26" s="753"/>
      <c r="GOS26" s="753"/>
      <c r="GOT26" s="753"/>
      <c r="GOU26" s="753"/>
      <c r="GOV26" s="753"/>
      <c r="GOW26" s="753"/>
      <c r="GOX26" s="753"/>
      <c r="GOY26" s="753"/>
      <c r="GOZ26" s="753"/>
      <c r="GPA26" s="753"/>
      <c r="GPB26" s="753"/>
      <c r="GPC26" s="753"/>
      <c r="GPD26" s="753"/>
      <c r="GPE26" s="753"/>
      <c r="GPF26" s="753"/>
      <c r="GPG26" s="753"/>
      <c r="GPH26" s="753"/>
      <c r="GPI26" s="753"/>
      <c r="GPJ26" s="753"/>
      <c r="GPK26" s="753"/>
      <c r="GPL26" s="753"/>
      <c r="GPM26" s="753"/>
      <c r="GPN26" s="753"/>
      <c r="GPO26" s="753"/>
      <c r="GPP26" s="753"/>
      <c r="GPQ26" s="753"/>
      <c r="GPR26" s="753"/>
      <c r="GPS26" s="753"/>
      <c r="GPT26" s="753"/>
      <c r="GPU26" s="753"/>
      <c r="GPV26" s="753"/>
      <c r="GPW26" s="753"/>
      <c r="GPX26" s="753"/>
      <c r="GPY26" s="753"/>
      <c r="GPZ26" s="753"/>
      <c r="GQA26" s="753"/>
      <c r="GQB26" s="753"/>
      <c r="GQC26" s="753"/>
      <c r="GQD26" s="753"/>
      <c r="GQE26" s="753"/>
      <c r="GQF26" s="753"/>
      <c r="GQG26" s="753"/>
      <c r="GQH26" s="753"/>
      <c r="GQI26" s="753"/>
      <c r="GQJ26" s="753"/>
      <c r="GQK26" s="753"/>
      <c r="GQL26" s="753"/>
      <c r="GQM26" s="753"/>
      <c r="GQN26" s="753"/>
      <c r="GQO26" s="753"/>
      <c r="GQP26" s="753"/>
      <c r="GQQ26" s="753"/>
      <c r="GQR26" s="753"/>
      <c r="GQS26" s="753"/>
      <c r="GQT26" s="753"/>
      <c r="GQU26" s="753"/>
      <c r="GQV26" s="753"/>
      <c r="GQW26" s="753"/>
      <c r="GQX26" s="753"/>
      <c r="GQY26" s="753"/>
      <c r="GQZ26" s="753"/>
      <c r="GRA26" s="753"/>
      <c r="GRB26" s="753"/>
      <c r="GRC26" s="753"/>
      <c r="GRD26" s="753"/>
      <c r="GRE26" s="753"/>
      <c r="GRF26" s="753"/>
      <c r="GRG26" s="753"/>
      <c r="GRH26" s="753"/>
      <c r="GRI26" s="753"/>
      <c r="GRJ26" s="753"/>
      <c r="GRK26" s="753"/>
      <c r="GRL26" s="753"/>
      <c r="GRM26" s="753"/>
      <c r="GRN26" s="753"/>
      <c r="GRO26" s="753"/>
      <c r="GRP26" s="753"/>
      <c r="GRQ26" s="753"/>
      <c r="GRR26" s="753"/>
      <c r="GRS26" s="753"/>
      <c r="GRT26" s="753"/>
      <c r="GRU26" s="753"/>
      <c r="GRV26" s="753"/>
      <c r="GRW26" s="753"/>
      <c r="GRX26" s="753"/>
      <c r="GRY26" s="753"/>
      <c r="GRZ26" s="753"/>
      <c r="GSA26" s="753"/>
      <c r="GSB26" s="753"/>
      <c r="GSC26" s="753"/>
      <c r="GSD26" s="753"/>
      <c r="GSE26" s="753"/>
      <c r="GSF26" s="753"/>
      <c r="GSG26" s="753"/>
      <c r="GSH26" s="753"/>
      <c r="GSI26" s="753"/>
      <c r="GSJ26" s="753"/>
      <c r="GSK26" s="753"/>
      <c r="GSL26" s="753"/>
      <c r="GSM26" s="753"/>
      <c r="GSN26" s="753"/>
      <c r="GSO26" s="753"/>
      <c r="GSP26" s="753"/>
      <c r="GSQ26" s="753"/>
      <c r="GSR26" s="753"/>
      <c r="GSS26" s="753"/>
      <c r="GST26" s="753"/>
      <c r="GSU26" s="753"/>
      <c r="GSV26" s="753"/>
      <c r="GSW26" s="753"/>
      <c r="GSX26" s="753"/>
      <c r="GSY26" s="753"/>
      <c r="GSZ26" s="753"/>
      <c r="GTA26" s="753"/>
      <c r="GTB26" s="753"/>
      <c r="GTC26" s="753"/>
      <c r="GTD26" s="753"/>
      <c r="GTE26" s="753"/>
      <c r="GTF26" s="753"/>
      <c r="GTG26" s="753"/>
      <c r="GTH26" s="753"/>
      <c r="GTI26" s="753"/>
      <c r="GTJ26" s="753"/>
      <c r="GTK26" s="753"/>
      <c r="GTL26" s="753"/>
      <c r="GTM26" s="753"/>
      <c r="GTN26" s="753"/>
      <c r="GTO26" s="753"/>
      <c r="GTP26" s="753"/>
      <c r="GTQ26" s="753"/>
      <c r="GTR26" s="753"/>
      <c r="GTS26" s="753"/>
      <c r="GTT26" s="753"/>
      <c r="GTU26" s="753"/>
      <c r="GTV26" s="753"/>
      <c r="GTW26" s="753"/>
      <c r="GTX26" s="753"/>
      <c r="GTY26" s="753"/>
      <c r="GTZ26" s="753"/>
      <c r="GUA26" s="753"/>
      <c r="GUB26" s="753"/>
      <c r="GUC26" s="753"/>
      <c r="GUD26" s="753"/>
      <c r="GUE26" s="753"/>
      <c r="GUF26" s="753"/>
      <c r="GUG26" s="753"/>
      <c r="GUH26" s="753"/>
      <c r="GUI26" s="753"/>
      <c r="GUJ26" s="753"/>
      <c r="GUK26" s="753"/>
      <c r="GUL26" s="753"/>
      <c r="GUM26" s="753"/>
      <c r="GUN26" s="753"/>
      <c r="GUO26" s="753"/>
      <c r="GUP26" s="753"/>
      <c r="GUQ26" s="753"/>
      <c r="GUR26" s="753"/>
      <c r="GUS26" s="753"/>
      <c r="GUT26" s="753"/>
      <c r="GUU26" s="753"/>
      <c r="GUV26" s="753"/>
      <c r="GUW26" s="753"/>
      <c r="GUX26" s="753"/>
      <c r="GUY26" s="753"/>
      <c r="GUZ26" s="753"/>
      <c r="GVA26" s="753"/>
      <c r="GVB26" s="753"/>
      <c r="GVC26" s="753"/>
      <c r="GVD26" s="753"/>
      <c r="GVE26" s="753"/>
      <c r="GVF26" s="753"/>
      <c r="GVG26" s="753"/>
      <c r="GVH26" s="753"/>
      <c r="GVI26" s="753"/>
      <c r="GVJ26" s="753"/>
      <c r="GVK26" s="753"/>
      <c r="GVL26" s="753"/>
      <c r="GVM26" s="753"/>
      <c r="GVN26" s="753"/>
      <c r="GVO26" s="753"/>
      <c r="GVP26" s="753"/>
      <c r="GVQ26" s="753"/>
      <c r="GVR26" s="753"/>
      <c r="GVS26" s="753"/>
      <c r="GVT26" s="753"/>
      <c r="GVU26" s="753"/>
      <c r="GVV26" s="753"/>
      <c r="GVW26" s="753"/>
      <c r="GVX26" s="753"/>
      <c r="GVY26" s="753"/>
      <c r="GVZ26" s="753"/>
      <c r="GWA26" s="753"/>
      <c r="GWB26" s="753"/>
      <c r="GWC26" s="753"/>
      <c r="GWD26" s="753"/>
      <c r="GWE26" s="753"/>
      <c r="GWF26" s="753"/>
      <c r="GWG26" s="753"/>
      <c r="GWH26" s="753"/>
      <c r="GWI26" s="753"/>
      <c r="GWJ26" s="753"/>
      <c r="GWK26" s="753"/>
      <c r="GWL26" s="753"/>
      <c r="GWM26" s="753"/>
      <c r="GWN26" s="753"/>
      <c r="GWO26" s="753"/>
      <c r="GWP26" s="753"/>
      <c r="GWQ26" s="753"/>
      <c r="GWR26" s="753"/>
      <c r="GWS26" s="753"/>
      <c r="GWT26" s="753"/>
      <c r="GWU26" s="753"/>
      <c r="GWV26" s="753"/>
      <c r="GWW26" s="753"/>
      <c r="GWX26" s="753"/>
      <c r="GWY26" s="753"/>
      <c r="GWZ26" s="753"/>
      <c r="GXA26" s="753"/>
      <c r="GXB26" s="753"/>
      <c r="GXC26" s="753"/>
      <c r="GXD26" s="753"/>
      <c r="GXE26" s="753"/>
      <c r="GXF26" s="753"/>
      <c r="GXG26" s="753"/>
      <c r="GXH26" s="753"/>
      <c r="GXI26" s="753"/>
      <c r="GXJ26" s="753"/>
      <c r="GXK26" s="753"/>
      <c r="GXL26" s="753"/>
      <c r="GXM26" s="753"/>
      <c r="GXN26" s="753"/>
      <c r="GXO26" s="753"/>
      <c r="GXP26" s="753"/>
      <c r="GXQ26" s="753"/>
      <c r="GXR26" s="753"/>
      <c r="GXS26" s="753"/>
      <c r="GXT26" s="753"/>
      <c r="GXU26" s="753"/>
      <c r="GXV26" s="753"/>
      <c r="GXW26" s="753"/>
      <c r="GXX26" s="753"/>
      <c r="GXY26" s="753"/>
      <c r="GXZ26" s="753"/>
      <c r="GYA26" s="753"/>
      <c r="GYB26" s="753"/>
      <c r="GYC26" s="753"/>
      <c r="GYD26" s="753"/>
      <c r="GYE26" s="753"/>
      <c r="GYF26" s="753"/>
      <c r="GYG26" s="753"/>
      <c r="GYH26" s="753"/>
      <c r="GYI26" s="753"/>
      <c r="GYJ26" s="753"/>
      <c r="GYK26" s="753"/>
      <c r="GYL26" s="753"/>
      <c r="GYM26" s="753"/>
      <c r="GYN26" s="753"/>
      <c r="GYO26" s="753"/>
      <c r="GYP26" s="753"/>
      <c r="GYQ26" s="753"/>
      <c r="GYR26" s="753"/>
      <c r="GYS26" s="753"/>
      <c r="GYT26" s="753"/>
      <c r="GYU26" s="753"/>
      <c r="GYV26" s="753"/>
      <c r="GYW26" s="753"/>
      <c r="GYX26" s="753"/>
      <c r="GYY26" s="753"/>
      <c r="GYZ26" s="753"/>
      <c r="GZA26" s="753"/>
      <c r="GZB26" s="753"/>
      <c r="GZC26" s="753"/>
      <c r="GZD26" s="753"/>
      <c r="GZE26" s="753"/>
      <c r="GZF26" s="753"/>
      <c r="GZG26" s="753"/>
      <c r="GZH26" s="753"/>
      <c r="GZI26" s="753"/>
      <c r="GZJ26" s="753"/>
      <c r="GZK26" s="753"/>
      <c r="GZL26" s="753"/>
      <c r="GZM26" s="753"/>
      <c r="GZN26" s="753"/>
      <c r="GZO26" s="753"/>
      <c r="GZP26" s="753"/>
      <c r="GZQ26" s="753"/>
      <c r="GZR26" s="753"/>
      <c r="GZS26" s="753"/>
      <c r="GZT26" s="753"/>
      <c r="GZU26" s="753"/>
      <c r="GZV26" s="753"/>
      <c r="GZW26" s="753"/>
      <c r="GZX26" s="753"/>
      <c r="GZY26" s="753"/>
      <c r="GZZ26" s="753"/>
      <c r="HAA26" s="753"/>
      <c r="HAB26" s="753"/>
      <c r="HAC26" s="753"/>
      <c r="HAD26" s="753"/>
      <c r="HAE26" s="753"/>
      <c r="HAF26" s="753"/>
      <c r="HAG26" s="753"/>
      <c r="HAH26" s="753"/>
      <c r="HAI26" s="753"/>
      <c r="HAJ26" s="753"/>
      <c r="HAK26" s="753"/>
      <c r="HAL26" s="753"/>
      <c r="HAM26" s="753"/>
      <c r="HAN26" s="753"/>
      <c r="HAO26" s="753"/>
      <c r="HAP26" s="753"/>
      <c r="HAQ26" s="753"/>
      <c r="HAR26" s="753"/>
      <c r="HAS26" s="753"/>
      <c r="HAT26" s="753"/>
      <c r="HAU26" s="753"/>
      <c r="HAV26" s="753"/>
      <c r="HAW26" s="753"/>
      <c r="HAX26" s="753"/>
      <c r="HAY26" s="753"/>
      <c r="HAZ26" s="753"/>
      <c r="HBA26" s="753"/>
      <c r="HBB26" s="753"/>
      <c r="HBC26" s="753"/>
      <c r="HBD26" s="753"/>
      <c r="HBE26" s="753"/>
      <c r="HBF26" s="753"/>
      <c r="HBG26" s="753"/>
      <c r="HBH26" s="753"/>
      <c r="HBI26" s="753"/>
      <c r="HBJ26" s="753"/>
      <c r="HBK26" s="753"/>
      <c r="HBL26" s="753"/>
      <c r="HBM26" s="753"/>
      <c r="HBN26" s="753"/>
      <c r="HBO26" s="753"/>
      <c r="HBP26" s="753"/>
      <c r="HBQ26" s="753"/>
      <c r="HBR26" s="753"/>
      <c r="HBS26" s="753"/>
      <c r="HBT26" s="753"/>
      <c r="HBU26" s="753"/>
      <c r="HBV26" s="753"/>
      <c r="HBW26" s="753"/>
      <c r="HBX26" s="753"/>
      <c r="HBY26" s="753"/>
      <c r="HBZ26" s="753"/>
      <c r="HCA26" s="753"/>
      <c r="HCB26" s="753"/>
      <c r="HCC26" s="753"/>
      <c r="HCD26" s="753"/>
      <c r="HCE26" s="753"/>
      <c r="HCF26" s="753"/>
      <c r="HCG26" s="753"/>
      <c r="HCH26" s="753"/>
      <c r="HCI26" s="753"/>
      <c r="HCJ26" s="753"/>
      <c r="HCK26" s="753"/>
      <c r="HCL26" s="753"/>
      <c r="HCM26" s="753"/>
      <c r="HCN26" s="753"/>
      <c r="HCO26" s="753"/>
      <c r="HCP26" s="753"/>
      <c r="HCQ26" s="753"/>
      <c r="HCR26" s="753"/>
      <c r="HCS26" s="753"/>
      <c r="HCT26" s="753"/>
      <c r="HCU26" s="753"/>
      <c r="HCV26" s="753"/>
      <c r="HCW26" s="753"/>
      <c r="HCX26" s="753"/>
      <c r="HCY26" s="753"/>
      <c r="HCZ26" s="753"/>
      <c r="HDA26" s="753"/>
      <c r="HDB26" s="753"/>
      <c r="HDC26" s="753"/>
      <c r="HDD26" s="753"/>
      <c r="HDE26" s="753"/>
      <c r="HDF26" s="753"/>
      <c r="HDG26" s="753"/>
      <c r="HDH26" s="753"/>
      <c r="HDI26" s="753"/>
      <c r="HDJ26" s="753"/>
      <c r="HDK26" s="753"/>
      <c r="HDL26" s="753"/>
      <c r="HDM26" s="753"/>
      <c r="HDN26" s="753"/>
      <c r="HDO26" s="753"/>
      <c r="HDP26" s="753"/>
      <c r="HDQ26" s="753"/>
      <c r="HDR26" s="753"/>
      <c r="HDS26" s="753"/>
      <c r="HDT26" s="753"/>
      <c r="HDU26" s="753"/>
      <c r="HDV26" s="753"/>
      <c r="HDW26" s="753"/>
      <c r="HDX26" s="753"/>
      <c r="HDY26" s="753"/>
      <c r="HDZ26" s="753"/>
      <c r="HEA26" s="753"/>
      <c r="HEB26" s="753"/>
      <c r="HEC26" s="753"/>
      <c r="HED26" s="753"/>
      <c r="HEE26" s="753"/>
      <c r="HEF26" s="753"/>
      <c r="HEG26" s="753"/>
      <c r="HEH26" s="753"/>
      <c r="HEI26" s="753"/>
      <c r="HEJ26" s="753"/>
      <c r="HEK26" s="753"/>
      <c r="HEL26" s="753"/>
      <c r="HEM26" s="753"/>
      <c r="HEN26" s="753"/>
      <c r="HEO26" s="753"/>
      <c r="HEP26" s="753"/>
      <c r="HEQ26" s="753"/>
      <c r="HER26" s="753"/>
      <c r="HES26" s="753"/>
      <c r="HET26" s="753"/>
      <c r="HEU26" s="753"/>
      <c r="HEV26" s="753"/>
      <c r="HEW26" s="753"/>
      <c r="HEX26" s="753"/>
      <c r="HEY26" s="753"/>
      <c r="HEZ26" s="753"/>
      <c r="HFA26" s="753"/>
      <c r="HFB26" s="753"/>
      <c r="HFC26" s="753"/>
      <c r="HFD26" s="753"/>
      <c r="HFE26" s="753"/>
      <c r="HFF26" s="753"/>
      <c r="HFG26" s="753"/>
      <c r="HFH26" s="753"/>
      <c r="HFI26" s="753"/>
      <c r="HFJ26" s="753"/>
      <c r="HFK26" s="753"/>
      <c r="HFL26" s="753"/>
      <c r="HFM26" s="753"/>
      <c r="HFN26" s="753"/>
      <c r="HFO26" s="753"/>
      <c r="HFP26" s="753"/>
      <c r="HFQ26" s="753"/>
      <c r="HFR26" s="753"/>
      <c r="HFS26" s="753"/>
      <c r="HFT26" s="753"/>
      <c r="HFU26" s="753"/>
      <c r="HFV26" s="753"/>
      <c r="HFW26" s="753"/>
      <c r="HFX26" s="753"/>
      <c r="HFY26" s="753"/>
      <c r="HFZ26" s="753"/>
      <c r="HGA26" s="753"/>
      <c r="HGB26" s="753"/>
      <c r="HGC26" s="753"/>
      <c r="HGD26" s="753"/>
      <c r="HGE26" s="753"/>
      <c r="HGF26" s="753"/>
      <c r="HGG26" s="753"/>
      <c r="HGH26" s="753"/>
      <c r="HGI26" s="753"/>
      <c r="HGJ26" s="753"/>
      <c r="HGK26" s="753"/>
      <c r="HGL26" s="753"/>
      <c r="HGM26" s="753"/>
      <c r="HGN26" s="753"/>
      <c r="HGO26" s="753"/>
      <c r="HGP26" s="753"/>
      <c r="HGQ26" s="753"/>
      <c r="HGR26" s="753"/>
      <c r="HGS26" s="753"/>
      <c r="HGT26" s="753"/>
      <c r="HGU26" s="753"/>
      <c r="HGV26" s="753"/>
      <c r="HGW26" s="753"/>
      <c r="HGX26" s="753"/>
      <c r="HGY26" s="753"/>
      <c r="HGZ26" s="753"/>
      <c r="HHA26" s="753"/>
      <c r="HHB26" s="753"/>
      <c r="HHC26" s="753"/>
      <c r="HHD26" s="753"/>
      <c r="HHE26" s="753"/>
      <c r="HHF26" s="753"/>
      <c r="HHG26" s="753"/>
      <c r="HHH26" s="753"/>
      <c r="HHI26" s="753"/>
      <c r="HHJ26" s="753"/>
      <c r="HHK26" s="753"/>
      <c r="HHL26" s="753"/>
      <c r="HHM26" s="753"/>
      <c r="HHN26" s="753"/>
      <c r="HHO26" s="753"/>
      <c r="HHP26" s="753"/>
      <c r="HHQ26" s="753"/>
      <c r="HHR26" s="753"/>
      <c r="HHS26" s="753"/>
      <c r="HHT26" s="753"/>
      <c r="HHU26" s="753"/>
      <c r="HHV26" s="753"/>
      <c r="HHW26" s="753"/>
      <c r="HHX26" s="753"/>
      <c r="HHY26" s="753"/>
      <c r="HHZ26" s="753"/>
      <c r="HIA26" s="753"/>
      <c r="HIB26" s="753"/>
      <c r="HIC26" s="753"/>
      <c r="HID26" s="753"/>
      <c r="HIE26" s="753"/>
      <c r="HIF26" s="753"/>
      <c r="HIG26" s="753"/>
      <c r="HIH26" s="753"/>
      <c r="HII26" s="753"/>
      <c r="HIJ26" s="753"/>
      <c r="HIK26" s="753"/>
      <c r="HIL26" s="753"/>
      <c r="HIM26" s="753"/>
      <c r="HIN26" s="753"/>
      <c r="HIO26" s="753"/>
      <c r="HIP26" s="753"/>
      <c r="HIQ26" s="753"/>
      <c r="HIR26" s="753"/>
      <c r="HIS26" s="753"/>
      <c r="HIT26" s="753"/>
      <c r="HIU26" s="753"/>
      <c r="HIV26" s="753"/>
      <c r="HIW26" s="753"/>
      <c r="HIX26" s="753"/>
      <c r="HIY26" s="753"/>
      <c r="HIZ26" s="753"/>
      <c r="HJA26" s="753"/>
      <c r="HJB26" s="753"/>
      <c r="HJC26" s="753"/>
      <c r="HJD26" s="753"/>
      <c r="HJE26" s="753"/>
      <c r="HJF26" s="753"/>
      <c r="HJG26" s="753"/>
      <c r="HJH26" s="753"/>
      <c r="HJI26" s="753"/>
      <c r="HJJ26" s="753"/>
      <c r="HJK26" s="753"/>
      <c r="HJL26" s="753"/>
      <c r="HJM26" s="753"/>
      <c r="HJN26" s="753"/>
      <c r="HJO26" s="753"/>
      <c r="HJP26" s="753"/>
      <c r="HJQ26" s="753"/>
      <c r="HJR26" s="753"/>
      <c r="HJS26" s="753"/>
      <c r="HJT26" s="753"/>
      <c r="HJU26" s="753"/>
      <c r="HJV26" s="753"/>
      <c r="HJW26" s="753"/>
      <c r="HJX26" s="753"/>
      <c r="HJY26" s="753"/>
      <c r="HJZ26" s="753"/>
      <c r="HKA26" s="753"/>
      <c r="HKB26" s="753"/>
      <c r="HKC26" s="753"/>
      <c r="HKD26" s="753"/>
      <c r="HKE26" s="753"/>
      <c r="HKF26" s="753"/>
      <c r="HKG26" s="753"/>
      <c r="HKH26" s="753"/>
      <c r="HKI26" s="753"/>
      <c r="HKJ26" s="753"/>
      <c r="HKK26" s="753"/>
      <c r="HKL26" s="753"/>
      <c r="HKM26" s="753"/>
      <c r="HKN26" s="753"/>
      <c r="HKO26" s="753"/>
      <c r="HKP26" s="753"/>
      <c r="HKQ26" s="753"/>
      <c r="HKR26" s="753"/>
      <c r="HKS26" s="753"/>
      <c r="HKT26" s="753"/>
      <c r="HKU26" s="753"/>
      <c r="HKV26" s="753"/>
      <c r="HKW26" s="753"/>
      <c r="HKX26" s="753"/>
      <c r="HKY26" s="753"/>
      <c r="HKZ26" s="753"/>
      <c r="HLA26" s="753"/>
      <c r="HLB26" s="753"/>
      <c r="HLC26" s="753"/>
      <c r="HLD26" s="753"/>
      <c r="HLE26" s="753"/>
      <c r="HLF26" s="753"/>
      <c r="HLG26" s="753"/>
      <c r="HLH26" s="753"/>
      <c r="HLI26" s="753"/>
      <c r="HLJ26" s="753"/>
      <c r="HLK26" s="753"/>
      <c r="HLL26" s="753"/>
      <c r="HLM26" s="753"/>
      <c r="HLN26" s="753"/>
      <c r="HLO26" s="753"/>
      <c r="HLP26" s="753"/>
      <c r="HLQ26" s="753"/>
      <c r="HLR26" s="753"/>
      <c r="HLS26" s="753"/>
      <c r="HLT26" s="753"/>
      <c r="HLU26" s="753"/>
      <c r="HLV26" s="753"/>
      <c r="HLW26" s="753"/>
      <c r="HLX26" s="753"/>
      <c r="HLY26" s="753"/>
      <c r="HLZ26" s="753"/>
      <c r="HMA26" s="753"/>
      <c r="HMB26" s="753"/>
      <c r="HMC26" s="753"/>
      <c r="HMD26" s="753"/>
      <c r="HME26" s="753"/>
      <c r="HMF26" s="753"/>
      <c r="HMG26" s="753"/>
      <c r="HMH26" s="753"/>
      <c r="HMI26" s="753"/>
      <c r="HMJ26" s="753"/>
      <c r="HMK26" s="753"/>
      <c r="HML26" s="753"/>
      <c r="HMM26" s="753"/>
      <c r="HMN26" s="753"/>
      <c r="HMO26" s="753"/>
      <c r="HMP26" s="753"/>
      <c r="HMQ26" s="753"/>
      <c r="HMR26" s="753"/>
      <c r="HMS26" s="753"/>
      <c r="HMT26" s="753"/>
      <c r="HMU26" s="753"/>
      <c r="HMV26" s="753"/>
      <c r="HMW26" s="753"/>
      <c r="HMX26" s="753"/>
      <c r="HMY26" s="753"/>
      <c r="HMZ26" s="753"/>
      <c r="HNA26" s="753"/>
      <c r="HNB26" s="753"/>
      <c r="HNC26" s="753"/>
      <c r="HND26" s="753"/>
      <c r="HNE26" s="753"/>
      <c r="HNF26" s="753"/>
      <c r="HNG26" s="753"/>
      <c r="HNH26" s="753"/>
      <c r="HNI26" s="753"/>
      <c r="HNJ26" s="753"/>
      <c r="HNK26" s="753"/>
      <c r="HNL26" s="753"/>
      <c r="HNM26" s="753"/>
      <c r="HNN26" s="753"/>
      <c r="HNO26" s="753"/>
      <c r="HNP26" s="753"/>
      <c r="HNQ26" s="753"/>
      <c r="HNR26" s="753"/>
      <c r="HNS26" s="753"/>
      <c r="HNT26" s="753"/>
      <c r="HNU26" s="753"/>
      <c r="HNV26" s="753"/>
      <c r="HNW26" s="753"/>
      <c r="HNX26" s="753"/>
      <c r="HNY26" s="753"/>
      <c r="HNZ26" s="753"/>
      <c r="HOA26" s="753"/>
      <c r="HOB26" s="753"/>
      <c r="HOC26" s="753"/>
      <c r="HOD26" s="753"/>
      <c r="HOE26" s="753"/>
      <c r="HOF26" s="753"/>
      <c r="HOG26" s="753"/>
      <c r="HOH26" s="753"/>
      <c r="HOI26" s="753"/>
      <c r="HOJ26" s="753"/>
      <c r="HOK26" s="753"/>
      <c r="HOL26" s="753"/>
      <c r="HOM26" s="753"/>
      <c r="HON26" s="753"/>
      <c r="HOO26" s="753"/>
      <c r="HOP26" s="753"/>
      <c r="HOQ26" s="753"/>
      <c r="HOR26" s="753"/>
      <c r="HOS26" s="753"/>
      <c r="HOT26" s="753"/>
      <c r="HOU26" s="753"/>
      <c r="HOV26" s="753"/>
      <c r="HOW26" s="753"/>
      <c r="HOX26" s="753"/>
      <c r="HOY26" s="753"/>
      <c r="HOZ26" s="753"/>
      <c r="HPA26" s="753"/>
      <c r="HPB26" s="753"/>
      <c r="HPC26" s="753"/>
      <c r="HPD26" s="753"/>
      <c r="HPE26" s="753"/>
      <c r="HPF26" s="753"/>
      <c r="HPG26" s="753"/>
      <c r="HPH26" s="753"/>
      <c r="HPI26" s="753"/>
      <c r="HPJ26" s="753"/>
      <c r="HPK26" s="753"/>
      <c r="HPL26" s="753"/>
      <c r="HPM26" s="753"/>
      <c r="HPN26" s="753"/>
      <c r="HPO26" s="753"/>
      <c r="HPP26" s="753"/>
      <c r="HPQ26" s="753"/>
      <c r="HPR26" s="753"/>
      <c r="HPS26" s="753"/>
      <c r="HPT26" s="753"/>
      <c r="HPU26" s="753"/>
      <c r="HPV26" s="753"/>
      <c r="HPW26" s="753"/>
      <c r="HPX26" s="753"/>
      <c r="HPY26" s="753"/>
      <c r="HPZ26" s="753"/>
      <c r="HQA26" s="753"/>
      <c r="HQB26" s="753"/>
      <c r="HQC26" s="753"/>
      <c r="HQD26" s="753"/>
      <c r="HQE26" s="753"/>
      <c r="HQF26" s="753"/>
      <c r="HQG26" s="753"/>
      <c r="HQH26" s="753"/>
      <c r="HQI26" s="753"/>
      <c r="HQJ26" s="753"/>
      <c r="HQK26" s="753"/>
      <c r="HQL26" s="753"/>
      <c r="HQM26" s="753"/>
      <c r="HQN26" s="753"/>
      <c r="HQO26" s="753"/>
      <c r="HQP26" s="753"/>
      <c r="HQQ26" s="753"/>
      <c r="HQR26" s="753"/>
      <c r="HQS26" s="753"/>
      <c r="HQT26" s="753"/>
      <c r="HQU26" s="753"/>
      <c r="HQV26" s="753"/>
      <c r="HQW26" s="753"/>
      <c r="HQX26" s="753"/>
      <c r="HQY26" s="753"/>
      <c r="HQZ26" s="753"/>
      <c r="HRA26" s="753"/>
      <c r="HRB26" s="753"/>
      <c r="HRC26" s="753"/>
      <c r="HRD26" s="753"/>
      <c r="HRE26" s="753"/>
      <c r="HRF26" s="753"/>
      <c r="HRG26" s="753"/>
      <c r="HRH26" s="753"/>
      <c r="HRI26" s="753"/>
      <c r="HRJ26" s="753"/>
      <c r="HRK26" s="753"/>
      <c r="HRL26" s="753"/>
      <c r="HRM26" s="753"/>
      <c r="HRN26" s="753"/>
      <c r="HRO26" s="753"/>
      <c r="HRP26" s="753"/>
      <c r="HRQ26" s="753"/>
      <c r="HRR26" s="753"/>
      <c r="HRS26" s="753"/>
      <c r="HRT26" s="753"/>
      <c r="HRU26" s="753"/>
      <c r="HRV26" s="753"/>
      <c r="HRW26" s="753"/>
      <c r="HRX26" s="753"/>
      <c r="HRY26" s="753"/>
      <c r="HRZ26" s="753"/>
      <c r="HSA26" s="753"/>
      <c r="HSB26" s="753"/>
      <c r="HSC26" s="753"/>
      <c r="HSD26" s="753"/>
      <c r="HSE26" s="753"/>
      <c r="HSF26" s="753"/>
      <c r="HSG26" s="753"/>
      <c r="HSH26" s="753"/>
      <c r="HSI26" s="753"/>
      <c r="HSJ26" s="753"/>
      <c r="HSK26" s="753"/>
      <c r="HSL26" s="753"/>
      <c r="HSM26" s="753"/>
      <c r="HSN26" s="753"/>
      <c r="HSO26" s="753"/>
      <c r="HSP26" s="753"/>
      <c r="HSQ26" s="753"/>
      <c r="HSR26" s="753"/>
      <c r="HSS26" s="753"/>
      <c r="HST26" s="753"/>
      <c r="HSU26" s="753"/>
      <c r="HSV26" s="753"/>
      <c r="HSW26" s="753"/>
      <c r="HSX26" s="753"/>
      <c r="HSY26" s="753"/>
      <c r="HSZ26" s="753"/>
      <c r="HTA26" s="753"/>
      <c r="HTB26" s="753"/>
      <c r="HTC26" s="753"/>
      <c r="HTD26" s="753"/>
      <c r="HTE26" s="753"/>
      <c r="HTF26" s="753"/>
      <c r="HTG26" s="753"/>
      <c r="HTH26" s="753"/>
      <c r="HTI26" s="753"/>
      <c r="HTJ26" s="753"/>
      <c r="HTK26" s="753"/>
      <c r="HTL26" s="753"/>
      <c r="HTM26" s="753"/>
      <c r="HTN26" s="753"/>
      <c r="HTO26" s="753"/>
      <c r="HTP26" s="753"/>
      <c r="HTQ26" s="753"/>
      <c r="HTR26" s="753"/>
      <c r="HTS26" s="753"/>
      <c r="HTT26" s="753"/>
      <c r="HTU26" s="753"/>
      <c r="HTV26" s="753"/>
      <c r="HTW26" s="753"/>
      <c r="HTX26" s="753"/>
      <c r="HTY26" s="753"/>
      <c r="HTZ26" s="753"/>
      <c r="HUA26" s="753"/>
      <c r="HUB26" s="753"/>
      <c r="HUC26" s="753"/>
      <c r="HUD26" s="753"/>
      <c r="HUE26" s="753"/>
      <c r="HUF26" s="753"/>
      <c r="HUG26" s="753"/>
      <c r="HUH26" s="753"/>
      <c r="HUI26" s="753"/>
      <c r="HUJ26" s="753"/>
      <c r="HUK26" s="753"/>
      <c r="HUL26" s="753"/>
      <c r="HUM26" s="753"/>
      <c r="HUN26" s="753"/>
      <c r="HUO26" s="753"/>
      <c r="HUP26" s="753"/>
      <c r="HUQ26" s="753"/>
      <c r="HUR26" s="753"/>
      <c r="HUS26" s="753"/>
      <c r="HUT26" s="753"/>
      <c r="HUU26" s="753"/>
      <c r="HUV26" s="753"/>
      <c r="HUW26" s="753"/>
      <c r="HUX26" s="753"/>
      <c r="HUY26" s="753"/>
      <c r="HUZ26" s="753"/>
      <c r="HVA26" s="753"/>
      <c r="HVB26" s="753"/>
      <c r="HVC26" s="753"/>
      <c r="HVD26" s="753"/>
      <c r="HVE26" s="753"/>
      <c r="HVF26" s="753"/>
      <c r="HVG26" s="753"/>
      <c r="HVH26" s="753"/>
      <c r="HVI26" s="753"/>
      <c r="HVJ26" s="753"/>
      <c r="HVK26" s="753"/>
      <c r="HVL26" s="753"/>
      <c r="HVM26" s="753"/>
      <c r="HVN26" s="753"/>
      <c r="HVO26" s="753"/>
      <c r="HVP26" s="753"/>
      <c r="HVQ26" s="753"/>
      <c r="HVR26" s="753"/>
      <c r="HVS26" s="753"/>
      <c r="HVT26" s="753"/>
      <c r="HVU26" s="753"/>
      <c r="HVV26" s="753"/>
      <c r="HVW26" s="753"/>
      <c r="HVX26" s="753"/>
      <c r="HVY26" s="753"/>
      <c r="HVZ26" s="753"/>
      <c r="HWA26" s="753"/>
      <c r="HWB26" s="753"/>
      <c r="HWC26" s="753"/>
      <c r="HWD26" s="753"/>
      <c r="HWE26" s="753"/>
      <c r="HWF26" s="753"/>
      <c r="HWG26" s="753"/>
      <c r="HWH26" s="753"/>
      <c r="HWI26" s="753"/>
      <c r="HWJ26" s="753"/>
      <c r="HWK26" s="753"/>
      <c r="HWL26" s="753"/>
      <c r="HWM26" s="753"/>
      <c r="HWN26" s="753"/>
      <c r="HWO26" s="753"/>
      <c r="HWP26" s="753"/>
      <c r="HWQ26" s="753"/>
      <c r="HWR26" s="753"/>
      <c r="HWS26" s="753"/>
      <c r="HWT26" s="753"/>
      <c r="HWU26" s="753"/>
      <c r="HWV26" s="753"/>
      <c r="HWW26" s="753"/>
      <c r="HWX26" s="753"/>
      <c r="HWY26" s="753"/>
      <c r="HWZ26" s="753"/>
      <c r="HXA26" s="753"/>
      <c r="HXB26" s="753"/>
      <c r="HXC26" s="753"/>
      <c r="HXD26" s="753"/>
      <c r="HXE26" s="753"/>
      <c r="HXF26" s="753"/>
      <c r="HXG26" s="753"/>
      <c r="HXH26" s="753"/>
      <c r="HXI26" s="753"/>
      <c r="HXJ26" s="753"/>
      <c r="HXK26" s="753"/>
      <c r="HXL26" s="753"/>
      <c r="HXM26" s="753"/>
      <c r="HXN26" s="753"/>
      <c r="HXO26" s="753"/>
      <c r="HXP26" s="753"/>
      <c r="HXQ26" s="753"/>
      <c r="HXR26" s="753"/>
      <c r="HXS26" s="753"/>
      <c r="HXT26" s="753"/>
      <c r="HXU26" s="753"/>
      <c r="HXV26" s="753"/>
      <c r="HXW26" s="753"/>
      <c r="HXX26" s="753"/>
      <c r="HXY26" s="753"/>
      <c r="HXZ26" s="753"/>
      <c r="HYA26" s="753"/>
      <c r="HYB26" s="753"/>
      <c r="HYC26" s="753"/>
      <c r="HYD26" s="753"/>
      <c r="HYE26" s="753"/>
      <c r="HYF26" s="753"/>
      <c r="HYG26" s="753"/>
      <c r="HYH26" s="753"/>
      <c r="HYI26" s="753"/>
      <c r="HYJ26" s="753"/>
      <c r="HYK26" s="753"/>
      <c r="HYL26" s="753"/>
      <c r="HYM26" s="753"/>
      <c r="HYN26" s="753"/>
      <c r="HYO26" s="753"/>
      <c r="HYP26" s="753"/>
      <c r="HYQ26" s="753"/>
      <c r="HYR26" s="753"/>
      <c r="HYS26" s="753"/>
      <c r="HYT26" s="753"/>
      <c r="HYU26" s="753"/>
      <c r="HYV26" s="753"/>
      <c r="HYW26" s="753"/>
      <c r="HYX26" s="753"/>
      <c r="HYY26" s="753"/>
      <c r="HYZ26" s="753"/>
      <c r="HZA26" s="753"/>
      <c r="HZB26" s="753"/>
      <c r="HZC26" s="753"/>
      <c r="HZD26" s="753"/>
      <c r="HZE26" s="753"/>
      <c r="HZF26" s="753"/>
      <c r="HZG26" s="753"/>
      <c r="HZH26" s="753"/>
      <c r="HZI26" s="753"/>
      <c r="HZJ26" s="753"/>
      <c r="HZK26" s="753"/>
      <c r="HZL26" s="753"/>
      <c r="HZM26" s="753"/>
      <c r="HZN26" s="753"/>
      <c r="HZO26" s="753"/>
      <c r="HZP26" s="753"/>
      <c r="HZQ26" s="753"/>
      <c r="HZR26" s="753"/>
      <c r="HZS26" s="753"/>
      <c r="HZT26" s="753"/>
      <c r="HZU26" s="753"/>
      <c r="HZV26" s="753"/>
      <c r="HZW26" s="753"/>
      <c r="HZX26" s="753"/>
      <c r="HZY26" s="753"/>
      <c r="HZZ26" s="753"/>
      <c r="IAA26" s="753"/>
      <c r="IAB26" s="753"/>
      <c r="IAC26" s="753"/>
      <c r="IAD26" s="753"/>
      <c r="IAE26" s="753"/>
      <c r="IAF26" s="753"/>
      <c r="IAG26" s="753"/>
      <c r="IAH26" s="753"/>
      <c r="IAI26" s="753"/>
      <c r="IAJ26" s="753"/>
      <c r="IAK26" s="753"/>
      <c r="IAL26" s="753"/>
      <c r="IAM26" s="753"/>
      <c r="IAN26" s="753"/>
      <c r="IAO26" s="753"/>
      <c r="IAP26" s="753"/>
      <c r="IAQ26" s="753"/>
      <c r="IAR26" s="753"/>
      <c r="IAS26" s="753"/>
      <c r="IAT26" s="753"/>
      <c r="IAU26" s="753"/>
      <c r="IAV26" s="753"/>
      <c r="IAW26" s="753"/>
      <c r="IAX26" s="753"/>
      <c r="IAY26" s="753"/>
      <c r="IAZ26" s="753"/>
      <c r="IBA26" s="753"/>
      <c r="IBB26" s="753"/>
      <c r="IBC26" s="753"/>
      <c r="IBD26" s="753"/>
      <c r="IBE26" s="753"/>
      <c r="IBF26" s="753"/>
      <c r="IBG26" s="753"/>
      <c r="IBH26" s="753"/>
      <c r="IBI26" s="753"/>
      <c r="IBJ26" s="753"/>
      <c r="IBK26" s="753"/>
      <c r="IBL26" s="753"/>
      <c r="IBM26" s="753"/>
      <c r="IBN26" s="753"/>
      <c r="IBO26" s="753"/>
      <c r="IBP26" s="753"/>
      <c r="IBQ26" s="753"/>
      <c r="IBR26" s="753"/>
      <c r="IBS26" s="753"/>
      <c r="IBT26" s="753"/>
      <c r="IBU26" s="753"/>
      <c r="IBV26" s="753"/>
      <c r="IBW26" s="753"/>
      <c r="IBX26" s="753"/>
      <c r="IBY26" s="753"/>
      <c r="IBZ26" s="753"/>
      <c r="ICA26" s="753"/>
      <c r="ICB26" s="753"/>
      <c r="ICC26" s="753"/>
      <c r="ICD26" s="753"/>
      <c r="ICE26" s="753"/>
      <c r="ICF26" s="753"/>
      <c r="ICG26" s="753"/>
      <c r="ICH26" s="753"/>
      <c r="ICI26" s="753"/>
      <c r="ICJ26" s="753"/>
      <c r="ICK26" s="753"/>
      <c r="ICL26" s="753"/>
      <c r="ICM26" s="753"/>
      <c r="ICN26" s="753"/>
      <c r="ICO26" s="753"/>
      <c r="ICP26" s="753"/>
      <c r="ICQ26" s="753"/>
      <c r="ICR26" s="753"/>
      <c r="ICS26" s="753"/>
      <c r="ICT26" s="753"/>
      <c r="ICU26" s="753"/>
      <c r="ICV26" s="753"/>
      <c r="ICW26" s="753"/>
      <c r="ICX26" s="753"/>
      <c r="ICY26" s="753"/>
      <c r="ICZ26" s="753"/>
      <c r="IDA26" s="753"/>
      <c r="IDB26" s="753"/>
      <c r="IDC26" s="753"/>
      <c r="IDD26" s="753"/>
      <c r="IDE26" s="753"/>
      <c r="IDF26" s="753"/>
      <c r="IDG26" s="753"/>
      <c r="IDH26" s="753"/>
      <c r="IDI26" s="753"/>
      <c r="IDJ26" s="753"/>
      <c r="IDK26" s="753"/>
      <c r="IDL26" s="753"/>
      <c r="IDM26" s="753"/>
      <c r="IDN26" s="753"/>
      <c r="IDO26" s="753"/>
      <c r="IDP26" s="753"/>
      <c r="IDQ26" s="753"/>
      <c r="IDR26" s="753"/>
      <c r="IDS26" s="753"/>
      <c r="IDT26" s="753"/>
      <c r="IDU26" s="753"/>
      <c r="IDV26" s="753"/>
      <c r="IDW26" s="753"/>
      <c r="IDX26" s="753"/>
      <c r="IDY26" s="753"/>
      <c r="IDZ26" s="753"/>
      <c r="IEA26" s="753"/>
      <c r="IEB26" s="753"/>
      <c r="IEC26" s="753"/>
      <c r="IED26" s="753"/>
      <c r="IEE26" s="753"/>
      <c r="IEF26" s="753"/>
      <c r="IEG26" s="753"/>
      <c r="IEH26" s="753"/>
      <c r="IEI26" s="753"/>
      <c r="IEJ26" s="753"/>
      <c r="IEK26" s="753"/>
      <c r="IEL26" s="753"/>
      <c r="IEM26" s="753"/>
      <c r="IEN26" s="753"/>
      <c r="IEO26" s="753"/>
      <c r="IEP26" s="753"/>
      <c r="IEQ26" s="753"/>
      <c r="IER26" s="753"/>
      <c r="IES26" s="753"/>
      <c r="IET26" s="753"/>
      <c r="IEU26" s="753"/>
      <c r="IEV26" s="753"/>
      <c r="IEW26" s="753"/>
      <c r="IEX26" s="753"/>
      <c r="IEY26" s="753"/>
      <c r="IEZ26" s="753"/>
      <c r="IFA26" s="753"/>
      <c r="IFB26" s="753"/>
      <c r="IFC26" s="753"/>
      <c r="IFD26" s="753"/>
      <c r="IFE26" s="753"/>
      <c r="IFF26" s="753"/>
      <c r="IFG26" s="753"/>
      <c r="IFH26" s="753"/>
      <c r="IFI26" s="753"/>
      <c r="IFJ26" s="753"/>
      <c r="IFK26" s="753"/>
      <c r="IFL26" s="753"/>
      <c r="IFM26" s="753"/>
      <c r="IFN26" s="753"/>
      <c r="IFO26" s="753"/>
      <c r="IFP26" s="753"/>
      <c r="IFQ26" s="753"/>
      <c r="IFR26" s="753"/>
      <c r="IFS26" s="753"/>
      <c r="IFT26" s="753"/>
      <c r="IFU26" s="753"/>
      <c r="IFV26" s="753"/>
      <c r="IFW26" s="753"/>
      <c r="IFX26" s="753"/>
      <c r="IFY26" s="753"/>
      <c r="IFZ26" s="753"/>
      <c r="IGA26" s="753"/>
      <c r="IGB26" s="753"/>
      <c r="IGC26" s="753"/>
      <c r="IGD26" s="753"/>
      <c r="IGE26" s="753"/>
      <c r="IGF26" s="753"/>
      <c r="IGG26" s="753"/>
      <c r="IGH26" s="753"/>
      <c r="IGI26" s="753"/>
      <c r="IGJ26" s="753"/>
      <c r="IGK26" s="753"/>
      <c r="IGL26" s="753"/>
      <c r="IGM26" s="753"/>
      <c r="IGN26" s="753"/>
      <c r="IGO26" s="753"/>
      <c r="IGP26" s="753"/>
      <c r="IGQ26" s="753"/>
      <c r="IGR26" s="753"/>
      <c r="IGS26" s="753"/>
      <c r="IGT26" s="753"/>
      <c r="IGU26" s="753"/>
      <c r="IGV26" s="753"/>
      <c r="IGW26" s="753"/>
      <c r="IGX26" s="753"/>
      <c r="IGY26" s="753"/>
      <c r="IGZ26" s="753"/>
      <c r="IHA26" s="753"/>
      <c r="IHB26" s="753"/>
      <c r="IHC26" s="753"/>
      <c r="IHD26" s="753"/>
      <c r="IHE26" s="753"/>
      <c r="IHF26" s="753"/>
      <c r="IHG26" s="753"/>
      <c r="IHH26" s="753"/>
      <c r="IHI26" s="753"/>
      <c r="IHJ26" s="753"/>
      <c r="IHK26" s="753"/>
      <c r="IHL26" s="753"/>
      <c r="IHM26" s="753"/>
      <c r="IHN26" s="753"/>
      <c r="IHO26" s="753"/>
      <c r="IHP26" s="753"/>
      <c r="IHQ26" s="753"/>
      <c r="IHR26" s="753"/>
      <c r="IHS26" s="753"/>
      <c r="IHT26" s="753"/>
      <c r="IHU26" s="753"/>
      <c r="IHV26" s="753"/>
      <c r="IHW26" s="753"/>
      <c r="IHX26" s="753"/>
      <c r="IHY26" s="753"/>
      <c r="IHZ26" s="753"/>
      <c r="IIA26" s="753"/>
      <c r="IIB26" s="753"/>
      <c r="IIC26" s="753"/>
      <c r="IID26" s="753"/>
      <c r="IIE26" s="753"/>
      <c r="IIF26" s="753"/>
      <c r="IIG26" s="753"/>
      <c r="IIH26" s="753"/>
      <c r="III26" s="753"/>
      <c r="IIJ26" s="753"/>
      <c r="IIK26" s="753"/>
      <c r="IIL26" s="753"/>
      <c r="IIM26" s="753"/>
      <c r="IIN26" s="753"/>
      <c r="IIO26" s="753"/>
      <c r="IIP26" s="753"/>
      <c r="IIQ26" s="753"/>
      <c r="IIR26" s="753"/>
      <c r="IIS26" s="753"/>
      <c r="IIT26" s="753"/>
      <c r="IIU26" s="753"/>
      <c r="IIV26" s="753"/>
      <c r="IIW26" s="753"/>
      <c r="IIX26" s="753"/>
      <c r="IIY26" s="753"/>
      <c r="IIZ26" s="753"/>
      <c r="IJA26" s="753"/>
      <c r="IJB26" s="753"/>
      <c r="IJC26" s="753"/>
      <c r="IJD26" s="753"/>
      <c r="IJE26" s="753"/>
      <c r="IJF26" s="753"/>
      <c r="IJG26" s="753"/>
      <c r="IJH26" s="753"/>
      <c r="IJI26" s="753"/>
      <c r="IJJ26" s="753"/>
      <c r="IJK26" s="753"/>
      <c r="IJL26" s="753"/>
      <c r="IJM26" s="753"/>
      <c r="IJN26" s="753"/>
      <c r="IJO26" s="753"/>
      <c r="IJP26" s="753"/>
      <c r="IJQ26" s="753"/>
      <c r="IJR26" s="753"/>
      <c r="IJS26" s="753"/>
      <c r="IJT26" s="753"/>
      <c r="IJU26" s="753"/>
      <c r="IJV26" s="753"/>
      <c r="IJW26" s="753"/>
      <c r="IJX26" s="753"/>
      <c r="IJY26" s="753"/>
      <c r="IJZ26" s="753"/>
      <c r="IKA26" s="753"/>
      <c r="IKB26" s="753"/>
      <c r="IKC26" s="753"/>
      <c r="IKD26" s="753"/>
      <c r="IKE26" s="753"/>
      <c r="IKF26" s="753"/>
      <c r="IKG26" s="753"/>
      <c r="IKH26" s="753"/>
      <c r="IKI26" s="753"/>
      <c r="IKJ26" s="753"/>
      <c r="IKK26" s="753"/>
      <c r="IKL26" s="753"/>
      <c r="IKM26" s="753"/>
      <c r="IKN26" s="753"/>
      <c r="IKO26" s="753"/>
      <c r="IKP26" s="753"/>
      <c r="IKQ26" s="753"/>
      <c r="IKR26" s="753"/>
      <c r="IKS26" s="753"/>
      <c r="IKT26" s="753"/>
      <c r="IKU26" s="753"/>
      <c r="IKV26" s="753"/>
      <c r="IKW26" s="753"/>
      <c r="IKX26" s="753"/>
      <c r="IKY26" s="753"/>
      <c r="IKZ26" s="753"/>
      <c r="ILA26" s="753"/>
      <c r="ILB26" s="753"/>
      <c r="ILC26" s="753"/>
      <c r="ILD26" s="753"/>
      <c r="ILE26" s="753"/>
      <c r="ILF26" s="753"/>
      <c r="ILG26" s="753"/>
      <c r="ILH26" s="753"/>
      <c r="ILI26" s="753"/>
      <c r="ILJ26" s="753"/>
      <c r="ILK26" s="753"/>
      <c r="ILL26" s="753"/>
      <c r="ILM26" s="753"/>
      <c r="ILN26" s="753"/>
      <c r="ILO26" s="753"/>
      <c r="ILP26" s="753"/>
      <c r="ILQ26" s="753"/>
      <c r="ILR26" s="753"/>
      <c r="ILS26" s="753"/>
      <c r="ILT26" s="753"/>
      <c r="ILU26" s="753"/>
      <c r="ILV26" s="753"/>
      <c r="ILW26" s="753"/>
      <c r="ILX26" s="753"/>
      <c r="ILY26" s="753"/>
      <c r="ILZ26" s="753"/>
      <c r="IMA26" s="753"/>
      <c r="IMB26" s="753"/>
      <c r="IMC26" s="753"/>
      <c r="IMD26" s="753"/>
      <c r="IME26" s="753"/>
      <c r="IMF26" s="753"/>
      <c r="IMG26" s="753"/>
      <c r="IMH26" s="753"/>
      <c r="IMI26" s="753"/>
      <c r="IMJ26" s="753"/>
      <c r="IMK26" s="753"/>
      <c r="IML26" s="753"/>
      <c r="IMM26" s="753"/>
      <c r="IMN26" s="753"/>
      <c r="IMO26" s="753"/>
      <c r="IMP26" s="753"/>
      <c r="IMQ26" s="753"/>
      <c r="IMR26" s="753"/>
      <c r="IMS26" s="753"/>
      <c r="IMT26" s="753"/>
      <c r="IMU26" s="753"/>
      <c r="IMV26" s="753"/>
      <c r="IMW26" s="753"/>
      <c r="IMX26" s="753"/>
      <c r="IMY26" s="753"/>
      <c r="IMZ26" s="753"/>
      <c r="INA26" s="753"/>
      <c r="INB26" s="753"/>
      <c r="INC26" s="753"/>
      <c r="IND26" s="753"/>
      <c r="INE26" s="753"/>
      <c r="INF26" s="753"/>
      <c r="ING26" s="753"/>
      <c r="INH26" s="753"/>
      <c r="INI26" s="753"/>
      <c r="INJ26" s="753"/>
      <c r="INK26" s="753"/>
      <c r="INL26" s="753"/>
      <c r="INM26" s="753"/>
      <c r="INN26" s="753"/>
      <c r="INO26" s="753"/>
      <c r="INP26" s="753"/>
      <c r="INQ26" s="753"/>
      <c r="INR26" s="753"/>
      <c r="INS26" s="753"/>
      <c r="INT26" s="753"/>
      <c r="INU26" s="753"/>
      <c r="INV26" s="753"/>
      <c r="INW26" s="753"/>
      <c r="INX26" s="753"/>
      <c r="INY26" s="753"/>
      <c r="INZ26" s="753"/>
      <c r="IOA26" s="753"/>
      <c r="IOB26" s="753"/>
      <c r="IOC26" s="753"/>
      <c r="IOD26" s="753"/>
      <c r="IOE26" s="753"/>
      <c r="IOF26" s="753"/>
      <c r="IOG26" s="753"/>
      <c r="IOH26" s="753"/>
      <c r="IOI26" s="753"/>
      <c r="IOJ26" s="753"/>
      <c r="IOK26" s="753"/>
      <c r="IOL26" s="753"/>
      <c r="IOM26" s="753"/>
      <c r="ION26" s="753"/>
      <c r="IOO26" s="753"/>
      <c r="IOP26" s="753"/>
      <c r="IOQ26" s="753"/>
      <c r="IOR26" s="753"/>
      <c r="IOS26" s="753"/>
      <c r="IOT26" s="753"/>
      <c r="IOU26" s="753"/>
      <c r="IOV26" s="753"/>
      <c r="IOW26" s="753"/>
      <c r="IOX26" s="753"/>
      <c r="IOY26" s="753"/>
      <c r="IOZ26" s="753"/>
      <c r="IPA26" s="753"/>
      <c r="IPB26" s="753"/>
      <c r="IPC26" s="753"/>
      <c r="IPD26" s="753"/>
      <c r="IPE26" s="753"/>
      <c r="IPF26" s="753"/>
      <c r="IPG26" s="753"/>
      <c r="IPH26" s="753"/>
      <c r="IPI26" s="753"/>
      <c r="IPJ26" s="753"/>
      <c r="IPK26" s="753"/>
      <c r="IPL26" s="753"/>
      <c r="IPM26" s="753"/>
      <c r="IPN26" s="753"/>
      <c r="IPO26" s="753"/>
      <c r="IPP26" s="753"/>
      <c r="IPQ26" s="753"/>
      <c r="IPR26" s="753"/>
      <c r="IPS26" s="753"/>
      <c r="IPT26" s="753"/>
      <c r="IPU26" s="753"/>
      <c r="IPV26" s="753"/>
      <c r="IPW26" s="753"/>
      <c r="IPX26" s="753"/>
      <c r="IPY26" s="753"/>
      <c r="IPZ26" s="753"/>
      <c r="IQA26" s="753"/>
      <c r="IQB26" s="753"/>
      <c r="IQC26" s="753"/>
      <c r="IQD26" s="753"/>
      <c r="IQE26" s="753"/>
      <c r="IQF26" s="753"/>
      <c r="IQG26" s="753"/>
      <c r="IQH26" s="753"/>
      <c r="IQI26" s="753"/>
      <c r="IQJ26" s="753"/>
      <c r="IQK26" s="753"/>
      <c r="IQL26" s="753"/>
      <c r="IQM26" s="753"/>
      <c r="IQN26" s="753"/>
      <c r="IQO26" s="753"/>
      <c r="IQP26" s="753"/>
      <c r="IQQ26" s="753"/>
      <c r="IQR26" s="753"/>
      <c r="IQS26" s="753"/>
      <c r="IQT26" s="753"/>
      <c r="IQU26" s="753"/>
      <c r="IQV26" s="753"/>
      <c r="IQW26" s="753"/>
      <c r="IQX26" s="753"/>
      <c r="IQY26" s="753"/>
      <c r="IQZ26" s="753"/>
      <c r="IRA26" s="753"/>
      <c r="IRB26" s="753"/>
      <c r="IRC26" s="753"/>
      <c r="IRD26" s="753"/>
      <c r="IRE26" s="753"/>
      <c r="IRF26" s="753"/>
      <c r="IRG26" s="753"/>
      <c r="IRH26" s="753"/>
      <c r="IRI26" s="753"/>
      <c r="IRJ26" s="753"/>
      <c r="IRK26" s="753"/>
      <c r="IRL26" s="753"/>
      <c r="IRM26" s="753"/>
      <c r="IRN26" s="753"/>
      <c r="IRO26" s="753"/>
      <c r="IRP26" s="753"/>
      <c r="IRQ26" s="753"/>
      <c r="IRR26" s="753"/>
      <c r="IRS26" s="753"/>
      <c r="IRT26" s="753"/>
      <c r="IRU26" s="753"/>
      <c r="IRV26" s="753"/>
      <c r="IRW26" s="753"/>
      <c r="IRX26" s="753"/>
      <c r="IRY26" s="753"/>
      <c r="IRZ26" s="753"/>
      <c r="ISA26" s="753"/>
      <c r="ISB26" s="753"/>
      <c r="ISC26" s="753"/>
      <c r="ISD26" s="753"/>
      <c r="ISE26" s="753"/>
      <c r="ISF26" s="753"/>
      <c r="ISG26" s="753"/>
      <c r="ISH26" s="753"/>
      <c r="ISI26" s="753"/>
      <c r="ISJ26" s="753"/>
      <c r="ISK26" s="753"/>
      <c r="ISL26" s="753"/>
      <c r="ISM26" s="753"/>
      <c r="ISN26" s="753"/>
      <c r="ISO26" s="753"/>
      <c r="ISP26" s="753"/>
      <c r="ISQ26" s="753"/>
      <c r="ISR26" s="753"/>
      <c r="ISS26" s="753"/>
      <c r="IST26" s="753"/>
      <c r="ISU26" s="753"/>
      <c r="ISV26" s="753"/>
      <c r="ISW26" s="753"/>
      <c r="ISX26" s="753"/>
      <c r="ISY26" s="753"/>
      <c r="ISZ26" s="753"/>
      <c r="ITA26" s="753"/>
      <c r="ITB26" s="753"/>
      <c r="ITC26" s="753"/>
      <c r="ITD26" s="753"/>
      <c r="ITE26" s="753"/>
      <c r="ITF26" s="753"/>
      <c r="ITG26" s="753"/>
      <c r="ITH26" s="753"/>
      <c r="ITI26" s="753"/>
      <c r="ITJ26" s="753"/>
      <c r="ITK26" s="753"/>
      <c r="ITL26" s="753"/>
      <c r="ITM26" s="753"/>
      <c r="ITN26" s="753"/>
      <c r="ITO26" s="753"/>
      <c r="ITP26" s="753"/>
      <c r="ITQ26" s="753"/>
      <c r="ITR26" s="753"/>
      <c r="ITS26" s="753"/>
      <c r="ITT26" s="753"/>
      <c r="ITU26" s="753"/>
      <c r="ITV26" s="753"/>
      <c r="ITW26" s="753"/>
      <c r="ITX26" s="753"/>
      <c r="ITY26" s="753"/>
      <c r="ITZ26" s="753"/>
      <c r="IUA26" s="753"/>
      <c r="IUB26" s="753"/>
      <c r="IUC26" s="753"/>
      <c r="IUD26" s="753"/>
      <c r="IUE26" s="753"/>
      <c r="IUF26" s="753"/>
      <c r="IUG26" s="753"/>
      <c r="IUH26" s="753"/>
      <c r="IUI26" s="753"/>
      <c r="IUJ26" s="753"/>
      <c r="IUK26" s="753"/>
      <c r="IUL26" s="753"/>
      <c r="IUM26" s="753"/>
      <c r="IUN26" s="753"/>
      <c r="IUO26" s="753"/>
      <c r="IUP26" s="753"/>
      <c r="IUQ26" s="753"/>
      <c r="IUR26" s="753"/>
      <c r="IUS26" s="753"/>
      <c r="IUT26" s="753"/>
      <c r="IUU26" s="753"/>
      <c r="IUV26" s="753"/>
      <c r="IUW26" s="753"/>
      <c r="IUX26" s="753"/>
      <c r="IUY26" s="753"/>
      <c r="IUZ26" s="753"/>
      <c r="IVA26" s="753"/>
      <c r="IVB26" s="753"/>
      <c r="IVC26" s="753"/>
      <c r="IVD26" s="753"/>
      <c r="IVE26" s="753"/>
      <c r="IVF26" s="753"/>
      <c r="IVG26" s="753"/>
      <c r="IVH26" s="753"/>
      <c r="IVI26" s="753"/>
      <c r="IVJ26" s="753"/>
      <c r="IVK26" s="753"/>
      <c r="IVL26" s="753"/>
      <c r="IVM26" s="753"/>
      <c r="IVN26" s="753"/>
      <c r="IVO26" s="753"/>
      <c r="IVP26" s="753"/>
      <c r="IVQ26" s="753"/>
      <c r="IVR26" s="753"/>
      <c r="IVS26" s="753"/>
      <c r="IVT26" s="753"/>
      <c r="IVU26" s="753"/>
      <c r="IVV26" s="753"/>
      <c r="IVW26" s="753"/>
      <c r="IVX26" s="753"/>
      <c r="IVY26" s="753"/>
      <c r="IVZ26" s="753"/>
      <c r="IWA26" s="753"/>
      <c r="IWB26" s="753"/>
      <c r="IWC26" s="753"/>
      <c r="IWD26" s="753"/>
      <c r="IWE26" s="753"/>
      <c r="IWF26" s="753"/>
      <c r="IWG26" s="753"/>
      <c r="IWH26" s="753"/>
      <c r="IWI26" s="753"/>
      <c r="IWJ26" s="753"/>
      <c r="IWK26" s="753"/>
      <c r="IWL26" s="753"/>
      <c r="IWM26" s="753"/>
      <c r="IWN26" s="753"/>
      <c r="IWO26" s="753"/>
      <c r="IWP26" s="753"/>
      <c r="IWQ26" s="753"/>
      <c r="IWR26" s="753"/>
      <c r="IWS26" s="753"/>
      <c r="IWT26" s="753"/>
      <c r="IWU26" s="753"/>
      <c r="IWV26" s="753"/>
      <c r="IWW26" s="753"/>
      <c r="IWX26" s="753"/>
      <c r="IWY26" s="753"/>
      <c r="IWZ26" s="753"/>
      <c r="IXA26" s="753"/>
      <c r="IXB26" s="753"/>
      <c r="IXC26" s="753"/>
      <c r="IXD26" s="753"/>
      <c r="IXE26" s="753"/>
      <c r="IXF26" s="753"/>
      <c r="IXG26" s="753"/>
      <c r="IXH26" s="753"/>
      <c r="IXI26" s="753"/>
      <c r="IXJ26" s="753"/>
      <c r="IXK26" s="753"/>
      <c r="IXL26" s="753"/>
      <c r="IXM26" s="753"/>
      <c r="IXN26" s="753"/>
      <c r="IXO26" s="753"/>
      <c r="IXP26" s="753"/>
      <c r="IXQ26" s="753"/>
      <c r="IXR26" s="753"/>
      <c r="IXS26" s="753"/>
      <c r="IXT26" s="753"/>
      <c r="IXU26" s="753"/>
      <c r="IXV26" s="753"/>
      <c r="IXW26" s="753"/>
      <c r="IXX26" s="753"/>
      <c r="IXY26" s="753"/>
      <c r="IXZ26" s="753"/>
      <c r="IYA26" s="753"/>
      <c r="IYB26" s="753"/>
      <c r="IYC26" s="753"/>
      <c r="IYD26" s="753"/>
      <c r="IYE26" s="753"/>
      <c r="IYF26" s="753"/>
      <c r="IYG26" s="753"/>
      <c r="IYH26" s="753"/>
      <c r="IYI26" s="753"/>
      <c r="IYJ26" s="753"/>
      <c r="IYK26" s="753"/>
      <c r="IYL26" s="753"/>
      <c r="IYM26" s="753"/>
      <c r="IYN26" s="753"/>
      <c r="IYO26" s="753"/>
      <c r="IYP26" s="753"/>
      <c r="IYQ26" s="753"/>
      <c r="IYR26" s="753"/>
      <c r="IYS26" s="753"/>
      <c r="IYT26" s="753"/>
      <c r="IYU26" s="753"/>
      <c r="IYV26" s="753"/>
      <c r="IYW26" s="753"/>
      <c r="IYX26" s="753"/>
      <c r="IYY26" s="753"/>
      <c r="IYZ26" s="753"/>
      <c r="IZA26" s="753"/>
      <c r="IZB26" s="753"/>
      <c r="IZC26" s="753"/>
      <c r="IZD26" s="753"/>
      <c r="IZE26" s="753"/>
      <c r="IZF26" s="753"/>
      <c r="IZG26" s="753"/>
      <c r="IZH26" s="753"/>
      <c r="IZI26" s="753"/>
      <c r="IZJ26" s="753"/>
      <c r="IZK26" s="753"/>
      <c r="IZL26" s="753"/>
      <c r="IZM26" s="753"/>
      <c r="IZN26" s="753"/>
      <c r="IZO26" s="753"/>
      <c r="IZP26" s="753"/>
      <c r="IZQ26" s="753"/>
      <c r="IZR26" s="753"/>
      <c r="IZS26" s="753"/>
      <c r="IZT26" s="753"/>
      <c r="IZU26" s="753"/>
      <c r="IZV26" s="753"/>
      <c r="IZW26" s="753"/>
      <c r="IZX26" s="753"/>
      <c r="IZY26" s="753"/>
      <c r="IZZ26" s="753"/>
      <c r="JAA26" s="753"/>
      <c r="JAB26" s="753"/>
      <c r="JAC26" s="753"/>
      <c r="JAD26" s="753"/>
      <c r="JAE26" s="753"/>
      <c r="JAF26" s="753"/>
      <c r="JAG26" s="753"/>
      <c r="JAH26" s="753"/>
      <c r="JAI26" s="753"/>
      <c r="JAJ26" s="753"/>
      <c r="JAK26" s="753"/>
      <c r="JAL26" s="753"/>
      <c r="JAM26" s="753"/>
      <c r="JAN26" s="753"/>
      <c r="JAO26" s="753"/>
      <c r="JAP26" s="753"/>
      <c r="JAQ26" s="753"/>
      <c r="JAR26" s="753"/>
      <c r="JAS26" s="753"/>
      <c r="JAT26" s="753"/>
      <c r="JAU26" s="753"/>
      <c r="JAV26" s="753"/>
      <c r="JAW26" s="753"/>
      <c r="JAX26" s="753"/>
      <c r="JAY26" s="753"/>
      <c r="JAZ26" s="753"/>
      <c r="JBA26" s="753"/>
      <c r="JBB26" s="753"/>
      <c r="JBC26" s="753"/>
      <c r="JBD26" s="753"/>
      <c r="JBE26" s="753"/>
      <c r="JBF26" s="753"/>
      <c r="JBG26" s="753"/>
      <c r="JBH26" s="753"/>
      <c r="JBI26" s="753"/>
      <c r="JBJ26" s="753"/>
      <c r="JBK26" s="753"/>
      <c r="JBL26" s="753"/>
      <c r="JBM26" s="753"/>
      <c r="JBN26" s="753"/>
      <c r="JBO26" s="753"/>
      <c r="JBP26" s="753"/>
      <c r="JBQ26" s="753"/>
      <c r="JBR26" s="753"/>
      <c r="JBS26" s="753"/>
      <c r="JBT26" s="753"/>
      <c r="JBU26" s="753"/>
      <c r="JBV26" s="753"/>
      <c r="JBW26" s="753"/>
      <c r="JBX26" s="753"/>
      <c r="JBY26" s="753"/>
      <c r="JBZ26" s="753"/>
      <c r="JCA26" s="753"/>
      <c r="JCB26" s="753"/>
      <c r="JCC26" s="753"/>
      <c r="JCD26" s="753"/>
      <c r="JCE26" s="753"/>
      <c r="JCF26" s="753"/>
      <c r="JCG26" s="753"/>
      <c r="JCH26" s="753"/>
      <c r="JCI26" s="753"/>
      <c r="JCJ26" s="753"/>
      <c r="JCK26" s="753"/>
      <c r="JCL26" s="753"/>
      <c r="JCM26" s="753"/>
      <c r="JCN26" s="753"/>
      <c r="JCO26" s="753"/>
      <c r="JCP26" s="753"/>
      <c r="JCQ26" s="753"/>
      <c r="JCR26" s="753"/>
      <c r="JCS26" s="753"/>
      <c r="JCT26" s="753"/>
      <c r="JCU26" s="753"/>
      <c r="JCV26" s="753"/>
      <c r="JCW26" s="753"/>
      <c r="JCX26" s="753"/>
      <c r="JCY26" s="753"/>
      <c r="JCZ26" s="753"/>
      <c r="JDA26" s="753"/>
      <c r="JDB26" s="753"/>
      <c r="JDC26" s="753"/>
      <c r="JDD26" s="753"/>
      <c r="JDE26" s="753"/>
      <c r="JDF26" s="753"/>
      <c r="JDG26" s="753"/>
      <c r="JDH26" s="753"/>
      <c r="JDI26" s="753"/>
      <c r="JDJ26" s="753"/>
      <c r="JDK26" s="753"/>
      <c r="JDL26" s="753"/>
      <c r="JDM26" s="753"/>
      <c r="JDN26" s="753"/>
      <c r="JDO26" s="753"/>
      <c r="JDP26" s="753"/>
      <c r="JDQ26" s="753"/>
      <c r="JDR26" s="753"/>
      <c r="JDS26" s="753"/>
      <c r="JDT26" s="753"/>
      <c r="JDU26" s="753"/>
      <c r="JDV26" s="753"/>
      <c r="JDW26" s="753"/>
      <c r="JDX26" s="753"/>
      <c r="JDY26" s="753"/>
      <c r="JDZ26" s="753"/>
      <c r="JEA26" s="753"/>
      <c r="JEB26" s="753"/>
      <c r="JEC26" s="753"/>
      <c r="JED26" s="753"/>
      <c r="JEE26" s="753"/>
      <c r="JEF26" s="753"/>
      <c r="JEG26" s="753"/>
      <c r="JEH26" s="753"/>
      <c r="JEI26" s="753"/>
      <c r="JEJ26" s="753"/>
      <c r="JEK26" s="753"/>
      <c r="JEL26" s="753"/>
      <c r="JEM26" s="753"/>
      <c r="JEN26" s="753"/>
      <c r="JEO26" s="753"/>
      <c r="JEP26" s="753"/>
      <c r="JEQ26" s="753"/>
      <c r="JER26" s="753"/>
      <c r="JES26" s="753"/>
      <c r="JET26" s="753"/>
      <c r="JEU26" s="753"/>
      <c r="JEV26" s="753"/>
      <c r="JEW26" s="753"/>
      <c r="JEX26" s="753"/>
      <c r="JEY26" s="753"/>
      <c r="JEZ26" s="753"/>
      <c r="JFA26" s="753"/>
      <c r="JFB26" s="753"/>
      <c r="JFC26" s="753"/>
      <c r="JFD26" s="753"/>
      <c r="JFE26" s="753"/>
      <c r="JFF26" s="753"/>
      <c r="JFG26" s="753"/>
      <c r="JFH26" s="753"/>
      <c r="JFI26" s="753"/>
      <c r="JFJ26" s="753"/>
      <c r="JFK26" s="753"/>
      <c r="JFL26" s="753"/>
      <c r="JFM26" s="753"/>
      <c r="JFN26" s="753"/>
      <c r="JFO26" s="753"/>
      <c r="JFP26" s="753"/>
      <c r="JFQ26" s="753"/>
      <c r="JFR26" s="753"/>
      <c r="JFS26" s="753"/>
      <c r="JFT26" s="753"/>
      <c r="JFU26" s="753"/>
      <c r="JFV26" s="753"/>
      <c r="JFW26" s="753"/>
      <c r="JFX26" s="753"/>
      <c r="JFY26" s="753"/>
      <c r="JFZ26" s="753"/>
      <c r="JGA26" s="753"/>
      <c r="JGB26" s="753"/>
      <c r="JGC26" s="753"/>
      <c r="JGD26" s="753"/>
      <c r="JGE26" s="753"/>
      <c r="JGF26" s="753"/>
      <c r="JGG26" s="753"/>
      <c r="JGH26" s="753"/>
      <c r="JGI26" s="753"/>
      <c r="JGJ26" s="753"/>
      <c r="JGK26" s="753"/>
      <c r="JGL26" s="753"/>
      <c r="JGM26" s="753"/>
      <c r="JGN26" s="753"/>
      <c r="JGO26" s="753"/>
      <c r="JGP26" s="753"/>
      <c r="JGQ26" s="753"/>
      <c r="JGR26" s="753"/>
      <c r="JGS26" s="753"/>
      <c r="JGT26" s="753"/>
      <c r="JGU26" s="753"/>
      <c r="JGV26" s="753"/>
      <c r="JGW26" s="753"/>
      <c r="JGX26" s="753"/>
      <c r="JGY26" s="753"/>
      <c r="JGZ26" s="753"/>
      <c r="JHA26" s="753"/>
      <c r="JHB26" s="753"/>
      <c r="JHC26" s="753"/>
      <c r="JHD26" s="753"/>
      <c r="JHE26" s="753"/>
      <c r="JHF26" s="753"/>
      <c r="JHG26" s="753"/>
      <c r="JHH26" s="753"/>
      <c r="JHI26" s="753"/>
      <c r="JHJ26" s="753"/>
      <c r="JHK26" s="753"/>
      <c r="JHL26" s="753"/>
      <c r="JHM26" s="753"/>
      <c r="JHN26" s="753"/>
      <c r="JHO26" s="753"/>
      <c r="JHP26" s="753"/>
      <c r="JHQ26" s="753"/>
      <c r="JHR26" s="753"/>
      <c r="JHS26" s="753"/>
      <c r="JHT26" s="753"/>
      <c r="JHU26" s="753"/>
      <c r="JHV26" s="753"/>
      <c r="JHW26" s="753"/>
      <c r="JHX26" s="753"/>
      <c r="JHY26" s="753"/>
      <c r="JHZ26" s="753"/>
      <c r="JIA26" s="753"/>
      <c r="JIB26" s="753"/>
      <c r="JIC26" s="753"/>
      <c r="JID26" s="753"/>
      <c r="JIE26" s="753"/>
      <c r="JIF26" s="753"/>
      <c r="JIG26" s="753"/>
      <c r="JIH26" s="753"/>
      <c r="JII26" s="753"/>
      <c r="JIJ26" s="753"/>
      <c r="JIK26" s="753"/>
      <c r="JIL26" s="753"/>
      <c r="JIM26" s="753"/>
      <c r="JIN26" s="753"/>
      <c r="JIO26" s="753"/>
      <c r="JIP26" s="753"/>
      <c r="JIQ26" s="753"/>
      <c r="JIR26" s="753"/>
      <c r="JIS26" s="753"/>
      <c r="JIT26" s="753"/>
      <c r="JIU26" s="753"/>
      <c r="JIV26" s="753"/>
      <c r="JIW26" s="753"/>
      <c r="JIX26" s="753"/>
      <c r="JIY26" s="753"/>
      <c r="JIZ26" s="753"/>
      <c r="JJA26" s="753"/>
      <c r="JJB26" s="753"/>
      <c r="JJC26" s="753"/>
      <c r="JJD26" s="753"/>
      <c r="JJE26" s="753"/>
      <c r="JJF26" s="753"/>
      <c r="JJG26" s="753"/>
      <c r="JJH26" s="753"/>
      <c r="JJI26" s="753"/>
      <c r="JJJ26" s="753"/>
      <c r="JJK26" s="753"/>
      <c r="JJL26" s="753"/>
      <c r="JJM26" s="753"/>
      <c r="JJN26" s="753"/>
      <c r="JJO26" s="753"/>
      <c r="JJP26" s="753"/>
      <c r="JJQ26" s="753"/>
      <c r="JJR26" s="753"/>
      <c r="JJS26" s="753"/>
      <c r="JJT26" s="753"/>
      <c r="JJU26" s="753"/>
      <c r="JJV26" s="753"/>
      <c r="JJW26" s="753"/>
      <c r="JJX26" s="753"/>
      <c r="JJY26" s="753"/>
      <c r="JJZ26" s="753"/>
      <c r="JKA26" s="753"/>
      <c r="JKB26" s="753"/>
      <c r="JKC26" s="753"/>
      <c r="JKD26" s="753"/>
      <c r="JKE26" s="753"/>
      <c r="JKF26" s="753"/>
      <c r="JKG26" s="753"/>
      <c r="JKH26" s="753"/>
      <c r="JKI26" s="753"/>
      <c r="JKJ26" s="753"/>
      <c r="JKK26" s="753"/>
      <c r="JKL26" s="753"/>
      <c r="JKM26" s="753"/>
      <c r="JKN26" s="753"/>
      <c r="JKO26" s="753"/>
      <c r="JKP26" s="753"/>
      <c r="JKQ26" s="753"/>
      <c r="JKR26" s="753"/>
      <c r="JKS26" s="753"/>
      <c r="JKT26" s="753"/>
      <c r="JKU26" s="753"/>
      <c r="JKV26" s="753"/>
      <c r="JKW26" s="753"/>
      <c r="JKX26" s="753"/>
      <c r="JKY26" s="753"/>
      <c r="JKZ26" s="753"/>
      <c r="JLA26" s="753"/>
      <c r="JLB26" s="753"/>
      <c r="JLC26" s="753"/>
      <c r="JLD26" s="753"/>
      <c r="JLE26" s="753"/>
      <c r="JLF26" s="753"/>
      <c r="JLG26" s="753"/>
      <c r="JLH26" s="753"/>
      <c r="JLI26" s="753"/>
      <c r="JLJ26" s="753"/>
      <c r="JLK26" s="753"/>
      <c r="JLL26" s="753"/>
      <c r="JLM26" s="753"/>
      <c r="JLN26" s="753"/>
      <c r="JLO26" s="753"/>
      <c r="JLP26" s="753"/>
      <c r="JLQ26" s="753"/>
      <c r="JLR26" s="753"/>
      <c r="JLS26" s="753"/>
      <c r="JLT26" s="753"/>
      <c r="JLU26" s="753"/>
      <c r="JLV26" s="753"/>
      <c r="JLW26" s="753"/>
      <c r="JLX26" s="753"/>
      <c r="JLY26" s="753"/>
      <c r="JLZ26" s="753"/>
      <c r="JMA26" s="753"/>
      <c r="JMB26" s="753"/>
      <c r="JMC26" s="753"/>
      <c r="JMD26" s="753"/>
      <c r="JME26" s="753"/>
      <c r="JMF26" s="753"/>
      <c r="JMG26" s="753"/>
      <c r="JMH26" s="753"/>
      <c r="JMI26" s="753"/>
      <c r="JMJ26" s="753"/>
      <c r="JMK26" s="753"/>
      <c r="JML26" s="753"/>
      <c r="JMM26" s="753"/>
      <c r="JMN26" s="753"/>
      <c r="JMO26" s="753"/>
      <c r="JMP26" s="753"/>
      <c r="JMQ26" s="753"/>
      <c r="JMR26" s="753"/>
      <c r="JMS26" s="753"/>
      <c r="JMT26" s="753"/>
      <c r="JMU26" s="753"/>
      <c r="JMV26" s="753"/>
      <c r="JMW26" s="753"/>
      <c r="JMX26" s="753"/>
      <c r="JMY26" s="753"/>
      <c r="JMZ26" s="753"/>
      <c r="JNA26" s="753"/>
      <c r="JNB26" s="753"/>
      <c r="JNC26" s="753"/>
      <c r="JND26" s="753"/>
      <c r="JNE26" s="753"/>
      <c r="JNF26" s="753"/>
      <c r="JNG26" s="753"/>
      <c r="JNH26" s="753"/>
      <c r="JNI26" s="753"/>
      <c r="JNJ26" s="753"/>
      <c r="JNK26" s="753"/>
      <c r="JNL26" s="753"/>
      <c r="JNM26" s="753"/>
      <c r="JNN26" s="753"/>
      <c r="JNO26" s="753"/>
      <c r="JNP26" s="753"/>
      <c r="JNQ26" s="753"/>
      <c r="JNR26" s="753"/>
      <c r="JNS26" s="753"/>
      <c r="JNT26" s="753"/>
      <c r="JNU26" s="753"/>
      <c r="JNV26" s="753"/>
      <c r="JNW26" s="753"/>
      <c r="JNX26" s="753"/>
      <c r="JNY26" s="753"/>
      <c r="JNZ26" s="753"/>
      <c r="JOA26" s="753"/>
      <c r="JOB26" s="753"/>
      <c r="JOC26" s="753"/>
      <c r="JOD26" s="753"/>
      <c r="JOE26" s="753"/>
      <c r="JOF26" s="753"/>
      <c r="JOG26" s="753"/>
      <c r="JOH26" s="753"/>
      <c r="JOI26" s="753"/>
      <c r="JOJ26" s="753"/>
      <c r="JOK26" s="753"/>
      <c r="JOL26" s="753"/>
      <c r="JOM26" s="753"/>
      <c r="JON26" s="753"/>
      <c r="JOO26" s="753"/>
      <c r="JOP26" s="753"/>
      <c r="JOQ26" s="753"/>
      <c r="JOR26" s="753"/>
      <c r="JOS26" s="753"/>
      <c r="JOT26" s="753"/>
      <c r="JOU26" s="753"/>
      <c r="JOV26" s="753"/>
      <c r="JOW26" s="753"/>
      <c r="JOX26" s="753"/>
      <c r="JOY26" s="753"/>
      <c r="JOZ26" s="753"/>
      <c r="JPA26" s="753"/>
      <c r="JPB26" s="753"/>
      <c r="JPC26" s="753"/>
      <c r="JPD26" s="753"/>
      <c r="JPE26" s="753"/>
      <c r="JPF26" s="753"/>
      <c r="JPG26" s="753"/>
      <c r="JPH26" s="753"/>
      <c r="JPI26" s="753"/>
      <c r="JPJ26" s="753"/>
      <c r="JPK26" s="753"/>
      <c r="JPL26" s="753"/>
      <c r="JPM26" s="753"/>
      <c r="JPN26" s="753"/>
      <c r="JPO26" s="753"/>
      <c r="JPP26" s="753"/>
      <c r="JPQ26" s="753"/>
      <c r="JPR26" s="753"/>
      <c r="JPS26" s="753"/>
      <c r="JPT26" s="753"/>
      <c r="JPU26" s="753"/>
      <c r="JPV26" s="753"/>
      <c r="JPW26" s="753"/>
      <c r="JPX26" s="753"/>
      <c r="JPY26" s="753"/>
      <c r="JPZ26" s="753"/>
      <c r="JQA26" s="753"/>
      <c r="JQB26" s="753"/>
      <c r="JQC26" s="753"/>
      <c r="JQD26" s="753"/>
      <c r="JQE26" s="753"/>
      <c r="JQF26" s="753"/>
      <c r="JQG26" s="753"/>
      <c r="JQH26" s="753"/>
      <c r="JQI26" s="753"/>
      <c r="JQJ26" s="753"/>
      <c r="JQK26" s="753"/>
      <c r="JQL26" s="753"/>
      <c r="JQM26" s="753"/>
      <c r="JQN26" s="753"/>
      <c r="JQO26" s="753"/>
      <c r="JQP26" s="753"/>
      <c r="JQQ26" s="753"/>
      <c r="JQR26" s="753"/>
      <c r="JQS26" s="753"/>
      <c r="JQT26" s="753"/>
      <c r="JQU26" s="753"/>
      <c r="JQV26" s="753"/>
      <c r="JQW26" s="753"/>
      <c r="JQX26" s="753"/>
      <c r="JQY26" s="753"/>
      <c r="JQZ26" s="753"/>
      <c r="JRA26" s="753"/>
      <c r="JRB26" s="753"/>
      <c r="JRC26" s="753"/>
      <c r="JRD26" s="753"/>
      <c r="JRE26" s="753"/>
      <c r="JRF26" s="753"/>
      <c r="JRG26" s="753"/>
      <c r="JRH26" s="753"/>
      <c r="JRI26" s="753"/>
      <c r="JRJ26" s="753"/>
      <c r="JRK26" s="753"/>
      <c r="JRL26" s="753"/>
      <c r="JRM26" s="753"/>
      <c r="JRN26" s="753"/>
      <c r="JRO26" s="753"/>
      <c r="JRP26" s="753"/>
      <c r="JRQ26" s="753"/>
      <c r="JRR26" s="753"/>
      <c r="JRS26" s="753"/>
      <c r="JRT26" s="753"/>
      <c r="JRU26" s="753"/>
      <c r="JRV26" s="753"/>
      <c r="JRW26" s="753"/>
      <c r="JRX26" s="753"/>
      <c r="JRY26" s="753"/>
      <c r="JRZ26" s="753"/>
      <c r="JSA26" s="753"/>
      <c r="JSB26" s="753"/>
      <c r="JSC26" s="753"/>
      <c r="JSD26" s="753"/>
      <c r="JSE26" s="753"/>
      <c r="JSF26" s="753"/>
      <c r="JSG26" s="753"/>
      <c r="JSH26" s="753"/>
      <c r="JSI26" s="753"/>
      <c r="JSJ26" s="753"/>
      <c r="JSK26" s="753"/>
      <c r="JSL26" s="753"/>
      <c r="JSM26" s="753"/>
      <c r="JSN26" s="753"/>
      <c r="JSO26" s="753"/>
      <c r="JSP26" s="753"/>
      <c r="JSQ26" s="753"/>
      <c r="JSR26" s="753"/>
      <c r="JSS26" s="753"/>
      <c r="JST26" s="753"/>
      <c r="JSU26" s="753"/>
      <c r="JSV26" s="753"/>
      <c r="JSW26" s="753"/>
      <c r="JSX26" s="753"/>
      <c r="JSY26" s="753"/>
      <c r="JSZ26" s="753"/>
      <c r="JTA26" s="753"/>
      <c r="JTB26" s="753"/>
      <c r="JTC26" s="753"/>
      <c r="JTD26" s="753"/>
      <c r="JTE26" s="753"/>
      <c r="JTF26" s="753"/>
      <c r="JTG26" s="753"/>
      <c r="JTH26" s="753"/>
      <c r="JTI26" s="753"/>
      <c r="JTJ26" s="753"/>
      <c r="JTK26" s="753"/>
      <c r="JTL26" s="753"/>
      <c r="JTM26" s="753"/>
      <c r="JTN26" s="753"/>
      <c r="JTO26" s="753"/>
      <c r="JTP26" s="753"/>
      <c r="JTQ26" s="753"/>
      <c r="JTR26" s="753"/>
      <c r="JTS26" s="753"/>
      <c r="JTT26" s="753"/>
      <c r="JTU26" s="753"/>
      <c r="JTV26" s="753"/>
      <c r="JTW26" s="753"/>
      <c r="JTX26" s="753"/>
      <c r="JTY26" s="753"/>
      <c r="JTZ26" s="753"/>
      <c r="JUA26" s="753"/>
      <c r="JUB26" s="753"/>
      <c r="JUC26" s="753"/>
      <c r="JUD26" s="753"/>
      <c r="JUE26" s="753"/>
      <c r="JUF26" s="753"/>
      <c r="JUG26" s="753"/>
      <c r="JUH26" s="753"/>
      <c r="JUI26" s="753"/>
      <c r="JUJ26" s="753"/>
      <c r="JUK26" s="753"/>
      <c r="JUL26" s="753"/>
      <c r="JUM26" s="753"/>
      <c r="JUN26" s="753"/>
      <c r="JUO26" s="753"/>
      <c r="JUP26" s="753"/>
      <c r="JUQ26" s="753"/>
      <c r="JUR26" s="753"/>
      <c r="JUS26" s="753"/>
      <c r="JUT26" s="753"/>
      <c r="JUU26" s="753"/>
      <c r="JUV26" s="753"/>
      <c r="JUW26" s="753"/>
      <c r="JUX26" s="753"/>
      <c r="JUY26" s="753"/>
      <c r="JUZ26" s="753"/>
      <c r="JVA26" s="753"/>
      <c r="JVB26" s="753"/>
      <c r="JVC26" s="753"/>
      <c r="JVD26" s="753"/>
      <c r="JVE26" s="753"/>
      <c r="JVF26" s="753"/>
      <c r="JVG26" s="753"/>
      <c r="JVH26" s="753"/>
      <c r="JVI26" s="753"/>
      <c r="JVJ26" s="753"/>
      <c r="JVK26" s="753"/>
      <c r="JVL26" s="753"/>
      <c r="JVM26" s="753"/>
      <c r="JVN26" s="753"/>
      <c r="JVO26" s="753"/>
      <c r="JVP26" s="753"/>
      <c r="JVQ26" s="753"/>
      <c r="JVR26" s="753"/>
      <c r="JVS26" s="753"/>
      <c r="JVT26" s="753"/>
      <c r="JVU26" s="753"/>
      <c r="JVV26" s="753"/>
      <c r="JVW26" s="753"/>
      <c r="JVX26" s="753"/>
      <c r="JVY26" s="753"/>
      <c r="JVZ26" s="753"/>
      <c r="JWA26" s="753"/>
      <c r="JWB26" s="753"/>
      <c r="JWC26" s="753"/>
      <c r="JWD26" s="753"/>
      <c r="JWE26" s="753"/>
      <c r="JWF26" s="753"/>
      <c r="JWG26" s="753"/>
      <c r="JWH26" s="753"/>
      <c r="JWI26" s="753"/>
      <c r="JWJ26" s="753"/>
      <c r="JWK26" s="753"/>
      <c r="JWL26" s="753"/>
      <c r="JWM26" s="753"/>
      <c r="JWN26" s="753"/>
      <c r="JWO26" s="753"/>
      <c r="JWP26" s="753"/>
      <c r="JWQ26" s="753"/>
      <c r="JWR26" s="753"/>
      <c r="JWS26" s="753"/>
      <c r="JWT26" s="753"/>
      <c r="JWU26" s="753"/>
      <c r="JWV26" s="753"/>
      <c r="JWW26" s="753"/>
      <c r="JWX26" s="753"/>
      <c r="JWY26" s="753"/>
      <c r="JWZ26" s="753"/>
      <c r="JXA26" s="753"/>
      <c r="JXB26" s="753"/>
      <c r="JXC26" s="753"/>
      <c r="JXD26" s="753"/>
      <c r="JXE26" s="753"/>
      <c r="JXF26" s="753"/>
      <c r="JXG26" s="753"/>
      <c r="JXH26" s="753"/>
      <c r="JXI26" s="753"/>
      <c r="JXJ26" s="753"/>
      <c r="JXK26" s="753"/>
      <c r="JXL26" s="753"/>
      <c r="JXM26" s="753"/>
      <c r="JXN26" s="753"/>
      <c r="JXO26" s="753"/>
      <c r="JXP26" s="753"/>
      <c r="JXQ26" s="753"/>
      <c r="JXR26" s="753"/>
      <c r="JXS26" s="753"/>
      <c r="JXT26" s="753"/>
      <c r="JXU26" s="753"/>
      <c r="JXV26" s="753"/>
      <c r="JXW26" s="753"/>
      <c r="JXX26" s="753"/>
      <c r="JXY26" s="753"/>
      <c r="JXZ26" s="753"/>
      <c r="JYA26" s="753"/>
      <c r="JYB26" s="753"/>
      <c r="JYC26" s="753"/>
      <c r="JYD26" s="753"/>
      <c r="JYE26" s="753"/>
      <c r="JYF26" s="753"/>
      <c r="JYG26" s="753"/>
      <c r="JYH26" s="753"/>
      <c r="JYI26" s="753"/>
      <c r="JYJ26" s="753"/>
      <c r="JYK26" s="753"/>
      <c r="JYL26" s="753"/>
      <c r="JYM26" s="753"/>
      <c r="JYN26" s="753"/>
      <c r="JYO26" s="753"/>
      <c r="JYP26" s="753"/>
      <c r="JYQ26" s="753"/>
      <c r="JYR26" s="753"/>
      <c r="JYS26" s="753"/>
      <c r="JYT26" s="753"/>
      <c r="JYU26" s="753"/>
      <c r="JYV26" s="753"/>
      <c r="JYW26" s="753"/>
      <c r="JYX26" s="753"/>
      <c r="JYY26" s="753"/>
      <c r="JYZ26" s="753"/>
      <c r="JZA26" s="753"/>
      <c r="JZB26" s="753"/>
      <c r="JZC26" s="753"/>
      <c r="JZD26" s="753"/>
      <c r="JZE26" s="753"/>
      <c r="JZF26" s="753"/>
      <c r="JZG26" s="753"/>
      <c r="JZH26" s="753"/>
      <c r="JZI26" s="753"/>
      <c r="JZJ26" s="753"/>
      <c r="JZK26" s="753"/>
      <c r="JZL26" s="753"/>
      <c r="JZM26" s="753"/>
      <c r="JZN26" s="753"/>
      <c r="JZO26" s="753"/>
      <c r="JZP26" s="753"/>
      <c r="JZQ26" s="753"/>
      <c r="JZR26" s="753"/>
      <c r="JZS26" s="753"/>
      <c r="JZT26" s="753"/>
      <c r="JZU26" s="753"/>
      <c r="JZV26" s="753"/>
      <c r="JZW26" s="753"/>
      <c r="JZX26" s="753"/>
      <c r="JZY26" s="753"/>
      <c r="JZZ26" s="753"/>
      <c r="KAA26" s="753"/>
      <c r="KAB26" s="753"/>
      <c r="KAC26" s="753"/>
      <c r="KAD26" s="753"/>
      <c r="KAE26" s="753"/>
      <c r="KAF26" s="753"/>
      <c r="KAG26" s="753"/>
      <c r="KAH26" s="753"/>
      <c r="KAI26" s="753"/>
      <c r="KAJ26" s="753"/>
      <c r="KAK26" s="753"/>
      <c r="KAL26" s="753"/>
      <c r="KAM26" s="753"/>
      <c r="KAN26" s="753"/>
      <c r="KAO26" s="753"/>
      <c r="KAP26" s="753"/>
      <c r="KAQ26" s="753"/>
      <c r="KAR26" s="753"/>
      <c r="KAS26" s="753"/>
      <c r="KAT26" s="753"/>
      <c r="KAU26" s="753"/>
      <c r="KAV26" s="753"/>
      <c r="KAW26" s="753"/>
      <c r="KAX26" s="753"/>
      <c r="KAY26" s="753"/>
      <c r="KAZ26" s="753"/>
      <c r="KBA26" s="753"/>
      <c r="KBB26" s="753"/>
      <c r="KBC26" s="753"/>
      <c r="KBD26" s="753"/>
      <c r="KBE26" s="753"/>
      <c r="KBF26" s="753"/>
      <c r="KBG26" s="753"/>
      <c r="KBH26" s="753"/>
      <c r="KBI26" s="753"/>
      <c r="KBJ26" s="753"/>
      <c r="KBK26" s="753"/>
      <c r="KBL26" s="753"/>
      <c r="KBM26" s="753"/>
      <c r="KBN26" s="753"/>
      <c r="KBO26" s="753"/>
      <c r="KBP26" s="753"/>
      <c r="KBQ26" s="753"/>
      <c r="KBR26" s="753"/>
      <c r="KBS26" s="753"/>
      <c r="KBT26" s="753"/>
      <c r="KBU26" s="753"/>
      <c r="KBV26" s="753"/>
      <c r="KBW26" s="753"/>
      <c r="KBX26" s="753"/>
      <c r="KBY26" s="753"/>
      <c r="KBZ26" s="753"/>
      <c r="KCA26" s="753"/>
      <c r="KCB26" s="753"/>
      <c r="KCC26" s="753"/>
      <c r="KCD26" s="753"/>
      <c r="KCE26" s="753"/>
      <c r="KCF26" s="753"/>
      <c r="KCG26" s="753"/>
      <c r="KCH26" s="753"/>
      <c r="KCI26" s="753"/>
      <c r="KCJ26" s="753"/>
      <c r="KCK26" s="753"/>
      <c r="KCL26" s="753"/>
      <c r="KCM26" s="753"/>
      <c r="KCN26" s="753"/>
      <c r="KCO26" s="753"/>
      <c r="KCP26" s="753"/>
      <c r="KCQ26" s="753"/>
      <c r="KCR26" s="753"/>
      <c r="KCS26" s="753"/>
      <c r="KCT26" s="753"/>
      <c r="KCU26" s="753"/>
      <c r="KCV26" s="753"/>
      <c r="KCW26" s="753"/>
      <c r="KCX26" s="753"/>
      <c r="KCY26" s="753"/>
      <c r="KCZ26" s="753"/>
      <c r="KDA26" s="753"/>
      <c r="KDB26" s="753"/>
      <c r="KDC26" s="753"/>
      <c r="KDD26" s="753"/>
      <c r="KDE26" s="753"/>
      <c r="KDF26" s="753"/>
      <c r="KDG26" s="753"/>
      <c r="KDH26" s="753"/>
      <c r="KDI26" s="753"/>
      <c r="KDJ26" s="753"/>
      <c r="KDK26" s="753"/>
      <c r="KDL26" s="753"/>
      <c r="KDM26" s="753"/>
      <c r="KDN26" s="753"/>
      <c r="KDO26" s="753"/>
      <c r="KDP26" s="753"/>
      <c r="KDQ26" s="753"/>
      <c r="KDR26" s="753"/>
      <c r="KDS26" s="753"/>
      <c r="KDT26" s="753"/>
      <c r="KDU26" s="753"/>
      <c r="KDV26" s="753"/>
      <c r="KDW26" s="753"/>
      <c r="KDX26" s="753"/>
      <c r="KDY26" s="753"/>
      <c r="KDZ26" s="753"/>
      <c r="KEA26" s="753"/>
      <c r="KEB26" s="753"/>
      <c r="KEC26" s="753"/>
      <c r="KED26" s="753"/>
      <c r="KEE26" s="753"/>
      <c r="KEF26" s="753"/>
      <c r="KEG26" s="753"/>
      <c r="KEH26" s="753"/>
      <c r="KEI26" s="753"/>
      <c r="KEJ26" s="753"/>
      <c r="KEK26" s="753"/>
      <c r="KEL26" s="753"/>
      <c r="KEM26" s="753"/>
      <c r="KEN26" s="753"/>
      <c r="KEO26" s="753"/>
      <c r="KEP26" s="753"/>
      <c r="KEQ26" s="753"/>
      <c r="KER26" s="753"/>
      <c r="KES26" s="753"/>
      <c r="KET26" s="753"/>
      <c r="KEU26" s="753"/>
      <c r="KEV26" s="753"/>
      <c r="KEW26" s="753"/>
      <c r="KEX26" s="753"/>
      <c r="KEY26" s="753"/>
      <c r="KEZ26" s="753"/>
      <c r="KFA26" s="753"/>
      <c r="KFB26" s="753"/>
      <c r="KFC26" s="753"/>
      <c r="KFD26" s="753"/>
      <c r="KFE26" s="753"/>
      <c r="KFF26" s="753"/>
      <c r="KFG26" s="753"/>
      <c r="KFH26" s="753"/>
      <c r="KFI26" s="753"/>
      <c r="KFJ26" s="753"/>
      <c r="KFK26" s="753"/>
      <c r="KFL26" s="753"/>
      <c r="KFM26" s="753"/>
      <c r="KFN26" s="753"/>
      <c r="KFO26" s="753"/>
      <c r="KFP26" s="753"/>
      <c r="KFQ26" s="753"/>
      <c r="KFR26" s="753"/>
      <c r="KFS26" s="753"/>
      <c r="KFT26" s="753"/>
      <c r="KFU26" s="753"/>
      <c r="KFV26" s="753"/>
      <c r="KFW26" s="753"/>
      <c r="KFX26" s="753"/>
      <c r="KFY26" s="753"/>
      <c r="KFZ26" s="753"/>
      <c r="KGA26" s="753"/>
      <c r="KGB26" s="753"/>
      <c r="KGC26" s="753"/>
      <c r="KGD26" s="753"/>
      <c r="KGE26" s="753"/>
      <c r="KGF26" s="753"/>
      <c r="KGG26" s="753"/>
      <c r="KGH26" s="753"/>
      <c r="KGI26" s="753"/>
      <c r="KGJ26" s="753"/>
      <c r="KGK26" s="753"/>
      <c r="KGL26" s="753"/>
      <c r="KGM26" s="753"/>
      <c r="KGN26" s="753"/>
      <c r="KGO26" s="753"/>
      <c r="KGP26" s="753"/>
      <c r="KGQ26" s="753"/>
      <c r="KGR26" s="753"/>
      <c r="KGS26" s="753"/>
      <c r="KGT26" s="753"/>
      <c r="KGU26" s="753"/>
      <c r="KGV26" s="753"/>
      <c r="KGW26" s="753"/>
      <c r="KGX26" s="753"/>
      <c r="KGY26" s="753"/>
      <c r="KGZ26" s="753"/>
      <c r="KHA26" s="753"/>
      <c r="KHB26" s="753"/>
      <c r="KHC26" s="753"/>
      <c r="KHD26" s="753"/>
      <c r="KHE26" s="753"/>
      <c r="KHF26" s="753"/>
      <c r="KHG26" s="753"/>
      <c r="KHH26" s="753"/>
      <c r="KHI26" s="753"/>
      <c r="KHJ26" s="753"/>
      <c r="KHK26" s="753"/>
      <c r="KHL26" s="753"/>
      <c r="KHM26" s="753"/>
      <c r="KHN26" s="753"/>
      <c r="KHO26" s="753"/>
      <c r="KHP26" s="753"/>
      <c r="KHQ26" s="753"/>
      <c r="KHR26" s="753"/>
      <c r="KHS26" s="753"/>
      <c r="KHT26" s="753"/>
      <c r="KHU26" s="753"/>
      <c r="KHV26" s="753"/>
      <c r="KHW26" s="753"/>
      <c r="KHX26" s="753"/>
      <c r="KHY26" s="753"/>
      <c r="KHZ26" s="753"/>
      <c r="KIA26" s="753"/>
      <c r="KIB26" s="753"/>
      <c r="KIC26" s="753"/>
      <c r="KID26" s="753"/>
      <c r="KIE26" s="753"/>
      <c r="KIF26" s="753"/>
      <c r="KIG26" s="753"/>
      <c r="KIH26" s="753"/>
      <c r="KII26" s="753"/>
      <c r="KIJ26" s="753"/>
      <c r="KIK26" s="753"/>
      <c r="KIL26" s="753"/>
      <c r="KIM26" s="753"/>
      <c r="KIN26" s="753"/>
      <c r="KIO26" s="753"/>
      <c r="KIP26" s="753"/>
      <c r="KIQ26" s="753"/>
      <c r="KIR26" s="753"/>
      <c r="KIS26" s="753"/>
      <c r="KIT26" s="753"/>
      <c r="KIU26" s="753"/>
      <c r="KIV26" s="753"/>
      <c r="KIW26" s="753"/>
      <c r="KIX26" s="753"/>
      <c r="KIY26" s="753"/>
      <c r="KIZ26" s="753"/>
      <c r="KJA26" s="753"/>
      <c r="KJB26" s="753"/>
      <c r="KJC26" s="753"/>
      <c r="KJD26" s="753"/>
      <c r="KJE26" s="753"/>
      <c r="KJF26" s="753"/>
      <c r="KJG26" s="753"/>
      <c r="KJH26" s="753"/>
      <c r="KJI26" s="753"/>
      <c r="KJJ26" s="753"/>
      <c r="KJK26" s="753"/>
      <c r="KJL26" s="753"/>
      <c r="KJM26" s="753"/>
      <c r="KJN26" s="753"/>
      <c r="KJO26" s="753"/>
      <c r="KJP26" s="753"/>
      <c r="KJQ26" s="753"/>
      <c r="KJR26" s="753"/>
      <c r="KJS26" s="753"/>
      <c r="KJT26" s="753"/>
      <c r="KJU26" s="753"/>
      <c r="KJV26" s="753"/>
      <c r="KJW26" s="753"/>
      <c r="KJX26" s="753"/>
      <c r="KJY26" s="753"/>
      <c r="KJZ26" s="753"/>
      <c r="KKA26" s="753"/>
      <c r="KKB26" s="753"/>
      <c r="KKC26" s="753"/>
      <c r="KKD26" s="753"/>
      <c r="KKE26" s="753"/>
      <c r="KKF26" s="753"/>
      <c r="KKG26" s="753"/>
      <c r="KKH26" s="753"/>
      <c r="KKI26" s="753"/>
      <c r="KKJ26" s="753"/>
      <c r="KKK26" s="753"/>
      <c r="KKL26" s="753"/>
      <c r="KKM26" s="753"/>
      <c r="KKN26" s="753"/>
      <c r="KKO26" s="753"/>
      <c r="KKP26" s="753"/>
      <c r="KKQ26" s="753"/>
      <c r="KKR26" s="753"/>
      <c r="KKS26" s="753"/>
      <c r="KKT26" s="753"/>
      <c r="KKU26" s="753"/>
      <c r="KKV26" s="753"/>
      <c r="KKW26" s="753"/>
      <c r="KKX26" s="753"/>
      <c r="KKY26" s="753"/>
      <c r="KKZ26" s="753"/>
      <c r="KLA26" s="753"/>
      <c r="KLB26" s="753"/>
      <c r="KLC26" s="753"/>
      <c r="KLD26" s="753"/>
      <c r="KLE26" s="753"/>
      <c r="KLF26" s="753"/>
      <c r="KLG26" s="753"/>
      <c r="KLH26" s="753"/>
      <c r="KLI26" s="753"/>
      <c r="KLJ26" s="753"/>
      <c r="KLK26" s="753"/>
      <c r="KLL26" s="753"/>
      <c r="KLM26" s="753"/>
      <c r="KLN26" s="753"/>
      <c r="KLO26" s="753"/>
      <c r="KLP26" s="753"/>
      <c r="KLQ26" s="753"/>
      <c r="KLR26" s="753"/>
      <c r="KLS26" s="753"/>
      <c r="KLT26" s="753"/>
      <c r="KLU26" s="753"/>
      <c r="KLV26" s="753"/>
      <c r="KLW26" s="753"/>
      <c r="KLX26" s="753"/>
      <c r="KLY26" s="753"/>
      <c r="KLZ26" s="753"/>
      <c r="KMA26" s="753"/>
      <c r="KMB26" s="753"/>
      <c r="KMC26" s="753"/>
      <c r="KMD26" s="753"/>
      <c r="KME26" s="753"/>
      <c r="KMF26" s="753"/>
      <c r="KMG26" s="753"/>
      <c r="KMH26" s="753"/>
      <c r="KMI26" s="753"/>
      <c r="KMJ26" s="753"/>
      <c r="KMK26" s="753"/>
      <c r="KML26" s="753"/>
      <c r="KMM26" s="753"/>
      <c r="KMN26" s="753"/>
      <c r="KMO26" s="753"/>
      <c r="KMP26" s="753"/>
      <c r="KMQ26" s="753"/>
      <c r="KMR26" s="753"/>
      <c r="KMS26" s="753"/>
      <c r="KMT26" s="753"/>
      <c r="KMU26" s="753"/>
      <c r="KMV26" s="753"/>
      <c r="KMW26" s="753"/>
      <c r="KMX26" s="753"/>
      <c r="KMY26" s="753"/>
      <c r="KMZ26" s="753"/>
      <c r="KNA26" s="753"/>
      <c r="KNB26" s="753"/>
      <c r="KNC26" s="753"/>
      <c r="KND26" s="753"/>
      <c r="KNE26" s="753"/>
      <c r="KNF26" s="753"/>
      <c r="KNG26" s="753"/>
      <c r="KNH26" s="753"/>
      <c r="KNI26" s="753"/>
      <c r="KNJ26" s="753"/>
      <c r="KNK26" s="753"/>
      <c r="KNL26" s="753"/>
      <c r="KNM26" s="753"/>
      <c r="KNN26" s="753"/>
      <c r="KNO26" s="753"/>
      <c r="KNP26" s="753"/>
      <c r="KNQ26" s="753"/>
      <c r="KNR26" s="753"/>
      <c r="KNS26" s="753"/>
      <c r="KNT26" s="753"/>
      <c r="KNU26" s="753"/>
      <c r="KNV26" s="753"/>
      <c r="KNW26" s="753"/>
      <c r="KNX26" s="753"/>
      <c r="KNY26" s="753"/>
      <c r="KNZ26" s="753"/>
      <c r="KOA26" s="753"/>
      <c r="KOB26" s="753"/>
      <c r="KOC26" s="753"/>
      <c r="KOD26" s="753"/>
      <c r="KOE26" s="753"/>
      <c r="KOF26" s="753"/>
      <c r="KOG26" s="753"/>
      <c r="KOH26" s="753"/>
      <c r="KOI26" s="753"/>
      <c r="KOJ26" s="753"/>
      <c r="KOK26" s="753"/>
      <c r="KOL26" s="753"/>
      <c r="KOM26" s="753"/>
      <c r="KON26" s="753"/>
      <c r="KOO26" s="753"/>
      <c r="KOP26" s="753"/>
      <c r="KOQ26" s="753"/>
      <c r="KOR26" s="753"/>
      <c r="KOS26" s="753"/>
      <c r="KOT26" s="753"/>
      <c r="KOU26" s="753"/>
      <c r="KOV26" s="753"/>
      <c r="KOW26" s="753"/>
      <c r="KOX26" s="753"/>
      <c r="KOY26" s="753"/>
      <c r="KOZ26" s="753"/>
      <c r="KPA26" s="753"/>
      <c r="KPB26" s="753"/>
      <c r="KPC26" s="753"/>
      <c r="KPD26" s="753"/>
      <c r="KPE26" s="753"/>
      <c r="KPF26" s="753"/>
      <c r="KPG26" s="753"/>
      <c r="KPH26" s="753"/>
      <c r="KPI26" s="753"/>
      <c r="KPJ26" s="753"/>
      <c r="KPK26" s="753"/>
      <c r="KPL26" s="753"/>
      <c r="KPM26" s="753"/>
      <c r="KPN26" s="753"/>
      <c r="KPO26" s="753"/>
      <c r="KPP26" s="753"/>
      <c r="KPQ26" s="753"/>
      <c r="KPR26" s="753"/>
      <c r="KPS26" s="753"/>
      <c r="KPT26" s="753"/>
      <c r="KPU26" s="753"/>
      <c r="KPV26" s="753"/>
      <c r="KPW26" s="753"/>
      <c r="KPX26" s="753"/>
      <c r="KPY26" s="753"/>
      <c r="KPZ26" s="753"/>
      <c r="KQA26" s="753"/>
      <c r="KQB26" s="753"/>
      <c r="KQC26" s="753"/>
      <c r="KQD26" s="753"/>
      <c r="KQE26" s="753"/>
      <c r="KQF26" s="753"/>
      <c r="KQG26" s="753"/>
      <c r="KQH26" s="753"/>
      <c r="KQI26" s="753"/>
      <c r="KQJ26" s="753"/>
      <c r="KQK26" s="753"/>
      <c r="KQL26" s="753"/>
      <c r="KQM26" s="753"/>
      <c r="KQN26" s="753"/>
      <c r="KQO26" s="753"/>
      <c r="KQP26" s="753"/>
      <c r="KQQ26" s="753"/>
      <c r="KQR26" s="753"/>
      <c r="KQS26" s="753"/>
      <c r="KQT26" s="753"/>
      <c r="KQU26" s="753"/>
      <c r="KQV26" s="753"/>
      <c r="KQW26" s="753"/>
      <c r="KQX26" s="753"/>
      <c r="KQY26" s="753"/>
      <c r="KQZ26" s="753"/>
      <c r="KRA26" s="753"/>
      <c r="KRB26" s="753"/>
      <c r="KRC26" s="753"/>
      <c r="KRD26" s="753"/>
      <c r="KRE26" s="753"/>
      <c r="KRF26" s="753"/>
      <c r="KRG26" s="753"/>
      <c r="KRH26" s="753"/>
      <c r="KRI26" s="753"/>
      <c r="KRJ26" s="753"/>
      <c r="KRK26" s="753"/>
      <c r="KRL26" s="753"/>
      <c r="KRM26" s="753"/>
      <c r="KRN26" s="753"/>
      <c r="KRO26" s="753"/>
      <c r="KRP26" s="753"/>
      <c r="KRQ26" s="753"/>
      <c r="KRR26" s="753"/>
      <c r="KRS26" s="753"/>
      <c r="KRT26" s="753"/>
      <c r="KRU26" s="753"/>
      <c r="KRV26" s="753"/>
      <c r="KRW26" s="753"/>
      <c r="KRX26" s="753"/>
      <c r="KRY26" s="753"/>
      <c r="KRZ26" s="753"/>
      <c r="KSA26" s="753"/>
      <c r="KSB26" s="753"/>
      <c r="KSC26" s="753"/>
      <c r="KSD26" s="753"/>
      <c r="KSE26" s="753"/>
      <c r="KSF26" s="753"/>
      <c r="KSG26" s="753"/>
      <c r="KSH26" s="753"/>
      <c r="KSI26" s="753"/>
      <c r="KSJ26" s="753"/>
      <c r="KSK26" s="753"/>
      <c r="KSL26" s="753"/>
      <c r="KSM26" s="753"/>
      <c r="KSN26" s="753"/>
      <c r="KSO26" s="753"/>
      <c r="KSP26" s="753"/>
      <c r="KSQ26" s="753"/>
      <c r="KSR26" s="753"/>
      <c r="KSS26" s="753"/>
      <c r="KST26" s="753"/>
      <c r="KSU26" s="753"/>
      <c r="KSV26" s="753"/>
      <c r="KSW26" s="753"/>
      <c r="KSX26" s="753"/>
      <c r="KSY26" s="753"/>
      <c r="KSZ26" s="753"/>
      <c r="KTA26" s="753"/>
      <c r="KTB26" s="753"/>
      <c r="KTC26" s="753"/>
      <c r="KTD26" s="753"/>
      <c r="KTE26" s="753"/>
      <c r="KTF26" s="753"/>
      <c r="KTG26" s="753"/>
      <c r="KTH26" s="753"/>
      <c r="KTI26" s="753"/>
      <c r="KTJ26" s="753"/>
      <c r="KTK26" s="753"/>
      <c r="KTL26" s="753"/>
      <c r="KTM26" s="753"/>
      <c r="KTN26" s="753"/>
      <c r="KTO26" s="753"/>
      <c r="KTP26" s="753"/>
      <c r="KTQ26" s="753"/>
      <c r="KTR26" s="753"/>
      <c r="KTS26" s="753"/>
      <c r="KTT26" s="753"/>
      <c r="KTU26" s="753"/>
      <c r="KTV26" s="753"/>
      <c r="KTW26" s="753"/>
      <c r="KTX26" s="753"/>
      <c r="KTY26" s="753"/>
      <c r="KTZ26" s="753"/>
      <c r="KUA26" s="753"/>
      <c r="KUB26" s="753"/>
      <c r="KUC26" s="753"/>
      <c r="KUD26" s="753"/>
      <c r="KUE26" s="753"/>
      <c r="KUF26" s="753"/>
      <c r="KUG26" s="753"/>
      <c r="KUH26" s="753"/>
      <c r="KUI26" s="753"/>
      <c r="KUJ26" s="753"/>
      <c r="KUK26" s="753"/>
      <c r="KUL26" s="753"/>
      <c r="KUM26" s="753"/>
      <c r="KUN26" s="753"/>
      <c r="KUO26" s="753"/>
      <c r="KUP26" s="753"/>
      <c r="KUQ26" s="753"/>
      <c r="KUR26" s="753"/>
      <c r="KUS26" s="753"/>
      <c r="KUT26" s="753"/>
      <c r="KUU26" s="753"/>
      <c r="KUV26" s="753"/>
      <c r="KUW26" s="753"/>
      <c r="KUX26" s="753"/>
      <c r="KUY26" s="753"/>
      <c r="KUZ26" s="753"/>
      <c r="KVA26" s="753"/>
      <c r="KVB26" s="753"/>
      <c r="KVC26" s="753"/>
      <c r="KVD26" s="753"/>
      <c r="KVE26" s="753"/>
      <c r="KVF26" s="753"/>
      <c r="KVG26" s="753"/>
      <c r="KVH26" s="753"/>
      <c r="KVI26" s="753"/>
      <c r="KVJ26" s="753"/>
      <c r="KVK26" s="753"/>
      <c r="KVL26" s="753"/>
      <c r="KVM26" s="753"/>
      <c r="KVN26" s="753"/>
      <c r="KVO26" s="753"/>
      <c r="KVP26" s="753"/>
      <c r="KVQ26" s="753"/>
      <c r="KVR26" s="753"/>
      <c r="KVS26" s="753"/>
      <c r="KVT26" s="753"/>
      <c r="KVU26" s="753"/>
      <c r="KVV26" s="753"/>
      <c r="KVW26" s="753"/>
      <c r="KVX26" s="753"/>
      <c r="KVY26" s="753"/>
      <c r="KVZ26" s="753"/>
      <c r="KWA26" s="753"/>
      <c r="KWB26" s="753"/>
      <c r="KWC26" s="753"/>
      <c r="KWD26" s="753"/>
      <c r="KWE26" s="753"/>
      <c r="KWF26" s="753"/>
      <c r="KWG26" s="753"/>
      <c r="KWH26" s="753"/>
      <c r="KWI26" s="753"/>
      <c r="KWJ26" s="753"/>
      <c r="KWK26" s="753"/>
      <c r="KWL26" s="753"/>
      <c r="KWM26" s="753"/>
      <c r="KWN26" s="753"/>
      <c r="KWO26" s="753"/>
      <c r="KWP26" s="753"/>
      <c r="KWQ26" s="753"/>
      <c r="KWR26" s="753"/>
      <c r="KWS26" s="753"/>
      <c r="KWT26" s="753"/>
      <c r="KWU26" s="753"/>
      <c r="KWV26" s="753"/>
      <c r="KWW26" s="753"/>
      <c r="KWX26" s="753"/>
      <c r="KWY26" s="753"/>
      <c r="KWZ26" s="753"/>
      <c r="KXA26" s="753"/>
      <c r="KXB26" s="753"/>
      <c r="KXC26" s="753"/>
      <c r="KXD26" s="753"/>
      <c r="KXE26" s="753"/>
      <c r="KXF26" s="753"/>
      <c r="KXG26" s="753"/>
      <c r="KXH26" s="753"/>
      <c r="KXI26" s="753"/>
      <c r="KXJ26" s="753"/>
      <c r="KXK26" s="753"/>
      <c r="KXL26" s="753"/>
      <c r="KXM26" s="753"/>
      <c r="KXN26" s="753"/>
      <c r="KXO26" s="753"/>
      <c r="KXP26" s="753"/>
      <c r="KXQ26" s="753"/>
      <c r="KXR26" s="753"/>
      <c r="KXS26" s="753"/>
      <c r="KXT26" s="753"/>
      <c r="KXU26" s="753"/>
      <c r="KXV26" s="753"/>
      <c r="KXW26" s="753"/>
      <c r="KXX26" s="753"/>
      <c r="KXY26" s="753"/>
      <c r="KXZ26" s="753"/>
      <c r="KYA26" s="753"/>
      <c r="KYB26" s="753"/>
      <c r="KYC26" s="753"/>
      <c r="KYD26" s="753"/>
      <c r="KYE26" s="753"/>
      <c r="KYF26" s="753"/>
      <c r="KYG26" s="753"/>
      <c r="KYH26" s="753"/>
      <c r="KYI26" s="753"/>
      <c r="KYJ26" s="753"/>
      <c r="KYK26" s="753"/>
      <c r="KYL26" s="753"/>
      <c r="KYM26" s="753"/>
      <c r="KYN26" s="753"/>
      <c r="KYO26" s="753"/>
      <c r="KYP26" s="753"/>
      <c r="KYQ26" s="753"/>
      <c r="KYR26" s="753"/>
      <c r="KYS26" s="753"/>
      <c r="KYT26" s="753"/>
      <c r="KYU26" s="753"/>
      <c r="KYV26" s="753"/>
      <c r="KYW26" s="753"/>
      <c r="KYX26" s="753"/>
      <c r="KYY26" s="753"/>
      <c r="KYZ26" s="753"/>
      <c r="KZA26" s="753"/>
      <c r="KZB26" s="753"/>
      <c r="KZC26" s="753"/>
      <c r="KZD26" s="753"/>
      <c r="KZE26" s="753"/>
      <c r="KZF26" s="753"/>
      <c r="KZG26" s="753"/>
      <c r="KZH26" s="753"/>
      <c r="KZI26" s="753"/>
      <c r="KZJ26" s="753"/>
      <c r="KZK26" s="753"/>
      <c r="KZL26" s="753"/>
      <c r="KZM26" s="753"/>
      <c r="KZN26" s="753"/>
      <c r="KZO26" s="753"/>
      <c r="KZP26" s="753"/>
      <c r="KZQ26" s="753"/>
      <c r="KZR26" s="753"/>
      <c r="KZS26" s="753"/>
      <c r="KZT26" s="753"/>
      <c r="KZU26" s="753"/>
      <c r="KZV26" s="753"/>
      <c r="KZW26" s="753"/>
      <c r="KZX26" s="753"/>
      <c r="KZY26" s="753"/>
      <c r="KZZ26" s="753"/>
      <c r="LAA26" s="753"/>
      <c r="LAB26" s="753"/>
      <c r="LAC26" s="753"/>
      <c r="LAD26" s="753"/>
      <c r="LAE26" s="753"/>
      <c r="LAF26" s="753"/>
      <c r="LAG26" s="753"/>
      <c r="LAH26" s="753"/>
      <c r="LAI26" s="753"/>
      <c r="LAJ26" s="753"/>
      <c r="LAK26" s="753"/>
      <c r="LAL26" s="753"/>
      <c r="LAM26" s="753"/>
      <c r="LAN26" s="753"/>
      <c r="LAO26" s="753"/>
      <c r="LAP26" s="753"/>
      <c r="LAQ26" s="753"/>
      <c r="LAR26" s="753"/>
      <c r="LAS26" s="753"/>
      <c r="LAT26" s="753"/>
      <c r="LAU26" s="753"/>
      <c r="LAV26" s="753"/>
      <c r="LAW26" s="753"/>
      <c r="LAX26" s="753"/>
      <c r="LAY26" s="753"/>
      <c r="LAZ26" s="753"/>
      <c r="LBA26" s="753"/>
      <c r="LBB26" s="753"/>
      <c r="LBC26" s="753"/>
      <c r="LBD26" s="753"/>
      <c r="LBE26" s="753"/>
      <c r="LBF26" s="753"/>
      <c r="LBG26" s="753"/>
      <c r="LBH26" s="753"/>
      <c r="LBI26" s="753"/>
      <c r="LBJ26" s="753"/>
      <c r="LBK26" s="753"/>
      <c r="LBL26" s="753"/>
      <c r="LBM26" s="753"/>
      <c r="LBN26" s="753"/>
      <c r="LBO26" s="753"/>
      <c r="LBP26" s="753"/>
      <c r="LBQ26" s="753"/>
      <c r="LBR26" s="753"/>
      <c r="LBS26" s="753"/>
      <c r="LBT26" s="753"/>
      <c r="LBU26" s="753"/>
      <c r="LBV26" s="753"/>
      <c r="LBW26" s="753"/>
      <c r="LBX26" s="753"/>
      <c r="LBY26" s="753"/>
      <c r="LBZ26" s="753"/>
      <c r="LCA26" s="753"/>
      <c r="LCB26" s="753"/>
      <c r="LCC26" s="753"/>
      <c r="LCD26" s="753"/>
      <c r="LCE26" s="753"/>
      <c r="LCF26" s="753"/>
      <c r="LCG26" s="753"/>
      <c r="LCH26" s="753"/>
      <c r="LCI26" s="753"/>
      <c r="LCJ26" s="753"/>
      <c r="LCK26" s="753"/>
      <c r="LCL26" s="753"/>
      <c r="LCM26" s="753"/>
      <c r="LCN26" s="753"/>
      <c r="LCO26" s="753"/>
      <c r="LCP26" s="753"/>
      <c r="LCQ26" s="753"/>
      <c r="LCR26" s="753"/>
      <c r="LCS26" s="753"/>
      <c r="LCT26" s="753"/>
      <c r="LCU26" s="753"/>
      <c r="LCV26" s="753"/>
      <c r="LCW26" s="753"/>
      <c r="LCX26" s="753"/>
      <c r="LCY26" s="753"/>
      <c r="LCZ26" s="753"/>
      <c r="LDA26" s="753"/>
      <c r="LDB26" s="753"/>
      <c r="LDC26" s="753"/>
      <c r="LDD26" s="753"/>
      <c r="LDE26" s="753"/>
      <c r="LDF26" s="753"/>
      <c r="LDG26" s="753"/>
      <c r="LDH26" s="753"/>
      <c r="LDI26" s="753"/>
      <c r="LDJ26" s="753"/>
      <c r="LDK26" s="753"/>
      <c r="LDL26" s="753"/>
      <c r="LDM26" s="753"/>
      <c r="LDN26" s="753"/>
      <c r="LDO26" s="753"/>
      <c r="LDP26" s="753"/>
      <c r="LDQ26" s="753"/>
      <c r="LDR26" s="753"/>
      <c r="LDS26" s="753"/>
      <c r="LDT26" s="753"/>
      <c r="LDU26" s="753"/>
      <c r="LDV26" s="753"/>
      <c r="LDW26" s="753"/>
      <c r="LDX26" s="753"/>
      <c r="LDY26" s="753"/>
      <c r="LDZ26" s="753"/>
      <c r="LEA26" s="753"/>
      <c r="LEB26" s="753"/>
      <c r="LEC26" s="753"/>
      <c r="LED26" s="753"/>
      <c r="LEE26" s="753"/>
      <c r="LEF26" s="753"/>
      <c r="LEG26" s="753"/>
      <c r="LEH26" s="753"/>
      <c r="LEI26" s="753"/>
      <c r="LEJ26" s="753"/>
      <c r="LEK26" s="753"/>
      <c r="LEL26" s="753"/>
      <c r="LEM26" s="753"/>
      <c r="LEN26" s="753"/>
      <c r="LEO26" s="753"/>
      <c r="LEP26" s="753"/>
      <c r="LEQ26" s="753"/>
      <c r="LER26" s="753"/>
      <c r="LES26" s="753"/>
      <c r="LET26" s="753"/>
      <c r="LEU26" s="753"/>
      <c r="LEV26" s="753"/>
      <c r="LEW26" s="753"/>
      <c r="LEX26" s="753"/>
      <c r="LEY26" s="753"/>
      <c r="LEZ26" s="753"/>
      <c r="LFA26" s="753"/>
      <c r="LFB26" s="753"/>
      <c r="LFC26" s="753"/>
      <c r="LFD26" s="753"/>
      <c r="LFE26" s="753"/>
      <c r="LFF26" s="753"/>
      <c r="LFG26" s="753"/>
      <c r="LFH26" s="753"/>
      <c r="LFI26" s="753"/>
      <c r="LFJ26" s="753"/>
      <c r="LFK26" s="753"/>
      <c r="LFL26" s="753"/>
      <c r="LFM26" s="753"/>
      <c r="LFN26" s="753"/>
      <c r="LFO26" s="753"/>
      <c r="LFP26" s="753"/>
      <c r="LFQ26" s="753"/>
      <c r="LFR26" s="753"/>
      <c r="LFS26" s="753"/>
      <c r="LFT26" s="753"/>
      <c r="LFU26" s="753"/>
      <c r="LFV26" s="753"/>
      <c r="LFW26" s="753"/>
      <c r="LFX26" s="753"/>
      <c r="LFY26" s="753"/>
      <c r="LFZ26" s="753"/>
      <c r="LGA26" s="753"/>
      <c r="LGB26" s="753"/>
      <c r="LGC26" s="753"/>
      <c r="LGD26" s="753"/>
      <c r="LGE26" s="753"/>
      <c r="LGF26" s="753"/>
      <c r="LGG26" s="753"/>
      <c r="LGH26" s="753"/>
      <c r="LGI26" s="753"/>
      <c r="LGJ26" s="753"/>
      <c r="LGK26" s="753"/>
      <c r="LGL26" s="753"/>
      <c r="LGM26" s="753"/>
      <c r="LGN26" s="753"/>
      <c r="LGO26" s="753"/>
      <c r="LGP26" s="753"/>
      <c r="LGQ26" s="753"/>
      <c r="LGR26" s="753"/>
      <c r="LGS26" s="753"/>
      <c r="LGT26" s="753"/>
      <c r="LGU26" s="753"/>
      <c r="LGV26" s="753"/>
      <c r="LGW26" s="753"/>
      <c r="LGX26" s="753"/>
      <c r="LGY26" s="753"/>
      <c r="LGZ26" s="753"/>
      <c r="LHA26" s="753"/>
      <c r="LHB26" s="753"/>
      <c r="LHC26" s="753"/>
      <c r="LHD26" s="753"/>
      <c r="LHE26" s="753"/>
      <c r="LHF26" s="753"/>
      <c r="LHG26" s="753"/>
      <c r="LHH26" s="753"/>
      <c r="LHI26" s="753"/>
      <c r="LHJ26" s="753"/>
      <c r="LHK26" s="753"/>
      <c r="LHL26" s="753"/>
      <c r="LHM26" s="753"/>
      <c r="LHN26" s="753"/>
      <c r="LHO26" s="753"/>
      <c r="LHP26" s="753"/>
      <c r="LHQ26" s="753"/>
      <c r="LHR26" s="753"/>
      <c r="LHS26" s="753"/>
      <c r="LHT26" s="753"/>
      <c r="LHU26" s="753"/>
      <c r="LHV26" s="753"/>
      <c r="LHW26" s="753"/>
      <c r="LHX26" s="753"/>
      <c r="LHY26" s="753"/>
      <c r="LHZ26" s="753"/>
      <c r="LIA26" s="753"/>
      <c r="LIB26" s="753"/>
      <c r="LIC26" s="753"/>
      <c r="LID26" s="753"/>
      <c r="LIE26" s="753"/>
      <c r="LIF26" s="753"/>
      <c r="LIG26" s="753"/>
      <c r="LIH26" s="753"/>
      <c r="LII26" s="753"/>
      <c r="LIJ26" s="753"/>
      <c r="LIK26" s="753"/>
      <c r="LIL26" s="753"/>
      <c r="LIM26" s="753"/>
      <c r="LIN26" s="753"/>
      <c r="LIO26" s="753"/>
      <c r="LIP26" s="753"/>
      <c r="LIQ26" s="753"/>
      <c r="LIR26" s="753"/>
      <c r="LIS26" s="753"/>
      <c r="LIT26" s="753"/>
      <c r="LIU26" s="753"/>
      <c r="LIV26" s="753"/>
      <c r="LIW26" s="753"/>
      <c r="LIX26" s="753"/>
      <c r="LIY26" s="753"/>
      <c r="LIZ26" s="753"/>
      <c r="LJA26" s="753"/>
      <c r="LJB26" s="753"/>
      <c r="LJC26" s="753"/>
      <c r="LJD26" s="753"/>
      <c r="LJE26" s="753"/>
      <c r="LJF26" s="753"/>
      <c r="LJG26" s="753"/>
      <c r="LJH26" s="753"/>
      <c r="LJI26" s="753"/>
      <c r="LJJ26" s="753"/>
      <c r="LJK26" s="753"/>
      <c r="LJL26" s="753"/>
      <c r="LJM26" s="753"/>
      <c r="LJN26" s="753"/>
      <c r="LJO26" s="753"/>
      <c r="LJP26" s="753"/>
      <c r="LJQ26" s="753"/>
      <c r="LJR26" s="753"/>
      <c r="LJS26" s="753"/>
      <c r="LJT26" s="753"/>
      <c r="LJU26" s="753"/>
      <c r="LJV26" s="753"/>
      <c r="LJW26" s="753"/>
      <c r="LJX26" s="753"/>
      <c r="LJY26" s="753"/>
      <c r="LJZ26" s="753"/>
      <c r="LKA26" s="753"/>
      <c r="LKB26" s="753"/>
      <c r="LKC26" s="753"/>
      <c r="LKD26" s="753"/>
      <c r="LKE26" s="753"/>
      <c r="LKF26" s="753"/>
      <c r="LKG26" s="753"/>
      <c r="LKH26" s="753"/>
      <c r="LKI26" s="753"/>
      <c r="LKJ26" s="753"/>
      <c r="LKK26" s="753"/>
      <c r="LKL26" s="753"/>
      <c r="LKM26" s="753"/>
      <c r="LKN26" s="753"/>
      <c r="LKO26" s="753"/>
      <c r="LKP26" s="753"/>
      <c r="LKQ26" s="753"/>
      <c r="LKR26" s="753"/>
      <c r="LKS26" s="753"/>
      <c r="LKT26" s="753"/>
      <c r="LKU26" s="753"/>
      <c r="LKV26" s="753"/>
      <c r="LKW26" s="753"/>
      <c r="LKX26" s="753"/>
      <c r="LKY26" s="753"/>
      <c r="LKZ26" s="753"/>
      <c r="LLA26" s="753"/>
      <c r="LLB26" s="753"/>
      <c r="LLC26" s="753"/>
      <c r="LLD26" s="753"/>
      <c r="LLE26" s="753"/>
      <c r="LLF26" s="753"/>
      <c r="LLG26" s="753"/>
      <c r="LLH26" s="753"/>
      <c r="LLI26" s="753"/>
      <c r="LLJ26" s="753"/>
      <c r="LLK26" s="753"/>
      <c r="LLL26" s="753"/>
      <c r="LLM26" s="753"/>
      <c r="LLN26" s="753"/>
      <c r="LLO26" s="753"/>
      <c r="LLP26" s="753"/>
      <c r="LLQ26" s="753"/>
      <c r="LLR26" s="753"/>
      <c r="LLS26" s="753"/>
      <c r="LLT26" s="753"/>
      <c r="LLU26" s="753"/>
      <c r="LLV26" s="753"/>
      <c r="LLW26" s="753"/>
      <c r="LLX26" s="753"/>
      <c r="LLY26" s="753"/>
      <c r="LLZ26" s="753"/>
      <c r="LMA26" s="753"/>
      <c r="LMB26" s="753"/>
      <c r="LMC26" s="753"/>
      <c r="LMD26" s="753"/>
      <c r="LME26" s="753"/>
      <c r="LMF26" s="753"/>
      <c r="LMG26" s="753"/>
      <c r="LMH26" s="753"/>
      <c r="LMI26" s="753"/>
      <c r="LMJ26" s="753"/>
      <c r="LMK26" s="753"/>
      <c r="LML26" s="753"/>
      <c r="LMM26" s="753"/>
      <c r="LMN26" s="753"/>
      <c r="LMO26" s="753"/>
      <c r="LMP26" s="753"/>
      <c r="LMQ26" s="753"/>
      <c r="LMR26" s="753"/>
      <c r="LMS26" s="753"/>
      <c r="LMT26" s="753"/>
      <c r="LMU26" s="753"/>
      <c r="LMV26" s="753"/>
      <c r="LMW26" s="753"/>
      <c r="LMX26" s="753"/>
      <c r="LMY26" s="753"/>
      <c r="LMZ26" s="753"/>
      <c r="LNA26" s="753"/>
      <c r="LNB26" s="753"/>
      <c r="LNC26" s="753"/>
      <c r="LND26" s="753"/>
      <c r="LNE26" s="753"/>
      <c r="LNF26" s="753"/>
      <c r="LNG26" s="753"/>
      <c r="LNH26" s="753"/>
      <c r="LNI26" s="753"/>
      <c r="LNJ26" s="753"/>
      <c r="LNK26" s="753"/>
      <c r="LNL26" s="753"/>
      <c r="LNM26" s="753"/>
      <c r="LNN26" s="753"/>
      <c r="LNO26" s="753"/>
      <c r="LNP26" s="753"/>
      <c r="LNQ26" s="753"/>
      <c r="LNR26" s="753"/>
      <c r="LNS26" s="753"/>
      <c r="LNT26" s="753"/>
      <c r="LNU26" s="753"/>
      <c r="LNV26" s="753"/>
      <c r="LNW26" s="753"/>
      <c r="LNX26" s="753"/>
      <c r="LNY26" s="753"/>
      <c r="LNZ26" s="753"/>
      <c r="LOA26" s="753"/>
      <c r="LOB26" s="753"/>
      <c r="LOC26" s="753"/>
      <c r="LOD26" s="753"/>
      <c r="LOE26" s="753"/>
      <c r="LOF26" s="753"/>
      <c r="LOG26" s="753"/>
      <c r="LOH26" s="753"/>
      <c r="LOI26" s="753"/>
      <c r="LOJ26" s="753"/>
      <c r="LOK26" s="753"/>
      <c r="LOL26" s="753"/>
      <c r="LOM26" s="753"/>
      <c r="LON26" s="753"/>
      <c r="LOO26" s="753"/>
      <c r="LOP26" s="753"/>
      <c r="LOQ26" s="753"/>
      <c r="LOR26" s="753"/>
      <c r="LOS26" s="753"/>
      <c r="LOT26" s="753"/>
      <c r="LOU26" s="753"/>
      <c r="LOV26" s="753"/>
      <c r="LOW26" s="753"/>
      <c r="LOX26" s="753"/>
      <c r="LOY26" s="753"/>
      <c r="LOZ26" s="753"/>
      <c r="LPA26" s="753"/>
      <c r="LPB26" s="753"/>
      <c r="LPC26" s="753"/>
      <c r="LPD26" s="753"/>
      <c r="LPE26" s="753"/>
      <c r="LPF26" s="753"/>
      <c r="LPG26" s="753"/>
      <c r="LPH26" s="753"/>
      <c r="LPI26" s="753"/>
      <c r="LPJ26" s="753"/>
      <c r="LPK26" s="753"/>
      <c r="LPL26" s="753"/>
      <c r="LPM26" s="753"/>
      <c r="LPN26" s="753"/>
      <c r="LPO26" s="753"/>
      <c r="LPP26" s="753"/>
      <c r="LPQ26" s="753"/>
      <c r="LPR26" s="753"/>
      <c r="LPS26" s="753"/>
      <c r="LPT26" s="753"/>
      <c r="LPU26" s="753"/>
      <c r="LPV26" s="753"/>
      <c r="LPW26" s="753"/>
      <c r="LPX26" s="753"/>
      <c r="LPY26" s="753"/>
      <c r="LPZ26" s="753"/>
      <c r="LQA26" s="753"/>
      <c r="LQB26" s="753"/>
      <c r="LQC26" s="753"/>
      <c r="LQD26" s="753"/>
      <c r="LQE26" s="753"/>
      <c r="LQF26" s="753"/>
      <c r="LQG26" s="753"/>
      <c r="LQH26" s="753"/>
      <c r="LQI26" s="753"/>
      <c r="LQJ26" s="753"/>
      <c r="LQK26" s="753"/>
      <c r="LQL26" s="753"/>
      <c r="LQM26" s="753"/>
      <c r="LQN26" s="753"/>
      <c r="LQO26" s="753"/>
      <c r="LQP26" s="753"/>
      <c r="LQQ26" s="753"/>
      <c r="LQR26" s="753"/>
      <c r="LQS26" s="753"/>
      <c r="LQT26" s="753"/>
      <c r="LQU26" s="753"/>
      <c r="LQV26" s="753"/>
      <c r="LQW26" s="753"/>
      <c r="LQX26" s="753"/>
      <c r="LQY26" s="753"/>
      <c r="LQZ26" s="753"/>
      <c r="LRA26" s="753"/>
      <c r="LRB26" s="753"/>
      <c r="LRC26" s="753"/>
      <c r="LRD26" s="753"/>
      <c r="LRE26" s="753"/>
      <c r="LRF26" s="753"/>
      <c r="LRG26" s="753"/>
      <c r="LRH26" s="753"/>
      <c r="LRI26" s="753"/>
      <c r="LRJ26" s="753"/>
      <c r="LRK26" s="753"/>
      <c r="LRL26" s="753"/>
      <c r="LRM26" s="753"/>
      <c r="LRN26" s="753"/>
      <c r="LRO26" s="753"/>
      <c r="LRP26" s="753"/>
      <c r="LRQ26" s="753"/>
      <c r="LRR26" s="753"/>
      <c r="LRS26" s="753"/>
      <c r="LRT26" s="753"/>
      <c r="LRU26" s="753"/>
      <c r="LRV26" s="753"/>
      <c r="LRW26" s="753"/>
      <c r="LRX26" s="753"/>
      <c r="LRY26" s="753"/>
      <c r="LRZ26" s="753"/>
      <c r="LSA26" s="753"/>
      <c r="LSB26" s="753"/>
      <c r="LSC26" s="753"/>
      <c r="LSD26" s="753"/>
      <c r="LSE26" s="753"/>
      <c r="LSF26" s="753"/>
      <c r="LSG26" s="753"/>
      <c r="LSH26" s="753"/>
      <c r="LSI26" s="753"/>
      <c r="LSJ26" s="753"/>
      <c r="LSK26" s="753"/>
      <c r="LSL26" s="753"/>
      <c r="LSM26" s="753"/>
      <c r="LSN26" s="753"/>
      <c r="LSO26" s="753"/>
      <c r="LSP26" s="753"/>
      <c r="LSQ26" s="753"/>
      <c r="LSR26" s="753"/>
      <c r="LSS26" s="753"/>
      <c r="LST26" s="753"/>
      <c r="LSU26" s="753"/>
      <c r="LSV26" s="753"/>
      <c r="LSW26" s="753"/>
      <c r="LSX26" s="753"/>
      <c r="LSY26" s="753"/>
      <c r="LSZ26" s="753"/>
      <c r="LTA26" s="753"/>
      <c r="LTB26" s="753"/>
      <c r="LTC26" s="753"/>
      <c r="LTD26" s="753"/>
      <c r="LTE26" s="753"/>
      <c r="LTF26" s="753"/>
      <c r="LTG26" s="753"/>
      <c r="LTH26" s="753"/>
      <c r="LTI26" s="753"/>
      <c r="LTJ26" s="753"/>
      <c r="LTK26" s="753"/>
      <c r="LTL26" s="753"/>
      <c r="LTM26" s="753"/>
      <c r="LTN26" s="753"/>
      <c r="LTO26" s="753"/>
      <c r="LTP26" s="753"/>
      <c r="LTQ26" s="753"/>
      <c r="LTR26" s="753"/>
      <c r="LTS26" s="753"/>
      <c r="LTT26" s="753"/>
      <c r="LTU26" s="753"/>
      <c r="LTV26" s="753"/>
      <c r="LTW26" s="753"/>
      <c r="LTX26" s="753"/>
      <c r="LTY26" s="753"/>
      <c r="LTZ26" s="753"/>
      <c r="LUA26" s="753"/>
      <c r="LUB26" s="753"/>
      <c r="LUC26" s="753"/>
      <c r="LUD26" s="753"/>
      <c r="LUE26" s="753"/>
      <c r="LUF26" s="753"/>
      <c r="LUG26" s="753"/>
      <c r="LUH26" s="753"/>
      <c r="LUI26" s="753"/>
      <c r="LUJ26" s="753"/>
      <c r="LUK26" s="753"/>
      <c r="LUL26" s="753"/>
      <c r="LUM26" s="753"/>
      <c r="LUN26" s="753"/>
      <c r="LUO26" s="753"/>
      <c r="LUP26" s="753"/>
      <c r="LUQ26" s="753"/>
      <c r="LUR26" s="753"/>
      <c r="LUS26" s="753"/>
      <c r="LUT26" s="753"/>
      <c r="LUU26" s="753"/>
      <c r="LUV26" s="753"/>
      <c r="LUW26" s="753"/>
      <c r="LUX26" s="753"/>
      <c r="LUY26" s="753"/>
      <c r="LUZ26" s="753"/>
      <c r="LVA26" s="753"/>
      <c r="LVB26" s="753"/>
      <c r="LVC26" s="753"/>
      <c r="LVD26" s="753"/>
      <c r="LVE26" s="753"/>
      <c r="LVF26" s="753"/>
      <c r="LVG26" s="753"/>
      <c r="LVH26" s="753"/>
      <c r="LVI26" s="753"/>
      <c r="LVJ26" s="753"/>
      <c r="LVK26" s="753"/>
      <c r="LVL26" s="753"/>
      <c r="LVM26" s="753"/>
      <c r="LVN26" s="753"/>
      <c r="LVO26" s="753"/>
      <c r="LVP26" s="753"/>
      <c r="LVQ26" s="753"/>
      <c r="LVR26" s="753"/>
      <c r="LVS26" s="753"/>
      <c r="LVT26" s="753"/>
      <c r="LVU26" s="753"/>
      <c r="LVV26" s="753"/>
      <c r="LVW26" s="753"/>
      <c r="LVX26" s="753"/>
      <c r="LVY26" s="753"/>
      <c r="LVZ26" s="753"/>
      <c r="LWA26" s="753"/>
      <c r="LWB26" s="753"/>
      <c r="LWC26" s="753"/>
      <c r="LWD26" s="753"/>
      <c r="LWE26" s="753"/>
      <c r="LWF26" s="753"/>
      <c r="LWG26" s="753"/>
      <c r="LWH26" s="753"/>
      <c r="LWI26" s="753"/>
      <c r="LWJ26" s="753"/>
      <c r="LWK26" s="753"/>
      <c r="LWL26" s="753"/>
      <c r="LWM26" s="753"/>
      <c r="LWN26" s="753"/>
      <c r="LWO26" s="753"/>
      <c r="LWP26" s="753"/>
      <c r="LWQ26" s="753"/>
      <c r="LWR26" s="753"/>
      <c r="LWS26" s="753"/>
      <c r="LWT26" s="753"/>
      <c r="LWU26" s="753"/>
      <c r="LWV26" s="753"/>
      <c r="LWW26" s="753"/>
      <c r="LWX26" s="753"/>
      <c r="LWY26" s="753"/>
      <c r="LWZ26" s="753"/>
      <c r="LXA26" s="753"/>
      <c r="LXB26" s="753"/>
      <c r="LXC26" s="753"/>
      <c r="LXD26" s="753"/>
      <c r="LXE26" s="753"/>
      <c r="LXF26" s="753"/>
      <c r="LXG26" s="753"/>
      <c r="LXH26" s="753"/>
      <c r="LXI26" s="753"/>
      <c r="LXJ26" s="753"/>
      <c r="LXK26" s="753"/>
      <c r="LXL26" s="753"/>
      <c r="LXM26" s="753"/>
      <c r="LXN26" s="753"/>
      <c r="LXO26" s="753"/>
      <c r="LXP26" s="753"/>
      <c r="LXQ26" s="753"/>
      <c r="LXR26" s="753"/>
      <c r="LXS26" s="753"/>
      <c r="LXT26" s="753"/>
      <c r="LXU26" s="753"/>
      <c r="LXV26" s="753"/>
      <c r="LXW26" s="753"/>
      <c r="LXX26" s="753"/>
      <c r="LXY26" s="753"/>
      <c r="LXZ26" s="753"/>
      <c r="LYA26" s="753"/>
      <c r="LYB26" s="753"/>
      <c r="LYC26" s="753"/>
      <c r="LYD26" s="753"/>
      <c r="LYE26" s="753"/>
      <c r="LYF26" s="753"/>
      <c r="LYG26" s="753"/>
      <c r="LYH26" s="753"/>
      <c r="LYI26" s="753"/>
      <c r="LYJ26" s="753"/>
      <c r="LYK26" s="753"/>
      <c r="LYL26" s="753"/>
      <c r="LYM26" s="753"/>
      <c r="LYN26" s="753"/>
      <c r="LYO26" s="753"/>
      <c r="LYP26" s="753"/>
      <c r="LYQ26" s="753"/>
      <c r="LYR26" s="753"/>
      <c r="LYS26" s="753"/>
      <c r="LYT26" s="753"/>
      <c r="LYU26" s="753"/>
      <c r="LYV26" s="753"/>
      <c r="LYW26" s="753"/>
      <c r="LYX26" s="753"/>
      <c r="LYY26" s="753"/>
      <c r="LYZ26" s="753"/>
      <c r="LZA26" s="753"/>
      <c r="LZB26" s="753"/>
      <c r="LZC26" s="753"/>
      <c r="LZD26" s="753"/>
      <c r="LZE26" s="753"/>
      <c r="LZF26" s="753"/>
      <c r="LZG26" s="753"/>
      <c r="LZH26" s="753"/>
      <c r="LZI26" s="753"/>
      <c r="LZJ26" s="753"/>
      <c r="LZK26" s="753"/>
      <c r="LZL26" s="753"/>
      <c r="LZM26" s="753"/>
      <c r="LZN26" s="753"/>
      <c r="LZO26" s="753"/>
      <c r="LZP26" s="753"/>
      <c r="LZQ26" s="753"/>
      <c r="LZR26" s="753"/>
      <c r="LZS26" s="753"/>
      <c r="LZT26" s="753"/>
      <c r="LZU26" s="753"/>
      <c r="LZV26" s="753"/>
      <c r="LZW26" s="753"/>
      <c r="LZX26" s="753"/>
      <c r="LZY26" s="753"/>
      <c r="LZZ26" s="753"/>
      <c r="MAA26" s="753"/>
      <c r="MAB26" s="753"/>
      <c r="MAC26" s="753"/>
      <c r="MAD26" s="753"/>
      <c r="MAE26" s="753"/>
      <c r="MAF26" s="753"/>
      <c r="MAG26" s="753"/>
      <c r="MAH26" s="753"/>
      <c r="MAI26" s="753"/>
      <c r="MAJ26" s="753"/>
      <c r="MAK26" s="753"/>
      <c r="MAL26" s="753"/>
      <c r="MAM26" s="753"/>
      <c r="MAN26" s="753"/>
      <c r="MAO26" s="753"/>
      <c r="MAP26" s="753"/>
      <c r="MAQ26" s="753"/>
      <c r="MAR26" s="753"/>
      <c r="MAS26" s="753"/>
      <c r="MAT26" s="753"/>
      <c r="MAU26" s="753"/>
      <c r="MAV26" s="753"/>
      <c r="MAW26" s="753"/>
      <c r="MAX26" s="753"/>
      <c r="MAY26" s="753"/>
      <c r="MAZ26" s="753"/>
      <c r="MBA26" s="753"/>
      <c r="MBB26" s="753"/>
      <c r="MBC26" s="753"/>
      <c r="MBD26" s="753"/>
      <c r="MBE26" s="753"/>
      <c r="MBF26" s="753"/>
      <c r="MBG26" s="753"/>
      <c r="MBH26" s="753"/>
      <c r="MBI26" s="753"/>
      <c r="MBJ26" s="753"/>
      <c r="MBK26" s="753"/>
      <c r="MBL26" s="753"/>
      <c r="MBM26" s="753"/>
      <c r="MBN26" s="753"/>
      <c r="MBO26" s="753"/>
      <c r="MBP26" s="753"/>
      <c r="MBQ26" s="753"/>
      <c r="MBR26" s="753"/>
      <c r="MBS26" s="753"/>
      <c r="MBT26" s="753"/>
      <c r="MBU26" s="753"/>
      <c r="MBV26" s="753"/>
      <c r="MBW26" s="753"/>
      <c r="MBX26" s="753"/>
      <c r="MBY26" s="753"/>
      <c r="MBZ26" s="753"/>
      <c r="MCA26" s="753"/>
      <c r="MCB26" s="753"/>
      <c r="MCC26" s="753"/>
      <c r="MCD26" s="753"/>
      <c r="MCE26" s="753"/>
      <c r="MCF26" s="753"/>
      <c r="MCG26" s="753"/>
      <c r="MCH26" s="753"/>
      <c r="MCI26" s="753"/>
      <c r="MCJ26" s="753"/>
      <c r="MCK26" s="753"/>
      <c r="MCL26" s="753"/>
      <c r="MCM26" s="753"/>
      <c r="MCN26" s="753"/>
      <c r="MCO26" s="753"/>
      <c r="MCP26" s="753"/>
      <c r="MCQ26" s="753"/>
      <c r="MCR26" s="753"/>
      <c r="MCS26" s="753"/>
      <c r="MCT26" s="753"/>
      <c r="MCU26" s="753"/>
      <c r="MCV26" s="753"/>
      <c r="MCW26" s="753"/>
      <c r="MCX26" s="753"/>
      <c r="MCY26" s="753"/>
      <c r="MCZ26" s="753"/>
      <c r="MDA26" s="753"/>
      <c r="MDB26" s="753"/>
      <c r="MDC26" s="753"/>
      <c r="MDD26" s="753"/>
      <c r="MDE26" s="753"/>
      <c r="MDF26" s="753"/>
      <c r="MDG26" s="753"/>
      <c r="MDH26" s="753"/>
      <c r="MDI26" s="753"/>
      <c r="MDJ26" s="753"/>
      <c r="MDK26" s="753"/>
      <c r="MDL26" s="753"/>
      <c r="MDM26" s="753"/>
      <c r="MDN26" s="753"/>
      <c r="MDO26" s="753"/>
      <c r="MDP26" s="753"/>
      <c r="MDQ26" s="753"/>
      <c r="MDR26" s="753"/>
      <c r="MDS26" s="753"/>
      <c r="MDT26" s="753"/>
      <c r="MDU26" s="753"/>
      <c r="MDV26" s="753"/>
      <c r="MDW26" s="753"/>
      <c r="MDX26" s="753"/>
      <c r="MDY26" s="753"/>
      <c r="MDZ26" s="753"/>
      <c r="MEA26" s="753"/>
      <c r="MEB26" s="753"/>
      <c r="MEC26" s="753"/>
      <c r="MED26" s="753"/>
      <c r="MEE26" s="753"/>
      <c r="MEF26" s="753"/>
      <c r="MEG26" s="753"/>
      <c r="MEH26" s="753"/>
      <c r="MEI26" s="753"/>
      <c r="MEJ26" s="753"/>
      <c r="MEK26" s="753"/>
      <c r="MEL26" s="753"/>
      <c r="MEM26" s="753"/>
      <c r="MEN26" s="753"/>
      <c r="MEO26" s="753"/>
      <c r="MEP26" s="753"/>
      <c r="MEQ26" s="753"/>
      <c r="MER26" s="753"/>
      <c r="MES26" s="753"/>
      <c r="MET26" s="753"/>
      <c r="MEU26" s="753"/>
      <c r="MEV26" s="753"/>
      <c r="MEW26" s="753"/>
      <c r="MEX26" s="753"/>
      <c r="MEY26" s="753"/>
      <c r="MEZ26" s="753"/>
      <c r="MFA26" s="753"/>
      <c r="MFB26" s="753"/>
      <c r="MFC26" s="753"/>
      <c r="MFD26" s="753"/>
      <c r="MFE26" s="753"/>
      <c r="MFF26" s="753"/>
      <c r="MFG26" s="753"/>
      <c r="MFH26" s="753"/>
      <c r="MFI26" s="753"/>
      <c r="MFJ26" s="753"/>
      <c r="MFK26" s="753"/>
      <c r="MFL26" s="753"/>
      <c r="MFM26" s="753"/>
      <c r="MFN26" s="753"/>
      <c r="MFO26" s="753"/>
      <c r="MFP26" s="753"/>
      <c r="MFQ26" s="753"/>
      <c r="MFR26" s="753"/>
      <c r="MFS26" s="753"/>
      <c r="MFT26" s="753"/>
      <c r="MFU26" s="753"/>
      <c r="MFV26" s="753"/>
      <c r="MFW26" s="753"/>
      <c r="MFX26" s="753"/>
      <c r="MFY26" s="753"/>
      <c r="MFZ26" s="753"/>
      <c r="MGA26" s="753"/>
      <c r="MGB26" s="753"/>
      <c r="MGC26" s="753"/>
      <c r="MGD26" s="753"/>
      <c r="MGE26" s="753"/>
      <c r="MGF26" s="753"/>
      <c r="MGG26" s="753"/>
      <c r="MGH26" s="753"/>
      <c r="MGI26" s="753"/>
      <c r="MGJ26" s="753"/>
      <c r="MGK26" s="753"/>
      <c r="MGL26" s="753"/>
      <c r="MGM26" s="753"/>
      <c r="MGN26" s="753"/>
      <c r="MGO26" s="753"/>
      <c r="MGP26" s="753"/>
      <c r="MGQ26" s="753"/>
      <c r="MGR26" s="753"/>
      <c r="MGS26" s="753"/>
      <c r="MGT26" s="753"/>
      <c r="MGU26" s="753"/>
      <c r="MGV26" s="753"/>
      <c r="MGW26" s="753"/>
      <c r="MGX26" s="753"/>
      <c r="MGY26" s="753"/>
      <c r="MGZ26" s="753"/>
      <c r="MHA26" s="753"/>
      <c r="MHB26" s="753"/>
      <c r="MHC26" s="753"/>
      <c r="MHD26" s="753"/>
      <c r="MHE26" s="753"/>
      <c r="MHF26" s="753"/>
      <c r="MHG26" s="753"/>
      <c r="MHH26" s="753"/>
      <c r="MHI26" s="753"/>
      <c r="MHJ26" s="753"/>
      <c r="MHK26" s="753"/>
      <c r="MHL26" s="753"/>
      <c r="MHM26" s="753"/>
      <c r="MHN26" s="753"/>
      <c r="MHO26" s="753"/>
      <c r="MHP26" s="753"/>
      <c r="MHQ26" s="753"/>
      <c r="MHR26" s="753"/>
      <c r="MHS26" s="753"/>
      <c r="MHT26" s="753"/>
      <c r="MHU26" s="753"/>
      <c r="MHV26" s="753"/>
      <c r="MHW26" s="753"/>
      <c r="MHX26" s="753"/>
      <c r="MHY26" s="753"/>
      <c r="MHZ26" s="753"/>
      <c r="MIA26" s="753"/>
      <c r="MIB26" s="753"/>
      <c r="MIC26" s="753"/>
      <c r="MID26" s="753"/>
      <c r="MIE26" s="753"/>
      <c r="MIF26" s="753"/>
      <c r="MIG26" s="753"/>
      <c r="MIH26" s="753"/>
      <c r="MII26" s="753"/>
      <c r="MIJ26" s="753"/>
      <c r="MIK26" s="753"/>
      <c r="MIL26" s="753"/>
      <c r="MIM26" s="753"/>
      <c r="MIN26" s="753"/>
      <c r="MIO26" s="753"/>
      <c r="MIP26" s="753"/>
      <c r="MIQ26" s="753"/>
      <c r="MIR26" s="753"/>
      <c r="MIS26" s="753"/>
      <c r="MIT26" s="753"/>
      <c r="MIU26" s="753"/>
      <c r="MIV26" s="753"/>
      <c r="MIW26" s="753"/>
      <c r="MIX26" s="753"/>
      <c r="MIY26" s="753"/>
      <c r="MIZ26" s="753"/>
      <c r="MJA26" s="753"/>
      <c r="MJB26" s="753"/>
      <c r="MJC26" s="753"/>
      <c r="MJD26" s="753"/>
      <c r="MJE26" s="753"/>
      <c r="MJF26" s="753"/>
      <c r="MJG26" s="753"/>
      <c r="MJH26" s="753"/>
      <c r="MJI26" s="753"/>
      <c r="MJJ26" s="753"/>
      <c r="MJK26" s="753"/>
      <c r="MJL26" s="753"/>
      <c r="MJM26" s="753"/>
      <c r="MJN26" s="753"/>
      <c r="MJO26" s="753"/>
      <c r="MJP26" s="753"/>
      <c r="MJQ26" s="753"/>
      <c r="MJR26" s="753"/>
      <c r="MJS26" s="753"/>
      <c r="MJT26" s="753"/>
      <c r="MJU26" s="753"/>
      <c r="MJV26" s="753"/>
      <c r="MJW26" s="753"/>
      <c r="MJX26" s="753"/>
      <c r="MJY26" s="753"/>
      <c r="MJZ26" s="753"/>
      <c r="MKA26" s="753"/>
      <c r="MKB26" s="753"/>
      <c r="MKC26" s="753"/>
      <c r="MKD26" s="753"/>
      <c r="MKE26" s="753"/>
      <c r="MKF26" s="753"/>
      <c r="MKG26" s="753"/>
      <c r="MKH26" s="753"/>
      <c r="MKI26" s="753"/>
      <c r="MKJ26" s="753"/>
      <c r="MKK26" s="753"/>
      <c r="MKL26" s="753"/>
      <c r="MKM26" s="753"/>
      <c r="MKN26" s="753"/>
      <c r="MKO26" s="753"/>
      <c r="MKP26" s="753"/>
      <c r="MKQ26" s="753"/>
      <c r="MKR26" s="753"/>
      <c r="MKS26" s="753"/>
      <c r="MKT26" s="753"/>
      <c r="MKU26" s="753"/>
      <c r="MKV26" s="753"/>
      <c r="MKW26" s="753"/>
      <c r="MKX26" s="753"/>
      <c r="MKY26" s="753"/>
      <c r="MKZ26" s="753"/>
      <c r="MLA26" s="753"/>
      <c r="MLB26" s="753"/>
      <c r="MLC26" s="753"/>
      <c r="MLD26" s="753"/>
      <c r="MLE26" s="753"/>
      <c r="MLF26" s="753"/>
      <c r="MLG26" s="753"/>
      <c r="MLH26" s="753"/>
      <c r="MLI26" s="753"/>
      <c r="MLJ26" s="753"/>
      <c r="MLK26" s="753"/>
      <c r="MLL26" s="753"/>
      <c r="MLM26" s="753"/>
      <c r="MLN26" s="753"/>
      <c r="MLO26" s="753"/>
      <c r="MLP26" s="753"/>
      <c r="MLQ26" s="753"/>
      <c r="MLR26" s="753"/>
      <c r="MLS26" s="753"/>
      <c r="MLT26" s="753"/>
      <c r="MLU26" s="753"/>
      <c r="MLV26" s="753"/>
      <c r="MLW26" s="753"/>
      <c r="MLX26" s="753"/>
      <c r="MLY26" s="753"/>
      <c r="MLZ26" s="753"/>
      <c r="MMA26" s="753"/>
      <c r="MMB26" s="753"/>
      <c r="MMC26" s="753"/>
      <c r="MMD26" s="753"/>
      <c r="MME26" s="753"/>
      <c r="MMF26" s="753"/>
      <c r="MMG26" s="753"/>
      <c r="MMH26" s="753"/>
      <c r="MMI26" s="753"/>
      <c r="MMJ26" s="753"/>
      <c r="MMK26" s="753"/>
      <c r="MML26" s="753"/>
      <c r="MMM26" s="753"/>
      <c r="MMN26" s="753"/>
      <c r="MMO26" s="753"/>
      <c r="MMP26" s="753"/>
      <c r="MMQ26" s="753"/>
      <c r="MMR26" s="753"/>
      <c r="MMS26" s="753"/>
      <c r="MMT26" s="753"/>
      <c r="MMU26" s="753"/>
      <c r="MMV26" s="753"/>
      <c r="MMW26" s="753"/>
      <c r="MMX26" s="753"/>
      <c r="MMY26" s="753"/>
      <c r="MMZ26" s="753"/>
      <c r="MNA26" s="753"/>
      <c r="MNB26" s="753"/>
      <c r="MNC26" s="753"/>
      <c r="MND26" s="753"/>
      <c r="MNE26" s="753"/>
      <c r="MNF26" s="753"/>
      <c r="MNG26" s="753"/>
      <c r="MNH26" s="753"/>
      <c r="MNI26" s="753"/>
      <c r="MNJ26" s="753"/>
      <c r="MNK26" s="753"/>
      <c r="MNL26" s="753"/>
      <c r="MNM26" s="753"/>
      <c r="MNN26" s="753"/>
      <c r="MNO26" s="753"/>
      <c r="MNP26" s="753"/>
      <c r="MNQ26" s="753"/>
      <c r="MNR26" s="753"/>
      <c r="MNS26" s="753"/>
      <c r="MNT26" s="753"/>
      <c r="MNU26" s="753"/>
      <c r="MNV26" s="753"/>
      <c r="MNW26" s="753"/>
      <c r="MNX26" s="753"/>
      <c r="MNY26" s="753"/>
      <c r="MNZ26" s="753"/>
      <c r="MOA26" s="753"/>
      <c r="MOB26" s="753"/>
      <c r="MOC26" s="753"/>
      <c r="MOD26" s="753"/>
      <c r="MOE26" s="753"/>
      <c r="MOF26" s="753"/>
      <c r="MOG26" s="753"/>
      <c r="MOH26" s="753"/>
      <c r="MOI26" s="753"/>
      <c r="MOJ26" s="753"/>
      <c r="MOK26" s="753"/>
      <c r="MOL26" s="753"/>
      <c r="MOM26" s="753"/>
      <c r="MON26" s="753"/>
      <c r="MOO26" s="753"/>
      <c r="MOP26" s="753"/>
      <c r="MOQ26" s="753"/>
      <c r="MOR26" s="753"/>
      <c r="MOS26" s="753"/>
      <c r="MOT26" s="753"/>
      <c r="MOU26" s="753"/>
      <c r="MOV26" s="753"/>
      <c r="MOW26" s="753"/>
      <c r="MOX26" s="753"/>
      <c r="MOY26" s="753"/>
      <c r="MOZ26" s="753"/>
      <c r="MPA26" s="753"/>
      <c r="MPB26" s="753"/>
      <c r="MPC26" s="753"/>
      <c r="MPD26" s="753"/>
      <c r="MPE26" s="753"/>
      <c r="MPF26" s="753"/>
      <c r="MPG26" s="753"/>
      <c r="MPH26" s="753"/>
      <c r="MPI26" s="753"/>
      <c r="MPJ26" s="753"/>
      <c r="MPK26" s="753"/>
      <c r="MPL26" s="753"/>
      <c r="MPM26" s="753"/>
      <c r="MPN26" s="753"/>
      <c r="MPO26" s="753"/>
      <c r="MPP26" s="753"/>
      <c r="MPQ26" s="753"/>
      <c r="MPR26" s="753"/>
      <c r="MPS26" s="753"/>
      <c r="MPT26" s="753"/>
      <c r="MPU26" s="753"/>
      <c r="MPV26" s="753"/>
      <c r="MPW26" s="753"/>
      <c r="MPX26" s="753"/>
      <c r="MPY26" s="753"/>
      <c r="MPZ26" s="753"/>
      <c r="MQA26" s="753"/>
      <c r="MQB26" s="753"/>
      <c r="MQC26" s="753"/>
      <c r="MQD26" s="753"/>
      <c r="MQE26" s="753"/>
      <c r="MQF26" s="753"/>
      <c r="MQG26" s="753"/>
      <c r="MQH26" s="753"/>
      <c r="MQI26" s="753"/>
      <c r="MQJ26" s="753"/>
      <c r="MQK26" s="753"/>
      <c r="MQL26" s="753"/>
      <c r="MQM26" s="753"/>
      <c r="MQN26" s="753"/>
      <c r="MQO26" s="753"/>
      <c r="MQP26" s="753"/>
      <c r="MQQ26" s="753"/>
      <c r="MQR26" s="753"/>
      <c r="MQS26" s="753"/>
      <c r="MQT26" s="753"/>
      <c r="MQU26" s="753"/>
      <c r="MQV26" s="753"/>
      <c r="MQW26" s="753"/>
      <c r="MQX26" s="753"/>
      <c r="MQY26" s="753"/>
      <c r="MQZ26" s="753"/>
      <c r="MRA26" s="753"/>
      <c r="MRB26" s="753"/>
      <c r="MRC26" s="753"/>
      <c r="MRD26" s="753"/>
      <c r="MRE26" s="753"/>
      <c r="MRF26" s="753"/>
      <c r="MRG26" s="753"/>
      <c r="MRH26" s="753"/>
      <c r="MRI26" s="753"/>
      <c r="MRJ26" s="753"/>
      <c r="MRK26" s="753"/>
      <c r="MRL26" s="753"/>
      <c r="MRM26" s="753"/>
      <c r="MRN26" s="753"/>
      <c r="MRO26" s="753"/>
      <c r="MRP26" s="753"/>
      <c r="MRQ26" s="753"/>
      <c r="MRR26" s="753"/>
      <c r="MRS26" s="753"/>
      <c r="MRT26" s="753"/>
      <c r="MRU26" s="753"/>
      <c r="MRV26" s="753"/>
      <c r="MRW26" s="753"/>
      <c r="MRX26" s="753"/>
      <c r="MRY26" s="753"/>
      <c r="MRZ26" s="753"/>
      <c r="MSA26" s="753"/>
      <c r="MSB26" s="753"/>
      <c r="MSC26" s="753"/>
      <c r="MSD26" s="753"/>
      <c r="MSE26" s="753"/>
      <c r="MSF26" s="753"/>
      <c r="MSG26" s="753"/>
      <c r="MSH26" s="753"/>
      <c r="MSI26" s="753"/>
      <c r="MSJ26" s="753"/>
      <c r="MSK26" s="753"/>
      <c r="MSL26" s="753"/>
      <c r="MSM26" s="753"/>
      <c r="MSN26" s="753"/>
      <c r="MSO26" s="753"/>
      <c r="MSP26" s="753"/>
      <c r="MSQ26" s="753"/>
      <c r="MSR26" s="753"/>
      <c r="MSS26" s="753"/>
      <c r="MST26" s="753"/>
      <c r="MSU26" s="753"/>
      <c r="MSV26" s="753"/>
      <c r="MSW26" s="753"/>
      <c r="MSX26" s="753"/>
      <c r="MSY26" s="753"/>
      <c r="MSZ26" s="753"/>
      <c r="MTA26" s="753"/>
      <c r="MTB26" s="753"/>
      <c r="MTC26" s="753"/>
      <c r="MTD26" s="753"/>
      <c r="MTE26" s="753"/>
      <c r="MTF26" s="753"/>
      <c r="MTG26" s="753"/>
      <c r="MTH26" s="753"/>
      <c r="MTI26" s="753"/>
      <c r="MTJ26" s="753"/>
      <c r="MTK26" s="753"/>
      <c r="MTL26" s="753"/>
      <c r="MTM26" s="753"/>
      <c r="MTN26" s="753"/>
      <c r="MTO26" s="753"/>
      <c r="MTP26" s="753"/>
      <c r="MTQ26" s="753"/>
      <c r="MTR26" s="753"/>
      <c r="MTS26" s="753"/>
      <c r="MTT26" s="753"/>
      <c r="MTU26" s="753"/>
      <c r="MTV26" s="753"/>
      <c r="MTW26" s="753"/>
      <c r="MTX26" s="753"/>
      <c r="MTY26" s="753"/>
      <c r="MTZ26" s="753"/>
      <c r="MUA26" s="753"/>
      <c r="MUB26" s="753"/>
      <c r="MUC26" s="753"/>
      <c r="MUD26" s="753"/>
      <c r="MUE26" s="753"/>
      <c r="MUF26" s="753"/>
      <c r="MUG26" s="753"/>
      <c r="MUH26" s="753"/>
      <c r="MUI26" s="753"/>
      <c r="MUJ26" s="753"/>
      <c r="MUK26" s="753"/>
      <c r="MUL26" s="753"/>
      <c r="MUM26" s="753"/>
      <c r="MUN26" s="753"/>
      <c r="MUO26" s="753"/>
      <c r="MUP26" s="753"/>
      <c r="MUQ26" s="753"/>
      <c r="MUR26" s="753"/>
      <c r="MUS26" s="753"/>
      <c r="MUT26" s="753"/>
      <c r="MUU26" s="753"/>
      <c r="MUV26" s="753"/>
      <c r="MUW26" s="753"/>
      <c r="MUX26" s="753"/>
      <c r="MUY26" s="753"/>
      <c r="MUZ26" s="753"/>
      <c r="MVA26" s="753"/>
      <c r="MVB26" s="753"/>
      <c r="MVC26" s="753"/>
      <c r="MVD26" s="753"/>
      <c r="MVE26" s="753"/>
      <c r="MVF26" s="753"/>
      <c r="MVG26" s="753"/>
      <c r="MVH26" s="753"/>
      <c r="MVI26" s="753"/>
      <c r="MVJ26" s="753"/>
      <c r="MVK26" s="753"/>
      <c r="MVL26" s="753"/>
      <c r="MVM26" s="753"/>
      <c r="MVN26" s="753"/>
      <c r="MVO26" s="753"/>
      <c r="MVP26" s="753"/>
      <c r="MVQ26" s="753"/>
      <c r="MVR26" s="753"/>
      <c r="MVS26" s="753"/>
      <c r="MVT26" s="753"/>
      <c r="MVU26" s="753"/>
      <c r="MVV26" s="753"/>
      <c r="MVW26" s="753"/>
      <c r="MVX26" s="753"/>
      <c r="MVY26" s="753"/>
      <c r="MVZ26" s="753"/>
      <c r="MWA26" s="753"/>
      <c r="MWB26" s="753"/>
      <c r="MWC26" s="753"/>
      <c r="MWD26" s="753"/>
      <c r="MWE26" s="753"/>
      <c r="MWF26" s="753"/>
      <c r="MWG26" s="753"/>
      <c r="MWH26" s="753"/>
      <c r="MWI26" s="753"/>
      <c r="MWJ26" s="753"/>
      <c r="MWK26" s="753"/>
      <c r="MWL26" s="753"/>
      <c r="MWM26" s="753"/>
      <c r="MWN26" s="753"/>
      <c r="MWO26" s="753"/>
      <c r="MWP26" s="753"/>
      <c r="MWQ26" s="753"/>
      <c r="MWR26" s="753"/>
      <c r="MWS26" s="753"/>
      <c r="MWT26" s="753"/>
      <c r="MWU26" s="753"/>
      <c r="MWV26" s="753"/>
      <c r="MWW26" s="753"/>
      <c r="MWX26" s="753"/>
      <c r="MWY26" s="753"/>
      <c r="MWZ26" s="753"/>
      <c r="MXA26" s="753"/>
      <c r="MXB26" s="753"/>
      <c r="MXC26" s="753"/>
      <c r="MXD26" s="753"/>
      <c r="MXE26" s="753"/>
      <c r="MXF26" s="753"/>
      <c r="MXG26" s="753"/>
      <c r="MXH26" s="753"/>
      <c r="MXI26" s="753"/>
      <c r="MXJ26" s="753"/>
      <c r="MXK26" s="753"/>
      <c r="MXL26" s="753"/>
      <c r="MXM26" s="753"/>
      <c r="MXN26" s="753"/>
      <c r="MXO26" s="753"/>
      <c r="MXP26" s="753"/>
      <c r="MXQ26" s="753"/>
      <c r="MXR26" s="753"/>
      <c r="MXS26" s="753"/>
      <c r="MXT26" s="753"/>
      <c r="MXU26" s="753"/>
      <c r="MXV26" s="753"/>
      <c r="MXW26" s="753"/>
      <c r="MXX26" s="753"/>
      <c r="MXY26" s="753"/>
      <c r="MXZ26" s="753"/>
      <c r="MYA26" s="753"/>
      <c r="MYB26" s="753"/>
      <c r="MYC26" s="753"/>
      <c r="MYD26" s="753"/>
      <c r="MYE26" s="753"/>
      <c r="MYF26" s="753"/>
      <c r="MYG26" s="753"/>
      <c r="MYH26" s="753"/>
      <c r="MYI26" s="753"/>
      <c r="MYJ26" s="753"/>
      <c r="MYK26" s="753"/>
      <c r="MYL26" s="753"/>
      <c r="MYM26" s="753"/>
      <c r="MYN26" s="753"/>
      <c r="MYO26" s="753"/>
      <c r="MYP26" s="753"/>
      <c r="MYQ26" s="753"/>
      <c r="MYR26" s="753"/>
      <c r="MYS26" s="753"/>
      <c r="MYT26" s="753"/>
      <c r="MYU26" s="753"/>
      <c r="MYV26" s="753"/>
      <c r="MYW26" s="753"/>
      <c r="MYX26" s="753"/>
      <c r="MYY26" s="753"/>
      <c r="MYZ26" s="753"/>
      <c r="MZA26" s="753"/>
      <c r="MZB26" s="753"/>
      <c r="MZC26" s="753"/>
      <c r="MZD26" s="753"/>
      <c r="MZE26" s="753"/>
      <c r="MZF26" s="753"/>
      <c r="MZG26" s="753"/>
      <c r="MZH26" s="753"/>
      <c r="MZI26" s="753"/>
      <c r="MZJ26" s="753"/>
      <c r="MZK26" s="753"/>
      <c r="MZL26" s="753"/>
      <c r="MZM26" s="753"/>
      <c r="MZN26" s="753"/>
      <c r="MZO26" s="753"/>
      <c r="MZP26" s="753"/>
      <c r="MZQ26" s="753"/>
      <c r="MZR26" s="753"/>
      <c r="MZS26" s="753"/>
      <c r="MZT26" s="753"/>
      <c r="MZU26" s="753"/>
      <c r="MZV26" s="753"/>
      <c r="MZW26" s="753"/>
      <c r="MZX26" s="753"/>
      <c r="MZY26" s="753"/>
      <c r="MZZ26" s="753"/>
      <c r="NAA26" s="753"/>
      <c r="NAB26" s="753"/>
      <c r="NAC26" s="753"/>
      <c r="NAD26" s="753"/>
      <c r="NAE26" s="753"/>
      <c r="NAF26" s="753"/>
      <c r="NAG26" s="753"/>
      <c r="NAH26" s="753"/>
      <c r="NAI26" s="753"/>
      <c r="NAJ26" s="753"/>
      <c r="NAK26" s="753"/>
      <c r="NAL26" s="753"/>
      <c r="NAM26" s="753"/>
      <c r="NAN26" s="753"/>
      <c r="NAO26" s="753"/>
      <c r="NAP26" s="753"/>
      <c r="NAQ26" s="753"/>
      <c r="NAR26" s="753"/>
      <c r="NAS26" s="753"/>
      <c r="NAT26" s="753"/>
      <c r="NAU26" s="753"/>
      <c r="NAV26" s="753"/>
      <c r="NAW26" s="753"/>
      <c r="NAX26" s="753"/>
      <c r="NAY26" s="753"/>
      <c r="NAZ26" s="753"/>
      <c r="NBA26" s="753"/>
      <c r="NBB26" s="753"/>
      <c r="NBC26" s="753"/>
      <c r="NBD26" s="753"/>
      <c r="NBE26" s="753"/>
      <c r="NBF26" s="753"/>
      <c r="NBG26" s="753"/>
      <c r="NBH26" s="753"/>
      <c r="NBI26" s="753"/>
      <c r="NBJ26" s="753"/>
      <c r="NBK26" s="753"/>
      <c r="NBL26" s="753"/>
      <c r="NBM26" s="753"/>
      <c r="NBN26" s="753"/>
      <c r="NBO26" s="753"/>
      <c r="NBP26" s="753"/>
      <c r="NBQ26" s="753"/>
      <c r="NBR26" s="753"/>
      <c r="NBS26" s="753"/>
      <c r="NBT26" s="753"/>
      <c r="NBU26" s="753"/>
      <c r="NBV26" s="753"/>
      <c r="NBW26" s="753"/>
      <c r="NBX26" s="753"/>
      <c r="NBY26" s="753"/>
      <c r="NBZ26" s="753"/>
      <c r="NCA26" s="753"/>
      <c r="NCB26" s="753"/>
      <c r="NCC26" s="753"/>
      <c r="NCD26" s="753"/>
      <c r="NCE26" s="753"/>
      <c r="NCF26" s="753"/>
      <c r="NCG26" s="753"/>
      <c r="NCH26" s="753"/>
      <c r="NCI26" s="753"/>
      <c r="NCJ26" s="753"/>
      <c r="NCK26" s="753"/>
      <c r="NCL26" s="753"/>
      <c r="NCM26" s="753"/>
      <c r="NCN26" s="753"/>
      <c r="NCO26" s="753"/>
      <c r="NCP26" s="753"/>
      <c r="NCQ26" s="753"/>
      <c r="NCR26" s="753"/>
      <c r="NCS26" s="753"/>
      <c r="NCT26" s="753"/>
      <c r="NCU26" s="753"/>
      <c r="NCV26" s="753"/>
      <c r="NCW26" s="753"/>
      <c r="NCX26" s="753"/>
      <c r="NCY26" s="753"/>
      <c r="NCZ26" s="753"/>
      <c r="NDA26" s="753"/>
      <c r="NDB26" s="753"/>
      <c r="NDC26" s="753"/>
      <c r="NDD26" s="753"/>
      <c r="NDE26" s="753"/>
      <c r="NDF26" s="753"/>
      <c r="NDG26" s="753"/>
      <c r="NDH26" s="753"/>
      <c r="NDI26" s="753"/>
      <c r="NDJ26" s="753"/>
      <c r="NDK26" s="753"/>
      <c r="NDL26" s="753"/>
      <c r="NDM26" s="753"/>
      <c r="NDN26" s="753"/>
      <c r="NDO26" s="753"/>
      <c r="NDP26" s="753"/>
      <c r="NDQ26" s="753"/>
      <c r="NDR26" s="753"/>
      <c r="NDS26" s="753"/>
      <c r="NDT26" s="753"/>
      <c r="NDU26" s="753"/>
      <c r="NDV26" s="753"/>
      <c r="NDW26" s="753"/>
      <c r="NDX26" s="753"/>
      <c r="NDY26" s="753"/>
      <c r="NDZ26" s="753"/>
      <c r="NEA26" s="753"/>
      <c r="NEB26" s="753"/>
      <c r="NEC26" s="753"/>
      <c r="NED26" s="753"/>
      <c r="NEE26" s="753"/>
      <c r="NEF26" s="753"/>
      <c r="NEG26" s="753"/>
      <c r="NEH26" s="753"/>
      <c r="NEI26" s="753"/>
      <c r="NEJ26" s="753"/>
      <c r="NEK26" s="753"/>
      <c r="NEL26" s="753"/>
      <c r="NEM26" s="753"/>
      <c r="NEN26" s="753"/>
      <c r="NEO26" s="753"/>
      <c r="NEP26" s="753"/>
      <c r="NEQ26" s="753"/>
      <c r="NER26" s="753"/>
      <c r="NES26" s="753"/>
      <c r="NET26" s="753"/>
      <c r="NEU26" s="753"/>
      <c r="NEV26" s="753"/>
      <c r="NEW26" s="753"/>
      <c r="NEX26" s="753"/>
      <c r="NEY26" s="753"/>
      <c r="NEZ26" s="753"/>
      <c r="NFA26" s="753"/>
      <c r="NFB26" s="753"/>
      <c r="NFC26" s="753"/>
      <c r="NFD26" s="753"/>
      <c r="NFE26" s="753"/>
      <c r="NFF26" s="753"/>
      <c r="NFG26" s="753"/>
      <c r="NFH26" s="753"/>
      <c r="NFI26" s="753"/>
      <c r="NFJ26" s="753"/>
      <c r="NFK26" s="753"/>
      <c r="NFL26" s="753"/>
      <c r="NFM26" s="753"/>
      <c r="NFN26" s="753"/>
      <c r="NFO26" s="753"/>
      <c r="NFP26" s="753"/>
      <c r="NFQ26" s="753"/>
      <c r="NFR26" s="753"/>
      <c r="NFS26" s="753"/>
      <c r="NFT26" s="753"/>
      <c r="NFU26" s="753"/>
      <c r="NFV26" s="753"/>
      <c r="NFW26" s="753"/>
      <c r="NFX26" s="753"/>
      <c r="NFY26" s="753"/>
      <c r="NFZ26" s="753"/>
      <c r="NGA26" s="753"/>
      <c r="NGB26" s="753"/>
      <c r="NGC26" s="753"/>
      <c r="NGD26" s="753"/>
      <c r="NGE26" s="753"/>
      <c r="NGF26" s="753"/>
      <c r="NGG26" s="753"/>
      <c r="NGH26" s="753"/>
      <c r="NGI26" s="753"/>
      <c r="NGJ26" s="753"/>
      <c r="NGK26" s="753"/>
      <c r="NGL26" s="753"/>
      <c r="NGM26" s="753"/>
      <c r="NGN26" s="753"/>
      <c r="NGO26" s="753"/>
      <c r="NGP26" s="753"/>
      <c r="NGQ26" s="753"/>
      <c r="NGR26" s="753"/>
      <c r="NGS26" s="753"/>
      <c r="NGT26" s="753"/>
      <c r="NGU26" s="753"/>
      <c r="NGV26" s="753"/>
      <c r="NGW26" s="753"/>
      <c r="NGX26" s="753"/>
      <c r="NGY26" s="753"/>
      <c r="NGZ26" s="753"/>
      <c r="NHA26" s="753"/>
      <c r="NHB26" s="753"/>
      <c r="NHC26" s="753"/>
      <c r="NHD26" s="753"/>
      <c r="NHE26" s="753"/>
      <c r="NHF26" s="753"/>
      <c r="NHG26" s="753"/>
      <c r="NHH26" s="753"/>
      <c r="NHI26" s="753"/>
      <c r="NHJ26" s="753"/>
      <c r="NHK26" s="753"/>
      <c r="NHL26" s="753"/>
      <c r="NHM26" s="753"/>
      <c r="NHN26" s="753"/>
      <c r="NHO26" s="753"/>
      <c r="NHP26" s="753"/>
      <c r="NHQ26" s="753"/>
      <c r="NHR26" s="753"/>
      <c r="NHS26" s="753"/>
      <c r="NHT26" s="753"/>
      <c r="NHU26" s="753"/>
      <c r="NHV26" s="753"/>
      <c r="NHW26" s="753"/>
      <c r="NHX26" s="753"/>
      <c r="NHY26" s="753"/>
      <c r="NHZ26" s="753"/>
      <c r="NIA26" s="753"/>
      <c r="NIB26" s="753"/>
      <c r="NIC26" s="753"/>
      <c r="NID26" s="753"/>
      <c r="NIE26" s="753"/>
      <c r="NIF26" s="753"/>
      <c r="NIG26" s="753"/>
      <c r="NIH26" s="753"/>
      <c r="NII26" s="753"/>
      <c r="NIJ26" s="753"/>
      <c r="NIK26" s="753"/>
      <c r="NIL26" s="753"/>
      <c r="NIM26" s="753"/>
      <c r="NIN26" s="753"/>
      <c r="NIO26" s="753"/>
      <c r="NIP26" s="753"/>
      <c r="NIQ26" s="753"/>
      <c r="NIR26" s="753"/>
      <c r="NIS26" s="753"/>
      <c r="NIT26" s="753"/>
      <c r="NIU26" s="753"/>
      <c r="NIV26" s="753"/>
      <c r="NIW26" s="753"/>
      <c r="NIX26" s="753"/>
      <c r="NIY26" s="753"/>
      <c r="NIZ26" s="753"/>
      <c r="NJA26" s="753"/>
      <c r="NJB26" s="753"/>
      <c r="NJC26" s="753"/>
      <c r="NJD26" s="753"/>
      <c r="NJE26" s="753"/>
      <c r="NJF26" s="753"/>
      <c r="NJG26" s="753"/>
      <c r="NJH26" s="753"/>
      <c r="NJI26" s="753"/>
      <c r="NJJ26" s="753"/>
      <c r="NJK26" s="753"/>
      <c r="NJL26" s="753"/>
      <c r="NJM26" s="753"/>
      <c r="NJN26" s="753"/>
      <c r="NJO26" s="753"/>
      <c r="NJP26" s="753"/>
      <c r="NJQ26" s="753"/>
      <c r="NJR26" s="753"/>
      <c r="NJS26" s="753"/>
      <c r="NJT26" s="753"/>
      <c r="NJU26" s="753"/>
      <c r="NJV26" s="753"/>
      <c r="NJW26" s="753"/>
      <c r="NJX26" s="753"/>
      <c r="NJY26" s="753"/>
      <c r="NJZ26" s="753"/>
      <c r="NKA26" s="753"/>
      <c r="NKB26" s="753"/>
      <c r="NKC26" s="753"/>
      <c r="NKD26" s="753"/>
      <c r="NKE26" s="753"/>
      <c r="NKF26" s="753"/>
      <c r="NKG26" s="753"/>
      <c r="NKH26" s="753"/>
      <c r="NKI26" s="753"/>
      <c r="NKJ26" s="753"/>
      <c r="NKK26" s="753"/>
      <c r="NKL26" s="753"/>
      <c r="NKM26" s="753"/>
      <c r="NKN26" s="753"/>
      <c r="NKO26" s="753"/>
      <c r="NKP26" s="753"/>
      <c r="NKQ26" s="753"/>
      <c r="NKR26" s="753"/>
      <c r="NKS26" s="753"/>
      <c r="NKT26" s="753"/>
      <c r="NKU26" s="753"/>
      <c r="NKV26" s="753"/>
      <c r="NKW26" s="753"/>
      <c r="NKX26" s="753"/>
      <c r="NKY26" s="753"/>
      <c r="NKZ26" s="753"/>
      <c r="NLA26" s="753"/>
      <c r="NLB26" s="753"/>
      <c r="NLC26" s="753"/>
      <c r="NLD26" s="753"/>
      <c r="NLE26" s="753"/>
      <c r="NLF26" s="753"/>
      <c r="NLG26" s="753"/>
      <c r="NLH26" s="753"/>
      <c r="NLI26" s="753"/>
      <c r="NLJ26" s="753"/>
      <c r="NLK26" s="753"/>
      <c r="NLL26" s="753"/>
      <c r="NLM26" s="753"/>
      <c r="NLN26" s="753"/>
      <c r="NLO26" s="753"/>
      <c r="NLP26" s="753"/>
      <c r="NLQ26" s="753"/>
      <c r="NLR26" s="753"/>
      <c r="NLS26" s="753"/>
      <c r="NLT26" s="753"/>
      <c r="NLU26" s="753"/>
      <c r="NLV26" s="753"/>
      <c r="NLW26" s="753"/>
      <c r="NLX26" s="753"/>
      <c r="NLY26" s="753"/>
      <c r="NLZ26" s="753"/>
      <c r="NMA26" s="753"/>
      <c r="NMB26" s="753"/>
      <c r="NMC26" s="753"/>
      <c r="NMD26" s="753"/>
      <c r="NME26" s="753"/>
      <c r="NMF26" s="753"/>
      <c r="NMG26" s="753"/>
      <c r="NMH26" s="753"/>
      <c r="NMI26" s="753"/>
      <c r="NMJ26" s="753"/>
      <c r="NMK26" s="753"/>
      <c r="NML26" s="753"/>
      <c r="NMM26" s="753"/>
      <c r="NMN26" s="753"/>
      <c r="NMO26" s="753"/>
      <c r="NMP26" s="753"/>
      <c r="NMQ26" s="753"/>
      <c r="NMR26" s="753"/>
      <c r="NMS26" s="753"/>
      <c r="NMT26" s="753"/>
      <c r="NMU26" s="753"/>
      <c r="NMV26" s="753"/>
      <c r="NMW26" s="753"/>
      <c r="NMX26" s="753"/>
      <c r="NMY26" s="753"/>
      <c r="NMZ26" s="753"/>
      <c r="NNA26" s="753"/>
      <c r="NNB26" s="753"/>
      <c r="NNC26" s="753"/>
      <c r="NND26" s="753"/>
      <c r="NNE26" s="753"/>
      <c r="NNF26" s="753"/>
      <c r="NNG26" s="753"/>
      <c r="NNH26" s="753"/>
      <c r="NNI26" s="753"/>
      <c r="NNJ26" s="753"/>
      <c r="NNK26" s="753"/>
      <c r="NNL26" s="753"/>
      <c r="NNM26" s="753"/>
      <c r="NNN26" s="753"/>
      <c r="NNO26" s="753"/>
      <c r="NNP26" s="753"/>
      <c r="NNQ26" s="753"/>
      <c r="NNR26" s="753"/>
      <c r="NNS26" s="753"/>
      <c r="NNT26" s="753"/>
      <c r="NNU26" s="753"/>
      <c r="NNV26" s="753"/>
      <c r="NNW26" s="753"/>
      <c r="NNX26" s="753"/>
      <c r="NNY26" s="753"/>
      <c r="NNZ26" s="753"/>
      <c r="NOA26" s="753"/>
      <c r="NOB26" s="753"/>
      <c r="NOC26" s="753"/>
      <c r="NOD26" s="753"/>
      <c r="NOE26" s="753"/>
      <c r="NOF26" s="753"/>
      <c r="NOG26" s="753"/>
      <c r="NOH26" s="753"/>
      <c r="NOI26" s="753"/>
      <c r="NOJ26" s="753"/>
      <c r="NOK26" s="753"/>
      <c r="NOL26" s="753"/>
      <c r="NOM26" s="753"/>
      <c r="NON26" s="753"/>
      <c r="NOO26" s="753"/>
      <c r="NOP26" s="753"/>
      <c r="NOQ26" s="753"/>
      <c r="NOR26" s="753"/>
      <c r="NOS26" s="753"/>
      <c r="NOT26" s="753"/>
      <c r="NOU26" s="753"/>
      <c r="NOV26" s="753"/>
      <c r="NOW26" s="753"/>
      <c r="NOX26" s="753"/>
      <c r="NOY26" s="753"/>
      <c r="NOZ26" s="753"/>
      <c r="NPA26" s="753"/>
      <c r="NPB26" s="753"/>
      <c r="NPC26" s="753"/>
      <c r="NPD26" s="753"/>
      <c r="NPE26" s="753"/>
      <c r="NPF26" s="753"/>
      <c r="NPG26" s="753"/>
      <c r="NPH26" s="753"/>
      <c r="NPI26" s="753"/>
      <c r="NPJ26" s="753"/>
      <c r="NPK26" s="753"/>
      <c r="NPL26" s="753"/>
      <c r="NPM26" s="753"/>
      <c r="NPN26" s="753"/>
      <c r="NPO26" s="753"/>
      <c r="NPP26" s="753"/>
      <c r="NPQ26" s="753"/>
      <c r="NPR26" s="753"/>
      <c r="NPS26" s="753"/>
      <c r="NPT26" s="753"/>
      <c r="NPU26" s="753"/>
      <c r="NPV26" s="753"/>
      <c r="NPW26" s="753"/>
      <c r="NPX26" s="753"/>
      <c r="NPY26" s="753"/>
      <c r="NPZ26" s="753"/>
      <c r="NQA26" s="753"/>
      <c r="NQB26" s="753"/>
      <c r="NQC26" s="753"/>
      <c r="NQD26" s="753"/>
      <c r="NQE26" s="753"/>
      <c r="NQF26" s="753"/>
      <c r="NQG26" s="753"/>
      <c r="NQH26" s="753"/>
      <c r="NQI26" s="753"/>
      <c r="NQJ26" s="753"/>
      <c r="NQK26" s="753"/>
      <c r="NQL26" s="753"/>
      <c r="NQM26" s="753"/>
      <c r="NQN26" s="753"/>
      <c r="NQO26" s="753"/>
      <c r="NQP26" s="753"/>
      <c r="NQQ26" s="753"/>
      <c r="NQR26" s="753"/>
      <c r="NQS26" s="753"/>
      <c r="NQT26" s="753"/>
      <c r="NQU26" s="753"/>
      <c r="NQV26" s="753"/>
      <c r="NQW26" s="753"/>
      <c r="NQX26" s="753"/>
      <c r="NQY26" s="753"/>
      <c r="NQZ26" s="753"/>
      <c r="NRA26" s="753"/>
      <c r="NRB26" s="753"/>
      <c r="NRC26" s="753"/>
      <c r="NRD26" s="753"/>
      <c r="NRE26" s="753"/>
      <c r="NRF26" s="753"/>
      <c r="NRG26" s="753"/>
      <c r="NRH26" s="753"/>
      <c r="NRI26" s="753"/>
      <c r="NRJ26" s="753"/>
      <c r="NRK26" s="753"/>
      <c r="NRL26" s="753"/>
      <c r="NRM26" s="753"/>
      <c r="NRN26" s="753"/>
      <c r="NRO26" s="753"/>
      <c r="NRP26" s="753"/>
      <c r="NRQ26" s="753"/>
      <c r="NRR26" s="753"/>
      <c r="NRS26" s="753"/>
      <c r="NRT26" s="753"/>
      <c r="NRU26" s="753"/>
      <c r="NRV26" s="753"/>
      <c r="NRW26" s="753"/>
      <c r="NRX26" s="753"/>
      <c r="NRY26" s="753"/>
      <c r="NRZ26" s="753"/>
      <c r="NSA26" s="753"/>
      <c r="NSB26" s="753"/>
      <c r="NSC26" s="753"/>
      <c r="NSD26" s="753"/>
      <c r="NSE26" s="753"/>
      <c r="NSF26" s="753"/>
      <c r="NSG26" s="753"/>
      <c r="NSH26" s="753"/>
      <c r="NSI26" s="753"/>
      <c r="NSJ26" s="753"/>
      <c r="NSK26" s="753"/>
      <c r="NSL26" s="753"/>
      <c r="NSM26" s="753"/>
      <c r="NSN26" s="753"/>
      <c r="NSO26" s="753"/>
      <c r="NSP26" s="753"/>
      <c r="NSQ26" s="753"/>
      <c r="NSR26" s="753"/>
      <c r="NSS26" s="753"/>
      <c r="NST26" s="753"/>
      <c r="NSU26" s="753"/>
      <c r="NSV26" s="753"/>
      <c r="NSW26" s="753"/>
      <c r="NSX26" s="753"/>
      <c r="NSY26" s="753"/>
      <c r="NSZ26" s="753"/>
      <c r="NTA26" s="753"/>
      <c r="NTB26" s="753"/>
      <c r="NTC26" s="753"/>
      <c r="NTD26" s="753"/>
      <c r="NTE26" s="753"/>
      <c r="NTF26" s="753"/>
      <c r="NTG26" s="753"/>
      <c r="NTH26" s="753"/>
      <c r="NTI26" s="753"/>
      <c r="NTJ26" s="753"/>
      <c r="NTK26" s="753"/>
      <c r="NTL26" s="753"/>
      <c r="NTM26" s="753"/>
      <c r="NTN26" s="753"/>
      <c r="NTO26" s="753"/>
      <c r="NTP26" s="753"/>
      <c r="NTQ26" s="753"/>
      <c r="NTR26" s="753"/>
      <c r="NTS26" s="753"/>
      <c r="NTT26" s="753"/>
      <c r="NTU26" s="753"/>
      <c r="NTV26" s="753"/>
      <c r="NTW26" s="753"/>
      <c r="NTX26" s="753"/>
      <c r="NTY26" s="753"/>
      <c r="NTZ26" s="753"/>
      <c r="NUA26" s="753"/>
      <c r="NUB26" s="753"/>
      <c r="NUC26" s="753"/>
      <c r="NUD26" s="753"/>
      <c r="NUE26" s="753"/>
      <c r="NUF26" s="753"/>
      <c r="NUG26" s="753"/>
      <c r="NUH26" s="753"/>
      <c r="NUI26" s="753"/>
      <c r="NUJ26" s="753"/>
      <c r="NUK26" s="753"/>
      <c r="NUL26" s="753"/>
      <c r="NUM26" s="753"/>
      <c r="NUN26" s="753"/>
      <c r="NUO26" s="753"/>
      <c r="NUP26" s="753"/>
      <c r="NUQ26" s="753"/>
      <c r="NUR26" s="753"/>
      <c r="NUS26" s="753"/>
      <c r="NUT26" s="753"/>
      <c r="NUU26" s="753"/>
      <c r="NUV26" s="753"/>
      <c r="NUW26" s="753"/>
      <c r="NUX26" s="753"/>
      <c r="NUY26" s="753"/>
      <c r="NUZ26" s="753"/>
      <c r="NVA26" s="753"/>
      <c r="NVB26" s="753"/>
      <c r="NVC26" s="753"/>
      <c r="NVD26" s="753"/>
      <c r="NVE26" s="753"/>
      <c r="NVF26" s="753"/>
      <c r="NVG26" s="753"/>
      <c r="NVH26" s="753"/>
      <c r="NVI26" s="753"/>
      <c r="NVJ26" s="753"/>
      <c r="NVK26" s="753"/>
      <c r="NVL26" s="753"/>
      <c r="NVM26" s="753"/>
      <c r="NVN26" s="753"/>
      <c r="NVO26" s="753"/>
      <c r="NVP26" s="753"/>
      <c r="NVQ26" s="753"/>
      <c r="NVR26" s="753"/>
      <c r="NVS26" s="753"/>
      <c r="NVT26" s="753"/>
      <c r="NVU26" s="753"/>
      <c r="NVV26" s="753"/>
      <c r="NVW26" s="753"/>
      <c r="NVX26" s="753"/>
      <c r="NVY26" s="753"/>
      <c r="NVZ26" s="753"/>
      <c r="NWA26" s="753"/>
      <c r="NWB26" s="753"/>
      <c r="NWC26" s="753"/>
      <c r="NWD26" s="753"/>
      <c r="NWE26" s="753"/>
      <c r="NWF26" s="753"/>
      <c r="NWG26" s="753"/>
      <c r="NWH26" s="753"/>
      <c r="NWI26" s="753"/>
      <c r="NWJ26" s="753"/>
      <c r="NWK26" s="753"/>
      <c r="NWL26" s="753"/>
      <c r="NWM26" s="753"/>
      <c r="NWN26" s="753"/>
      <c r="NWO26" s="753"/>
      <c r="NWP26" s="753"/>
      <c r="NWQ26" s="753"/>
      <c r="NWR26" s="753"/>
      <c r="NWS26" s="753"/>
      <c r="NWT26" s="753"/>
      <c r="NWU26" s="753"/>
      <c r="NWV26" s="753"/>
      <c r="NWW26" s="753"/>
      <c r="NWX26" s="753"/>
      <c r="NWY26" s="753"/>
      <c r="NWZ26" s="753"/>
      <c r="NXA26" s="753"/>
      <c r="NXB26" s="753"/>
      <c r="NXC26" s="753"/>
      <c r="NXD26" s="753"/>
      <c r="NXE26" s="753"/>
      <c r="NXF26" s="753"/>
      <c r="NXG26" s="753"/>
      <c r="NXH26" s="753"/>
      <c r="NXI26" s="753"/>
      <c r="NXJ26" s="753"/>
      <c r="NXK26" s="753"/>
      <c r="NXL26" s="753"/>
      <c r="NXM26" s="753"/>
      <c r="NXN26" s="753"/>
      <c r="NXO26" s="753"/>
      <c r="NXP26" s="753"/>
      <c r="NXQ26" s="753"/>
      <c r="NXR26" s="753"/>
      <c r="NXS26" s="753"/>
      <c r="NXT26" s="753"/>
      <c r="NXU26" s="753"/>
      <c r="NXV26" s="753"/>
      <c r="NXW26" s="753"/>
      <c r="NXX26" s="753"/>
      <c r="NXY26" s="753"/>
      <c r="NXZ26" s="753"/>
      <c r="NYA26" s="753"/>
      <c r="NYB26" s="753"/>
      <c r="NYC26" s="753"/>
      <c r="NYD26" s="753"/>
      <c r="NYE26" s="753"/>
      <c r="NYF26" s="753"/>
      <c r="NYG26" s="753"/>
      <c r="NYH26" s="753"/>
      <c r="NYI26" s="753"/>
      <c r="NYJ26" s="753"/>
      <c r="NYK26" s="753"/>
      <c r="NYL26" s="753"/>
      <c r="NYM26" s="753"/>
      <c r="NYN26" s="753"/>
      <c r="NYO26" s="753"/>
      <c r="NYP26" s="753"/>
      <c r="NYQ26" s="753"/>
      <c r="NYR26" s="753"/>
      <c r="NYS26" s="753"/>
      <c r="NYT26" s="753"/>
      <c r="NYU26" s="753"/>
      <c r="NYV26" s="753"/>
      <c r="NYW26" s="753"/>
      <c r="NYX26" s="753"/>
      <c r="NYY26" s="753"/>
      <c r="NYZ26" s="753"/>
      <c r="NZA26" s="753"/>
      <c r="NZB26" s="753"/>
      <c r="NZC26" s="753"/>
      <c r="NZD26" s="753"/>
      <c r="NZE26" s="753"/>
      <c r="NZF26" s="753"/>
      <c r="NZG26" s="753"/>
      <c r="NZH26" s="753"/>
      <c r="NZI26" s="753"/>
      <c r="NZJ26" s="753"/>
      <c r="NZK26" s="753"/>
      <c r="NZL26" s="753"/>
      <c r="NZM26" s="753"/>
      <c r="NZN26" s="753"/>
      <c r="NZO26" s="753"/>
      <c r="NZP26" s="753"/>
      <c r="NZQ26" s="753"/>
      <c r="NZR26" s="753"/>
      <c r="NZS26" s="753"/>
      <c r="NZT26" s="753"/>
      <c r="NZU26" s="753"/>
      <c r="NZV26" s="753"/>
      <c r="NZW26" s="753"/>
      <c r="NZX26" s="753"/>
      <c r="NZY26" s="753"/>
      <c r="NZZ26" s="753"/>
      <c r="OAA26" s="753"/>
      <c r="OAB26" s="753"/>
      <c r="OAC26" s="753"/>
      <c r="OAD26" s="753"/>
      <c r="OAE26" s="753"/>
      <c r="OAF26" s="753"/>
      <c r="OAG26" s="753"/>
      <c r="OAH26" s="753"/>
      <c r="OAI26" s="753"/>
      <c r="OAJ26" s="753"/>
      <c r="OAK26" s="753"/>
      <c r="OAL26" s="753"/>
      <c r="OAM26" s="753"/>
      <c r="OAN26" s="753"/>
      <c r="OAO26" s="753"/>
      <c r="OAP26" s="753"/>
      <c r="OAQ26" s="753"/>
      <c r="OAR26" s="753"/>
      <c r="OAS26" s="753"/>
      <c r="OAT26" s="753"/>
      <c r="OAU26" s="753"/>
      <c r="OAV26" s="753"/>
      <c r="OAW26" s="753"/>
      <c r="OAX26" s="753"/>
      <c r="OAY26" s="753"/>
      <c r="OAZ26" s="753"/>
      <c r="OBA26" s="753"/>
      <c r="OBB26" s="753"/>
      <c r="OBC26" s="753"/>
      <c r="OBD26" s="753"/>
      <c r="OBE26" s="753"/>
      <c r="OBF26" s="753"/>
      <c r="OBG26" s="753"/>
      <c r="OBH26" s="753"/>
      <c r="OBI26" s="753"/>
      <c r="OBJ26" s="753"/>
      <c r="OBK26" s="753"/>
      <c r="OBL26" s="753"/>
      <c r="OBM26" s="753"/>
      <c r="OBN26" s="753"/>
      <c r="OBO26" s="753"/>
      <c r="OBP26" s="753"/>
      <c r="OBQ26" s="753"/>
      <c r="OBR26" s="753"/>
      <c r="OBS26" s="753"/>
      <c r="OBT26" s="753"/>
      <c r="OBU26" s="753"/>
      <c r="OBV26" s="753"/>
      <c r="OBW26" s="753"/>
      <c r="OBX26" s="753"/>
      <c r="OBY26" s="753"/>
      <c r="OBZ26" s="753"/>
      <c r="OCA26" s="753"/>
      <c r="OCB26" s="753"/>
      <c r="OCC26" s="753"/>
      <c r="OCD26" s="753"/>
      <c r="OCE26" s="753"/>
      <c r="OCF26" s="753"/>
      <c r="OCG26" s="753"/>
      <c r="OCH26" s="753"/>
      <c r="OCI26" s="753"/>
      <c r="OCJ26" s="753"/>
      <c r="OCK26" s="753"/>
      <c r="OCL26" s="753"/>
      <c r="OCM26" s="753"/>
      <c r="OCN26" s="753"/>
      <c r="OCO26" s="753"/>
      <c r="OCP26" s="753"/>
      <c r="OCQ26" s="753"/>
      <c r="OCR26" s="753"/>
      <c r="OCS26" s="753"/>
      <c r="OCT26" s="753"/>
      <c r="OCU26" s="753"/>
      <c r="OCV26" s="753"/>
      <c r="OCW26" s="753"/>
      <c r="OCX26" s="753"/>
      <c r="OCY26" s="753"/>
      <c r="OCZ26" s="753"/>
      <c r="ODA26" s="753"/>
      <c r="ODB26" s="753"/>
      <c r="ODC26" s="753"/>
      <c r="ODD26" s="753"/>
      <c r="ODE26" s="753"/>
      <c r="ODF26" s="753"/>
      <c r="ODG26" s="753"/>
      <c r="ODH26" s="753"/>
      <c r="ODI26" s="753"/>
      <c r="ODJ26" s="753"/>
      <c r="ODK26" s="753"/>
      <c r="ODL26" s="753"/>
      <c r="ODM26" s="753"/>
      <c r="ODN26" s="753"/>
      <c r="ODO26" s="753"/>
      <c r="ODP26" s="753"/>
      <c r="ODQ26" s="753"/>
      <c r="ODR26" s="753"/>
      <c r="ODS26" s="753"/>
      <c r="ODT26" s="753"/>
      <c r="ODU26" s="753"/>
      <c r="ODV26" s="753"/>
      <c r="ODW26" s="753"/>
      <c r="ODX26" s="753"/>
      <c r="ODY26" s="753"/>
      <c r="ODZ26" s="753"/>
      <c r="OEA26" s="753"/>
      <c r="OEB26" s="753"/>
      <c r="OEC26" s="753"/>
      <c r="OED26" s="753"/>
      <c r="OEE26" s="753"/>
      <c r="OEF26" s="753"/>
      <c r="OEG26" s="753"/>
      <c r="OEH26" s="753"/>
      <c r="OEI26" s="753"/>
      <c r="OEJ26" s="753"/>
      <c r="OEK26" s="753"/>
      <c r="OEL26" s="753"/>
      <c r="OEM26" s="753"/>
      <c r="OEN26" s="753"/>
      <c r="OEO26" s="753"/>
      <c r="OEP26" s="753"/>
      <c r="OEQ26" s="753"/>
      <c r="OER26" s="753"/>
      <c r="OES26" s="753"/>
      <c r="OET26" s="753"/>
      <c r="OEU26" s="753"/>
      <c r="OEV26" s="753"/>
      <c r="OEW26" s="753"/>
      <c r="OEX26" s="753"/>
      <c r="OEY26" s="753"/>
      <c r="OEZ26" s="753"/>
      <c r="OFA26" s="753"/>
      <c r="OFB26" s="753"/>
      <c r="OFC26" s="753"/>
      <c r="OFD26" s="753"/>
      <c r="OFE26" s="753"/>
      <c r="OFF26" s="753"/>
      <c r="OFG26" s="753"/>
      <c r="OFH26" s="753"/>
      <c r="OFI26" s="753"/>
      <c r="OFJ26" s="753"/>
      <c r="OFK26" s="753"/>
      <c r="OFL26" s="753"/>
      <c r="OFM26" s="753"/>
      <c r="OFN26" s="753"/>
      <c r="OFO26" s="753"/>
      <c r="OFP26" s="753"/>
      <c r="OFQ26" s="753"/>
      <c r="OFR26" s="753"/>
      <c r="OFS26" s="753"/>
      <c r="OFT26" s="753"/>
      <c r="OFU26" s="753"/>
      <c r="OFV26" s="753"/>
      <c r="OFW26" s="753"/>
      <c r="OFX26" s="753"/>
      <c r="OFY26" s="753"/>
      <c r="OFZ26" s="753"/>
      <c r="OGA26" s="753"/>
      <c r="OGB26" s="753"/>
      <c r="OGC26" s="753"/>
      <c r="OGD26" s="753"/>
      <c r="OGE26" s="753"/>
      <c r="OGF26" s="753"/>
      <c r="OGG26" s="753"/>
      <c r="OGH26" s="753"/>
      <c r="OGI26" s="753"/>
      <c r="OGJ26" s="753"/>
      <c r="OGK26" s="753"/>
      <c r="OGL26" s="753"/>
      <c r="OGM26" s="753"/>
      <c r="OGN26" s="753"/>
      <c r="OGO26" s="753"/>
      <c r="OGP26" s="753"/>
      <c r="OGQ26" s="753"/>
      <c r="OGR26" s="753"/>
      <c r="OGS26" s="753"/>
      <c r="OGT26" s="753"/>
      <c r="OGU26" s="753"/>
      <c r="OGV26" s="753"/>
      <c r="OGW26" s="753"/>
      <c r="OGX26" s="753"/>
      <c r="OGY26" s="753"/>
      <c r="OGZ26" s="753"/>
      <c r="OHA26" s="753"/>
      <c r="OHB26" s="753"/>
      <c r="OHC26" s="753"/>
      <c r="OHD26" s="753"/>
      <c r="OHE26" s="753"/>
      <c r="OHF26" s="753"/>
      <c r="OHG26" s="753"/>
      <c r="OHH26" s="753"/>
      <c r="OHI26" s="753"/>
      <c r="OHJ26" s="753"/>
      <c r="OHK26" s="753"/>
      <c r="OHL26" s="753"/>
      <c r="OHM26" s="753"/>
      <c r="OHN26" s="753"/>
      <c r="OHO26" s="753"/>
      <c r="OHP26" s="753"/>
      <c r="OHQ26" s="753"/>
      <c r="OHR26" s="753"/>
      <c r="OHS26" s="753"/>
      <c r="OHT26" s="753"/>
      <c r="OHU26" s="753"/>
      <c r="OHV26" s="753"/>
      <c r="OHW26" s="753"/>
      <c r="OHX26" s="753"/>
      <c r="OHY26" s="753"/>
      <c r="OHZ26" s="753"/>
      <c r="OIA26" s="753"/>
      <c r="OIB26" s="753"/>
      <c r="OIC26" s="753"/>
      <c r="OID26" s="753"/>
      <c r="OIE26" s="753"/>
      <c r="OIF26" s="753"/>
      <c r="OIG26" s="753"/>
      <c r="OIH26" s="753"/>
      <c r="OII26" s="753"/>
      <c r="OIJ26" s="753"/>
      <c r="OIK26" s="753"/>
      <c r="OIL26" s="753"/>
      <c r="OIM26" s="753"/>
      <c r="OIN26" s="753"/>
      <c r="OIO26" s="753"/>
      <c r="OIP26" s="753"/>
      <c r="OIQ26" s="753"/>
      <c r="OIR26" s="753"/>
      <c r="OIS26" s="753"/>
      <c r="OIT26" s="753"/>
      <c r="OIU26" s="753"/>
      <c r="OIV26" s="753"/>
      <c r="OIW26" s="753"/>
      <c r="OIX26" s="753"/>
      <c r="OIY26" s="753"/>
      <c r="OIZ26" s="753"/>
      <c r="OJA26" s="753"/>
      <c r="OJB26" s="753"/>
      <c r="OJC26" s="753"/>
      <c r="OJD26" s="753"/>
      <c r="OJE26" s="753"/>
      <c r="OJF26" s="753"/>
      <c r="OJG26" s="753"/>
      <c r="OJH26" s="753"/>
      <c r="OJI26" s="753"/>
      <c r="OJJ26" s="753"/>
      <c r="OJK26" s="753"/>
      <c r="OJL26" s="753"/>
      <c r="OJM26" s="753"/>
      <c r="OJN26" s="753"/>
      <c r="OJO26" s="753"/>
      <c r="OJP26" s="753"/>
      <c r="OJQ26" s="753"/>
      <c r="OJR26" s="753"/>
      <c r="OJS26" s="753"/>
      <c r="OJT26" s="753"/>
      <c r="OJU26" s="753"/>
      <c r="OJV26" s="753"/>
      <c r="OJW26" s="753"/>
      <c r="OJX26" s="753"/>
      <c r="OJY26" s="753"/>
      <c r="OJZ26" s="753"/>
      <c r="OKA26" s="753"/>
      <c r="OKB26" s="753"/>
      <c r="OKC26" s="753"/>
      <c r="OKD26" s="753"/>
      <c r="OKE26" s="753"/>
      <c r="OKF26" s="753"/>
      <c r="OKG26" s="753"/>
      <c r="OKH26" s="753"/>
      <c r="OKI26" s="753"/>
      <c r="OKJ26" s="753"/>
      <c r="OKK26" s="753"/>
      <c r="OKL26" s="753"/>
      <c r="OKM26" s="753"/>
      <c r="OKN26" s="753"/>
      <c r="OKO26" s="753"/>
      <c r="OKP26" s="753"/>
      <c r="OKQ26" s="753"/>
      <c r="OKR26" s="753"/>
      <c r="OKS26" s="753"/>
      <c r="OKT26" s="753"/>
      <c r="OKU26" s="753"/>
      <c r="OKV26" s="753"/>
      <c r="OKW26" s="753"/>
      <c r="OKX26" s="753"/>
      <c r="OKY26" s="753"/>
      <c r="OKZ26" s="753"/>
      <c r="OLA26" s="753"/>
      <c r="OLB26" s="753"/>
      <c r="OLC26" s="753"/>
      <c r="OLD26" s="753"/>
      <c r="OLE26" s="753"/>
      <c r="OLF26" s="753"/>
      <c r="OLG26" s="753"/>
      <c r="OLH26" s="753"/>
      <c r="OLI26" s="753"/>
      <c r="OLJ26" s="753"/>
      <c r="OLK26" s="753"/>
      <c r="OLL26" s="753"/>
      <c r="OLM26" s="753"/>
      <c r="OLN26" s="753"/>
      <c r="OLO26" s="753"/>
      <c r="OLP26" s="753"/>
      <c r="OLQ26" s="753"/>
      <c r="OLR26" s="753"/>
      <c r="OLS26" s="753"/>
      <c r="OLT26" s="753"/>
      <c r="OLU26" s="753"/>
      <c r="OLV26" s="753"/>
      <c r="OLW26" s="753"/>
      <c r="OLX26" s="753"/>
      <c r="OLY26" s="753"/>
      <c r="OLZ26" s="753"/>
      <c r="OMA26" s="753"/>
      <c r="OMB26" s="753"/>
      <c r="OMC26" s="753"/>
      <c r="OMD26" s="753"/>
      <c r="OME26" s="753"/>
      <c r="OMF26" s="753"/>
      <c r="OMG26" s="753"/>
      <c r="OMH26" s="753"/>
      <c r="OMI26" s="753"/>
      <c r="OMJ26" s="753"/>
      <c r="OMK26" s="753"/>
      <c r="OML26" s="753"/>
      <c r="OMM26" s="753"/>
      <c r="OMN26" s="753"/>
      <c r="OMO26" s="753"/>
      <c r="OMP26" s="753"/>
      <c r="OMQ26" s="753"/>
      <c r="OMR26" s="753"/>
      <c r="OMS26" s="753"/>
      <c r="OMT26" s="753"/>
      <c r="OMU26" s="753"/>
      <c r="OMV26" s="753"/>
      <c r="OMW26" s="753"/>
      <c r="OMX26" s="753"/>
      <c r="OMY26" s="753"/>
      <c r="OMZ26" s="753"/>
      <c r="ONA26" s="753"/>
      <c r="ONB26" s="753"/>
      <c r="ONC26" s="753"/>
      <c r="OND26" s="753"/>
      <c r="ONE26" s="753"/>
      <c r="ONF26" s="753"/>
      <c r="ONG26" s="753"/>
      <c r="ONH26" s="753"/>
      <c r="ONI26" s="753"/>
      <c r="ONJ26" s="753"/>
      <c r="ONK26" s="753"/>
      <c r="ONL26" s="753"/>
      <c r="ONM26" s="753"/>
      <c r="ONN26" s="753"/>
      <c r="ONO26" s="753"/>
      <c r="ONP26" s="753"/>
      <c r="ONQ26" s="753"/>
      <c r="ONR26" s="753"/>
      <c r="ONS26" s="753"/>
      <c r="ONT26" s="753"/>
      <c r="ONU26" s="753"/>
      <c r="ONV26" s="753"/>
      <c r="ONW26" s="753"/>
      <c r="ONX26" s="753"/>
      <c r="ONY26" s="753"/>
      <c r="ONZ26" s="753"/>
      <c r="OOA26" s="753"/>
      <c r="OOB26" s="753"/>
      <c r="OOC26" s="753"/>
      <c r="OOD26" s="753"/>
      <c r="OOE26" s="753"/>
      <c r="OOF26" s="753"/>
      <c r="OOG26" s="753"/>
      <c r="OOH26" s="753"/>
      <c r="OOI26" s="753"/>
      <c r="OOJ26" s="753"/>
      <c r="OOK26" s="753"/>
      <c r="OOL26" s="753"/>
      <c r="OOM26" s="753"/>
      <c r="OON26" s="753"/>
      <c r="OOO26" s="753"/>
      <c r="OOP26" s="753"/>
      <c r="OOQ26" s="753"/>
      <c r="OOR26" s="753"/>
      <c r="OOS26" s="753"/>
      <c r="OOT26" s="753"/>
      <c r="OOU26" s="753"/>
      <c r="OOV26" s="753"/>
      <c r="OOW26" s="753"/>
      <c r="OOX26" s="753"/>
      <c r="OOY26" s="753"/>
      <c r="OOZ26" s="753"/>
      <c r="OPA26" s="753"/>
      <c r="OPB26" s="753"/>
      <c r="OPC26" s="753"/>
      <c r="OPD26" s="753"/>
      <c r="OPE26" s="753"/>
      <c r="OPF26" s="753"/>
      <c r="OPG26" s="753"/>
      <c r="OPH26" s="753"/>
      <c r="OPI26" s="753"/>
      <c r="OPJ26" s="753"/>
      <c r="OPK26" s="753"/>
      <c r="OPL26" s="753"/>
      <c r="OPM26" s="753"/>
      <c r="OPN26" s="753"/>
      <c r="OPO26" s="753"/>
      <c r="OPP26" s="753"/>
      <c r="OPQ26" s="753"/>
      <c r="OPR26" s="753"/>
      <c r="OPS26" s="753"/>
      <c r="OPT26" s="753"/>
      <c r="OPU26" s="753"/>
      <c r="OPV26" s="753"/>
      <c r="OPW26" s="753"/>
      <c r="OPX26" s="753"/>
      <c r="OPY26" s="753"/>
      <c r="OPZ26" s="753"/>
      <c r="OQA26" s="753"/>
      <c r="OQB26" s="753"/>
      <c r="OQC26" s="753"/>
      <c r="OQD26" s="753"/>
      <c r="OQE26" s="753"/>
      <c r="OQF26" s="753"/>
      <c r="OQG26" s="753"/>
      <c r="OQH26" s="753"/>
      <c r="OQI26" s="753"/>
      <c r="OQJ26" s="753"/>
      <c r="OQK26" s="753"/>
      <c r="OQL26" s="753"/>
      <c r="OQM26" s="753"/>
      <c r="OQN26" s="753"/>
      <c r="OQO26" s="753"/>
      <c r="OQP26" s="753"/>
      <c r="OQQ26" s="753"/>
      <c r="OQR26" s="753"/>
      <c r="OQS26" s="753"/>
      <c r="OQT26" s="753"/>
      <c r="OQU26" s="753"/>
      <c r="OQV26" s="753"/>
      <c r="OQW26" s="753"/>
      <c r="OQX26" s="753"/>
      <c r="OQY26" s="753"/>
      <c r="OQZ26" s="753"/>
      <c r="ORA26" s="753"/>
      <c r="ORB26" s="753"/>
      <c r="ORC26" s="753"/>
      <c r="ORD26" s="753"/>
      <c r="ORE26" s="753"/>
      <c r="ORF26" s="753"/>
      <c r="ORG26" s="753"/>
      <c r="ORH26" s="753"/>
      <c r="ORI26" s="753"/>
      <c r="ORJ26" s="753"/>
      <c r="ORK26" s="753"/>
      <c r="ORL26" s="753"/>
      <c r="ORM26" s="753"/>
      <c r="ORN26" s="753"/>
      <c r="ORO26" s="753"/>
      <c r="ORP26" s="753"/>
      <c r="ORQ26" s="753"/>
      <c r="ORR26" s="753"/>
      <c r="ORS26" s="753"/>
      <c r="ORT26" s="753"/>
      <c r="ORU26" s="753"/>
      <c r="ORV26" s="753"/>
      <c r="ORW26" s="753"/>
      <c r="ORX26" s="753"/>
      <c r="ORY26" s="753"/>
      <c r="ORZ26" s="753"/>
      <c r="OSA26" s="753"/>
      <c r="OSB26" s="753"/>
      <c r="OSC26" s="753"/>
      <c r="OSD26" s="753"/>
      <c r="OSE26" s="753"/>
      <c r="OSF26" s="753"/>
      <c r="OSG26" s="753"/>
      <c r="OSH26" s="753"/>
      <c r="OSI26" s="753"/>
      <c r="OSJ26" s="753"/>
      <c r="OSK26" s="753"/>
      <c r="OSL26" s="753"/>
      <c r="OSM26" s="753"/>
      <c r="OSN26" s="753"/>
      <c r="OSO26" s="753"/>
      <c r="OSP26" s="753"/>
      <c r="OSQ26" s="753"/>
      <c r="OSR26" s="753"/>
      <c r="OSS26" s="753"/>
      <c r="OST26" s="753"/>
      <c r="OSU26" s="753"/>
      <c r="OSV26" s="753"/>
      <c r="OSW26" s="753"/>
      <c r="OSX26" s="753"/>
      <c r="OSY26" s="753"/>
      <c r="OSZ26" s="753"/>
      <c r="OTA26" s="753"/>
      <c r="OTB26" s="753"/>
      <c r="OTC26" s="753"/>
      <c r="OTD26" s="753"/>
      <c r="OTE26" s="753"/>
      <c r="OTF26" s="753"/>
      <c r="OTG26" s="753"/>
      <c r="OTH26" s="753"/>
      <c r="OTI26" s="753"/>
      <c r="OTJ26" s="753"/>
      <c r="OTK26" s="753"/>
      <c r="OTL26" s="753"/>
      <c r="OTM26" s="753"/>
      <c r="OTN26" s="753"/>
      <c r="OTO26" s="753"/>
      <c r="OTP26" s="753"/>
      <c r="OTQ26" s="753"/>
      <c r="OTR26" s="753"/>
      <c r="OTS26" s="753"/>
      <c r="OTT26" s="753"/>
      <c r="OTU26" s="753"/>
      <c r="OTV26" s="753"/>
      <c r="OTW26" s="753"/>
      <c r="OTX26" s="753"/>
      <c r="OTY26" s="753"/>
      <c r="OTZ26" s="753"/>
      <c r="OUA26" s="753"/>
      <c r="OUB26" s="753"/>
      <c r="OUC26" s="753"/>
      <c r="OUD26" s="753"/>
      <c r="OUE26" s="753"/>
      <c r="OUF26" s="753"/>
      <c r="OUG26" s="753"/>
      <c r="OUH26" s="753"/>
      <c r="OUI26" s="753"/>
      <c r="OUJ26" s="753"/>
      <c r="OUK26" s="753"/>
      <c r="OUL26" s="753"/>
      <c r="OUM26" s="753"/>
      <c r="OUN26" s="753"/>
      <c r="OUO26" s="753"/>
      <c r="OUP26" s="753"/>
      <c r="OUQ26" s="753"/>
      <c r="OUR26" s="753"/>
      <c r="OUS26" s="753"/>
      <c r="OUT26" s="753"/>
      <c r="OUU26" s="753"/>
      <c r="OUV26" s="753"/>
      <c r="OUW26" s="753"/>
      <c r="OUX26" s="753"/>
      <c r="OUY26" s="753"/>
      <c r="OUZ26" s="753"/>
      <c r="OVA26" s="753"/>
      <c r="OVB26" s="753"/>
      <c r="OVC26" s="753"/>
      <c r="OVD26" s="753"/>
      <c r="OVE26" s="753"/>
      <c r="OVF26" s="753"/>
      <c r="OVG26" s="753"/>
      <c r="OVH26" s="753"/>
      <c r="OVI26" s="753"/>
      <c r="OVJ26" s="753"/>
      <c r="OVK26" s="753"/>
      <c r="OVL26" s="753"/>
      <c r="OVM26" s="753"/>
      <c r="OVN26" s="753"/>
      <c r="OVO26" s="753"/>
      <c r="OVP26" s="753"/>
      <c r="OVQ26" s="753"/>
      <c r="OVR26" s="753"/>
      <c r="OVS26" s="753"/>
      <c r="OVT26" s="753"/>
      <c r="OVU26" s="753"/>
      <c r="OVV26" s="753"/>
      <c r="OVW26" s="753"/>
      <c r="OVX26" s="753"/>
      <c r="OVY26" s="753"/>
      <c r="OVZ26" s="753"/>
      <c r="OWA26" s="753"/>
      <c r="OWB26" s="753"/>
      <c r="OWC26" s="753"/>
      <c r="OWD26" s="753"/>
      <c r="OWE26" s="753"/>
      <c r="OWF26" s="753"/>
      <c r="OWG26" s="753"/>
      <c r="OWH26" s="753"/>
      <c r="OWI26" s="753"/>
      <c r="OWJ26" s="753"/>
      <c r="OWK26" s="753"/>
      <c r="OWL26" s="753"/>
      <c r="OWM26" s="753"/>
      <c r="OWN26" s="753"/>
      <c r="OWO26" s="753"/>
      <c r="OWP26" s="753"/>
      <c r="OWQ26" s="753"/>
      <c r="OWR26" s="753"/>
      <c r="OWS26" s="753"/>
      <c r="OWT26" s="753"/>
      <c r="OWU26" s="753"/>
      <c r="OWV26" s="753"/>
      <c r="OWW26" s="753"/>
      <c r="OWX26" s="753"/>
      <c r="OWY26" s="753"/>
      <c r="OWZ26" s="753"/>
      <c r="OXA26" s="753"/>
      <c r="OXB26" s="753"/>
      <c r="OXC26" s="753"/>
      <c r="OXD26" s="753"/>
      <c r="OXE26" s="753"/>
      <c r="OXF26" s="753"/>
      <c r="OXG26" s="753"/>
      <c r="OXH26" s="753"/>
      <c r="OXI26" s="753"/>
      <c r="OXJ26" s="753"/>
      <c r="OXK26" s="753"/>
      <c r="OXL26" s="753"/>
      <c r="OXM26" s="753"/>
      <c r="OXN26" s="753"/>
      <c r="OXO26" s="753"/>
      <c r="OXP26" s="753"/>
      <c r="OXQ26" s="753"/>
      <c r="OXR26" s="753"/>
      <c r="OXS26" s="753"/>
      <c r="OXT26" s="753"/>
      <c r="OXU26" s="753"/>
      <c r="OXV26" s="753"/>
      <c r="OXW26" s="753"/>
      <c r="OXX26" s="753"/>
      <c r="OXY26" s="753"/>
      <c r="OXZ26" s="753"/>
      <c r="OYA26" s="753"/>
      <c r="OYB26" s="753"/>
      <c r="OYC26" s="753"/>
      <c r="OYD26" s="753"/>
      <c r="OYE26" s="753"/>
      <c r="OYF26" s="753"/>
      <c r="OYG26" s="753"/>
      <c r="OYH26" s="753"/>
      <c r="OYI26" s="753"/>
      <c r="OYJ26" s="753"/>
      <c r="OYK26" s="753"/>
      <c r="OYL26" s="753"/>
      <c r="OYM26" s="753"/>
      <c r="OYN26" s="753"/>
      <c r="OYO26" s="753"/>
      <c r="OYP26" s="753"/>
      <c r="OYQ26" s="753"/>
      <c r="OYR26" s="753"/>
      <c r="OYS26" s="753"/>
      <c r="OYT26" s="753"/>
      <c r="OYU26" s="753"/>
      <c r="OYV26" s="753"/>
      <c r="OYW26" s="753"/>
      <c r="OYX26" s="753"/>
      <c r="OYY26" s="753"/>
      <c r="OYZ26" s="753"/>
      <c r="OZA26" s="753"/>
      <c r="OZB26" s="753"/>
      <c r="OZC26" s="753"/>
      <c r="OZD26" s="753"/>
      <c r="OZE26" s="753"/>
      <c r="OZF26" s="753"/>
      <c r="OZG26" s="753"/>
      <c r="OZH26" s="753"/>
      <c r="OZI26" s="753"/>
      <c r="OZJ26" s="753"/>
      <c r="OZK26" s="753"/>
      <c r="OZL26" s="753"/>
      <c r="OZM26" s="753"/>
      <c r="OZN26" s="753"/>
      <c r="OZO26" s="753"/>
      <c r="OZP26" s="753"/>
      <c r="OZQ26" s="753"/>
      <c r="OZR26" s="753"/>
      <c r="OZS26" s="753"/>
      <c r="OZT26" s="753"/>
      <c r="OZU26" s="753"/>
      <c r="OZV26" s="753"/>
      <c r="OZW26" s="753"/>
      <c r="OZX26" s="753"/>
      <c r="OZY26" s="753"/>
      <c r="OZZ26" s="753"/>
      <c r="PAA26" s="753"/>
      <c r="PAB26" s="753"/>
      <c r="PAC26" s="753"/>
      <c r="PAD26" s="753"/>
      <c r="PAE26" s="753"/>
      <c r="PAF26" s="753"/>
      <c r="PAG26" s="753"/>
      <c r="PAH26" s="753"/>
      <c r="PAI26" s="753"/>
      <c r="PAJ26" s="753"/>
      <c r="PAK26" s="753"/>
      <c r="PAL26" s="753"/>
      <c r="PAM26" s="753"/>
      <c r="PAN26" s="753"/>
      <c r="PAO26" s="753"/>
      <c r="PAP26" s="753"/>
      <c r="PAQ26" s="753"/>
      <c r="PAR26" s="753"/>
      <c r="PAS26" s="753"/>
      <c r="PAT26" s="753"/>
      <c r="PAU26" s="753"/>
      <c r="PAV26" s="753"/>
      <c r="PAW26" s="753"/>
      <c r="PAX26" s="753"/>
      <c r="PAY26" s="753"/>
      <c r="PAZ26" s="753"/>
      <c r="PBA26" s="753"/>
      <c r="PBB26" s="753"/>
      <c r="PBC26" s="753"/>
      <c r="PBD26" s="753"/>
      <c r="PBE26" s="753"/>
      <c r="PBF26" s="753"/>
      <c r="PBG26" s="753"/>
      <c r="PBH26" s="753"/>
      <c r="PBI26" s="753"/>
      <c r="PBJ26" s="753"/>
      <c r="PBK26" s="753"/>
      <c r="PBL26" s="753"/>
      <c r="PBM26" s="753"/>
      <c r="PBN26" s="753"/>
      <c r="PBO26" s="753"/>
      <c r="PBP26" s="753"/>
      <c r="PBQ26" s="753"/>
      <c r="PBR26" s="753"/>
      <c r="PBS26" s="753"/>
      <c r="PBT26" s="753"/>
      <c r="PBU26" s="753"/>
      <c r="PBV26" s="753"/>
      <c r="PBW26" s="753"/>
      <c r="PBX26" s="753"/>
      <c r="PBY26" s="753"/>
      <c r="PBZ26" s="753"/>
      <c r="PCA26" s="753"/>
      <c r="PCB26" s="753"/>
      <c r="PCC26" s="753"/>
      <c r="PCD26" s="753"/>
      <c r="PCE26" s="753"/>
      <c r="PCF26" s="753"/>
      <c r="PCG26" s="753"/>
      <c r="PCH26" s="753"/>
      <c r="PCI26" s="753"/>
      <c r="PCJ26" s="753"/>
      <c r="PCK26" s="753"/>
      <c r="PCL26" s="753"/>
      <c r="PCM26" s="753"/>
      <c r="PCN26" s="753"/>
      <c r="PCO26" s="753"/>
      <c r="PCP26" s="753"/>
      <c r="PCQ26" s="753"/>
      <c r="PCR26" s="753"/>
      <c r="PCS26" s="753"/>
      <c r="PCT26" s="753"/>
      <c r="PCU26" s="753"/>
      <c r="PCV26" s="753"/>
      <c r="PCW26" s="753"/>
      <c r="PCX26" s="753"/>
      <c r="PCY26" s="753"/>
      <c r="PCZ26" s="753"/>
      <c r="PDA26" s="753"/>
      <c r="PDB26" s="753"/>
      <c r="PDC26" s="753"/>
      <c r="PDD26" s="753"/>
      <c r="PDE26" s="753"/>
      <c r="PDF26" s="753"/>
      <c r="PDG26" s="753"/>
      <c r="PDH26" s="753"/>
      <c r="PDI26" s="753"/>
      <c r="PDJ26" s="753"/>
      <c r="PDK26" s="753"/>
      <c r="PDL26" s="753"/>
      <c r="PDM26" s="753"/>
      <c r="PDN26" s="753"/>
      <c r="PDO26" s="753"/>
      <c r="PDP26" s="753"/>
      <c r="PDQ26" s="753"/>
      <c r="PDR26" s="753"/>
      <c r="PDS26" s="753"/>
      <c r="PDT26" s="753"/>
      <c r="PDU26" s="753"/>
      <c r="PDV26" s="753"/>
      <c r="PDW26" s="753"/>
      <c r="PDX26" s="753"/>
      <c r="PDY26" s="753"/>
      <c r="PDZ26" s="753"/>
      <c r="PEA26" s="753"/>
      <c r="PEB26" s="753"/>
      <c r="PEC26" s="753"/>
      <c r="PED26" s="753"/>
      <c r="PEE26" s="753"/>
      <c r="PEF26" s="753"/>
      <c r="PEG26" s="753"/>
      <c r="PEH26" s="753"/>
      <c r="PEI26" s="753"/>
      <c r="PEJ26" s="753"/>
      <c r="PEK26" s="753"/>
      <c r="PEL26" s="753"/>
      <c r="PEM26" s="753"/>
      <c r="PEN26" s="753"/>
      <c r="PEO26" s="753"/>
      <c r="PEP26" s="753"/>
      <c r="PEQ26" s="753"/>
      <c r="PER26" s="753"/>
      <c r="PES26" s="753"/>
      <c r="PET26" s="753"/>
      <c r="PEU26" s="753"/>
      <c r="PEV26" s="753"/>
      <c r="PEW26" s="753"/>
      <c r="PEX26" s="753"/>
      <c r="PEY26" s="753"/>
      <c r="PEZ26" s="753"/>
      <c r="PFA26" s="753"/>
      <c r="PFB26" s="753"/>
      <c r="PFC26" s="753"/>
      <c r="PFD26" s="753"/>
      <c r="PFE26" s="753"/>
      <c r="PFF26" s="753"/>
      <c r="PFG26" s="753"/>
      <c r="PFH26" s="753"/>
      <c r="PFI26" s="753"/>
      <c r="PFJ26" s="753"/>
      <c r="PFK26" s="753"/>
      <c r="PFL26" s="753"/>
      <c r="PFM26" s="753"/>
      <c r="PFN26" s="753"/>
      <c r="PFO26" s="753"/>
      <c r="PFP26" s="753"/>
      <c r="PFQ26" s="753"/>
      <c r="PFR26" s="753"/>
      <c r="PFS26" s="753"/>
      <c r="PFT26" s="753"/>
      <c r="PFU26" s="753"/>
      <c r="PFV26" s="753"/>
      <c r="PFW26" s="753"/>
      <c r="PFX26" s="753"/>
      <c r="PFY26" s="753"/>
      <c r="PFZ26" s="753"/>
      <c r="PGA26" s="753"/>
      <c r="PGB26" s="753"/>
      <c r="PGC26" s="753"/>
      <c r="PGD26" s="753"/>
      <c r="PGE26" s="753"/>
      <c r="PGF26" s="753"/>
      <c r="PGG26" s="753"/>
      <c r="PGH26" s="753"/>
      <c r="PGI26" s="753"/>
      <c r="PGJ26" s="753"/>
      <c r="PGK26" s="753"/>
      <c r="PGL26" s="753"/>
      <c r="PGM26" s="753"/>
      <c r="PGN26" s="753"/>
      <c r="PGO26" s="753"/>
      <c r="PGP26" s="753"/>
      <c r="PGQ26" s="753"/>
      <c r="PGR26" s="753"/>
      <c r="PGS26" s="753"/>
      <c r="PGT26" s="753"/>
      <c r="PGU26" s="753"/>
      <c r="PGV26" s="753"/>
      <c r="PGW26" s="753"/>
      <c r="PGX26" s="753"/>
      <c r="PGY26" s="753"/>
      <c r="PGZ26" s="753"/>
      <c r="PHA26" s="753"/>
      <c r="PHB26" s="753"/>
      <c r="PHC26" s="753"/>
      <c r="PHD26" s="753"/>
      <c r="PHE26" s="753"/>
      <c r="PHF26" s="753"/>
      <c r="PHG26" s="753"/>
      <c r="PHH26" s="753"/>
      <c r="PHI26" s="753"/>
      <c r="PHJ26" s="753"/>
      <c r="PHK26" s="753"/>
      <c r="PHL26" s="753"/>
      <c r="PHM26" s="753"/>
      <c r="PHN26" s="753"/>
      <c r="PHO26" s="753"/>
      <c r="PHP26" s="753"/>
      <c r="PHQ26" s="753"/>
      <c r="PHR26" s="753"/>
      <c r="PHS26" s="753"/>
      <c r="PHT26" s="753"/>
      <c r="PHU26" s="753"/>
      <c r="PHV26" s="753"/>
      <c r="PHW26" s="753"/>
      <c r="PHX26" s="753"/>
      <c r="PHY26" s="753"/>
      <c r="PHZ26" s="753"/>
      <c r="PIA26" s="753"/>
      <c r="PIB26" s="753"/>
      <c r="PIC26" s="753"/>
      <c r="PID26" s="753"/>
      <c r="PIE26" s="753"/>
      <c r="PIF26" s="753"/>
      <c r="PIG26" s="753"/>
      <c r="PIH26" s="753"/>
      <c r="PII26" s="753"/>
      <c r="PIJ26" s="753"/>
      <c r="PIK26" s="753"/>
      <c r="PIL26" s="753"/>
      <c r="PIM26" s="753"/>
      <c r="PIN26" s="753"/>
      <c r="PIO26" s="753"/>
      <c r="PIP26" s="753"/>
      <c r="PIQ26" s="753"/>
      <c r="PIR26" s="753"/>
      <c r="PIS26" s="753"/>
      <c r="PIT26" s="753"/>
      <c r="PIU26" s="753"/>
      <c r="PIV26" s="753"/>
      <c r="PIW26" s="753"/>
      <c r="PIX26" s="753"/>
      <c r="PIY26" s="753"/>
      <c r="PIZ26" s="753"/>
      <c r="PJA26" s="753"/>
      <c r="PJB26" s="753"/>
      <c r="PJC26" s="753"/>
      <c r="PJD26" s="753"/>
      <c r="PJE26" s="753"/>
      <c r="PJF26" s="753"/>
      <c r="PJG26" s="753"/>
      <c r="PJH26" s="753"/>
      <c r="PJI26" s="753"/>
      <c r="PJJ26" s="753"/>
      <c r="PJK26" s="753"/>
      <c r="PJL26" s="753"/>
      <c r="PJM26" s="753"/>
      <c r="PJN26" s="753"/>
      <c r="PJO26" s="753"/>
      <c r="PJP26" s="753"/>
      <c r="PJQ26" s="753"/>
      <c r="PJR26" s="753"/>
      <c r="PJS26" s="753"/>
      <c r="PJT26" s="753"/>
      <c r="PJU26" s="753"/>
      <c r="PJV26" s="753"/>
      <c r="PJW26" s="753"/>
      <c r="PJX26" s="753"/>
      <c r="PJY26" s="753"/>
      <c r="PJZ26" s="753"/>
      <c r="PKA26" s="753"/>
      <c r="PKB26" s="753"/>
      <c r="PKC26" s="753"/>
      <c r="PKD26" s="753"/>
      <c r="PKE26" s="753"/>
      <c r="PKF26" s="753"/>
      <c r="PKG26" s="753"/>
      <c r="PKH26" s="753"/>
      <c r="PKI26" s="753"/>
      <c r="PKJ26" s="753"/>
      <c r="PKK26" s="753"/>
      <c r="PKL26" s="753"/>
      <c r="PKM26" s="753"/>
      <c r="PKN26" s="753"/>
      <c r="PKO26" s="753"/>
      <c r="PKP26" s="753"/>
      <c r="PKQ26" s="753"/>
      <c r="PKR26" s="753"/>
      <c r="PKS26" s="753"/>
      <c r="PKT26" s="753"/>
      <c r="PKU26" s="753"/>
      <c r="PKV26" s="753"/>
      <c r="PKW26" s="753"/>
      <c r="PKX26" s="753"/>
      <c r="PKY26" s="753"/>
      <c r="PKZ26" s="753"/>
      <c r="PLA26" s="753"/>
      <c r="PLB26" s="753"/>
      <c r="PLC26" s="753"/>
      <c r="PLD26" s="753"/>
      <c r="PLE26" s="753"/>
      <c r="PLF26" s="753"/>
      <c r="PLG26" s="753"/>
      <c r="PLH26" s="753"/>
      <c r="PLI26" s="753"/>
      <c r="PLJ26" s="753"/>
      <c r="PLK26" s="753"/>
      <c r="PLL26" s="753"/>
      <c r="PLM26" s="753"/>
      <c r="PLN26" s="753"/>
      <c r="PLO26" s="753"/>
      <c r="PLP26" s="753"/>
      <c r="PLQ26" s="753"/>
      <c r="PLR26" s="753"/>
      <c r="PLS26" s="753"/>
      <c r="PLT26" s="753"/>
      <c r="PLU26" s="753"/>
      <c r="PLV26" s="753"/>
      <c r="PLW26" s="753"/>
      <c r="PLX26" s="753"/>
      <c r="PLY26" s="753"/>
      <c r="PLZ26" s="753"/>
      <c r="PMA26" s="753"/>
      <c r="PMB26" s="753"/>
      <c r="PMC26" s="753"/>
      <c r="PMD26" s="753"/>
      <c r="PME26" s="753"/>
      <c r="PMF26" s="753"/>
      <c r="PMG26" s="753"/>
      <c r="PMH26" s="753"/>
      <c r="PMI26" s="753"/>
      <c r="PMJ26" s="753"/>
      <c r="PMK26" s="753"/>
      <c r="PML26" s="753"/>
      <c r="PMM26" s="753"/>
      <c r="PMN26" s="753"/>
      <c r="PMO26" s="753"/>
      <c r="PMP26" s="753"/>
      <c r="PMQ26" s="753"/>
      <c r="PMR26" s="753"/>
      <c r="PMS26" s="753"/>
      <c r="PMT26" s="753"/>
      <c r="PMU26" s="753"/>
      <c r="PMV26" s="753"/>
      <c r="PMW26" s="753"/>
      <c r="PMX26" s="753"/>
      <c r="PMY26" s="753"/>
      <c r="PMZ26" s="753"/>
      <c r="PNA26" s="753"/>
      <c r="PNB26" s="753"/>
      <c r="PNC26" s="753"/>
      <c r="PND26" s="753"/>
      <c r="PNE26" s="753"/>
      <c r="PNF26" s="753"/>
      <c r="PNG26" s="753"/>
      <c r="PNH26" s="753"/>
      <c r="PNI26" s="753"/>
      <c r="PNJ26" s="753"/>
      <c r="PNK26" s="753"/>
      <c r="PNL26" s="753"/>
      <c r="PNM26" s="753"/>
      <c r="PNN26" s="753"/>
      <c r="PNO26" s="753"/>
      <c r="PNP26" s="753"/>
      <c r="PNQ26" s="753"/>
      <c r="PNR26" s="753"/>
      <c r="PNS26" s="753"/>
      <c r="PNT26" s="753"/>
      <c r="PNU26" s="753"/>
      <c r="PNV26" s="753"/>
      <c r="PNW26" s="753"/>
      <c r="PNX26" s="753"/>
      <c r="PNY26" s="753"/>
      <c r="PNZ26" s="753"/>
      <c r="POA26" s="753"/>
      <c r="POB26" s="753"/>
      <c r="POC26" s="753"/>
      <c r="POD26" s="753"/>
      <c r="POE26" s="753"/>
      <c r="POF26" s="753"/>
      <c r="POG26" s="753"/>
      <c r="POH26" s="753"/>
      <c r="POI26" s="753"/>
      <c r="POJ26" s="753"/>
      <c r="POK26" s="753"/>
      <c r="POL26" s="753"/>
      <c r="POM26" s="753"/>
      <c r="PON26" s="753"/>
      <c r="POO26" s="753"/>
      <c r="POP26" s="753"/>
      <c r="POQ26" s="753"/>
      <c r="POR26" s="753"/>
      <c r="POS26" s="753"/>
      <c r="POT26" s="753"/>
      <c r="POU26" s="753"/>
      <c r="POV26" s="753"/>
      <c r="POW26" s="753"/>
      <c r="POX26" s="753"/>
      <c r="POY26" s="753"/>
      <c r="POZ26" s="753"/>
      <c r="PPA26" s="753"/>
      <c r="PPB26" s="753"/>
      <c r="PPC26" s="753"/>
      <c r="PPD26" s="753"/>
      <c r="PPE26" s="753"/>
      <c r="PPF26" s="753"/>
      <c r="PPG26" s="753"/>
      <c r="PPH26" s="753"/>
      <c r="PPI26" s="753"/>
      <c r="PPJ26" s="753"/>
      <c r="PPK26" s="753"/>
      <c r="PPL26" s="753"/>
      <c r="PPM26" s="753"/>
      <c r="PPN26" s="753"/>
      <c r="PPO26" s="753"/>
      <c r="PPP26" s="753"/>
      <c r="PPQ26" s="753"/>
      <c r="PPR26" s="753"/>
      <c r="PPS26" s="753"/>
      <c r="PPT26" s="753"/>
      <c r="PPU26" s="753"/>
      <c r="PPV26" s="753"/>
      <c r="PPW26" s="753"/>
      <c r="PPX26" s="753"/>
      <c r="PPY26" s="753"/>
      <c r="PPZ26" s="753"/>
      <c r="PQA26" s="753"/>
      <c r="PQB26" s="753"/>
      <c r="PQC26" s="753"/>
      <c r="PQD26" s="753"/>
      <c r="PQE26" s="753"/>
      <c r="PQF26" s="753"/>
      <c r="PQG26" s="753"/>
      <c r="PQH26" s="753"/>
      <c r="PQI26" s="753"/>
      <c r="PQJ26" s="753"/>
      <c r="PQK26" s="753"/>
      <c r="PQL26" s="753"/>
      <c r="PQM26" s="753"/>
      <c r="PQN26" s="753"/>
      <c r="PQO26" s="753"/>
      <c r="PQP26" s="753"/>
      <c r="PQQ26" s="753"/>
      <c r="PQR26" s="753"/>
      <c r="PQS26" s="753"/>
      <c r="PQT26" s="753"/>
      <c r="PQU26" s="753"/>
      <c r="PQV26" s="753"/>
      <c r="PQW26" s="753"/>
      <c r="PQX26" s="753"/>
      <c r="PQY26" s="753"/>
      <c r="PQZ26" s="753"/>
      <c r="PRA26" s="753"/>
      <c r="PRB26" s="753"/>
      <c r="PRC26" s="753"/>
      <c r="PRD26" s="753"/>
      <c r="PRE26" s="753"/>
      <c r="PRF26" s="753"/>
      <c r="PRG26" s="753"/>
      <c r="PRH26" s="753"/>
      <c r="PRI26" s="753"/>
      <c r="PRJ26" s="753"/>
      <c r="PRK26" s="753"/>
      <c r="PRL26" s="753"/>
      <c r="PRM26" s="753"/>
      <c r="PRN26" s="753"/>
      <c r="PRO26" s="753"/>
      <c r="PRP26" s="753"/>
      <c r="PRQ26" s="753"/>
      <c r="PRR26" s="753"/>
      <c r="PRS26" s="753"/>
      <c r="PRT26" s="753"/>
      <c r="PRU26" s="753"/>
      <c r="PRV26" s="753"/>
      <c r="PRW26" s="753"/>
      <c r="PRX26" s="753"/>
      <c r="PRY26" s="753"/>
      <c r="PRZ26" s="753"/>
      <c r="PSA26" s="753"/>
      <c r="PSB26" s="753"/>
      <c r="PSC26" s="753"/>
      <c r="PSD26" s="753"/>
      <c r="PSE26" s="753"/>
      <c r="PSF26" s="753"/>
      <c r="PSG26" s="753"/>
      <c r="PSH26" s="753"/>
      <c r="PSI26" s="753"/>
      <c r="PSJ26" s="753"/>
      <c r="PSK26" s="753"/>
      <c r="PSL26" s="753"/>
      <c r="PSM26" s="753"/>
      <c r="PSN26" s="753"/>
      <c r="PSO26" s="753"/>
      <c r="PSP26" s="753"/>
      <c r="PSQ26" s="753"/>
      <c r="PSR26" s="753"/>
      <c r="PSS26" s="753"/>
      <c r="PST26" s="753"/>
      <c r="PSU26" s="753"/>
      <c r="PSV26" s="753"/>
      <c r="PSW26" s="753"/>
      <c r="PSX26" s="753"/>
      <c r="PSY26" s="753"/>
      <c r="PSZ26" s="753"/>
      <c r="PTA26" s="753"/>
      <c r="PTB26" s="753"/>
      <c r="PTC26" s="753"/>
      <c r="PTD26" s="753"/>
      <c r="PTE26" s="753"/>
      <c r="PTF26" s="753"/>
      <c r="PTG26" s="753"/>
      <c r="PTH26" s="753"/>
      <c r="PTI26" s="753"/>
      <c r="PTJ26" s="753"/>
      <c r="PTK26" s="753"/>
      <c r="PTL26" s="753"/>
      <c r="PTM26" s="753"/>
      <c r="PTN26" s="753"/>
      <c r="PTO26" s="753"/>
      <c r="PTP26" s="753"/>
      <c r="PTQ26" s="753"/>
      <c r="PTR26" s="753"/>
      <c r="PTS26" s="753"/>
      <c r="PTT26" s="753"/>
      <c r="PTU26" s="753"/>
      <c r="PTV26" s="753"/>
      <c r="PTW26" s="753"/>
      <c r="PTX26" s="753"/>
      <c r="PTY26" s="753"/>
      <c r="PTZ26" s="753"/>
      <c r="PUA26" s="753"/>
      <c r="PUB26" s="753"/>
      <c r="PUC26" s="753"/>
      <c r="PUD26" s="753"/>
      <c r="PUE26" s="753"/>
      <c r="PUF26" s="753"/>
      <c r="PUG26" s="753"/>
      <c r="PUH26" s="753"/>
      <c r="PUI26" s="753"/>
      <c r="PUJ26" s="753"/>
      <c r="PUK26" s="753"/>
      <c r="PUL26" s="753"/>
      <c r="PUM26" s="753"/>
      <c r="PUN26" s="753"/>
      <c r="PUO26" s="753"/>
      <c r="PUP26" s="753"/>
      <c r="PUQ26" s="753"/>
      <c r="PUR26" s="753"/>
      <c r="PUS26" s="753"/>
      <c r="PUT26" s="753"/>
      <c r="PUU26" s="753"/>
      <c r="PUV26" s="753"/>
      <c r="PUW26" s="753"/>
      <c r="PUX26" s="753"/>
      <c r="PUY26" s="753"/>
      <c r="PUZ26" s="753"/>
      <c r="PVA26" s="753"/>
      <c r="PVB26" s="753"/>
      <c r="PVC26" s="753"/>
      <c r="PVD26" s="753"/>
      <c r="PVE26" s="753"/>
      <c r="PVF26" s="753"/>
      <c r="PVG26" s="753"/>
      <c r="PVH26" s="753"/>
      <c r="PVI26" s="753"/>
      <c r="PVJ26" s="753"/>
      <c r="PVK26" s="753"/>
      <c r="PVL26" s="753"/>
      <c r="PVM26" s="753"/>
      <c r="PVN26" s="753"/>
      <c r="PVO26" s="753"/>
      <c r="PVP26" s="753"/>
      <c r="PVQ26" s="753"/>
      <c r="PVR26" s="753"/>
      <c r="PVS26" s="753"/>
      <c r="PVT26" s="753"/>
      <c r="PVU26" s="753"/>
      <c r="PVV26" s="753"/>
      <c r="PVW26" s="753"/>
      <c r="PVX26" s="753"/>
      <c r="PVY26" s="753"/>
      <c r="PVZ26" s="753"/>
      <c r="PWA26" s="753"/>
      <c r="PWB26" s="753"/>
      <c r="PWC26" s="753"/>
      <c r="PWD26" s="753"/>
      <c r="PWE26" s="753"/>
      <c r="PWF26" s="753"/>
      <c r="PWG26" s="753"/>
      <c r="PWH26" s="753"/>
      <c r="PWI26" s="753"/>
      <c r="PWJ26" s="753"/>
      <c r="PWK26" s="753"/>
      <c r="PWL26" s="753"/>
      <c r="PWM26" s="753"/>
      <c r="PWN26" s="753"/>
      <c r="PWO26" s="753"/>
      <c r="PWP26" s="753"/>
      <c r="PWQ26" s="753"/>
      <c r="PWR26" s="753"/>
      <c r="PWS26" s="753"/>
      <c r="PWT26" s="753"/>
      <c r="PWU26" s="753"/>
      <c r="PWV26" s="753"/>
      <c r="PWW26" s="753"/>
      <c r="PWX26" s="753"/>
      <c r="PWY26" s="753"/>
      <c r="PWZ26" s="753"/>
      <c r="PXA26" s="753"/>
      <c r="PXB26" s="753"/>
      <c r="PXC26" s="753"/>
      <c r="PXD26" s="753"/>
      <c r="PXE26" s="753"/>
      <c r="PXF26" s="753"/>
      <c r="PXG26" s="753"/>
      <c r="PXH26" s="753"/>
      <c r="PXI26" s="753"/>
      <c r="PXJ26" s="753"/>
      <c r="PXK26" s="753"/>
      <c r="PXL26" s="753"/>
      <c r="PXM26" s="753"/>
      <c r="PXN26" s="753"/>
      <c r="PXO26" s="753"/>
      <c r="PXP26" s="753"/>
      <c r="PXQ26" s="753"/>
      <c r="PXR26" s="753"/>
      <c r="PXS26" s="753"/>
      <c r="PXT26" s="753"/>
      <c r="PXU26" s="753"/>
      <c r="PXV26" s="753"/>
      <c r="PXW26" s="753"/>
      <c r="PXX26" s="753"/>
      <c r="PXY26" s="753"/>
      <c r="PXZ26" s="753"/>
      <c r="PYA26" s="753"/>
      <c r="PYB26" s="753"/>
      <c r="PYC26" s="753"/>
      <c r="PYD26" s="753"/>
      <c r="PYE26" s="753"/>
      <c r="PYF26" s="753"/>
      <c r="PYG26" s="753"/>
      <c r="PYH26" s="753"/>
      <c r="PYI26" s="753"/>
      <c r="PYJ26" s="753"/>
      <c r="PYK26" s="753"/>
      <c r="PYL26" s="753"/>
      <c r="PYM26" s="753"/>
      <c r="PYN26" s="753"/>
      <c r="PYO26" s="753"/>
      <c r="PYP26" s="753"/>
      <c r="PYQ26" s="753"/>
      <c r="PYR26" s="753"/>
      <c r="PYS26" s="753"/>
      <c r="PYT26" s="753"/>
      <c r="PYU26" s="753"/>
      <c r="PYV26" s="753"/>
      <c r="PYW26" s="753"/>
      <c r="PYX26" s="753"/>
      <c r="PYY26" s="753"/>
      <c r="PYZ26" s="753"/>
      <c r="PZA26" s="753"/>
      <c r="PZB26" s="753"/>
      <c r="PZC26" s="753"/>
      <c r="PZD26" s="753"/>
      <c r="PZE26" s="753"/>
      <c r="PZF26" s="753"/>
      <c r="PZG26" s="753"/>
      <c r="PZH26" s="753"/>
      <c r="PZI26" s="753"/>
      <c r="PZJ26" s="753"/>
      <c r="PZK26" s="753"/>
      <c r="PZL26" s="753"/>
      <c r="PZM26" s="753"/>
      <c r="PZN26" s="753"/>
      <c r="PZO26" s="753"/>
      <c r="PZP26" s="753"/>
      <c r="PZQ26" s="753"/>
      <c r="PZR26" s="753"/>
      <c r="PZS26" s="753"/>
      <c r="PZT26" s="753"/>
      <c r="PZU26" s="753"/>
      <c r="PZV26" s="753"/>
      <c r="PZW26" s="753"/>
      <c r="PZX26" s="753"/>
      <c r="PZY26" s="753"/>
      <c r="PZZ26" s="753"/>
      <c r="QAA26" s="753"/>
      <c r="QAB26" s="753"/>
      <c r="QAC26" s="753"/>
      <c r="QAD26" s="753"/>
      <c r="QAE26" s="753"/>
      <c r="QAF26" s="753"/>
      <c r="QAG26" s="753"/>
      <c r="QAH26" s="753"/>
      <c r="QAI26" s="753"/>
      <c r="QAJ26" s="753"/>
      <c r="QAK26" s="753"/>
      <c r="QAL26" s="753"/>
      <c r="QAM26" s="753"/>
      <c r="QAN26" s="753"/>
      <c r="QAO26" s="753"/>
      <c r="QAP26" s="753"/>
      <c r="QAQ26" s="753"/>
      <c r="QAR26" s="753"/>
      <c r="QAS26" s="753"/>
      <c r="QAT26" s="753"/>
      <c r="QAU26" s="753"/>
      <c r="QAV26" s="753"/>
      <c r="QAW26" s="753"/>
      <c r="QAX26" s="753"/>
      <c r="QAY26" s="753"/>
      <c r="QAZ26" s="753"/>
      <c r="QBA26" s="753"/>
      <c r="QBB26" s="753"/>
      <c r="QBC26" s="753"/>
      <c r="QBD26" s="753"/>
      <c r="QBE26" s="753"/>
      <c r="QBF26" s="753"/>
      <c r="QBG26" s="753"/>
      <c r="QBH26" s="753"/>
      <c r="QBI26" s="753"/>
      <c r="QBJ26" s="753"/>
      <c r="QBK26" s="753"/>
      <c r="QBL26" s="753"/>
      <c r="QBM26" s="753"/>
      <c r="QBN26" s="753"/>
      <c r="QBO26" s="753"/>
      <c r="QBP26" s="753"/>
      <c r="QBQ26" s="753"/>
      <c r="QBR26" s="753"/>
      <c r="QBS26" s="753"/>
      <c r="QBT26" s="753"/>
      <c r="QBU26" s="753"/>
      <c r="QBV26" s="753"/>
      <c r="QBW26" s="753"/>
      <c r="QBX26" s="753"/>
      <c r="QBY26" s="753"/>
      <c r="QBZ26" s="753"/>
      <c r="QCA26" s="753"/>
      <c r="QCB26" s="753"/>
      <c r="QCC26" s="753"/>
      <c r="QCD26" s="753"/>
      <c r="QCE26" s="753"/>
      <c r="QCF26" s="753"/>
      <c r="QCG26" s="753"/>
      <c r="QCH26" s="753"/>
      <c r="QCI26" s="753"/>
      <c r="QCJ26" s="753"/>
      <c r="QCK26" s="753"/>
      <c r="QCL26" s="753"/>
      <c r="QCM26" s="753"/>
      <c r="QCN26" s="753"/>
      <c r="QCO26" s="753"/>
      <c r="QCP26" s="753"/>
      <c r="QCQ26" s="753"/>
      <c r="QCR26" s="753"/>
      <c r="QCS26" s="753"/>
      <c r="QCT26" s="753"/>
      <c r="QCU26" s="753"/>
      <c r="QCV26" s="753"/>
      <c r="QCW26" s="753"/>
      <c r="QCX26" s="753"/>
      <c r="QCY26" s="753"/>
      <c r="QCZ26" s="753"/>
      <c r="QDA26" s="753"/>
      <c r="QDB26" s="753"/>
      <c r="QDC26" s="753"/>
      <c r="QDD26" s="753"/>
      <c r="QDE26" s="753"/>
      <c r="QDF26" s="753"/>
      <c r="QDG26" s="753"/>
      <c r="QDH26" s="753"/>
      <c r="QDI26" s="753"/>
      <c r="QDJ26" s="753"/>
      <c r="QDK26" s="753"/>
      <c r="QDL26" s="753"/>
      <c r="QDM26" s="753"/>
      <c r="QDN26" s="753"/>
      <c r="QDO26" s="753"/>
      <c r="QDP26" s="753"/>
      <c r="QDQ26" s="753"/>
      <c r="QDR26" s="753"/>
      <c r="QDS26" s="753"/>
      <c r="QDT26" s="753"/>
      <c r="QDU26" s="753"/>
      <c r="QDV26" s="753"/>
      <c r="QDW26" s="753"/>
      <c r="QDX26" s="753"/>
      <c r="QDY26" s="753"/>
      <c r="QDZ26" s="753"/>
      <c r="QEA26" s="753"/>
      <c r="QEB26" s="753"/>
      <c r="QEC26" s="753"/>
      <c r="QED26" s="753"/>
      <c r="QEE26" s="753"/>
      <c r="QEF26" s="753"/>
      <c r="QEG26" s="753"/>
      <c r="QEH26" s="753"/>
      <c r="QEI26" s="753"/>
      <c r="QEJ26" s="753"/>
      <c r="QEK26" s="753"/>
      <c r="QEL26" s="753"/>
      <c r="QEM26" s="753"/>
      <c r="QEN26" s="753"/>
      <c r="QEO26" s="753"/>
      <c r="QEP26" s="753"/>
      <c r="QEQ26" s="753"/>
      <c r="QER26" s="753"/>
      <c r="QES26" s="753"/>
      <c r="QET26" s="753"/>
      <c r="QEU26" s="753"/>
      <c r="QEV26" s="753"/>
      <c r="QEW26" s="753"/>
      <c r="QEX26" s="753"/>
      <c r="QEY26" s="753"/>
      <c r="QEZ26" s="753"/>
      <c r="QFA26" s="753"/>
      <c r="QFB26" s="753"/>
      <c r="QFC26" s="753"/>
      <c r="QFD26" s="753"/>
      <c r="QFE26" s="753"/>
      <c r="QFF26" s="753"/>
      <c r="QFG26" s="753"/>
      <c r="QFH26" s="753"/>
      <c r="QFI26" s="753"/>
      <c r="QFJ26" s="753"/>
      <c r="QFK26" s="753"/>
      <c r="QFL26" s="753"/>
      <c r="QFM26" s="753"/>
      <c r="QFN26" s="753"/>
      <c r="QFO26" s="753"/>
      <c r="QFP26" s="753"/>
      <c r="QFQ26" s="753"/>
      <c r="QFR26" s="753"/>
      <c r="QFS26" s="753"/>
      <c r="QFT26" s="753"/>
      <c r="QFU26" s="753"/>
      <c r="QFV26" s="753"/>
      <c r="QFW26" s="753"/>
      <c r="QFX26" s="753"/>
      <c r="QFY26" s="753"/>
      <c r="QFZ26" s="753"/>
      <c r="QGA26" s="753"/>
      <c r="QGB26" s="753"/>
      <c r="QGC26" s="753"/>
      <c r="QGD26" s="753"/>
      <c r="QGE26" s="753"/>
      <c r="QGF26" s="753"/>
      <c r="QGG26" s="753"/>
      <c r="QGH26" s="753"/>
      <c r="QGI26" s="753"/>
      <c r="QGJ26" s="753"/>
      <c r="QGK26" s="753"/>
      <c r="QGL26" s="753"/>
      <c r="QGM26" s="753"/>
      <c r="QGN26" s="753"/>
      <c r="QGO26" s="753"/>
      <c r="QGP26" s="753"/>
      <c r="QGQ26" s="753"/>
      <c r="QGR26" s="753"/>
      <c r="QGS26" s="753"/>
      <c r="QGT26" s="753"/>
      <c r="QGU26" s="753"/>
      <c r="QGV26" s="753"/>
      <c r="QGW26" s="753"/>
      <c r="QGX26" s="753"/>
      <c r="QGY26" s="753"/>
      <c r="QGZ26" s="753"/>
      <c r="QHA26" s="753"/>
      <c r="QHB26" s="753"/>
      <c r="QHC26" s="753"/>
      <c r="QHD26" s="753"/>
      <c r="QHE26" s="753"/>
      <c r="QHF26" s="753"/>
      <c r="QHG26" s="753"/>
      <c r="QHH26" s="753"/>
      <c r="QHI26" s="753"/>
      <c r="QHJ26" s="753"/>
      <c r="QHK26" s="753"/>
      <c r="QHL26" s="753"/>
      <c r="QHM26" s="753"/>
      <c r="QHN26" s="753"/>
      <c r="QHO26" s="753"/>
      <c r="QHP26" s="753"/>
      <c r="QHQ26" s="753"/>
      <c r="QHR26" s="753"/>
      <c r="QHS26" s="753"/>
      <c r="QHT26" s="753"/>
      <c r="QHU26" s="753"/>
      <c r="QHV26" s="753"/>
      <c r="QHW26" s="753"/>
      <c r="QHX26" s="753"/>
      <c r="QHY26" s="753"/>
      <c r="QHZ26" s="753"/>
      <c r="QIA26" s="753"/>
      <c r="QIB26" s="753"/>
      <c r="QIC26" s="753"/>
      <c r="QID26" s="753"/>
      <c r="QIE26" s="753"/>
      <c r="QIF26" s="753"/>
      <c r="QIG26" s="753"/>
      <c r="QIH26" s="753"/>
      <c r="QII26" s="753"/>
      <c r="QIJ26" s="753"/>
      <c r="QIK26" s="753"/>
      <c r="QIL26" s="753"/>
      <c r="QIM26" s="753"/>
      <c r="QIN26" s="753"/>
      <c r="QIO26" s="753"/>
      <c r="QIP26" s="753"/>
      <c r="QIQ26" s="753"/>
      <c r="QIR26" s="753"/>
      <c r="QIS26" s="753"/>
      <c r="QIT26" s="753"/>
      <c r="QIU26" s="753"/>
      <c r="QIV26" s="753"/>
      <c r="QIW26" s="753"/>
      <c r="QIX26" s="753"/>
      <c r="QIY26" s="753"/>
      <c r="QIZ26" s="753"/>
      <c r="QJA26" s="753"/>
      <c r="QJB26" s="753"/>
      <c r="QJC26" s="753"/>
      <c r="QJD26" s="753"/>
      <c r="QJE26" s="753"/>
      <c r="QJF26" s="753"/>
      <c r="QJG26" s="753"/>
      <c r="QJH26" s="753"/>
      <c r="QJI26" s="753"/>
      <c r="QJJ26" s="753"/>
      <c r="QJK26" s="753"/>
      <c r="QJL26" s="753"/>
      <c r="QJM26" s="753"/>
      <c r="QJN26" s="753"/>
      <c r="QJO26" s="753"/>
      <c r="QJP26" s="753"/>
      <c r="QJQ26" s="753"/>
      <c r="QJR26" s="753"/>
      <c r="QJS26" s="753"/>
      <c r="QJT26" s="753"/>
      <c r="QJU26" s="753"/>
      <c r="QJV26" s="753"/>
      <c r="QJW26" s="753"/>
      <c r="QJX26" s="753"/>
      <c r="QJY26" s="753"/>
      <c r="QJZ26" s="753"/>
      <c r="QKA26" s="753"/>
      <c r="QKB26" s="753"/>
      <c r="QKC26" s="753"/>
      <c r="QKD26" s="753"/>
      <c r="QKE26" s="753"/>
      <c r="QKF26" s="753"/>
      <c r="QKG26" s="753"/>
      <c r="QKH26" s="753"/>
      <c r="QKI26" s="753"/>
      <c r="QKJ26" s="753"/>
      <c r="QKK26" s="753"/>
      <c r="QKL26" s="753"/>
      <c r="QKM26" s="753"/>
      <c r="QKN26" s="753"/>
      <c r="QKO26" s="753"/>
      <c r="QKP26" s="753"/>
      <c r="QKQ26" s="753"/>
      <c r="QKR26" s="753"/>
      <c r="QKS26" s="753"/>
      <c r="QKT26" s="753"/>
      <c r="QKU26" s="753"/>
      <c r="QKV26" s="753"/>
      <c r="QKW26" s="753"/>
      <c r="QKX26" s="753"/>
      <c r="QKY26" s="753"/>
      <c r="QKZ26" s="753"/>
      <c r="QLA26" s="753"/>
      <c r="QLB26" s="753"/>
      <c r="QLC26" s="753"/>
      <c r="QLD26" s="753"/>
      <c r="QLE26" s="753"/>
      <c r="QLF26" s="753"/>
      <c r="QLG26" s="753"/>
      <c r="QLH26" s="753"/>
      <c r="QLI26" s="753"/>
      <c r="QLJ26" s="753"/>
      <c r="QLK26" s="753"/>
      <c r="QLL26" s="753"/>
      <c r="QLM26" s="753"/>
      <c r="QLN26" s="753"/>
      <c r="QLO26" s="753"/>
      <c r="QLP26" s="753"/>
      <c r="QLQ26" s="753"/>
      <c r="QLR26" s="753"/>
      <c r="QLS26" s="753"/>
      <c r="QLT26" s="753"/>
      <c r="QLU26" s="753"/>
      <c r="QLV26" s="753"/>
      <c r="QLW26" s="753"/>
      <c r="QLX26" s="753"/>
      <c r="QLY26" s="753"/>
      <c r="QLZ26" s="753"/>
      <c r="QMA26" s="753"/>
      <c r="QMB26" s="753"/>
      <c r="QMC26" s="753"/>
      <c r="QMD26" s="753"/>
      <c r="QME26" s="753"/>
      <c r="QMF26" s="753"/>
      <c r="QMG26" s="753"/>
      <c r="QMH26" s="753"/>
      <c r="QMI26" s="753"/>
      <c r="QMJ26" s="753"/>
      <c r="QMK26" s="753"/>
      <c r="QML26" s="753"/>
      <c r="QMM26" s="753"/>
      <c r="QMN26" s="753"/>
      <c r="QMO26" s="753"/>
      <c r="QMP26" s="753"/>
      <c r="QMQ26" s="753"/>
      <c r="QMR26" s="753"/>
      <c r="QMS26" s="753"/>
      <c r="QMT26" s="753"/>
      <c r="QMU26" s="753"/>
      <c r="QMV26" s="753"/>
      <c r="QMW26" s="753"/>
      <c r="QMX26" s="753"/>
      <c r="QMY26" s="753"/>
      <c r="QMZ26" s="753"/>
      <c r="QNA26" s="753"/>
      <c r="QNB26" s="753"/>
      <c r="QNC26" s="753"/>
      <c r="QND26" s="753"/>
      <c r="QNE26" s="753"/>
      <c r="QNF26" s="753"/>
      <c r="QNG26" s="753"/>
      <c r="QNH26" s="753"/>
      <c r="QNI26" s="753"/>
      <c r="QNJ26" s="753"/>
      <c r="QNK26" s="753"/>
      <c r="QNL26" s="753"/>
      <c r="QNM26" s="753"/>
      <c r="QNN26" s="753"/>
      <c r="QNO26" s="753"/>
      <c r="QNP26" s="753"/>
      <c r="QNQ26" s="753"/>
      <c r="QNR26" s="753"/>
      <c r="QNS26" s="753"/>
      <c r="QNT26" s="753"/>
      <c r="QNU26" s="753"/>
      <c r="QNV26" s="753"/>
      <c r="QNW26" s="753"/>
      <c r="QNX26" s="753"/>
      <c r="QNY26" s="753"/>
      <c r="QNZ26" s="753"/>
      <c r="QOA26" s="753"/>
      <c r="QOB26" s="753"/>
      <c r="QOC26" s="753"/>
      <c r="QOD26" s="753"/>
      <c r="QOE26" s="753"/>
      <c r="QOF26" s="753"/>
      <c r="QOG26" s="753"/>
      <c r="QOH26" s="753"/>
      <c r="QOI26" s="753"/>
      <c r="QOJ26" s="753"/>
      <c r="QOK26" s="753"/>
      <c r="QOL26" s="753"/>
      <c r="QOM26" s="753"/>
      <c r="QON26" s="753"/>
      <c r="QOO26" s="753"/>
      <c r="QOP26" s="753"/>
      <c r="QOQ26" s="753"/>
      <c r="QOR26" s="753"/>
      <c r="QOS26" s="753"/>
      <c r="QOT26" s="753"/>
      <c r="QOU26" s="753"/>
      <c r="QOV26" s="753"/>
      <c r="QOW26" s="753"/>
      <c r="QOX26" s="753"/>
      <c r="QOY26" s="753"/>
      <c r="QOZ26" s="753"/>
      <c r="QPA26" s="753"/>
      <c r="QPB26" s="753"/>
      <c r="QPC26" s="753"/>
      <c r="QPD26" s="753"/>
      <c r="QPE26" s="753"/>
      <c r="QPF26" s="753"/>
      <c r="QPG26" s="753"/>
      <c r="QPH26" s="753"/>
      <c r="QPI26" s="753"/>
      <c r="QPJ26" s="753"/>
      <c r="QPK26" s="753"/>
      <c r="QPL26" s="753"/>
      <c r="QPM26" s="753"/>
      <c r="QPN26" s="753"/>
      <c r="QPO26" s="753"/>
      <c r="QPP26" s="753"/>
      <c r="QPQ26" s="753"/>
      <c r="QPR26" s="753"/>
      <c r="QPS26" s="753"/>
      <c r="QPT26" s="753"/>
      <c r="QPU26" s="753"/>
      <c r="QPV26" s="753"/>
      <c r="QPW26" s="753"/>
      <c r="QPX26" s="753"/>
      <c r="QPY26" s="753"/>
      <c r="QPZ26" s="753"/>
      <c r="QQA26" s="753"/>
      <c r="QQB26" s="753"/>
      <c r="QQC26" s="753"/>
      <c r="QQD26" s="753"/>
      <c r="QQE26" s="753"/>
      <c r="QQF26" s="753"/>
      <c r="QQG26" s="753"/>
      <c r="QQH26" s="753"/>
      <c r="QQI26" s="753"/>
      <c r="QQJ26" s="753"/>
      <c r="QQK26" s="753"/>
      <c r="QQL26" s="753"/>
      <c r="QQM26" s="753"/>
      <c r="QQN26" s="753"/>
      <c r="QQO26" s="753"/>
      <c r="QQP26" s="753"/>
      <c r="QQQ26" s="753"/>
      <c r="QQR26" s="753"/>
      <c r="QQS26" s="753"/>
      <c r="QQT26" s="753"/>
      <c r="QQU26" s="753"/>
      <c r="QQV26" s="753"/>
      <c r="QQW26" s="753"/>
      <c r="QQX26" s="753"/>
      <c r="QQY26" s="753"/>
      <c r="QQZ26" s="753"/>
      <c r="QRA26" s="753"/>
      <c r="QRB26" s="753"/>
      <c r="QRC26" s="753"/>
      <c r="QRD26" s="753"/>
      <c r="QRE26" s="753"/>
      <c r="QRF26" s="753"/>
      <c r="QRG26" s="753"/>
      <c r="QRH26" s="753"/>
      <c r="QRI26" s="753"/>
      <c r="QRJ26" s="753"/>
      <c r="QRK26" s="753"/>
      <c r="QRL26" s="753"/>
      <c r="QRM26" s="753"/>
      <c r="QRN26" s="753"/>
      <c r="QRO26" s="753"/>
      <c r="QRP26" s="753"/>
      <c r="QRQ26" s="753"/>
      <c r="QRR26" s="753"/>
      <c r="QRS26" s="753"/>
      <c r="QRT26" s="753"/>
      <c r="QRU26" s="753"/>
      <c r="QRV26" s="753"/>
      <c r="QRW26" s="753"/>
      <c r="QRX26" s="753"/>
      <c r="QRY26" s="753"/>
      <c r="QRZ26" s="753"/>
      <c r="QSA26" s="753"/>
      <c r="QSB26" s="753"/>
      <c r="QSC26" s="753"/>
      <c r="QSD26" s="753"/>
      <c r="QSE26" s="753"/>
      <c r="QSF26" s="753"/>
      <c r="QSG26" s="753"/>
      <c r="QSH26" s="753"/>
      <c r="QSI26" s="753"/>
      <c r="QSJ26" s="753"/>
      <c r="QSK26" s="753"/>
      <c r="QSL26" s="753"/>
      <c r="QSM26" s="753"/>
      <c r="QSN26" s="753"/>
      <c r="QSO26" s="753"/>
      <c r="QSP26" s="753"/>
      <c r="QSQ26" s="753"/>
      <c r="QSR26" s="753"/>
      <c r="QSS26" s="753"/>
      <c r="QST26" s="753"/>
      <c r="QSU26" s="753"/>
      <c r="QSV26" s="753"/>
      <c r="QSW26" s="753"/>
      <c r="QSX26" s="753"/>
      <c r="QSY26" s="753"/>
      <c r="QSZ26" s="753"/>
      <c r="QTA26" s="753"/>
      <c r="QTB26" s="753"/>
      <c r="QTC26" s="753"/>
      <c r="QTD26" s="753"/>
      <c r="QTE26" s="753"/>
      <c r="QTF26" s="753"/>
      <c r="QTG26" s="753"/>
      <c r="QTH26" s="753"/>
      <c r="QTI26" s="753"/>
      <c r="QTJ26" s="753"/>
      <c r="QTK26" s="753"/>
      <c r="QTL26" s="753"/>
      <c r="QTM26" s="753"/>
      <c r="QTN26" s="753"/>
      <c r="QTO26" s="753"/>
      <c r="QTP26" s="753"/>
      <c r="QTQ26" s="753"/>
      <c r="QTR26" s="753"/>
      <c r="QTS26" s="753"/>
      <c r="QTT26" s="753"/>
      <c r="QTU26" s="753"/>
      <c r="QTV26" s="753"/>
      <c r="QTW26" s="753"/>
      <c r="QTX26" s="753"/>
      <c r="QTY26" s="753"/>
      <c r="QTZ26" s="753"/>
      <c r="QUA26" s="753"/>
      <c r="QUB26" s="753"/>
      <c r="QUC26" s="753"/>
      <c r="QUD26" s="753"/>
      <c r="QUE26" s="753"/>
      <c r="QUF26" s="753"/>
      <c r="QUG26" s="753"/>
      <c r="QUH26" s="753"/>
      <c r="QUI26" s="753"/>
      <c r="QUJ26" s="753"/>
      <c r="QUK26" s="753"/>
      <c r="QUL26" s="753"/>
      <c r="QUM26" s="753"/>
      <c r="QUN26" s="753"/>
      <c r="QUO26" s="753"/>
      <c r="QUP26" s="753"/>
      <c r="QUQ26" s="753"/>
      <c r="QUR26" s="753"/>
      <c r="QUS26" s="753"/>
      <c r="QUT26" s="753"/>
      <c r="QUU26" s="753"/>
      <c r="QUV26" s="753"/>
      <c r="QUW26" s="753"/>
      <c r="QUX26" s="753"/>
      <c r="QUY26" s="753"/>
      <c r="QUZ26" s="753"/>
      <c r="QVA26" s="753"/>
      <c r="QVB26" s="753"/>
      <c r="QVC26" s="753"/>
      <c r="QVD26" s="753"/>
      <c r="QVE26" s="753"/>
      <c r="QVF26" s="753"/>
      <c r="QVG26" s="753"/>
      <c r="QVH26" s="753"/>
      <c r="QVI26" s="753"/>
      <c r="QVJ26" s="753"/>
      <c r="QVK26" s="753"/>
      <c r="QVL26" s="753"/>
      <c r="QVM26" s="753"/>
      <c r="QVN26" s="753"/>
      <c r="QVO26" s="753"/>
      <c r="QVP26" s="753"/>
      <c r="QVQ26" s="753"/>
      <c r="QVR26" s="753"/>
      <c r="QVS26" s="753"/>
      <c r="QVT26" s="753"/>
      <c r="QVU26" s="753"/>
      <c r="QVV26" s="753"/>
      <c r="QVW26" s="753"/>
      <c r="QVX26" s="753"/>
      <c r="QVY26" s="753"/>
      <c r="QVZ26" s="753"/>
      <c r="QWA26" s="753"/>
      <c r="QWB26" s="753"/>
      <c r="QWC26" s="753"/>
      <c r="QWD26" s="753"/>
      <c r="QWE26" s="753"/>
      <c r="QWF26" s="753"/>
      <c r="QWG26" s="753"/>
      <c r="QWH26" s="753"/>
      <c r="QWI26" s="753"/>
      <c r="QWJ26" s="753"/>
      <c r="QWK26" s="753"/>
      <c r="QWL26" s="753"/>
      <c r="QWM26" s="753"/>
      <c r="QWN26" s="753"/>
      <c r="QWO26" s="753"/>
      <c r="QWP26" s="753"/>
      <c r="QWQ26" s="753"/>
      <c r="QWR26" s="753"/>
      <c r="QWS26" s="753"/>
      <c r="QWT26" s="753"/>
      <c r="QWU26" s="753"/>
      <c r="QWV26" s="753"/>
      <c r="QWW26" s="753"/>
      <c r="QWX26" s="753"/>
      <c r="QWY26" s="753"/>
      <c r="QWZ26" s="753"/>
      <c r="QXA26" s="753"/>
      <c r="QXB26" s="753"/>
      <c r="QXC26" s="753"/>
      <c r="QXD26" s="753"/>
      <c r="QXE26" s="753"/>
      <c r="QXF26" s="753"/>
      <c r="QXG26" s="753"/>
      <c r="QXH26" s="753"/>
      <c r="QXI26" s="753"/>
      <c r="QXJ26" s="753"/>
      <c r="QXK26" s="753"/>
      <c r="QXL26" s="753"/>
      <c r="QXM26" s="753"/>
      <c r="QXN26" s="753"/>
      <c r="QXO26" s="753"/>
      <c r="QXP26" s="753"/>
      <c r="QXQ26" s="753"/>
      <c r="QXR26" s="753"/>
      <c r="QXS26" s="753"/>
      <c r="QXT26" s="753"/>
      <c r="QXU26" s="753"/>
      <c r="QXV26" s="753"/>
      <c r="QXW26" s="753"/>
      <c r="QXX26" s="753"/>
      <c r="QXY26" s="753"/>
      <c r="QXZ26" s="753"/>
      <c r="QYA26" s="753"/>
      <c r="QYB26" s="753"/>
      <c r="QYC26" s="753"/>
      <c r="QYD26" s="753"/>
      <c r="QYE26" s="753"/>
      <c r="QYF26" s="753"/>
      <c r="QYG26" s="753"/>
      <c r="QYH26" s="753"/>
      <c r="QYI26" s="753"/>
      <c r="QYJ26" s="753"/>
      <c r="QYK26" s="753"/>
      <c r="QYL26" s="753"/>
      <c r="QYM26" s="753"/>
      <c r="QYN26" s="753"/>
      <c r="QYO26" s="753"/>
      <c r="QYP26" s="753"/>
      <c r="QYQ26" s="753"/>
      <c r="QYR26" s="753"/>
      <c r="QYS26" s="753"/>
      <c r="QYT26" s="753"/>
      <c r="QYU26" s="753"/>
      <c r="QYV26" s="753"/>
      <c r="QYW26" s="753"/>
      <c r="QYX26" s="753"/>
      <c r="QYY26" s="753"/>
      <c r="QYZ26" s="753"/>
      <c r="QZA26" s="753"/>
      <c r="QZB26" s="753"/>
      <c r="QZC26" s="753"/>
      <c r="QZD26" s="753"/>
      <c r="QZE26" s="753"/>
      <c r="QZF26" s="753"/>
      <c r="QZG26" s="753"/>
      <c r="QZH26" s="753"/>
      <c r="QZI26" s="753"/>
      <c r="QZJ26" s="753"/>
      <c r="QZK26" s="753"/>
      <c r="QZL26" s="753"/>
      <c r="QZM26" s="753"/>
      <c r="QZN26" s="753"/>
      <c r="QZO26" s="753"/>
      <c r="QZP26" s="753"/>
      <c r="QZQ26" s="753"/>
      <c r="QZR26" s="753"/>
      <c r="QZS26" s="753"/>
      <c r="QZT26" s="753"/>
      <c r="QZU26" s="753"/>
      <c r="QZV26" s="753"/>
      <c r="QZW26" s="753"/>
      <c r="QZX26" s="753"/>
      <c r="QZY26" s="753"/>
      <c r="QZZ26" s="753"/>
      <c r="RAA26" s="753"/>
      <c r="RAB26" s="753"/>
      <c r="RAC26" s="753"/>
      <c r="RAD26" s="753"/>
      <c r="RAE26" s="753"/>
      <c r="RAF26" s="753"/>
      <c r="RAG26" s="753"/>
      <c r="RAH26" s="753"/>
      <c r="RAI26" s="753"/>
      <c r="RAJ26" s="753"/>
      <c r="RAK26" s="753"/>
      <c r="RAL26" s="753"/>
      <c r="RAM26" s="753"/>
      <c r="RAN26" s="753"/>
      <c r="RAO26" s="753"/>
      <c r="RAP26" s="753"/>
      <c r="RAQ26" s="753"/>
      <c r="RAR26" s="753"/>
      <c r="RAS26" s="753"/>
      <c r="RAT26" s="753"/>
      <c r="RAU26" s="753"/>
      <c r="RAV26" s="753"/>
      <c r="RAW26" s="753"/>
      <c r="RAX26" s="753"/>
      <c r="RAY26" s="753"/>
      <c r="RAZ26" s="753"/>
      <c r="RBA26" s="753"/>
      <c r="RBB26" s="753"/>
      <c r="RBC26" s="753"/>
      <c r="RBD26" s="753"/>
      <c r="RBE26" s="753"/>
      <c r="RBF26" s="753"/>
      <c r="RBG26" s="753"/>
      <c r="RBH26" s="753"/>
      <c r="RBI26" s="753"/>
      <c r="RBJ26" s="753"/>
      <c r="RBK26" s="753"/>
      <c r="RBL26" s="753"/>
      <c r="RBM26" s="753"/>
      <c r="RBN26" s="753"/>
      <c r="RBO26" s="753"/>
      <c r="RBP26" s="753"/>
      <c r="RBQ26" s="753"/>
      <c r="RBR26" s="753"/>
      <c r="RBS26" s="753"/>
      <c r="RBT26" s="753"/>
      <c r="RBU26" s="753"/>
      <c r="RBV26" s="753"/>
      <c r="RBW26" s="753"/>
      <c r="RBX26" s="753"/>
      <c r="RBY26" s="753"/>
      <c r="RBZ26" s="753"/>
      <c r="RCA26" s="753"/>
      <c r="RCB26" s="753"/>
      <c r="RCC26" s="753"/>
      <c r="RCD26" s="753"/>
      <c r="RCE26" s="753"/>
      <c r="RCF26" s="753"/>
      <c r="RCG26" s="753"/>
      <c r="RCH26" s="753"/>
      <c r="RCI26" s="753"/>
      <c r="RCJ26" s="753"/>
      <c r="RCK26" s="753"/>
      <c r="RCL26" s="753"/>
      <c r="RCM26" s="753"/>
      <c r="RCN26" s="753"/>
      <c r="RCO26" s="753"/>
      <c r="RCP26" s="753"/>
      <c r="RCQ26" s="753"/>
      <c r="RCR26" s="753"/>
      <c r="RCS26" s="753"/>
      <c r="RCT26" s="753"/>
      <c r="RCU26" s="753"/>
      <c r="RCV26" s="753"/>
      <c r="RCW26" s="753"/>
      <c r="RCX26" s="753"/>
      <c r="RCY26" s="753"/>
      <c r="RCZ26" s="753"/>
      <c r="RDA26" s="753"/>
      <c r="RDB26" s="753"/>
      <c r="RDC26" s="753"/>
      <c r="RDD26" s="753"/>
      <c r="RDE26" s="753"/>
      <c r="RDF26" s="753"/>
      <c r="RDG26" s="753"/>
      <c r="RDH26" s="753"/>
      <c r="RDI26" s="753"/>
      <c r="RDJ26" s="753"/>
      <c r="RDK26" s="753"/>
      <c r="RDL26" s="753"/>
      <c r="RDM26" s="753"/>
      <c r="RDN26" s="753"/>
      <c r="RDO26" s="753"/>
      <c r="RDP26" s="753"/>
      <c r="RDQ26" s="753"/>
      <c r="RDR26" s="753"/>
      <c r="RDS26" s="753"/>
      <c r="RDT26" s="753"/>
      <c r="RDU26" s="753"/>
      <c r="RDV26" s="753"/>
      <c r="RDW26" s="753"/>
      <c r="RDX26" s="753"/>
      <c r="RDY26" s="753"/>
      <c r="RDZ26" s="753"/>
      <c r="REA26" s="753"/>
      <c r="REB26" s="753"/>
      <c r="REC26" s="753"/>
      <c r="RED26" s="753"/>
      <c r="REE26" s="753"/>
      <c r="REF26" s="753"/>
      <c r="REG26" s="753"/>
      <c r="REH26" s="753"/>
      <c r="REI26" s="753"/>
      <c r="REJ26" s="753"/>
      <c r="REK26" s="753"/>
      <c r="REL26" s="753"/>
      <c r="REM26" s="753"/>
      <c r="REN26" s="753"/>
      <c r="REO26" s="753"/>
      <c r="REP26" s="753"/>
      <c r="REQ26" s="753"/>
      <c r="RER26" s="753"/>
      <c r="RES26" s="753"/>
      <c r="RET26" s="753"/>
      <c r="REU26" s="753"/>
      <c r="REV26" s="753"/>
      <c r="REW26" s="753"/>
      <c r="REX26" s="753"/>
      <c r="REY26" s="753"/>
      <c r="REZ26" s="753"/>
      <c r="RFA26" s="753"/>
      <c r="RFB26" s="753"/>
      <c r="RFC26" s="753"/>
      <c r="RFD26" s="753"/>
      <c r="RFE26" s="753"/>
      <c r="RFF26" s="753"/>
      <c r="RFG26" s="753"/>
      <c r="RFH26" s="753"/>
      <c r="RFI26" s="753"/>
      <c r="RFJ26" s="753"/>
      <c r="RFK26" s="753"/>
      <c r="RFL26" s="753"/>
      <c r="RFM26" s="753"/>
      <c r="RFN26" s="753"/>
      <c r="RFO26" s="753"/>
      <c r="RFP26" s="753"/>
      <c r="RFQ26" s="753"/>
      <c r="RFR26" s="753"/>
      <c r="RFS26" s="753"/>
      <c r="RFT26" s="753"/>
      <c r="RFU26" s="753"/>
      <c r="RFV26" s="753"/>
      <c r="RFW26" s="753"/>
      <c r="RFX26" s="753"/>
      <c r="RFY26" s="753"/>
      <c r="RFZ26" s="753"/>
      <c r="RGA26" s="753"/>
      <c r="RGB26" s="753"/>
      <c r="RGC26" s="753"/>
      <c r="RGD26" s="753"/>
      <c r="RGE26" s="753"/>
      <c r="RGF26" s="753"/>
      <c r="RGG26" s="753"/>
      <c r="RGH26" s="753"/>
      <c r="RGI26" s="753"/>
      <c r="RGJ26" s="753"/>
      <c r="RGK26" s="753"/>
      <c r="RGL26" s="753"/>
      <c r="RGM26" s="753"/>
      <c r="RGN26" s="753"/>
      <c r="RGO26" s="753"/>
      <c r="RGP26" s="753"/>
      <c r="RGQ26" s="753"/>
      <c r="RGR26" s="753"/>
      <c r="RGS26" s="753"/>
      <c r="RGT26" s="753"/>
      <c r="RGU26" s="753"/>
      <c r="RGV26" s="753"/>
      <c r="RGW26" s="753"/>
      <c r="RGX26" s="753"/>
      <c r="RGY26" s="753"/>
      <c r="RGZ26" s="753"/>
      <c r="RHA26" s="753"/>
      <c r="RHB26" s="753"/>
      <c r="RHC26" s="753"/>
      <c r="RHD26" s="753"/>
      <c r="RHE26" s="753"/>
      <c r="RHF26" s="753"/>
      <c r="RHG26" s="753"/>
      <c r="RHH26" s="753"/>
      <c r="RHI26" s="753"/>
      <c r="RHJ26" s="753"/>
      <c r="RHK26" s="753"/>
      <c r="RHL26" s="753"/>
      <c r="RHM26" s="753"/>
      <c r="RHN26" s="753"/>
      <c r="RHO26" s="753"/>
      <c r="RHP26" s="753"/>
      <c r="RHQ26" s="753"/>
      <c r="RHR26" s="753"/>
      <c r="RHS26" s="753"/>
      <c r="RHT26" s="753"/>
      <c r="RHU26" s="753"/>
      <c r="RHV26" s="753"/>
      <c r="RHW26" s="753"/>
      <c r="RHX26" s="753"/>
      <c r="RHY26" s="753"/>
      <c r="RHZ26" s="753"/>
      <c r="RIA26" s="753"/>
      <c r="RIB26" s="753"/>
      <c r="RIC26" s="753"/>
      <c r="RID26" s="753"/>
      <c r="RIE26" s="753"/>
      <c r="RIF26" s="753"/>
      <c r="RIG26" s="753"/>
      <c r="RIH26" s="753"/>
      <c r="RII26" s="753"/>
      <c r="RIJ26" s="753"/>
      <c r="RIK26" s="753"/>
      <c r="RIL26" s="753"/>
      <c r="RIM26" s="753"/>
      <c r="RIN26" s="753"/>
      <c r="RIO26" s="753"/>
      <c r="RIP26" s="753"/>
      <c r="RIQ26" s="753"/>
      <c r="RIR26" s="753"/>
      <c r="RIS26" s="753"/>
      <c r="RIT26" s="753"/>
      <c r="RIU26" s="753"/>
      <c r="RIV26" s="753"/>
      <c r="RIW26" s="753"/>
      <c r="RIX26" s="753"/>
      <c r="RIY26" s="753"/>
      <c r="RIZ26" s="753"/>
      <c r="RJA26" s="753"/>
      <c r="RJB26" s="753"/>
      <c r="RJC26" s="753"/>
      <c r="RJD26" s="753"/>
      <c r="RJE26" s="753"/>
      <c r="RJF26" s="753"/>
      <c r="RJG26" s="753"/>
      <c r="RJH26" s="753"/>
      <c r="RJI26" s="753"/>
      <c r="RJJ26" s="753"/>
      <c r="RJK26" s="753"/>
      <c r="RJL26" s="753"/>
      <c r="RJM26" s="753"/>
      <c r="RJN26" s="753"/>
      <c r="RJO26" s="753"/>
      <c r="RJP26" s="753"/>
      <c r="RJQ26" s="753"/>
      <c r="RJR26" s="753"/>
      <c r="RJS26" s="753"/>
      <c r="RJT26" s="753"/>
      <c r="RJU26" s="753"/>
      <c r="RJV26" s="753"/>
      <c r="RJW26" s="753"/>
      <c r="RJX26" s="753"/>
      <c r="RJY26" s="753"/>
      <c r="RJZ26" s="753"/>
      <c r="RKA26" s="753"/>
      <c r="RKB26" s="753"/>
      <c r="RKC26" s="753"/>
      <c r="RKD26" s="753"/>
      <c r="RKE26" s="753"/>
      <c r="RKF26" s="753"/>
      <c r="RKG26" s="753"/>
      <c r="RKH26" s="753"/>
      <c r="RKI26" s="753"/>
      <c r="RKJ26" s="753"/>
      <c r="RKK26" s="753"/>
      <c r="RKL26" s="753"/>
      <c r="RKM26" s="753"/>
      <c r="RKN26" s="753"/>
      <c r="RKO26" s="753"/>
      <c r="RKP26" s="753"/>
      <c r="RKQ26" s="753"/>
      <c r="RKR26" s="753"/>
      <c r="RKS26" s="753"/>
      <c r="RKT26" s="753"/>
      <c r="RKU26" s="753"/>
      <c r="RKV26" s="753"/>
      <c r="RKW26" s="753"/>
      <c r="RKX26" s="753"/>
      <c r="RKY26" s="753"/>
      <c r="RKZ26" s="753"/>
      <c r="RLA26" s="753"/>
      <c r="RLB26" s="753"/>
      <c r="RLC26" s="753"/>
      <c r="RLD26" s="753"/>
      <c r="RLE26" s="753"/>
      <c r="RLF26" s="753"/>
      <c r="RLG26" s="753"/>
      <c r="RLH26" s="753"/>
      <c r="RLI26" s="753"/>
      <c r="RLJ26" s="753"/>
      <c r="RLK26" s="753"/>
      <c r="RLL26" s="753"/>
      <c r="RLM26" s="753"/>
      <c r="RLN26" s="753"/>
      <c r="RLO26" s="753"/>
      <c r="RLP26" s="753"/>
      <c r="RLQ26" s="753"/>
      <c r="RLR26" s="753"/>
      <c r="RLS26" s="753"/>
      <c r="RLT26" s="753"/>
      <c r="RLU26" s="753"/>
      <c r="RLV26" s="753"/>
      <c r="RLW26" s="753"/>
      <c r="RLX26" s="753"/>
      <c r="RLY26" s="753"/>
      <c r="RLZ26" s="753"/>
      <c r="RMA26" s="753"/>
      <c r="RMB26" s="753"/>
      <c r="RMC26" s="753"/>
      <c r="RMD26" s="753"/>
      <c r="RME26" s="753"/>
      <c r="RMF26" s="753"/>
      <c r="RMG26" s="753"/>
      <c r="RMH26" s="753"/>
      <c r="RMI26" s="753"/>
      <c r="RMJ26" s="753"/>
      <c r="RMK26" s="753"/>
      <c r="RML26" s="753"/>
      <c r="RMM26" s="753"/>
      <c r="RMN26" s="753"/>
      <c r="RMO26" s="753"/>
      <c r="RMP26" s="753"/>
      <c r="RMQ26" s="753"/>
      <c r="RMR26" s="753"/>
      <c r="RMS26" s="753"/>
      <c r="RMT26" s="753"/>
      <c r="RMU26" s="753"/>
      <c r="RMV26" s="753"/>
      <c r="RMW26" s="753"/>
      <c r="RMX26" s="753"/>
      <c r="RMY26" s="753"/>
      <c r="RMZ26" s="753"/>
      <c r="RNA26" s="753"/>
      <c r="RNB26" s="753"/>
      <c r="RNC26" s="753"/>
      <c r="RND26" s="753"/>
      <c r="RNE26" s="753"/>
      <c r="RNF26" s="753"/>
      <c r="RNG26" s="753"/>
      <c r="RNH26" s="753"/>
      <c r="RNI26" s="753"/>
      <c r="RNJ26" s="753"/>
      <c r="RNK26" s="753"/>
      <c r="RNL26" s="753"/>
      <c r="RNM26" s="753"/>
      <c r="RNN26" s="753"/>
      <c r="RNO26" s="753"/>
      <c r="RNP26" s="753"/>
      <c r="RNQ26" s="753"/>
      <c r="RNR26" s="753"/>
      <c r="RNS26" s="753"/>
      <c r="RNT26" s="753"/>
      <c r="RNU26" s="753"/>
      <c r="RNV26" s="753"/>
      <c r="RNW26" s="753"/>
      <c r="RNX26" s="753"/>
      <c r="RNY26" s="753"/>
      <c r="RNZ26" s="753"/>
      <c r="ROA26" s="753"/>
      <c r="ROB26" s="753"/>
      <c r="ROC26" s="753"/>
      <c r="ROD26" s="753"/>
      <c r="ROE26" s="753"/>
      <c r="ROF26" s="753"/>
      <c r="ROG26" s="753"/>
      <c r="ROH26" s="753"/>
      <c r="ROI26" s="753"/>
      <c r="ROJ26" s="753"/>
      <c r="ROK26" s="753"/>
      <c r="ROL26" s="753"/>
      <c r="ROM26" s="753"/>
      <c r="RON26" s="753"/>
      <c r="ROO26" s="753"/>
      <c r="ROP26" s="753"/>
      <c r="ROQ26" s="753"/>
      <c r="ROR26" s="753"/>
      <c r="ROS26" s="753"/>
      <c r="ROT26" s="753"/>
      <c r="ROU26" s="753"/>
      <c r="ROV26" s="753"/>
      <c r="ROW26" s="753"/>
      <c r="ROX26" s="753"/>
      <c r="ROY26" s="753"/>
      <c r="ROZ26" s="753"/>
      <c r="RPA26" s="753"/>
      <c r="RPB26" s="753"/>
      <c r="RPC26" s="753"/>
      <c r="RPD26" s="753"/>
      <c r="RPE26" s="753"/>
      <c r="RPF26" s="753"/>
      <c r="RPG26" s="753"/>
      <c r="RPH26" s="753"/>
      <c r="RPI26" s="753"/>
      <c r="RPJ26" s="753"/>
      <c r="RPK26" s="753"/>
      <c r="RPL26" s="753"/>
      <c r="RPM26" s="753"/>
      <c r="RPN26" s="753"/>
      <c r="RPO26" s="753"/>
      <c r="RPP26" s="753"/>
      <c r="RPQ26" s="753"/>
      <c r="RPR26" s="753"/>
      <c r="RPS26" s="753"/>
      <c r="RPT26" s="753"/>
      <c r="RPU26" s="753"/>
      <c r="RPV26" s="753"/>
      <c r="RPW26" s="753"/>
      <c r="RPX26" s="753"/>
      <c r="RPY26" s="753"/>
      <c r="RPZ26" s="753"/>
      <c r="RQA26" s="753"/>
      <c r="RQB26" s="753"/>
      <c r="RQC26" s="753"/>
      <c r="RQD26" s="753"/>
      <c r="RQE26" s="753"/>
      <c r="RQF26" s="753"/>
      <c r="RQG26" s="753"/>
      <c r="RQH26" s="753"/>
      <c r="RQI26" s="753"/>
      <c r="RQJ26" s="753"/>
      <c r="RQK26" s="753"/>
      <c r="RQL26" s="753"/>
      <c r="RQM26" s="753"/>
      <c r="RQN26" s="753"/>
      <c r="RQO26" s="753"/>
      <c r="RQP26" s="753"/>
      <c r="RQQ26" s="753"/>
      <c r="RQR26" s="753"/>
      <c r="RQS26" s="753"/>
      <c r="RQT26" s="753"/>
      <c r="RQU26" s="753"/>
      <c r="RQV26" s="753"/>
      <c r="RQW26" s="753"/>
      <c r="RQX26" s="753"/>
      <c r="RQY26" s="753"/>
      <c r="RQZ26" s="753"/>
      <c r="RRA26" s="753"/>
      <c r="RRB26" s="753"/>
      <c r="RRC26" s="753"/>
      <c r="RRD26" s="753"/>
      <c r="RRE26" s="753"/>
      <c r="RRF26" s="753"/>
      <c r="RRG26" s="753"/>
      <c r="RRH26" s="753"/>
      <c r="RRI26" s="753"/>
      <c r="RRJ26" s="753"/>
      <c r="RRK26" s="753"/>
      <c r="RRL26" s="753"/>
      <c r="RRM26" s="753"/>
      <c r="RRN26" s="753"/>
      <c r="RRO26" s="753"/>
      <c r="RRP26" s="753"/>
      <c r="RRQ26" s="753"/>
      <c r="RRR26" s="753"/>
      <c r="RRS26" s="753"/>
      <c r="RRT26" s="753"/>
      <c r="RRU26" s="753"/>
      <c r="RRV26" s="753"/>
      <c r="RRW26" s="753"/>
      <c r="RRX26" s="753"/>
      <c r="RRY26" s="753"/>
      <c r="RRZ26" s="753"/>
      <c r="RSA26" s="753"/>
      <c r="RSB26" s="753"/>
      <c r="RSC26" s="753"/>
      <c r="RSD26" s="753"/>
      <c r="RSE26" s="753"/>
      <c r="RSF26" s="753"/>
      <c r="RSG26" s="753"/>
      <c r="RSH26" s="753"/>
      <c r="RSI26" s="753"/>
      <c r="RSJ26" s="753"/>
      <c r="RSK26" s="753"/>
      <c r="RSL26" s="753"/>
      <c r="RSM26" s="753"/>
      <c r="RSN26" s="753"/>
      <c r="RSO26" s="753"/>
      <c r="RSP26" s="753"/>
      <c r="RSQ26" s="753"/>
      <c r="RSR26" s="753"/>
      <c r="RSS26" s="753"/>
      <c r="RST26" s="753"/>
      <c r="RSU26" s="753"/>
      <c r="RSV26" s="753"/>
      <c r="RSW26" s="753"/>
      <c r="RSX26" s="753"/>
      <c r="RSY26" s="753"/>
      <c r="RSZ26" s="753"/>
      <c r="RTA26" s="753"/>
      <c r="RTB26" s="753"/>
      <c r="RTC26" s="753"/>
      <c r="RTD26" s="753"/>
      <c r="RTE26" s="753"/>
      <c r="RTF26" s="753"/>
      <c r="RTG26" s="753"/>
      <c r="RTH26" s="753"/>
      <c r="RTI26" s="753"/>
      <c r="RTJ26" s="753"/>
      <c r="RTK26" s="753"/>
      <c r="RTL26" s="753"/>
      <c r="RTM26" s="753"/>
      <c r="RTN26" s="753"/>
      <c r="RTO26" s="753"/>
      <c r="RTP26" s="753"/>
      <c r="RTQ26" s="753"/>
      <c r="RTR26" s="753"/>
      <c r="RTS26" s="753"/>
      <c r="RTT26" s="753"/>
      <c r="RTU26" s="753"/>
      <c r="RTV26" s="753"/>
      <c r="RTW26" s="753"/>
      <c r="RTX26" s="753"/>
      <c r="RTY26" s="753"/>
      <c r="RTZ26" s="753"/>
      <c r="RUA26" s="753"/>
      <c r="RUB26" s="753"/>
      <c r="RUC26" s="753"/>
      <c r="RUD26" s="753"/>
      <c r="RUE26" s="753"/>
      <c r="RUF26" s="753"/>
      <c r="RUG26" s="753"/>
      <c r="RUH26" s="753"/>
      <c r="RUI26" s="753"/>
      <c r="RUJ26" s="753"/>
      <c r="RUK26" s="753"/>
      <c r="RUL26" s="753"/>
      <c r="RUM26" s="753"/>
      <c r="RUN26" s="753"/>
      <c r="RUO26" s="753"/>
      <c r="RUP26" s="753"/>
      <c r="RUQ26" s="753"/>
      <c r="RUR26" s="753"/>
      <c r="RUS26" s="753"/>
      <c r="RUT26" s="753"/>
      <c r="RUU26" s="753"/>
      <c r="RUV26" s="753"/>
      <c r="RUW26" s="753"/>
      <c r="RUX26" s="753"/>
      <c r="RUY26" s="753"/>
      <c r="RUZ26" s="753"/>
      <c r="RVA26" s="753"/>
      <c r="RVB26" s="753"/>
      <c r="RVC26" s="753"/>
      <c r="RVD26" s="753"/>
      <c r="RVE26" s="753"/>
      <c r="RVF26" s="753"/>
      <c r="RVG26" s="753"/>
      <c r="RVH26" s="753"/>
      <c r="RVI26" s="753"/>
      <c r="RVJ26" s="753"/>
      <c r="RVK26" s="753"/>
      <c r="RVL26" s="753"/>
      <c r="RVM26" s="753"/>
      <c r="RVN26" s="753"/>
      <c r="RVO26" s="753"/>
      <c r="RVP26" s="753"/>
      <c r="RVQ26" s="753"/>
      <c r="RVR26" s="753"/>
      <c r="RVS26" s="753"/>
      <c r="RVT26" s="753"/>
      <c r="RVU26" s="753"/>
      <c r="RVV26" s="753"/>
      <c r="RVW26" s="753"/>
      <c r="RVX26" s="753"/>
      <c r="RVY26" s="753"/>
      <c r="RVZ26" s="753"/>
      <c r="RWA26" s="753"/>
      <c r="RWB26" s="753"/>
      <c r="RWC26" s="753"/>
      <c r="RWD26" s="753"/>
      <c r="RWE26" s="753"/>
      <c r="RWF26" s="753"/>
      <c r="RWG26" s="753"/>
      <c r="RWH26" s="753"/>
      <c r="RWI26" s="753"/>
      <c r="RWJ26" s="753"/>
      <c r="RWK26" s="753"/>
      <c r="RWL26" s="753"/>
      <c r="RWM26" s="753"/>
      <c r="RWN26" s="753"/>
      <c r="RWO26" s="753"/>
      <c r="RWP26" s="753"/>
      <c r="RWQ26" s="753"/>
      <c r="RWR26" s="753"/>
      <c r="RWS26" s="753"/>
      <c r="RWT26" s="753"/>
      <c r="RWU26" s="753"/>
      <c r="RWV26" s="753"/>
      <c r="RWW26" s="753"/>
      <c r="RWX26" s="753"/>
      <c r="RWY26" s="753"/>
      <c r="RWZ26" s="753"/>
      <c r="RXA26" s="753"/>
      <c r="RXB26" s="753"/>
      <c r="RXC26" s="753"/>
      <c r="RXD26" s="753"/>
      <c r="RXE26" s="753"/>
      <c r="RXF26" s="753"/>
      <c r="RXG26" s="753"/>
      <c r="RXH26" s="753"/>
      <c r="RXI26" s="753"/>
      <c r="RXJ26" s="753"/>
      <c r="RXK26" s="753"/>
      <c r="RXL26" s="753"/>
      <c r="RXM26" s="753"/>
      <c r="RXN26" s="753"/>
      <c r="RXO26" s="753"/>
      <c r="RXP26" s="753"/>
      <c r="RXQ26" s="753"/>
      <c r="RXR26" s="753"/>
      <c r="RXS26" s="753"/>
      <c r="RXT26" s="753"/>
      <c r="RXU26" s="753"/>
      <c r="RXV26" s="753"/>
      <c r="RXW26" s="753"/>
      <c r="RXX26" s="753"/>
      <c r="RXY26" s="753"/>
      <c r="RXZ26" s="753"/>
      <c r="RYA26" s="753"/>
      <c r="RYB26" s="753"/>
      <c r="RYC26" s="753"/>
      <c r="RYD26" s="753"/>
      <c r="RYE26" s="753"/>
      <c r="RYF26" s="753"/>
      <c r="RYG26" s="753"/>
      <c r="RYH26" s="753"/>
      <c r="RYI26" s="753"/>
      <c r="RYJ26" s="753"/>
      <c r="RYK26" s="753"/>
      <c r="RYL26" s="753"/>
      <c r="RYM26" s="753"/>
      <c r="RYN26" s="753"/>
      <c r="RYO26" s="753"/>
      <c r="RYP26" s="753"/>
      <c r="RYQ26" s="753"/>
      <c r="RYR26" s="753"/>
      <c r="RYS26" s="753"/>
      <c r="RYT26" s="753"/>
      <c r="RYU26" s="753"/>
      <c r="RYV26" s="753"/>
      <c r="RYW26" s="753"/>
      <c r="RYX26" s="753"/>
      <c r="RYY26" s="753"/>
      <c r="RYZ26" s="753"/>
      <c r="RZA26" s="753"/>
      <c r="RZB26" s="753"/>
      <c r="RZC26" s="753"/>
      <c r="RZD26" s="753"/>
      <c r="RZE26" s="753"/>
      <c r="RZF26" s="753"/>
      <c r="RZG26" s="753"/>
      <c r="RZH26" s="753"/>
      <c r="RZI26" s="753"/>
      <c r="RZJ26" s="753"/>
      <c r="RZK26" s="753"/>
      <c r="RZL26" s="753"/>
      <c r="RZM26" s="753"/>
      <c r="RZN26" s="753"/>
      <c r="RZO26" s="753"/>
      <c r="RZP26" s="753"/>
      <c r="RZQ26" s="753"/>
      <c r="RZR26" s="753"/>
      <c r="RZS26" s="753"/>
      <c r="RZT26" s="753"/>
      <c r="RZU26" s="753"/>
      <c r="RZV26" s="753"/>
      <c r="RZW26" s="753"/>
      <c r="RZX26" s="753"/>
      <c r="RZY26" s="753"/>
      <c r="RZZ26" s="753"/>
      <c r="SAA26" s="753"/>
      <c r="SAB26" s="753"/>
      <c r="SAC26" s="753"/>
      <c r="SAD26" s="753"/>
      <c r="SAE26" s="753"/>
      <c r="SAF26" s="753"/>
      <c r="SAG26" s="753"/>
      <c r="SAH26" s="753"/>
      <c r="SAI26" s="753"/>
      <c r="SAJ26" s="753"/>
      <c r="SAK26" s="753"/>
      <c r="SAL26" s="753"/>
      <c r="SAM26" s="753"/>
      <c r="SAN26" s="753"/>
      <c r="SAO26" s="753"/>
      <c r="SAP26" s="753"/>
      <c r="SAQ26" s="753"/>
      <c r="SAR26" s="753"/>
      <c r="SAS26" s="753"/>
      <c r="SAT26" s="753"/>
      <c r="SAU26" s="753"/>
      <c r="SAV26" s="753"/>
      <c r="SAW26" s="753"/>
      <c r="SAX26" s="753"/>
      <c r="SAY26" s="753"/>
      <c r="SAZ26" s="753"/>
      <c r="SBA26" s="753"/>
      <c r="SBB26" s="753"/>
      <c r="SBC26" s="753"/>
      <c r="SBD26" s="753"/>
      <c r="SBE26" s="753"/>
      <c r="SBF26" s="753"/>
      <c r="SBG26" s="753"/>
      <c r="SBH26" s="753"/>
      <c r="SBI26" s="753"/>
      <c r="SBJ26" s="753"/>
      <c r="SBK26" s="753"/>
      <c r="SBL26" s="753"/>
      <c r="SBM26" s="753"/>
      <c r="SBN26" s="753"/>
      <c r="SBO26" s="753"/>
      <c r="SBP26" s="753"/>
      <c r="SBQ26" s="753"/>
      <c r="SBR26" s="753"/>
      <c r="SBS26" s="753"/>
      <c r="SBT26" s="753"/>
      <c r="SBU26" s="753"/>
      <c r="SBV26" s="753"/>
      <c r="SBW26" s="753"/>
      <c r="SBX26" s="753"/>
      <c r="SBY26" s="753"/>
      <c r="SBZ26" s="753"/>
      <c r="SCA26" s="753"/>
      <c r="SCB26" s="753"/>
      <c r="SCC26" s="753"/>
      <c r="SCD26" s="753"/>
      <c r="SCE26" s="753"/>
      <c r="SCF26" s="753"/>
      <c r="SCG26" s="753"/>
      <c r="SCH26" s="753"/>
      <c r="SCI26" s="753"/>
      <c r="SCJ26" s="753"/>
      <c r="SCK26" s="753"/>
      <c r="SCL26" s="753"/>
      <c r="SCM26" s="753"/>
      <c r="SCN26" s="753"/>
      <c r="SCO26" s="753"/>
      <c r="SCP26" s="753"/>
      <c r="SCQ26" s="753"/>
      <c r="SCR26" s="753"/>
      <c r="SCS26" s="753"/>
      <c r="SCT26" s="753"/>
      <c r="SCU26" s="753"/>
      <c r="SCV26" s="753"/>
      <c r="SCW26" s="753"/>
      <c r="SCX26" s="753"/>
      <c r="SCY26" s="753"/>
      <c r="SCZ26" s="753"/>
      <c r="SDA26" s="753"/>
      <c r="SDB26" s="753"/>
      <c r="SDC26" s="753"/>
      <c r="SDD26" s="753"/>
      <c r="SDE26" s="753"/>
      <c r="SDF26" s="753"/>
      <c r="SDG26" s="753"/>
      <c r="SDH26" s="753"/>
      <c r="SDI26" s="753"/>
      <c r="SDJ26" s="753"/>
      <c r="SDK26" s="753"/>
      <c r="SDL26" s="753"/>
      <c r="SDM26" s="753"/>
      <c r="SDN26" s="753"/>
      <c r="SDO26" s="753"/>
      <c r="SDP26" s="753"/>
      <c r="SDQ26" s="753"/>
      <c r="SDR26" s="753"/>
      <c r="SDS26" s="753"/>
      <c r="SDT26" s="753"/>
      <c r="SDU26" s="753"/>
      <c r="SDV26" s="753"/>
      <c r="SDW26" s="753"/>
      <c r="SDX26" s="753"/>
      <c r="SDY26" s="753"/>
      <c r="SDZ26" s="753"/>
      <c r="SEA26" s="753"/>
      <c r="SEB26" s="753"/>
      <c r="SEC26" s="753"/>
      <c r="SED26" s="753"/>
      <c r="SEE26" s="753"/>
      <c r="SEF26" s="753"/>
      <c r="SEG26" s="753"/>
      <c r="SEH26" s="753"/>
      <c r="SEI26" s="753"/>
      <c r="SEJ26" s="753"/>
      <c r="SEK26" s="753"/>
      <c r="SEL26" s="753"/>
      <c r="SEM26" s="753"/>
      <c r="SEN26" s="753"/>
      <c r="SEO26" s="753"/>
      <c r="SEP26" s="753"/>
      <c r="SEQ26" s="753"/>
      <c r="SER26" s="753"/>
      <c r="SES26" s="753"/>
      <c r="SET26" s="753"/>
      <c r="SEU26" s="753"/>
      <c r="SEV26" s="753"/>
      <c r="SEW26" s="753"/>
      <c r="SEX26" s="753"/>
      <c r="SEY26" s="753"/>
      <c r="SEZ26" s="753"/>
      <c r="SFA26" s="753"/>
      <c r="SFB26" s="753"/>
      <c r="SFC26" s="753"/>
      <c r="SFD26" s="753"/>
      <c r="SFE26" s="753"/>
      <c r="SFF26" s="753"/>
      <c r="SFG26" s="753"/>
      <c r="SFH26" s="753"/>
      <c r="SFI26" s="753"/>
      <c r="SFJ26" s="753"/>
      <c r="SFK26" s="753"/>
      <c r="SFL26" s="753"/>
      <c r="SFM26" s="753"/>
      <c r="SFN26" s="753"/>
      <c r="SFO26" s="753"/>
      <c r="SFP26" s="753"/>
      <c r="SFQ26" s="753"/>
      <c r="SFR26" s="753"/>
      <c r="SFS26" s="753"/>
      <c r="SFT26" s="753"/>
      <c r="SFU26" s="753"/>
      <c r="SFV26" s="753"/>
      <c r="SFW26" s="753"/>
      <c r="SFX26" s="753"/>
      <c r="SFY26" s="753"/>
      <c r="SFZ26" s="753"/>
      <c r="SGA26" s="753"/>
      <c r="SGB26" s="753"/>
      <c r="SGC26" s="753"/>
      <c r="SGD26" s="753"/>
      <c r="SGE26" s="753"/>
      <c r="SGF26" s="753"/>
      <c r="SGG26" s="753"/>
      <c r="SGH26" s="753"/>
      <c r="SGI26" s="753"/>
      <c r="SGJ26" s="753"/>
      <c r="SGK26" s="753"/>
      <c r="SGL26" s="753"/>
      <c r="SGM26" s="753"/>
      <c r="SGN26" s="753"/>
      <c r="SGO26" s="753"/>
      <c r="SGP26" s="753"/>
      <c r="SGQ26" s="753"/>
      <c r="SGR26" s="753"/>
      <c r="SGS26" s="753"/>
      <c r="SGT26" s="753"/>
      <c r="SGU26" s="753"/>
      <c r="SGV26" s="753"/>
      <c r="SGW26" s="753"/>
      <c r="SGX26" s="753"/>
      <c r="SGY26" s="753"/>
      <c r="SGZ26" s="753"/>
      <c r="SHA26" s="753"/>
      <c r="SHB26" s="753"/>
      <c r="SHC26" s="753"/>
      <c r="SHD26" s="753"/>
      <c r="SHE26" s="753"/>
      <c r="SHF26" s="753"/>
      <c r="SHG26" s="753"/>
      <c r="SHH26" s="753"/>
      <c r="SHI26" s="753"/>
      <c r="SHJ26" s="753"/>
      <c r="SHK26" s="753"/>
      <c r="SHL26" s="753"/>
      <c r="SHM26" s="753"/>
      <c r="SHN26" s="753"/>
      <c r="SHO26" s="753"/>
      <c r="SHP26" s="753"/>
      <c r="SHQ26" s="753"/>
      <c r="SHR26" s="753"/>
      <c r="SHS26" s="753"/>
      <c r="SHT26" s="753"/>
      <c r="SHU26" s="753"/>
      <c r="SHV26" s="753"/>
      <c r="SHW26" s="753"/>
      <c r="SHX26" s="753"/>
      <c r="SHY26" s="753"/>
      <c r="SHZ26" s="753"/>
      <c r="SIA26" s="753"/>
      <c r="SIB26" s="753"/>
      <c r="SIC26" s="753"/>
      <c r="SID26" s="753"/>
      <c r="SIE26" s="753"/>
      <c r="SIF26" s="753"/>
      <c r="SIG26" s="753"/>
      <c r="SIH26" s="753"/>
      <c r="SII26" s="753"/>
      <c r="SIJ26" s="753"/>
      <c r="SIK26" s="753"/>
      <c r="SIL26" s="753"/>
      <c r="SIM26" s="753"/>
      <c r="SIN26" s="753"/>
      <c r="SIO26" s="753"/>
      <c r="SIP26" s="753"/>
      <c r="SIQ26" s="753"/>
      <c r="SIR26" s="753"/>
      <c r="SIS26" s="753"/>
      <c r="SIT26" s="753"/>
      <c r="SIU26" s="753"/>
      <c r="SIV26" s="753"/>
      <c r="SIW26" s="753"/>
      <c r="SIX26" s="753"/>
      <c r="SIY26" s="753"/>
      <c r="SIZ26" s="753"/>
      <c r="SJA26" s="753"/>
      <c r="SJB26" s="753"/>
      <c r="SJC26" s="753"/>
      <c r="SJD26" s="753"/>
      <c r="SJE26" s="753"/>
      <c r="SJF26" s="753"/>
      <c r="SJG26" s="753"/>
      <c r="SJH26" s="753"/>
      <c r="SJI26" s="753"/>
      <c r="SJJ26" s="753"/>
      <c r="SJK26" s="753"/>
      <c r="SJL26" s="753"/>
      <c r="SJM26" s="753"/>
      <c r="SJN26" s="753"/>
      <c r="SJO26" s="753"/>
      <c r="SJP26" s="753"/>
      <c r="SJQ26" s="753"/>
      <c r="SJR26" s="753"/>
      <c r="SJS26" s="753"/>
      <c r="SJT26" s="753"/>
      <c r="SJU26" s="753"/>
      <c r="SJV26" s="753"/>
      <c r="SJW26" s="753"/>
      <c r="SJX26" s="753"/>
      <c r="SJY26" s="753"/>
      <c r="SJZ26" s="753"/>
      <c r="SKA26" s="753"/>
      <c r="SKB26" s="753"/>
      <c r="SKC26" s="753"/>
      <c r="SKD26" s="753"/>
      <c r="SKE26" s="753"/>
      <c r="SKF26" s="753"/>
      <c r="SKG26" s="753"/>
      <c r="SKH26" s="753"/>
      <c r="SKI26" s="753"/>
      <c r="SKJ26" s="753"/>
      <c r="SKK26" s="753"/>
      <c r="SKL26" s="753"/>
      <c r="SKM26" s="753"/>
      <c r="SKN26" s="753"/>
      <c r="SKO26" s="753"/>
      <c r="SKP26" s="753"/>
      <c r="SKQ26" s="753"/>
      <c r="SKR26" s="753"/>
      <c r="SKS26" s="753"/>
      <c r="SKT26" s="753"/>
      <c r="SKU26" s="753"/>
      <c r="SKV26" s="753"/>
      <c r="SKW26" s="753"/>
      <c r="SKX26" s="753"/>
      <c r="SKY26" s="753"/>
      <c r="SKZ26" s="753"/>
      <c r="SLA26" s="753"/>
      <c r="SLB26" s="753"/>
      <c r="SLC26" s="753"/>
      <c r="SLD26" s="753"/>
      <c r="SLE26" s="753"/>
      <c r="SLF26" s="753"/>
      <c r="SLG26" s="753"/>
      <c r="SLH26" s="753"/>
      <c r="SLI26" s="753"/>
      <c r="SLJ26" s="753"/>
      <c r="SLK26" s="753"/>
      <c r="SLL26" s="753"/>
      <c r="SLM26" s="753"/>
      <c r="SLN26" s="753"/>
      <c r="SLO26" s="753"/>
      <c r="SLP26" s="753"/>
      <c r="SLQ26" s="753"/>
      <c r="SLR26" s="753"/>
      <c r="SLS26" s="753"/>
      <c r="SLT26" s="753"/>
      <c r="SLU26" s="753"/>
      <c r="SLV26" s="753"/>
      <c r="SLW26" s="753"/>
      <c r="SLX26" s="753"/>
      <c r="SLY26" s="753"/>
      <c r="SLZ26" s="753"/>
      <c r="SMA26" s="753"/>
      <c r="SMB26" s="753"/>
      <c r="SMC26" s="753"/>
      <c r="SMD26" s="753"/>
      <c r="SME26" s="753"/>
      <c r="SMF26" s="753"/>
      <c r="SMG26" s="753"/>
      <c r="SMH26" s="753"/>
      <c r="SMI26" s="753"/>
      <c r="SMJ26" s="753"/>
      <c r="SMK26" s="753"/>
      <c r="SML26" s="753"/>
      <c r="SMM26" s="753"/>
      <c r="SMN26" s="753"/>
      <c r="SMO26" s="753"/>
      <c r="SMP26" s="753"/>
      <c r="SMQ26" s="753"/>
      <c r="SMR26" s="753"/>
      <c r="SMS26" s="753"/>
      <c r="SMT26" s="753"/>
      <c r="SMU26" s="753"/>
      <c r="SMV26" s="753"/>
      <c r="SMW26" s="753"/>
      <c r="SMX26" s="753"/>
      <c r="SMY26" s="753"/>
      <c r="SMZ26" s="753"/>
      <c r="SNA26" s="753"/>
      <c r="SNB26" s="753"/>
      <c r="SNC26" s="753"/>
      <c r="SND26" s="753"/>
      <c r="SNE26" s="753"/>
      <c r="SNF26" s="753"/>
      <c r="SNG26" s="753"/>
      <c r="SNH26" s="753"/>
      <c r="SNI26" s="753"/>
      <c r="SNJ26" s="753"/>
      <c r="SNK26" s="753"/>
      <c r="SNL26" s="753"/>
      <c r="SNM26" s="753"/>
      <c r="SNN26" s="753"/>
      <c r="SNO26" s="753"/>
      <c r="SNP26" s="753"/>
      <c r="SNQ26" s="753"/>
      <c r="SNR26" s="753"/>
      <c r="SNS26" s="753"/>
      <c r="SNT26" s="753"/>
      <c r="SNU26" s="753"/>
      <c r="SNV26" s="753"/>
      <c r="SNW26" s="753"/>
      <c r="SNX26" s="753"/>
      <c r="SNY26" s="753"/>
      <c r="SNZ26" s="753"/>
      <c r="SOA26" s="753"/>
      <c r="SOB26" s="753"/>
      <c r="SOC26" s="753"/>
      <c r="SOD26" s="753"/>
      <c r="SOE26" s="753"/>
      <c r="SOF26" s="753"/>
      <c r="SOG26" s="753"/>
      <c r="SOH26" s="753"/>
      <c r="SOI26" s="753"/>
      <c r="SOJ26" s="753"/>
      <c r="SOK26" s="753"/>
      <c r="SOL26" s="753"/>
      <c r="SOM26" s="753"/>
      <c r="SON26" s="753"/>
      <c r="SOO26" s="753"/>
      <c r="SOP26" s="753"/>
      <c r="SOQ26" s="753"/>
      <c r="SOR26" s="753"/>
      <c r="SOS26" s="753"/>
      <c r="SOT26" s="753"/>
      <c r="SOU26" s="753"/>
      <c r="SOV26" s="753"/>
      <c r="SOW26" s="753"/>
      <c r="SOX26" s="753"/>
      <c r="SOY26" s="753"/>
      <c r="SOZ26" s="753"/>
      <c r="SPA26" s="753"/>
      <c r="SPB26" s="753"/>
      <c r="SPC26" s="753"/>
      <c r="SPD26" s="753"/>
      <c r="SPE26" s="753"/>
      <c r="SPF26" s="753"/>
      <c r="SPG26" s="753"/>
      <c r="SPH26" s="753"/>
      <c r="SPI26" s="753"/>
      <c r="SPJ26" s="753"/>
      <c r="SPK26" s="753"/>
      <c r="SPL26" s="753"/>
      <c r="SPM26" s="753"/>
      <c r="SPN26" s="753"/>
      <c r="SPO26" s="753"/>
      <c r="SPP26" s="753"/>
      <c r="SPQ26" s="753"/>
      <c r="SPR26" s="753"/>
      <c r="SPS26" s="753"/>
      <c r="SPT26" s="753"/>
      <c r="SPU26" s="753"/>
      <c r="SPV26" s="753"/>
      <c r="SPW26" s="753"/>
      <c r="SPX26" s="753"/>
      <c r="SPY26" s="753"/>
      <c r="SPZ26" s="753"/>
      <c r="SQA26" s="753"/>
      <c r="SQB26" s="753"/>
      <c r="SQC26" s="753"/>
      <c r="SQD26" s="753"/>
      <c r="SQE26" s="753"/>
      <c r="SQF26" s="753"/>
      <c r="SQG26" s="753"/>
      <c r="SQH26" s="753"/>
      <c r="SQI26" s="753"/>
      <c r="SQJ26" s="753"/>
      <c r="SQK26" s="753"/>
      <c r="SQL26" s="753"/>
      <c r="SQM26" s="753"/>
      <c r="SQN26" s="753"/>
      <c r="SQO26" s="753"/>
      <c r="SQP26" s="753"/>
      <c r="SQQ26" s="753"/>
      <c r="SQR26" s="753"/>
      <c r="SQS26" s="753"/>
      <c r="SQT26" s="753"/>
      <c r="SQU26" s="753"/>
      <c r="SQV26" s="753"/>
      <c r="SQW26" s="753"/>
      <c r="SQX26" s="753"/>
      <c r="SQY26" s="753"/>
      <c r="SQZ26" s="753"/>
      <c r="SRA26" s="753"/>
      <c r="SRB26" s="753"/>
      <c r="SRC26" s="753"/>
      <c r="SRD26" s="753"/>
      <c r="SRE26" s="753"/>
      <c r="SRF26" s="753"/>
      <c r="SRG26" s="753"/>
      <c r="SRH26" s="753"/>
      <c r="SRI26" s="753"/>
      <c r="SRJ26" s="753"/>
      <c r="SRK26" s="753"/>
      <c r="SRL26" s="753"/>
      <c r="SRM26" s="753"/>
      <c r="SRN26" s="753"/>
      <c r="SRO26" s="753"/>
      <c r="SRP26" s="753"/>
      <c r="SRQ26" s="753"/>
      <c r="SRR26" s="753"/>
      <c r="SRS26" s="753"/>
      <c r="SRT26" s="753"/>
      <c r="SRU26" s="753"/>
      <c r="SRV26" s="753"/>
      <c r="SRW26" s="753"/>
      <c r="SRX26" s="753"/>
      <c r="SRY26" s="753"/>
      <c r="SRZ26" s="753"/>
      <c r="SSA26" s="753"/>
      <c r="SSB26" s="753"/>
      <c r="SSC26" s="753"/>
      <c r="SSD26" s="753"/>
      <c r="SSE26" s="753"/>
      <c r="SSF26" s="753"/>
      <c r="SSG26" s="753"/>
      <c r="SSH26" s="753"/>
      <c r="SSI26" s="753"/>
      <c r="SSJ26" s="753"/>
      <c r="SSK26" s="753"/>
      <c r="SSL26" s="753"/>
      <c r="SSM26" s="753"/>
      <c r="SSN26" s="753"/>
      <c r="SSO26" s="753"/>
      <c r="SSP26" s="753"/>
      <c r="SSQ26" s="753"/>
      <c r="SSR26" s="753"/>
      <c r="SSS26" s="753"/>
      <c r="SST26" s="753"/>
      <c r="SSU26" s="753"/>
      <c r="SSV26" s="753"/>
      <c r="SSW26" s="753"/>
      <c r="SSX26" s="753"/>
      <c r="SSY26" s="753"/>
      <c r="SSZ26" s="753"/>
      <c r="STA26" s="753"/>
      <c r="STB26" s="753"/>
      <c r="STC26" s="753"/>
      <c r="STD26" s="753"/>
      <c r="STE26" s="753"/>
      <c r="STF26" s="753"/>
      <c r="STG26" s="753"/>
      <c r="STH26" s="753"/>
      <c r="STI26" s="753"/>
      <c r="STJ26" s="753"/>
      <c r="STK26" s="753"/>
      <c r="STL26" s="753"/>
      <c r="STM26" s="753"/>
      <c r="STN26" s="753"/>
      <c r="STO26" s="753"/>
      <c r="STP26" s="753"/>
      <c r="STQ26" s="753"/>
      <c r="STR26" s="753"/>
      <c r="STS26" s="753"/>
      <c r="STT26" s="753"/>
      <c r="STU26" s="753"/>
      <c r="STV26" s="753"/>
      <c r="STW26" s="753"/>
      <c r="STX26" s="753"/>
      <c r="STY26" s="753"/>
      <c r="STZ26" s="753"/>
      <c r="SUA26" s="753"/>
      <c r="SUB26" s="753"/>
      <c r="SUC26" s="753"/>
      <c r="SUD26" s="753"/>
      <c r="SUE26" s="753"/>
      <c r="SUF26" s="753"/>
      <c r="SUG26" s="753"/>
      <c r="SUH26" s="753"/>
      <c r="SUI26" s="753"/>
      <c r="SUJ26" s="753"/>
      <c r="SUK26" s="753"/>
      <c r="SUL26" s="753"/>
      <c r="SUM26" s="753"/>
      <c r="SUN26" s="753"/>
      <c r="SUO26" s="753"/>
      <c r="SUP26" s="753"/>
      <c r="SUQ26" s="753"/>
      <c r="SUR26" s="753"/>
      <c r="SUS26" s="753"/>
      <c r="SUT26" s="753"/>
      <c r="SUU26" s="753"/>
      <c r="SUV26" s="753"/>
      <c r="SUW26" s="753"/>
      <c r="SUX26" s="753"/>
      <c r="SUY26" s="753"/>
      <c r="SUZ26" s="753"/>
      <c r="SVA26" s="753"/>
      <c r="SVB26" s="753"/>
      <c r="SVC26" s="753"/>
      <c r="SVD26" s="753"/>
      <c r="SVE26" s="753"/>
      <c r="SVF26" s="753"/>
      <c r="SVG26" s="753"/>
      <c r="SVH26" s="753"/>
      <c r="SVI26" s="753"/>
      <c r="SVJ26" s="753"/>
      <c r="SVK26" s="753"/>
      <c r="SVL26" s="753"/>
      <c r="SVM26" s="753"/>
      <c r="SVN26" s="753"/>
      <c r="SVO26" s="753"/>
      <c r="SVP26" s="753"/>
      <c r="SVQ26" s="753"/>
      <c r="SVR26" s="753"/>
      <c r="SVS26" s="753"/>
      <c r="SVT26" s="753"/>
      <c r="SVU26" s="753"/>
      <c r="SVV26" s="753"/>
      <c r="SVW26" s="753"/>
      <c r="SVX26" s="753"/>
      <c r="SVY26" s="753"/>
      <c r="SVZ26" s="753"/>
      <c r="SWA26" s="753"/>
      <c r="SWB26" s="753"/>
      <c r="SWC26" s="753"/>
      <c r="SWD26" s="753"/>
      <c r="SWE26" s="753"/>
      <c r="SWF26" s="753"/>
      <c r="SWG26" s="753"/>
      <c r="SWH26" s="753"/>
      <c r="SWI26" s="753"/>
      <c r="SWJ26" s="753"/>
      <c r="SWK26" s="753"/>
      <c r="SWL26" s="753"/>
      <c r="SWM26" s="753"/>
      <c r="SWN26" s="753"/>
      <c r="SWO26" s="753"/>
      <c r="SWP26" s="753"/>
      <c r="SWQ26" s="753"/>
      <c r="SWR26" s="753"/>
      <c r="SWS26" s="753"/>
      <c r="SWT26" s="753"/>
      <c r="SWU26" s="753"/>
      <c r="SWV26" s="753"/>
      <c r="SWW26" s="753"/>
      <c r="SWX26" s="753"/>
      <c r="SWY26" s="753"/>
      <c r="SWZ26" s="753"/>
      <c r="SXA26" s="753"/>
      <c r="SXB26" s="753"/>
      <c r="SXC26" s="753"/>
      <c r="SXD26" s="753"/>
      <c r="SXE26" s="753"/>
      <c r="SXF26" s="753"/>
      <c r="SXG26" s="753"/>
      <c r="SXH26" s="753"/>
      <c r="SXI26" s="753"/>
      <c r="SXJ26" s="753"/>
      <c r="SXK26" s="753"/>
      <c r="SXL26" s="753"/>
      <c r="SXM26" s="753"/>
      <c r="SXN26" s="753"/>
      <c r="SXO26" s="753"/>
      <c r="SXP26" s="753"/>
      <c r="SXQ26" s="753"/>
      <c r="SXR26" s="753"/>
      <c r="SXS26" s="753"/>
      <c r="SXT26" s="753"/>
      <c r="SXU26" s="753"/>
      <c r="SXV26" s="753"/>
      <c r="SXW26" s="753"/>
      <c r="SXX26" s="753"/>
      <c r="SXY26" s="753"/>
      <c r="SXZ26" s="753"/>
      <c r="SYA26" s="753"/>
      <c r="SYB26" s="753"/>
      <c r="SYC26" s="753"/>
      <c r="SYD26" s="753"/>
      <c r="SYE26" s="753"/>
      <c r="SYF26" s="753"/>
      <c r="SYG26" s="753"/>
      <c r="SYH26" s="753"/>
      <c r="SYI26" s="753"/>
      <c r="SYJ26" s="753"/>
      <c r="SYK26" s="753"/>
      <c r="SYL26" s="753"/>
      <c r="SYM26" s="753"/>
      <c r="SYN26" s="753"/>
      <c r="SYO26" s="753"/>
      <c r="SYP26" s="753"/>
      <c r="SYQ26" s="753"/>
      <c r="SYR26" s="753"/>
      <c r="SYS26" s="753"/>
      <c r="SYT26" s="753"/>
      <c r="SYU26" s="753"/>
      <c r="SYV26" s="753"/>
      <c r="SYW26" s="753"/>
      <c r="SYX26" s="753"/>
      <c r="SYY26" s="753"/>
      <c r="SYZ26" s="753"/>
      <c r="SZA26" s="753"/>
      <c r="SZB26" s="753"/>
      <c r="SZC26" s="753"/>
      <c r="SZD26" s="753"/>
      <c r="SZE26" s="753"/>
      <c r="SZF26" s="753"/>
      <c r="SZG26" s="753"/>
      <c r="SZH26" s="753"/>
      <c r="SZI26" s="753"/>
      <c r="SZJ26" s="753"/>
      <c r="SZK26" s="753"/>
      <c r="SZL26" s="753"/>
      <c r="SZM26" s="753"/>
      <c r="SZN26" s="753"/>
      <c r="SZO26" s="753"/>
      <c r="SZP26" s="753"/>
      <c r="SZQ26" s="753"/>
      <c r="SZR26" s="753"/>
      <c r="SZS26" s="753"/>
      <c r="SZT26" s="753"/>
      <c r="SZU26" s="753"/>
      <c r="SZV26" s="753"/>
      <c r="SZW26" s="753"/>
      <c r="SZX26" s="753"/>
      <c r="SZY26" s="753"/>
      <c r="SZZ26" s="753"/>
      <c r="TAA26" s="753"/>
      <c r="TAB26" s="753"/>
      <c r="TAC26" s="753"/>
      <c r="TAD26" s="753"/>
      <c r="TAE26" s="753"/>
      <c r="TAF26" s="753"/>
      <c r="TAG26" s="753"/>
      <c r="TAH26" s="753"/>
      <c r="TAI26" s="753"/>
      <c r="TAJ26" s="753"/>
      <c r="TAK26" s="753"/>
      <c r="TAL26" s="753"/>
      <c r="TAM26" s="753"/>
      <c r="TAN26" s="753"/>
      <c r="TAO26" s="753"/>
      <c r="TAP26" s="753"/>
      <c r="TAQ26" s="753"/>
      <c r="TAR26" s="753"/>
      <c r="TAS26" s="753"/>
      <c r="TAT26" s="753"/>
      <c r="TAU26" s="753"/>
      <c r="TAV26" s="753"/>
      <c r="TAW26" s="753"/>
      <c r="TAX26" s="753"/>
      <c r="TAY26" s="753"/>
      <c r="TAZ26" s="753"/>
      <c r="TBA26" s="753"/>
      <c r="TBB26" s="753"/>
      <c r="TBC26" s="753"/>
      <c r="TBD26" s="753"/>
      <c r="TBE26" s="753"/>
      <c r="TBF26" s="753"/>
      <c r="TBG26" s="753"/>
      <c r="TBH26" s="753"/>
      <c r="TBI26" s="753"/>
      <c r="TBJ26" s="753"/>
      <c r="TBK26" s="753"/>
      <c r="TBL26" s="753"/>
      <c r="TBM26" s="753"/>
      <c r="TBN26" s="753"/>
      <c r="TBO26" s="753"/>
      <c r="TBP26" s="753"/>
      <c r="TBQ26" s="753"/>
      <c r="TBR26" s="753"/>
      <c r="TBS26" s="753"/>
      <c r="TBT26" s="753"/>
      <c r="TBU26" s="753"/>
      <c r="TBV26" s="753"/>
      <c r="TBW26" s="753"/>
      <c r="TBX26" s="753"/>
      <c r="TBY26" s="753"/>
      <c r="TBZ26" s="753"/>
      <c r="TCA26" s="753"/>
      <c r="TCB26" s="753"/>
      <c r="TCC26" s="753"/>
      <c r="TCD26" s="753"/>
      <c r="TCE26" s="753"/>
      <c r="TCF26" s="753"/>
      <c r="TCG26" s="753"/>
      <c r="TCH26" s="753"/>
      <c r="TCI26" s="753"/>
      <c r="TCJ26" s="753"/>
      <c r="TCK26" s="753"/>
      <c r="TCL26" s="753"/>
      <c r="TCM26" s="753"/>
      <c r="TCN26" s="753"/>
      <c r="TCO26" s="753"/>
      <c r="TCP26" s="753"/>
      <c r="TCQ26" s="753"/>
      <c r="TCR26" s="753"/>
      <c r="TCS26" s="753"/>
      <c r="TCT26" s="753"/>
      <c r="TCU26" s="753"/>
      <c r="TCV26" s="753"/>
      <c r="TCW26" s="753"/>
      <c r="TCX26" s="753"/>
      <c r="TCY26" s="753"/>
      <c r="TCZ26" s="753"/>
      <c r="TDA26" s="753"/>
      <c r="TDB26" s="753"/>
      <c r="TDC26" s="753"/>
      <c r="TDD26" s="753"/>
      <c r="TDE26" s="753"/>
      <c r="TDF26" s="753"/>
      <c r="TDG26" s="753"/>
      <c r="TDH26" s="753"/>
      <c r="TDI26" s="753"/>
      <c r="TDJ26" s="753"/>
      <c r="TDK26" s="753"/>
      <c r="TDL26" s="753"/>
      <c r="TDM26" s="753"/>
      <c r="TDN26" s="753"/>
      <c r="TDO26" s="753"/>
      <c r="TDP26" s="753"/>
      <c r="TDQ26" s="753"/>
      <c r="TDR26" s="753"/>
      <c r="TDS26" s="753"/>
      <c r="TDT26" s="753"/>
      <c r="TDU26" s="753"/>
      <c r="TDV26" s="753"/>
      <c r="TDW26" s="753"/>
      <c r="TDX26" s="753"/>
      <c r="TDY26" s="753"/>
      <c r="TDZ26" s="753"/>
      <c r="TEA26" s="753"/>
      <c r="TEB26" s="753"/>
      <c r="TEC26" s="753"/>
      <c r="TED26" s="753"/>
      <c r="TEE26" s="753"/>
      <c r="TEF26" s="753"/>
      <c r="TEG26" s="753"/>
      <c r="TEH26" s="753"/>
      <c r="TEI26" s="753"/>
      <c r="TEJ26" s="753"/>
      <c r="TEK26" s="753"/>
      <c r="TEL26" s="753"/>
      <c r="TEM26" s="753"/>
      <c r="TEN26" s="753"/>
      <c r="TEO26" s="753"/>
      <c r="TEP26" s="753"/>
      <c r="TEQ26" s="753"/>
      <c r="TER26" s="753"/>
      <c r="TES26" s="753"/>
      <c r="TET26" s="753"/>
      <c r="TEU26" s="753"/>
      <c r="TEV26" s="753"/>
      <c r="TEW26" s="753"/>
      <c r="TEX26" s="753"/>
      <c r="TEY26" s="753"/>
      <c r="TEZ26" s="753"/>
      <c r="TFA26" s="753"/>
      <c r="TFB26" s="753"/>
      <c r="TFC26" s="753"/>
      <c r="TFD26" s="753"/>
      <c r="TFE26" s="753"/>
      <c r="TFF26" s="753"/>
      <c r="TFG26" s="753"/>
      <c r="TFH26" s="753"/>
      <c r="TFI26" s="753"/>
      <c r="TFJ26" s="753"/>
      <c r="TFK26" s="753"/>
      <c r="TFL26" s="753"/>
      <c r="TFM26" s="753"/>
      <c r="TFN26" s="753"/>
      <c r="TFO26" s="753"/>
      <c r="TFP26" s="753"/>
      <c r="TFQ26" s="753"/>
      <c r="TFR26" s="753"/>
      <c r="TFS26" s="753"/>
      <c r="TFT26" s="753"/>
      <c r="TFU26" s="753"/>
      <c r="TFV26" s="753"/>
      <c r="TFW26" s="753"/>
      <c r="TFX26" s="753"/>
      <c r="TFY26" s="753"/>
      <c r="TFZ26" s="753"/>
      <c r="TGA26" s="753"/>
      <c r="TGB26" s="753"/>
      <c r="TGC26" s="753"/>
      <c r="TGD26" s="753"/>
      <c r="TGE26" s="753"/>
      <c r="TGF26" s="753"/>
      <c r="TGG26" s="753"/>
      <c r="TGH26" s="753"/>
      <c r="TGI26" s="753"/>
      <c r="TGJ26" s="753"/>
      <c r="TGK26" s="753"/>
      <c r="TGL26" s="753"/>
      <c r="TGM26" s="753"/>
      <c r="TGN26" s="753"/>
      <c r="TGO26" s="753"/>
      <c r="TGP26" s="753"/>
      <c r="TGQ26" s="753"/>
      <c r="TGR26" s="753"/>
      <c r="TGS26" s="753"/>
      <c r="TGT26" s="753"/>
      <c r="TGU26" s="753"/>
      <c r="TGV26" s="753"/>
      <c r="TGW26" s="753"/>
      <c r="TGX26" s="753"/>
      <c r="TGY26" s="753"/>
      <c r="TGZ26" s="753"/>
      <c r="THA26" s="753"/>
      <c r="THB26" s="753"/>
      <c r="THC26" s="753"/>
      <c r="THD26" s="753"/>
      <c r="THE26" s="753"/>
      <c r="THF26" s="753"/>
      <c r="THG26" s="753"/>
      <c r="THH26" s="753"/>
      <c r="THI26" s="753"/>
      <c r="THJ26" s="753"/>
      <c r="THK26" s="753"/>
      <c r="THL26" s="753"/>
      <c r="THM26" s="753"/>
      <c r="THN26" s="753"/>
      <c r="THO26" s="753"/>
      <c r="THP26" s="753"/>
      <c r="THQ26" s="753"/>
      <c r="THR26" s="753"/>
      <c r="THS26" s="753"/>
      <c r="THT26" s="753"/>
      <c r="THU26" s="753"/>
      <c r="THV26" s="753"/>
      <c r="THW26" s="753"/>
      <c r="THX26" s="753"/>
      <c r="THY26" s="753"/>
      <c r="THZ26" s="753"/>
      <c r="TIA26" s="753"/>
      <c r="TIB26" s="753"/>
      <c r="TIC26" s="753"/>
      <c r="TID26" s="753"/>
      <c r="TIE26" s="753"/>
      <c r="TIF26" s="753"/>
      <c r="TIG26" s="753"/>
      <c r="TIH26" s="753"/>
      <c r="TII26" s="753"/>
      <c r="TIJ26" s="753"/>
      <c r="TIK26" s="753"/>
      <c r="TIL26" s="753"/>
      <c r="TIM26" s="753"/>
      <c r="TIN26" s="753"/>
      <c r="TIO26" s="753"/>
      <c r="TIP26" s="753"/>
      <c r="TIQ26" s="753"/>
      <c r="TIR26" s="753"/>
      <c r="TIS26" s="753"/>
      <c r="TIT26" s="753"/>
      <c r="TIU26" s="753"/>
      <c r="TIV26" s="753"/>
      <c r="TIW26" s="753"/>
      <c r="TIX26" s="753"/>
      <c r="TIY26" s="753"/>
      <c r="TIZ26" s="753"/>
      <c r="TJA26" s="753"/>
      <c r="TJB26" s="753"/>
      <c r="TJC26" s="753"/>
      <c r="TJD26" s="753"/>
      <c r="TJE26" s="753"/>
      <c r="TJF26" s="753"/>
      <c r="TJG26" s="753"/>
      <c r="TJH26" s="753"/>
      <c r="TJI26" s="753"/>
      <c r="TJJ26" s="753"/>
      <c r="TJK26" s="753"/>
      <c r="TJL26" s="753"/>
      <c r="TJM26" s="753"/>
      <c r="TJN26" s="753"/>
      <c r="TJO26" s="753"/>
      <c r="TJP26" s="753"/>
      <c r="TJQ26" s="753"/>
      <c r="TJR26" s="753"/>
      <c r="TJS26" s="753"/>
      <c r="TJT26" s="753"/>
      <c r="TJU26" s="753"/>
      <c r="TJV26" s="753"/>
      <c r="TJW26" s="753"/>
      <c r="TJX26" s="753"/>
      <c r="TJY26" s="753"/>
      <c r="TJZ26" s="753"/>
      <c r="TKA26" s="753"/>
      <c r="TKB26" s="753"/>
      <c r="TKC26" s="753"/>
      <c r="TKD26" s="753"/>
      <c r="TKE26" s="753"/>
      <c r="TKF26" s="753"/>
      <c r="TKG26" s="753"/>
      <c r="TKH26" s="753"/>
      <c r="TKI26" s="753"/>
      <c r="TKJ26" s="753"/>
      <c r="TKK26" s="753"/>
      <c r="TKL26" s="753"/>
      <c r="TKM26" s="753"/>
      <c r="TKN26" s="753"/>
      <c r="TKO26" s="753"/>
      <c r="TKP26" s="753"/>
      <c r="TKQ26" s="753"/>
      <c r="TKR26" s="753"/>
      <c r="TKS26" s="753"/>
      <c r="TKT26" s="753"/>
      <c r="TKU26" s="753"/>
      <c r="TKV26" s="753"/>
      <c r="TKW26" s="753"/>
      <c r="TKX26" s="753"/>
      <c r="TKY26" s="753"/>
      <c r="TKZ26" s="753"/>
      <c r="TLA26" s="753"/>
      <c r="TLB26" s="753"/>
      <c r="TLC26" s="753"/>
      <c r="TLD26" s="753"/>
      <c r="TLE26" s="753"/>
      <c r="TLF26" s="753"/>
      <c r="TLG26" s="753"/>
      <c r="TLH26" s="753"/>
      <c r="TLI26" s="753"/>
      <c r="TLJ26" s="753"/>
      <c r="TLK26" s="753"/>
      <c r="TLL26" s="753"/>
      <c r="TLM26" s="753"/>
      <c r="TLN26" s="753"/>
      <c r="TLO26" s="753"/>
      <c r="TLP26" s="753"/>
      <c r="TLQ26" s="753"/>
      <c r="TLR26" s="753"/>
      <c r="TLS26" s="753"/>
      <c r="TLT26" s="753"/>
      <c r="TLU26" s="753"/>
      <c r="TLV26" s="753"/>
      <c r="TLW26" s="753"/>
      <c r="TLX26" s="753"/>
      <c r="TLY26" s="753"/>
      <c r="TLZ26" s="753"/>
      <c r="TMA26" s="753"/>
      <c r="TMB26" s="753"/>
      <c r="TMC26" s="753"/>
      <c r="TMD26" s="753"/>
      <c r="TME26" s="753"/>
      <c r="TMF26" s="753"/>
      <c r="TMG26" s="753"/>
      <c r="TMH26" s="753"/>
      <c r="TMI26" s="753"/>
      <c r="TMJ26" s="753"/>
      <c r="TMK26" s="753"/>
      <c r="TML26" s="753"/>
      <c r="TMM26" s="753"/>
      <c r="TMN26" s="753"/>
      <c r="TMO26" s="753"/>
      <c r="TMP26" s="753"/>
      <c r="TMQ26" s="753"/>
      <c r="TMR26" s="753"/>
      <c r="TMS26" s="753"/>
      <c r="TMT26" s="753"/>
      <c r="TMU26" s="753"/>
      <c r="TMV26" s="753"/>
      <c r="TMW26" s="753"/>
      <c r="TMX26" s="753"/>
      <c r="TMY26" s="753"/>
      <c r="TMZ26" s="753"/>
      <c r="TNA26" s="753"/>
      <c r="TNB26" s="753"/>
      <c r="TNC26" s="753"/>
      <c r="TND26" s="753"/>
      <c r="TNE26" s="753"/>
      <c r="TNF26" s="753"/>
      <c r="TNG26" s="753"/>
      <c r="TNH26" s="753"/>
      <c r="TNI26" s="753"/>
      <c r="TNJ26" s="753"/>
      <c r="TNK26" s="753"/>
      <c r="TNL26" s="753"/>
      <c r="TNM26" s="753"/>
      <c r="TNN26" s="753"/>
      <c r="TNO26" s="753"/>
      <c r="TNP26" s="753"/>
      <c r="TNQ26" s="753"/>
      <c r="TNR26" s="753"/>
      <c r="TNS26" s="753"/>
      <c r="TNT26" s="753"/>
      <c r="TNU26" s="753"/>
      <c r="TNV26" s="753"/>
      <c r="TNW26" s="753"/>
      <c r="TNX26" s="753"/>
      <c r="TNY26" s="753"/>
      <c r="TNZ26" s="753"/>
      <c r="TOA26" s="753"/>
      <c r="TOB26" s="753"/>
      <c r="TOC26" s="753"/>
      <c r="TOD26" s="753"/>
      <c r="TOE26" s="753"/>
      <c r="TOF26" s="753"/>
      <c r="TOG26" s="753"/>
      <c r="TOH26" s="753"/>
      <c r="TOI26" s="753"/>
      <c r="TOJ26" s="753"/>
      <c r="TOK26" s="753"/>
      <c r="TOL26" s="753"/>
      <c r="TOM26" s="753"/>
      <c r="TON26" s="753"/>
      <c r="TOO26" s="753"/>
      <c r="TOP26" s="753"/>
      <c r="TOQ26" s="753"/>
      <c r="TOR26" s="753"/>
      <c r="TOS26" s="753"/>
      <c r="TOT26" s="753"/>
      <c r="TOU26" s="753"/>
      <c r="TOV26" s="753"/>
      <c r="TOW26" s="753"/>
      <c r="TOX26" s="753"/>
      <c r="TOY26" s="753"/>
      <c r="TOZ26" s="753"/>
      <c r="TPA26" s="753"/>
      <c r="TPB26" s="753"/>
      <c r="TPC26" s="753"/>
      <c r="TPD26" s="753"/>
      <c r="TPE26" s="753"/>
      <c r="TPF26" s="753"/>
      <c r="TPG26" s="753"/>
      <c r="TPH26" s="753"/>
      <c r="TPI26" s="753"/>
      <c r="TPJ26" s="753"/>
      <c r="TPK26" s="753"/>
      <c r="TPL26" s="753"/>
      <c r="TPM26" s="753"/>
      <c r="TPN26" s="753"/>
      <c r="TPO26" s="753"/>
      <c r="TPP26" s="753"/>
      <c r="TPQ26" s="753"/>
      <c r="TPR26" s="753"/>
      <c r="TPS26" s="753"/>
      <c r="TPT26" s="753"/>
      <c r="TPU26" s="753"/>
      <c r="TPV26" s="753"/>
      <c r="TPW26" s="753"/>
      <c r="TPX26" s="753"/>
      <c r="TPY26" s="753"/>
      <c r="TPZ26" s="753"/>
      <c r="TQA26" s="753"/>
      <c r="TQB26" s="753"/>
      <c r="TQC26" s="753"/>
      <c r="TQD26" s="753"/>
      <c r="TQE26" s="753"/>
      <c r="TQF26" s="753"/>
      <c r="TQG26" s="753"/>
      <c r="TQH26" s="753"/>
      <c r="TQI26" s="753"/>
      <c r="TQJ26" s="753"/>
      <c r="TQK26" s="753"/>
      <c r="TQL26" s="753"/>
      <c r="TQM26" s="753"/>
      <c r="TQN26" s="753"/>
      <c r="TQO26" s="753"/>
      <c r="TQP26" s="753"/>
      <c r="TQQ26" s="753"/>
      <c r="TQR26" s="753"/>
      <c r="TQS26" s="753"/>
      <c r="TQT26" s="753"/>
      <c r="TQU26" s="753"/>
      <c r="TQV26" s="753"/>
      <c r="TQW26" s="753"/>
      <c r="TQX26" s="753"/>
      <c r="TQY26" s="753"/>
      <c r="TQZ26" s="753"/>
      <c r="TRA26" s="753"/>
      <c r="TRB26" s="753"/>
      <c r="TRC26" s="753"/>
      <c r="TRD26" s="753"/>
      <c r="TRE26" s="753"/>
      <c r="TRF26" s="753"/>
      <c r="TRG26" s="753"/>
      <c r="TRH26" s="753"/>
      <c r="TRI26" s="753"/>
      <c r="TRJ26" s="753"/>
      <c r="TRK26" s="753"/>
      <c r="TRL26" s="753"/>
      <c r="TRM26" s="753"/>
      <c r="TRN26" s="753"/>
      <c r="TRO26" s="753"/>
      <c r="TRP26" s="753"/>
      <c r="TRQ26" s="753"/>
      <c r="TRR26" s="753"/>
      <c r="TRS26" s="753"/>
      <c r="TRT26" s="753"/>
      <c r="TRU26" s="753"/>
      <c r="TRV26" s="753"/>
      <c r="TRW26" s="753"/>
      <c r="TRX26" s="753"/>
      <c r="TRY26" s="753"/>
      <c r="TRZ26" s="753"/>
      <c r="TSA26" s="753"/>
      <c r="TSB26" s="753"/>
      <c r="TSC26" s="753"/>
      <c r="TSD26" s="753"/>
      <c r="TSE26" s="753"/>
      <c r="TSF26" s="753"/>
      <c r="TSG26" s="753"/>
      <c r="TSH26" s="753"/>
      <c r="TSI26" s="753"/>
      <c r="TSJ26" s="753"/>
      <c r="TSK26" s="753"/>
      <c r="TSL26" s="753"/>
      <c r="TSM26" s="753"/>
      <c r="TSN26" s="753"/>
      <c r="TSO26" s="753"/>
      <c r="TSP26" s="753"/>
      <c r="TSQ26" s="753"/>
      <c r="TSR26" s="753"/>
      <c r="TSS26" s="753"/>
      <c r="TST26" s="753"/>
      <c r="TSU26" s="753"/>
      <c r="TSV26" s="753"/>
      <c r="TSW26" s="753"/>
      <c r="TSX26" s="753"/>
      <c r="TSY26" s="753"/>
      <c r="TSZ26" s="753"/>
      <c r="TTA26" s="753"/>
      <c r="TTB26" s="753"/>
      <c r="TTC26" s="753"/>
      <c r="TTD26" s="753"/>
      <c r="TTE26" s="753"/>
      <c r="TTF26" s="753"/>
      <c r="TTG26" s="753"/>
      <c r="TTH26" s="753"/>
      <c r="TTI26" s="753"/>
      <c r="TTJ26" s="753"/>
      <c r="TTK26" s="753"/>
      <c r="TTL26" s="753"/>
      <c r="TTM26" s="753"/>
      <c r="TTN26" s="753"/>
      <c r="TTO26" s="753"/>
      <c r="TTP26" s="753"/>
      <c r="TTQ26" s="753"/>
      <c r="TTR26" s="753"/>
      <c r="TTS26" s="753"/>
      <c r="TTT26" s="753"/>
      <c r="TTU26" s="753"/>
      <c r="TTV26" s="753"/>
      <c r="TTW26" s="753"/>
      <c r="TTX26" s="753"/>
      <c r="TTY26" s="753"/>
      <c r="TTZ26" s="753"/>
      <c r="TUA26" s="753"/>
      <c r="TUB26" s="753"/>
      <c r="TUC26" s="753"/>
      <c r="TUD26" s="753"/>
      <c r="TUE26" s="753"/>
      <c r="TUF26" s="753"/>
      <c r="TUG26" s="753"/>
      <c r="TUH26" s="753"/>
      <c r="TUI26" s="753"/>
      <c r="TUJ26" s="753"/>
      <c r="TUK26" s="753"/>
      <c r="TUL26" s="753"/>
      <c r="TUM26" s="753"/>
      <c r="TUN26" s="753"/>
      <c r="TUO26" s="753"/>
      <c r="TUP26" s="753"/>
      <c r="TUQ26" s="753"/>
      <c r="TUR26" s="753"/>
      <c r="TUS26" s="753"/>
      <c r="TUT26" s="753"/>
      <c r="TUU26" s="753"/>
      <c r="TUV26" s="753"/>
      <c r="TUW26" s="753"/>
      <c r="TUX26" s="753"/>
      <c r="TUY26" s="753"/>
      <c r="TUZ26" s="753"/>
      <c r="TVA26" s="753"/>
      <c r="TVB26" s="753"/>
      <c r="TVC26" s="753"/>
      <c r="TVD26" s="753"/>
      <c r="TVE26" s="753"/>
      <c r="TVF26" s="753"/>
      <c r="TVG26" s="753"/>
      <c r="TVH26" s="753"/>
      <c r="TVI26" s="753"/>
      <c r="TVJ26" s="753"/>
      <c r="TVK26" s="753"/>
      <c r="TVL26" s="753"/>
      <c r="TVM26" s="753"/>
      <c r="TVN26" s="753"/>
      <c r="TVO26" s="753"/>
      <c r="TVP26" s="753"/>
      <c r="TVQ26" s="753"/>
      <c r="TVR26" s="753"/>
      <c r="TVS26" s="753"/>
      <c r="TVT26" s="753"/>
      <c r="TVU26" s="753"/>
      <c r="TVV26" s="753"/>
      <c r="TVW26" s="753"/>
      <c r="TVX26" s="753"/>
      <c r="TVY26" s="753"/>
      <c r="TVZ26" s="753"/>
      <c r="TWA26" s="753"/>
      <c r="TWB26" s="753"/>
      <c r="TWC26" s="753"/>
      <c r="TWD26" s="753"/>
      <c r="TWE26" s="753"/>
      <c r="TWF26" s="753"/>
      <c r="TWG26" s="753"/>
      <c r="TWH26" s="753"/>
      <c r="TWI26" s="753"/>
      <c r="TWJ26" s="753"/>
      <c r="TWK26" s="753"/>
      <c r="TWL26" s="753"/>
      <c r="TWM26" s="753"/>
      <c r="TWN26" s="753"/>
      <c r="TWO26" s="753"/>
      <c r="TWP26" s="753"/>
      <c r="TWQ26" s="753"/>
      <c r="TWR26" s="753"/>
      <c r="TWS26" s="753"/>
      <c r="TWT26" s="753"/>
      <c r="TWU26" s="753"/>
      <c r="TWV26" s="753"/>
      <c r="TWW26" s="753"/>
      <c r="TWX26" s="753"/>
      <c r="TWY26" s="753"/>
      <c r="TWZ26" s="753"/>
      <c r="TXA26" s="753"/>
      <c r="TXB26" s="753"/>
      <c r="TXC26" s="753"/>
      <c r="TXD26" s="753"/>
      <c r="TXE26" s="753"/>
      <c r="TXF26" s="753"/>
      <c r="TXG26" s="753"/>
      <c r="TXH26" s="753"/>
      <c r="TXI26" s="753"/>
      <c r="TXJ26" s="753"/>
      <c r="TXK26" s="753"/>
      <c r="TXL26" s="753"/>
      <c r="TXM26" s="753"/>
      <c r="TXN26" s="753"/>
      <c r="TXO26" s="753"/>
      <c r="TXP26" s="753"/>
      <c r="TXQ26" s="753"/>
      <c r="TXR26" s="753"/>
      <c r="TXS26" s="753"/>
      <c r="TXT26" s="753"/>
      <c r="TXU26" s="753"/>
      <c r="TXV26" s="753"/>
      <c r="TXW26" s="753"/>
      <c r="TXX26" s="753"/>
      <c r="TXY26" s="753"/>
      <c r="TXZ26" s="753"/>
      <c r="TYA26" s="753"/>
      <c r="TYB26" s="753"/>
      <c r="TYC26" s="753"/>
      <c r="TYD26" s="753"/>
      <c r="TYE26" s="753"/>
      <c r="TYF26" s="753"/>
      <c r="TYG26" s="753"/>
      <c r="TYH26" s="753"/>
      <c r="TYI26" s="753"/>
      <c r="TYJ26" s="753"/>
      <c r="TYK26" s="753"/>
      <c r="TYL26" s="753"/>
      <c r="TYM26" s="753"/>
      <c r="TYN26" s="753"/>
      <c r="TYO26" s="753"/>
      <c r="TYP26" s="753"/>
      <c r="TYQ26" s="753"/>
      <c r="TYR26" s="753"/>
      <c r="TYS26" s="753"/>
      <c r="TYT26" s="753"/>
      <c r="TYU26" s="753"/>
      <c r="TYV26" s="753"/>
      <c r="TYW26" s="753"/>
      <c r="TYX26" s="753"/>
      <c r="TYY26" s="753"/>
      <c r="TYZ26" s="753"/>
      <c r="TZA26" s="753"/>
      <c r="TZB26" s="753"/>
      <c r="TZC26" s="753"/>
      <c r="TZD26" s="753"/>
      <c r="TZE26" s="753"/>
      <c r="TZF26" s="753"/>
      <c r="TZG26" s="753"/>
      <c r="TZH26" s="753"/>
      <c r="TZI26" s="753"/>
      <c r="TZJ26" s="753"/>
      <c r="TZK26" s="753"/>
      <c r="TZL26" s="753"/>
      <c r="TZM26" s="753"/>
      <c r="TZN26" s="753"/>
      <c r="TZO26" s="753"/>
      <c r="TZP26" s="753"/>
      <c r="TZQ26" s="753"/>
      <c r="TZR26" s="753"/>
      <c r="TZS26" s="753"/>
      <c r="TZT26" s="753"/>
      <c r="TZU26" s="753"/>
      <c r="TZV26" s="753"/>
      <c r="TZW26" s="753"/>
      <c r="TZX26" s="753"/>
      <c r="TZY26" s="753"/>
      <c r="TZZ26" s="753"/>
      <c r="UAA26" s="753"/>
      <c r="UAB26" s="753"/>
      <c r="UAC26" s="753"/>
      <c r="UAD26" s="753"/>
      <c r="UAE26" s="753"/>
      <c r="UAF26" s="753"/>
      <c r="UAG26" s="753"/>
      <c r="UAH26" s="753"/>
      <c r="UAI26" s="753"/>
      <c r="UAJ26" s="753"/>
      <c r="UAK26" s="753"/>
      <c r="UAL26" s="753"/>
      <c r="UAM26" s="753"/>
      <c r="UAN26" s="753"/>
      <c r="UAO26" s="753"/>
      <c r="UAP26" s="753"/>
      <c r="UAQ26" s="753"/>
      <c r="UAR26" s="753"/>
      <c r="UAS26" s="753"/>
      <c r="UAT26" s="753"/>
      <c r="UAU26" s="753"/>
      <c r="UAV26" s="753"/>
      <c r="UAW26" s="753"/>
      <c r="UAX26" s="753"/>
      <c r="UAY26" s="753"/>
      <c r="UAZ26" s="753"/>
      <c r="UBA26" s="753"/>
      <c r="UBB26" s="753"/>
      <c r="UBC26" s="753"/>
      <c r="UBD26" s="753"/>
      <c r="UBE26" s="753"/>
      <c r="UBF26" s="753"/>
      <c r="UBG26" s="753"/>
      <c r="UBH26" s="753"/>
      <c r="UBI26" s="753"/>
      <c r="UBJ26" s="753"/>
      <c r="UBK26" s="753"/>
      <c r="UBL26" s="753"/>
      <c r="UBM26" s="753"/>
      <c r="UBN26" s="753"/>
      <c r="UBO26" s="753"/>
      <c r="UBP26" s="753"/>
      <c r="UBQ26" s="753"/>
      <c r="UBR26" s="753"/>
      <c r="UBS26" s="753"/>
      <c r="UBT26" s="753"/>
      <c r="UBU26" s="753"/>
      <c r="UBV26" s="753"/>
      <c r="UBW26" s="753"/>
      <c r="UBX26" s="753"/>
      <c r="UBY26" s="753"/>
      <c r="UBZ26" s="753"/>
      <c r="UCA26" s="753"/>
      <c r="UCB26" s="753"/>
      <c r="UCC26" s="753"/>
      <c r="UCD26" s="753"/>
      <c r="UCE26" s="753"/>
      <c r="UCF26" s="753"/>
      <c r="UCG26" s="753"/>
      <c r="UCH26" s="753"/>
      <c r="UCI26" s="753"/>
      <c r="UCJ26" s="753"/>
      <c r="UCK26" s="753"/>
      <c r="UCL26" s="753"/>
      <c r="UCM26" s="753"/>
      <c r="UCN26" s="753"/>
      <c r="UCO26" s="753"/>
      <c r="UCP26" s="753"/>
      <c r="UCQ26" s="753"/>
      <c r="UCR26" s="753"/>
      <c r="UCS26" s="753"/>
      <c r="UCT26" s="753"/>
      <c r="UCU26" s="753"/>
      <c r="UCV26" s="753"/>
      <c r="UCW26" s="753"/>
      <c r="UCX26" s="753"/>
      <c r="UCY26" s="753"/>
      <c r="UCZ26" s="753"/>
      <c r="UDA26" s="753"/>
      <c r="UDB26" s="753"/>
      <c r="UDC26" s="753"/>
      <c r="UDD26" s="753"/>
      <c r="UDE26" s="753"/>
      <c r="UDF26" s="753"/>
      <c r="UDG26" s="753"/>
      <c r="UDH26" s="753"/>
      <c r="UDI26" s="753"/>
      <c r="UDJ26" s="753"/>
      <c r="UDK26" s="753"/>
      <c r="UDL26" s="753"/>
      <c r="UDM26" s="753"/>
      <c r="UDN26" s="753"/>
      <c r="UDO26" s="753"/>
      <c r="UDP26" s="753"/>
      <c r="UDQ26" s="753"/>
      <c r="UDR26" s="753"/>
      <c r="UDS26" s="753"/>
      <c r="UDT26" s="753"/>
      <c r="UDU26" s="753"/>
      <c r="UDV26" s="753"/>
      <c r="UDW26" s="753"/>
      <c r="UDX26" s="753"/>
      <c r="UDY26" s="753"/>
      <c r="UDZ26" s="753"/>
      <c r="UEA26" s="753"/>
      <c r="UEB26" s="753"/>
      <c r="UEC26" s="753"/>
      <c r="UED26" s="753"/>
      <c r="UEE26" s="753"/>
      <c r="UEF26" s="753"/>
      <c r="UEG26" s="753"/>
      <c r="UEH26" s="753"/>
      <c r="UEI26" s="753"/>
      <c r="UEJ26" s="753"/>
      <c r="UEK26" s="753"/>
      <c r="UEL26" s="753"/>
      <c r="UEM26" s="753"/>
      <c r="UEN26" s="753"/>
      <c r="UEO26" s="753"/>
      <c r="UEP26" s="753"/>
      <c r="UEQ26" s="753"/>
      <c r="UER26" s="753"/>
      <c r="UES26" s="753"/>
      <c r="UET26" s="753"/>
      <c r="UEU26" s="753"/>
      <c r="UEV26" s="753"/>
      <c r="UEW26" s="753"/>
      <c r="UEX26" s="753"/>
      <c r="UEY26" s="753"/>
      <c r="UEZ26" s="753"/>
      <c r="UFA26" s="753"/>
      <c r="UFB26" s="753"/>
      <c r="UFC26" s="753"/>
      <c r="UFD26" s="753"/>
      <c r="UFE26" s="753"/>
      <c r="UFF26" s="753"/>
      <c r="UFG26" s="753"/>
      <c r="UFH26" s="753"/>
      <c r="UFI26" s="753"/>
      <c r="UFJ26" s="753"/>
      <c r="UFK26" s="753"/>
      <c r="UFL26" s="753"/>
      <c r="UFM26" s="753"/>
      <c r="UFN26" s="753"/>
      <c r="UFO26" s="753"/>
      <c r="UFP26" s="753"/>
      <c r="UFQ26" s="753"/>
      <c r="UFR26" s="753"/>
      <c r="UFS26" s="753"/>
      <c r="UFT26" s="753"/>
      <c r="UFU26" s="753"/>
      <c r="UFV26" s="753"/>
      <c r="UFW26" s="753"/>
      <c r="UFX26" s="753"/>
      <c r="UFY26" s="753"/>
      <c r="UFZ26" s="753"/>
      <c r="UGA26" s="753"/>
      <c r="UGB26" s="753"/>
      <c r="UGC26" s="753"/>
      <c r="UGD26" s="753"/>
      <c r="UGE26" s="753"/>
      <c r="UGF26" s="753"/>
      <c r="UGG26" s="753"/>
      <c r="UGH26" s="753"/>
      <c r="UGI26" s="753"/>
      <c r="UGJ26" s="753"/>
      <c r="UGK26" s="753"/>
      <c r="UGL26" s="753"/>
      <c r="UGM26" s="753"/>
      <c r="UGN26" s="753"/>
      <c r="UGO26" s="753"/>
      <c r="UGP26" s="753"/>
      <c r="UGQ26" s="753"/>
      <c r="UGR26" s="753"/>
      <c r="UGS26" s="753"/>
      <c r="UGT26" s="753"/>
      <c r="UGU26" s="753"/>
      <c r="UGV26" s="753"/>
      <c r="UGW26" s="753"/>
      <c r="UGX26" s="753"/>
      <c r="UGY26" s="753"/>
      <c r="UGZ26" s="753"/>
      <c r="UHA26" s="753"/>
      <c r="UHB26" s="753"/>
      <c r="UHC26" s="753"/>
      <c r="UHD26" s="753"/>
      <c r="UHE26" s="753"/>
      <c r="UHF26" s="753"/>
      <c r="UHG26" s="753"/>
      <c r="UHH26" s="753"/>
      <c r="UHI26" s="753"/>
      <c r="UHJ26" s="753"/>
      <c r="UHK26" s="753"/>
      <c r="UHL26" s="753"/>
      <c r="UHM26" s="753"/>
      <c r="UHN26" s="753"/>
      <c r="UHO26" s="753"/>
      <c r="UHP26" s="753"/>
      <c r="UHQ26" s="753"/>
      <c r="UHR26" s="753"/>
      <c r="UHS26" s="753"/>
      <c r="UHT26" s="753"/>
      <c r="UHU26" s="753"/>
      <c r="UHV26" s="753"/>
      <c r="UHW26" s="753"/>
      <c r="UHX26" s="753"/>
      <c r="UHY26" s="753"/>
      <c r="UHZ26" s="753"/>
      <c r="UIA26" s="753"/>
      <c r="UIB26" s="753"/>
      <c r="UIC26" s="753"/>
      <c r="UID26" s="753"/>
      <c r="UIE26" s="753"/>
      <c r="UIF26" s="753"/>
      <c r="UIG26" s="753"/>
      <c r="UIH26" s="753"/>
      <c r="UII26" s="753"/>
      <c r="UIJ26" s="753"/>
      <c r="UIK26" s="753"/>
      <c r="UIL26" s="753"/>
      <c r="UIM26" s="753"/>
      <c r="UIN26" s="753"/>
      <c r="UIO26" s="753"/>
      <c r="UIP26" s="753"/>
      <c r="UIQ26" s="753"/>
      <c r="UIR26" s="753"/>
      <c r="UIS26" s="753"/>
      <c r="UIT26" s="753"/>
      <c r="UIU26" s="753"/>
      <c r="UIV26" s="753"/>
      <c r="UIW26" s="753"/>
      <c r="UIX26" s="753"/>
      <c r="UIY26" s="753"/>
      <c r="UIZ26" s="753"/>
      <c r="UJA26" s="753"/>
      <c r="UJB26" s="753"/>
      <c r="UJC26" s="753"/>
      <c r="UJD26" s="753"/>
      <c r="UJE26" s="753"/>
      <c r="UJF26" s="753"/>
      <c r="UJG26" s="753"/>
      <c r="UJH26" s="753"/>
      <c r="UJI26" s="753"/>
      <c r="UJJ26" s="753"/>
      <c r="UJK26" s="753"/>
      <c r="UJL26" s="753"/>
      <c r="UJM26" s="753"/>
      <c r="UJN26" s="753"/>
      <c r="UJO26" s="753"/>
      <c r="UJP26" s="753"/>
      <c r="UJQ26" s="753"/>
      <c r="UJR26" s="753"/>
      <c r="UJS26" s="753"/>
      <c r="UJT26" s="753"/>
      <c r="UJU26" s="753"/>
      <c r="UJV26" s="753"/>
      <c r="UJW26" s="753"/>
      <c r="UJX26" s="753"/>
      <c r="UJY26" s="753"/>
      <c r="UJZ26" s="753"/>
      <c r="UKA26" s="753"/>
      <c r="UKB26" s="753"/>
      <c r="UKC26" s="753"/>
      <c r="UKD26" s="753"/>
      <c r="UKE26" s="753"/>
      <c r="UKF26" s="753"/>
      <c r="UKG26" s="753"/>
      <c r="UKH26" s="753"/>
      <c r="UKI26" s="753"/>
      <c r="UKJ26" s="753"/>
      <c r="UKK26" s="753"/>
      <c r="UKL26" s="753"/>
      <c r="UKM26" s="753"/>
      <c r="UKN26" s="753"/>
      <c r="UKO26" s="753"/>
      <c r="UKP26" s="753"/>
      <c r="UKQ26" s="753"/>
      <c r="UKR26" s="753"/>
      <c r="UKS26" s="753"/>
      <c r="UKT26" s="753"/>
      <c r="UKU26" s="753"/>
      <c r="UKV26" s="753"/>
      <c r="UKW26" s="753"/>
      <c r="UKX26" s="753"/>
      <c r="UKY26" s="753"/>
      <c r="UKZ26" s="753"/>
      <c r="ULA26" s="753"/>
      <c r="ULB26" s="753"/>
      <c r="ULC26" s="753"/>
      <c r="ULD26" s="753"/>
      <c r="ULE26" s="753"/>
      <c r="ULF26" s="753"/>
      <c r="ULG26" s="753"/>
      <c r="ULH26" s="753"/>
      <c r="ULI26" s="753"/>
      <c r="ULJ26" s="753"/>
      <c r="ULK26" s="753"/>
      <c r="ULL26" s="753"/>
      <c r="ULM26" s="753"/>
      <c r="ULN26" s="753"/>
      <c r="ULO26" s="753"/>
      <c r="ULP26" s="753"/>
      <c r="ULQ26" s="753"/>
      <c r="ULR26" s="753"/>
      <c r="ULS26" s="753"/>
      <c r="ULT26" s="753"/>
      <c r="ULU26" s="753"/>
      <c r="ULV26" s="753"/>
      <c r="ULW26" s="753"/>
      <c r="ULX26" s="753"/>
      <c r="ULY26" s="753"/>
      <c r="ULZ26" s="753"/>
      <c r="UMA26" s="753"/>
      <c r="UMB26" s="753"/>
      <c r="UMC26" s="753"/>
      <c r="UMD26" s="753"/>
      <c r="UME26" s="753"/>
      <c r="UMF26" s="753"/>
      <c r="UMG26" s="753"/>
      <c r="UMH26" s="753"/>
      <c r="UMI26" s="753"/>
      <c r="UMJ26" s="753"/>
      <c r="UMK26" s="753"/>
      <c r="UML26" s="753"/>
      <c r="UMM26" s="753"/>
      <c r="UMN26" s="753"/>
      <c r="UMO26" s="753"/>
      <c r="UMP26" s="753"/>
      <c r="UMQ26" s="753"/>
      <c r="UMR26" s="753"/>
      <c r="UMS26" s="753"/>
      <c r="UMT26" s="753"/>
      <c r="UMU26" s="753"/>
      <c r="UMV26" s="753"/>
      <c r="UMW26" s="753"/>
      <c r="UMX26" s="753"/>
      <c r="UMY26" s="753"/>
      <c r="UMZ26" s="753"/>
      <c r="UNA26" s="753"/>
      <c r="UNB26" s="753"/>
      <c r="UNC26" s="753"/>
      <c r="UND26" s="753"/>
      <c r="UNE26" s="753"/>
      <c r="UNF26" s="753"/>
      <c r="UNG26" s="753"/>
      <c r="UNH26" s="753"/>
      <c r="UNI26" s="753"/>
      <c r="UNJ26" s="753"/>
      <c r="UNK26" s="753"/>
      <c r="UNL26" s="753"/>
      <c r="UNM26" s="753"/>
      <c r="UNN26" s="753"/>
      <c r="UNO26" s="753"/>
      <c r="UNP26" s="753"/>
      <c r="UNQ26" s="753"/>
      <c r="UNR26" s="753"/>
      <c r="UNS26" s="753"/>
      <c r="UNT26" s="753"/>
      <c r="UNU26" s="753"/>
      <c r="UNV26" s="753"/>
      <c r="UNW26" s="753"/>
      <c r="UNX26" s="753"/>
      <c r="UNY26" s="753"/>
      <c r="UNZ26" s="753"/>
      <c r="UOA26" s="753"/>
      <c r="UOB26" s="753"/>
      <c r="UOC26" s="753"/>
      <c r="UOD26" s="753"/>
      <c r="UOE26" s="753"/>
      <c r="UOF26" s="753"/>
      <c r="UOG26" s="753"/>
      <c r="UOH26" s="753"/>
      <c r="UOI26" s="753"/>
      <c r="UOJ26" s="753"/>
      <c r="UOK26" s="753"/>
      <c r="UOL26" s="753"/>
      <c r="UOM26" s="753"/>
      <c r="UON26" s="753"/>
      <c r="UOO26" s="753"/>
      <c r="UOP26" s="753"/>
      <c r="UOQ26" s="753"/>
      <c r="UOR26" s="753"/>
      <c r="UOS26" s="753"/>
      <c r="UOT26" s="753"/>
      <c r="UOU26" s="753"/>
      <c r="UOV26" s="753"/>
      <c r="UOW26" s="753"/>
      <c r="UOX26" s="753"/>
      <c r="UOY26" s="753"/>
      <c r="UOZ26" s="753"/>
      <c r="UPA26" s="753"/>
      <c r="UPB26" s="753"/>
      <c r="UPC26" s="753"/>
      <c r="UPD26" s="753"/>
      <c r="UPE26" s="753"/>
      <c r="UPF26" s="753"/>
      <c r="UPG26" s="753"/>
      <c r="UPH26" s="753"/>
      <c r="UPI26" s="753"/>
      <c r="UPJ26" s="753"/>
      <c r="UPK26" s="753"/>
      <c r="UPL26" s="753"/>
      <c r="UPM26" s="753"/>
      <c r="UPN26" s="753"/>
      <c r="UPO26" s="753"/>
      <c r="UPP26" s="753"/>
      <c r="UPQ26" s="753"/>
      <c r="UPR26" s="753"/>
      <c r="UPS26" s="753"/>
      <c r="UPT26" s="753"/>
      <c r="UPU26" s="753"/>
      <c r="UPV26" s="753"/>
      <c r="UPW26" s="753"/>
      <c r="UPX26" s="753"/>
      <c r="UPY26" s="753"/>
      <c r="UPZ26" s="753"/>
      <c r="UQA26" s="753"/>
      <c r="UQB26" s="753"/>
      <c r="UQC26" s="753"/>
      <c r="UQD26" s="753"/>
      <c r="UQE26" s="753"/>
      <c r="UQF26" s="753"/>
      <c r="UQG26" s="753"/>
      <c r="UQH26" s="753"/>
      <c r="UQI26" s="753"/>
      <c r="UQJ26" s="753"/>
      <c r="UQK26" s="753"/>
      <c r="UQL26" s="753"/>
      <c r="UQM26" s="753"/>
      <c r="UQN26" s="753"/>
      <c r="UQO26" s="753"/>
      <c r="UQP26" s="753"/>
      <c r="UQQ26" s="753"/>
      <c r="UQR26" s="753"/>
      <c r="UQS26" s="753"/>
      <c r="UQT26" s="753"/>
      <c r="UQU26" s="753"/>
      <c r="UQV26" s="753"/>
      <c r="UQW26" s="753"/>
      <c r="UQX26" s="753"/>
      <c r="UQY26" s="753"/>
      <c r="UQZ26" s="753"/>
      <c r="URA26" s="753"/>
      <c r="URB26" s="753"/>
      <c r="URC26" s="753"/>
      <c r="URD26" s="753"/>
      <c r="URE26" s="753"/>
      <c r="URF26" s="753"/>
      <c r="URG26" s="753"/>
      <c r="URH26" s="753"/>
      <c r="URI26" s="753"/>
      <c r="URJ26" s="753"/>
      <c r="URK26" s="753"/>
      <c r="URL26" s="753"/>
      <c r="URM26" s="753"/>
      <c r="URN26" s="753"/>
      <c r="URO26" s="753"/>
      <c r="URP26" s="753"/>
      <c r="URQ26" s="753"/>
      <c r="URR26" s="753"/>
      <c r="URS26" s="753"/>
      <c r="URT26" s="753"/>
      <c r="URU26" s="753"/>
      <c r="URV26" s="753"/>
      <c r="URW26" s="753"/>
      <c r="URX26" s="753"/>
      <c r="URY26" s="753"/>
      <c r="URZ26" s="753"/>
      <c r="USA26" s="753"/>
      <c r="USB26" s="753"/>
      <c r="USC26" s="753"/>
      <c r="USD26" s="753"/>
      <c r="USE26" s="753"/>
      <c r="USF26" s="753"/>
      <c r="USG26" s="753"/>
      <c r="USH26" s="753"/>
      <c r="USI26" s="753"/>
      <c r="USJ26" s="753"/>
      <c r="USK26" s="753"/>
      <c r="USL26" s="753"/>
      <c r="USM26" s="753"/>
      <c r="USN26" s="753"/>
      <c r="USO26" s="753"/>
      <c r="USP26" s="753"/>
      <c r="USQ26" s="753"/>
      <c r="USR26" s="753"/>
      <c r="USS26" s="753"/>
      <c r="UST26" s="753"/>
      <c r="USU26" s="753"/>
      <c r="USV26" s="753"/>
      <c r="USW26" s="753"/>
      <c r="USX26" s="753"/>
      <c r="USY26" s="753"/>
      <c r="USZ26" s="753"/>
      <c r="UTA26" s="753"/>
      <c r="UTB26" s="753"/>
      <c r="UTC26" s="753"/>
      <c r="UTD26" s="753"/>
      <c r="UTE26" s="753"/>
      <c r="UTF26" s="753"/>
      <c r="UTG26" s="753"/>
      <c r="UTH26" s="753"/>
      <c r="UTI26" s="753"/>
      <c r="UTJ26" s="753"/>
      <c r="UTK26" s="753"/>
      <c r="UTL26" s="753"/>
      <c r="UTM26" s="753"/>
      <c r="UTN26" s="753"/>
      <c r="UTO26" s="753"/>
      <c r="UTP26" s="753"/>
      <c r="UTQ26" s="753"/>
      <c r="UTR26" s="753"/>
      <c r="UTS26" s="753"/>
      <c r="UTT26" s="753"/>
      <c r="UTU26" s="753"/>
      <c r="UTV26" s="753"/>
      <c r="UTW26" s="753"/>
      <c r="UTX26" s="753"/>
      <c r="UTY26" s="753"/>
      <c r="UTZ26" s="753"/>
      <c r="UUA26" s="753"/>
      <c r="UUB26" s="753"/>
      <c r="UUC26" s="753"/>
      <c r="UUD26" s="753"/>
      <c r="UUE26" s="753"/>
      <c r="UUF26" s="753"/>
      <c r="UUG26" s="753"/>
      <c r="UUH26" s="753"/>
      <c r="UUI26" s="753"/>
      <c r="UUJ26" s="753"/>
      <c r="UUK26" s="753"/>
      <c r="UUL26" s="753"/>
      <c r="UUM26" s="753"/>
      <c r="UUN26" s="753"/>
      <c r="UUO26" s="753"/>
      <c r="UUP26" s="753"/>
      <c r="UUQ26" s="753"/>
      <c r="UUR26" s="753"/>
      <c r="UUS26" s="753"/>
      <c r="UUT26" s="753"/>
      <c r="UUU26" s="753"/>
      <c r="UUV26" s="753"/>
      <c r="UUW26" s="753"/>
      <c r="UUX26" s="753"/>
      <c r="UUY26" s="753"/>
      <c r="UUZ26" s="753"/>
      <c r="UVA26" s="753"/>
      <c r="UVB26" s="753"/>
      <c r="UVC26" s="753"/>
      <c r="UVD26" s="753"/>
      <c r="UVE26" s="753"/>
      <c r="UVF26" s="753"/>
      <c r="UVG26" s="753"/>
      <c r="UVH26" s="753"/>
      <c r="UVI26" s="753"/>
      <c r="UVJ26" s="753"/>
      <c r="UVK26" s="753"/>
      <c r="UVL26" s="753"/>
      <c r="UVM26" s="753"/>
      <c r="UVN26" s="753"/>
      <c r="UVO26" s="753"/>
      <c r="UVP26" s="753"/>
      <c r="UVQ26" s="753"/>
      <c r="UVR26" s="753"/>
      <c r="UVS26" s="753"/>
      <c r="UVT26" s="753"/>
      <c r="UVU26" s="753"/>
      <c r="UVV26" s="753"/>
      <c r="UVW26" s="753"/>
      <c r="UVX26" s="753"/>
      <c r="UVY26" s="753"/>
      <c r="UVZ26" s="753"/>
      <c r="UWA26" s="753"/>
      <c r="UWB26" s="753"/>
      <c r="UWC26" s="753"/>
      <c r="UWD26" s="753"/>
      <c r="UWE26" s="753"/>
      <c r="UWF26" s="753"/>
      <c r="UWG26" s="753"/>
      <c r="UWH26" s="753"/>
      <c r="UWI26" s="753"/>
      <c r="UWJ26" s="753"/>
      <c r="UWK26" s="753"/>
      <c r="UWL26" s="753"/>
      <c r="UWM26" s="753"/>
      <c r="UWN26" s="753"/>
      <c r="UWO26" s="753"/>
      <c r="UWP26" s="753"/>
      <c r="UWQ26" s="753"/>
      <c r="UWR26" s="753"/>
      <c r="UWS26" s="753"/>
      <c r="UWT26" s="753"/>
      <c r="UWU26" s="753"/>
      <c r="UWV26" s="753"/>
      <c r="UWW26" s="753"/>
      <c r="UWX26" s="753"/>
      <c r="UWY26" s="753"/>
      <c r="UWZ26" s="753"/>
      <c r="UXA26" s="753"/>
      <c r="UXB26" s="753"/>
      <c r="UXC26" s="753"/>
      <c r="UXD26" s="753"/>
      <c r="UXE26" s="753"/>
      <c r="UXF26" s="753"/>
      <c r="UXG26" s="753"/>
      <c r="UXH26" s="753"/>
      <c r="UXI26" s="753"/>
      <c r="UXJ26" s="753"/>
      <c r="UXK26" s="753"/>
      <c r="UXL26" s="753"/>
      <c r="UXM26" s="753"/>
      <c r="UXN26" s="753"/>
      <c r="UXO26" s="753"/>
      <c r="UXP26" s="753"/>
      <c r="UXQ26" s="753"/>
      <c r="UXR26" s="753"/>
      <c r="UXS26" s="753"/>
      <c r="UXT26" s="753"/>
      <c r="UXU26" s="753"/>
      <c r="UXV26" s="753"/>
      <c r="UXW26" s="753"/>
      <c r="UXX26" s="753"/>
      <c r="UXY26" s="753"/>
      <c r="UXZ26" s="753"/>
      <c r="UYA26" s="753"/>
      <c r="UYB26" s="753"/>
      <c r="UYC26" s="753"/>
      <c r="UYD26" s="753"/>
      <c r="UYE26" s="753"/>
      <c r="UYF26" s="753"/>
      <c r="UYG26" s="753"/>
      <c r="UYH26" s="753"/>
      <c r="UYI26" s="753"/>
      <c r="UYJ26" s="753"/>
      <c r="UYK26" s="753"/>
      <c r="UYL26" s="753"/>
      <c r="UYM26" s="753"/>
      <c r="UYN26" s="753"/>
      <c r="UYO26" s="753"/>
      <c r="UYP26" s="753"/>
      <c r="UYQ26" s="753"/>
      <c r="UYR26" s="753"/>
      <c r="UYS26" s="753"/>
      <c r="UYT26" s="753"/>
      <c r="UYU26" s="753"/>
      <c r="UYV26" s="753"/>
      <c r="UYW26" s="753"/>
      <c r="UYX26" s="753"/>
      <c r="UYY26" s="753"/>
      <c r="UYZ26" s="753"/>
      <c r="UZA26" s="753"/>
      <c r="UZB26" s="753"/>
      <c r="UZC26" s="753"/>
      <c r="UZD26" s="753"/>
      <c r="UZE26" s="753"/>
      <c r="UZF26" s="753"/>
      <c r="UZG26" s="753"/>
      <c r="UZH26" s="753"/>
      <c r="UZI26" s="753"/>
      <c r="UZJ26" s="753"/>
      <c r="UZK26" s="753"/>
      <c r="UZL26" s="753"/>
      <c r="UZM26" s="753"/>
      <c r="UZN26" s="753"/>
      <c r="UZO26" s="753"/>
      <c r="UZP26" s="753"/>
      <c r="UZQ26" s="753"/>
      <c r="UZR26" s="753"/>
      <c r="UZS26" s="753"/>
      <c r="UZT26" s="753"/>
      <c r="UZU26" s="753"/>
      <c r="UZV26" s="753"/>
      <c r="UZW26" s="753"/>
      <c r="UZX26" s="753"/>
      <c r="UZY26" s="753"/>
      <c r="UZZ26" s="753"/>
      <c r="VAA26" s="753"/>
      <c r="VAB26" s="753"/>
      <c r="VAC26" s="753"/>
      <c r="VAD26" s="753"/>
      <c r="VAE26" s="753"/>
      <c r="VAF26" s="753"/>
      <c r="VAG26" s="753"/>
      <c r="VAH26" s="753"/>
      <c r="VAI26" s="753"/>
      <c r="VAJ26" s="753"/>
      <c r="VAK26" s="753"/>
      <c r="VAL26" s="753"/>
      <c r="VAM26" s="753"/>
      <c r="VAN26" s="753"/>
      <c r="VAO26" s="753"/>
      <c r="VAP26" s="753"/>
      <c r="VAQ26" s="753"/>
      <c r="VAR26" s="753"/>
      <c r="VAS26" s="753"/>
      <c r="VAT26" s="753"/>
      <c r="VAU26" s="753"/>
      <c r="VAV26" s="753"/>
      <c r="VAW26" s="753"/>
      <c r="VAX26" s="753"/>
      <c r="VAY26" s="753"/>
      <c r="VAZ26" s="753"/>
      <c r="VBA26" s="753"/>
      <c r="VBB26" s="753"/>
      <c r="VBC26" s="753"/>
      <c r="VBD26" s="753"/>
      <c r="VBE26" s="753"/>
      <c r="VBF26" s="753"/>
      <c r="VBG26" s="753"/>
      <c r="VBH26" s="753"/>
      <c r="VBI26" s="753"/>
      <c r="VBJ26" s="753"/>
      <c r="VBK26" s="753"/>
      <c r="VBL26" s="753"/>
      <c r="VBM26" s="753"/>
      <c r="VBN26" s="753"/>
      <c r="VBO26" s="753"/>
      <c r="VBP26" s="753"/>
      <c r="VBQ26" s="753"/>
      <c r="VBR26" s="753"/>
      <c r="VBS26" s="753"/>
      <c r="VBT26" s="753"/>
      <c r="VBU26" s="753"/>
      <c r="VBV26" s="753"/>
      <c r="VBW26" s="753"/>
      <c r="VBX26" s="753"/>
      <c r="VBY26" s="753"/>
      <c r="VBZ26" s="753"/>
      <c r="VCA26" s="753"/>
      <c r="VCB26" s="753"/>
      <c r="VCC26" s="753"/>
      <c r="VCD26" s="753"/>
      <c r="VCE26" s="753"/>
      <c r="VCF26" s="753"/>
      <c r="VCG26" s="753"/>
      <c r="VCH26" s="753"/>
      <c r="VCI26" s="753"/>
      <c r="VCJ26" s="753"/>
      <c r="VCK26" s="753"/>
      <c r="VCL26" s="753"/>
      <c r="VCM26" s="753"/>
      <c r="VCN26" s="753"/>
      <c r="VCO26" s="753"/>
      <c r="VCP26" s="753"/>
      <c r="VCQ26" s="753"/>
      <c r="VCR26" s="753"/>
      <c r="VCS26" s="753"/>
      <c r="VCT26" s="753"/>
      <c r="VCU26" s="753"/>
      <c r="VCV26" s="753"/>
      <c r="VCW26" s="753"/>
      <c r="VCX26" s="753"/>
      <c r="VCY26" s="753"/>
      <c r="VCZ26" s="753"/>
      <c r="VDA26" s="753"/>
      <c r="VDB26" s="753"/>
      <c r="VDC26" s="753"/>
      <c r="VDD26" s="753"/>
      <c r="VDE26" s="753"/>
      <c r="VDF26" s="753"/>
      <c r="VDG26" s="753"/>
      <c r="VDH26" s="753"/>
      <c r="VDI26" s="753"/>
      <c r="VDJ26" s="753"/>
      <c r="VDK26" s="753"/>
      <c r="VDL26" s="753"/>
      <c r="VDM26" s="753"/>
      <c r="VDN26" s="753"/>
      <c r="VDO26" s="753"/>
      <c r="VDP26" s="753"/>
      <c r="VDQ26" s="753"/>
      <c r="VDR26" s="753"/>
      <c r="VDS26" s="753"/>
      <c r="VDT26" s="753"/>
      <c r="VDU26" s="753"/>
      <c r="VDV26" s="753"/>
      <c r="VDW26" s="753"/>
      <c r="VDX26" s="753"/>
      <c r="VDY26" s="753"/>
      <c r="VDZ26" s="753"/>
      <c r="VEA26" s="753"/>
      <c r="VEB26" s="753"/>
      <c r="VEC26" s="753"/>
      <c r="VED26" s="753"/>
      <c r="VEE26" s="753"/>
      <c r="VEF26" s="753"/>
      <c r="VEG26" s="753"/>
      <c r="VEH26" s="753"/>
      <c r="VEI26" s="753"/>
      <c r="VEJ26" s="753"/>
      <c r="VEK26" s="753"/>
      <c r="VEL26" s="753"/>
      <c r="VEM26" s="753"/>
      <c r="VEN26" s="753"/>
      <c r="VEO26" s="753"/>
      <c r="VEP26" s="753"/>
      <c r="VEQ26" s="753"/>
      <c r="VER26" s="753"/>
      <c r="VES26" s="753"/>
      <c r="VET26" s="753"/>
      <c r="VEU26" s="753"/>
      <c r="VEV26" s="753"/>
      <c r="VEW26" s="753"/>
      <c r="VEX26" s="753"/>
      <c r="VEY26" s="753"/>
      <c r="VEZ26" s="753"/>
      <c r="VFA26" s="753"/>
      <c r="VFB26" s="753"/>
      <c r="VFC26" s="753"/>
      <c r="VFD26" s="753"/>
      <c r="VFE26" s="753"/>
      <c r="VFF26" s="753"/>
      <c r="VFG26" s="753"/>
      <c r="VFH26" s="753"/>
      <c r="VFI26" s="753"/>
      <c r="VFJ26" s="753"/>
      <c r="VFK26" s="753"/>
      <c r="VFL26" s="753"/>
      <c r="VFM26" s="753"/>
      <c r="VFN26" s="753"/>
      <c r="VFO26" s="753"/>
      <c r="VFP26" s="753"/>
      <c r="VFQ26" s="753"/>
      <c r="VFR26" s="753"/>
      <c r="VFS26" s="753"/>
      <c r="VFT26" s="753"/>
      <c r="VFU26" s="753"/>
      <c r="VFV26" s="753"/>
      <c r="VFW26" s="753"/>
      <c r="VFX26" s="753"/>
      <c r="VFY26" s="753"/>
      <c r="VFZ26" s="753"/>
      <c r="VGA26" s="753"/>
      <c r="VGB26" s="753"/>
      <c r="VGC26" s="753"/>
      <c r="VGD26" s="753"/>
      <c r="VGE26" s="753"/>
      <c r="VGF26" s="753"/>
      <c r="VGG26" s="753"/>
      <c r="VGH26" s="753"/>
      <c r="VGI26" s="753"/>
      <c r="VGJ26" s="753"/>
      <c r="VGK26" s="753"/>
      <c r="VGL26" s="753"/>
      <c r="VGM26" s="753"/>
      <c r="VGN26" s="753"/>
      <c r="VGO26" s="753"/>
      <c r="VGP26" s="753"/>
      <c r="VGQ26" s="753"/>
      <c r="VGR26" s="753"/>
      <c r="VGS26" s="753"/>
      <c r="VGT26" s="753"/>
      <c r="VGU26" s="753"/>
      <c r="VGV26" s="753"/>
      <c r="VGW26" s="753"/>
      <c r="VGX26" s="753"/>
      <c r="VGY26" s="753"/>
      <c r="VGZ26" s="753"/>
      <c r="VHA26" s="753"/>
      <c r="VHB26" s="753"/>
      <c r="VHC26" s="753"/>
      <c r="VHD26" s="753"/>
      <c r="VHE26" s="753"/>
      <c r="VHF26" s="753"/>
      <c r="VHG26" s="753"/>
      <c r="VHH26" s="753"/>
      <c r="VHI26" s="753"/>
      <c r="VHJ26" s="753"/>
      <c r="VHK26" s="753"/>
      <c r="VHL26" s="753"/>
      <c r="VHM26" s="753"/>
      <c r="VHN26" s="753"/>
      <c r="VHO26" s="753"/>
      <c r="VHP26" s="753"/>
      <c r="VHQ26" s="753"/>
      <c r="VHR26" s="753"/>
      <c r="VHS26" s="753"/>
      <c r="VHT26" s="753"/>
      <c r="VHU26" s="753"/>
      <c r="VHV26" s="753"/>
      <c r="VHW26" s="753"/>
      <c r="VHX26" s="753"/>
      <c r="VHY26" s="753"/>
      <c r="VHZ26" s="753"/>
      <c r="VIA26" s="753"/>
      <c r="VIB26" s="753"/>
      <c r="VIC26" s="753"/>
      <c r="VID26" s="753"/>
      <c r="VIE26" s="753"/>
      <c r="VIF26" s="753"/>
      <c r="VIG26" s="753"/>
      <c r="VIH26" s="753"/>
      <c r="VII26" s="753"/>
      <c r="VIJ26" s="753"/>
      <c r="VIK26" s="753"/>
      <c r="VIL26" s="753"/>
      <c r="VIM26" s="753"/>
      <c r="VIN26" s="753"/>
      <c r="VIO26" s="753"/>
      <c r="VIP26" s="753"/>
      <c r="VIQ26" s="753"/>
      <c r="VIR26" s="753"/>
      <c r="VIS26" s="753"/>
      <c r="VIT26" s="753"/>
      <c r="VIU26" s="753"/>
      <c r="VIV26" s="753"/>
      <c r="VIW26" s="753"/>
      <c r="VIX26" s="753"/>
      <c r="VIY26" s="753"/>
      <c r="VIZ26" s="753"/>
      <c r="VJA26" s="753"/>
      <c r="VJB26" s="753"/>
      <c r="VJC26" s="753"/>
      <c r="VJD26" s="753"/>
      <c r="VJE26" s="753"/>
      <c r="VJF26" s="753"/>
      <c r="VJG26" s="753"/>
      <c r="VJH26" s="753"/>
      <c r="VJI26" s="753"/>
      <c r="VJJ26" s="753"/>
      <c r="VJK26" s="753"/>
      <c r="VJL26" s="753"/>
      <c r="VJM26" s="753"/>
      <c r="VJN26" s="753"/>
      <c r="VJO26" s="753"/>
      <c r="VJP26" s="753"/>
      <c r="VJQ26" s="753"/>
      <c r="VJR26" s="753"/>
      <c r="VJS26" s="753"/>
      <c r="VJT26" s="753"/>
      <c r="VJU26" s="753"/>
      <c r="VJV26" s="753"/>
      <c r="VJW26" s="753"/>
      <c r="VJX26" s="753"/>
      <c r="VJY26" s="753"/>
      <c r="VJZ26" s="753"/>
      <c r="VKA26" s="753"/>
      <c r="VKB26" s="753"/>
      <c r="VKC26" s="753"/>
      <c r="VKD26" s="753"/>
      <c r="VKE26" s="753"/>
      <c r="VKF26" s="753"/>
      <c r="VKG26" s="753"/>
      <c r="VKH26" s="753"/>
      <c r="VKI26" s="753"/>
      <c r="VKJ26" s="753"/>
      <c r="VKK26" s="753"/>
      <c r="VKL26" s="753"/>
      <c r="VKM26" s="753"/>
      <c r="VKN26" s="753"/>
      <c r="VKO26" s="753"/>
      <c r="VKP26" s="753"/>
      <c r="VKQ26" s="753"/>
      <c r="VKR26" s="753"/>
      <c r="VKS26" s="753"/>
      <c r="VKT26" s="753"/>
      <c r="VKU26" s="753"/>
      <c r="VKV26" s="753"/>
      <c r="VKW26" s="753"/>
      <c r="VKX26" s="753"/>
      <c r="VKY26" s="753"/>
      <c r="VKZ26" s="753"/>
      <c r="VLA26" s="753"/>
      <c r="VLB26" s="753"/>
      <c r="VLC26" s="753"/>
      <c r="VLD26" s="753"/>
      <c r="VLE26" s="753"/>
      <c r="VLF26" s="753"/>
      <c r="VLG26" s="753"/>
      <c r="VLH26" s="753"/>
      <c r="VLI26" s="753"/>
      <c r="VLJ26" s="753"/>
      <c r="VLK26" s="753"/>
      <c r="VLL26" s="753"/>
      <c r="VLM26" s="753"/>
      <c r="VLN26" s="753"/>
      <c r="VLO26" s="753"/>
      <c r="VLP26" s="753"/>
      <c r="VLQ26" s="753"/>
      <c r="VLR26" s="753"/>
      <c r="VLS26" s="753"/>
      <c r="VLT26" s="753"/>
      <c r="VLU26" s="753"/>
      <c r="VLV26" s="753"/>
      <c r="VLW26" s="753"/>
      <c r="VLX26" s="753"/>
      <c r="VLY26" s="753"/>
      <c r="VLZ26" s="753"/>
      <c r="VMA26" s="753"/>
      <c r="VMB26" s="753"/>
      <c r="VMC26" s="753"/>
      <c r="VMD26" s="753"/>
      <c r="VME26" s="753"/>
      <c r="VMF26" s="753"/>
      <c r="VMG26" s="753"/>
      <c r="VMH26" s="753"/>
      <c r="VMI26" s="753"/>
      <c r="VMJ26" s="753"/>
      <c r="VMK26" s="753"/>
      <c r="VML26" s="753"/>
      <c r="VMM26" s="753"/>
      <c r="VMN26" s="753"/>
      <c r="VMO26" s="753"/>
      <c r="VMP26" s="753"/>
      <c r="VMQ26" s="753"/>
      <c r="VMR26" s="753"/>
      <c r="VMS26" s="753"/>
      <c r="VMT26" s="753"/>
      <c r="VMU26" s="753"/>
      <c r="VMV26" s="753"/>
      <c r="VMW26" s="753"/>
      <c r="VMX26" s="753"/>
      <c r="VMY26" s="753"/>
      <c r="VMZ26" s="753"/>
      <c r="VNA26" s="753"/>
      <c r="VNB26" s="753"/>
      <c r="VNC26" s="753"/>
      <c r="VND26" s="753"/>
      <c r="VNE26" s="753"/>
      <c r="VNF26" s="753"/>
      <c r="VNG26" s="753"/>
      <c r="VNH26" s="753"/>
      <c r="VNI26" s="753"/>
      <c r="VNJ26" s="753"/>
      <c r="VNK26" s="753"/>
      <c r="VNL26" s="753"/>
      <c r="VNM26" s="753"/>
      <c r="VNN26" s="753"/>
      <c r="VNO26" s="753"/>
      <c r="VNP26" s="753"/>
      <c r="VNQ26" s="753"/>
      <c r="VNR26" s="753"/>
      <c r="VNS26" s="753"/>
      <c r="VNT26" s="753"/>
      <c r="VNU26" s="753"/>
      <c r="VNV26" s="753"/>
      <c r="VNW26" s="753"/>
      <c r="VNX26" s="753"/>
      <c r="VNY26" s="753"/>
      <c r="VNZ26" s="753"/>
      <c r="VOA26" s="753"/>
      <c r="VOB26" s="753"/>
      <c r="VOC26" s="753"/>
      <c r="VOD26" s="753"/>
      <c r="VOE26" s="753"/>
      <c r="VOF26" s="753"/>
      <c r="VOG26" s="753"/>
      <c r="VOH26" s="753"/>
      <c r="VOI26" s="753"/>
      <c r="VOJ26" s="753"/>
      <c r="VOK26" s="753"/>
      <c r="VOL26" s="753"/>
      <c r="VOM26" s="753"/>
      <c r="VON26" s="753"/>
      <c r="VOO26" s="753"/>
      <c r="VOP26" s="753"/>
      <c r="VOQ26" s="753"/>
      <c r="VOR26" s="753"/>
      <c r="VOS26" s="753"/>
      <c r="VOT26" s="753"/>
      <c r="VOU26" s="753"/>
      <c r="VOV26" s="753"/>
      <c r="VOW26" s="753"/>
      <c r="VOX26" s="753"/>
      <c r="VOY26" s="753"/>
      <c r="VOZ26" s="753"/>
      <c r="VPA26" s="753"/>
      <c r="VPB26" s="753"/>
      <c r="VPC26" s="753"/>
      <c r="VPD26" s="753"/>
      <c r="VPE26" s="753"/>
      <c r="VPF26" s="753"/>
      <c r="VPG26" s="753"/>
      <c r="VPH26" s="753"/>
      <c r="VPI26" s="753"/>
      <c r="VPJ26" s="753"/>
      <c r="VPK26" s="753"/>
      <c r="VPL26" s="753"/>
      <c r="VPM26" s="753"/>
      <c r="VPN26" s="753"/>
      <c r="VPO26" s="753"/>
      <c r="VPP26" s="753"/>
      <c r="VPQ26" s="753"/>
      <c r="VPR26" s="753"/>
      <c r="VPS26" s="753"/>
      <c r="VPT26" s="753"/>
      <c r="VPU26" s="753"/>
      <c r="VPV26" s="753"/>
      <c r="VPW26" s="753"/>
      <c r="VPX26" s="753"/>
      <c r="VPY26" s="753"/>
      <c r="VPZ26" s="753"/>
      <c r="VQA26" s="753"/>
      <c r="VQB26" s="753"/>
      <c r="VQC26" s="753"/>
      <c r="VQD26" s="753"/>
      <c r="VQE26" s="753"/>
      <c r="VQF26" s="753"/>
      <c r="VQG26" s="753"/>
      <c r="VQH26" s="753"/>
      <c r="VQI26" s="753"/>
      <c r="VQJ26" s="753"/>
      <c r="VQK26" s="753"/>
      <c r="VQL26" s="753"/>
      <c r="VQM26" s="753"/>
      <c r="VQN26" s="753"/>
      <c r="VQO26" s="753"/>
      <c r="VQP26" s="753"/>
      <c r="VQQ26" s="753"/>
      <c r="VQR26" s="753"/>
      <c r="VQS26" s="753"/>
      <c r="VQT26" s="753"/>
      <c r="VQU26" s="753"/>
      <c r="VQV26" s="753"/>
      <c r="VQW26" s="753"/>
      <c r="VQX26" s="753"/>
      <c r="VQY26" s="753"/>
      <c r="VQZ26" s="753"/>
      <c r="VRA26" s="753"/>
      <c r="VRB26" s="753"/>
      <c r="VRC26" s="753"/>
      <c r="VRD26" s="753"/>
      <c r="VRE26" s="753"/>
      <c r="VRF26" s="753"/>
      <c r="VRG26" s="753"/>
      <c r="VRH26" s="753"/>
      <c r="VRI26" s="753"/>
      <c r="VRJ26" s="753"/>
      <c r="VRK26" s="753"/>
      <c r="VRL26" s="753"/>
      <c r="VRM26" s="753"/>
      <c r="VRN26" s="753"/>
      <c r="VRO26" s="753"/>
      <c r="VRP26" s="753"/>
      <c r="VRQ26" s="753"/>
      <c r="VRR26" s="753"/>
      <c r="VRS26" s="753"/>
      <c r="VRT26" s="753"/>
      <c r="VRU26" s="753"/>
      <c r="VRV26" s="753"/>
      <c r="VRW26" s="753"/>
      <c r="VRX26" s="753"/>
      <c r="VRY26" s="753"/>
      <c r="VRZ26" s="753"/>
      <c r="VSA26" s="753"/>
      <c r="VSB26" s="753"/>
      <c r="VSC26" s="753"/>
      <c r="VSD26" s="753"/>
      <c r="VSE26" s="753"/>
      <c r="VSF26" s="753"/>
      <c r="VSG26" s="753"/>
      <c r="VSH26" s="753"/>
      <c r="VSI26" s="753"/>
      <c r="VSJ26" s="753"/>
      <c r="VSK26" s="753"/>
      <c r="VSL26" s="753"/>
      <c r="VSM26" s="753"/>
      <c r="VSN26" s="753"/>
      <c r="VSO26" s="753"/>
      <c r="VSP26" s="753"/>
      <c r="VSQ26" s="753"/>
      <c r="VSR26" s="753"/>
      <c r="VSS26" s="753"/>
      <c r="VST26" s="753"/>
      <c r="VSU26" s="753"/>
      <c r="VSV26" s="753"/>
      <c r="VSW26" s="753"/>
      <c r="VSX26" s="753"/>
      <c r="VSY26" s="753"/>
      <c r="VSZ26" s="753"/>
      <c r="VTA26" s="753"/>
      <c r="VTB26" s="753"/>
      <c r="VTC26" s="753"/>
      <c r="VTD26" s="753"/>
      <c r="VTE26" s="753"/>
      <c r="VTF26" s="753"/>
      <c r="VTG26" s="753"/>
      <c r="VTH26" s="753"/>
      <c r="VTI26" s="753"/>
      <c r="VTJ26" s="753"/>
      <c r="VTK26" s="753"/>
      <c r="VTL26" s="753"/>
      <c r="VTM26" s="753"/>
      <c r="VTN26" s="753"/>
      <c r="VTO26" s="753"/>
      <c r="VTP26" s="753"/>
      <c r="VTQ26" s="753"/>
      <c r="VTR26" s="753"/>
      <c r="VTS26" s="753"/>
      <c r="VTT26" s="753"/>
      <c r="VTU26" s="753"/>
      <c r="VTV26" s="753"/>
      <c r="VTW26" s="753"/>
      <c r="VTX26" s="753"/>
      <c r="VTY26" s="753"/>
      <c r="VTZ26" s="753"/>
      <c r="VUA26" s="753"/>
      <c r="VUB26" s="753"/>
      <c r="VUC26" s="753"/>
      <c r="VUD26" s="753"/>
      <c r="VUE26" s="753"/>
      <c r="VUF26" s="753"/>
      <c r="VUG26" s="753"/>
      <c r="VUH26" s="753"/>
      <c r="VUI26" s="753"/>
      <c r="VUJ26" s="753"/>
      <c r="VUK26" s="753"/>
      <c r="VUL26" s="753"/>
      <c r="VUM26" s="753"/>
      <c r="VUN26" s="753"/>
      <c r="VUO26" s="753"/>
      <c r="VUP26" s="753"/>
      <c r="VUQ26" s="753"/>
      <c r="VUR26" s="753"/>
      <c r="VUS26" s="753"/>
      <c r="VUT26" s="753"/>
      <c r="VUU26" s="753"/>
      <c r="VUV26" s="753"/>
      <c r="VUW26" s="753"/>
      <c r="VUX26" s="753"/>
      <c r="VUY26" s="753"/>
      <c r="VUZ26" s="753"/>
      <c r="VVA26" s="753"/>
      <c r="VVB26" s="753"/>
      <c r="VVC26" s="753"/>
      <c r="VVD26" s="753"/>
      <c r="VVE26" s="753"/>
      <c r="VVF26" s="753"/>
      <c r="VVG26" s="753"/>
      <c r="VVH26" s="753"/>
      <c r="VVI26" s="753"/>
      <c r="VVJ26" s="753"/>
      <c r="VVK26" s="753"/>
      <c r="VVL26" s="753"/>
      <c r="VVM26" s="753"/>
      <c r="VVN26" s="753"/>
      <c r="VVO26" s="753"/>
      <c r="VVP26" s="753"/>
      <c r="VVQ26" s="753"/>
      <c r="VVR26" s="753"/>
      <c r="VVS26" s="753"/>
      <c r="VVT26" s="753"/>
      <c r="VVU26" s="753"/>
      <c r="VVV26" s="753"/>
      <c r="VVW26" s="753"/>
      <c r="VVX26" s="753"/>
      <c r="VVY26" s="753"/>
      <c r="VVZ26" s="753"/>
      <c r="VWA26" s="753"/>
      <c r="VWB26" s="753"/>
      <c r="VWC26" s="753"/>
      <c r="VWD26" s="753"/>
      <c r="VWE26" s="753"/>
      <c r="VWF26" s="753"/>
      <c r="VWG26" s="753"/>
      <c r="VWH26" s="753"/>
      <c r="VWI26" s="753"/>
      <c r="VWJ26" s="753"/>
      <c r="VWK26" s="753"/>
      <c r="VWL26" s="753"/>
      <c r="VWM26" s="753"/>
      <c r="VWN26" s="753"/>
      <c r="VWO26" s="753"/>
      <c r="VWP26" s="753"/>
      <c r="VWQ26" s="753"/>
      <c r="VWR26" s="753"/>
      <c r="VWS26" s="753"/>
      <c r="VWT26" s="753"/>
      <c r="VWU26" s="753"/>
      <c r="VWV26" s="753"/>
      <c r="VWW26" s="753"/>
      <c r="VWX26" s="753"/>
      <c r="VWY26" s="753"/>
      <c r="VWZ26" s="753"/>
      <c r="VXA26" s="753"/>
      <c r="VXB26" s="753"/>
      <c r="VXC26" s="753"/>
      <c r="VXD26" s="753"/>
      <c r="VXE26" s="753"/>
      <c r="VXF26" s="753"/>
      <c r="VXG26" s="753"/>
      <c r="VXH26" s="753"/>
      <c r="VXI26" s="753"/>
      <c r="VXJ26" s="753"/>
      <c r="VXK26" s="753"/>
      <c r="VXL26" s="753"/>
      <c r="VXM26" s="753"/>
      <c r="VXN26" s="753"/>
      <c r="VXO26" s="753"/>
      <c r="VXP26" s="753"/>
      <c r="VXQ26" s="753"/>
      <c r="VXR26" s="753"/>
      <c r="VXS26" s="753"/>
      <c r="VXT26" s="753"/>
      <c r="VXU26" s="753"/>
      <c r="VXV26" s="753"/>
      <c r="VXW26" s="753"/>
      <c r="VXX26" s="753"/>
      <c r="VXY26" s="753"/>
      <c r="VXZ26" s="753"/>
      <c r="VYA26" s="753"/>
      <c r="VYB26" s="753"/>
      <c r="VYC26" s="753"/>
      <c r="VYD26" s="753"/>
      <c r="VYE26" s="753"/>
      <c r="VYF26" s="753"/>
      <c r="VYG26" s="753"/>
      <c r="VYH26" s="753"/>
      <c r="VYI26" s="753"/>
      <c r="VYJ26" s="753"/>
      <c r="VYK26" s="753"/>
      <c r="VYL26" s="753"/>
      <c r="VYM26" s="753"/>
      <c r="VYN26" s="753"/>
      <c r="VYO26" s="753"/>
      <c r="VYP26" s="753"/>
      <c r="VYQ26" s="753"/>
      <c r="VYR26" s="753"/>
      <c r="VYS26" s="753"/>
      <c r="VYT26" s="753"/>
      <c r="VYU26" s="753"/>
      <c r="VYV26" s="753"/>
      <c r="VYW26" s="753"/>
      <c r="VYX26" s="753"/>
      <c r="VYY26" s="753"/>
      <c r="VYZ26" s="753"/>
      <c r="VZA26" s="753"/>
      <c r="VZB26" s="753"/>
      <c r="VZC26" s="753"/>
      <c r="VZD26" s="753"/>
      <c r="VZE26" s="753"/>
      <c r="VZF26" s="753"/>
      <c r="VZG26" s="753"/>
      <c r="VZH26" s="753"/>
      <c r="VZI26" s="753"/>
      <c r="VZJ26" s="753"/>
      <c r="VZK26" s="753"/>
      <c r="VZL26" s="753"/>
      <c r="VZM26" s="753"/>
      <c r="VZN26" s="753"/>
      <c r="VZO26" s="753"/>
      <c r="VZP26" s="753"/>
      <c r="VZQ26" s="753"/>
      <c r="VZR26" s="753"/>
      <c r="VZS26" s="753"/>
      <c r="VZT26" s="753"/>
      <c r="VZU26" s="753"/>
      <c r="VZV26" s="753"/>
      <c r="VZW26" s="753"/>
      <c r="VZX26" s="753"/>
      <c r="VZY26" s="753"/>
      <c r="VZZ26" s="753"/>
      <c r="WAA26" s="753"/>
      <c r="WAB26" s="753"/>
      <c r="WAC26" s="753"/>
      <c r="WAD26" s="753"/>
      <c r="WAE26" s="753"/>
      <c r="WAF26" s="753"/>
      <c r="WAG26" s="753"/>
      <c r="WAH26" s="753"/>
      <c r="WAI26" s="753"/>
      <c r="WAJ26" s="753"/>
      <c r="WAK26" s="753"/>
      <c r="WAL26" s="753"/>
      <c r="WAM26" s="753"/>
      <c r="WAN26" s="753"/>
      <c r="WAO26" s="753"/>
      <c r="WAP26" s="753"/>
      <c r="WAQ26" s="753"/>
      <c r="WAR26" s="753"/>
      <c r="WAS26" s="753"/>
      <c r="WAT26" s="753"/>
      <c r="WAU26" s="753"/>
      <c r="WAV26" s="753"/>
      <c r="WAW26" s="753"/>
      <c r="WAX26" s="753"/>
      <c r="WAY26" s="753"/>
      <c r="WAZ26" s="753"/>
      <c r="WBA26" s="753"/>
      <c r="WBB26" s="753"/>
      <c r="WBC26" s="753"/>
      <c r="WBD26" s="753"/>
      <c r="WBE26" s="753"/>
      <c r="WBF26" s="753"/>
      <c r="WBG26" s="753"/>
      <c r="WBH26" s="753"/>
      <c r="WBI26" s="753"/>
      <c r="WBJ26" s="753"/>
      <c r="WBK26" s="753"/>
      <c r="WBL26" s="753"/>
      <c r="WBM26" s="753"/>
      <c r="WBN26" s="753"/>
      <c r="WBO26" s="753"/>
      <c r="WBP26" s="753"/>
      <c r="WBQ26" s="753"/>
      <c r="WBR26" s="753"/>
      <c r="WBS26" s="753"/>
      <c r="WBT26" s="753"/>
      <c r="WBU26" s="753"/>
      <c r="WBV26" s="753"/>
      <c r="WBW26" s="753"/>
      <c r="WBX26" s="753"/>
      <c r="WBY26" s="753"/>
      <c r="WBZ26" s="753"/>
      <c r="WCA26" s="753"/>
      <c r="WCB26" s="753"/>
      <c r="WCC26" s="753"/>
      <c r="WCD26" s="753"/>
      <c r="WCE26" s="753"/>
      <c r="WCF26" s="753"/>
      <c r="WCG26" s="753"/>
      <c r="WCH26" s="753"/>
      <c r="WCI26" s="753"/>
      <c r="WCJ26" s="753"/>
      <c r="WCK26" s="753"/>
      <c r="WCL26" s="753"/>
      <c r="WCM26" s="753"/>
      <c r="WCN26" s="753"/>
      <c r="WCO26" s="753"/>
      <c r="WCP26" s="753"/>
      <c r="WCQ26" s="753"/>
      <c r="WCR26" s="753"/>
      <c r="WCS26" s="753"/>
      <c r="WCT26" s="753"/>
      <c r="WCU26" s="753"/>
      <c r="WCV26" s="753"/>
      <c r="WCW26" s="753"/>
      <c r="WCX26" s="753"/>
      <c r="WCY26" s="753"/>
      <c r="WCZ26" s="753"/>
      <c r="WDA26" s="753"/>
      <c r="WDB26" s="753"/>
      <c r="WDC26" s="753"/>
      <c r="WDD26" s="753"/>
      <c r="WDE26" s="753"/>
      <c r="WDF26" s="753"/>
      <c r="WDG26" s="753"/>
      <c r="WDH26" s="753"/>
      <c r="WDI26" s="753"/>
      <c r="WDJ26" s="753"/>
      <c r="WDK26" s="753"/>
      <c r="WDL26" s="753"/>
      <c r="WDM26" s="753"/>
      <c r="WDN26" s="753"/>
      <c r="WDO26" s="753"/>
      <c r="WDP26" s="753"/>
      <c r="WDQ26" s="753"/>
      <c r="WDR26" s="753"/>
      <c r="WDS26" s="753"/>
      <c r="WDT26" s="753"/>
      <c r="WDU26" s="753"/>
      <c r="WDV26" s="753"/>
      <c r="WDW26" s="753"/>
      <c r="WDX26" s="753"/>
      <c r="WDY26" s="753"/>
      <c r="WDZ26" s="753"/>
      <c r="WEA26" s="753"/>
      <c r="WEB26" s="753"/>
      <c r="WEC26" s="753"/>
      <c r="WED26" s="753"/>
      <c r="WEE26" s="753"/>
      <c r="WEF26" s="753"/>
      <c r="WEG26" s="753"/>
      <c r="WEH26" s="753"/>
      <c r="WEI26" s="753"/>
      <c r="WEJ26" s="753"/>
      <c r="WEK26" s="753"/>
      <c r="WEL26" s="753"/>
      <c r="WEM26" s="753"/>
      <c r="WEN26" s="753"/>
      <c r="WEO26" s="753"/>
      <c r="WEP26" s="753"/>
      <c r="WEQ26" s="753"/>
      <c r="WER26" s="753"/>
      <c r="WES26" s="753"/>
      <c r="WET26" s="753"/>
      <c r="WEU26" s="753"/>
      <c r="WEV26" s="753"/>
      <c r="WEW26" s="753"/>
      <c r="WEX26" s="753"/>
      <c r="WEY26" s="753"/>
      <c r="WEZ26" s="753"/>
      <c r="WFA26" s="753"/>
      <c r="WFB26" s="753"/>
      <c r="WFC26" s="753"/>
      <c r="WFD26" s="753"/>
      <c r="WFE26" s="753"/>
      <c r="WFF26" s="753"/>
      <c r="WFG26" s="753"/>
      <c r="WFH26" s="753"/>
      <c r="WFI26" s="753"/>
      <c r="WFJ26" s="753"/>
      <c r="WFK26" s="753"/>
      <c r="WFL26" s="753"/>
      <c r="WFM26" s="753"/>
      <c r="WFN26" s="753"/>
      <c r="WFO26" s="753"/>
      <c r="WFP26" s="753"/>
      <c r="WFQ26" s="753"/>
      <c r="WFR26" s="753"/>
      <c r="WFS26" s="753"/>
      <c r="WFT26" s="753"/>
      <c r="WFU26" s="753"/>
      <c r="WFV26" s="753"/>
      <c r="WFW26" s="753"/>
      <c r="WFX26" s="753"/>
      <c r="WFY26" s="753"/>
      <c r="WFZ26" s="753"/>
      <c r="WGA26" s="753"/>
      <c r="WGB26" s="753"/>
      <c r="WGC26" s="753"/>
      <c r="WGD26" s="753"/>
      <c r="WGE26" s="753"/>
      <c r="WGF26" s="753"/>
      <c r="WGG26" s="753"/>
      <c r="WGH26" s="753"/>
      <c r="WGI26" s="753"/>
      <c r="WGJ26" s="753"/>
      <c r="WGK26" s="753"/>
      <c r="WGL26" s="753"/>
      <c r="WGM26" s="753"/>
      <c r="WGN26" s="753"/>
      <c r="WGO26" s="753"/>
      <c r="WGP26" s="753"/>
      <c r="WGQ26" s="753"/>
      <c r="WGR26" s="753"/>
      <c r="WGS26" s="753"/>
      <c r="WGT26" s="753"/>
      <c r="WGU26" s="753"/>
      <c r="WGV26" s="753"/>
      <c r="WGW26" s="753"/>
      <c r="WGX26" s="753"/>
      <c r="WGY26" s="753"/>
      <c r="WGZ26" s="753"/>
      <c r="WHA26" s="753"/>
      <c r="WHB26" s="753"/>
      <c r="WHC26" s="753"/>
      <c r="WHD26" s="753"/>
      <c r="WHE26" s="753"/>
      <c r="WHF26" s="753"/>
      <c r="WHG26" s="753"/>
      <c r="WHH26" s="753"/>
      <c r="WHI26" s="753"/>
      <c r="WHJ26" s="753"/>
      <c r="WHK26" s="753"/>
      <c r="WHL26" s="753"/>
      <c r="WHM26" s="753"/>
      <c r="WHN26" s="753"/>
      <c r="WHO26" s="753"/>
      <c r="WHP26" s="753"/>
      <c r="WHQ26" s="753"/>
      <c r="WHR26" s="753"/>
      <c r="WHS26" s="753"/>
      <c r="WHT26" s="753"/>
      <c r="WHU26" s="753"/>
      <c r="WHV26" s="753"/>
      <c r="WHW26" s="753"/>
      <c r="WHX26" s="753"/>
      <c r="WHY26" s="753"/>
      <c r="WHZ26" s="753"/>
      <c r="WIA26" s="753"/>
      <c r="WIB26" s="753"/>
      <c r="WIC26" s="753"/>
      <c r="WID26" s="753"/>
      <c r="WIE26" s="753"/>
      <c r="WIF26" s="753"/>
      <c r="WIG26" s="753"/>
      <c r="WIH26" s="753"/>
      <c r="WII26" s="753"/>
      <c r="WIJ26" s="753"/>
      <c r="WIK26" s="753"/>
      <c r="WIL26" s="753"/>
      <c r="WIM26" s="753"/>
      <c r="WIN26" s="753"/>
      <c r="WIO26" s="753"/>
      <c r="WIP26" s="753"/>
      <c r="WIQ26" s="753"/>
      <c r="WIR26" s="753"/>
      <c r="WIS26" s="753"/>
      <c r="WIT26" s="753"/>
      <c r="WIU26" s="753"/>
      <c r="WIV26" s="753"/>
      <c r="WIW26" s="753"/>
      <c r="WIX26" s="753"/>
      <c r="WIY26" s="753"/>
      <c r="WIZ26" s="753"/>
      <c r="WJA26" s="753"/>
      <c r="WJB26" s="753"/>
      <c r="WJC26" s="753"/>
      <c r="WJD26" s="753"/>
      <c r="WJE26" s="753"/>
      <c r="WJF26" s="753"/>
      <c r="WJG26" s="753"/>
      <c r="WJH26" s="753"/>
      <c r="WJI26" s="753"/>
      <c r="WJJ26" s="753"/>
      <c r="WJK26" s="753"/>
      <c r="WJL26" s="753"/>
      <c r="WJM26" s="753"/>
      <c r="WJN26" s="753"/>
      <c r="WJO26" s="753"/>
      <c r="WJP26" s="753"/>
      <c r="WJQ26" s="753"/>
      <c r="WJR26" s="753"/>
      <c r="WJS26" s="753"/>
      <c r="WJT26" s="753"/>
      <c r="WJU26" s="753"/>
      <c r="WJV26" s="753"/>
      <c r="WJW26" s="753"/>
      <c r="WJX26" s="753"/>
      <c r="WJY26" s="753"/>
      <c r="WJZ26" s="753"/>
      <c r="WKA26" s="753"/>
      <c r="WKB26" s="753"/>
      <c r="WKC26" s="753"/>
      <c r="WKD26" s="753"/>
      <c r="WKE26" s="753"/>
      <c r="WKF26" s="753"/>
      <c r="WKG26" s="753"/>
      <c r="WKH26" s="753"/>
      <c r="WKI26" s="753"/>
      <c r="WKJ26" s="753"/>
      <c r="WKK26" s="753"/>
      <c r="WKL26" s="753"/>
      <c r="WKM26" s="753"/>
      <c r="WKN26" s="753"/>
      <c r="WKO26" s="753"/>
      <c r="WKP26" s="753"/>
      <c r="WKQ26" s="753"/>
      <c r="WKR26" s="753"/>
      <c r="WKS26" s="753"/>
      <c r="WKT26" s="753"/>
      <c r="WKU26" s="753"/>
      <c r="WKV26" s="753"/>
      <c r="WKW26" s="753"/>
      <c r="WKX26" s="753"/>
      <c r="WKY26" s="753"/>
      <c r="WKZ26" s="753"/>
      <c r="WLA26" s="753"/>
      <c r="WLB26" s="753"/>
      <c r="WLC26" s="753"/>
      <c r="WLD26" s="753"/>
      <c r="WLE26" s="753"/>
      <c r="WLF26" s="753"/>
      <c r="WLG26" s="753"/>
      <c r="WLH26" s="753"/>
      <c r="WLI26" s="753"/>
      <c r="WLJ26" s="753"/>
      <c r="WLK26" s="753"/>
      <c r="WLL26" s="753"/>
      <c r="WLM26" s="753"/>
      <c r="WLN26" s="753"/>
      <c r="WLO26" s="753"/>
      <c r="WLP26" s="753"/>
      <c r="WLQ26" s="753"/>
      <c r="WLR26" s="753"/>
      <c r="WLS26" s="753"/>
      <c r="WLT26" s="753"/>
      <c r="WLU26" s="753"/>
      <c r="WLV26" s="753"/>
      <c r="WLW26" s="753"/>
      <c r="WLX26" s="753"/>
      <c r="WLY26" s="753"/>
      <c r="WLZ26" s="753"/>
      <c r="WMA26" s="753"/>
      <c r="WMB26" s="753"/>
      <c r="WMC26" s="753"/>
      <c r="WMD26" s="753"/>
      <c r="WME26" s="753"/>
      <c r="WMF26" s="753"/>
      <c r="WMG26" s="753"/>
      <c r="WMH26" s="753"/>
      <c r="WMI26" s="753"/>
      <c r="WMJ26" s="753"/>
      <c r="WMK26" s="753"/>
      <c r="WML26" s="753"/>
      <c r="WMM26" s="753"/>
      <c r="WMN26" s="753"/>
      <c r="WMO26" s="753"/>
      <c r="WMP26" s="753"/>
      <c r="WMQ26" s="753"/>
      <c r="WMR26" s="753"/>
      <c r="WMS26" s="753"/>
      <c r="WMT26" s="753"/>
      <c r="WMU26" s="753"/>
      <c r="WMV26" s="753"/>
      <c r="WMW26" s="753"/>
      <c r="WMX26" s="753"/>
      <c r="WMY26" s="753"/>
      <c r="WMZ26" s="753"/>
      <c r="WNA26" s="753"/>
      <c r="WNB26" s="753"/>
      <c r="WNC26" s="753"/>
      <c r="WND26" s="753"/>
      <c r="WNE26" s="753"/>
      <c r="WNF26" s="753"/>
      <c r="WNG26" s="753"/>
      <c r="WNH26" s="753"/>
      <c r="WNI26" s="753"/>
      <c r="WNJ26" s="753"/>
      <c r="WNK26" s="753"/>
      <c r="WNL26" s="753"/>
      <c r="WNM26" s="753"/>
      <c r="WNN26" s="753"/>
      <c r="WNO26" s="753"/>
      <c r="WNP26" s="753"/>
      <c r="WNQ26" s="753"/>
      <c r="WNR26" s="753"/>
      <c r="WNS26" s="753"/>
      <c r="WNT26" s="753"/>
      <c r="WNU26" s="753"/>
      <c r="WNV26" s="753"/>
      <c r="WNW26" s="753"/>
      <c r="WNX26" s="753"/>
      <c r="WNY26" s="753"/>
      <c r="WNZ26" s="753"/>
      <c r="WOA26" s="753"/>
      <c r="WOB26" s="753"/>
      <c r="WOC26" s="753"/>
      <c r="WOD26" s="753"/>
      <c r="WOE26" s="753"/>
      <c r="WOF26" s="753"/>
      <c r="WOG26" s="753"/>
      <c r="WOH26" s="753"/>
      <c r="WOI26" s="753"/>
      <c r="WOJ26" s="753"/>
      <c r="WOK26" s="753"/>
      <c r="WOL26" s="753"/>
      <c r="WOM26" s="753"/>
      <c r="WON26" s="753"/>
      <c r="WOO26" s="753"/>
      <c r="WOP26" s="753"/>
      <c r="WOQ26" s="753"/>
      <c r="WOR26" s="753"/>
      <c r="WOS26" s="753"/>
      <c r="WOT26" s="753"/>
      <c r="WOU26" s="753"/>
      <c r="WOV26" s="753"/>
      <c r="WOW26" s="753"/>
      <c r="WOX26" s="753"/>
      <c r="WOY26" s="753"/>
      <c r="WOZ26" s="753"/>
      <c r="WPA26" s="753"/>
      <c r="WPB26" s="753"/>
      <c r="WPC26" s="753"/>
      <c r="WPD26" s="753"/>
      <c r="WPE26" s="753"/>
      <c r="WPF26" s="753"/>
      <c r="WPG26" s="753"/>
      <c r="WPH26" s="753"/>
      <c r="WPI26" s="753"/>
      <c r="WPJ26" s="753"/>
      <c r="WPK26" s="753"/>
      <c r="WPL26" s="753"/>
      <c r="WPM26" s="753"/>
      <c r="WPN26" s="753"/>
      <c r="WPO26" s="753"/>
      <c r="WPP26" s="753"/>
      <c r="WPQ26" s="753"/>
      <c r="WPR26" s="753"/>
      <c r="WPS26" s="753"/>
      <c r="WPT26" s="753"/>
      <c r="WPU26" s="753"/>
      <c r="WPV26" s="753"/>
      <c r="WPW26" s="753"/>
      <c r="WPX26" s="753"/>
      <c r="WPY26" s="753"/>
      <c r="WPZ26" s="753"/>
      <c r="WQA26" s="753"/>
      <c r="WQB26" s="753"/>
      <c r="WQC26" s="753"/>
      <c r="WQD26" s="753"/>
      <c r="WQE26" s="753"/>
      <c r="WQF26" s="753"/>
      <c r="WQG26" s="753"/>
      <c r="WQH26" s="753"/>
      <c r="WQI26" s="753"/>
      <c r="WQJ26" s="753"/>
      <c r="WQK26" s="753"/>
      <c r="WQL26" s="753"/>
      <c r="WQM26" s="753"/>
      <c r="WQN26" s="753"/>
      <c r="WQO26" s="753"/>
      <c r="WQP26" s="753"/>
      <c r="WQQ26" s="753"/>
      <c r="WQR26" s="753"/>
      <c r="WQS26" s="753"/>
      <c r="WQT26" s="753"/>
      <c r="WQU26" s="753"/>
      <c r="WQV26" s="753"/>
      <c r="WQW26" s="753"/>
      <c r="WQX26" s="753"/>
      <c r="WQY26" s="753"/>
      <c r="WQZ26" s="753"/>
      <c r="WRA26" s="753"/>
      <c r="WRB26" s="753"/>
      <c r="WRC26" s="753"/>
      <c r="WRD26" s="753"/>
      <c r="WRE26" s="753"/>
      <c r="WRF26" s="753"/>
      <c r="WRG26" s="753"/>
      <c r="WRH26" s="753"/>
      <c r="WRI26" s="753"/>
      <c r="WRJ26" s="753"/>
      <c r="WRK26" s="753"/>
      <c r="WRL26" s="753"/>
      <c r="WRM26" s="753"/>
      <c r="WRN26" s="753"/>
      <c r="WRO26" s="753"/>
      <c r="WRP26" s="753"/>
      <c r="WRQ26" s="753"/>
      <c r="WRR26" s="753"/>
      <c r="WRS26" s="753"/>
      <c r="WRT26" s="753"/>
      <c r="WRU26" s="753"/>
      <c r="WRV26" s="753"/>
      <c r="WRW26" s="753"/>
      <c r="WRX26" s="753"/>
      <c r="WRY26" s="753"/>
      <c r="WRZ26" s="753"/>
      <c r="WSA26" s="753"/>
      <c r="WSB26" s="753"/>
      <c r="WSC26" s="753"/>
      <c r="WSD26" s="753"/>
      <c r="WSE26" s="753"/>
      <c r="WSF26" s="753"/>
      <c r="WSG26" s="753"/>
      <c r="WSH26" s="753"/>
      <c r="WSI26" s="753"/>
      <c r="WSJ26" s="753"/>
      <c r="WSK26" s="753"/>
      <c r="WSL26" s="753"/>
      <c r="WSM26" s="753"/>
      <c r="WSN26" s="753"/>
      <c r="WSO26" s="753"/>
      <c r="WSP26" s="753"/>
      <c r="WSQ26" s="753"/>
      <c r="WSR26" s="753"/>
      <c r="WSS26" s="753"/>
      <c r="WST26" s="753"/>
      <c r="WSU26" s="753"/>
      <c r="WSV26" s="753"/>
      <c r="WSW26" s="753"/>
      <c r="WSX26" s="753"/>
      <c r="WSY26" s="753"/>
      <c r="WSZ26" s="753"/>
      <c r="WTA26" s="753"/>
      <c r="WTB26" s="753"/>
      <c r="WTC26" s="753"/>
      <c r="WTD26" s="753"/>
      <c r="WTE26" s="753"/>
      <c r="WTF26" s="753"/>
      <c r="WTG26" s="753"/>
      <c r="WTH26" s="753"/>
      <c r="WTI26" s="753"/>
      <c r="WTJ26" s="753"/>
      <c r="WTK26" s="753"/>
      <c r="WTL26" s="753"/>
      <c r="WTM26" s="753"/>
      <c r="WTN26" s="753"/>
      <c r="WTO26" s="753"/>
      <c r="WTP26" s="753"/>
      <c r="WTQ26" s="753"/>
      <c r="WTR26" s="753"/>
      <c r="WTS26" s="753"/>
      <c r="WTT26" s="753"/>
      <c r="WTU26" s="753"/>
      <c r="WTV26" s="753"/>
      <c r="WTW26" s="753"/>
      <c r="WTX26" s="753"/>
      <c r="WTY26" s="753"/>
      <c r="WTZ26" s="753"/>
      <c r="WUA26" s="753"/>
      <c r="WUB26" s="753"/>
      <c r="WUC26" s="753"/>
      <c r="WUD26" s="753"/>
      <c r="WUE26" s="753"/>
      <c r="WUF26" s="753"/>
      <c r="WUG26" s="753"/>
      <c r="WUH26" s="753"/>
      <c r="WUI26" s="753"/>
      <c r="WUJ26" s="753"/>
      <c r="WUK26" s="753"/>
      <c r="WUL26" s="753"/>
      <c r="WUM26" s="753"/>
      <c r="WUN26" s="753"/>
      <c r="WUO26" s="753"/>
      <c r="WUP26" s="753"/>
      <c r="WUQ26" s="753"/>
      <c r="WUR26" s="753"/>
      <c r="WUS26" s="753"/>
      <c r="WUT26" s="753"/>
      <c r="WUU26" s="753"/>
      <c r="WUV26" s="753"/>
      <c r="WUW26" s="753"/>
      <c r="WUX26" s="753"/>
      <c r="WUY26" s="753"/>
      <c r="WUZ26" s="753"/>
      <c r="WVA26" s="753"/>
      <c r="WVB26" s="753"/>
      <c r="WVC26" s="753"/>
      <c r="WVD26" s="753"/>
      <c r="WVE26" s="753"/>
      <c r="WVF26" s="753"/>
      <c r="WVG26" s="753"/>
      <c r="WVH26" s="753"/>
      <c r="WVI26" s="753"/>
      <c r="WVJ26" s="753"/>
      <c r="WVK26" s="753"/>
      <c r="WVL26" s="753"/>
      <c r="WVM26" s="753"/>
      <c r="WVN26" s="753"/>
      <c r="WVO26" s="753"/>
      <c r="WVP26" s="753"/>
      <c r="WVQ26" s="753"/>
      <c r="WVR26" s="753"/>
      <c r="WVS26" s="753"/>
      <c r="WVT26" s="753"/>
      <c r="WVU26" s="753"/>
      <c r="WVV26" s="753"/>
      <c r="WVW26" s="753"/>
      <c r="WVX26" s="753"/>
      <c r="WVY26" s="753"/>
      <c r="WVZ26" s="753"/>
      <c r="WWA26" s="753"/>
      <c r="WWB26" s="753"/>
      <c r="WWC26" s="753"/>
      <c r="WWD26" s="753"/>
      <c r="WWE26" s="753"/>
      <c r="WWF26" s="753"/>
      <c r="WWG26" s="753"/>
      <c r="WWH26" s="753"/>
      <c r="WWI26" s="753"/>
      <c r="WWJ26" s="753"/>
      <c r="WWK26" s="753"/>
      <c r="WWL26" s="753"/>
      <c r="WWM26" s="753"/>
      <c r="WWN26" s="753"/>
      <c r="WWO26" s="753"/>
      <c r="WWP26" s="753"/>
      <c r="WWQ26" s="753"/>
      <c r="WWR26" s="753"/>
      <c r="WWS26" s="753"/>
      <c r="WWT26" s="753"/>
      <c r="WWU26" s="753"/>
      <c r="WWV26" s="753"/>
      <c r="WWW26" s="753"/>
      <c r="WWX26" s="753"/>
      <c r="WWY26" s="753"/>
      <c r="WWZ26" s="753"/>
      <c r="WXA26" s="753"/>
      <c r="WXB26" s="753"/>
      <c r="WXC26" s="753"/>
      <c r="WXD26" s="753"/>
      <c r="WXE26" s="753"/>
      <c r="WXF26" s="753"/>
      <c r="WXG26" s="753"/>
      <c r="WXH26" s="753"/>
      <c r="WXI26" s="753"/>
      <c r="WXJ26" s="753"/>
      <c r="WXK26" s="753"/>
      <c r="WXL26" s="753"/>
      <c r="WXM26" s="753"/>
      <c r="WXN26" s="753"/>
      <c r="WXO26" s="753"/>
      <c r="WXP26" s="753"/>
      <c r="WXQ26" s="753"/>
      <c r="WXR26" s="753"/>
      <c r="WXS26" s="753"/>
      <c r="WXT26" s="753"/>
      <c r="WXU26" s="753"/>
      <c r="WXV26" s="753"/>
      <c r="WXW26" s="753"/>
      <c r="WXX26" s="753"/>
      <c r="WXY26" s="753"/>
      <c r="WXZ26" s="753"/>
      <c r="WYA26" s="753"/>
      <c r="WYB26" s="753"/>
      <c r="WYC26" s="753"/>
      <c r="WYD26" s="753"/>
      <c r="WYE26" s="753"/>
      <c r="WYF26" s="753"/>
      <c r="WYG26" s="753"/>
      <c r="WYH26" s="753"/>
      <c r="WYI26" s="753"/>
      <c r="WYJ26" s="753"/>
      <c r="WYK26" s="753"/>
      <c r="WYL26" s="753"/>
      <c r="WYM26" s="753"/>
      <c r="WYN26" s="753"/>
      <c r="WYO26" s="753"/>
      <c r="WYP26" s="753"/>
      <c r="WYQ26" s="753"/>
      <c r="WYR26" s="753"/>
      <c r="WYS26" s="753"/>
      <c r="WYT26" s="753"/>
      <c r="WYU26" s="753"/>
      <c r="WYV26" s="753"/>
      <c r="WYW26" s="753"/>
      <c r="WYX26" s="753"/>
      <c r="WYY26" s="753"/>
      <c r="WYZ26" s="753"/>
      <c r="WZA26" s="753"/>
      <c r="WZB26" s="753"/>
      <c r="WZC26" s="753"/>
      <c r="WZD26" s="753"/>
      <c r="WZE26" s="753"/>
      <c r="WZF26" s="753"/>
      <c r="WZG26" s="753"/>
      <c r="WZH26" s="753"/>
      <c r="WZI26" s="753"/>
      <c r="WZJ26" s="753"/>
      <c r="WZK26" s="753"/>
      <c r="WZL26" s="753"/>
      <c r="WZM26" s="753"/>
      <c r="WZN26" s="753"/>
      <c r="WZO26" s="753"/>
      <c r="WZP26" s="753"/>
      <c r="WZQ26" s="753"/>
      <c r="WZR26" s="753"/>
      <c r="WZS26" s="753"/>
      <c r="WZT26" s="753"/>
      <c r="WZU26" s="753"/>
      <c r="WZV26" s="753"/>
      <c r="WZW26" s="753"/>
      <c r="WZX26" s="753"/>
      <c r="WZY26" s="753"/>
      <c r="WZZ26" s="753"/>
      <c r="XAA26" s="753"/>
      <c r="XAB26" s="753"/>
      <c r="XAC26" s="753"/>
      <c r="XAD26" s="753"/>
      <c r="XAE26" s="753"/>
      <c r="XAF26" s="753"/>
      <c r="XAG26" s="753"/>
      <c r="XAH26" s="753"/>
      <c r="XAI26" s="753"/>
      <c r="XAJ26" s="753"/>
      <c r="XAK26" s="753"/>
      <c r="XAL26" s="753"/>
      <c r="XAM26" s="753"/>
      <c r="XAN26" s="753"/>
      <c r="XAO26" s="753"/>
      <c r="XAP26" s="753"/>
      <c r="XAQ26" s="753"/>
      <c r="XAR26" s="753"/>
      <c r="XAS26" s="753"/>
      <c r="XAT26" s="753"/>
      <c r="XAU26" s="753"/>
      <c r="XAV26" s="753"/>
      <c r="XAW26" s="753"/>
      <c r="XAX26" s="753"/>
      <c r="XAY26" s="753"/>
      <c r="XAZ26" s="753"/>
      <c r="XBA26" s="753"/>
      <c r="XBB26" s="753"/>
      <c r="XBC26" s="753"/>
      <c r="XBD26" s="753"/>
      <c r="XBE26" s="753"/>
      <c r="XBF26" s="753"/>
      <c r="XBG26" s="753"/>
      <c r="XBH26" s="753"/>
      <c r="XBI26" s="753"/>
      <c r="XBJ26" s="753"/>
      <c r="XBK26" s="753"/>
      <c r="XBL26" s="753"/>
      <c r="XBM26" s="753"/>
      <c r="XBN26" s="753"/>
      <c r="XBO26" s="753"/>
      <c r="XBP26" s="753"/>
      <c r="XBQ26" s="753"/>
      <c r="XBR26" s="753"/>
      <c r="XBS26" s="753"/>
      <c r="XBT26" s="753"/>
      <c r="XBU26" s="753"/>
      <c r="XBV26" s="753"/>
      <c r="XBW26" s="753"/>
      <c r="XBX26" s="753"/>
      <c r="XBY26" s="753"/>
      <c r="XBZ26" s="753"/>
      <c r="XCA26" s="753"/>
      <c r="XCB26" s="753"/>
      <c r="XCC26" s="753"/>
      <c r="XCD26" s="753"/>
      <c r="XCE26" s="753"/>
      <c r="XCF26" s="753"/>
      <c r="XCG26" s="753"/>
      <c r="XCH26" s="753"/>
      <c r="XCI26" s="753"/>
      <c r="XCJ26" s="753"/>
      <c r="XCK26" s="753"/>
      <c r="XCL26" s="753"/>
      <c r="XCM26" s="753"/>
      <c r="XCN26" s="753"/>
      <c r="XCO26" s="753"/>
      <c r="XCP26" s="753"/>
      <c r="XCQ26" s="753"/>
      <c r="XCR26" s="753"/>
      <c r="XCS26" s="753"/>
      <c r="XCT26" s="753"/>
      <c r="XCU26" s="753"/>
      <c r="XCV26" s="753"/>
      <c r="XCW26" s="753"/>
      <c r="XCX26" s="753"/>
      <c r="XCY26" s="753"/>
      <c r="XCZ26" s="753"/>
      <c r="XDA26" s="753"/>
      <c r="XDB26" s="753"/>
      <c r="XDC26" s="753"/>
      <c r="XDD26" s="753"/>
      <c r="XDE26" s="753"/>
      <c r="XDF26" s="753"/>
      <c r="XDG26" s="753"/>
      <c r="XDH26" s="753"/>
      <c r="XDI26" s="753"/>
      <c r="XDJ26" s="753"/>
      <c r="XDK26" s="753"/>
      <c r="XDL26" s="753"/>
      <c r="XDM26" s="753"/>
      <c r="XDN26" s="753"/>
      <c r="XDO26" s="753"/>
      <c r="XDP26" s="753"/>
      <c r="XDQ26" s="753"/>
      <c r="XDR26" s="753"/>
      <c r="XDS26" s="753"/>
      <c r="XDT26" s="753"/>
      <c r="XDU26" s="753"/>
      <c r="XDV26" s="753"/>
      <c r="XDW26" s="753"/>
      <c r="XDX26" s="753"/>
      <c r="XDY26" s="753"/>
      <c r="XDZ26" s="753"/>
      <c r="XEA26" s="753"/>
      <c r="XEB26" s="753"/>
      <c r="XEC26" s="753"/>
      <c r="XED26" s="753"/>
      <c r="XEE26" s="753"/>
      <c r="XEF26" s="753"/>
      <c r="XEG26" s="753"/>
      <c r="XEH26" s="753"/>
      <c r="XEI26" s="753"/>
      <c r="XEJ26" s="753"/>
      <c r="XEK26" s="753"/>
      <c r="XEL26" s="753"/>
      <c r="XEM26" s="753"/>
      <c r="XEN26" s="753"/>
      <c r="XEO26" s="753"/>
      <c r="XEP26" s="753"/>
      <c r="XEQ26" s="753"/>
      <c r="XER26" s="753"/>
      <c r="XES26" s="753"/>
      <c r="XET26" s="753"/>
      <c r="XEU26" s="753"/>
      <c r="XEV26" s="753"/>
      <c r="XEW26" s="753"/>
      <c r="XEX26" s="753"/>
      <c r="XEY26" s="753"/>
      <c r="XEZ26" s="753"/>
      <c r="XFA26" s="753"/>
      <c r="XFB26" s="753"/>
    </row>
    <row r="27" spans="1:16382" ht="16.5" customHeight="1" x14ac:dyDescent="0.2">
      <c r="B27" s="239"/>
      <c r="C27" s="239"/>
      <c r="D27" s="239"/>
      <c r="E27" s="239"/>
      <c r="F27" s="239"/>
      <c r="K27" s="239"/>
      <c r="L27" s="239"/>
      <c r="AQ27" s="235" t="s">
        <v>1060</v>
      </c>
      <c r="AR27" s="621">
        <f>(AR15+AR18+AR19+AR20+AR21+AR22+AR23+AR24+AR25)/9</f>
        <v>1</v>
      </c>
    </row>
    <row r="28" spans="1:16382" ht="16.5" customHeight="1" x14ac:dyDescent="0.2">
      <c r="B28" s="239"/>
      <c r="C28" s="239">
        <f>COUNT(B15:B26)</f>
        <v>9</v>
      </c>
      <c r="D28" s="239">
        <f>COUNTIFS(AK15:AL26,"ALTO")</f>
        <v>1</v>
      </c>
      <c r="E28" s="239" t="s">
        <v>1175</v>
      </c>
      <c r="F28" s="239"/>
      <c r="K28" s="239"/>
      <c r="L28" s="239"/>
    </row>
    <row r="29" spans="1:16382" ht="16.5" customHeight="1" x14ac:dyDescent="0.2">
      <c r="B29" s="239"/>
      <c r="C29" s="239"/>
      <c r="D29" s="239">
        <f>COUNTIFS(AK15:AK26,"BAJO")</f>
        <v>3</v>
      </c>
      <c r="E29" s="239" t="s">
        <v>281</v>
      </c>
      <c r="F29" s="239"/>
      <c r="K29" s="239"/>
      <c r="L29" s="239"/>
      <c r="AR29" s="620"/>
    </row>
    <row r="30" spans="1:16382" ht="16.5" customHeight="1" x14ac:dyDescent="0.2">
      <c r="B30" s="239"/>
      <c r="C30" s="239"/>
      <c r="D30" s="239">
        <f>COUNTIFS(AK15:AK27,"MODERADO")</f>
        <v>5</v>
      </c>
      <c r="E30" s="239" t="s">
        <v>385</v>
      </c>
      <c r="F30" s="239"/>
      <c r="K30" s="239"/>
      <c r="L30" s="239"/>
    </row>
    <row r="31" spans="1:16382" ht="16.5" customHeight="1" x14ac:dyDescent="0.2">
      <c r="B31" s="239"/>
      <c r="C31" s="239"/>
      <c r="D31" s="239"/>
      <c r="E31" s="239"/>
      <c r="F31" s="239"/>
      <c r="K31" s="239"/>
      <c r="L31" s="239"/>
    </row>
    <row r="32" spans="1:16382" ht="16.5" customHeight="1" x14ac:dyDescent="0.2">
      <c r="B32" s="239"/>
      <c r="C32" s="239"/>
      <c r="D32" s="239"/>
      <c r="E32" s="239"/>
      <c r="F32" s="239"/>
      <c r="K32" s="239"/>
      <c r="L32" s="239"/>
    </row>
    <row r="33" spans="2:12" ht="16.5" customHeight="1" x14ac:dyDescent="0.2">
      <c r="B33" s="239"/>
      <c r="C33" s="239"/>
      <c r="D33" s="239"/>
      <c r="E33" s="239"/>
      <c r="F33" s="239"/>
      <c r="K33" s="239"/>
      <c r="L33" s="239"/>
    </row>
    <row r="34" spans="2:12" ht="16.5" customHeight="1" x14ac:dyDescent="0.2">
      <c r="B34" s="239"/>
      <c r="C34" s="239"/>
      <c r="D34" s="239"/>
      <c r="E34" s="239"/>
      <c r="F34" s="239"/>
      <c r="K34" s="239"/>
      <c r="L34" s="239"/>
    </row>
    <row r="35" spans="2:12" ht="16.5" customHeight="1" x14ac:dyDescent="0.2">
      <c r="B35" s="239"/>
      <c r="C35" s="239"/>
      <c r="D35" s="239"/>
      <c r="E35" s="239"/>
      <c r="F35" s="239"/>
      <c r="K35" s="239"/>
      <c r="L35" s="239"/>
    </row>
    <row r="36" spans="2:12" ht="16.5" customHeight="1" x14ac:dyDescent="0.2">
      <c r="B36" s="239"/>
      <c r="C36" s="239"/>
      <c r="D36" s="239"/>
      <c r="E36" s="239"/>
      <c r="F36" s="239"/>
      <c r="K36" s="239"/>
      <c r="L36" s="239"/>
    </row>
    <row r="37" spans="2:12" ht="16.5" customHeight="1" x14ac:dyDescent="0.2">
      <c r="B37" s="239"/>
      <c r="C37" s="239"/>
      <c r="D37" s="239"/>
      <c r="E37" s="239"/>
      <c r="F37" s="239"/>
      <c r="K37" s="239"/>
      <c r="L37" s="239"/>
    </row>
    <row r="38" spans="2:12" ht="16.5" customHeight="1" x14ac:dyDescent="0.2">
      <c r="B38" s="239"/>
      <c r="C38" s="239"/>
      <c r="D38" s="239"/>
      <c r="E38" s="239"/>
      <c r="F38" s="239"/>
      <c r="K38" s="239"/>
      <c r="L38" s="239"/>
    </row>
    <row r="39" spans="2:12" ht="16.5" customHeight="1" x14ac:dyDescent="0.2">
      <c r="B39" s="239"/>
      <c r="C39" s="239"/>
      <c r="D39" s="239"/>
      <c r="E39" s="239"/>
      <c r="F39" s="239"/>
      <c r="K39" s="239"/>
      <c r="L39" s="239"/>
    </row>
    <row r="40" spans="2:12" ht="16.5" customHeight="1" x14ac:dyDescent="0.2">
      <c r="B40" s="239"/>
      <c r="C40" s="239"/>
      <c r="D40" s="239"/>
      <c r="E40" s="239"/>
      <c r="F40" s="239"/>
      <c r="K40" s="239"/>
      <c r="L40" s="239"/>
    </row>
    <row r="41" spans="2:12" ht="16.5" customHeight="1" x14ac:dyDescent="0.2">
      <c r="B41" s="239"/>
      <c r="C41" s="239"/>
      <c r="D41" s="239"/>
      <c r="E41" s="239"/>
      <c r="F41" s="239"/>
      <c r="K41" s="239"/>
      <c r="L41" s="239"/>
    </row>
    <row r="42" spans="2:12" ht="16.5" customHeight="1" x14ac:dyDescent="0.2">
      <c r="B42" s="239"/>
      <c r="C42" s="239"/>
      <c r="D42" s="239"/>
      <c r="E42" s="239"/>
      <c r="F42" s="239"/>
      <c r="K42" s="239"/>
      <c r="L42" s="239"/>
    </row>
    <row r="43" spans="2:12" ht="16.5" customHeight="1" x14ac:dyDescent="0.2">
      <c r="B43" s="239"/>
      <c r="C43" s="239"/>
      <c r="D43" s="239"/>
      <c r="E43" s="239"/>
      <c r="F43" s="239"/>
      <c r="K43" s="239"/>
      <c r="L43" s="239"/>
    </row>
    <row r="44" spans="2:12" ht="16.5" customHeight="1" x14ac:dyDescent="0.2">
      <c r="B44" s="239"/>
      <c r="C44" s="239"/>
      <c r="D44" s="239"/>
      <c r="E44" s="239"/>
      <c r="F44" s="239"/>
      <c r="K44" s="239"/>
      <c r="L44" s="239"/>
    </row>
    <row r="45" spans="2:12" ht="16.5" customHeight="1" x14ac:dyDescent="0.2">
      <c r="B45" s="239"/>
      <c r="C45" s="239"/>
      <c r="D45" s="239"/>
      <c r="E45" s="239"/>
      <c r="F45" s="239"/>
      <c r="K45" s="239"/>
      <c r="L45" s="239"/>
    </row>
    <row r="46" spans="2:12" ht="16.5" customHeight="1" x14ac:dyDescent="0.2">
      <c r="B46" s="239"/>
      <c r="C46" s="239"/>
      <c r="D46" s="239"/>
      <c r="E46" s="239"/>
      <c r="F46" s="239"/>
      <c r="K46" s="239"/>
      <c r="L46" s="239"/>
    </row>
    <row r="47" spans="2:12" ht="16.5" customHeight="1" x14ac:dyDescent="0.2">
      <c r="B47" s="239"/>
      <c r="C47" s="239"/>
      <c r="D47" s="239"/>
      <c r="E47" s="239"/>
      <c r="F47" s="239"/>
      <c r="K47" s="239"/>
      <c r="L47" s="239"/>
    </row>
    <row r="48" spans="2:12" ht="16.5" customHeight="1" x14ac:dyDescent="0.2">
      <c r="B48" s="239"/>
      <c r="C48" s="239"/>
      <c r="D48" s="239"/>
      <c r="E48" s="239"/>
      <c r="F48" s="239"/>
      <c r="K48" s="239"/>
      <c r="L48" s="239"/>
    </row>
    <row r="49" spans="2:12" ht="16.5" customHeight="1" x14ac:dyDescent="0.2">
      <c r="B49" s="239"/>
      <c r="C49" s="239"/>
      <c r="D49" s="239"/>
      <c r="E49" s="239"/>
      <c r="F49" s="239"/>
      <c r="K49" s="239"/>
      <c r="L49" s="239"/>
    </row>
    <row r="50" spans="2:12" ht="16.5" customHeight="1" x14ac:dyDescent="0.2">
      <c r="B50" s="239"/>
      <c r="C50" s="239"/>
      <c r="D50" s="239"/>
      <c r="E50" s="239"/>
      <c r="F50" s="239"/>
      <c r="K50" s="239"/>
      <c r="L50" s="239"/>
    </row>
    <row r="51" spans="2:12" ht="16.5" customHeight="1" x14ac:dyDescent="0.2">
      <c r="B51" s="239"/>
      <c r="C51" s="239"/>
      <c r="D51" s="239"/>
      <c r="E51" s="239"/>
      <c r="F51" s="239"/>
      <c r="K51" s="239"/>
      <c r="L51" s="239"/>
    </row>
    <row r="52" spans="2:12" ht="16.5" customHeight="1" x14ac:dyDescent="0.2">
      <c r="B52" s="239"/>
      <c r="C52" s="239"/>
      <c r="D52" s="239"/>
      <c r="E52" s="239"/>
      <c r="F52" s="239"/>
      <c r="K52" s="239"/>
      <c r="L52" s="239"/>
    </row>
    <row r="53" spans="2:12" ht="16.5" customHeight="1" x14ac:dyDescent="0.2">
      <c r="B53" s="239"/>
      <c r="C53" s="239"/>
      <c r="D53" s="239"/>
      <c r="E53" s="239"/>
      <c r="F53" s="239"/>
      <c r="K53" s="239"/>
      <c r="L53" s="239"/>
    </row>
    <row r="54" spans="2:12" ht="16.5" customHeight="1" x14ac:dyDescent="0.2">
      <c r="B54" s="239"/>
      <c r="C54" s="239"/>
      <c r="D54" s="239"/>
      <c r="E54" s="239"/>
      <c r="F54" s="239"/>
      <c r="K54" s="239"/>
      <c r="L54" s="239"/>
    </row>
    <row r="55" spans="2:12" ht="16.5" customHeight="1" x14ac:dyDescent="0.2">
      <c r="B55" s="239"/>
      <c r="C55" s="239"/>
      <c r="D55" s="239"/>
      <c r="E55" s="239"/>
      <c r="F55" s="239"/>
      <c r="K55" s="239"/>
      <c r="L55" s="239"/>
    </row>
    <row r="56" spans="2:12" ht="16.5" customHeight="1" x14ac:dyDescent="0.2">
      <c r="B56" s="239"/>
      <c r="C56" s="239"/>
      <c r="D56" s="239"/>
      <c r="E56" s="239"/>
      <c r="F56" s="239"/>
      <c r="K56" s="239"/>
      <c r="L56" s="239"/>
    </row>
    <row r="57" spans="2:12" ht="16.5" customHeight="1" x14ac:dyDescent="0.2">
      <c r="B57" s="239"/>
      <c r="C57" s="239"/>
      <c r="D57" s="239"/>
      <c r="E57" s="239"/>
      <c r="F57" s="239"/>
      <c r="K57" s="239"/>
      <c r="L57" s="239"/>
    </row>
    <row r="58" spans="2:12" ht="16.5" customHeight="1" x14ac:dyDescent="0.2">
      <c r="B58" s="239"/>
      <c r="C58" s="239"/>
      <c r="D58" s="239"/>
      <c r="E58" s="239"/>
      <c r="F58" s="239"/>
      <c r="K58" s="239"/>
      <c r="L58" s="239"/>
    </row>
    <row r="59" spans="2:12" ht="16.5" customHeight="1" x14ac:dyDescent="0.2">
      <c r="B59" s="239"/>
      <c r="C59" s="239"/>
      <c r="D59" s="239"/>
      <c r="E59" s="239"/>
      <c r="F59" s="239"/>
      <c r="K59" s="239"/>
      <c r="L59" s="239"/>
    </row>
    <row r="60" spans="2:12" ht="16.5" customHeight="1" x14ac:dyDescent="0.2">
      <c r="B60" s="239"/>
      <c r="C60" s="239"/>
      <c r="D60" s="239"/>
      <c r="E60" s="239"/>
      <c r="F60" s="239"/>
      <c r="K60" s="239"/>
      <c r="L60" s="239"/>
    </row>
    <row r="61" spans="2:12" ht="16.5" customHeight="1" x14ac:dyDescent="0.2">
      <c r="B61" s="239"/>
      <c r="C61" s="239"/>
      <c r="D61" s="239"/>
      <c r="E61" s="239"/>
      <c r="F61" s="239"/>
      <c r="K61" s="239"/>
      <c r="L61" s="239"/>
    </row>
    <row r="62" spans="2:12" ht="16.5" customHeight="1" x14ac:dyDescent="0.2">
      <c r="B62" s="239"/>
      <c r="C62" s="239"/>
      <c r="D62" s="239"/>
      <c r="E62" s="239"/>
      <c r="F62" s="239"/>
      <c r="K62" s="239"/>
      <c r="L62" s="239"/>
    </row>
    <row r="63" spans="2:12" ht="16.5" customHeight="1" x14ac:dyDescent="0.2">
      <c r="B63" s="239"/>
      <c r="C63" s="239"/>
      <c r="D63" s="239"/>
      <c r="E63" s="239"/>
      <c r="F63" s="239"/>
      <c r="K63" s="239"/>
      <c r="L63" s="239"/>
    </row>
    <row r="64" spans="2:12" ht="16.5" customHeight="1" x14ac:dyDescent="0.2">
      <c r="B64" s="239"/>
      <c r="C64" s="239"/>
      <c r="D64" s="239"/>
      <c r="E64" s="239"/>
      <c r="F64" s="239"/>
      <c r="K64" s="239"/>
      <c r="L64" s="239"/>
    </row>
    <row r="65" spans="2:12" ht="16.5" customHeight="1" x14ac:dyDescent="0.2">
      <c r="B65" s="239"/>
      <c r="C65" s="239"/>
      <c r="D65" s="239"/>
      <c r="E65" s="239"/>
      <c r="F65" s="239"/>
      <c r="K65" s="239"/>
      <c r="L65" s="239"/>
    </row>
    <row r="66" spans="2:12" ht="16.5" customHeight="1" x14ac:dyDescent="0.2">
      <c r="B66" s="239"/>
      <c r="C66" s="239"/>
      <c r="D66" s="239"/>
      <c r="E66" s="239"/>
      <c r="F66" s="239"/>
      <c r="K66" s="239"/>
      <c r="L66" s="239"/>
    </row>
    <row r="67" spans="2:12" ht="16.5" customHeight="1" x14ac:dyDescent="0.2">
      <c r="B67" s="239"/>
      <c r="C67" s="239"/>
      <c r="D67" s="239"/>
      <c r="E67" s="239"/>
      <c r="F67" s="239"/>
      <c r="K67" s="239"/>
      <c r="L67" s="239"/>
    </row>
    <row r="68" spans="2:12" ht="16.5" customHeight="1" x14ac:dyDescent="0.2">
      <c r="B68" s="239"/>
      <c r="C68" s="239"/>
      <c r="D68" s="239"/>
      <c r="E68" s="239"/>
      <c r="F68" s="239"/>
      <c r="K68" s="239"/>
      <c r="L68" s="239"/>
    </row>
    <row r="69" spans="2:12" ht="16.5" customHeight="1" x14ac:dyDescent="0.2">
      <c r="B69" s="239"/>
      <c r="C69" s="239"/>
      <c r="D69" s="239"/>
      <c r="E69" s="239"/>
      <c r="F69" s="239"/>
      <c r="K69" s="239"/>
      <c r="L69" s="239"/>
    </row>
    <row r="70" spans="2:12" ht="16.5" customHeight="1" x14ac:dyDescent="0.2">
      <c r="B70" s="239"/>
      <c r="C70" s="239"/>
      <c r="D70" s="239"/>
      <c r="E70" s="239"/>
      <c r="F70" s="239"/>
      <c r="K70" s="239"/>
      <c r="L70" s="239"/>
    </row>
    <row r="71" spans="2:12" ht="16.5" customHeight="1" x14ac:dyDescent="0.2">
      <c r="B71" s="239"/>
      <c r="C71" s="239"/>
      <c r="D71" s="239"/>
      <c r="E71" s="239"/>
      <c r="F71" s="239"/>
      <c r="K71" s="239"/>
      <c r="L71" s="239"/>
    </row>
    <row r="72" spans="2:12" ht="16.5" customHeight="1" x14ac:dyDescent="0.2">
      <c r="B72" s="239"/>
      <c r="C72" s="239"/>
      <c r="D72" s="239"/>
      <c r="E72" s="239"/>
      <c r="F72" s="239"/>
      <c r="K72" s="239"/>
      <c r="L72" s="239"/>
    </row>
    <row r="73" spans="2:12" ht="16.5" customHeight="1" x14ac:dyDescent="0.2">
      <c r="B73" s="239"/>
      <c r="C73" s="239"/>
      <c r="D73" s="239"/>
      <c r="E73" s="239"/>
      <c r="F73" s="239"/>
      <c r="K73" s="239"/>
      <c r="L73" s="239"/>
    </row>
    <row r="74" spans="2:12" ht="16.5" customHeight="1" x14ac:dyDescent="0.2">
      <c r="B74" s="239"/>
      <c r="C74" s="239"/>
      <c r="D74" s="239"/>
      <c r="E74" s="239"/>
      <c r="F74" s="239"/>
      <c r="K74" s="239"/>
      <c r="L74" s="239"/>
    </row>
    <row r="75" spans="2:12" ht="16.5" customHeight="1" x14ac:dyDescent="0.2">
      <c r="B75" s="239"/>
      <c r="C75" s="239"/>
      <c r="D75" s="239"/>
      <c r="E75" s="239"/>
      <c r="F75" s="239"/>
      <c r="K75" s="239"/>
      <c r="L75" s="239"/>
    </row>
    <row r="76" spans="2:12" ht="16.5" customHeight="1" x14ac:dyDescent="0.2">
      <c r="B76" s="239"/>
      <c r="C76" s="239"/>
      <c r="D76" s="239"/>
      <c r="E76" s="239"/>
      <c r="F76" s="239"/>
      <c r="K76" s="239"/>
      <c r="L76" s="239"/>
    </row>
    <row r="77" spans="2:12" ht="16.5" customHeight="1" x14ac:dyDescent="0.2">
      <c r="B77" s="239"/>
      <c r="C77" s="239"/>
      <c r="D77" s="239"/>
      <c r="E77" s="239"/>
      <c r="F77" s="239"/>
      <c r="K77" s="239"/>
      <c r="L77" s="239"/>
    </row>
    <row r="78" spans="2:12" ht="16.5" customHeight="1" x14ac:dyDescent="0.2">
      <c r="B78" s="239"/>
      <c r="C78" s="239"/>
      <c r="D78" s="239"/>
      <c r="E78" s="239"/>
      <c r="F78" s="239"/>
      <c r="K78" s="239"/>
      <c r="L78" s="239"/>
    </row>
    <row r="79" spans="2:12" ht="16.5" customHeight="1" x14ac:dyDescent="0.2">
      <c r="B79" s="239"/>
      <c r="C79" s="239"/>
      <c r="D79" s="239"/>
      <c r="E79" s="239"/>
      <c r="F79" s="239"/>
      <c r="K79" s="239"/>
      <c r="L79" s="239"/>
    </row>
    <row r="80" spans="2:12" ht="16.5" customHeight="1" x14ac:dyDescent="0.2">
      <c r="B80" s="239"/>
      <c r="C80" s="239"/>
      <c r="D80" s="239"/>
      <c r="E80" s="239"/>
      <c r="F80" s="239"/>
      <c r="K80" s="239"/>
      <c r="L80" s="239"/>
    </row>
    <row r="81" spans="2:12" ht="16.5" customHeight="1" x14ac:dyDescent="0.2">
      <c r="B81" s="239"/>
      <c r="C81" s="239"/>
      <c r="D81" s="239"/>
      <c r="E81" s="239"/>
      <c r="F81" s="239"/>
      <c r="K81" s="239"/>
      <c r="L81" s="239"/>
    </row>
    <row r="82" spans="2:12" ht="16.5" customHeight="1" x14ac:dyDescent="0.2">
      <c r="B82" s="239"/>
      <c r="C82" s="239"/>
      <c r="D82" s="239"/>
      <c r="E82" s="239"/>
      <c r="F82" s="239"/>
      <c r="K82" s="239"/>
      <c r="L82" s="239"/>
    </row>
    <row r="83" spans="2:12" ht="16.5" customHeight="1" x14ac:dyDescent="0.2">
      <c r="B83" s="239"/>
      <c r="C83" s="239"/>
      <c r="D83" s="239"/>
      <c r="E83" s="239"/>
      <c r="F83" s="239"/>
      <c r="K83" s="239"/>
      <c r="L83" s="239"/>
    </row>
    <row r="84" spans="2:12" ht="16.5" customHeight="1" x14ac:dyDescent="0.2">
      <c r="B84" s="239"/>
      <c r="C84" s="239"/>
      <c r="D84" s="239"/>
      <c r="E84" s="239"/>
      <c r="F84" s="239"/>
      <c r="K84" s="239"/>
      <c r="L84" s="239"/>
    </row>
    <row r="85" spans="2:12" ht="16.5" customHeight="1" x14ac:dyDescent="0.2">
      <c r="B85" s="239"/>
      <c r="C85" s="239"/>
      <c r="D85" s="239"/>
      <c r="E85" s="239"/>
      <c r="F85" s="239"/>
      <c r="K85" s="239"/>
      <c r="L85" s="239"/>
    </row>
    <row r="86" spans="2:12" ht="16.5" customHeight="1" x14ac:dyDescent="0.2">
      <c r="B86" s="239"/>
      <c r="C86" s="239"/>
      <c r="D86" s="239"/>
      <c r="E86" s="239"/>
      <c r="F86" s="239"/>
      <c r="K86" s="239"/>
      <c r="L86" s="239"/>
    </row>
    <row r="87" spans="2:12" ht="16.5" customHeight="1" x14ac:dyDescent="0.2">
      <c r="B87" s="239"/>
      <c r="C87" s="239"/>
      <c r="D87" s="239"/>
      <c r="E87" s="239"/>
      <c r="F87" s="239"/>
      <c r="K87" s="239"/>
      <c r="L87" s="239"/>
    </row>
    <row r="88" spans="2:12" ht="16.5" customHeight="1" x14ac:dyDescent="0.2">
      <c r="B88" s="239"/>
      <c r="C88" s="239"/>
      <c r="D88" s="239"/>
      <c r="E88" s="239"/>
      <c r="F88" s="239"/>
      <c r="K88" s="239"/>
      <c r="L88" s="239"/>
    </row>
    <row r="89" spans="2:12" ht="16.5" customHeight="1" x14ac:dyDescent="0.2">
      <c r="B89" s="239"/>
      <c r="C89" s="239"/>
      <c r="D89" s="239"/>
      <c r="E89" s="239"/>
      <c r="F89" s="239"/>
      <c r="K89" s="239"/>
      <c r="L89" s="239"/>
    </row>
    <row r="90" spans="2:12" ht="16.5" customHeight="1" x14ac:dyDescent="0.2">
      <c r="B90" s="239"/>
      <c r="C90" s="239"/>
      <c r="D90" s="239"/>
      <c r="E90" s="239"/>
      <c r="F90" s="239"/>
      <c r="K90" s="239"/>
      <c r="L90" s="239"/>
    </row>
    <row r="91" spans="2:12" ht="16.5" customHeight="1" x14ac:dyDescent="0.2">
      <c r="B91" s="239"/>
      <c r="C91" s="239"/>
      <c r="D91" s="239"/>
      <c r="E91" s="239"/>
      <c r="F91" s="239"/>
      <c r="K91" s="239"/>
      <c r="L91" s="239"/>
    </row>
    <row r="92" spans="2:12" ht="16.5" customHeight="1" x14ac:dyDescent="0.2">
      <c r="B92" s="239"/>
      <c r="C92" s="239"/>
      <c r="D92" s="239"/>
      <c r="E92" s="239"/>
      <c r="F92" s="239"/>
      <c r="K92" s="239"/>
      <c r="L92" s="239"/>
    </row>
    <row r="93" spans="2:12" ht="16.5" customHeight="1" x14ac:dyDescent="0.2">
      <c r="B93" s="239"/>
      <c r="C93" s="239"/>
      <c r="D93" s="239"/>
      <c r="E93" s="239"/>
      <c r="F93" s="239"/>
      <c r="K93" s="239"/>
      <c r="L93" s="239"/>
    </row>
    <row r="94" spans="2:12" ht="16.5" customHeight="1" x14ac:dyDescent="0.2">
      <c r="B94" s="239"/>
      <c r="C94" s="239"/>
      <c r="D94" s="239"/>
      <c r="E94" s="239"/>
      <c r="F94" s="239"/>
      <c r="K94" s="239"/>
      <c r="L94" s="239"/>
    </row>
    <row r="95" spans="2:12" ht="16.5" customHeight="1" x14ac:dyDescent="0.2">
      <c r="B95" s="239"/>
      <c r="C95" s="239"/>
      <c r="D95" s="239"/>
      <c r="E95" s="239"/>
      <c r="F95" s="239"/>
      <c r="K95" s="239"/>
      <c r="L95" s="239"/>
    </row>
    <row r="96" spans="2:12" ht="16.5" customHeight="1" x14ac:dyDescent="0.2">
      <c r="B96" s="239"/>
      <c r="C96" s="239"/>
      <c r="D96" s="239"/>
      <c r="E96" s="239"/>
      <c r="F96" s="239"/>
      <c r="K96" s="239"/>
      <c r="L96" s="239"/>
    </row>
    <row r="97" spans="2:12" ht="16.5" customHeight="1" x14ac:dyDescent="0.2">
      <c r="B97" s="239"/>
      <c r="C97" s="239"/>
      <c r="D97" s="239"/>
      <c r="E97" s="239"/>
      <c r="F97" s="239"/>
      <c r="K97" s="239"/>
      <c r="L97" s="239"/>
    </row>
    <row r="98" spans="2:12" ht="16.5" customHeight="1" x14ac:dyDescent="0.2">
      <c r="B98" s="239"/>
      <c r="C98" s="239"/>
      <c r="D98" s="239"/>
      <c r="E98" s="239"/>
      <c r="F98" s="239"/>
      <c r="K98" s="239"/>
      <c r="L98" s="239"/>
    </row>
    <row r="99" spans="2:12" ht="16.5" customHeight="1" x14ac:dyDescent="0.2">
      <c r="B99" s="239"/>
      <c r="C99" s="239"/>
      <c r="D99" s="239"/>
      <c r="E99" s="239"/>
      <c r="F99" s="239"/>
      <c r="K99" s="239"/>
      <c r="L99" s="239"/>
    </row>
    <row r="100" spans="2:12" ht="16.5" customHeight="1" x14ac:dyDescent="0.2">
      <c r="B100" s="239"/>
      <c r="C100" s="239"/>
      <c r="D100" s="239"/>
      <c r="E100" s="239"/>
      <c r="F100" s="239"/>
      <c r="K100" s="239"/>
      <c r="L100" s="239"/>
    </row>
    <row r="101" spans="2:12" ht="16.5" customHeight="1" x14ac:dyDescent="0.2">
      <c r="B101" s="239"/>
      <c r="C101" s="239"/>
      <c r="D101" s="239"/>
      <c r="E101" s="239"/>
      <c r="F101" s="239"/>
      <c r="K101" s="239"/>
      <c r="L101" s="239"/>
    </row>
    <row r="102" spans="2:12" ht="16.5" customHeight="1" x14ac:dyDescent="0.2">
      <c r="B102" s="239"/>
      <c r="C102" s="239"/>
      <c r="D102" s="239"/>
      <c r="E102" s="239"/>
      <c r="F102" s="239"/>
      <c r="K102" s="239"/>
      <c r="L102" s="239"/>
    </row>
    <row r="103" spans="2:12" ht="16.5" customHeight="1" x14ac:dyDescent="0.2">
      <c r="B103" s="239"/>
      <c r="C103" s="239"/>
      <c r="D103" s="239"/>
      <c r="E103" s="239"/>
      <c r="F103" s="239"/>
      <c r="K103" s="239"/>
      <c r="L103" s="239"/>
    </row>
    <row r="104" spans="2:12" ht="16.5" customHeight="1" x14ac:dyDescent="0.2">
      <c r="B104" s="239"/>
      <c r="C104" s="239"/>
      <c r="D104" s="239"/>
      <c r="E104" s="239"/>
      <c r="F104" s="239"/>
      <c r="K104" s="239"/>
      <c r="L104" s="239"/>
    </row>
    <row r="105" spans="2:12" ht="16.5" customHeight="1" x14ac:dyDescent="0.2">
      <c r="B105" s="239"/>
      <c r="C105" s="239"/>
      <c r="D105" s="239"/>
      <c r="E105" s="239"/>
      <c r="F105" s="239"/>
      <c r="K105" s="239"/>
      <c r="L105" s="239"/>
    </row>
    <row r="106" spans="2:12" ht="16.5" customHeight="1" x14ac:dyDescent="0.2">
      <c r="B106" s="239"/>
      <c r="C106" s="239"/>
      <c r="D106" s="239"/>
      <c r="E106" s="239"/>
      <c r="F106" s="239"/>
      <c r="K106" s="239"/>
      <c r="L106" s="239"/>
    </row>
    <row r="107" spans="2:12" ht="16.5" customHeight="1" x14ac:dyDescent="0.2">
      <c r="B107" s="239"/>
      <c r="C107" s="239"/>
      <c r="D107" s="239"/>
      <c r="E107" s="239"/>
      <c r="F107" s="239"/>
      <c r="K107" s="239"/>
      <c r="L107" s="239"/>
    </row>
    <row r="108" spans="2:12" ht="16.5" customHeight="1" x14ac:dyDescent="0.2">
      <c r="B108" s="239"/>
      <c r="C108" s="239"/>
      <c r="D108" s="239"/>
      <c r="E108" s="239"/>
      <c r="F108" s="239"/>
      <c r="K108" s="239"/>
      <c r="L108" s="239"/>
    </row>
    <row r="109" spans="2:12" ht="16.5" customHeight="1" x14ac:dyDescent="0.2">
      <c r="B109" s="239"/>
      <c r="C109" s="239"/>
      <c r="D109" s="239"/>
      <c r="E109" s="239"/>
      <c r="F109" s="239"/>
      <c r="K109" s="239"/>
      <c r="L109" s="239"/>
    </row>
    <row r="110" spans="2:12" ht="16.5" customHeight="1" x14ac:dyDescent="0.2">
      <c r="B110" s="239"/>
      <c r="C110" s="239"/>
      <c r="D110" s="239"/>
      <c r="E110" s="239"/>
      <c r="F110" s="239"/>
      <c r="K110" s="239"/>
      <c r="L110" s="239"/>
    </row>
    <row r="111" spans="2:12" ht="16.5" customHeight="1" x14ac:dyDescent="0.2">
      <c r="B111" s="239"/>
      <c r="C111" s="239"/>
      <c r="D111" s="239"/>
      <c r="E111" s="239"/>
      <c r="F111" s="239"/>
      <c r="K111" s="239"/>
      <c r="L111" s="239"/>
    </row>
    <row r="112" spans="2:12" ht="16.5" customHeight="1" x14ac:dyDescent="0.2">
      <c r="B112" s="239"/>
      <c r="C112" s="239"/>
      <c r="D112" s="239"/>
      <c r="E112" s="239"/>
      <c r="F112" s="239"/>
      <c r="K112" s="239"/>
      <c r="L112" s="239"/>
    </row>
    <row r="113" spans="2:12" ht="16.5" customHeight="1" x14ac:dyDescent="0.2">
      <c r="B113" s="239"/>
      <c r="C113" s="239"/>
      <c r="D113" s="239"/>
      <c r="E113" s="239"/>
      <c r="F113" s="239"/>
      <c r="K113" s="239"/>
      <c r="L113" s="239"/>
    </row>
    <row r="114" spans="2:12" ht="16.5" customHeight="1" x14ac:dyDescent="0.2">
      <c r="B114" s="239"/>
      <c r="C114" s="239"/>
      <c r="D114" s="239"/>
      <c r="E114" s="239"/>
      <c r="F114" s="239"/>
      <c r="K114" s="239"/>
      <c r="L114" s="239"/>
    </row>
    <row r="115" spans="2:12" ht="16.5" customHeight="1" x14ac:dyDescent="0.2">
      <c r="B115" s="239"/>
      <c r="C115" s="239"/>
      <c r="D115" s="239"/>
      <c r="E115" s="239"/>
      <c r="F115" s="239"/>
      <c r="K115" s="239"/>
      <c r="L115" s="239"/>
    </row>
    <row r="116" spans="2:12" ht="16.5" customHeight="1" x14ac:dyDescent="0.2">
      <c r="B116" s="239"/>
      <c r="C116" s="239"/>
      <c r="D116" s="239"/>
      <c r="E116" s="239"/>
      <c r="F116" s="239"/>
      <c r="K116" s="239"/>
      <c r="L116" s="239"/>
    </row>
    <row r="117" spans="2:12" ht="16.5" customHeight="1" x14ac:dyDescent="0.2">
      <c r="B117" s="239"/>
      <c r="C117" s="239"/>
      <c r="D117" s="239"/>
      <c r="E117" s="239"/>
      <c r="F117" s="239"/>
      <c r="K117" s="239"/>
      <c r="L117" s="239"/>
    </row>
    <row r="118" spans="2:12" ht="16.5" customHeight="1" x14ac:dyDescent="0.2">
      <c r="B118" s="239"/>
      <c r="C118" s="239"/>
      <c r="D118" s="239"/>
      <c r="E118" s="239"/>
      <c r="F118" s="239"/>
      <c r="K118" s="239"/>
      <c r="L118" s="239"/>
    </row>
    <row r="119" spans="2:12" ht="16.5" customHeight="1" x14ac:dyDescent="0.2">
      <c r="B119" s="239"/>
      <c r="C119" s="239"/>
      <c r="D119" s="239"/>
      <c r="E119" s="239"/>
      <c r="F119" s="239"/>
      <c r="K119" s="239"/>
      <c r="L119" s="239"/>
    </row>
    <row r="120" spans="2:12" ht="16.5" customHeight="1" x14ac:dyDescent="0.2">
      <c r="B120" s="239"/>
      <c r="C120" s="239"/>
      <c r="D120" s="239"/>
      <c r="E120" s="239"/>
      <c r="F120" s="239"/>
      <c r="K120" s="239"/>
      <c r="L120" s="239"/>
    </row>
    <row r="121" spans="2:12" ht="16.5" customHeight="1" x14ac:dyDescent="0.2">
      <c r="B121" s="239"/>
      <c r="C121" s="239"/>
      <c r="D121" s="239"/>
      <c r="E121" s="239"/>
      <c r="F121" s="239"/>
      <c r="K121" s="239"/>
      <c r="L121" s="239"/>
    </row>
    <row r="122" spans="2:12" ht="16.5" customHeight="1" x14ac:dyDescent="0.2">
      <c r="B122" s="239"/>
      <c r="C122" s="239"/>
      <c r="D122" s="239"/>
      <c r="E122" s="239"/>
      <c r="F122" s="239"/>
      <c r="K122" s="239"/>
      <c r="L122" s="239"/>
    </row>
    <row r="123" spans="2:12" ht="16.5" customHeight="1" x14ac:dyDescent="0.2">
      <c r="B123" s="239"/>
      <c r="C123" s="239"/>
      <c r="D123" s="239"/>
      <c r="E123" s="239"/>
      <c r="F123" s="239"/>
      <c r="K123" s="239"/>
      <c r="L123" s="239"/>
    </row>
    <row r="124" spans="2:12" ht="16.5" customHeight="1" x14ac:dyDescent="0.2">
      <c r="B124" s="239"/>
      <c r="C124" s="239"/>
      <c r="D124" s="239"/>
      <c r="E124" s="239"/>
      <c r="F124" s="239"/>
      <c r="K124" s="239"/>
      <c r="L124" s="239"/>
    </row>
    <row r="125" spans="2:12" ht="16.5" customHeight="1" x14ac:dyDescent="0.2">
      <c r="B125" s="239"/>
      <c r="C125" s="239"/>
      <c r="D125" s="239"/>
      <c r="E125" s="239"/>
      <c r="F125" s="239"/>
      <c r="K125" s="239"/>
      <c r="L125" s="239"/>
    </row>
    <row r="126" spans="2:12" ht="16.5" customHeight="1" x14ac:dyDescent="0.2">
      <c r="B126" s="239"/>
      <c r="C126" s="239"/>
      <c r="D126" s="239"/>
      <c r="E126" s="239"/>
      <c r="F126" s="239"/>
      <c r="K126" s="239"/>
      <c r="L126" s="239"/>
    </row>
    <row r="127" spans="2:12" ht="16.5" customHeight="1" x14ac:dyDescent="0.2">
      <c r="B127" s="239"/>
      <c r="C127" s="239"/>
      <c r="D127" s="239"/>
      <c r="E127" s="239"/>
      <c r="F127" s="239"/>
      <c r="K127" s="239"/>
      <c r="L127" s="239"/>
    </row>
    <row r="128" spans="2:12" ht="16.5" customHeight="1" x14ac:dyDescent="0.2">
      <c r="B128" s="239"/>
      <c r="C128" s="239"/>
      <c r="D128" s="239"/>
      <c r="E128" s="239"/>
      <c r="F128" s="239"/>
      <c r="K128" s="239"/>
      <c r="L128" s="239"/>
    </row>
    <row r="129" spans="2:12" ht="16.5" customHeight="1" x14ac:dyDescent="0.2">
      <c r="B129" s="239"/>
      <c r="C129" s="239"/>
      <c r="D129" s="239"/>
      <c r="E129" s="239"/>
      <c r="F129" s="239"/>
      <c r="K129" s="239"/>
      <c r="L129" s="239"/>
    </row>
    <row r="130" spans="2:12" ht="16.5" customHeight="1" x14ac:dyDescent="0.2">
      <c r="B130" s="239"/>
      <c r="C130" s="239"/>
      <c r="D130" s="239"/>
      <c r="E130" s="239"/>
      <c r="F130" s="239"/>
      <c r="K130" s="239"/>
      <c r="L130" s="239"/>
    </row>
    <row r="131" spans="2:12" ht="16.5" customHeight="1" x14ac:dyDescent="0.2">
      <c r="B131" s="239"/>
      <c r="C131" s="239"/>
      <c r="D131" s="239"/>
      <c r="E131" s="239"/>
      <c r="F131" s="239"/>
      <c r="K131" s="239"/>
      <c r="L131" s="239"/>
    </row>
    <row r="132" spans="2:12" ht="16.5" customHeight="1" x14ac:dyDescent="0.2">
      <c r="B132" s="239"/>
      <c r="C132" s="239"/>
      <c r="D132" s="239"/>
      <c r="E132" s="239"/>
      <c r="F132" s="239"/>
      <c r="K132" s="239"/>
      <c r="L132" s="239"/>
    </row>
    <row r="133" spans="2:12" ht="16.5" customHeight="1" x14ac:dyDescent="0.2">
      <c r="B133" s="239"/>
      <c r="C133" s="239"/>
      <c r="D133" s="239"/>
      <c r="E133" s="239"/>
      <c r="F133" s="239"/>
      <c r="K133" s="239"/>
      <c r="L133" s="239"/>
    </row>
    <row r="134" spans="2:12" ht="16.5" customHeight="1" x14ac:dyDescent="0.2">
      <c r="B134" s="239"/>
      <c r="C134" s="239"/>
      <c r="D134" s="239"/>
      <c r="E134" s="239"/>
      <c r="F134" s="239"/>
      <c r="K134" s="239"/>
      <c r="L134" s="239"/>
    </row>
    <row r="135" spans="2:12" ht="16.5" customHeight="1" x14ac:dyDescent="0.2">
      <c r="B135" s="239"/>
      <c r="C135" s="239"/>
      <c r="D135" s="239"/>
      <c r="E135" s="239"/>
      <c r="F135" s="239"/>
      <c r="K135" s="239"/>
      <c r="L135" s="239"/>
    </row>
    <row r="136" spans="2:12" ht="16.5" customHeight="1" x14ac:dyDescent="0.2">
      <c r="B136" s="239"/>
      <c r="C136" s="239"/>
      <c r="D136" s="239"/>
      <c r="E136" s="239"/>
      <c r="F136" s="239"/>
      <c r="K136" s="239"/>
      <c r="L136" s="239"/>
    </row>
    <row r="137" spans="2:12" ht="16.5" customHeight="1" x14ac:dyDescent="0.2">
      <c r="B137" s="239"/>
      <c r="C137" s="239"/>
      <c r="D137" s="239"/>
      <c r="E137" s="239"/>
      <c r="F137" s="239"/>
      <c r="K137" s="239"/>
      <c r="L137" s="239"/>
    </row>
    <row r="138" spans="2:12" ht="16.5" customHeight="1" x14ac:dyDescent="0.2">
      <c r="B138" s="239"/>
      <c r="C138" s="239"/>
      <c r="D138" s="239"/>
      <c r="E138" s="239"/>
      <c r="F138" s="239"/>
      <c r="K138" s="239"/>
      <c r="L138" s="239"/>
    </row>
    <row r="139" spans="2:12" ht="16.5" customHeight="1" x14ac:dyDescent="0.2">
      <c r="B139" s="239"/>
      <c r="C139" s="239"/>
      <c r="D139" s="239"/>
      <c r="E139" s="239"/>
      <c r="F139" s="239"/>
      <c r="K139" s="239"/>
      <c r="L139" s="239"/>
    </row>
    <row r="140" spans="2:12" ht="16.5" customHeight="1" x14ac:dyDescent="0.2">
      <c r="B140" s="239"/>
      <c r="C140" s="239"/>
      <c r="D140" s="239"/>
      <c r="E140" s="239"/>
      <c r="F140" s="239"/>
      <c r="K140" s="239"/>
      <c r="L140" s="239"/>
    </row>
    <row r="141" spans="2:12" ht="16.5" customHeight="1" x14ac:dyDescent="0.2">
      <c r="B141" s="239"/>
      <c r="C141" s="239"/>
      <c r="D141" s="239"/>
      <c r="E141" s="239"/>
      <c r="F141" s="239"/>
      <c r="K141" s="239"/>
      <c r="L141" s="239"/>
    </row>
    <row r="142" spans="2:12" ht="16.5" customHeight="1" x14ac:dyDescent="0.2">
      <c r="B142" s="239"/>
      <c r="C142" s="239"/>
      <c r="D142" s="239"/>
      <c r="E142" s="239"/>
      <c r="F142" s="239"/>
      <c r="K142" s="239"/>
      <c r="L142" s="239"/>
    </row>
    <row r="143" spans="2:12" ht="16.5" customHeight="1" x14ac:dyDescent="0.2">
      <c r="B143" s="239"/>
      <c r="C143" s="239"/>
      <c r="D143" s="239"/>
      <c r="E143" s="239"/>
      <c r="F143" s="239"/>
      <c r="K143" s="239"/>
      <c r="L143" s="239"/>
    </row>
    <row r="144" spans="2:12" ht="16.5" customHeight="1" x14ac:dyDescent="0.2">
      <c r="B144" s="239"/>
      <c r="C144" s="239"/>
      <c r="D144" s="239"/>
      <c r="E144" s="239"/>
      <c r="F144" s="239"/>
      <c r="K144" s="239"/>
      <c r="L144" s="239"/>
    </row>
    <row r="145" spans="2:12" ht="16.5" customHeight="1" x14ac:dyDescent="0.2">
      <c r="B145" s="239"/>
      <c r="C145" s="239"/>
      <c r="D145" s="239"/>
      <c r="E145" s="239"/>
      <c r="F145" s="239"/>
      <c r="K145" s="239"/>
      <c r="L145" s="239"/>
    </row>
    <row r="146" spans="2:12" ht="16.5" customHeight="1" x14ac:dyDescent="0.2">
      <c r="B146" s="239"/>
      <c r="C146" s="239"/>
      <c r="D146" s="239"/>
      <c r="E146" s="239"/>
      <c r="F146" s="239"/>
      <c r="K146" s="239"/>
      <c r="L146" s="239"/>
    </row>
    <row r="147" spans="2:12" ht="16.5" customHeight="1" x14ac:dyDescent="0.2">
      <c r="B147" s="239"/>
      <c r="C147" s="239"/>
      <c r="D147" s="239"/>
      <c r="E147" s="239"/>
      <c r="F147" s="239"/>
      <c r="K147" s="239"/>
      <c r="L147" s="239"/>
    </row>
    <row r="148" spans="2:12" ht="16.5" customHeight="1" x14ac:dyDescent="0.2">
      <c r="B148" s="239"/>
      <c r="C148" s="239"/>
      <c r="D148" s="239"/>
      <c r="E148" s="239"/>
      <c r="F148" s="239"/>
      <c r="K148" s="239"/>
      <c r="L148" s="239"/>
    </row>
    <row r="149" spans="2:12" ht="16.5" customHeight="1" x14ac:dyDescent="0.2">
      <c r="B149" s="239"/>
      <c r="C149" s="239"/>
      <c r="D149" s="239"/>
      <c r="E149" s="239"/>
      <c r="F149" s="239"/>
      <c r="K149" s="239"/>
      <c r="L149" s="239"/>
    </row>
    <row r="150" spans="2:12" ht="16.5" customHeight="1" x14ac:dyDescent="0.2">
      <c r="B150" s="239"/>
      <c r="C150" s="239"/>
      <c r="D150" s="239"/>
      <c r="E150" s="239"/>
      <c r="F150" s="239"/>
      <c r="K150" s="239"/>
      <c r="L150" s="239"/>
    </row>
    <row r="151" spans="2:12" ht="16.5" customHeight="1" x14ac:dyDescent="0.2">
      <c r="B151" s="239"/>
      <c r="C151" s="239"/>
      <c r="D151" s="239"/>
      <c r="E151" s="239"/>
      <c r="F151" s="239"/>
      <c r="K151" s="239"/>
      <c r="L151" s="239"/>
    </row>
    <row r="152" spans="2:12" ht="16.5" customHeight="1" x14ac:dyDescent="0.2">
      <c r="B152" s="239"/>
      <c r="C152" s="239"/>
      <c r="D152" s="239"/>
      <c r="E152" s="239"/>
      <c r="F152" s="239"/>
      <c r="K152" s="239"/>
      <c r="L152" s="239"/>
    </row>
    <row r="153" spans="2:12" ht="16.5" customHeight="1" x14ac:dyDescent="0.2">
      <c r="B153" s="239"/>
      <c r="C153" s="239"/>
      <c r="D153" s="239"/>
      <c r="E153" s="239"/>
      <c r="F153" s="239"/>
      <c r="K153" s="239"/>
      <c r="L153" s="239"/>
    </row>
    <row r="154" spans="2:12" ht="16.5" customHeight="1" x14ac:dyDescent="0.2">
      <c r="B154" s="239"/>
      <c r="C154" s="239"/>
      <c r="D154" s="239"/>
      <c r="E154" s="239"/>
      <c r="F154" s="239"/>
      <c r="K154" s="239"/>
      <c r="L154" s="239"/>
    </row>
    <row r="155" spans="2:12" ht="16.5" customHeight="1" x14ac:dyDescent="0.2">
      <c r="B155" s="239"/>
      <c r="C155" s="239"/>
      <c r="D155" s="239"/>
      <c r="E155" s="239"/>
      <c r="F155" s="239"/>
      <c r="K155" s="239"/>
      <c r="L155" s="239"/>
    </row>
    <row r="156" spans="2:12" ht="16.5" customHeight="1" x14ac:dyDescent="0.2">
      <c r="B156" s="239"/>
      <c r="C156" s="239"/>
      <c r="D156" s="239"/>
      <c r="E156" s="239"/>
      <c r="F156" s="239"/>
      <c r="K156" s="239"/>
      <c r="L156" s="239"/>
    </row>
    <row r="157" spans="2:12" ht="16.5" customHeight="1" x14ac:dyDescent="0.2">
      <c r="B157" s="239"/>
      <c r="C157" s="239"/>
      <c r="D157" s="239"/>
      <c r="E157" s="239"/>
      <c r="F157" s="239"/>
      <c r="K157" s="239"/>
      <c r="L157" s="239"/>
    </row>
    <row r="158" spans="2:12" ht="16.5" customHeight="1" x14ac:dyDescent="0.2">
      <c r="B158" s="239"/>
      <c r="C158" s="239"/>
      <c r="D158" s="239"/>
      <c r="E158" s="239"/>
      <c r="F158" s="239"/>
      <c r="K158" s="239"/>
      <c r="L158" s="239"/>
    </row>
    <row r="159" spans="2:12" ht="16.5" customHeight="1" x14ac:dyDescent="0.2">
      <c r="B159" s="239"/>
      <c r="C159" s="239"/>
      <c r="D159" s="239"/>
      <c r="E159" s="239"/>
      <c r="F159" s="239"/>
      <c r="K159" s="239"/>
      <c r="L159" s="239"/>
    </row>
    <row r="160" spans="2:12" ht="16.5" customHeight="1" x14ac:dyDescent="0.2">
      <c r="B160" s="239"/>
      <c r="C160" s="239"/>
      <c r="D160" s="239"/>
      <c r="E160" s="239"/>
      <c r="F160" s="239"/>
      <c r="K160" s="239"/>
      <c r="L160" s="239"/>
    </row>
    <row r="161" spans="2:12" ht="16.5" customHeight="1" x14ac:dyDescent="0.2">
      <c r="B161" s="239"/>
      <c r="C161" s="239"/>
      <c r="D161" s="239"/>
      <c r="E161" s="239"/>
      <c r="F161" s="239"/>
      <c r="K161" s="239"/>
      <c r="L161" s="239"/>
    </row>
    <row r="162" spans="2:12" ht="16.5" customHeight="1" x14ac:dyDescent="0.2">
      <c r="B162" s="239"/>
      <c r="C162" s="239"/>
      <c r="D162" s="239"/>
      <c r="E162" s="239"/>
      <c r="F162" s="239"/>
      <c r="K162" s="239"/>
      <c r="L162" s="239"/>
    </row>
    <row r="163" spans="2:12" ht="16.5" customHeight="1" x14ac:dyDescent="0.2">
      <c r="B163" s="239"/>
      <c r="C163" s="239"/>
      <c r="D163" s="239"/>
      <c r="E163" s="239"/>
      <c r="F163" s="239"/>
      <c r="K163" s="239"/>
      <c r="L163" s="239"/>
    </row>
    <row r="164" spans="2:12" ht="16.5" customHeight="1" x14ac:dyDescent="0.2">
      <c r="B164" s="239"/>
      <c r="C164" s="239"/>
      <c r="D164" s="239"/>
      <c r="E164" s="239"/>
      <c r="F164" s="239"/>
      <c r="K164" s="239"/>
      <c r="L164" s="239"/>
    </row>
    <row r="165" spans="2:12" ht="16.5" customHeight="1" x14ac:dyDescent="0.2">
      <c r="B165" s="239"/>
      <c r="C165" s="239"/>
      <c r="D165" s="239"/>
      <c r="E165" s="239"/>
      <c r="F165" s="239"/>
      <c r="K165" s="239"/>
      <c r="L165" s="239"/>
    </row>
    <row r="166" spans="2:12" ht="16.5" customHeight="1" x14ac:dyDescent="0.2">
      <c r="B166" s="239"/>
      <c r="C166" s="239"/>
      <c r="D166" s="239"/>
      <c r="E166" s="239"/>
      <c r="F166" s="239"/>
      <c r="K166" s="239"/>
      <c r="L166" s="239"/>
    </row>
    <row r="167" spans="2:12" ht="16.5" customHeight="1" x14ac:dyDescent="0.2">
      <c r="B167" s="239"/>
      <c r="C167" s="239"/>
      <c r="D167" s="239"/>
      <c r="E167" s="239"/>
      <c r="F167" s="239"/>
      <c r="K167" s="239"/>
      <c r="L167" s="239"/>
    </row>
    <row r="168" spans="2:12" ht="16.5" customHeight="1" x14ac:dyDescent="0.2">
      <c r="B168" s="239"/>
      <c r="C168" s="239"/>
      <c r="D168" s="239"/>
      <c r="E168" s="239"/>
      <c r="F168" s="239"/>
      <c r="K168" s="239"/>
      <c r="L168" s="239"/>
    </row>
    <row r="169" spans="2:12" ht="16.5" customHeight="1" x14ac:dyDescent="0.2">
      <c r="B169" s="239"/>
      <c r="C169" s="239"/>
      <c r="D169" s="239"/>
      <c r="E169" s="239"/>
      <c r="F169" s="239"/>
      <c r="K169" s="239"/>
      <c r="L169" s="239"/>
    </row>
    <row r="170" spans="2:12" ht="16.5" customHeight="1" x14ac:dyDescent="0.2">
      <c r="B170" s="239"/>
      <c r="C170" s="239"/>
      <c r="D170" s="239"/>
      <c r="E170" s="239"/>
      <c r="F170" s="239"/>
      <c r="K170" s="239"/>
      <c r="L170" s="239"/>
    </row>
    <row r="171" spans="2:12" ht="16.5" customHeight="1" x14ac:dyDescent="0.2">
      <c r="B171" s="239"/>
      <c r="C171" s="239"/>
      <c r="D171" s="239"/>
      <c r="E171" s="239"/>
      <c r="F171" s="239"/>
      <c r="K171" s="239"/>
      <c r="L171" s="239"/>
    </row>
    <row r="172" spans="2:12" ht="16.5" customHeight="1" x14ac:dyDescent="0.2">
      <c r="B172" s="239"/>
      <c r="C172" s="239"/>
      <c r="D172" s="239"/>
      <c r="E172" s="239"/>
      <c r="F172" s="239"/>
      <c r="K172" s="239"/>
      <c r="L172" s="239"/>
    </row>
    <row r="173" spans="2:12" ht="16.5" customHeight="1" x14ac:dyDescent="0.2">
      <c r="B173" s="239"/>
      <c r="C173" s="239"/>
      <c r="D173" s="239"/>
      <c r="E173" s="239"/>
      <c r="F173" s="239"/>
      <c r="K173" s="239"/>
      <c r="L173" s="239"/>
    </row>
    <row r="174" spans="2:12" ht="16.5" customHeight="1" x14ac:dyDescent="0.2">
      <c r="B174" s="239"/>
      <c r="C174" s="239"/>
      <c r="D174" s="239"/>
      <c r="E174" s="239"/>
      <c r="F174" s="239"/>
      <c r="K174" s="239"/>
      <c r="L174" s="239"/>
    </row>
    <row r="175" spans="2:12" ht="16.5" customHeight="1" x14ac:dyDescent="0.2">
      <c r="B175" s="239"/>
      <c r="C175" s="239"/>
      <c r="D175" s="239"/>
      <c r="E175" s="239"/>
      <c r="F175" s="239"/>
      <c r="K175" s="239"/>
      <c r="L175" s="239"/>
    </row>
    <row r="176" spans="2:12" ht="16.5" customHeight="1" x14ac:dyDescent="0.2">
      <c r="B176" s="239"/>
      <c r="C176" s="239"/>
      <c r="D176" s="239"/>
      <c r="E176" s="239"/>
      <c r="F176" s="239"/>
      <c r="K176" s="239"/>
      <c r="L176" s="239"/>
    </row>
    <row r="177" spans="2:12" ht="16.5" customHeight="1" x14ac:dyDescent="0.2">
      <c r="B177" s="239"/>
      <c r="C177" s="239"/>
      <c r="D177" s="239"/>
      <c r="E177" s="239"/>
      <c r="F177" s="239"/>
      <c r="K177" s="239"/>
      <c r="L177" s="239"/>
    </row>
    <row r="178" spans="2:12" ht="16.5" customHeight="1" x14ac:dyDescent="0.2">
      <c r="B178" s="239"/>
      <c r="C178" s="239"/>
      <c r="D178" s="239"/>
      <c r="E178" s="239"/>
      <c r="F178" s="239"/>
      <c r="K178" s="239"/>
      <c r="L178" s="239"/>
    </row>
    <row r="179" spans="2:12" ht="16.5" customHeight="1" x14ac:dyDescent="0.2">
      <c r="B179" s="239"/>
      <c r="C179" s="239"/>
      <c r="D179" s="239"/>
      <c r="E179" s="239"/>
      <c r="F179" s="239"/>
      <c r="K179" s="239"/>
      <c r="L179" s="239"/>
    </row>
    <row r="180" spans="2:12" ht="16.5" customHeight="1" x14ac:dyDescent="0.2">
      <c r="B180" s="239"/>
      <c r="C180" s="239"/>
      <c r="D180" s="239"/>
      <c r="E180" s="239"/>
      <c r="F180" s="239"/>
      <c r="K180" s="239"/>
      <c r="L180" s="239"/>
    </row>
    <row r="181" spans="2:12" ht="16.5" customHeight="1" x14ac:dyDescent="0.2">
      <c r="B181" s="239"/>
      <c r="C181" s="239"/>
      <c r="D181" s="239"/>
      <c r="E181" s="239"/>
      <c r="F181" s="239"/>
      <c r="K181" s="239"/>
      <c r="L181" s="239"/>
    </row>
    <row r="182" spans="2:12" ht="16.5" customHeight="1" x14ac:dyDescent="0.2">
      <c r="B182" s="239"/>
      <c r="C182" s="239"/>
      <c r="D182" s="239"/>
      <c r="E182" s="239"/>
      <c r="F182" s="239"/>
      <c r="K182" s="239"/>
      <c r="L182" s="239"/>
    </row>
    <row r="183" spans="2:12" ht="16.5" customHeight="1" x14ac:dyDescent="0.2">
      <c r="B183" s="239"/>
      <c r="C183" s="239"/>
      <c r="D183" s="239"/>
      <c r="E183" s="239"/>
      <c r="F183" s="239"/>
      <c r="K183" s="239"/>
      <c r="L183" s="239"/>
    </row>
    <row r="184" spans="2:12" ht="16.5" customHeight="1" x14ac:dyDescent="0.2">
      <c r="B184" s="239"/>
      <c r="C184" s="239"/>
      <c r="D184" s="239"/>
      <c r="E184" s="239"/>
      <c r="F184" s="239"/>
      <c r="K184" s="239"/>
      <c r="L184" s="239"/>
    </row>
    <row r="185" spans="2:12" ht="16.5" customHeight="1" x14ac:dyDescent="0.2">
      <c r="B185" s="239"/>
      <c r="C185" s="239"/>
      <c r="D185" s="239"/>
      <c r="E185" s="239"/>
      <c r="F185" s="239"/>
      <c r="K185" s="239"/>
      <c r="L185" s="239"/>
    </row>
    <row r="186" spans="2:12" ht="16.5" customHeight="1" x14ac:dyDescent="0.2">
      <c r="B186" s="239"/>
      <c r="C186" s="239"/>
      <c r="D186" s="239"/>
      <c r="E186" s="239"/>
      <c r="F186" s="239"/>
      <c r="K186" s="239"/>
      <c r="L186" s="239"/>
    </row>
    <row r="187" spans="2:12" ht="16.5" customHeight="1" x14ac:dyDescent="0.2">
      <c r="B187" s="239"/>
      <c r="C187" s="239"/>
      <c r="D187" s="239"/>
      <c r="E187" s="239"/>
      <c r="F187" s="239"/>
      <c r="K187" s="239"/>
      <c r="L187" s="239"/>
    </row>
    <row r="188" spans="2:12" ht="16.5" customHeight="1" x14ac:dyDescent="0.2">
      <c r="B188" s="239"/>
      <c r="C188" s="239"/>
      <c r="D188" s="239"/>
      <c r="E188" s="239"/>
      <c r="F188" s="239"/>
      <c r="K188" s="239"/>
      <c r="L188" s="239"/>
    </row>
    <row r="189" spans="2:12" ht="16.5" customHeight="1" x14ac:dyDescent="0.2">
      <c r="B189" s="239"/>
      <c r="C189" s="239"/>
      <c r="D189" s="239"/>
      <c r="E189" s="239"/>
      <c r="F189" s="239"/>
      <c r="K189" s="239"/>
      <c r="L189" s="239"/>
    </row>
    <row r="190" spans="2:12" ht="16.5" customHeight="1" x14ac:dyDescent="0.2">
      <c r="B190" s="239"/>
      <c r="C190" s="239"/>
      <c r="D190" s="239"/>
      <c r="E190" s="239"/>
      <c r="F190" s="239"/>
      <c r="K190" s="239"/>
      <c r="L190" s="239"/>
    </row>
    <row r="191" spans="2:12" ht="16.5" customHeight="1" x14ac:dyDescent="0.2">
      <c r="B191" s="239"/>
      <c r="C191" s="239"/>
      <c r="D191" s="239"/>
      <c r="E191" s="239"/>
      <c r="F191" s="239"/>
      <c r="K191" s="239"/>
      <c r="L191" s="239"/>
    </row>
    <row r="192" spans="2:12" ht="16.5" customHeight="1" x14ac:dyDescent="0.2">
      <c r="B192" s="239"/>
      <c r="C192" s="239"/>
      <c r="D192" s="239"/>
      <c r="E192" s="239"/>
      <c r="F192" s="239"/>
      <c r="K192" s="239"/>
      <c r="L192" s="239"/>
    </row>
    <row r="193" spans="2:12" ht="16.5" customHeight="1" x14ac:dyDescent="0.2">
      <c r="B193" s="239"/>
      <c r="C193" s="239"/>
      <c r="D193" s="239"/>
      <c r="E193" s="239"/>
      <c r="F193" s="239"/>
      <c r="K193" s="239"/>
      <c r="L193" s="239"/>
    </row>
    <row r="194" spans="2:12" ht="16.5" customHeight="1" x14ac:dyDescent="0.2">
      <c r="B194" s="239"/>
      <c r="C194" s="239"/>
      <c r="D194" s="239"/>
      <c r="E194" s="239"/>
      <c r="F194" s="239"/>
      <c r="K194" s="239"/>
      <c r="L194" s="239"/>
    </row>
    <row r="195" spans="2:12" ht="16.5" customHeight="1" x14ac:dyDescent="0.2">
      <c r="B195" s="239"/>
      <c r="C195" s="239"/>
      <c r="D195" s="239"/>
      <c r="E195" s="239"/>
      <c r="F195" s="239"/>
      <c r="K195" s="239"/>
      <c r="L195" s="239"/>
    </row>
    <row r="196" spans="2:12" ht="16.5" customHeight="1" x14ac:dyDescent="0.2">
      <c r="B196" s="239"/>
      <c r="C196" s="239"/>
      <c r="D196" s="239"/>
      <c r="E196" s="239"/>
      <c r="F196" s="239"/>
      <c r="K196" s="239"/>
      <c r="L196" s="239"/>
    </row>
    <row r="197" spans="2:12" ht="16.5" customHeight="1" x14ac:dyDescent="0.2">
      <c r="B197" s="239"/>
      <c r="C197" s="239"/>
      <c r="D197" s="239"/>
      <c r="E197" s="239"/>
      <c r="F197" s="239"/>
      <c r="K197" s="239"/>
      <c r="L197" s="239"/>
    </row>
    <row r="198" spans="2:12" ht="16.5" customHeight="1" x14ac:dyDescent="0.2">
      <c r="B198" s="239"/>
      <c r="C198" s="239"/>
      <c r="D198" s="239"/>
      <c r="E198" s="239"/>
      <c r="F198" s="239"/>
      <c r="K198" s="239"/>
      <c r="L198" s="239"/>
    </row>
    <row r="199" spans="2:12" ht="16.5" customHeight="1" x14ac:dyDescent="0.2">
      <c r="B199" s="239"/>
      <c r="C199" s="239"/>
      <c r="D199" s="239"/>
      <c r="E199" s="239"/>
      <c r="F199" s="239"/>
      <c r="K199" s="239"/>
      <c r="L199" s="239"/>
    </row>
    <row r="200" spans="2:12" ht="16.5" customHeight="1" x14ac:dyDescent="0.2">
      <c r="B200" s="239"/>
      <c r="C200" s="239"/>
      <c r="D200" s="239"/>
      <c r="E200" s="239"/>
      <c r="F200" s="239"/>
      <c r="K200" s="239"/>
      <c r="L200" s="239"/>
    </row>
    <row r="201" spans="2:12" ht="16.5" customHeight="1" x14ac:dyDescent="0.2">
      <c r="B201" s="239"/>
      <c r="C201" s="239"/>
      <c r="D201" s="239"/>
      <c r="E201" s="239"/>
      <c r="F201" s="239"/>
      <c r="K201" s="239"/>
      <c r="L201" s="239"/>
    </row>
    <row r="202" spans="2:12" ht="16.5" customHeight="1" x14ac:dyDescent="0.2">
      <c r="B202" s="239"/>
      <c r="C202" s="239"/>
      <c r="D202" s="239"/>
      <c r="E202" s="239"/>
      <c r="F202" s="239"/>
      <c r="K202" s="239"/>
      <c r="L202" s="239"/>
    </row>
    <row r="203" spans="2:12" ht="16.5" customHeight="1" x14ac:dyDescent="0.2">
      <c r="B203" s="239"/>
      <c r="C203" s="239"/>
      <c r="D203" s="239"/>
      <c r="E203" s="239"/>
      <c r="F203" s="239"/>
      <c r="K203" s="239"/>
      <c r="L203" s="239"/>
    </row>
    <row r="204" spans="2:12" ht="16.5" customHeight="1" x14ac:dyDescent="0.2">
      <c r="B204" s="239"/>
      <c r="C204" s="239"/>
      <c r="D204" s="239"/>
      <c r="E204" s="239"/>
      <c r="F204" s="239"/>
      <c r="K204" s="239"/>
      <c r="L204" s="239"/>
    </row>
    <row r="205" spans="2:12" ht="16.5" customHeight="1" x14ac:dyDescent="0.2">
      <c r="B205" s="239"/>
      <c r="C205" s="239"/>
      <c r="D205" s="239"/>
      <c r="E205" s="239"/>
      <c r="F205" s="239"/>
      <c r="K205" s="239"/>
      <c r="L205" s="239"/>
    </row>
    <row r="206" spans="2:12" ht="16.5" customHeight="1" x14ac:dyDescent="0.2">
      <c r="B206" s="239"/>
      <c r="C206" s="239"/>
      <c r="D206" s="239"/>
      <c r="E206" s="239"/>
      <c r="F206" s="239"/>
      <c r="K206" s="239"/>
      <c r="L206" s="239"/>
    </row>
    <row r="207" spans="2:12" ht="16.5" customHeight="1" x14ac:dyDescent="0.2">
      <c r="B207" s="239"/>
      <c r="C207" s="239"/>
      <c r="D207" s="239"/>
      <c r="E207" s="239"/>
      <c r="F207" s="239"/>
      <c r="K207" s="239"/>
      <c r="L207" s="239"/>
    </row>
    <row r="208" spans="2:12" ht="16.5" customHeight="1" x14ac:dyDescent="0.2">
      <c r="B208" s="239"/>
      <c r="C208" s="239"/>
      <c r="D208" s="239"/>
      <c r="E208" s="239"/>
      <c r="F208" s="239"/>
      <c r="K208" s="239"/>
      <c r="L208" s="239"/>
    </row>
    <row r="209" spans="2:12" ht="16.5" customHeight="1" x14ac:dyDescent="0.2">
      <c r="B209" s="239"/>
      <c r="C209" s="239"/>
      <c r="D209" s="239"/>
      <c r="E209" s="239"/>
      <c r="F209" s="239"/>
      <c r="K209" s="239"/>
      <c r="L209" s="239"/>
    </row>
    <row r="210" spans="2:12" ht="16.5" customHeight="1" x14ac:dyDescent="0.2">
      <c r="B210" s="239"/>
      <c r="C210" s="239"/>
      <c r="D210" s="239"/>
      <c r="E210" s="239"/>
      <c r="F210" s="239"/>
      <c r="K210" s="239"/>
      <c r="L210" s="239"/>
    </row>
    <row r="211" spans="2:12" ht="16.5" customHeight="1" x14ac:dyDescent="0.2">
      <c r="B211" s="239"/>
      <c r="C211" s="239"/>
      <c r="D211" s="239"/>
      <c r="E211" s="239"/>
      <c r="F211" s="239"/>
      <c r="K211" s="239"/>
      <c r="L211" s="239"/>
    </row>
    <row r="212" spans="2:12" ht="16.5" customHeight="1" x14ac:dyDescent="0.2">
      <c r="B212" s="239"/>
      <c r="C212" s="239"/>
      <c r="D212" s="239"/>
      <c r="E212" s="239"/>
      <c r="F212" s="239"/>
      <c r="K212" s="239"/>
      <c r="L212" s="239"/>
    </row>
    <row r="213" spans="2:12" ht="16.5" customHeight="1" x14ac:dyDescent="0.2">
      <c r="B213" s="239"/>
      <c r="C213" s="239"/>
      <c r="D213" s="239"/>
      <c r="E213" s="239"/>
      <c r="F213" s="239"/>
      <c r="K213" s="239"/>
      <c r="L213" s="239"/>
    </row>
    <row r="214" spans="2:12" ht="16.5" customHeight="1" x14ac:dyDescent="0.2">
      <c r="B214" s="239"/>
      <c r="C214" s="239"/>
      <c r="D214" s="239"/>
      <c r="E214" s="239"/>
      <c r="F214" s="239"/>
      <c r="K214" s="239"/>
      <c r="L214" s="239"/>
    </row>
    <row r="215" spans="2:12" ht="16.5" customHeight="1" x14ac:dyDescent="0.2">
      <c r="B215" s="239"/>
      <c r="C215" s="239"/>
      <c r="D215" s="239"/>
      <c r="E215" s="239"/>
      <c r="F215" s="239"/>
      <c r="K215" s="239"/>
      <c r="L215" s="239"/>
    </row>
    <row r="216" spans="2:12" ht="16.5" customHeight="1" x14ac:dyDescent="0.2">
      <c r="B216" s="239"/>
      <c r="C216" s="239"/>
      <c r="D216" s="239"/>
      <c r="E216" s="239"/>
      <c r="F216" s="239"/>
      <c r="K216" s="239"/>
      <c r="L216" s="239"/>
    </row>
    <row r="217" spans="2:12" ht="16.5" customHeight="1" x14ac:dyDescent="0.2">
      <c r="B217" s="239"/>
      <c r="C217" s="239"/>
      <c r="D217" s="239"/>
      <c r="E217" s="239"/>
      <c r="F217" s="239"/>
      <c r="K217" s="239"/>
      <c r="L217" s="239"/>
    </row>
    <row r="218" spans="2:12" ht="16.5" customHeight="1" x14ac:dyDescent="0.2">
      <c r="B218" s="239"/>
      <c r="C218" s="239"/>
      <c r="D218" s="239"/>
      <c r="E218" s="239"/>
      <c r="F218" s="239"/>
      <c r="K218" s="239"/>
      <c r="L218" s="239"/>
    </row>
    <row r="219" spans="2:12" ht="16.5" customHeight="1" x14ac:dyDescent="0.2">
      <c r="B219" s="239"/>
      <c r="C219" s="239"/>
      <c r="D219" s="239"/>
      <c r="E219" s="239"/>
      <c r="F219" s="239"/>
      <c r="K219" s="239"/>
      <c r="L219" s="239"/>
    </row>
    <row r="220" spans="2:12" ht="16.5" customHeight="1" x14ac:dyDescent="0.2">
      <c r="B220" s="239"/>
      <c r="C220" s="239"/>
      <c r="D220" s="239"/>
      <c r="E220" s="239"/>
      <c r="F220" s="239"/>
      <c r="K220" s="239"/>
      <c r="L220" s="239"/>
    </row>
    <row r="221" spans="2:12" ht="16.5" customHeight="1" x14ac:dyDescent="0.2">
      <c r="B221" s="239"/>
      <c r="C221" s="239"/>
      <c r="D221" s="239"/>
      <c r="E221" s="239"/>
      <c r="F221" s="239"/>
      <c r="K221" s="239"/>
      <c r="L221" s="239"/>
    </row>
    <row r="222" spans="2:12" ht="16.5" customHeight="1" x14ac:dyDescent="0.2">
      <c r="B222" s="239"/>
      <c r="C222" s="239"/>
      <c r="D222" s="239"/>
      <c r="E222" s="239"/>
      <c r="F222" s="239"/>
      <c r="K222" s="239"/>
      <c r="L222" s="239"/>
    </row>
    <row r="223" spans="2:12" ht="16.5" customHeight="1" x14ac:dyDescent="0.2">
      <c r="B223" s="239"/>
      <c r="C223" s="239"/>
      <c r="D223" s="239"/>
      <c r="E223" s="239"/>
      <c r="F223" s="239"/>
      <c r="K223" s="239"/>
      <c r="L223" s="239"/>
    </row>
    <row r="224" spans="2:12" ht="16.5" customHeight="1" x14ac:dyDescent="0.2">
      <c r="B224" s="239"/>
      <c r="C224" s="239"/>
      <c r="D224" s="239"/>
      <c r="E224" s="239"/>
      <c r="F224" s="239"/>
      <c r="K224" s="239"/>
      <c r="L224" s="239"/>
    </row>
    <row r="225" spans="2:12" ht="16.5" customHeight="1" x14ac:dyDescent="0.2">
      <c r="B225" s="239"/>
      <c r="C225" s="239"/>
      <c r="D225" s="239"/>
      <c r="E225" s="239"/>
      <c r="F225" s="239"/>
      <c r="K225" s="239"/>
      <c r="L225" s="239"/>
    </row>
    <row r="226" spans="2:12" ht="16.5" customHeight="1" x14ac:dyDescent="0.2">
      <c r="B226" s="239"/>
      <c r="C226" s="239"/>
      <c r="D226" s="239"/>
      <c r="E226" s="239"/>
      <c r="F226" s="239"/>
      <c r="K226" s="239"/>
      <c r="L226" s="239"/>
    </row>
    <row r="227" spans="2:12" ht="16.5" customHeight="1" x14ac:dyDescent="0.2">
      <c r="B227" s="239"/>
      <c r="C227" s="239"/>
      <c r="D227" s="239"/>
      <c r="E227" s="239"/>
      <c r="F227" s="239"/>
      <c r="K227" s="239"/>
      <c r="L227" s="239"/>
    </row>
    <row r="228" spans="2:12" ht="16.5" customHeight="1" x14ac:dyDescent="0.2">
      <c r="B228" s="239"/>
      <c r="C228" s="239"/>
      <c r="D228" s="239"/>
      <c r="E228" s="239"/>
      <c r="F228" s="239"/>
      <c r="K228" s="239"/>
      <c r="L228" s="239"/>
    </row>
    <row r="229" spans="2:12" ht="16.5" customHeight="1" x14ac:dyDescent="0.2">
      <c r="B229" s="239"/>
      <c r="C229" s="239"/>
      <c r="D229" s="239"/>
      <c r="E229" s="239"/>
      <c r="F229" s="239"/>
      <c r="K229" s="239"/>
      <c r="L229" s="239"/>
    </row>
    <row r="230" spans="2:12" ht="16.5" customHeight="1" x14ac:dyDescent="0.2">
      <c r="B230" s="239"/>
      <c r="C230" s="239"/>
      <c r="D230" s="239"/>
      <c r="E230" s="239"/>
      <c r="F230" s="239"/>
      <c r="K230" s="239"/>
      <c r="L230" s="239"/>
    </row>
    <row r="231" spans="2:12" ht="16.5" customHeight="1" x14ac:dyDescent="0.2">
      <c r="B231" s="239"/>
      <c r="C231" s="239"/>
      <c r="D231" s="239"/>
      <c r="E231" s="239"/>
      <c r="F231" s="239"/>
      <c r="K231" s="239"/>
      <c r="L231" s="239"/>
    </row>
    <row r="232" spans="2:12" ht="16.5" customHeight="1" x14ac:dyDescent="0.2">
      <c r="B232" s="239"/>
      <c r="C232" s="239"/>
      <c r="D232" s="239"/>
      <c r="E232" s="239"/>
      <c r="F232" s="239"/>
      <c r="K232" s="239"/>
      <c r="L232" s="239"/>
    </row>
    <row r="233" spans="2:12" ht="16.5" customHeight="1" x14ac:dyDescent="0.2">
      <c r="B233" s="239"/>
      <c r="C233" s="239"/>
      <c r="D233" s="239"/>
      <c r="E233" s="239"/>
      <c r="F233" s="239"/>
      <c r="K233" s="239"/>
      <c r="L233" s="239"/>
    </row>
    <row r="234" spans="2:12" ht="16.5" customHeight="1" x14ac:dyDescent="0.2">
      <c r="B234" s="239"/>
      <c r="C234" s="239"/>
      <c r="D234" s="239"/>
      <c r="E234" s="239"/>
      <c r="F234" s="239"/>
      <c r="K234" s="239"/>
      <c r="L234" s="239"/>
    </row>
    <row r="235" spans="2:12" ht="16.5" customHeight="1" x14ac:dyDescent="0.2">
      <c r="B235" s="239"/>
      <c r="C235" s="239"/>
      <c r="D235" s="239"/>
      <c r="E235" s="239"/>
      <c r="F235" s="239"/>
      <c r="K235" s="239"/>
      <c r="L235" s="239"/>
    </row>
    <row r="236" spans="2:12" ht="16.5" customHeight="1" x14ac:dyDescent="0.2">
      <c r="B236" s="239"/>
      <c r="C236" s="239"/>
      <c r="D236" s="239"/>
      <c r="E236" s="239"/>
      <c r="F236" s="239"/>
      <c r="K236" s="239"/>
      <c r="L236" s="239"/>
    </row>
    <row r="237" spans="2:12" ht="16.5" customHeight="1" x14ac:dyDescent="0.2">
      <c r="B237" s="239"/>
      <c r="C237" s="239"/>
      <c r="D237" s="239"/>
      <c r="E237" s="239"/>
      <c r="F237" s="239"/>
      <c r="K237" s="239"/>
      <c r="L237" s="239"/>
    </row>
    <row r="238" spans="2:12" ht="16.5" customHeight="1" x14ac:dyDescent="0.2">
      <c r="B238" s="239"/>
      <c r="C238" s="239"/>
      <c r="D238" s="239"/>
      <c r="E238" s="239"/>
      <c r="F238" s="239"/>
      <c r="K238" s="239"/>
      <c r="L238" s="239"/>
    </row>
    <row r="239" spans="2:12" ht="16.5" customHeight="1" x14ac:dyDescent="0.2">
      <c r="B239" s="239"/>
      <c r="C239" s="239"/>
      <c r="D239" s="239"/>
      <c r="E239" s="239"/>
      <c r="F239" s="239"/>
      <c r="K239" s="239"/>
      <c r="L239" s="239"/>
    </row>
    <row r="240" spans="2:12" ht="16.5" customHeight="1" x14ac:dyDescent="0.2">
      <c r="B240" s="239"/>
      <c r="C240" s="239"/>
      <c r="D240" s="239"/>
      <c r="E240" s="239"/>
      <c r="F240" s="239"/>
      <c r="K240" s="239"/>
      <c r="L240" s="239"/>
    </row>
    <row r="241" spans="2:12" ht="16.5" customHeight="1" x14ac:dyDescent="0.2">
      <c r="B241" s="239"/>
      <c r="C241" s="239"/>
      <c r="D241" s="239"/>
      <c r="E241" s="239"/>
      <c r="F241" s="239"/>
      <c r="K241" s="239"/>
      <c r="L241" s="239"/>
    </row>
    <row r="242" spans="2:12" ht="16.5" customHeight="1" x14ac:dyDescent="0.2">
      <c r="B242" s="239"/>
      <c r="C242" s="239"/>
      <c r="D242" s="239"/>
      <c r="E242" s="239"/>
      <c r="F242" s="239"/>
      <c r="K242" s="239"/>
      <c r="L242" s="239"/>
    </row>
    <row r="243" spans="2:12" ht="16.5" customHeight="1" x14ac:dyDescent="0.2">
      <c r="B243" s="239"/>
      <c r="C243" s="239"/>
      <c r="D243" s="239"/>
      <c r="E243" s="239"/>
      <c r="F243" s="239"/>
      <c r="K243" s="239"/>
      <c r="L243" s="239"/>
    </row>
    <row r="244" spans="2:12" ht="16.5" customHeight="1" x14ac:dyDescent="0.2">
      <c r="B244" s="239"/>
      <c r="C244" s="239"/>
      <c r="D244" s="239"/>
      <c r="E244" s="239"/>
      <c r="F244" s="239"/>
      <c r="K244" s="239"/>
      <c r="L244" s="239"/>
    </row>
    <row r="245" spans="2:12" ht="16.5" customHeight="1" x14ac:dyDescent="0.2">
      <c r="B245" s="239"/>
      <c r="C245" s="239"/>
      <c r="D245" s="239"/>
      <c r="E245" s="239"/>
      <c r="F245" s="239"/>
      <c r="K245" s="239"/>
      <c r="L245" s="239"/>
    </row>
    <row r="246" spans="2:12" ht="16.5" customHeight="1" x14ac:dyDescent="0.2">
      <c r="B246" s="239"/>
      <c r="C246" s="239"/>
      <c r="D246" s="239"/>
      <c r="E246" s="239"/>
      <c r="F246" s="239"/>
      <c r="K246" s="239"/>
      <c r="L246" s="239"/>
    </row>
    <row r="247" spans="2:12" ht="16.5" customHeight="1" x14ac:dyDescent="0.2">
      <c r="B247" s="239"/>
      <c r="C247" s="239"/>
      <c r="D247" s="239"/>
      <c r="E247" s="239"/>
      <c r="F247" s="239"/>
      <c r="K247" s="239"/>
      <c r="L247" s="239"/>
    </row>
    <row r="248" spans="2:12" ht="16.5" customHeight="1" x14ac:dyDescent="0.2">
      <c r="B248" s="239"/>
      <c r="C248" s="239"/>
      <c r="D248" s="239"/>
      <c r="E248" s="239"/>
      <c r="F248" s="239"/>
      <c r="K248" s="239"/>
      <c r="L248" s="239"/>
    </row>
    <row r="249" spans="2:12" ht="16.5" customHeight="1" x14ac:dyDescent="0.2">
      <c r="B249" s="239"/>
      <c r="C249" s="239"/>
      <c r="D249" s="239"/>
      <c r="E249" s="239"/>
      <c r="F249" s="239"/>
      <c r="K249" s="239"/>
      <c r="L249" s="239"/>
    </row>
    <row r="250" spans="2:12" ht="16.5" customHeight="1" x14ac:dyDescent="0.2">
      <c r="B250" s="239"/>
      <c r="C250" s="239"/>
      <c r="D250" s="239"/>
      <c r="E250" s="239"/>
      <c r="F250" s="239"/>
      <c r="K250" s="239"/>
      <c r="L250" s="239"/>
    </row>
    <row r="251" spans="2:12" ht="16.5" customHeight="1" x14ac:dyDescent="0.2">
      <c r="B251" s="239"/>
      <c r="C251" s="239"/>
      <c r="D251" s="239"/>
      <c r="E251" s="239"/>
      <c r="F251" s="239"/>
      <c r="K251" s="239"/>
      <c r="L251" s="239"/>
    </row>
    <row r="252" spans="2:12" ht="16.5" customHeight="1" x14ac:dyDescent="0.2">
      <c r="B252" s="239"/>
      <c r="C252" s="239"/>
      <c r="D252" s="239"/>
      <c r="E252" s="239"/>
      <c r="F252" s="239"/>
      <c r="K252" s="239"/>
      <c r="L252" s="239"/>
    </row>
    <row r="253" spans="2:12" ht="16.5" customHeight="1" x14ac:dyDescent="0.2">
      <c r="B253" s="239"/>
      <c r="C253" s="239"/>
      <c r="D253" s="239"/>
      <c r="E253" s="239"/>
      <c r="F253" s="239"/>
      <c r="K253" s="239"/>
      <c r="L253" s="239"/>
    </row>
    <row r="254" spans="2:12" ht="16.5" customHeight="1" x14ac:dyDescent="0.2">
      <c r="B254" s="239"/>
      <c r="C254" s="239"/>
      <c r="D254" s="239"/>
      <c r="E254" s="239"/>
      <c r="F254" s="239"/>
      <c r="K254" s="239"/>
      <c r="L254" s="239"/>
    </row>
    <row r="255" spans="2:12" ht="16.5" customHeight="1" x14ac:dyDescent="0.2">
      <c r="B255" s="239"/>
      <c r="C255" s="239"/>
      <c r="D255" s="239"/>
      <c r="E255" s="239"/>
      <c r="F255" s="239"/>
      <c r="K255" s="239"/>
      <c r="L255" s="239"/>
    </row>
    <row r="256" spans="2:12" ht="16.5" customHeight="1" x14ac:dyDescent="0.2">
      <c r="B256" s="239"/>
      <c r="C256" s="239"/>
      <c r="D256" s="239"/>
      <c r="E256" s="239"/>
      <c r="F256" s="239"/>
      <c r="K256" s="239"/>
      <c r="L256" s="239"/>
    </row>
    <row r="257" spans="2:12" ht="16.5" customHeight="1" x14ac:dyDescent="0.2">
      <c r="B257" s="239"/>
      <c r="C257" s="239"/>
      <c r="D257" s="239"/>
      <c r="E257" s="239"/>
      <c r="F257" s="239"/>
      <c r="K257" s="239"/>
      <c r="L257" s="239"/>
    </row>
    <row r="258" spans="2:12" ht="16.5" customHeight="1" x14ac:dyDescent="0.2">
      <c r="B258" s="239"/>
      <c r="C258" s="239"/>
      <c r="D258" s="239"/>
      <c r="E258" s="239"/>
      <c r="F258" s="239"/>
      <c r="K258" s="239"/>
      <c r="L258" s="239"/>
    </row>
    <row r="259" spans="2:12" ht="16.5" customHeight="1" x14ac:dyDescent="0.2">
      <c r="B259" s="239"/>
      <c r="C259" s="239"/>
      <c r="D259" s="239"/>
      <c r="E259" s="239"/>
      <c r="F259" s="239"/>
      <c r="K259" s="239"/>
      <c r="L259" s="239"/>
    </row>
    <row r="260" spans="2:12" ht="16.5" customHeight="1" x14ac:dyDescent="0.2">
      <c r="B260" s="239"/>
      <c r="C260" s="239"/>
      <c r="D260" s="239"/>
      <c r="E260" s="239"/>
      <c r="F260" s="239"/>
      <c r="K260" s="239"/>
      <c r="L260" s="239"/>
    </row>
    <row r="261" spans="2:12" ht="16.5" customHeight="1" x14ac:dyDescent="0.2">
      <c r="B261" s="239"/>
      <c r="C261" s="239"/>
      <c r="D261" s="239"/>
      <c r="E261" s="239"/>
      <c r="F261" s="239"/>
      <c r="K261" s="239"/>
      <c r="L261" s="239"/>
    </row>
    <row r="262" spans="2:12" ht="16.5" customHeight="1" x14ac:dyDescent="0.2">
      <c r="B262" s="239"/>
      <c r="C262" s="239"/>
      <c r="D262" s="239"/>
      <c r="E262" s="239"/>
      <c r="F262" s="239"/>
      <c r="K262" s="239"/>
      <c r="L262" s="239"/>
    </row>
    <row r="263" spans="2:12" ht="16.5" customHeight="1" x14ac:dyDescent="0.2">
      <c r="B263" s="239"/>
      <c r="C263" s="239"/>
      <c r="D263" s="239"/>
      <c r="E263" s="239"/>
      <c r="F263" s="239"/>
      <c r="K263" s="239"/>
      <c r="L263" s="239"/>
    </row>
    <row r="264" spans="2:12" ht="16.5" customHeight="1" x14ac:dyDescent="0.2">
      <c r="B264" s="239"/>
      <c r="C264" s="239"/>
      <c r="D264" s="239"/>
      <c r="E264" s="239"/>
      <c r="F264" s="239"/>
      <c r="K264" s="239"/>
      <c r="L264" s="239"/>
    </row>
    <row r="265" spans="2:12" ht="16.5" customHeight="1" x14ac:dyDescent="0.2">
      <c r="B265" s="239"/>
      <c r="C265" s="239"/>
      <c r="D265" s="239"/>
      <c r="E265" s="239"/>
      <c r="F265" s="239"/>
      <c r="K265" s="239"/>
      <c r="L265" s="239"/>
    </row>
    <row r="266" spans="2:12" ht="16.5" customHeight="1" x14ac:dyDescent="0.2">
      <c r="B266" s="239"/>
      <c r="C266" s="239"/>
      <c r="D266" s="239"/>
      <c r="E266" s="239"/>
      <c r="F266" s="239"/>
      <c r="K266" s="239"/>
      <c r="L266" s="239"/>
    </row>
    <row r="267" spans="2:12" ht="16.5" customHeight="1" x14ac:dyDescent="0.2">
      <c r="B267" s="239"/>
      <c r="C267" s="239"/>
      <c r="D267" s="239"/>
      <c r="E267" s="239"/>
      <c r="F267" s="239"/>
      <c r="K267" s="239"/>
      <c r="L267" s="239"/>
    </row>
    <row r="268" spans="2:12" ht="16.5" customHeight="1" x14ac:dyDescent="0.2">
      <c r="B268" s="239"/>
      <c r="C268" s="239"/>
      <c r="D268" s="239"/>
      <c r="E268" s="239"/>
      <c r="F268" s="239"/>
      <c r="K268" s="239"/>
      <c r="L268" s="239"/>
    </row>
    <row r="269" spans="2:12" ht="16.5" customHeight="1" x14ac:dyDescent="0.2">
      <c r="B269" s="239"/>
      <c r="C269" s="239"/>
      <c r="D269" s="239"/>
      <c r="E269" s="239"/>
      <c r="F269" s="239"/>
      <c r="K269" s="239"/>
      <c r="L269" s="239"/>
    </row>
    <row r="270" spans="2:12" ht="16.5" customHeight="1" x14ac:dyDescent="0.2">
      <c r="B270" s="239"/>
      <c r="C270" s="239"/>
      <c r="D270" s="239"/>
      <c r="E270" s="239"/>
      <c r="F270" s="239"/>
      <c r="K270" s="239"/>
      <c r="L270" s="239"/>
    </row>
    <row r="271" spans="2:12" ht="16.5" customHeight="1" x14ac:dyDescent="0.2">
      <c r="B271" s="239"/>
      <c r="C271" s="239"/>
      <c r="D271" s="239"/>
      <c r="E271" s="239"/>
      <c r="F271" s="239"/>
      <c r="K271" s="239"/>
      <c r="L271" s="239"/>
    </row>
    <row r="272" spans="2:12" ht="16.5" customHeight="1" x14ac:dyDescent="0.2">
      <c r="B272" s="239"/>
      <c r="C272" s="239"/>
      <c r="D272" s="239"/>
      <c r="E272" s="239"/>
      <c r="F272" s="239"/>
      <c r="K272" s="239"/>
      <c r="L272" s="239"/>
    </row>
    <row r="273" spans="2:12" ht="16.5" customHeight="1" x14ac:dyDescent="0.2">
      <c r="B273" s="239"/>
      <c r="C273" s="239"/>
      <c r="D273" s="239"/>
      <c r="E273" s="239"/>
      <c r="F273" s="239"/>
      <c r="K273" s="239"/>
      <c r="L273" s="239"/>
    </row>
    <row r="274" spans="2:12" ht="16.5" customHeight="1" x14ac:dyDescent="0.2">
      <c r="B274" s="239"/>
      <c r="C274" s="239"/>
      <c r="D274" s="239"/>
      <c r="E274" s="239"/>
      <c r="F274" s="239"/>
      <c r="K274" s="239"/>
      <c r="L274" s="239"/>
    </row>
    <row r="275" spans="2:12" ht="16.5" customHeight="1" x14ac:dyDescent="0.2">
      <c r="B275" s="239"/>
      <c r="C275" s="239"/>
      <c r="D275" s="239"/>
      <c r="E275" s="239"/>
      <c r="F275" s="239"/>
      <c r="K275" s="239"/>
      <c r="L275" s="239"/>
    </row>
    <row r="276" spans="2:12" ht="16.5" customHeight="1" x14ac:dyDescent="0.2">
      <c r="B276" s="239"/>
      <c r="C276" s="239"/>
      <c r="D276" s="239"/>
      <c r="E276" s="239"/>
      <c r="F276" s="239"/>
      <c r="K276" s="239"/>
      <c r="L276" s="239"/>
    </row>
    <row r="277" spans="2:12" ht="16.5" customHeight="1" x14ac:dyDescent="0.2">
      <c r="B277" s="239"/>
      <c r="C277" s="239"/>
      <c r="D277" s="239"/>
      <c r="E277" s="239"/>
      <c r="F277" s="239"/>
      <c r="K277" s="239"/>
      <c r="L277" s="239"/>
    </row>
    <row r="278" spans="2:12" ht="16.5" customHeight="1" x14ac:dyDescent="0.2">
      <c r="B278" s="239"/>
      <c r="C278" s="239"/>
      <c r="D278" s="239"/>
      <c r="E278" s="239"/>
      <c r="F278" s="239"/>
      <c r="K278" s="239"/>
      <c r="L278" s="239"/>
    </row>
    <row r="279" spans="2:12" ht="16.5" customHeight="1" x14ac:dyDescent="0.2">
      <c r="B279" s="239"/>
      <c r="C279" s="239"/>
      <c r="D279" s="239"/>
      <c r="E279" s="239"/>
      <c r="F279" s="239"/>
      <c r="K279" s="239"/>
      <c r="L279" s="239"/>
    </row>
    <row r="280" spans="2:12" ht="16.5" customHeight="1" x14ac:dyDescent="0.2">
      <c r="B280" s="239"/>
      <c r="C280" s="239"/>
      <c r="D280" s="239"/>
      <c r="E280" s="239"/>
      <c r="F280" s="239"/>
      <c r="K280" s="239"/>
      <c r="L280" s="239"/>
    </row>
    <row r="281" spans="2:12" ht="16.5" customHeight="1" x14ac:dyDescent="0.2">
      <c r="B281" s="239"/>
      <c r="C281" s="239"/>
      <c r="D281" s="239"/>
      <c r="E281" s="239"/>
      <c r="F281" s="239"/>
      <c r="K281" s="239"/>
      <c r="L281" s="239"/>
    </row>
    <row r="282" spans="2:12" ht="16.5" customHeight="1" x14ac:dyDescent="0.2">
      <c r="B282" s="239"/>
      <c r="C282" s="239"/>
      <c r="D282" s="239"/>
      <c r="E282" s="239"/>
      <c r="F282" s="239"/>
      <c r="K282" s="239"/>
      <c r="L282" s="239"/>
    </row>
    <row r="283" spans="2:12" ht="16.5" customHeight="1" x14ac:dyDescent="0.2">
      <c r="B283" s="239"/>
      <c r="C283" s="239"/>
      <c r="D283" s="239"/>
      <c r="E283" s="239"/>
      <c r="F283" s="239"/>
      <c r="K283" s="239"/>
      <c r="L283" s="239"/>
    </row>
    <row r="284" spans="2:12" ht="16.5" customHeight="1" x14ac:dyDescent="0.2">
      <c r="B284" s="239"/>
      <c r="C284" s="239"/>
      <c r="D284" s="239"/>
      <c r="E284" s="239"/>
      <c r="F284" s="239"/>
      <c r="K284" s="239"/>
      <c r="L284" s="239"/>
    </row>
    <row r="285" spans="2:12" ht="16.5" customHeight="1" x14ac:dyDescent="0.2">
      <c r="B285" s="239"/>
      <c r="C285" s="239"/>
      <c r="D285" s="239"/>
      <c r="E285" s="239"/>
      <c r="F285" s="239"/>
      <c r="K285" s="239"/>
      <c r="L285" s="239"/>
    </row>
    <row r="286" spans="2:12" ht="16.5" customHeight="1" x14ac:dyDescent="0.2">
      <c r="B286" s="239"/>
      <c r="C286" s="239"/>
      <c r="D286" s="239"/>
      <c r="E286" s="239"/>
      <c r="F286" s="239"/>
      <c r="K286" s="239"/>
      <c r="L286" s="239"/>
    </row>
    <row r="287" spans="2:12" ht="16.5" customHeight="1" x14ac:dyDescent="0.2">
      <c r="B287" s="239"/>
      <c r="C287" s="239"/>
      <c r="D287" s="239"/>
      <c r="E287" s="239"/>
      <c r="F287" s="239"/>
      <c r="K287" s="239"/>
      <c r="L287" s="239"/>
    </row>
    <row r="288" spans="2:12" ht="16.5" customHeight="1" x14ac:dyDescent="0.2">
      <c r="B288" s="239"/>
      <c r="C288" s="239"/>
      <c r="D288" s="239"/>
      <c r="E288" s="239"/>
      <c r="F288" s="239"/>
      <c r="K288" s="239"/>
      <c r="L288" s="239"/>
    </row>
    <row r="289" spans="2:12" ht="16.5" customHeight="1" x14ac:dyDescent="0.2">
      <c r="B289" s="239"/>
      <c r="C289" s="239"/>
      <c r="D289" s="239"/>
      <c r="E289" s="239"/>
      <c r="F289" s="239"/>
      <c r="K289" s="239"/>
      <c r="L289" s="239"/>
    </row>
    <row r="290" spans="2:12" ht="16.5" customHeight="1" x14ac:dyDescent="0.2">
      <c r="B290" s="239"/>
      <c r="C290" s="239"/>
      <c r="D290" s="239"/>
      <c r="E290" s="239"/>
      <c r="F290" s="239"/>
      <c r="K290" s="239"/>
      <c r="L290" s="239"/>
    </row>
    <row r="291" spans="2:12" ht="16.5" customHeight="1" x14ac:dyDescent="0.2">
      <c r="B291" s="239"/>
      <c r="C291" s="239"/>
      <c r="D291" s="239"/>
      <c r="E291" s="239"/>
      <c r="F291" s="239"/>
      <c r="K291" s="239"/>
      <c r="L291" s="239"/>
    </row>
    <row r="292" spans="2:12" ht="16.5" customHeight="1" x14ac:dyDescent="0.2">
      <c r="B292" s="239"/>
      <c r="C292" s="239"/>
      <c r="D292" s="239"/>
      <c r="E292" s="239"/>
      <c r="F292" s="239"/>
      <c r="K292" s="239"/>
      <c r="L292" s="239"/>
    </row>
    <row r="293" spans="2:12" ht="16.5" customHeight="1" x14ac:dyDescent="0.2">
      <c r="B293" s="239"/>
      <c r="C293" s="239"/>
      <c r="D293" s="239"/>
      <c r="E293" s="239"/>
      <c r="F293" s="239"/>
      <c r="K293" s="239"/>
      <c r="L293" s="239"/>
    </row>
    <row r="294" spans="2:12" ht="16.5" customHeight="1" x14ac:dyDescent="0.2">
      <c r="B294" s="239"/>
      <c r="C294" s="239"/>
      <c r="D294" s="239"/>
      <c r="E294" s="239"/>
      <c r="F294" s="239"/>
      <c r="K294" s="239"/>
      <c r="L294" s="239"/>
    </row>
    <row r="295" spans="2:12" ht="16.5" customHeight="1" x14ac:dyDescent="0.2">
      <c r="B295" s="239"/>
      <c r="C295" s="239"/>
      <c r="D295" s="239"/>
      <c r="E295" s="239"/>
      <c r="F295" s="239"/>
      <c r="K295" s="239"/>
      <c r="L295" s="239"/>
    </row>
    <row r="296" spans="2:12" ht="16.5" customHeight="1" x14ac:dyDescent="0.2">
      <c r="B296" s="239"/>
      <c r="C296" s="239"/>
      <c r="D296" s="239"/>
      <c r="E296" s="239"/>
      <c r="F296" s="239"/>
      <c r="K296" s="239"/>
      <c r="L296" s="239"/>
    </row>
    <row r="297" spans="2:12" ht="16.5" customHeight="1" x14ac:dyDescent="0.2">
      <c r="B297" s="239"/>
      <c r="C297" s="239"/>
      <c r="D297" s="239"/>
      <c r="E297" s="239"/>
      <c r="F297" s="239"/>
      <c r="K297" s="239"/>
      <c r="L297" s="239"/>
    </row>
    <row r="298" spans="2:12" ht="16.5" customHeight="1" x14ac:dyDescent="0.2">
      <c r="B298" s="239"/>
      <c r="C298" s="239"/>
      <c r="D298" s="239"/>
      <c r="E298" s="239"/>
      <c r="F298" s="239"/>
      <c r="K298" s="239"/>
      <c r="L298" s="239"/>
    </row>
    <row r="299" spans="2:12" ht="16.5" customHeight="1" x14ac:dyDescent="0.2">
      <c r="B299" s="239"/>
      <c r="C299" s="239"/>
      <c r="D299" s="239"/>
      <c r="E299" s="239"/>
      <c r="F299" s="239"/>
      <c r="K299" s="239"/>
      <c r="L299" s="239"/>
    </row>
    <row r="300" spans="2:12" ht="16.5" customHeight="1" x14ac:dyDescent="0.2">
      <c r="B300" s="239"/>
      <c r="C300" s="239"/>
      <c r="D300" s="239"/>
      <c r="E300" s="239"/>
      <c r="F300" s="239"/>
      <c r="K300" s="239"/>
      <c r="L300" s="239"/>
    </row>
    <row r="301" spans="2:12" ht="16.5" customHeight="1" x14ac:dyDescent="0.2">
      <c r="B301" s="239"/>
      <c r="C301" s="239"/>
      <c r="D301" s="239"/>
      <c r="E301" s="239"/>
      <c r="F301" s="239"/>
      <c r="K301" s="239"/>
      <c r="L301" s="239"/>
    </row>
    <row r="302" spans="2:12" ht="16.5" customHeight="1" x14ac:dyDescent="0.2">
      <c r="B302" s="239"/>
      <c r="C302" s="239"/>
      <c r="D302" s="239"/>
      <c r="E302" s="239"/>
      <c r="F302" s="239"/>
      <c r="K302" s="239"/>
      <c r="L302" s="239"/>
    </row>
    <row r="303" spans="2:12" ht="16.5" customHeight="1" x14ac:dyDescent="0.2">
      <c r="B303" s="239"/>
      <c r="C303" s="239"/>
      <c r="D303" s="239"/>
      <c r="E303" s="239"/>
      <c r="F303" s="239"/>
      <c r="K303" s="239"/>
      <c r="L303" s="239"/>
    </row>
    <row r="304" spans="2:12" ht="16.5" customHeight="1" x14ac:dyDescent="0.2">
      <c r="B304" s="239"/>
      <c r="C304" s="239"/>
      <c r="D304" s="239"/>
      <c r="E304" s="239"/>
      <c r="F304" s="239"/>
      <c r="K304" s="239"/>
      <c r="L304" s="239"/>
    </row>
    <row r="305" spans="2:12" ht="16.5" customHeight="1" x14ac:dyDescent="0.2">
      <c r="B305" s="239"/>
      <c r="C305" s="239"/>
      <c r="D305" s="239"/>
      <c r="E305" s="239"/>
      <c r="F305" s="239"/>
      <c r="K305" s="239"/>
      <c r="L305" s="239"/>
    </row>
    <row r="306" spans="2:12" ht="16.5" customHeight="1" x14ac:dyDescent="0.2">
      <c r="B306" s="239"/>
      <c r="C306" s="239"/>
      <c r="D306" s="239"/>
      <c r="E306" s="239"/>
      <c r="F306" s="239"/>
      <c r="K306" s="239"/>
      <c r="L306" s="239"/>
    </row>
    <row r="307" spans="2:12" ht="16.5" customHeight="1" x14ac:dyDescent="0.2">
      <c r="B307" s="239"/>
      <c r="C307" s="239"/>
      <c r="D307" s="239"/>
      <c r="E307" s="239"/>
      <c r="F307" s="239"/>
      <c r="K307" s="239"/>
      <c r="L307" s="239"/>
    </row>
    <row r="308" spans="2:12" ht="16.5" customHeight="1" x14ac:dyDescent="0.2">
      <c r="B308" s="239"/>
      <c r="C308" s="239"/>
      <c r="D308" s="239"/>
      <c r="E308" s="239"/>
      <c r="F308" s="239"/>
      <c r="K308" s="239"/>
      <c r="L308" s="239"/>
    </row>
    <row r="309" spans="2:12" ht="16.5" customHeight="1" x14ac:dyDescent="0.2">
      <c r="B309" s="239"/>
      <c r="C309" s="239"/>
      <c r="D309" s="239"/>
      <c r="E309" s="239"/>
      <c r="F309" s="239"/>
      <c r="K309" s="239"/>
      <c r="L309" s="239"/>
    </row>
    <row r="310" spans="2:12" ht="16.5" customHeight="1" x14ac:dyDescent="0.2">
      <c r="B310" s="239"/>
      <c r="C310" s="239"/>
      <c r="D310" s="239"/>
      <c r="E310" s="239"/>
      <c r="F310" s="239"/>
      <c r="K310" s="239"/>
      <c r="L310" s="239"/>
    </row>
    <row r="311" spans="2:12" ht="16.5" customHeight="1" x14ac:dyDescent="0.2">
      <c r="B311" s="239"/>
      <c r="C311" s="239"/>
      <c r="D311" s="239"/>
      <c r="E311" s="239"/>
      <c r="F311" s="239"/>
      <c r="K311" s="239"/>
      <c r="L311" s="239"/>
    </row>
    <row r="312" spans="2:12" ht="16.5" customHeight="1" x14ac:dyDescent="0.2">
      <c r="B312" s="239"/>
      <c r="C312" s="239"/>
      <c r="D312" s="239"/>
      <c r="E312" s="239"/>
      <c r="F312" s="239"/>
      <c r="K312" s="239"/>
      <c r="L312" s="239"/>
    </row>
    <row r="313" spans="2:12" ht="16.5" customHeight="1" x14ac:dyDescent="0.2">
      <c r="B313" s="239"/>
      <c r="C313" s="239"/>
      <c r="D313" s="239"/>
      <c r="E313" s="239"/>
      <c r="F313" s="239"/>
      <c r="K313" s="239"/>
      <c r="L313" s="239"/>
    </row>
    <row r="314" spans="2:12" ht="16.5" customHeight="1" x14ac:dyDescent="0.2">
      <c r="B314" s="239"/>
      <c r="C314" s="239"/>
      <c r="D314" s="239"/>
      <c r="E314" s="239"/>
      <c r="F314" s="239"/>
      <c r="K314" s="239"/>
      <c r="L314" s="239"/>
    </row>
    <row r="315" spans="2:12" ht="16.5" customHeight="1" x14ac:dyDescent="0.2">
      <c r="B315" s="239"/>
      <c r="C315" s="239"/>
      <c r="D315" s="239"/>
      <c r="E315" s="239"/>
      <c r="F315" s="239"/>
      <c r="K315" s="239"/>
      <c r="L315" s="239"/>
    </row>
    <row r="316" spans="2:12" ht="16.5" customHeight="1" x14ac:dyDescent="0.2">
      <c r="B316" s="239"/>
      <c r="C316" s="239"/>
      <c r="D316" s="239"/>
      <c r="E316" s="239"/>
      <c r="F316" s="239"/>
      <c r="K316" s="239"/>
      <c r="L316" s="239"/>
    </row>
    <row r="317" spans="2:12" ht="16.5" customHeight="1" x14ac:dyDescent="0.2">
      <c r="B317" s="239"/>
      <c r="C317" s="239"/>
      <c r="D317" s="239"/>
      <c r="E317" s="239"/>
      <c r="F317" s="239"/>
      <c r="K317" s="239"/>
      <c r="L317" s="239"/>
    </row>
    <row r="318" spans="2:12" ht="16.5" customHeight="1" x14ac:dyDescent="0.2">
      <c r="B318" s="239"/>
      <c r="C318" s="239"/>
      <c r="D318" s="239"/>
      <c r="E318" s="239"/>
      <c r="F318" s="239"/>
      <c r="K318" s="239"/>
      <c r="L318" s="239"/>
    </row>
    <row r="319" spans="2:12" ht="16.5" customHeight="1" x14ac:dyDescent="0.2">
      <c r="B319" s="239"/>
      <c r="C319" s="239"/>
      <c r="D319" s="239"/>
      <c r="E319" s="239"/>
      <c r="F319" s="239"/>
      <c r="K319" s="239"/>
      <c r="L319" s="239"/>
    </row>
    <row r="320" spans="2:12" ht="16.5" customHeight="1" x14ac:dyDescent="0.2">
      <c r="B320" s="239"/>
      <c r="C320" s="239"/>
      <c r="D320" s="239"/>
      <c r="E320" s="239"/>
      <c r="F320" s="239"/>
      <c r="K320" s="239"/>
      <c r="L320" s="239"/>
    </row>
    <row r="321" spans="2:12" ht="16.5" customHeight="1" x14ac:dyDescent="0.2">
      <c r="B321" s="239"/>
      <c r="C321" s="239"/>
      <c r="D321" s="239"/>
      <c r="E321" s="239"/>
      <c r="F321" s="239"/>
      <c r="K321" s="239"/>
      <c r="L321" s="239"/>
    </row>
    <row r="322" spans="2:12" ht="16.5" customHeight="1" x14ac:dyDescent="0.2">
      <c r="B322" s="239"/>
      <c r="C322" s="239"/>
      <c r="D322" s="239"/>
      <c r="E322" s="239"/>
      <c r="F322" s="239"/>
      <c r="K322" s="239"/>
      <c r="L322" s="239"/>
    </row>
    <row r="323" spans="2:12" ht="16.5" customHeight="1" x14ac:dyDescent="0.2">
      <c r="B323" s="239"/>
      <c r="C323" s="239"/>
      <c r="D323" s="239"/>
      <c r="E323" s="239"/>
      <c r="F323" s="239"/>
      <c r="K323" s="239"/>
      <c r="L323" s="239"/>
    </row>
    <row r="324" spans="2:12" ht="16.5" customHeight="1" x14ac:dyDescent="0.2">
      <c r="B324" s="239"/>
      <c r="C324" s="239"/>
      <c r="D324" s="239"/>
      <c r="E324" s="239"/>
      <c r="F324" s="239"/>
      <c r="K324" s="239"/>
      <c r="L324" s="239"/>
    </row>
    <row r="325" spans="2:12" ht="16.5" customHeight="1" x14ac:dyDescent="0.2">
      <c r="B325" s="239"/>
      <c r="C325" s="239"/>
      <c r="D325" s="239"/>
      <c r="E325" s="239"/>
      <c r="F325" s="239"/>
      <c r="K325" s="239"/>
      <c r="L325" s="239"/>
    </row>
    <row r="326" spans="2:12" ht="16.5" customHeight="1" x14ac:dyDescent="0.2">
      <c r="B326" s="239"/>
      <c r="C326" s="239"/>
      <c r="D326" s="239"/>
      <c r="E326" s="239"/>
      <c r="F326" s="239"/>
      <c r="K326" s="239"/>
      <c r="L326" s="239"/>
    </row>
    <row r="327" spans="2:12" ht="16.5" customHeight="1" x14ac:dyDescent="0.2">
      <c r="B327" s="239"/>
      <c r="C327" s="239"/>
      <c r="D327" s="239"/>
      <c r="E327" s="239"/>
      <c r="F327" s="239"/>
      <c r="K327" s="239"/>
      <c r="L327" s="239"/>
    </row>
    <row r="328" spans="2:12" ht="16.5" customHeight="1" x14ac:dyDescent="0.2">
      <c r="B328" s="239"/>
      <c r="C328" s="239"/>
      <c r="D328" s="239"/>
      <c r="E328" s="239"/>
      <c r="F328" s="239"/>
      <c r="K328" s="239"/>
      <c r="L328" s="239"/>
    </row>
    <row r="329" spans="2:12" ht="16.5" customHeight="1" x14ac:dyDescent="0.2">
      <c r="B329" s="239"/>
      <c r="C329" s="239"/>
      <c r="D329" s="239"/>
      <c r="E329" s="239"/>
      <c r="F329" s="239"/>
      <c r="K329" s="239"/>
      <c r="L329" s="239"/>
    </row>
    <row r="330" spans="2:12" ht="16.5" customHeight="1" x14ac:dyDescent="0.2">
      <c r="B330" s="239"/>
      <c r="C330" s="239"/>
      <c r="D330" s="239"/>
      <c r="E330" s="239"/>
      <c r="F330" s="239"/>
      <c r="K330" s="239"/>
      <c r="L330" s="239"/>
    </row>
    <row r="331" spans="2:12" ht="16.5" customHeight="1" x14ac:dyDescent="0.2">
      <c r="B331" s="239"/>
      <c r="C331" s="239"/>
      <c r="D331" s="239"/>
      <c r="E331" s="239"/>
      <c r="F331" s="239"/>
      <c r="K331" s="239"/>
      <c r="L331" s="239"/>
    </row>
    <row r="332" spans="2:12" ht="16.5" customHeight="1" x14ac:dyDescent="0.2">
      <c r="B332" s="239"/>
      <c r="C332" s="239"/>
      <c r="D332" s="239"/>
      <c r="E332" s="239"/>
      <c r="F332" s="239"/>
      <c r="K332" s="239"/>
      <c r="L332" s="239"/>
    </row>
    <row r="333" spans="2:12" ht="16.5" customHeight="1" x14ac:dyDescent="0.2">
      <c r="B333" s="239"/>
      <c r="C333" s="239"/>
      <c r="D333" s="239"/>
      <c r="E333" s="239"/>
      <c r="F333" s="239"/>
      <c r="K333" s="239"/>
      <c r="L333" s="239"/>
    </row>
    <row r="334" spans="2:12" ht="16.5" customHeight="1" x14ac:dyDescent="0.2">
      <c r="B334" s="239"/>
      <c r="C334" s="239"/>
      <c r="D334" s="239"/>
      <c r="E334" s="239"/>
      <c r="F334" s="239"/>
      <c r="K334" s="239"/>
      <c r="L334" s="239"/>
    </row>
    <row r="335" spans="2:12" ht="16.5" customHeight="1" x14ac:dyDescent="0.2">
      <c r="B335" s="239"/>
      <c r="C335" s="239"/>
      <c r="D335" s="239"/>
      <c r="E335" s="239"/>
      <c r="F335" s="239"/>
      <c r="K335" s="239"/>
      <c r="L335" s="239"/>
    </row>
    <row r="336" spans="2:12" ht="16.5" customHeight="1" x14ac:dyDescent="0.2">
      <c r="B336" s="239"/>
      <c r="C336" s="239"/>
      <c r="D336" s="239"/>
      <c r="E336" s="239"/>
      <c r="F336" s="239"/>
      <c r="K336" s="239"/>
      <c r="L336" s="239"/>
    </row>
    <row r="337" spans="2:12" ht="16.5" customHeight="1" x14ac:dyDescent="0.2">
      <c r="B337" s="239"/>
      <c r="C337" s="239"/>
      <c r="D337" s="239"/>
      <c r="E337" s="239"/>
      <c r="F337" s="239"/>
      <c r="K337" s="239"/>
      <c r="L337" s="239"/>
    </row>
    <row r="338" spans="2:12" ht="16.5" customHeight="1" x14ac:dyDescent="0.2">
      <c r="B338" s="239"/>
      <c r="C338" s="239"/>
      <c r="D338" s="239"/>
      <c r="E338" s="239"/>
      <c r="F338" s="239"/>
      <c r="K338" s="239"/>
      <c r="L338" s="239"/>
    </row>
    <row r="339" spans="2:12" ht="16.5" customHeight="1" x14ac:dyDescent="0.2">
      <c r="B339" s="239"/>
      <c r="C339" s="239"/>
      <c r="D339" s="239"/>
      <c r="E339" s="239"/>
      <c r="F339" s="239"/>
      <c r="K339" s="239"/>
      <c r="L339" s="239"/>
    </row>
    <row r="340" spans="2:12" ht="16.5" customHeight="1" x14ac:dyDescent="0.2">
      <c r="B340" s="239"/>
      <c r="C340" s="239"/>
      <c r="D340" s="239"/>
      <c r="E340" s="239"/>
      <c r="F340" s="239"/>
      <c r="K340" s="239"/>
      <c r="L340" s="239"/>
    </row>
    <row r="341" spans="2:12" ht="16.5" customHeight="1" x14ac:dyDescent="0.2">
      <c r="B341" s="239"/>
      <c r="C341" s="239"/>
      <c r="D341" s="239"/>
      <c r="E341" s="239"/>
      <c r="F341" s="239"/>
      <c r="K341" s="239"/>
      <c r="L341" s="239"/>
    </row>
    <row r="342" spans="2:12" ht="16.5" customHeight="1" x14ac:dyDescent="0.2">
      <c r="B342" s="239"/>
      <c r="C342" s="239"/>
      <c r="D342" s="239"/>
      <c r="E342" s="239"/>
      <c r="F342" s="239"/>
      <c r="K342" s="239"/>
      <c r="L342" s="239"/>
    </row>
    <row r="343" spans="2:12" ht="16.5" customHeight="1" x14ac:dyDescent="0.2">
      <c r="B343" s="239"/>
      <c r="C343" s="239"/>
      <c r="D343" s="239"/>
      <c r="E343" s="239"/>
      <c r="F343" s="239"/>
      <c r="K343" s="239"/>
      <c r="L343" s="239"/>
    </row>
    <row r="344" spans="2:12" ht="16.5" customHeight="1" x14ac:dyDescent="0.2">
      <c r="B344" s="239"/>
      <c r="C344" s="239"/>
      <c r="D344" s="239"/>
      <c r="E344" s="239"/>
      <c r="F344" s="239"/>
      <c r="K344" s="239"/>
      <c r="L344" s="239"/>
    </row>
    <row r="345" spans="2:12" ht="16.5" customHeight="1" x14ac:dyDescent="0.2">
      <c r="B345" s="239"/>
      <c r="C345" s="239"/>
      <c r="D345" s="239"/>
      <c r="E345" s="239"/>
      <c r="F345" s="239"/>
      <c r="K345" s="239"/>
      <c r="L345" s="239"/>
    </row>
    <row r="346" spans="2:12" ht="16.5" customHeight="1" x14ac:dyDescent="0.2">
      <c r="B346" s="239"/>
      <c r="C346" s="239"/>
      <c r="D346" s="239"/>
      <c r="E346" s="239"/>
      <c r="F346" s="239"/>
      <c r="K346" s="239"/>
      <c r="L346" s="239"/>
    </row>
    <row r="347" spans="2:12" ht="16.5" customHeight="1" x14ac:dyDescent="0.2">
      <c r="B347" s="239"/>
      <c r="C347" s="239"/>
      <c r="D347" s="239"/>
      <c r="E347" s="239"/>
      <c r="F347" s="239"/>
      <c r="K347" s="239"/>
      <c r="L347" s="239"/>
    </row>
    <row r="348" spans="2:12" ht="16.5" customHeight="1" x14ac:dyDescent="0.2">
      <c r="B348" s="239"/>
      <c r="C348" s="239"/>
      <c r="D348" s="239"/>
      <c r="E348" s="239"/>
      <c r="F348" s="239"/>
      <c r="K348" s="239"/>
      <c r="L348" s="239"/>
    </row>
    <row r="349" spans="2:12" ht="16.5" customHeight="1" x14ac:dyDescent="0.2">
      <c r="B349" s="239"/>
      <c r="C349" s="239"/>
      <c r="D349" s="239"/>
      <c r="E349" s="239"/>
      <c r="F349" s="239"/>
      <c r="K349" s="239"/>
      <c r="L349" s="239"/>
    </row>
    <row r="350" spans="2:12" ht="16.5" customHeight="1" x14ac:dyDescent="0.2">
      <c r="B350" s="239"/>
      <c r="C350" s="239"/>
      <c r="D350" s="239"/>
      <c r="E350" s="239"/>
      <c r="F350" s="239"/>
      <c r="K350" s="239"/>
      <c r="L350" s="239"/>
    </row>
    <row r="351" spans="2:12" ht="16.5" customHeight="1" x14ac:dyDescent="0.2">
      <c r="B351" s="239"/>
      <c r="C351" s="239"/>
      <c r="D351" s="239"/>
      <c r="E351" s="239"/>
      <c r="F351" s="239"/>
      <c r="K351" s="239"/>
      <c r="L351" s="239"/>
    </row>
    <row r="352" spans="2:12" ht="16.5" customHeight="1" x14ac:dyDescent="0.2">
      <c r="B352" s="239"/>
      <c r="C352" s="239"/>
      <c r="D352" s="239"/>
      <c r="E352" s="239"/>
      <c r="F352" s="239"/>
      <c r="K352" s="239"/>
      <c r="L352" s="239"/>
    </row>
    <row r="353" spans="2:12" ht="16.5" customHeight="1" x14ac:dyDescent="0.2">
      <c r="B353" s="239"/>
      <c r="C353" s="239"/>
      <c r="D353" s="239"/>
      <c r="E353" s="239"/>
      <c r="F353" s="239"/>
      <c r="K353" s="239"/>
      <c r="L353" s="239"/>
    </row>
    <row r="354" spans="2:12" ht="16.5" customHeight="1" x14ac:dyDescent="0.2">
      <c r="B354" s="239"/>
      <c r="C354" s="239"/>
      <c r="D354" s="239"/>
      <c r="E354" s="239"/>
      <c r="F354" s="239"/>
      <c r="K354" s="239"/>
      <c r="L354" s="239"/>
    </row>
    <row r="355" spans="2:12" ht="16.5" customHeight="1" x14ac:dyDescent="0.2">
      <c r="B355" s="239"/>
      <c r="C355" s="239"/>
      <c r="D355" s="239"/>
      <c r="E355" s="239"/>
      <c r="F355" s="239"/>
      <c r="K355" s="239"/>
      <c r="L355" s="239"/>
    </row>
    <row r="356" spans="2:12" ht="16.5" customHeight="1" x14ac:dyDescent="0.2">
      <c r="B356" s="239"/>
      <c r="C356" s="239"/>
      <c r="D356" s="239"/>
      <c r="E356" s="239"/>
      <c r="F356" s="239"/>
      <c r="K356" s="239"/>
      <c r="L356" s="239"/>
    </row>
    <row r="357" spans="2:12" ht="16.5" customHeight="1" x14ac:dyDescent="0.2">
      <c r="B357" s="239"/>
      <c r="C357" s="239"/>
      <c r="D357" s="239"/>
      <c r="E357" s="239"/>
      <c r="F357" s="239"/>
      <c r="K357" s="239"/>
      <c r="L357" s="239"/>
    </row>
    <row r="358" spans="2:12" ht="16.5" customHeight="1" x14ac:dyDescent="0.2">
      <c r="B358" s="239"/>
      <c r="C358" s="239"/>
      <c r="D358" s="239"/>
      <c r="E358" s="239"/>
      <c r="F358" s="239"/>
      <c r="K358" s="239"/>
      <c r="L358" s="239"/>
    </row>
    <row r="359" spans="2:12" ht="16.5" customHeight="1" x14ac:dyDescent="0.2">
      <c r="B359" s="239"/>
      <c r="C359" s="239"/>
      <c r="D359" s="239"/>
      <c r="E359" s="239"/>
      <c r="F359" s="239"/>
      <c r="K359" s="239"/>
      <c r="L359" s="239"/>
    </row>
    <row r="360" spans="2:12" ht="16.5" customHeight="1" x14ac:dyDescent="0.2">
      <c r="B360" s="239"/>
      <c r="C360" s="239"/>
      <c r="D360" s="239"/>
      <c r="E360" s="239"/>
      <c r="F360" s="239"/>
      <c r="K360" s="239"/>
      <c r="L360" s="239"/>
    </row>
    <row r="361" spans="2:12" ht="16.5" customHeight="1" x14ac:dyDescent="0.2">
      <c r="B361" s="239"/>
      <c r="C361" s="239"/>
      <c r="D361" s="239"/>
      <c r="E361" s="239"/>
      <c r="F361" s="239"/>
      <c r="K361" s="239"/>
      <c r="L361" s="239"/>
    </row>
    <row r="362" spans="2:12" ht="16.5" customHeight="1" x14ac:dyDescent="0.2">
      <c r="B362" s="239"/>
      <c r="C362" s="239"/>
      <c r="D362" s="239"/>
      <c r="E362" s="239"/>
      <c r="F362" s="239"/>
      <c r="K362" s="239"/>
      <c r="L362" s="239"/>
    </row>
    <row r="363" spans="2:12" ht="16.5" customHeight="1" x14ac:dyDescent="0.2">
      <c r="B363" s="239"/>
      <c r="C363" s="239"/>
      <c r="D363" s="239"/>
      <c r="E363" s="239"/>
      <c r="F363" s="239"/>
      <c r="K363" s="239"/>
      <c r="L363" s="239"/>
    </row>
    <row r="364" spans="2:12" ht="16.5" customHeight="1" x14ac:dyDescent="0.2">
      <c r="B364" s="239"/>
      <c r="C364" s="239"/>
      <c r="D364" s="239"/>
      <c r="E364" s="239"/>
      <c r="F364" s="239"/>
      <c r="K364" s="239"/>
      <c r="L364" s="239"/>
    </row>
    <row r="365" spans="2:12" ht="16.5" customHeight="1" x14ac:dyDescent="0.2">
      <c r="B365" s="239"/>
      <c r="C365" s="239"/>
      <c r="D365" s="239"/>
      <c r="E365" s="239"/>
      <c r="F365" s="239"/>
      <c r="K365" s="239"/>
      <c r="L365" s="239"/>
    </row>
    <row r="366" spans="2:12" ht="16.5" customHeight="1" x14ac:dyDescent="0.2">
      <c r="B366" s="239"/>
      <c r="C366" s="239"/>
      <c r="D366" s="239"/>
      <c r="E366" s="239"/>
      <c r="F366" s="239"/>
      <c r="K366" s="239"/>
      <c r="L366" s="239"/>
    </row>
    <row r="367" spans="2:12" ht="16.5" customHeight="1" x14ac:dyDescent="0.2">
      <c r="B367" s="239"/>
      <c r="C367" s="239"/>
      <c r="D367" s="239"/>
      <c r="E367" s="239"/>
      <c r="F367" s="239"/>
      <c r="K367" s="239"/>
      <c r="L367" s="239"/>
    </row>
    <row r="368" spans="2:12" ht="16.5" customHeight="1" x14ac:dyDescent="0.2">
      <c r="B368" s="239"/>
      <c r="C368" s="239"/>
      <c r="D368" s="239"/>
      <c r="E368" s="239"/>
      <c r="F368" s="239"/>
      <c r="K368" s="239"/>
      <c r="L368" s="239"/>
    </row>
    <row r="369" spans="2:12" ht="16.5" customHeight="1" x14ac:dyDescent="0.2">
      <c r="B369" s="239"/>
      <c r="C369" s="239"/>
      <c r="D369" s="239"/>
      <c r="E369" s="239"/>
      <c r="F369" s="239"/>
      <c r="K369" s="239"/>
      <c r="L369" s="239"/>
    </row>
    <row r="370" spans="2:12" ht="16.5" customHeight="1" x14ac:dyDescent="0.2">
      <c r="B370" s="239"/>
      <c r="C370" s="239"/>
      <c r="D370" s="239"/>
      <c r="E370" s="239"/>
      <c r="F370" s="239"/>
      <c r="K370" s="239"/>
      <c r="L370" s="239"/>
    </row>
    <row r="371" spans="2:12" ht="16.5" customHeight="1" x14ac:dyDescent="0.2">
      <c r="B371" s="239"/>
      <c r="C371" s="239"/>
      <c r="D371" s="239"/>
      <c r="E371" s="239"/>
      <c r="F371" s="239"/>
      <c r="K371" s="239"/>
      <c r="L371" s="239"/>
    </row>
    <row r="372" spans="2:12" ht="16.5" customHeight="1" x14ac:dyDescent="0.2">
      <c r="B372" s="239"/>
      <c r="C372" s="239"/>
      <c r="D372" s="239"/>
      <c r="E372" s="239"/>
      <c r="F372" s="239"/>
      <c r="K372" s="239"/>
      <c r="L372" s="239"/>
    </row>
    <row r="373" spans="2:12" ht="16.5" customHeight="1" x14ac:dyDescent="0.2">
      <c r="B373" s="239"/>
      <c r="C373" s="239"/>
      <c r="D373" s="239"/>
      <c r="E373" s="239"/>
      <c r="F373" s="239"/>
      <c r="K373" s="239"/>
      <c r="L373" s="239"/>
    </row>
    <row r="374" spans="2:12" ht="16.5" customHeight="1" x14ac:dyDescent="0.2">
      <c r="B374" s="239"/>
      <c r="C374" s="239"/>
      <c r="D374" s="239"/>
      <c r="E374" s="239"/>
      <c r="F374" s="239"/>
      <c r="K374" s="239"/>
      <c r="L374" s="239"/>
    </row>
    <row r="375" spans="2:12" ht="16.5" customHeight="1" x14ac:dyDescent="0.2">
      <c r="B375" s="239"/>
      <c r="C375" s="239"/>
      <c r="D375" s="239"/>
      <c r="E375" s="239"/>
      <c r="F375" s="239"/>
      <c r="K375" s="239"/>
      <c r="L375" s="239"/>
    </row>
    <row r="376" spans="2:12" ht="16.5" customHeight="1" x14ac:dyDescent="0.2">
      <c r="B376" s="239"/>
      <c r="C376" s="239"/>
      <c r="D376" s="239"/>
      <c r="E376" s="239"/>
      <c r="F376" s="239"/>
      <c r="K376" s="239"/>
      <c r="L376" s="239"/>
    </row>
    <row r="377" spans="2:12" ht="16.5" customHeight="1" x14ac:dyDescent="0.2">
      <c r="B377" s="239"/>
      <c r="C377" s="239"/>
      <c r="D377" s="239"/>
      <c r="E377" s="239"/>
      <c r="F377" s="239"/>
      <c r="K377" s="239"/>
      <c r="L377" s="239"/>
    </row>
    <row r="378" spans="2:12" ht="16.5" customHeight="1" x14ac:dyDescent="0.2">
      <c r="B378" s="239"/>
      <c r="C378" s="239"/>
      <c r="D378" s="239"/>
      <c r="E378" s="239"/>
      <c r="F378" s="239"/>
      <c r="K378" s="239"/>
      <c r="L378" s="239"/>
    </row>
    <row r="379" spans="2:12" ht="16.5" customHeight="1" x14ac:dyDescent="0.2">
      <c r="B379" s="239"/>
      <c r="C379" s="239"/>
      <c r="D379" s="239"/>
      <c r="E379" s="239"/>
      <c r="F379" s="239"/>
      <c r="K379" s="239"/>
      <c r="L379" s="239"/>
    </row>
    <row r="380" spans="2:12" ht="16.5" customHeight="1" x14ac:dyDescent="0.2">
      <c r="B380" s="239"/>
      <c r="C380" s="239"/>
      <c r="D380" s="239"/>
      <c r="E380" s="239"/>
      <c r="F380" s="239"/>
      <c r="K380" s="239"/>
      <c r="L380" s="239"/>
    </row>
    <row r="381" spans="2:12" ht="16.5" customHeight="1" x14ac:dyDescent="0.2">
      <c r="B381" s="239"/>
      <c r="C381" s="239"/>
      <c r="D381" s="239"/>
      <c r="E381" s="239"/>
      <c r="F381" s="239"/>
      <c r="K381" s="239"/>
      <c r="L381" s="239"/>
    </row>
    <row r="382" spans="2:12" ht="16.5" customHeight="1" x14ac:dyDescent="0.2">
      <c r="B382" s="239"/>
      <c r="C382" s="239"/>
      <c r="D382" s="239"/>
      <c r="E382" s="239"/>
      <c r="F382" s="239"/>
      <c r="K382" s="239"/>
      <c r="L382" s="239"/>
    </row>
    <row r="383" spans="2:12" ht="16.5" customHeight="1" x14ac:dyDescent="0.2">
      <c r="B383" s="239"/>
      <c r="C383" s="239"/>
      <c r="D383" s="239"/>
      <c r="E383" s="239"/>
      <c r="F383" s="239"/>
      <c r="K383" s="239"/>
      <c r="L383" s="239"/>
    </row>
    <row r="384" spans="2:12" ht="16.5" customHeight="1" x14ac:dyDescent="0.2">
      <c r="B384" s="239"/>
      <c r="C384" s="239"/>
      <c r="D384" s="239"/>
      <c r="E384" s="239"/>
      <c r="F384" s="239"/>
      <c r="K384" s="239"/>
      <c r="L384" s="239"/>
    </row>
    <row r="385" spans="2:12" ht="16.5" customHeight="1" x14ac:dyDescent="0.2">
      <c r="B385" s="239"/>
      <c r="C385" s="239"/>
      <c r="D385" s="239"/>
      <c r="E385" s="239"/>
      <c r="F385" s="239"/>
      <c r="K385" s="239"/>
      <c r="L385" s="239"/>
    </row>
    <row r="386" spans="2:12" ht="16.5" customHeight="1" x14ac:dyDescent="0.2">
      <c r="B386" s="239"/>
      <c r="C386" s="239"/>
      <c r="D386" s="239"/>
      <c r="E386" s="239"/>
      <c r="F386" s="239"/>
      <c r="K386" s="239"/>
      <c r="L386" s="239"/>
    </row>
    <row r="387" spans="2:12" ht="16.5" customHeight="1" x14ac:dyDescent="0.2">
      <c r="B387" s="239"/>
      <c r="C387" s="239"/>
      <c r="D387" s="239"/>
      <c r="E387" s="239"/>
      <c r="F387" s="239"/>
      <c r="K387" s="239"/>
      <c r="L387" s="239"/>
    </row>
    <row r="388" spans="2:12" ht="16.5" customHeight="1" x14ac:dyDescent="0.2">
      <c r="B388" s="239"/>
      <c r="C388" s="239"/>
      <c r="D388" s="239"/>
      <c r="E388" s="239"/>
      <c r="F388" s="239"/>
      <c r="K388" s="239"/>
      <c r="L388" s="239"/>
    </row>
    <row r="389" spans="2:12" ht="16.5" customHeight="1" x14ac:dyDescent="0.2">
      <c r="B389" s="239"/>
      <c r="C389" s="239"/>
      <c r="D389" s="239"/>
      <c r="E389" s="239"/>
      <c r="F389" s="239"/>
      <c r="K389" s="239"/>
      <c r="L389" s="239"/>
    </row>
    <row r="390" spans="2:12" ht="16.5" customHeight="1" x14ac:dyDescent="0.2">
      <c r="B390" s="239"/>
      <c r="C390" s="239"/>
      <c r="D390" s="239"/>
      <c r="E390" s="239"/>
      <c r="F390" s="239"/>
      <c r="K390" s="239"/>
      <c r="L390" s="239"/>
    </row>
    <row r="391" spans="2:12" ht="16.5" customHeight="1" x14ac:dyDescent="0.2">
      <c r="B391" s="239"/>
      <c r="C391" s="239"/>
      <c r="D391" s="239"/>
      <c r="E391" s="239"/>
      <c r="F391" s="239"/>
      <c r="K391" s="239"/>
      <c r="L391" s="239"/>
    </row>
    <row r="392" spans="2:12" ht="16.5" customHeight="1" x14ac:dyDescent="0.2">
      <c r="B392" s="239"/>
      <c r="C392" s="239"/>
      <c r="D392" s="239"/>
      <c r="E392" s="239"/>
      <c r="F392" s="239"/>
      <c r="K392" s="239"/>
      <c r="L392" s="239"/>
    </row>
    <row r="393" spans="2:12" ht="16.5" customHeight="1" x14ac:dyDescent="0.2">
      <c r="B393" s="239"/>
      <c r="C393" s="239"/>
      <c r="D393" s="239"/>
      <c r="E393" s="239"/>
      <c r="F393" s="239"/>
      <c r="K393" s="239"/>
      <c r="L393" s="239"/>
    </row>
    <row r="394" spans="2:12" ht="16.5" customHeight="1" x14ac:dyDescent="0.2">
      <c r="B394" s="239"/>
      <c r="C394" s="239"/>
      <c r="D394" s="239"/>
      <c r="E394" s="239"/>
      <c r="F394" s="239"/>
      <c r="K394" s="239"/>
      <c r="L394" s="239"/>
    </row>
    <row r="395" spans="2:12" ht="16.5" customHeight="1" x14ac:dyDescent="0.2">
      <c r="B395" s="239"/>
      <c r="C395" s="239"/>
      <c r="D395" s="239"/>
      <c r="E395" s="239"/>
      <c r="F395" s="239"/>
      <c r="K395" s="239"/>
      <c r="L395" s="239"/>
    </row>
    <row r="396" spans="2:12" ht="16.5" customHeight="1" x14ac:dyDescent="0.2">
      <c r="B396" s="239"/>
      <c r="C396" s="239"/>
      <c r="D396" s="239"/>
      <c r="E396" s="239"/>
      <c r="F396" s="239"/>
      <c r="K396" s="239"/>
      <c r="L396" s="239"/>
    </row>
    <row r="397" spans="2:12" ht="16.5" customHeight="1" x14ac:dyDescent="0.2">
      <c r="B397" s="239"/>
      <c r="C397" s="239"/>
      <c r="D397" s="239"/>
      <c r="E397" s="239"/>
      <c r="F397" s="239"/>
      <c r="K397" s="239"/>
      <c r="L397" s="239"/>
    </row>
    <row r="398" spans="2:12" ht="16.5" customHeight="1" x14ac:dyDescent="0.2">
      <c r="B398" s="239"/>
      <c r="C398" s="239"/>
      <c r="D398" s="239"/>
      <c r="E398" s="239"/>
      <c r="F398" s="239"/>
      <c r="K398" s="239"/>
      <c r="L398" s="239"/>
    </row>
    <row r="399" spans="2:12" ht="16.5" customHeight="1" x14ac:dyDescent="0.2">
      <c r="B399" s="239"/>
      <c r="C399" s="239"/>
      <c r="D399" s="239"/>
      <c r="E399" s="239"/>
      <c r="F399" s="239"/>
      <c r="K399" s="239"/>
      <c r="L399" s="239"/>
    </row>
    <row r="400" spans="2:12" ht="16.5" customHeight="1" x14ac:dyDescent="0.2">
      <c r="B400" s="239"/>
      <c r="C400" s="239"/>
      <c r="D400" s="239"/>
      <c r="E400" s="239"/>
      <c r="F400" s="239"/>
      <c r="K400" s="239"/>
      <c r="L400" s="239"/>
    </row>
    <row r="401" spans="2:12" ht="16.5" customHeight="1" x14ac:dyDescent="0.2">
      <c r="B401" s="239"/>
      <c r="C401" s="239"/>
      <c r="D401" s="239"/>
      <c r="E401" s="239"/>
      <c r="F401" s="239"/>
      <c r="K401" s="239"/>
      <c r="L401" s="239"/>
    </row>
    <row r="402" spans="2:12" ht="16.5" customHeight="1" x14ac:dyDescent="0.2">
      <c r="B402" s="239"/>
      <c r="C402" s="239"/>
      <c r="D402" s="239"/>
      <c r="E402" s="239"/>
      <c r="F402" s="239"/>
      <c r="K402" s="239"/>
      <c r="L402" s="239"/>
    </row>
    <row r="403" spans="2:12" ht="16.5" customHeight="1" x14ac:dyDescent="0.2">
      <c r="B403" s="239"/>
      <c r="C403" s="239"/>
      <c r="D403" s="239"/>
      <c r="E403" s="239"/>
      <c r="F403" s="239"/>
      <c r="K403" s="239"/>
      <c r="L403" s="239"/>
    </row>
    <row r="404" spans="2:12" ht="16.5" customHeight="1" x14ac:dyDescent="0.2">
      <c r="B404" s="239"/>
      <c r="C404" s="239"/>
      <c r="D404" s="239"/>
      <c r="E404" s="239"/>
      <c r="F404" s="239"/>
      <c r="K404" s="239"/>
      <c r="L404" s="239"/>
    </row>
    <row r="405" spans="2:12" ht="16.5" customHeight="1" x14ac:dyDescent="0.2">
      <c r="B405" s="239"/>
      <c r="C405" s="239"/>
      <c r="D405" s="239"/>
      <c r="E405" s="239"/>
      <c r="F405" s="239"/>
      <c r="K405" s="239"/>
      <c r="L405" s="239"/>
    </row>
    <row r="406" spans="2:12" ht="16.5" customHeight="1" x14ac:dyDescent="0.2">
      <c r="B406" s="239"/>
      <c r="C406" s="239"/>
      <c r="D406" s="239"/>
      <c r="E406" s="239"/>
      <c r="F406" s="239"/>
      <c r="K406" s="239"/>
      <c r="L406" s="239"/>
    </row>
    <row r="407" spans="2:12" ht="16.5" customHeight="1" x14ac:dyDescent="0.2">
      <c r="B407" s="239"/>
      <c r="C407" s="239"/>
      <c r="D407" s="239"/>
      <c r="E407" s="239"/>
      <c r="F407" s="239"/>
      <c r="K407" s="239"/>
      <c r="L407" s="239"/>
    </row>
    <row r="408" spans="2:12" ht="16.5" customHeight="1" x14ac:dyDescent="0.2">
      <c r="B408" s="239"/>
      <c r="C408" s="239"/>
      <c r="D408" s="239"/>
      <c r="E408" s="239"/>
      <c r="F408" s="239"/>
      <c r="K408" s="239"/>
      <c r="L408" s="239"/>
    </row>
    <row r="409" spans="2:12" ht="16.5" customHeight="1" x14ac:dyDescent="0.2">
      <c r="B409" s="239"/>
      <c r="C409" s="239"/>
      <c r="D409" s="239"/>
      <c r="E409" s="239"/>
      <c r="F409" s="239"/>
      <c r="K409" s="239"/>
      <c r="L409" s="239"/>
    </row>
    <row r="410" spans="2:12" ht="16.5" customHeight="1" x14ac:dyDescent="0.2">
      <c r="B410" s="239"/>
      <c r="C410" s="239"/>
      <c r="D410" s="239"/>
      <c r="E410" s="239"/>
      <c r="F410" s="239"/>
      <c r="K410" s="239"/>
      <c r="L410" s="239"/>
    </row>
    <row r="411" spans="2:12" ht="16.5" customHeight="1" x14ac:dyDescent="0.2">
      <c r="B411" s="239"/>
      <c r="C411" s="239"/>
      <c r="D411" s="239"/>
      <c r="E411" s="239"/>
      <c r="F411" s="239"/>
      <c r="K411" s="239"/>
      <c r="L411" s="239"/>
    </row>
    <row r="412" spans="2:12" ht="16.5" customHeight="1" x14ac:dyDescent="0.2">
      <c r="B412" s="239"/>
      <c r="C412" s="239"/>
      <c r="D412" s="239"/>
      <c r="E412" s="239"/>
      <c r="F412" s="239"/>
      <c r="K412" s="239"/>
      <c r="L412" s="239"/>
    </row>
    <row r="413" spans="2:12" ht="16.5" customHeight="1" x14ac:dyDescent="0.2">
      <c r="B413" s="239"/>
      <c r="C413" s="239"/>
      <c r="D413" s="239"/>
      <c r="E413" s="239"/>
      <c r="F413" s="239"/>
      <c r="K413" s="239"/>
      <c r="L413" s="239"/>
    </row>
    <row r="414" spans="2:12" ht="16.5" customHeight="1" x14ac:dyDescent="0.2">
      <c r="B414" s="239"/>
      <c r="C414" s="239"/>
      <c r="D414" s="239"/>
      <c r="E414" s="239"/>
      <c r="F414" s="239"/>
      <c r="K414" s="239"/>
      <c r="L414" s="239"/>
    </row>
    <row r="415" spans="2:12" ht="16.5" customHeight="1" x14ac:dyDescent="0.2">
      <c r="B415" s="239"/>
      <c r="C415" s="239"/>
      <c r="D415" s="239"/>
      <c r="E415" s="239"/>
      <c r="F415" s="239"/>
      <c r="K415" s="239"/>
      <c r="L415" s="239"/>
    </row>
    <row r="416" spans="2:12" ht="16.5" customHeight="1" x14ac:dyDescent="0.2">
      <c r="B416" s="239"/>
      <c r="C416" s="239"/>
      <c r="D416" s="239"/>
      <c r="E416" s="239"/>
      <c r="F416" s="239"/>
      <c r="K416" s="239"/>
      <c r="L416" s="239"/>
    </row>
    <row r="417" spans="2:12" ht="16.5" customHeight="1" x14ac:dyDescent="0.2">
      <c r="B417" s="239"/>
      <c r="C417" s="239"/>
      <c r="D417" s="239"/>
      <c r="E417" s="239"/>
      <c r="F417" s="239"/>
      <c r="K417" s="239"/>
      <c r="L417" s="239"/>
    </row>
    <row r="418" spans="2:12" ht="16.5" customHeight="1" x14ac:dyDescent="0.2">
      <c r="B418" s="239"/>
      <c r="C418" s="239"/>
      <c r="D418" s="239"/>
      <c r="E418" s="239"/>
      <c r="F418" s="239"/>
      <c r="K418" s="239"/>
      <c r="L418" s="239"/>
    </row>
    <row r="419" spans="2:12" ht="16.5" customHeight="1" x14ac:dyDescent="0.2">
      <c r="B419" s="239"/>
      <c r="C419" s="239"/>
      <c r="D419" s="239"/>
      <c r="E419" s="239"/>
      <c r="F419" s="239"/>
      <c r="K419" s="239"/>
      <c r="L419" s="239"/>
    </row>
    <row r="420" spans="2:12" ht="16.5" customHeight="1" x14ac:dyDescent="0.2">
      <c r="B420" s="239"/>
      <c r="C420" s="239"/>
      <c r="D420" s="239"/>
      <c r="E420" s="239"/>
      <c r="F420" s="239"/>
      <c r="K420" s="239"/>
      <c r="L420" s="239"/>
    </row>
    <row r="421" spans="2:12" ht="16.5" customHeight="1" x14ac:dyDescent="0.2">
      <c r="B421" s="239"/>
      <c r="C421" s="239"/>
      <c r="D421" s="239"/>
      <c r="E421" s="239"/>
      <c r="F421" s="239"/>
      <c r="K421" s="239"/>
      <c r="L421" s="239"/>
    </row>
    <row r="422" spans="2:12" ht="16.5" customHeight="1" x14ac:dyDescent="0.2">
      <c r="B422" s="239"/>
      <c r="C422" s="239"/>
      <c r="D422" s="239"/>
      <c r="E422" s="239"/>
      <c r="F422" s="239"/>
      <c r="K422" s="239"/>
      <c r="L422" s="239"/>
    </row>
    <row r="423" spans="2:12" ht="16.5" customHeight="1" x14ac:dyDescent="0.2">
      <c r="B423" s="239"/>
      <c r="C423" s="239"/>
      <c r="D423" s="239"/>
      <c r="E423" s="239"/>
      <c r="F423" s="239"/>
      <c r="K423" s="239"/>
      <c r="L423" s="239"/>
    </row>
    <row r="424" spans="2:12" ht="16.5" customHeight="1" x14ac:dyDescent="0.2">
      <c r="B424" s="239"/>
      <c r="C424" s="239"/>
      <c r="D424" s="239"/>
      <c r="E424" s="239"/>
      <c r="F424" s="239"/>
      <c r="K424" s="239"/>
      <c r="L424" s="239"/>
    </row>
    <row r="425" spans="2:12" ht="16.5" customHeight="1" x14ac:dyDescent="0.2">
      <c r="B425" s="239"/>
      <c r="C425" s="239"/>
      <c r="D425" s="239"/>
      <c r="E425" s="239"/>
      <c r="F425" s="239"/>
      <c r="K425" s="239"/>
      <c r="L425" s="239"/>
    </row>
    <row r="426" spans="2:12" ht="16.5" customHeight="1" x14ac:dyDescent="0.2">
      <c r="B426" s="239"/>
      <c r="C426" s="239"/>
      <c r="D426" s="239"/>
      <c r="E426" s="239"/>
      <c r="F426" s="239"/>
      <c r="K426" s="239"/>
      <c r="L426" s="239"/>
    </row>
    <row r="427" spans="2:12" ht="16.5" customHeight="1" x14ac:dyDescent="0.2">
      <c r="B427" s="239"/>
      <c r="C427" s="239"/>
      <c r="D427" s="239"/>
      <c r="E427" s="239"/>
      <c r="F427" s="239"/>
      <c r="K427" s="239"/>
      <c r="L427" s="239"/>
    </row>
    <row r="428" spans="2:12" ht="16.5" customHeight="1" x14ac:dyDescent="0.2">
      <c r="B428" s="239"/>
      <c r="C428" s="239"/>
      <c r="D428" s="239"/>
      <c r="E428" s="239"/>
      <c r="F428" s="239"/>
      <c r="K428" s="239"/>
      <c r="L428" s="239"/>
    </row>
    <row r="429" spans="2:12" ht="16.5" customHeight="1" x14ac:dyDescent="0.2">
      <c r="B429" s="239"/>
      <c r="C429" s="239"/>
      <c r="D429" s="239"/>
      <c r="E429" s="239"/>
      <c r="F429" s="239"/>
      <c r="K429" s="239"/>
      <c r="L429" s="239"/>
    </row>
    <row r="430" spans="2:12" ht="16.5" customHeight="1" x14ac:dyDescent="0.2">
      <c r="B430" s="239"/>
      <c r="C430" s="239"/>
      <c r="D430" s="239"/>
      <c r="E430" s="239"/>
      <c r="F430" s="239"/>
      <c r="K430" s="239"/>
      <c r="L430" s="239"/>
    </row>
    <row r="431" spans="2:12" ht="16.5" customHeight="1" x14ac:dyDescent="0.2">
      <c r="B431" s="239"/>
      <c r="C431" s="239"/>
      <c r="D431" s="239"/>
      <c r="E431" s="239"/>
      <c r="F431" s="239"/>
      <c r="K431" s="239"/>
      <c r="L431" s="239"/>
    </row>
    <row r="432" spans="2:12" ht="16.5" customHeight="1" x14ac:dyDescent="0.2">
      <c r="B432" s="239"/>
      <c r="C432" s="239"/>
      <c r="D432" s="239"/>
      <c r="E432" s="239"/>
      <c r="F432" s="239"/>
      <c r="K432" s="239"/>
      <c r="L432" s="239"/>
    </row>
    <row r="433" spans="2:12" ht="16.5" customHeight="1" x14ac:dyDescent="0.2">
      <c r="B433" s="239"/>
      <c r="C433" s="239"/>
      <c r="D433" s="239"/>
      <c r="E433" s="239"/>
      <c r="F433" s="239"/>
      <c r="K433" s="239"/>
      <c r="L433" s="239"/>
    </row>
    <row r="434" spans="2:12" ht="16.5" customHeight="1" x14ac:dyDescent="0.2">
      <c r="B434" s="239"/>
      <c r="C434" s="239"/>
      <c r="D434" s="239"/>
      <c r="E434" s="239"/>
      <c r="F434" s="239"/>
      <c r="K434" s="239"/>
      <c r="L434" s="239"/>
    </row>
    <row r="435" spans="2:12" ht="16.5" customHeight="1" x14ac:dyDescent="0.2">
      <c r="B435" s="239"/>
      <c r="C435" s="239"/>
      <c r="D435" s="239"/>
      <c r="E435" s="239"/>
      <c r="F435" s="239"/>
      <c r="K435" s="239"/>
      <c r="L435" s="239"/>
    </row>
    <row r="436" spans="2:12" ht="16.5" customHeight="1" x14ac:dyDescent="0.2">
      <c r="B436" s="239"/>
      <c r="C436" s="239"/>
      <c r="D436" s="239"/>
      <c r="E436" s="239"/>
      <c r="F436" s="239"/>
      <c r="K436" s="239"/>
      <c r="L436" s="239"/>
    </row>
    <row r="437" spans="2:12" ht="16.5" customHeight="1" x14ac:dyDescent="0.2">
      <c r="B437" s="239"/>
      <c r="C437" s="239"/>
      <c r="D437" s="239"/>
      <c r="E437" s="239"/>
      <c r="F437" s="239"/>
      <c r="K437" s="239"/>
      <c r="L437" s="239"/>
    </row>
    <row r="438" spans="2:12" ht="16.5" customHeight="1" x14ac:dyDescent="0.2">
      <c r="B438" s="239"/>
      <c r="C438" s="239"/>
      <c r="D438" s="239"/>
      <c r="E438" s="239"/>
      <c r="F438" s="239"/>
      <c r="K438" s="239"/>
      <c r="L438" s="239"/>
    </row>
    <row r="439" spans="2:12" ht="16.5" customHeight="1" x14ac:dyDescent="0.2">
      <c r="B439" s="239"/>
      <c r="C439" s="239"/>
      <c r="D439" s="239"/>
      <c r="E439" s="239"/>
      <c r="F439" s="239"/>
      <c r="K439" s="239"/>
      <c r="L439" s="239"/>
    </row>
    <row r="440" spans="2:12" ht="16.5" customHeight="1" x14ac:dyDescent="0.2">
      <c r="B440" s="239"/>
      <c r="C440" s="239"/>
      <c r="D440" s="239"/>
      <c r="E440" s="239"/>
      <c r="F440" s="239"/>
      <c r="K440" s="239"/>
      <c r="L440" s="239"/>
    </row>
    <row r="441" spans="2:12" ht="16.5" customHeight="1" x14ac:dyDescent="0.2">
      <c r="B441" s="239"/>
      <c r="C441" s="239"/>
      <c r="D441" s="239"/>
      <c r="E441" s="239"/>
      <c r="F441" s="239"/>
      <c r="K441" s="239"/>
      <c r="L441" s="239"/>
    </row>
    <row r="442" spans="2:12" ht="16.5" customHeight="1" x14ac:dyDescent="0.2">
      <c r="B442" s="239"/>
      <c r="C442" s="239"/>
      <c r="D442" s="239"/>
      <c r="E442" s="239"/>
      <c r="F442" s="239"/>
      <c r="K442" s="239"/>
      <c r="L442" s="239"/>
    </row>
    <row r="443" spans="2:12" ht="16.5" customHeight="1" x14ac:dyDescent="0.2">
      <c r="B443" s="239"/>
      <c r="C443" s="239"/>
      <c r="D443" s="239"/>
      <c r="E443" s="239"/>
      <c r="F443" s="239"/>
      <c r="K443" s="239"/>
      <c r="L443" s="239"/>
    </row>
    <row r="444" spans="2:12" ht="16.5" customHeight="1" x14ac:dyDescent="0.2">
      <c r="B444" s="239"/>
      <c r="C444" s="239"/>
      <c r="D444" s="239"/>
      <c r="E444" s="239"/>
      <c r="F444" s="239"/>
      <c r="K444" s="239"/>
      <c r="L444" s="239"/>
    </row>
    <row r="445" spans="2:12" ht="16.5" customHeight="1" x14ac:dyDescent="0.2">
      <c r="B445" s="239"/>
      <c r="C445" s="239"/>
      <c r="D445" s="239"/>
      <c r="E445" s="239"/>
      <c r="F445" s="239"/>
      <c r="K445" s="239"/>
      <c r="L445" s="239"/>
    </row>
    <row r="446" spans="2:12" ht="16.5" customHeight="1" x14ac:dyDescent="0.2">
      <c r="B446" s="239"/>
      <c r="C446" s="239"/>
      <c r="D446" s="239"/>
      <c r="E446" s="239"/>
      <c r="F446" s="239"/>
      <c r="K446" s="239"/>
      <c r="L446" s="239"/>
    </row>
    <row r="447" spans="2:12" ht="16.5" customHeight="1" x14ac:dyDescent="0.2">
      <c r="B447" s="239"/>
      <c r="C447" s="239"/>
      <c r="D447" s="239"/>
      <c r="E447" s="239"/>
      <c r="F447" s="239"/>
      <c r="K447" s="239"/>
      <c r="L447" s="239"/>
    </row>
    <row r="448" spans="2:12" ht="16.5" customHeight="1" x14ac:dyDescent="0.2">
      <c r="B448" s="239"/>
      <c r="C448" s="239"/>
      <c r="D448" s="239"/>
      <c r="E448" s="239"/>
      <c r="F448" s="239"/>
      <c r="K448" s="239"/>
      <c r="L448" s="239"/>
    </row>
    <row r="449" spans="2:12" ht="16.5" customHeight="1" x14ac:dyDescent="0.2">
      <c r="B449" s="239"/>
      <c r="C449" s="239"/>
      <c r="D449" s="239"/>
      <c r="E449" s="239"/>
      <c r="F449" s="239"/>
      <c r="K449" s="239"/>
      <c r="L449" s="239"/>
    </row>
    <row r="450" spans="2:12" ht="16.5" customHeight="1" x14ac:dyDescent="0.2">
      <c r="B450" s="239"/>
      <c r="C450" s="239"/>
      <c r="D450" s="239"/>
      <c r="E450" s="239"/>
      <c r="F450" s="239"/>
      <c r="K450" s="239"/>
      <c r="L450" s="239"/>
    </row>
    <row r="451" spans="2:12" ht="16.5" customHeight="1" x14ac:dyDescent="0.2">
      <c r="B451" s="239"/>
      <c r="C451" s="239"/>
      <c r="D451" s="239"/>
      <c r="E451" s="239"/>
      <c r="F451" s="239"/>
      <c r="K451" s="239"/>
      <c r="L451" s="239"/>
    </row>
    <row r="452" spans="2:12" ht="16.5" customHeight="1" x14ac:dyDescent="0.2">
      <c r="B452" s="239"/>
      <c r="C452" s="239"/>
      <c r="D452" s="239"/>
      <c r="E452" s="239"/>
      <c r="F452" s="239"/>
      <c r="K452" s="239"/>
      <c r="L452" s="239"/>
    </row>
    <row r="453" spans="2:12" ht="16.5" customHeight="1" x14ac:dyDescent="0.2">
      <c r="B453" s="239"/>
      <c r="C453" s="239"/>
      <c r="D453" s="239"/>
      <c r="E453" s="239"/>
      <c r="F453" s="239"/>
      <c r="K453" s="239"/>
      <c r="L453" s="239"/>
    </row>
    <row r="454" spans="2:12" ht="16.5" customHeight="1" x14ac:dyDescent="0.2">
      <c r="B454" s="239"/>
      <c r="C454" s="239"/>
      <c r="D454" s="239"/>
      <c r="E454" s="239"/>
      <c r="F454" s="239"/>
      <c r="K454" s="239"/>
      <c r="L454" s="239"/>
    </row>
    <row r="455" spans="2:12" ht="16.5" customHeight="1" x14ac:dyDescent="0.2">
      <c r="B455" s="239"/>
      <c r="C455" s="239"/>
      <c r="D455" s="239"/>
      <c r="E455" s="239"/>
      <c r="F455" s="239"/>
      <c r="K455" s="239"/>
      <c r="L455" s="239"/>
    </row>
    <row r="456" spans="2:12" ht="16.5" customHeight="1" x14ac:dyDescent="0.2">
      <c r="B456" s="239"/>
      <c r="C456" s="239"/>
      <c r="D456" s="239"/>
      <c r="E456" s="239"/>
      <c r="F456" s="239"/>
      <c r="K456" s="239"/>
      <c r="L456" s="239"/>
    </row>
    <row r="457" spans="2:12" ht="16.5" customHeight="1" x14ac:dyDescent="0.2">
      <c r="B457" s="239"/>
      <c r="C457" s="239"/>
      <c r="D457" s="239"/>
      <c r="E457" s="239"/>
      <c r="F457" s="239"/>
      <c r="K457" s="239"/>
      <c r="L457" s="239"/>
    </row>
    <row r="458" spans="2:12" ht="16.5" customHeight="1" x14ac:dyDescent="0.2">
      <c r="B458" s="239"/>
      <c r="C458" s="239"/>
      <c r="D458" s="239"/>
      <c r="E458" s="239"/>
      <c r="F458" s="239"/>
      <c r="K458" s="239"/>
      <c r="L458" s="239"/>
    </row>
    <row r="459" spans="2:12" ht="16.5" customHeight="1" x14ac:dyDescent="0.2">
      <c r="B459" s="239"/>
      <c r="C459" s="239"/>
      <c r="D459" s="239"/>
      <c r="E459" s="239"/>
      <c r="F459" s="239"/>
      <c r="K459" s="239"/>
      <c r="L459" s="239"/>
    </row>
    <row r="460" spans="2:12" ht="16.5" customHeight="1" x14ac:dyDescent="0.2">
      <c r="B460" s="239"/>
      <c r="C460" s="239"/>
      <c r="D460" s="239"/>
      <c r="E460" s="239"/>
      <c r="F460" s="239"/>
      <c r="K460" s="239"/>
      <c r="L460" s="239"/>
    </row>
    <row r="461" spans="2:12" ht="16.5" customHeight="1" x14ac:dyDescent="0.2">
      <c r="B461" s="239"/>
      <c r="C461" s="239"/>
      <c r="D461" s="239"/>
      <c r="E461" s="239"/>
      <c r="F461" s="239"/>
      <c r="K461" s="239"/>
      <c r="L461" s="239"/>
    </row>
    <row r="462" spans="2:12" ht="16.5" customHeight="1" x14ac:dyDescent="0.2">
      <c r="B462" s="239"/>
      <c r="C462" s="239"/>
      <c r="D462" s="239"/>
      <c r="E462" s="239"/>
      <c r="F462" s="239"/>
      <c r="K462" s="239"/>
      <c r="L462" s="239"/>
    </row>
    <row r="463" spans="2:12" ht="16.5" customHeight="1" x14ac:dyDescent="0.2">
      <c r="B463" s="239"/>
      <c r="C463" s="239"/>
      <c r="D463" s="239"/>
      <c r="E463" s="239"/>
      <c r="F463" s="239"/>
      <c r="K463" s="239"/>
      <c r="L463" s="239"/>
    </row>
    <row r="464" spans="2:12" ht="16.5" customHeight="1" x14ac:dyDescent="0.2">
      <c r="B464" s="239"/>
      <c r="C464" s="239"/>
      <c r="D464" s="239"/>
      <c r="E464" s="239"/>
      <c r="F464" s="239"/>
      <c r="K464" s="239"/>
      <c r="L464" s="239"/>
    </row>
    <row r="465" spans="2:12" ht="16.5" customHeight="1" x14ac:dyDescent="0.2">
      <c r="B465" s="239"/>
      <c r="C465" s="239"/>
      <c r="D465" s="239"/>
      <c r="E465" s="239"/>
      <c r="F465" s="239"/>
      <c r="K465" s="239"/>
      <c r="L465" s="239"/>
    </row>
    <row r="466" spans="2:12" ht="16.5" customHeight="1" x14ac:dyDescent="0.2">
      <c r="B466" s="239"/>
      <c r="C466" s="239"/>
      <c r="D466" s="239"/>
      <c r="E466" s="239"/>
      <c r="F466" s="239"/>
      <c r="K466" s="239"/>
      <c r="L466" s="239"/>
    </row>
    <row r="467" spans="2:12" ht="16.5" customHeight="1" x14ac:dyDescent="0.2">
      <c r="B467" s="239"/>
      <c r="C467" s="239"/>
      <c r="D467" s="239"/>
      <c r="E467" s="239"/>
      <c r="F467" s="239"/>
      <c r="K467" s="239"/>
      <c r="L467" s="239"/>
    </row>
    <row r="468" spans="2:12" ht="16.5" customHeight="1" x14ac:dyDescent="0.2">
      <c r="B468" s="239"/>
      <c r="C468" s="239"/>
      <c r="D468" s="239"/>
      <c r="E468" s="239"/>
      <c r="F468" s="239"/>
      <c r="K468" s="239"/>
      <c r="L468" s="239"/>
    </row>
    <row r="469" spans="2:12" ht="16.5" customHeight="1" x14ac:dyDescent="0.2">
      <c r="B469" s="239"/>
      <c r="C469" s="239"/>
      <c r="D469" s="239"/>
      <c r="E469" s="239"/>
      <c r="F469" s="239"/>
      <c r="K469" s="239"/>
      <c r="L469" s="239"/>
    </row>
    <row r="470" spans="2:12" ht="16.5" customHeight="1" x14ac:dyDescent="0.2">
      <c r="B470" s="239"/>
      <c r="C470" s="239"/>
      <c r="D470" s="239"/>
      <c r="E470" s="239"/>
      <c r="F470" s="239"/>
      <c r="K470" s="239"/>
      <c r="L470" s="239"/>
    </row>
    <row r="471" spans="2:12" ht="16.5" customHeight="1" x14ac:dyDescent="0.2">
      <c r="B471" s="239"/>
      <c r="C471" s="239"/>
      <c r="D471" s="239"/>
      <c r="E471" s="239"/>
      <c r="F471" s="239"/>
      <c r="K471" s="239"/>
      <c r="L471" s="239"/>
    </row>
    <row r="472" spans="2:12" ht="16.5" customHeight="1" x14ac:dyDescent="0.2">
      <c r="B472" s="239"/>
      <c r="C472" s="239"/>
      <c r="D472" s="239"/>
      <c r="E472" s="239"/>
      <c r="F472" s="239"/>
      <c r="K472" s="239"/>
      <c r="L472" s="239"/>
    </row>
    <row r="473" spans="2:12" ht="16.5" customHeight="1" x14ac:dyDescent="0.2">
      <c r="B473" s="239"/>
      <c r="C473" s="239"/>
      <c r="D473" s="239"/>
      <c r="E473" s="239"/>
      <c r="F473" s="239"/>
      <c r="K473" s="239"/>
      <c r="L473" s="239"/>
    </row>
    <row r="474" spans="2:12" ht="16.5" customHeight="1" x14ac:dyDescent="0.2">
      <c r="B474" s="239"/>
      <c r="C474" s="239"/>
      <c r="D474" s="239"/>
      <c r="E474" s="239"/>
      <c r="F474" s="239"/>
      <c r="K474" s="239"/>
      <c r="L474" s="239"/>
    </row>
    <row r="475" spans="2:12" ht="16.5" customHeight="1" x14ac:dyDescent="0.2">
      <c r="B475" s="239"/>
      <c r="C475" s="239"/>
      <c r="D475" s="239"/>
      <c r="E475" s="239"/>
      <c r="F475" s="239"/>
      <c r="K475" s="239"/>
      <c r="L475" s="239"/>
    </row>
    <row r="476" spans="2:12" ht="16.5" customHeight="1" x14ac:dyDescent="0.2">
      <c r="B476" s="239"/>
      <c r="C476" s="239"/>
      <c r="D476" s="239"/>
      <c r="E476" s="239"/>
      <c r="F476" s="239"/>
      <c r="K476" s="239"/>
      <c r="L476" s="239"/>
    </row>
    <row r="477" spans="2:12" ht="16.5" customHeight="1" x14ac:dyDescent="0.2">
      <c r="B477" s="239"/>
      <c r="C477" s="239"/>
      <c r="D477" s="239"/>
      <c r="E477" s="239"/>
      <c r="F477" s="239"/>
      <c r="K477" s="239"/>
      <c r="L477" s="239"/>
    </row>
    <row r="478" spans="2:12" ht="16.5" customHeight="1" x14ac:dyDescent="0.2">
      <c r="B478" s="239"/>
      <c r="C478" s="239"/>
      <c r="D478" s="239"/>
      <c r="E478" s="239"/>
      <c r="F478" s="239"/>
      <c r="K478" s="239"/>
      <c r="L478" s="239"/>
    </row>
    <row r="479" spans="2:12" ht="16.5" customHeight="1" x14ac:dyDescent="0.2">
      <c r="B479" s="239"/>
      <c r="C479" s="239"/>
      <c r="D479" s="239"/>
      <c r="E479" s="239"/>
      <c r="F479" s="239"/>
      <c r="K479" s="239"/>
      <c r="L479" s="239"/>
    </row>
    <row r="480" spans="2:12" ht="16.5" customHeight="1" x14ac:dyDescent="0.2">
      <c r="B480" s="239"/>
      <c r="C480" s="239"/>
      <c r="D480" s="239"/>
      <c r="E480" s="239"/>
      <c r="F480" s="239"/>
      <c r="K480" s="239"/>
      <c r="L480" s="239"/>
    </row>
    <row r="481" spans="2:12" ht="16.5" customHeight="1" x14ac:dyDescent="0.2">
      <c r="B481" s="239"/>
      <c r="C481" s="239"/>
      <c r="D481" s="239"/>
      <c r="E481" s="239"/>
      <c r="F481" s="239"/>
      <c r="K481" s="239"/>
      <c r="L481" s="239"/>
    </row>
    <row r="482" spans="2:12" ht="16.5" customHeight="1" x14ac:dyDescent="0.2">
      <c r="B482" s="239"/>
      <c r="C482" s="239"/>
      <c r="D482" s="239"/>
      <c r="E482" s="239"/>
      <c r="F482" s="239"/>
      <c r="K482" s="239"/>
      <c r="L482" s="239"/>
    </row>
    <row r="483" spans="2:12" ht="16.5" customHeight="1" x14ac:dyDescent="0.2">
      <c r="B483" s="239"/>
      <c r="C483" s="239"/>
      <c r="D483" s="239"/>
      <c r="E483" s="239"/>
      <c r="F483" s="239"/>
      <c r="K483" s="239"/>
      <c r="L483" s="239"/>
    </row>
    <row r="484" spans="2:12" ht="16.5" customHeight="1" x14ac:dyDescent="0.2">
      <c r="B484" s="239"/>
      <c r="C484" s="239"/>
      <c r="D484" s="239"/>
      <c r="E484" s="239"/>
      <c r="F484" s="239"/>
      <c r="K484" s="239"/>
      <c r="L484" s="239"/>
    </row>
    <row r="485" spans="2:12" ht="16.5" customHeight="1" x14ac:dyDescent="0.2">
      <c r="B485" s="239"/>
      <c r="C485" s="239"/>
      <c r="D485" s="239"/>
      <c r="E485" s="239"/>
      <c r="F485" s="239"/>
      <c r="K485" s="239"/>
      <c r="L485" s="239"/>
    </row>
    <row r="486" spans="2:12" ht="16.5" customHeight="1" x14ac:dyDescent="0.2">
      <c r="B486" s="239"/>
      <c r="C486" s="239"/>
      <c r="D486" s="239"/>
      <c r="E486" s="239"/>
      <c r="F486" s="239"/>
      <c r="K486" s="239"/>
      <c r="L486" s="239"/>
    </row>
    <row r="487" spans="2:12" ht="16.5" customHeight="1" x14ac:dyDescent="0.2">
      <c r="B487" s="239"/>
      <c r="C487" s="239"/>
      <c r="D487" s="239"/>
      <c r="E487" s="239"/>
      <c r="F487" s="239"/>
      <c r="K487" s="239"/>
      <c r="L487" s="239"/>
    </row>
    <row r="488" spans="2:12" ht="16.5" customHeight="1" x14ac:dyDescent="0.2">
      <c r="B488" s="239"/>
      <c r="C488" s="239"/>
      <c r="D488" s="239"/>
      <c r="E488" s="239"/>
      <c r="F488" s="239"/>
      <c r="K488" s="239"/>
      <c r="L488" s="239"/>
    </row>
    <row r="489" spans="2:12" ht="16.5" customHeight="1" x14ac:dyDescent="0.2">
      <c r="B489" s="239"/>
      <c r="C489" s="239"/>
      <c r="D489" s="239"/>
      <c r="E489" s="239"/>
      <c r="F489" s="239"/>
      <c r="K489" s="239"/>
      <c r="L489" s="239"/>
    </row>
    <row r="490" spans="2:12" ht="16.5" customHeight="1" x14ac:dyDescent="0.2">
      <c r="B490" s="239"/>
      <c r="C490" s="239"/>
      <c r="D490" s="239"/>
      <c r="E490" s="239"/>
      <c r="F490" s="239"/>
      <c r="K490" s="239"/>
      <c r="L490" s="239"/>
    </row>
    <row r="491" spans="2:12" ht="16.5" customHeight="1" x14ac:dyDescent="0.2">
      <c r="B491" s="239"/>
      <c r="C491" s="239"/>
      <c r="D491" s="239"/>
      <c r="E491" s="239"/>
      <c r="F491" s="239"/>
      <c r="K491" s="239"/>
      <c r="L491" s="239"/>
    </row>
    <row r="492" spans="2:12" ht="16.5" customHeight="1" x14ac:dyDescent="0.2">
      <c r="B492" s="239"/>
      <c r="C492" s="239"/>
      <c r="D492" s="239"/>
      <c r="E492" s="239"/>
      <c r="F492" s="239"/>
      <c r="K492" s="239"/>
      <c r="L492" s="239"/>
    </row>
    <row r="493" spans="2:12" ht="16.5" customHeight="1" x14ac:dyDescent="0.2">
      <c r="B493" s="239"/>
      <c r="C493" s="239"/>
      <c r="D493" s="239"/>
      <c r="E493" s="239"/>
      <c r="F493" s="239"/>
      <c r="K493" s="239"/>
      <c r="L493" s="239"/>
    </row>
    <row r="494" spans="2:12" ht="16.5" customHeight="1" x14ac:dyDescent="0.2">
      <c r="B494" s="239"/>
      <c r="C494" s="239"/>
      <c r="D494" s="239"/>
      <c r="E494" s="239"/>
      <c r="F494" s="239"/>
      <c r="K494" s="239"/>
      <c r="L494" s="239"/>
    </row>
    <row r="495" spans="2:12" ht="16.5" customHeight="1" x14ac:dyDescent="0.2">
      <c r="B495" s="239"/>
      <c r="C495" s="239"/>
      <c r="D495" s="239"/>
      <c r="E495" s="239"/>
      <c r="F495" s="239"/>
      <c r="K495" s="239"/>
      <c r="L495" s="239"/>
    </row>
    <row r="496" spans="2:12" ht="16.5" customHeight="1" x14ac:dyDescent="0.2">
      <c r="B496" s="239"/>
      <c r="C496" s="239"/>
      <c r="D496" s="239"/>
      <c r="E496" s="239"/>
      <c r="F496" s="239"/>
      <c r="K496" s="239"/>
      <c r="L496" s="239"/>
    </row>
    <row r="497" spans="2:12" ht="16.5" customHeight="1" x14ac:dyDescent="0.2">
      <c r="B497" s="239"/>
      <c r="C497" s="239"/>
      <c r="D497" s="239"/>
      <c r="E497" s="239"/>
      <c r="F497" s="239"/>
      <c r="K497" s="239"/>
      <c r="L497" s="239"/>
    </row>
    <row r="498" spans="2:12" ht="16.5" customHeight="1" x14ac:dyDescent="0.2">
      <c r="B498" s="239"/>
      <c r="C498" s="239"/>
      <c r="D498" s="239"/>
      <c r="E498" s="239"/>
      <c r="F498" s="239"/>
      <c r="K498" s="239"/>
      <c r="L498" s="239"/>
    </row>
    <row r="499" spans="2:12" ht="16.5" customHeight="1" x14ac:dyDescent="0.2">
      <c r="B499" s="239"/>
      <c r="C499" s="239"/>
      <c r="D499" s="239"/>
      <c r="E499" s="239"/>
      <c r="F499" s="239"/>
      <c r="K499" s="239"/>
      <c r="L499" s="239"/>
    </row>
    <row r="500" spans="2:12" ht="16.5" customHeight="1" x14ac:dyDescent="0.2">
      <c r="B500" s="239"/>
      <c r="C500" s="239"/>
      <c r="D500" s="239"/>
      <c r="E500" s="239"/>
      <c r="F500" s="239"/>
      <c r="K500" s="239"/>
      <c r="L500" s="239"/>
    </row>
    <row r="501" spans="2:12" ht="16.5" customHeight="1" x14ac:dyDescent="0.2">
      <c r="B501" s="239"/>
      <c r="C501" s="239"/>
      <c r="D501" s="239"/>
      <c r="E501" s="239"/>
      <c r="F501" s="239"/>
      <c r="K501" s="239"/>
      <c r="L501" s="239"/>
    </row>
    <row r="502" spans="2:12" ht="16.5" customHeight="1" x14ac:dyDescent="0.2">
      <c r="B502" s="239"/>
      <c r="C502" s="239"/>
      <c r="D502" s="239"/>
      <c r="E502" s="239"/>
      <c r="F502" s="239"/>
      <c r="K502" s="239"/>
      <c r="L502" s="239"/>
    </row>
    <row r="503" spans="2:12" ht="16.5" customHeight="1" x14ac:dyDescent="0.2">
      <c r="B503" s="239"/>
      <c r="C503" s="239"/>
      <c r="D503" s="239"/>
      <c r="E503" s="239"/>
      <c r="F503" s="239"/>
      <c r="K503" s="239"/>
      <c r="L503" s="239"/>
    </row>
    <row r="504" spans="2:12" ht="16.5" customHeight="1" x14ac:dyDescent="0.2">
      <c r="B504" s="239"/>
      <c r="C504" s="239"/>
      <c r="D504" s="239"/>
      <c r="E504" s="239"/>
      <c r="F504" s="239"/>
      <c r="K504" s="239"/>
      <c r="L504" s="239"/>
    </row>
    <row r="505" spans="2:12" ht="16.5" customHeight="1" x14ac:dyDescent="0.2">
      <c r="B505" s="239"/>
      <c r="C505" s="239"/>
      <c r="D505" s="239"/>
      <c r="E505" s="239"/>
      <c r="F505" s="239"/>
      <c r="K505" s="239"/>
      <c r="L505" s="239"/>
    </row>
    <row r="506" spans="2:12" ht="16.5" customHeight="1" x14ac:dyDescent="0.2">
      <c r="B506" s="239"/>
      <c r="C506" s="239"/>
      <c r="D506" s="239"/>
      <c r="E506" s="239"/>
      <c r="F506" s="239"/>
      <c r="K506" s="239"/>
      <c r="L506" s="239"/>
    </row>
    <row r="507" spans="2:12" ht="16.5" customHeight="1" x14ac:dyDescent="0.2">
      <c r="B507" s="239"/>
      <c r="C507" s="239"/>
      <c r="D507" s="239"/>
      <c r="E507" s="239"/>
      <c r="F507" s="239"/>
      <c r="K507" s="239"/>
      <c r="L507" s="239"/>
    </row>
    <row r="508" spans="2:12" ht="16.5" customHeight="1" x14ac:dyDescent="0.2">
      <c r="B508" s="239"/>
      <c r="C508" s="239"/>
      <c r="D508" s="239"/>
      <c r="E508" s="239"/>
      <c r="F508" s="239"/>
      <c r="K508" s="239"/>
      <c r="L508" s="239"/>
    </row>
    <row r="509" spans="2:12" ht="16.5" customHeight="1" x14ac:dyDescent="0.2">
      <c r="B509" s="239"/>
      <c r="C509" s="239"/>
      <c r="D509" s="239"/>
      <c r="E509" s="239"/>
      <c r="F509" s="239"/>
      <c r="K509" s="239"/>
      <c r="L509" s="239"/>
    </row>
    <row r="510" spans="2:12" ht="16.5" customHeight="1" x14ac:dyDescent="0.2">
      <c r="B510" s="239"/>
      <c r="C510" s="239"/>
      <c r="D510" s="239"/>
      <c r="E510" s="239"/>
      <c r="F510" s="239"/>
      <c r="K510" s="239"/>
      <c r="L510" s="239"/>
    </row>
    <row r="511" spans="2:12" ht="16.5" customHeight="1" x14ac:dyDescent="0.2">
      <c r="B511" s="239"/>
      <c r="C511" s="239"/>
      <c r="D511" s="239"/>
      <c r="E511" s="239"/>
      <c r="F511" s="239"/>
      <c r="K511" s="239"/>
      <c r="L511" s="239"/>
    </row>
    <row r="512" spans="2:12" ht="16.5" customHeight="1" x14ac:dyDescent="0.2">
      <c r="B512" s="239"/>
      <c r="C512" s="239"/>
      <c r="D512" s="239"/>
      <c r="E512" s="239"/>
      <c r="F512" s="239"/>
      <c r="K512" s="239"/>
      <c r="L512" s="239"/>
    </row>
    <row r="513" spans="2:12" ht="16.5" customHeight="1" x14ac:dyDescent="0.2">
      <c r="B513" s="239"/>
      <c r="C513" s="239"/>
      <c r="D513" s="239"/>
      <c r="E513" s="239"/>
      <c r="F513" s="239"/>
      <c r="K513" s="239"/>
      <c r="L513" s="239"/>
    </row>
    <row r="514" spans="2:12" ht="16.5" customHeight="1" x14ac:dyDescent="0.2">
      <c r="B514" s="239"/>
      <c r="C514" s="239"/>
      <c r="D514" s="239"/>
      <c r="E514" s="239"/>
      <c r="F514" s="239"/>
      <c r="K514" s="239"/>
      <c r="L514" s="239"/>
    </row>
    <row r="515" spans="2:12" ht="16.5" customHeight="1" x14ac:dyDescent="0.2">
      <c r="B515" s="239"/>
      <c r="C515" s="239"/>
      <c r="D515" s="239"/>
      <c r="E515" s="239"/>
      <c r="F515" s="239"/>
      <c r="K515" s="239"/>
      <c r="L515" s="239"/>
    </row>
    <row r="516" spans="2:12" ht="16.5" customHeight="1" x14ac:dyDescent="0.2">
      <c r="B516" s="239"/>
      <c r="C516" s="239"/>
      <c r="D516" s="239"/>
      <c r="E516" s="239"/>
      <c r="F516" s="239"/>
      <c r="K516" s="239"/>
      <c r="L516" s="239"/>
    </row>
    <row r="517" spans="2:12" ht="16.5" customHeight="1" x14ac:dyDescent="0.2">
      <c r="B517" s="239"/>
      <c r="C517" s="239"/>
      <c r="D517" s="239"/>
      <c r="E517" s="239"/>
      <c r="F517" s="239"/>
      <c r="K517" s="239"/>
      <c r="L517" s="239"/>
    </row>
    <row r="518" spans="2:12" ht="16.5" customHeight="1" x14ac:dyDescent="0.2">
      <c r="B518" s="239"/>
      <c r="C518" s="239"/>
      <c r="D518" s="239"/>
      <c r="E518" s="239"/>
      <c r="F518" s="239"/>
      <c r="K518" s="239"/>
      <c r="L518" s="239"/>
    </row>
    <row r="519" spans="2:12" ht="16.5" customHeight="1" x14ac:dyDescent="0.2">
      <c r="B519" s="239"/>
      <c r="C519" s="239"/>
      <c r="D519" s="239"/>
      <c r="E519" s="239"/>
      <c r="F519" s="239"/>
      <c r="K519" s="239"/>
      <c r="L519" s="239"/>
    </row>
    <row r="520" spans="2:12" ht="16.5" customHeight="1" x14ac:dyDescent="0.2">
      <c r="B520" s="239"/>
      <c r="C520" s="239"/>
      <c r="D520" s="239"/>
      <c r="E520" s="239"/>
      <c r="F520" s="239"/>
      <c r="K520" s="239"/>
      <c r="L520" s="239"/>
    </row>
    <row r="521" spans="2:12" ht="16.5" customHeight="1" x14ac:dyDescent="0.2">
      <c r="B521" s="239"/>
      <c r="C521" s="239"/>
      <c r="D521" s="239"/>
      <c r="E521" s="239"/>
      <c r="F521" s="239"/>
      <c r="K521" s="239"/>
      <c r="L521" s="239"/>
    </row>
    <row r="522" spans="2:12" ht="16.5" customHeight="1" x14ac:dyDescent="0.2">
      <c r="B522" s="239"/>
      <c r="C522" s="239"/>
      <c r="D522" s="239"/>
      <c r="E522" s="239"/>
      <c r="F522" s="239"/>
      <c r="K522" s="239"/>
      <c r="L522" s="239"/>
    </row>
    <row r="523" spans="2:12" ht="16.5" customHeight="1" x14ac:dyDescent="0.2">
      <c r="B523" s="239"/>
      <c r="C523" s="239"/>
      <c r="D523" s="239"/>
      <c r="E523" s="239"/>
      <c r="F523" s="239"/>
      <c r="K523" s="239"/>
      <c r="L523" s="239"/>
    </row>
    <row r="524" spans="2:12" ht="16.5" customHeight="1" x14ac:dyDescent="0.2">
      <c r="B524" s="239"/>
      <c r="C524" s="239"/>
      <c r="D524" s="239"/>
      <c r="E524" s="239"/>
      <c r="F524" s="239"/>
      <c r="K524" s="239"/>
      <c r="L524" s="239"/>
    </row>
    <row r="525" spans="2:12" ht="16.5" customHeight="1" x14ac:dyDescent="0.2">
      <c r="B525" s="239"/>
      <c r="C525" s="239"/>
      <c r="D525" s="239"/>
      <c r="E525" s="239"/>
      <c r="F525" s="239"/>
      <c r="K525" s="239"/>
      <c r="L525" s="239"/>
    </row>
    <row r="526" spans="2:12" ht="16.5" customHeight="1" x14ac:dyDescent="0.2">
      <c r="B526" s="239"/>
      <c r="C526" s="239"/>
      <c r="D526" s="239"/>
      <c r="E526" s="239"/>
      <c r="F526" s="239"/>
      <c r="K526" s="239"/>
      <c r="L526" s="239"/>
    </row>
    <row r="527" spans="2:12" ht="16.5" customHeight="1" x14ac:dyDescent="0.2">
      <c r="B527" s="239"/>
      <c r="C527" s="239"/>
      <c r="D527" s="239"/>
      <c r="E527" s="239"/>
      <c r="F527" s="239"/>
      <c r="K527" s="239"/>
      <c r="L527" s="239"/>
    </row>
    <row r="528" spans="2:12" ht="16.5" customHeight="1" x14ac:dyDescent="0.2">
      <c r="B528" s="239"/>
      <c r="C528" s="239"/>
      <c r="D528" s="239"/>
      <c r="E528" s="239"/>
      <c r="F528" s="239"/>
      <c r="K528" s="239"/>
      <c r="L528" s="239"/>
    </row>
    <row r="529" spans="2:12" ht="16.5" customHeight="1" x14ac:dyDescent="0.2">
      <c r="B529" s="239"/>
      <c r="C529" s="239"/>
      <c r="D529" s="239"/>
      <c r="E529" s="239"/>
      <c r="F529" s="239"/>
      <c r="K529" s="239"/>
      <c r="L529" s="239"/>
    </row>
    <row r="530" spans="2:12" ht="16.5" customHeight="1" x14ac:dyDescent="0.2">
      <c r="B530" s="239"/>
      <c r="C530" s="239"/>
      <c r="D530" s="239"/>
      <c r="E530" s="239"/>
      <c r="F530" s="239"/>
      <c r="K530" s="239"/>
      <c r="L530" s="239"/>
    </row>
    <row r="531" spans="2:12" ht="16.5" customHeight="1" x14ac:dyDescent="0.2">
      <c r="B531" s="239"/>
      <c r="C531" s="239"/>
      <c r="D531" s="239"/>
      <c r="E531" s="239"/>
      <c r="F531" s="239"/>
      <c r="K531" s="239"/>
      <c r="L531" s="239"/>
    </row>
    <row r="532" spans="2:12" ht="16.5" customHeight="1" x14ac:dyDescent="0.2">
      <c r="B532" s="239"/>
      <c r="C532" s="239"/>
      <c r="D532" s="239"/>
      <c r="E532" s="239"/>
      <c r="F532" s="239"/>
      <c r="K532" s="239"/>
      <c r="L532" s="239"/>
    </row>
    <row r="533" spans="2:12" ht="16.5" customHeight="1" x14ac:dyDescent="0.2">
      <c r="B533" s="239"/>
      <c r="C533" s="239"/>
      <c r="D533" s="239"/>
      <c r="E533" s="239"/>
      <c r="F533" s="239"/>
      <c r="K533" s="239"/>
      <c r="L533" s="239"/>
    </row>
    <row r="534" spans="2:12" ht="16.5" customHeight="1" x14ac:dyDescent="0.2">
      <c r="B534" s="239"/>
      <c r="C534" s="239"/>
      <c r="D534" s="239"/>
      <c r="E534" s="239"/>
      <c r="F534" s="239"/>
      <c r="K534" s="239"/>
      <c r="L534" s="239"/>
    </row>
    <row r="535" spans="2:12" ht="16.5" customHeight="1" x14ac:dyDescent="0.2">
      <c r="B535" s="239"/>
      <c r="C535" s="239"/>
      <c r="D535" s="239"/>
      <c r="E535" s="239"/>
      <c r="F535" s="239"/>
      <c r="K535" s="239"/>
      <c r="L535" s="239"/>
    </row>
    <row r="536" spans="2:12" ht="16.5" customHeight="1" x14ac:dyDescent="0.2">
      <c r="B536" s="239"/>
      <c r="C536" s="239"/>
      <c r="D536" s="239"/>
      <c r="E536" s="239"/>
      <c r="F536" s="239"/>
      <c r="K536" s="239"/>
      <c r="L536" s="239"/>
    </row>
    <row r="537" spans="2:12" ht="16.5" customHeight="1" x14ac:dyDescent="0.2">
      <c r="B537" s="239"/>
      <c r="C537" s="239"/>
      <c r="D537" s="239"/>
      <c r="E537" s="239"/>
      <c r="F537" s="239"/>
      <c r="K537" s="239"/>
      <c r="L537" s="239"/>
    </row>
    <row r="538" spans="2:12" ht="16.5" customHeight="1" x14ac:dyDescent="0.2">
      <c r="B538" s="239"/>
      <c r="C538" s="239"/>
      <c r="D538" s="239"/>
      <c r="E538" s="239"/>
      <c r="F538" s="239"/>
      <c r="K538" s="239"/>
      <c r="L538" s="239"/>
    </row>
    <row r="539" spans="2:12" ht="16.5" customHeight="1" x14ac:dyDescent="0.2">
      <c r="B539" s="239"/>
      <c r="C539" s="239"/>
      <c r="D539" s="239"/>
      <c r="E539" s="239"/>
      <c r="F539" s="239"/>
      <c r="K539" s="239"/>
      <c r="L539" s="239"/>
    </row>
    <row r="540" spans="2:12" ht="16.5" customHeight="1" x14ac:dyDescent="0.2">
      <c r="B540" s="239"/>
      <c r="C540" s="239"/>
      <c r="D540" s="239"/>
      <c r="E540" s="239"/>
      <c r="F540" s="239"/>
      <c r="K540" s="239"/>
      <c r="L540" s="239"/>
    </row>
    <row r="541" spans="2:12" ht="16.5" customHeight="1" x14ac:dyDescent="0.2">
      <c r="B541" s="239"/>
      <c r="C541" s="239"/>
      <c r="D541" s="239"/>
      <c r="E541" s="239"/>
      <c r="F541" s="239"/>
      <c r="K541" s="239"/>
      <c r="L541" s="239"/>
    </row>
    <row r="542" spans="2:12" ht="16.5" customHeight="1" x14ac:dyDescent="0.2">
      <c r="B542" s="239"/>
      <c r="C542" s="239"/>
      <c r="D542" s="239"/>
      <c r="E542" s="239"/>
      <c r="F542" s="239"/>
      <c r="K542" s="239"/>
      <c r="L542" s="239"/>
    </row>
    <row r="543" spans="2:12" ht="16.5" customHeight="1" x14ac:dyDescent="0.2">
      <c r="B543" s="239"/>
      <c r="C543" s="239"/>
      <c r="D543" s="239"/>
      <c r="E543" s="239"/>
      <c r="F543" s="239"/>
      <c r="K543" s="239"/>
      <c r="L543" s="239"/>
    </row>
    <row r="544" spans="2:12" ht="16.5" customHeight="1" x14ac:dyDescent="0.2">
      <c r="B544" s="239"/>
      <c r="C544" s="239"/>
      <c r="D544" s="239"/>
      <c r="E544" s="239"/>
      <c r="F544" s="239"/>
      <c r="K544" s="239"/>
      <c r="L544" s="239"/>
    </row>
    <row r="545" spans="2:12" ht="16.5" customHeight="1" x14ac:dyDescent="0.2">
      <c r="B545" s="239"/>
      <c r="C545" s="239"/>
      <c r="D545" s="239"/>
      <c r="E545" s="239"/>
      <c r="F545" s="239"/>
      <c r="K545" s="239"/>
      <c r="L545" s="239"/>
    </row>
    <row r="546" spans="2:12" ht="16.5" customHeight="1" x14ac:dyDescent="0.2">
      <c r="B546" s="239"/>
      <c r="C546" s="239"/>
      <c r="D546" s="239"/>
      <c r="E546" s="239"/>
      <c r="F546" s="239"/>
      <c r="K546" s="239"/>
      <c r="L546" s="239"/>
    </row>
    <row r="547" spans="2:12" ht="16.5" customHeight="1" x14ac:dyDescent="0.2">
      <c r="B547" s="239"/>
      <c r="C547" s="239"/>
      <c r="D547" s="239"/>
      <c r="E547" s="239"/>
      <c r="F547" s="239"/>
      <c r="K547" s="239"/>
      <c r="L547" s="239"/>
    </row>
    <row r="548" spans="2:12" ht="16.5" customHeight="1" x14ac:dyDescent="0.2">
      <c r="B548" s="239"/>
      <c r="C548" s="239"/>
      <c r="D548" s="239"/>
      <c r="E548" s="239"/>
      <c r="F548" s="239"/>
      <c r="K548" s="239"/>
      <c r="L548" s="239"/>
    </row>
    <row r="549" spans="2:12" ht="16.5" customHeight="1" x14ac:dyDescent="0.2">
      <c r="B549" s="239"/>
      <c r="C549" s="239"/>
      <c r="D549" s="239"/>
      <c r="E549" s="239"/>
      <c r="F549" s="239"/>
      <c r="K549" s="239"/>
      <c r="L549" s="239"/>
    </row>
    <row r="550" spans="2:12" ht="16.5" customHeight="1" x14ac:dyDescent="0.2">
      <c r="B550" s="239"/>
      <c r="C550" s="239"/>
      <c r="D550" s="239"/>
      <c r="E550" s="239"/>
      <c r="F550" s="239"/>
      <c r="K550" s="239"/>
      <c r="L550" s="239"/>
    </row>
    <row r="551" spans="2:12" ht="16.5" customHeight="1" x14ac:dyDescent="0.2">
      <c r="B551" s="239"/>
      <c r="C551" s="239"/>
      <c r="D551" s="239"/>
      <c r="E551" s="239"/>
      <c r="F551" s="239"/>
      <c r="K551" s="239"/>
      <c r="L551" s="239"/>
    </row>
    <row r="552" spans="2:12" ht="16.5" customHeight="1" x14ac:dyDescent="0.2">
      <c r="B552" s="239"/>
      <c r="C552" s="239"/>
      <c r="D552" s="239"/>
      <c r="E552" s="239"/>
      <c r="F552" s="239"/>
      <c r="K552" s="239"/>
      <c r="L552" s="239"/>
    </row>
    <row r="553" spans="2:12" ht="16.5" customHeight="1" x14ac:dyDescent="0.2">
      <c r="B553" s="239"/>
      <c r="C553" s="239"/>
      <c r="D553" s="239"/>
      <c r="E553" s="239"/>
      <c r="F553" s="239"/>
      <c r="K553" s="239"/>
      <c r="L553" s="239"/>
    </row>
    <row r="554" spans="2:12" ht="16.5" customHeight="1" x14ac:dyDescent="0.2">
      <c r="B554" s="239"/>
      <c r="C554" s="239"/>
      <c r="D554" s="239"/>
      <c r="E554" s="239"/>
      <c r="F554" s="239"/>
      <c r="K554" s="239"/>
      <c r="L554" s="239"/>
    </row>
    <row r="555" spans="2:12" ht="16.5" customHeight="1" x14ac:dyDescent="0.2">
      <c r="B555" s="239"/>
      <c r="C555" s="239"/>
      <c r="D555" s="239"/>
      <c r="E555" s="239"/>
      <c r="F555" s="239"/>
      <c r="K555" s="239"/>
      <c r="L555" s="239"/>
    </row>
    <row r="556" spans="2:12" ht="16.5" customHeight="1" x14ac:dyDescent="0.2">
      <c r="B556" s="239"/>
      <c r="C556" s="239"/>
      <c r="D556" s="239"/>
      <c r="E556" s="239"/>
      <c r="F556" s="239"/>
      <c r="K556" s="239"/>
      <c r="L556" s="239"/>
    </row>
    <row r="557" spans="2:12" ht="16.5" customHeight="1" x14ac:dyDescent="0.2">
      <c r="B557" s="239"/>
      <c r="C557" s="239"/>
      <c r="D557" s="239"/>
      <c r="E557" s="239"/>
      <c r="F557" s="239"/>
      <c r="K557" s="239"/>
      <c r="L557" s="239"/>
    </row>
    <row r="558" spans="2:12" ht="16.5" customHeight="1" x14ac:dyDescent="0.2">
      <c r="B558" s="239"/>
      <c r="C558" s="239"/>
      <c r="D558" s="239"/>
      <c r="E558" s="239"/>
      <c r="F558" s="239"/>
      <c r="K558" s="239"/>
      <c r="L558" s="239"/>
    </row>
    <row r="559" spans="2:12" ht="16.5" customHeight="1" x14ac:dyDescent="0.2">
      <c r="B559" s="239"/>
      <c r="C559" s="239"/>
      <c r="D559" s="239"/>
      <c r="E559" s="239"/>
      <c r="F559" s="239"/>
      <c r="K559" s="239"/>
      <c r="L559" s="239"/>
    </row>
    <row r="560" spans="2:12" ht="16.5" customHeight="1" x14ac:dyDescent="0.2">
      <c r="B560" s="239"/>
      <c r="C560" s="239"/>
      <c r="D560" s="239"/>
      <c r="E560" s="239"/>
      <c r="F560" s="239"/>
      <c r="K560" s="239"/>
      <c r="L560" s="239"/>
    </row>
    <row r="561" spans="2:12" ht="16.5" customHeight="1" x14ac:dyDescent="0.2">
      <c r="B561" s="239"/>
      <c r="C561" s="239"/>
      <c r="D561" s="239"/>
      <c r="E561" s="239"/>
      <c r="F561" s="239"/>
      <c r="K561" s="239"/>
      <c r="L561" s="239"/>
    </row>
    <row r="562" spans="2:12" ht="16.5" customHeight="1" x14ac:dyDescent="0.2">
      <c r="B562" s="239"/>
      <c r="C562" s="239"/>
      <c r="D562" s="239"/>
      <c r="E562" s="239"/>
      <c r="F562" s="239"/>
      <c r="K562" s="239"/>
      <c r="L562" s="239"/>
    </row>
    <row r="563" spans="2:12" ht="16.5" customHeight="1" x14ac:dyDescent="0.2">
      <c r="B563" s="239"/>
      <c r="C563" s="239"/>
      <c r="D563" s="239"/>
      <c r="E563" s="239"/>
      <c r="F563" s="239"/>
      <c r="K563" s="239"/>
      <c r="L563" s="239"/>
    </row>
    <row r="564" spans="2:12" ht="16.5" customHeight="1" x14ac:dyDescent="0.2">
      <c r="B564" s="239"/>
      <c r="C564" s="239"/>
      <c r="D564" s="239"/>
      <c r="E564" s="239"/>
      <c r="F564" s="239"/>
      <c r="K564" s="239"/>
      <c r="L564" s="239"/>
    </row>
    <row r="565" spans="2:12" ht="16.5" customHeight="1" x14ac:dyDescent="0.2">
      <c r="B565" s="239"/>
      <c r="C565" s="239"/>
      <c r="D565" s="239"/>
      <c r="E565" s="239"/>
      <c r="F565" s="239"/>
      <c r="K565" s="239"/>
      <c r="L565" s="239"/>
    </row>
    <row r="566" spans="2:12" ht="16.5" customHeight="1" x14ac:dyDescent="0.2">
      <c r="B566" s="239"/>
      <c r="C566" s="239"/>
      <c r="D566" s="239"/>
      <c r="E566" s="239"/>
      <c r="F566" s="239"/>
      <c r="K566" s="239"/>
      <c r="L566" s="239"/>
    </row>
    <row r="567" spans="2:12" ht="16.5" customHeight="1" x14ac:dyDescent="0.2">
      <c r="B567" s="239"/>
      <c r="C567" s="239"/>
      <c r="D567" s="239"/>
      <c r="E567" s="239"/>
      <c r="F567" s="239"/>
      <c r="K567" s="239"/>
      <c r="L567" s="239"/>
    </row>
    <row r="568" spans="2:12" ht="16.5" customHeight="1" x14ac:dyDescent="0.2">
      <c r="B568" s="239"/>
      <c r="C568" s="239"/>
      <c r="D568" s="239"/>
      <c r="E568" s="239"/>
      <c r="F568" s="239"/>
      <c r="K568" s="239"/>
      <c r="L568" s="239"/>
    </row>
    <row r="569" spans="2:12" ht="16.5" customHeight="1" x14ac:dyDescent="0.2">
      <c r="B569" s="239"/>
      <c r="C569" s="239"/>
      <c r="D569" s="239"/>
      <c r="E569" s="239"/>
      <c r="F569" s="239"/>
      <c r="K569" s="239"/>
      <c r="L569" s="239"/>
    </row>
    <row r="570" spans="2:12" ht="16.5" customHeight="1" x14ac:dyDescent="0.2">
      <c r="B570" s="239"/>
      <c r="C570" s="239"/>
      <c r="D570" s="239"/>
      <c r="E570" s="239"/>
      <c r="F570" s="239"/>
      <c r="K570" s="239"/>
      <c r="L570" s="239"/>
    </row>
    <row r="571" spans="2:12" ht="16.5" customHeight="1" x14ac:dyDescent="0.2">
      <c r="B571" s="239"/>
      <c r="C571" s="239"/>
      <c r="D571" s="239"/>
      <c r="E571" s="239"/>
      <c r="F571" s="239"/>
      <c r="K571" s="239"/>
      <c r="L571" s="239"/>
    </row>
    <row r="572" spans="2:12" ht="16.5" customHeight="1" x14ac:dyDescent="0.2">
      <c r="B572" s="239"/>
      <c r="C572" s="239"/>
      <c r="D572" s="239"/>
      <c r="E572" s="239"/>
      <c r="F572" s="239"/>
      <c r="K572" s="239"/>
      <c r="L572" s="239"/>
    </row>
    <row r="573" spans="2:12" ht="16.5" customHeight="1" x14ac:dyDescent="0.2">
      <c r="B573" s="239"/>
      <c r="C573" s="239"/>
      <c r="D573" s="239"/>
      <c r="E573" s="239"/>
      <c r="F573" s="239"/>
      <c r="K573" s="239"/>
      <c r="L573" s="239"/>
    </row>
    <row r="574" spans="2:12" ht="16.5" customHeight="1" x14ac:dyDescent="0.2">
      <c r="B574" s="239"/>
      <c r="C574" s="239"/>
      <c r="D574" s="239"/>
      <c r="E574" s="239"/>
      <c r="F574" s="239"/>
      <c r="K574" s="239"/>
      <c r="L574" s="239"/>
    </row>
    <row r="575" spans="2:12" ht="16.5" customHeight="1" x14ac:dyDescent="0.2">
      <c r="B575" s="239"/>
      <c r="C575" s="239"/>
      <c r="D575" s="239"/>
      <c r="E575" s="239"/>
      <c r="F575" s="239"/>
      <c r="K575" s="239"/>
      <c r="L575" s="239"/>
    </row>
    <row r="576" spans="2:12" ht="16.5" customHeight="1" x14ac:dyDescent="0.2">
      <c r="B576" s="239"/>
      <c r="C576" s="239"/>
      <c r="D576" s="239"/>
      <c r="E576" s="239"/>
      <c r="F576" s="239"/>
      <c r="K576" s="239"/>
      <c r="L576" s="239"/>
    </row>
    <row r="577" spans="2:12" ht="16.5" customHeight="1" x14ac:dyDescent="0.2">
      <c r="B577" s="239"/>
      <c r="C577" s="239"/>
      <c r="D577" s="239"/>
      <c r="E577" s="239"/>
      <c r="F577" s="239"/>
      <c r="K577" s="239"/>
      <c r="L577" s="239"/>
    </row>
    <row r="578" spans="2:12" ht="16.5" customHeight="1" x14ac:dyDescent="0.2">
      <c r="B578" s="239"/>
      <c r="C578" s="239"/>
      <c r="D578" s="239"/>
      <c r="E578" s="239"/>
      <c r="F578" s="239"/>
      <c r="K578" s="239"/>
      <c r="L578" s="239"/>
    </row>
    <row r="579" spans="2:12" ht="16.5" customHeight="1" x14ac:dyDescent="0.2">
      <c r="B579" s="239"/>
      <c r="C579" s="239"/>
      <c r="D579" s="239"/>
      <c r="E579" s="239"/>
      <c r="F579" s="239"/>
      <c r="K579" s="239"/>
      <c r="L579" s="239"/>
    </row>
    <row r="580" spans="2:12" ht="16.5" customHeight="1" x14ac:dyDescent="0.2">
      <c r="B580" s="239"/>
      <c r="C580" s="239"/>
      <c r="D580" s="239"/>
      <c r="E580" s="239"/>
      <c r="F580" s="239"/>
      <c r="K580" s="239"/>
      <c r="L580" s="239"/>
    </row>
    <row r="581" spans="2:12" ht="16.5" customHeight="1" x14ac:dyDescent="0.2">
      <c r="B581" s="239"/>
      <c r="C581" s="239"/>
      <c r="D581" s="239"/>
      <c r="E581" s="239"/>
      <c r="F581" s="239"/>
      <c r="K581" s="239"/>
      <c r="L581" s="239"/>
    </row>
    <row r="582" spans="2:12" ht="16.5" customHeight="1" x14ac:dyDescent="0.2">
      <c r="B582" s="239"/>
      <c r="C582" s="239"/>
      <c r="D582" s="239"/>
      <c r="E582" s="239"/>
      <c r="F582" s="239"/>
      <c r="K582" s="239"/>
      <c r="L582" s="239"/>
    </row>
    <row r="583" spans="2:12" ht="16.5" customHeight="1" x14ac:dyDescent="0.2">
      <c r="B583" s="239"/>
      <c r="C583" s="239"/>
      <c r="D583" s="239"/>
      <c r="E583" s="239"/>
      <c r="F583" s="239"/>
      <c r="K583" s="239"/>
      <c r="L583" s="239"/>
    </row>
    <row r="584" spans="2:12" ht="16.5" customHeight="1" x14ac:dyDescent="0.2">
      <c r="B584" s="239"/>
      <c r="C584" s="239"/>
      <c r="D584" s="239"/>
      <c r="E584" s="239"/>
      <c r="F584" s="239"/>
      <c r="K584" s="239"/>
      <c r="L584" s="239"/>
    </row>
    <row r="585" spans="2:12" ht="16.5" customHeight="1" x14ac:dyDescent="0.2">
      <c r="B585" s="239"/>
      <c r="C585" s="239"/>
      <c r="D585" s="239"/>
      <c r="E585" s="239"/>
      <c r="F585" s="239"/>
      <c r="K585" s="239"/>
      <c r="L585" s="239"/>
    </row>
    <row r="586" spans="2:12" ht="16.5" customHeight="1" x14ac:dyDescent="0.2">
      <c r="B586" s="239"/>
      <c r="C586" s="239"/>
      <c r="D586" s="239"/>
      <c r="E586" s="239"/>
      <c r="F586" s="239"/>
      <c r="K586" s="239"/>
      <c r="L586" s="239"/>
    </row>
    <row r="587" spans="2:12" ht="16.5" customHeight="1" x14ac:dyDescent="0.2">
      <c r="B587" s="239"/>
      <c r="C587" s="239"/>
      <c r="D587" s="239"/>
      <c r="E587" s="239"/>
      <c r="F587" s="239"/>
      <c r="K587" s="239"/>
      <c r="L587" s="239"/>
    </row>
    <row r="588" spans="2:12" ht="16.5" customHeight="1" x14ac:dyDescent="0.2">
      <c r="B588" s="239"/>
      <c r="C588" s="239"/>
      <c r="D588" s="239"/>
      <c r="E588" s="239"/>
      <c r="F588" s="239"/>
      <c r="K588" s="239"/>
      <c r="L588" s="239"/>
    </row>
    <row r="589" spans="2:12" ht="16.5" customHeight="1" x14ac:dyDescent="0.2">
      <c r="B589" s="239"/>
      <c r="C589" s="239"/>
      <c r="D589" s="239"/>
      <c r="E589" s="239"/>
      <c r="F589" s="239"/>
      <c r="K589" s="239"/>
      <c r="L589" s="239"/>
    </row>
    <row r="590" spans="2:12" ht="16.5" customHeight="1" x14ac:dyDescent="0.2">
      <c r="B590" s="239"/>
      <c r="C590" s="239"/>
      <c r="D590" s="239"/>
      <c r="E590" s="239"/>
      <c r="F590" s="239"/>
      <c r="K590" s="239"/>
      <c r="L590" s="239"/>
    </row>
    <row r="591" spans="2:12" ht="16.5" customHeight="1" x14ac:dyDescent="0.2">
      <c r="B591" s="239"/>
      <c r="C591" s="239"/>
      <c r="D591" s="239"/>
      <c r="E591" s="239"/>
      <c r="F591" s="239"/>
      <c r="K591" s="239"/>
      <c r="L591" s="239"/>
    </row>
    <row r="592" spans="2:12" ht="16.5" customHeight="1" x14ac:dyDescent="0.2">
      <c r="B592" s="239"/>
      <c r="C592" s="239"/>
      <c r="D592" s="239"/>
      <c r="E592" s="239"/>
      <c r="F592" s="239"/>
      <c r="K592" s="239"/>
      <c r="L592" s="239"/>
    </row>
    <row r="593" spans="2:12" ht="16.5" customHeight="1" x14ac:dyDescent="0.2">
      <c r="B593" s="239"/>
      <c r="C593" s="239"/>
      <c r="D593" s="239"/>
      <c r="E593" s="239"/>
      <c r="F593" s="239"/>
      <c r="K593" s="239"/>
      <c r="L593" s="239"/>
    </row>
    <row r="594" spans="2:12" ht="16.5" customHeight="1" x14ac:dyDescent="0.2">
      <c r="B594" s="239"/>
      <c r="C594" s="239"/>
      <c r="D594" s="239"/>
      <c r="E594" s="239"/>
      <c r="F594" s="239"/>
      <c r="K594" s="239"/>
      <c r="L594" s="239"/>
    </row>
    <row r="595" spans="2:12" ht="16.5" customHeight="1" x14ac:dyDescent="0.2">
      <c r="B595" s="239"/>
      <c r="C595" s="239"/>
      <c r="D595" s="239"/>
      <c r="E595" s="239"/>
      <c r="F595" s="239"/>
      <c r="K595" s="239"/>
      <c r="L595" s="239"/>
    </row>
    <row r="596" spans="2:12" ht="16.5" customHeight="1" x14ac:dyDescent="0.2">
      <c r="B596" s="239"/>
      <c r="C596" s="239"/>
      <c r="D596" s="239"/>
      <c r="E596" s="239"/>
      <c r="F596" s="239"/>
      <c r="K596" s="239"/>
      <c r="L596" s="239"/>
    </row>
    <row r="597" spans="2:12" ht="16.5" customHeight="1" x14ac:dyDescent="0.2">
      <c r="B597" s="239"/>
      <c r="C597" s="239"/>
      <c r="D597" s="239"/>
      <c r="E597" s="239"/>
      <c r="F597" s="239"/>
      <c r="K597" s="239"/>
      <c r="L597" s="239"/>
    </row>
    <row r="598" spans="2:12" ht="16.5" customHeight="1" x14ac:dyDescent="0.2">
      <c r="B598" s="239"/>
      <c r="C598" s="239"/>
      <c r="D598" s="239"/>
      <c r="E598" s="239"/>
      <c r="F598" s="239"/>
      <c r="K598" s="239"/>
      <c r="L598" s="239"/>
    </row>
    <row r="599" spans="2:12" ht="16.5" customHeight="1" x14ac:dyDescent="0.2">
      <c r="B599" s="239"/>
      <c r="C599" s="239"/>
      <c r="D599" s="239"/>
      <c r="E599" s="239"/>
      <c r="F599" s="239"/>
      <c r="K599" s="239"/>
      <c r="L599" s="239"/>
    </row>
    <row r="600" spans="2:12" ht="16.5" customHeight="1" x14ac:dyDescent="0.2">
      <c r="B600" s="239"/>
      <c r="C600" s="239"/>
      <c r="D600" s="239"/>
      <c r="E600" s="239"/>
      <c r="F600" s="239"/>
      <c r="K600" s="239"/>
      <c r="L600" s="239"/>
    </row>
    <row r="601" spans="2:12" ht="16.5" customHeight="1" x14ac:dyDescent="0.2">
      <c r="B601" s="239"/>
      <c r="C601" s="239"/>
      <c r="D601" s="239"/>
      <c r="E601" s="239"/>
      <c r="F601" s="239"/>
      <c r="K601" s="239"/>
      <c r="L601" s="239"/>
    </row>
    <row r="602" spans="2:12" ht="16.5" customHeight="1" x14ac:dyDescent="0.2">
      <c r="B602" s="239"/>
      <c r="C602" s="239"/>
      <c r="D602" s="239"/>
      <c r="E602" s="239"/>
      <c r="F602" s="239"/>
      <c r="K602" s="239"/>
      <c r="L602" s="239"/>
    </row>
    <row r="603" spans="2:12" ht="16.5" customHeight="1" x14ac:dyDescent="0.2">
      <c r="B603" s="239"/>
      <c r="C603" s="239"/>
      <c r="D603" s="239"/>
      <c r="E603" s="239"/>
      <c r="F603" s="239"/>
      <c r="K603" s="239"/>
      <c r="L603" s="239"/>
    </row>
    <row r="604" spans="2:12" ht="16.5" customHeight="1" x14ac:dyDescent="0.2">
      <c r="B604" s="239"/>
      <c r="C604" s="239"/>
      <c r="D604" s="239"/>
      <c r="E604" s="239"/>
      <c r="F604" s="239"/>
      <c r="K604" s="239"/>
      <c r="L604" s="239"/>
    </row>
    <row r="605" spans="2:12" ht="16.5" customHeight="1" x14ac:dyDescent="0.2">
      <c r="B605" s="239"/>
      <c r="C605" s="239"/>
      <c r="D605" s="239"/>
      <c r="E605" s="239"/>
      <c r="F605" s="239"/>
      <c r="K605" s="239"/>
      <c r="L605" s="239"/>
    </row>
    <row r="606" spans="2:12" ht="16.5" customHeight="1" x14ac:dyDescent="0.2">
      <c r="B606" s="239"/>
      <c r="C606" s="239"/>
      <c r="D606" s="239"/>
      <c r="E606" s="239"/>
      <c r="F606" s="239"/>
      <c r="K606" s="239"/>
      <c r="L606" s="239"/>
    </row>
    <row r="607" spans="2:12" ht="16.5" customHeight="1" x14ac:dyDescent="0.2">
      <c r="B607" s="239"/>
      <c r="C607" s="239"/>
      <c r="D607" s="239"/>
      <c r="E607" s="239"/>
      <c r="F607" s="239"/>
      <c r="K607" s="239"/>
      <c r="L607" s="239"/>
    </row>
    <row r="608" spans="2:12" ht="16.5" customHeight="1" x14ac:dyDescent="0.2">
      <c r="B608" s="239"/>
      <c r="C608" s="239"/>
      <c r="D608" s="239"/>
      <c r="E608" s="239"/>
      <c r="F608" s="239"/>
      <c r="K608" s="239"/>
      <c r="L608" s="239"/>
    </row>
    <row r="609" spans="2:12" ht="16.5" customHeight="1" x14ac:dyDescent="0.2">
      <c r="B609" s="239"/>
      <c r="C609" s="239"/>
      <c r="D609" s="239"/>
      <c r="E609" s="239"/>
      <c r="F609" s="239"/>
      <c r="K609" s="239"/>
      <c r="L609" s="239"/>
    </row>
    <row r="610" spans="2:12" ht="16.5" customHeight="1" x14ac:dyDescent="0.2">
      <c r="B610" s="239"/>
      <c r="C610" s="239"/>
      <c r="D610" s="239"/>
      <c r="E610" s="239"/>
      <c r="F610" s="239"/>
      <c r="K610" s="239"/>
      <c r="L610" s="239"/>
    </row>
    <row r="611" spans="2:12" ht="16.5" customHeight="1" x14ac:dyDescent="0.2">
      <c r="B611" s="239"/>
      <c r="C611" s="239"/>
      <c r="D611" s="239"/>
      <c r="E611" s="239"/>
      <c r="F611" s="239"/>
      <c r="K611" s="239"/>
      <c r="L611" s="239"/>
    </row>
    <row r="612" spans="2:12" ht="16.5" customHeight="1" x14ac:dyDescent="0.2">
      <c r="B612" s="239"/>
      <c r="C612" s="239"/>
      <c r="D612" s="239"/>
      <c r="E612" s="239"/>
      <c r="F612" s="239"/>
      <c r="K612" s="239"/>
      <c r="L612" s="239"/>
    </row>
    <row r="613" spans="2:12" ht="16.5" customHeight="1" x14ac:dyDescent="0.2">
      <c r="B613" s="239"/>
      <c r="C613" s="239"/>
      <c r="D613" s="239"/>
      <c r="E613" s="239"/>
      <c r="F613" s="239"/>
      <c r="K613" s="239"/>
      <c r="L613" s="239"/>
    </row>
    <row r="614" spans="2:12" ht="16.5" customHeight="1" x14ac:dyDescent="0.2">
      <c r="B614" s="239"/>
      <c r="C614" s="239"/>
      <c r="D614" s="239"/>
      <c r="E614" s="239"/>
      <c r="F614" s="239"/>
      <c r="K614" s="239"/>
      <c r="L614" s="239"/>
    </row>
    <row r="615" spans="2:12" ht="16.5" customHeight="1" x14ac:dyDescent="0.2">
      <c r="B615" s="239"/>
      <c r="C615" s="239"/>
      <c r="D615" s="239"/>
      <c r="E615" s="239"/>
      <c r="F615" s="239"/>
      <c r="K615" s="239"/>
      <c r="L615" s="239"/>
    </row>
    <row r="616" spans="2:12" ht="16.5" customHeight="1" x14ac:dyDescent="0.2">
      <c r="B616" s="239"/>
      <c r="C616" s="239"/>
      <c r="D616" s="239"/>
      <c r="E616" s="239"/>
      <c r="F616" s="239"/>
      <c r="K616" s="239"/>
      <c r="L616" s="239"/>
    </row>
    <row r="617" spans="2:12" ht="16.5" customHeight="1" x14ac:dyDescent="0.2">
      <c r="B617" s="239"/>
      <c r="C617" s="239"/>
      <c r="D617" s="239"/>
      <c r="E617" s="239"/>
      <c r="F617" s="239"/>
      <c r="K617" s="239"/>
      <c r="L617" s="239"/>
    </row>
    <row r="618" spans="2:12" ht="16.5" customHeight="1" x14ac:dyDescent="0.2">
      <c r="B618" s="239"/>
      <c r="C618" s="239"/>
      <c r="D618" s="239"/>
      <c r="E618" s="239"/>
      <c r="F618" s="239"/>
      <c r="K618" s="239"/>
      <c r="L618" s="239"/>
    </row>
    <row r="619" spans="2:12" ht="16.5" customHeight="1" x14ac:dyDescent="0.2">
      <c r="B619" s="239"/>
      <c r="C619" s="239"/>
      <c r="D619" s="239"/>
      <c r="E619" s="239"/>
      <c r="F619" s="239"/>
      <c r="K619" s="239"/>
      <c r="L619" s="239"/>
    </row>
    <row r="620" spans="2:12" ht="16.5" customHeight="1" x14ac:dyDescent="0.2">
      <c r="B620" s="239"/>
      <c r="C620" s="239"/>
      <c r="D620" s="239"/>
      <c r="E620" s="239"/>
      <c r="F620" s="239"/>
      <c r="K620" s="239"/>
      <c r="L620" s="239"/>
    </row>
    <row r="621" spans="2:12" ht="16.5" customHeight="1" x14ac:dyDescent="0.2">
      <c r="B621" s="239"/>
      <c r="C621" s="239"/>
      <c r="D621" s="239"/>
      <c r="E621" s="239"/>
      <c r="F621" s="239"/>
      <c r="K621" s="239"/>
      <c r="L621" s="239"/>
    </row>
    <row r="622" spans="2:12" ht="16.5" customHeight="1" x14ac:dyDescent="0.2">
      <c r="B622" s="239"/>
      <c r="C622" s="239"/>
      <c r="D622" s="239"/>
      <c r="E622" s="239"/>
      <c r="F622" s="239"/>
      <c r="K622" s="239"/>
      <c r="L622" s="239"/>
    </row>
    <row r="623" spans="2:12" ht="16.5" customHeight="1" x14ac:dyDescent="0.2">
      <c r="B623" s="239"/>
      <c r="C623" s="239"/>
      <c r="D623" s="239"/>
      <c r="E623" s="239"/>
      <c r="F623" s="239"/>
      <c r="K623" s="239"/>
      <c r="L623" s="239"/>
    </row>
    <row r="624" spans="2:12" ht="16.5" customHeight="1" x14ac:dyDescent="0.2">
      <c r="B624" s="239"/>
      <c r="C624" s="239"/>
      <c r="D624" s="239"/>
      <c r="E624" s="239"/>
      <c r="F624" s="239"/>
      <c r="K624" s="239"/>
      <c r="L624" s="239"/>
    </row>
    <row r="625" spans="2:12" ht="16.5" customHeight="1" x14ac:dyDescent="0.2">
      <c r="B625" s="239"/>
      <c r="C625" s="239"/>
      <c r="D625" s="239"/>
      <c r="E625" s="239"/>
      <c r="F625" s="239"/>
      <c r="K625" s="239"/>
      <c r="L625" s="239"/>
    </row>
    <row r="626" spans="2:12" ht="16.5" customHeight="1" x14ac:dyDescent="0.2">
      <c r="B626" s="239"/>
      <c r="C626" s="239"/>
      <c r="D626" s="239"/>
      <c r="E626" s="239"/>
      <c r="F626" s="239"/>
      <c r="K626" s="239"/>
      <c r="L626" s="239"/>
    </row>
    <row r="627" spans="2:12" ht="16.5" customHeight="1" x14ac:dyDescent="0.2">
      <c r="B627" s="239"/>
      <c r="C627" s="239"/>
      <c r="D627" s="239"/>
      <c r="E627" s="239"/>
      <c r="F627" s="239"/>
      <c r="K627" s="239"/>
      <c r="L627" s="239"/>
    </row>
    <row r="628" spans="2:12" ht="16.5" customHeight="1" x14ac:dyDescent="0.2">
      <c r="B628" s="239"/>
      <c r="C628" s="239"/>
      <c r="D628" s="239"/>
      <c r="E628" s="239"/>
      <c r="F628" s="239"/>
      <c r="K628" s="239"/>
      <c r="L628" s="239"/>
    </row>
    <row r="629" spans="2:12" ht="16.5" customHeight="1" x14ac:dyDescent="0.2">
      <c r="B629" s="239"/>
      <c r="C629" s="239"/>
      <c r="D629" s="239"/>
      <c r="E629" s="239"/>
      <c r="F629" s="239"/>
      <c r="K629" s="239"/>
      <c r="L629" s="239"/>
    </row>
    <row r="630" spans="2:12" ht="16.5" customHeight="1" x14ac:dyDescent="0.2">
      <c r="B630" s="239"/>
      <c r="C630" s="239"/>
      <c r="D630" s="239"/>
      <c r="E630" s="239"/>
      <c r="F630" s="239"/>
      <c r="K630" s="239"/>
      <c r="L630" s="239"/>
    </row>
    <row r="631" spans="2:12" ht="16.5" customHeight="1" x14ac:dyDescent="0.2">
      <c r="B631" s="239"/>
      <c r="C631" s="239"/>
      <c r="D631" s="239"/>
      <c r="E631" s="239"/>
      <c r="F631" s="239"/>
      <c r="K631" s="239"/>
      <c r="L631" s="239"/>
    </row>
    <row r="632" spans="2:12" ht="16.5" customHeight="1" x14ac:dyDescent="0.2">
      <c r="B632" s="239"/>
      <c r="C632" s="239"/>
      <c r="D632" s="239"/>
      <c r="E632" s="239"/>
      <c r="F632" s="239"/>
      <c r="K632" s="239"/>
      <c r="L632" s="239"/>
    </row>
    <row r="633" spans="2:12" ht="16.5" customHeight="1" x14ac:dyDescent="0.2">
      <c r="B633" s="239"/>
      <c r="C633" s="239"/>
      <c r="D633" s="239"/>
      <c r="E633" s="239"/>
      <c r="F633" s="239"/>
      <c r="K633" s="239"/>
      <c r="L633" s="239"/>
    </row>
    <row r="634" spans="2:12" ht="16.5" customHeight="1" x14ac:dyDescent="0.2">
      <c r="B634" s="239"/>
      <c r="C634" s="239"/>
      <c r="D634" s="239"/>
      <c r="E634" s="239"/>
      <c r="F634" s="239"/>
      <c r="K634" s="239"/>
      <c r="L634" s="239"/>
    </row>
    <row r="635" spans="2:12" ht="16.5" customHeight="1" x14ac:dyDescent="0.2">
      <c r="B635" s="239"/>
      <c r="C635" s="239"/>
      <c r="D635" s="239"/>
      <c r="E635" s="239"/>
      <c r="F635" s="239"/>
      <c r="K635" s="239"/>
      <c r="L635" s="239"/>
    </row>
    <row r="636" spans="2:12" ht="16.5" customHeight="1" x14ac:dyDescent="0.2">
      <c r="B636" s="239"/>
      <c r="C636" s="239"/>
      <c r="D636" s="239"/>
      <c r="E636" s="239"/>
      <c r="F636" s="239"/>
      <c r="K636" s="239"/>
      <c r="L636" s="239"/>
    </row>
    <row r="637" spans="2:12" ht="16.5" customHeight="1" x14ac:dyDescent="0.2">
      <c r="B637" s="239"/>
      <c r="C637" s="239"/>
      <c r="D637" s="239"/>
      <c r="E637" s="239"/>
      <c r="F637" s="239"/>
      <c r="K637" s="239"/>
      <c r="L637" s="239"/>
    </row>
    <row r="638" spans="2:12" ht="16.5" customHeight="1" x14ac:dyDescent="0.2">
      <c r="B638" s="239"/>
      <c r="C638" s="239"/>
      <c r="D638" s="239"/>
      <c r="E638" s="239"/>
      <c r="F638" s="239"/>
      <c r="K638" s="239"/>
      <c r="L638" s="239"/>
    </row>
    <row r="639" spans="2:12" ht="16.5" customHeight="1" x14ac:dyDescent="0.2">
      <c r="B639" s="239"/>
      <c r="C639" s="239"/>
      <c r="D639" s="239"/>
      <c r="E639" s="239"/>
      <c r="F639" s="239"/>
      <c r="K639" s="239"/>
      <c r="L639" s="239"/>
    </row>
    <row r="640" spans="2:12" ht="16.5" customHeight="1" x14ac:dyDescent="0.2">
      <c r="B640" s="239"/>
      <c r="C640" s="239"/>
      <c r="D640" s="239"/>
      <c r="E640" s="239"/>
      <c r="F640" s="239"/>
      <c r="K640" s="239"/>
      <c r="L640" s="239"/>
    </row>
    <row r="641" spans="2:12" ht="16.5" customHeight="1" x14ac:dyDescent="0.2">
      <c r="B641" s="239"/>
      <c r="C641" s="239"/>
      <c r="D641" s="239"/>
      <c r="E641" s="239"/>
      <c r="F641" s="239"/>
      <c r="K641" s="239"/>
      <c r="L641" s="239"/>
    </row>
    <row r="642" spans="2:12" ht="16.5" customHeight="1" x14ac:dyDescent="0.2">
      <c r="B642" s="239"/>
      <c r="C642" s="239"/>
      <c r="D642" s="239"/>
      <c r="E642" s="239"/>
      <c r="F642" s="239"/>
      <c r="K642" s="239"/>
      <c r="L642" s="239"/>
    </row>
    <row r="643" spans="2:12" ht="16.5" customHeight="1" x14ac:dyDescent="0.2">
      <c r="B643" s="239"/>
      <c r="C643" s="239"/>
      <c r="D643" s="239"/>
      <c r="E643" s="239"/>
      <c r="F643" s="239"/>
      <c r="K643" s="239"/>
      <c r="L643" s="239"/>
    </row>
    <row r="644" spans="2:12" ht="16.5" customHeight="1" x14ac:dyDescent="0.2">
      <c r="B644" s="239"/>
      <c r="C644" s="239"/>
      <c r="D644" s="239"/>
      <c r="E644" s="239"/>
      <c r="F644" s="239"/>
      <c r="K644" s="239"/>
      <c r="L644" s="239"/>
    </row>
    <row r="645" spans="2:12" ht="16.5" customHeight="1" x14ac:dyDescent="0.2">
      <c r="B645" s="239"/>
      <c r="C645" s="239"/>
      <c r="D645" s="239"/>
      <c r="E645" s="239"/>
      <c r="F645" s="239"/>
      <c r="K645" s="239"/>
      <c r="L645" s="239"/>
    </row>
    <row r="646" spans="2:12" ht="16.5" customHeight="1" x14ac:dyDescent="0.2">
      <c r="B646" s="239"/>
      <c r="C646" s="239"/>
      <c r="D646" s="239"/>
      <c r="E646" s="239"/>
      <c r="F646" s="239"/>
      <c r="K646" s="239"/>
      <c r="L646" s="239"/>
    </row>
    <row r="647" spans="2:12" ht="16.5" customHeight="1" x14ac:dyDescent="0.2">
      <c r="B647" s="239"/>
      <c r="C647" s="239"/>
      <c r="D647" s="239"/>
      <c r="E647" s="239"/>
      <c r="F647" s="239"/>
      <c r="K647" s="239"/>
      <c r="L647" s="239"/>
    </row>
    <row r="648" spans="2:12" ht="16.5" customHeight="1" x14ac:dyDescent="0.2">
      <c r="B648" s="239"/>
      <c r="C648" s="239"/>
      <c r="D648" s="239"/>
      <c r="E648" s="239"/>
      <c r="F648" s="239"/>
      <c r="K648" s="239"/>
      <c r="L648" s="239"/>
    </row>
    <row r="649" spans="2:12" ht="16.5" customHeight="1" x14ac:dyDescent="0.2">
      <c r="B649" s="239"/>
      <c r="C649" s="239"/>
      <c r="D649" s="239"/>
      <c r="E649" s="239"/>
      <c r="F649" s="239"/>
      <c r="K649" s="239"/>
      <c r="L649" s="239"/>
    </row>
    <row r="650" spans="2:12" ht="16.5" customHeight="1" x14ac:dyDescent="0.2">
      <c r="B650" s="239"/>
      <c r="C650" s="239"/>
      <c r="D650" s="239"/>
      <c r="E650" s="239"/>
      <c r="F650" s="239"/>
      <c r="K650" s="239"/>
      <c r="L650" s="239"/>
    </row>
    <row r="651" spans="2:12" ht="16.5" customHeight="1" x14ac:dyDescent="0.2">
      <c r="B651" s="239"/>
      <c r="C651" s="239"/>
      <c r="D651" s="239"/>
      <c r="E651" s="239"/>
      <c r="F651" s="239"/>
      <c r="K651" s="239"/>
      <c r="L651" s="239"/>
    </row>
    <row r="652" spans="2:12" ht="16.5" customHeight="1" x14ac:dyDescent="0.2">
      <c r="B652" s="239"/>
      <c r="C652" s="239"/>
      <c r="D652" s="239"/>
      <c r="E652" s="239"/>
      <c r="F652" s="239"/>
      <c r="K652" s="239"/>
      <c r="L652" s="239"/>
    </row>
    <row r="653" spans="2:12" ht="16.5" customHeight="1" x14ac:dyDescent="0.2">
      <c r="B653" s="239"/>
      <c r="C653" s="239"/>
      <c r="D653" s="239"/>
      <c r="E653" s="239"/>
      <c r="F653" s="239"/>
      <c r="K653" s="239"/>
      <c r="L653" s="239"/>
    </row>
    <row r="654" spans="2:12" ht="16.5" customHeight="1" x14ac:dyDescent="0.2">
      <c r="B654" s="239"/>
      <c r="C654" s="239"/>
      <c r="D654" s="239"/>
      <c r="E654" s="239"/>
      <c r="F654" s="239"/>
      <c r="K654" s="239"/>
      <c r="L654" s="239"/>
    </row>
    <row r="655" spans="2:12" ht="16.5" customHeight="1" x14ac:dyDescent="0.2">
      <c r="B655" s="239"/>
      <c r="C655" s="239"/>
      <c r="D655" s="239"/>
      <c r="E655" s="239"/>
      <c r="F655" s="239"/>
      <c r="K655" s="239"/>
      <c r="L655" s="239"/>
    </row>
    <row r="656" spans="2:12" ht="16.5" customHeight="1" x14ac:dyDescent="0.2">
      <c r="B656" s="239"/>
      <c r="C656" s="239"/>
      <c r="D656" s="239"/>
      <c r="E656" s="239"/>
      <c r="F656" s="239"/>
      <c r="K656" s="239"/>
      <c r="L656" s="239"/>
    </row>
    <row r="657" spans="2:12" ht="16.5" customHeight="1" x14ac:dyDescent="0.2">
      <c r="B657" s="239"/>
      <c r="C657" s="239"/>
      <c r="D657" s="239"/>
      <c r="E657" s="239"/>
      <c r="F657" s="239"/>
      <c r="K657" s="239"/>
      <c r="L657" s="239"/>
    </row>
    <row r="658" spans="2:12" ht="16.5" customHeight="1" x14ac:dyDescent="0.2">
      <c r="B658" s="239"/>
      <c r="C658" s="239"/>
      <c r="D658" s="239"/>
      <c r="E658" s="239"/>
      <c r="F658" s="239"/>
      <c r="K658" s="239"/>
      <c r="L658" s="239"/>
    </row>
    <row r="659" spans="2:12" ht="16.5" customHeight="1" x14ac:dyDescent="0.2">
      <c r="B659" s="239"/>
      <c r="C659" s="239"/>
      <c r="D659" s="239"/>
      <c r="E659" s="239"/>
      <c r="F659" s="239"/>
      <c r="K659" s="239"/>
      <c r="L659" s="239"/>
    </row>
    <row r="660" spans="2:12" ht="16.5" customHeight="1" x14ac:dyDescent="0.2">
      <c r="B660" s="239"/>
      <c r="C660" s="239"/>
      <c r="D660" s="239"/>
      <c r="E660" s="239"/>
      <c r="F660" s="239"/>
      <c r="K660" s="239"/>
      <c r="L660" s="239"/>
    </row>
    <row r="661" spans="2:12" ht="16.5" customHeight="1" x14ac:dyDescent="0.2">
      <c r="B661" s="239"/>
      <c r="C661" s="239"/>
      <c r="D661" s="239"/>
      <c r="E661" s="239"/>
      <c r="F661" s="239"/>
      <c r="K661" s="239"/>
      <c r="L661" s="239"/>
    </row>
    <row r="662" spans="2:12" ht="16.5" customHeight="1" x14ac:dyDescent="0.2">
      <c r="B662" s="239"/>
      <c r="C662" s="239"/>
      <c r="D662" s="239"/>
      <c r="E662" s="239"/>
      <c r="F662" s="239"/>
      <c r="K662" s="239"/>
      <c r="L662" s="239"/>
    </row>
    <row r="663" spans="2:12" ht="16.5" customHeight="1" x14ac:dyDescent="0.2">
      <c r="B663" s="239"/>
      <c r="C663" s="239"/>
      <c r="D663" s="239"/>
      <c r="E663" s="239"/>
      <c r="F663" s="239"/>
      <c r="K663" s="239"/>
      <c r="L663" s="239"/>
    </row>
    <row r="664" spans="2:12" ht="16.5" customHeight="1" x14ac:dyDescent="0.2">
      <c r="B664" s="239"/>
      <c r="C664" s="239"/>
      <c r="D664" s="239"/>
      <c r="E664" s="239"/>
      <c r="F664" s="239"/>
      <c r="K664" s="239"/>
      <c r="L664" s="239"/>
    </row>
    <row r="665" spans="2:12" ht="16.5" customHeight="1" x14ac:dyDescent="0.2">
      <c r="B665" s="239"/>
      <c r="C665" s="239"/>
      <c r="D665" s="239"/>
      <c r="E665" s="239"/>
      <c r="F665" s="239"/>
      <c r="K665" s="239"/>
      <c r="L665" s="239"/>
    </row>
    <row r="666" spans="2:12" ht="16.5" customHeight="1" x14ac:dyDescent="0.2">
      <c r="B666" s="239"/>
      <c r="C666" s="239"/>
      <c r="D666" s="239"/>
      <c r="E666" s="239"/>
      <c r="F666" s="239"/>
      <c r="K666" s="239"/>
      <c r="L666" s="239"/>
    </row>
    <row r="667" spans="2:12" ht="16.5" customHeight="1" x14ac:dyDescent="0.2">
      <c r="B667" s="239"/>
      <c r="C667" s="239"/>
      <c r="D667" s="239"/>
      <c r="E667" s="239"/>
      <c r="F667" s="239"/>
      <c r="K667" s="239"/>
      <c r="L667" s="239"/>
    </row>
    <row r="668" spans="2:12" ht="16.5" customHeight="1" x14ac:dyDescent="0.2">
      <c r="B668" s="239"/>
      <c r="C668" s="239"/>
      <c r="D668" s="239"/>
      <c r="E668" s="239"/>
      <c r="F668" s="239"/>
      <c r="K668" s="239"/>
      <c r="L668" s="239"/>
    </row>
    <row r="669" spans="2:12" ht="16.5" customHeight="1" x14ac:dyDescent="0.2">
      <c r="B669" s="239"/>
      <c r="C669" s="239"/>
      <c r="D669" s="239"/>
      <c r="E669" s="239"/>
      <c r="F669" s="239"/>
      <c r="K669" s="239"/>
      <c r="L669" s="239"/>
    </row>
    <row r="670" spans="2:12" ht="16.5" customHeight="1" x14ac:dyDescent="0.2">
      <c r="B670" s="239"/>
      <c r="C670" s="239"/>
      <c r="D670" s="239"/>
      <c r="E670" s="239"/>
      <c r="F670" s="239"/>
      <c r="K670" s="239"/>
      <c r="L670" s="239"/>
    </row>
    <row r="671" spans="2:12" ht="16.5" customHeight="1" x14ac:dyDescent="0.2">
      <c r="B671" s="239"/>
      <c r="C671" s="239"/>
      <c r="D671" s="239"/>
      <c r="E671" s="239"/>
      <c r="F671" s="239"/>
      <c r="K671" s="239"/>
      <c r="L671" s="239"/>
    </row>
    <row r="672" spans="2:12" ht="16.5" customHeight="1" x14ac:dyDescent="0.2">
      <c r="B672" s="239"/>
      <c r="C672" s="239"/>
      <c r="D672" s="239"/>
      <c r="E672" s="239"/>
      <c r="F672" s="239"/>
      <c r="K672" s="239"/>
      <c r="L672" s="239"/>
    </row>
    <row r="673" spans="2:12" ht="16.5" customHeight="1" x14ac:dyDescent="0.2">
      <c r="B673" s="239"/>
      <c r="C673" s="239"/>
      <c r="D673" s="239"/>
      <c r="E673" s="239"/>
      <c r="F673" s="239"/>
      <c r="K673" s="239"/>
      <c r="L673" s="239"/>
    </row>
    <row r="674" spans="2:12" ht="16.5" customHeight="1" x14ac:dyDescent="0.2">
      <c r="B674" s="239"/>
      <c r="C674" s="239"/>
      <c r="D674" s="239"/>
      <c r="E674" s="239"/>
      <c r="F674" s="239"/>
      <c r="K674" s="239"/>
      <c r="L674" s="239"/>
    </row>
    <row r="675" spans="2:12" ht="16.5" customHeight="1" x14ac:dyDescent="0.2">
      <c r="B675" s="239"/>
      <c r="C675" s="239"/>
      <c r="D675" s="239"/>
      <c r="E675" s="239"/>
      <c r="F675" s="239"/>
      <c r="K675" s="239"/>
      <c r="L675" s="239"/>
    </row>
    <row r="676" spans="2:12" ht="16.5" customHeight="1" x14ac:dyDescent="0.2">
      <c r="B676" s="239"/>
      <c r="C676" s="239"/>
      <c r="D676" s="239"/>
      <c r="E676" s="239"/>
      <c r="F676" s="239"/>
      <c r="K676" s="239"/>
      <c r="L676" s="239"/>
    </row>
    <row r="677" spans="2:12" ht="16.5" customHeight="1" x14ac:dyDescent="0.2">
      <c r="B677" s="239"/>
      <c r="C677" s="239"/>
      <c r="D677" s="239"/>
      <c r="E677" s="239"/>
      <c r="F677" s="239"/>
      <c r="K677" s="239"/>
      <c r="L677" s="239"/>
    </row>
    <row r="678" spans="2:12" ht="16.5" customHeight="1" x14ac:dyDescent="0.2">
      <c r="B678" s="239"/>
      <c r="C678" s="239"/>
      <c r="D678" s="239"/>
      <c r="E678" s="239"/>
      <c r="F678" s="239"/>
      <c r="K678" s="239"/>
      <c r="L678" s="239"/>
    </row>
    <row r="679" spans="2:12" ht="16.5" customHeight="1" x14ac:dyDescent="0.2">
      <c r="B679" s="239"/>
      <c r="C679" s="239"/>
      <c r="D679" s="239"/>
      <c r="E679" s="239"/>
      <c r="F679" s="239"/>
      <c r="K679" s="239"/>
      <c r="L679" s="239"/>
    </row>
    <row r="680" spans="2:12" ht="16.5" customHeight="1" x14ac:dyDescent="0.2">
      <c r="B680" s="239"/>
      <c r="C680" s="239"/>
      <c r="D680" s="239"/>
      <c r="E680" s="239"/>
      <c r="F680" s="239"/>
      <c r="K680" s="239"/>
      <c r="L680" s="239"/>
    </row>
    <row r="681" spans="2:12" ht="16.5" customHeight="1" x14ac:dyDescent="0.2">
      <c r="B681" s="239"/>
      <c r="C681" s="239"/>
      <c r="D681" s="239"/>
      <c r="E681" s="239"/>
      <c r="F681" s="239"/>
      <c r="K681" s="239"/>
      <c r="L681" s="239"/>
    </row>
    <row r="682" spans="2:12" ht="16.5" customHeight="1" x14ac:dyDescent="0.2">
      <c r="B682" s="239"/>
      <c r="C682" s="239"/>
      <c r="D682" s="239"/>
      <c r="E682" s="239"/>
      <c r="F682" s="239"/>
      <c r="K682" s="239"/>
      <c r="L682" s="239"/>
    </row>
    <row r="683" spans="2:12" ht="16.5" customHeight="1" x14ac:dyDescent="0.2">
      <c r="B683" s="239"/>
      <c r="C683" s="239"/>
      <c r="D683" s="239"/>
      <c r="E683" s="239"/>
      <c r="F683" s="239"/>
      <c r="K683" s="239"/>
      <c r="L683" s="239"/>
    </row>
    <row r="684" spans="2:12" ht="16.5" customHeight="1" x14ac:dyDescent="0.2">
      <c r="B684" s="239"/>
      <c r="C684" s="239"/>
      <c r="D684" s="239"/>
      <c r="E684" s="239"/>
      <c r="F684" s="239"/>
      <c r="K684" s="239"/>
      <c r="L684" s="239"/>
    </row>
    <row r="685" spans="2:12" ht="16.5" customHeight="1" x14ac:dyDescent="0.2">
      <c r="B685" s="239"/>
      <c r="C685" s="239"/>
      <c r="D685" s="239"/>
      <c r="E685" s="239"/>
      <c r="F685" s="239"/>
      <c r="K685" s="239"/>
      <c r="L685" s="239"/>
    </row>
    <row r="686" spans="2:12" ht="16.5" customHeight="1" x14ac:dyDescent="0.2">
      <c r="B686" s="239"/>
      <c r="C686" s="239"/>
      <c r="D686" s="239"/>
      <c r="E686" s="239"/>
      <c r="F686" s="239"/>
      <c r="K686" s="239"/>
      <c r="L686" s="239"/>
    </row>
    <row r="687" spans="2:12" ht="16.5" customHeight="1" x14ac:dyDescent="0.2">
      <c r="B687" s="239"/>
      <c r="C687" s="239"/>
      <c r="D687" s="239"/>
      <c r="E687" s="239"/>
      <c r="F687" s="239"/>
      <c r="K687" s="239"/>
      <c r="L687" s="239"/>
    </row>
    <row r="688" spans="2:12" ht="16.5" customHeight="1" x14ac:dyDescent="0.2">
      <c r="B688" s="239"/>
      <c r="C688" s="239"/>
      <c r="D688" s="239"/>
      <c r="E688" s="239"/>
      <c r="F688" s="239"/>
      <c r="K688" s="239"/>
      <c r="L688" s="239"/>
    </row>
    <row r="689" spans="2:12" ht="16.5" customHeight="1" x14ac:dyDescent="0.2">
      <c r="B689" s="239"/>
      <c r="C689" s="239"/>
      <c r="D689" s="239"/>
      <c r="E689" s="239"/>
      <c r="F689" s="239"/>
      <c r="K689" s="239"/>
      <c r="L689" s="239"/>
    </row>
    <row r="690" spans="2:12" ht="16.5" customHeight="1" x14ac:dyDescent="0.2">
      <c r="B690" s="239"/>
      <c r="C690" s="239"/>
      <c r="D690" s="239"/>
      <c r="E690" s="239"/>
      <c r="F690" s="239"/>
      <c r="K690" s="239"/>
      <c r="L690" s="239"/>
    </row>
    <row r="691" spans="2:12" ht="16.5" customHeight="1" x14ac:dyDescent="0.2">
      <c r="B691" s="239"/>
      <c r="C691" s="239"/>
      <c r="D691" s="239"/>
      <c r="E691" s="239"/>
      <c r="F691" s="239"/>
      <c r="K691" s="239"/>
      <c r="L691" s="239"/>
    </row>
    <row r="692" spans="2:12" ht="16.5" customHeight="1" x14ac:dyDescent="0.2">
      <c r="B692" s="239"/>
      <c r="C692" s="239"/>
      <c r="D692" s="239"/>
      <c r="E692" s="239"/>
      <c r="F692" s="239"/>
      <c r="K692" s="239"/>
      <c r="L692" s="239"/>
    </row>
    <row r="693" spans="2:12" ht="16.5" customHeight="1" x14ac:dyDescent="0.2">
      <c r="B693" s="239"/>
      <c r="C693" s="239"/>
      <c r="D693" s="239"/>
      <c r="E693" s="239"/>
      <c r="F693" s="239"/>
      <c r="K693" s="239"/>
      <c r="L693" s="239"/>
    </row>
    <row r="694" spans="2:12" ht="16.5" customHeight="1" x14ac:dyDescent="0.2">
      <c r="B694" s="239"/>
      <c r="C694" s="239"/>
      <c r="D694" s="239"/>
      <c r="E694" s="239"/>
      <c r="F694" s="239"/>
      <c r="K694" s="239"/>
      <c r="L694" s="239"/>
    </row>
    <row r="695" spans="2:12" ht="16.5" customHeight="1" x14ac:dyDescent="0.2">
      <c r="B695" s="239"/>
      <c r="C695" s="239"/>
      <c r="D695" s="239"/>
      <c r="E695" s="239"/>
      <c r="F695" s="239"/>
      <c r="K695" s="239"/>
      <c r="L695" s="239"/>
    </row>
    <row r="696" spans="2:12" ht="16.5" customHeight="1" x14ac:dyDescent="0.2">
      <c r="B696" s="239"/>
      <c r="C696" s="239"/>
      <c r="D696" s="239"/>
      <c r="E696" s="239"/>
      <c r="F696" s="239"/>
      <c r="K696" s="239"/>
      <c r="L696" s="239"/>
    </row>
    <row r="697" spans="2:12" ht="16.5" customHeight="1" x14ac:dyDescent="0.2">
      <c r="B697" s="239"/>
      <c r="C697" s="239"/>
      <c r="D697" s="239"/>
      <c r="E697" s="239"/>
      <c r="F697" s="239"/>
      <c r="K697" s="239"/>
      <c r="L697" s="239"/>
    </row>
    <row r="698" spans="2:12" ht="16.5" customHeight="1" x14ac:dyDescent="0.2">
      <c r="B698" s="239"/>
      <c r="C698" s="239"/>
      <c r="D698" s="239"/>
      <c r="E698" s="239"/>
      <c r="F698" s="239"/>
      <c r="K698" s="239"/>
      <c r="L698" s="239"/>
    </row>
    <row r="699" spans="2:12" ht="16.5" customHeight="1" x14ac:dyDescent="0.2">
      <c r="B699" s="239"/>
      <c r="C699" s="239"/>
      <c r="D699" s="239"/>
      <c r="E699" s="239"/>
      <c r="F699" s="239"/>
      <c r="K699" s="239"/>
      <c r="L699" s="239"/>
    </row>
    <row r="700" spans="2:12" ht="16.5" customHeight="1" x14ac:dyDescent="0.2">
      <c r="B700" s="239"/>
      <c r="C700" s="239"/>
      <c r="D700" s="239"/>
      <c r="E700" s="239"/>
      <c r="F700" s="239"/>
      <c r="K700" s="239"/>
      <c r="L700" s="239"/>
    </row>
    <row r="701" spans="2:12" ht="16.5" customHeight="1" x14ac:dyDescent="0.2">
      <c r="B701" s="239"/>
      <c r="C701" s="239"/>
      <c r="D701" s="239"/>
      <c r="E701" s="239"/>
      <c r="F701" s="239"/>
      <c r="K701" s="239"/>
      <c r="L701" s="239"/>
    </row>
    <row r="702" spans="2:12" ht="16.5" customHeight="1" x14ac:dyDescent="0.2">
      <c r="B702" s="239"/>
      <c r="C702" s="239"/>
      <c r="D702" s="239"/>
      <c r="E702" s="239"/>
      <c r="F702" s="239"/>
      <c r="K702" s="239"/>
      <c r="L702" s="239"/>
    </row>
    <row r="703" spans="2:12" ht="16.5" customHeight="1" x14ac:dyDescent="0.2">
      <c r="B703" s="239"/>
      <c r="C703" s="239"/>
      <c r="D703" s="239"/>
      <c r="E703" s="239"/>
      <c r="F703" s="239"/>
      <c r="K703" s="239"/>
      <c r="L703" s="239"/>
    </row>
    <row r="704" spans="2:12" ht="16.5" customHeight="1" x14ac:dyDescent="0.2">
      <c r="B704" s="239"/>
      <c r="C704" s="239"/>
      <c r="D704" s="239"/>
      <c r="E704" s="239"/>
      <c r="F704" s="239"/>
      <c r="K704" s="239"/>
      <c r="L704" s="239"/>
    </row>
    <row r="705" spans="2:12" ht="16.5" customHeight="1" x14ac:dyDescent="0.2">
      <c r="B705" s="239"/>
      <c r="C705" s="239"/>
      <c r="D705" s="239"/>
      <c r="E705" s="239"/>
      <c r="F705" s="239"/>
      <c r="K705" s="239"/>
      <c r="L705" s="239"/>
    </row>
    <row r="706" spans="2:12" ht="16.5" customHeight="1" x14ac:dyDescent="0.2">
      <c r="B706" s="239"/>
      <c r="C706" s="239"/>
      <c r="D706" s="239"/>
      <c r="E706" s="239"/>
      <c r="F706" s="239"/>
      <c r="K706" s="239"/>
      <c r="L706" s="239"/>
    </row>
    <row r="707" spans="2:12" ht="16.5" customHeight="1" x14ac:dyDescent="0.2">
      <c r="B707" s="239"/>
      <c r="C707" s="239"/>
      <c r="D707" s="239"/>
      <c r="E707" s="239"/>
      <c r="F707" s="239"/>
      <c r="K707" s="239"/>
      <c r="L707" s="239"/>
    </row>
    <row r="708" spans="2:12" ht="16.5" customHeight="1" x14ac:dyDescent="0.2">
      <c r="B708" s="239"/>
      <c r="C708" s="239"/>
      <c r="D708" s="239"/>
      <c r="E708" s="239"/>
      <c r="F708" s="239"/>
      <c r="K708" s="239"/>
      <c r="L708" s="239"/>
    </row>
    <row r="709" spans="2:12" ht="16.5" customHeight="1" x14ac:dyDescent="0.2">
      <c r="B709" s="239"/>
      <c r="C709" s="239"/>
      <c r="D709" s="239"/>
      <c r="E709" s="239"/>
      <c r="F709" s="239"/>
      <c r="K709" s="239"/>
      <c r="L709" s="239"/>
    </row>
    <row r="710" spans="2:12" ht="16.5" customHeight="1" x14ac:dyDescent="0.2">
      <c r="B710" s="239"/>
      <c r="C710" s="239"/>
      <c r="D710" s="239"/>
      <c r="E710" s="239"/>
      <c r="F710" s="239"/>
      <c r="K710" s="239"/>
      <c r="L710" s="239"/>
    </row>
    <row r="711" spans="2:12" ht="16.5" customHeight="1" x14ac:dyDescent="0.2">
      <c r="B711" s="239"/>
      <c r="C711" s="239"/>
      <c r="D711" s="239"/>
      <c r="E711" s="239"/>
      <c r="F711" s="239"/>
      <c r="K711" s="239"/>
      <c r="L711" s="239"/>
    </row>
    <row r="712" spans="2:12" ht="16.5" customHeight="1" x14ac:dyDescent="0.2">
      <c r="B712" s="239"/>
      <c r="C712" s="239"/>
      <c r="D712" s="239"/>
      <c r="E712" s="239"/>
      <c r="F712" s="239"/>
      <c r="K712" s="239"/>
      <c r="L712" s="239"/>
    </row>
    <row r="713" spans="2:12" ht="16.5" customHeight="1" x14ac:dyDescent="0.2">
      <c r="B713" s="239"/>
      <c r="C713" s="239"/>
      <c r="D713" s="239"/>
      <c r="E713" s="239"/>
      <c r="F713" s="239"/>
      <c r="K713" s="239"/>
      <c r="L713" s="239"/>
    </row>
    <row r="714" spans="2:12" ht="16.5" customHeight="1" x14ac:dyDescent="0.2">
      <c r="B714" s="239"/>
      <c r="C714" s="239"/>
      <c r="D714" s="239"/>
      <c r="E714" s="239"/>
      <c r="F714" s="239"/>
      <c r="K714" s="239"/>
      <c r="L714" s="239"/>
    </row>
    <row r="715" spans="2:12" ht="16.5" customHeight="1" x14ac:dyDescent="0.2">
      <c r="B715" s="239"/>
      <c r="C715" s="239"/>
      <c r="D715" s="239"/>
      <c r="E715" s="239"/>
      <c r="F715" s="239"/>
      <c r="K715" s="239"/>
      <c r="L715" s="239"/>
    </row>
    <row r="716" spans="2:12" ht="16.5" customHeight="1" x14ac:dyDescent="0.2">
      <c r="B716" s="239"/>
      <c r="C716" s="239"/>
      <c r="D716" s="239"/>
      <c r="E716" s="239"/>
      <c r="F716" s="239"/>
      <c r="K716" s="239"/>
      <c r="L716" s="239"/>
    </row>
    <row r="717" spans="2:12" ht="16.5" customHeight="1" x14ac:dyDescent="0.2">
      <c r="B717" s="239"/>
      <c r="C717" s="239"/>
      <c r="D717" s="239"/>
      <c r="E717" s="239"/>
      <c r="F717" s="239"/>
      <c r="K717" s="239"/>
      <c r="L717" s="239"/>
    </row>
    <row r="718" spans="2:12" ht="16.5" customHeight="1" x14ac:dyDescent="0.2">
      <c r="B718" s="239"/>
      <c r="C718" s="239"/>
      <c r="D718" s="239"/>
      <c r="E718" s="239"/>
      <c r="F718" s="239"/>
      <c r="K718" s="239"/>
      <c r="L718" s="239"/>
    </row>
    <row r="719" spans="2:12" ht="16.5" customHeight="1" x14ac:dyDescent="0.2">
      <c r="B719" s="239"/>
      <c r="C719" s="239"/>
      <c r="D719" s="239"/>
      <c r="E719" s="239"/>
      <c r="F719" s="239"/>
      <c r="K719" s="239"/>
      <c r="L719" s="239"/>
    </row>
    <row r="720" spans="2:12" ht="16.5" customHeight="1" x14ac:dyDescent="0.2">
      <c r="B720" s="239"/>
      <c r="C720" s="239"/>
      <c r="D720" s="239"/>
      <c r="E720" s="239"/>
      <c r="F720" s="239"/>
      <c r="K720" s="239"/>
      <c r="L720" s="239"/>
    </row>
    <row r="721" spans="2:12" ht="16.5" customHeight="1" x14ac:dyDescent="0.2">
      <c r="B721" s="239"/>
      <c r="C721" s="239"/>
      <c r="D721" s="239"/>
      <c r="E721" s="239"/>
      <c r="F721" s="239"/>
      <c r="K721" s="239"/>
      <c r="L721" s="239"/>
    </row>
    <row r="722" spans="2:12" ht="16.5" customHeight="1" x14ac:dyDescent="0.2">
      <c r="B722" s="239"/>
      <c r="C722" s="239"/>
      <c r="D722" s="239"/>
      <c r="E722" s="239"/>
      <c r="F722" s="239"/>
      <c r="K722" s="239"/>
      <c r="L722" s="239"/>
    </row>
    <row r="723" spans="2:12" ht="16.5" customHeight="1" x14ac:dyDescent="0.2">
      <c r="B723" s="239"/>
      <c r="C723" s="239"/>
      <c r="D723" s="239"/>
      <c r="E723" s="239"/>
      <c r="F723" s="239"/>
      <c r="K723" s="239"/>
      <c r="L723" s="239"/>
    </row>
    <row r="724" spans="2:12" ht="16.5" customHeight="1" x14ac:dyDescent="0.2">
      <c r="B724" s="239"/>
      <c r="C724" s="239"/>
      <c r="D724" s="239"/>
      <c r="E724" s="239"/>
      <c r="F724" s="239"/>
      <c r="K724" s="239"/>
      <c r="L724" s="239"/>
    </row>
    <row r="725" spans="2:12" ht="16.5" customHeight="1" x14ac:dyDescent="0.2">
      <c r="B725" s="239"/>
      <c r="C725" s="239"/>
      <c r="D725" s="239"/>
      <c r="E725" s="239"/>
      <c r="F725" s="239"/>
      <c r="K725" s="239"/>
      <c r="L725" s="239"/>
    </row>
    <row r="726" spans="2:12" ht="16.5" customHeight="1" x14ac:dyDescent="0.2">
      <c r="B726" s="239"/>
      <c r="C726" s="239"/>
      <c r="D726" s="239"/>
      <c r="E726" s="239"/>
      <c r="F726" s="239"/>
      <c r="K726" s="239"/>
      <c r="L726" s="239"/>
    </row>
    <row r="727" spans="2:12" ht="16.5" customHeight="1" x14ac:dyDescent="0.2">
      <c r="B727" s="239"/>
      <c r="C727" s="239"/>
      <c r="D727" s="239"/>
      <c r="E727" s="239"/>
      <c r="F727" s="239"/>
      <c r="K727" s="239"/>
      <c r="L727" s="239"/>
    </row>
    <row r="728" spans="2:12" ht="16.5" customHeight="1" x14ac:dyDescent="0.2">
      <c r="B728" s="239"/>
      <c r="C728" s="239"/>
      <c r="D728" s="239"/>
      <c r="E728" s="239"/>
      <c r="F728" s="239"/>
      <c r="K728" s="239"/>
      <c r="L728" s="239"/>
    </row>
    <row r="729" spans="2:12" ht="16.5" customHeight="1" x14ac:dyDescent="0.2">
      <c r="B729" s="239"/>
      <c r="C729" s="239"/>
      <c r="D729" s="239"/>
      <c r="E729" s="239"/>
      <c r="F729" s="239"/>
      <c r="K729" s="239"/>
      <c r="L729" s="239"/>
    </row>
    <row r="730" spans="2:12" ht="16.5" customHeight="1" x14ac:dyDescent="0.2">
      <c r="B730" s="239"/>
      <c r="C730" s="239"/>
      <c r="D730" s="239"/>
      <c r="E730" s="239"/>
      <c r="F730" s="239"/>
      <c r="K730" s="239"/>
      <c r="L730" s="239"/>
    </row>
    <row r="731" spans="2:12" ht="16.5" customHeight="1" x14ac:dyDescent="0.2">
      <c r="B731" s="239"/>
      <c r="C731" s="239"/>
      <c r="D731" s="239"/>
      <c r="E731" s="239"/>
      <c r="F731" s="239"/>
      <c r="K731" s="239"/>
      <c r="L731" s="239"/>
    </row>
    <row r="732" spans="2:12" ht="16.5" customHeight="1" x14ac:dyDescent="0.2">
      <c r="B732" s="239"/>
      <c r="C732" s="239"/>
      <c r="D732" s="239"/>
      <c r="E732" s="239"/>
      <c r="F732" s="239"/>
      <c r="K732" s="239"/>
      <c r="L732" s="239"/>
    </row>
    <row r="733" spans="2:12" ht="16.5" customHeight="1" x14ac:dyDescent="0.2">
      <c r="B733" s="239"/>
      <c r="C733" s="239"/>
      <c r="D733" s="239"/>
      <c r="E733" s="239"/>
      <c r="F733" s="239"/>
      <c r="K733" s="239"/>
      <c r="L733" s="239"/>
    </row>
    <row r="734" spans="2:12" ht="16.5" customHeight="1" x14ac:dyDescent="0.2">
      <c r="B734" s="239"/>
      <c r="C734" s="239"/>
      <c r="D734" s="239"/>
      <c r="E734" s="239"/>
      <c r="F734" s="239"/>
      <c r="K734" s="239"/>
      <c r="L734" s="239"/>
    </row>
    <row r="735" spans="2:12" ht="16.5" customHeight="1" x14ac:dyDescent="0.2">
      <c r="B735" s="239"/>
      <c r="C735" s="239"/>
      <c r="D735" s="239"/>
      <c r="E735" s="239"/>
      <c r="F735" s="239"/>
      <c r="K735" s="239"/>
      <c r="L735" s="239"/>
    </row>
    <row r="736" spans="2:12" ht="16.5" customHeight="1" x14ac:dyDescent="0.2">
      <c r="B736" s="239"/>
      <c r="C736" s="239"/>
      <c r="D736" s="239"/>
      <c r="E736" s="239"/>
      <c r="F736" s="239"/>
      <c r="K736" s="239"/>
      <c r="L736" s="239"/>
    </row>
    <row r="737" spans="2:12" ht="16.5" customHeight="1" x14ac:dyDescent="0.2">
      <c r="B737" s="239"/>
      <c r="C737" s="239"/>
      <c r="D737" s="239"/>
      <c r="E737" s="239"/>
      <c r="F737" s="239"/>
      <c r="K737" s="239"/>
      <c r="L737" s="239"/>
    </row>
    <row r="738" spans="2:12" ht="16.5" customHeight="1" x14ac:dyDescent="0.2">
      <c r="B738" s="239"/>
      <c r="C738" s="239"/>
      <c r="D738" s="239"/>
      <c r="E738" s="239"/>
      <c r="F738" s="239"/>
      <c r="K738" s="239"/>
      <c r="L738" s="239"/>
    </row>
    <row r="739" spans="2:12" ht="16.5" customHeight="1" x14ac:dyDescent="0.2">
      <c r="B739" s="239"/>
      <c r="C739" s="239"/>
      <c r="D739" s="239"/>
      <c r="E739" s="239"/>
      <c r="F739" s="239"/>
      <c r="K739" s="239"/>
      <c r="L739" s="239"/>
    </row>
    <row r="740" spans="2:12" ht="16.5" customHeight="1" x14ac:dyDescent="0.2">
      <c r="B740" s="239"/>
      <c r="C740" s="239"/>
      <c r="D740" s="239"/>
      <c r="E740" s="239"/>
      <c r="F740" s="239"/>
      <c r="K740" s="239"/>
      <c r="L740" s="239"/>
    </row>
    <row r="741" spans="2:12" ht="16.5" customHeight="1" x14ac:dyDescent="0.2">
      <c r="B741" s="239"/>
      <c r="C741" s="239"/>
      <c r="D741" s="239"/>
      <c r="E741" s="239"/>
      <c r="F741" s="239"/>
      <c r="K741" s="239"/>
      <c r="L741" s="239"/>
    </row>
    <row r="742" spans="2:12" ht="16.5" customHeight="1" x14ac:dyDescent="0.2">
      <c r="B742" s="239"/>
      <c r="C742" s="239"/>
      <c r="D742" s="239"/>
      <c r="E742" s="239"/>
      <c r="F742" s="239"/>
      <c r="K742" s="239"/>
      <c r="L742" s="239"/>
    </row>
    <row r="743" spans="2:12" ht="16.5" customHeight="1" x14ac:dyDescent="0.2">
      <c r="B743" s="239"/>
      <c r="C743" s="239"/>
      <c r="D743" s="239"/>
      <c r="E743" s="239"/>
      <c r="F743" s="239"/>
      <c r="K743" s="239"/>
      <c r="L743" s="239"/>
    </row>
    <row r="744" spans="2:12" ht="16.5" customHeight="1" x14ac:dyDescent="0.2">
      <c r="B744" s="239"/>
      <c r="C744" s="239"/>
      <c r="D744" s="239"/>
      <c r="E744" s="239"/>
      <c r="F744" s="239"/>
      <c r="K744" s="239"/>
      <c r="L744" s="239"/>
    </row>
    <row r="745" spans="2:12" ht="16.5" customHeight="1" x14ac:dyDescent="0.2">
      <c r="B745" s="239"/>
      <c r="C745" s="239"/>
      <c r="D745" s="239"/>
      <c r="E745" s="239"/>
      <c r="F745" s="239"/>
      <c r="K745" s="239"/>
      <c r="L745" s="239"/>
    </row>
    <row r="746" spans="2:12" ht="16.5" customHeight="1" x14ac:dyDescent="0.2">
      <c r="B746" s="239"/>
      <c r="C746" s="239"/>
      <c r="D746" s="239"/>
      <c r="E746" s="239"/>
      <c r="F746" s="239"/>
      <c r="K746" s="239"/>
      <c r="L746" s="239"/>
    </row>
    <row r="747" spans="2:12" ht="16.5" customHeight="1" x14ac:dyDescent="0.2">
      <c r="B747" s="239"/>
      <c r="C747" s="239"/>
      <c r="D747" s="239"/>
      <c r="E747" s="239"/>
      <c r="F747" s="239"/>
      <c r="K747" s="239"/>
      <c r="L747" s="239"/>
    </row>
    <row r="748" spans="2:12" ht="16.5" customHeight="1" x14ac:dyDescent="0.2">
      <c r="B748" s="239"/>
      <c r="C748" s="239"/>
      <c r="D748" s="239"/>
      <c r="E748" s="239"/>
      <c r="F748" s="239"/>
      <c r="K748" s="239"/>
      <c r="L748" s="239"/>
    </row>
    <row r="749" spans="2:12" ht="16.5" customHeight="1" x14ac:dyDescent="0.2">
      <c r="B749" s="239"/>
      <c r="C749" s="239"/>
      <c r="D749" s="239"/>
      <c r="E749" s="239"/>
      <c r="F749" s="239"/>
      <c r="K749" s="239"/>
      <c r="L749" s="239"/>
    </row>
    <row r="750" spans="2:12" ht="16.5" customHeight="1" x14ac:dyDescent="0.2">
      <c r="B750" s="239"/>
      <c r="C750" s="239"/>
      <c r="D750" s="239"/>
      <c r="E750" s="239"/>
      <c r="F750" s="239"/>
      <c r="K750" s="239"/>
      <c r="L750" s="239"/>
    </row>
    <row r="751" spans="2:12" ht="16.5" customHeight="1" x14ac:dyDescent="0.2">
      <c r="B751" s="239"/>
      <c r="C751" s="239"/>
      <c r="D751" s="239"/>
      <c r="E751" s="239"/>
      <c r="F751" s="239"/>
      <c r="K751" s="239"/>
      <c r="L751" s="239"/>
    </row>
    <row r="752" spans="2:12" ht="16.5" customHeight="1" x14ac:dyDescent="0.2">
      <c r="B752" s="239"/>
      <c r="C752" s="239"/>
      <c r="D752" s="239"/>
      <c r="E752" s="239"/>
      <c r="F752" s="239"/>
      <c r="K752" s="239"/>
      <c r="L752" s="239"/>
    </row>
    <row r="753" spans="2:12" ht="16.5" customHeight="1" x14ac:dyDescent="0.2">
      <c r="B753" s="239"/>
      <c r="C753" s="239"/>
      <c r="D753" s="239"/>
      <c r="E753" s="239"/>
      <c r="F753" s="239"/>
      <c r="K753" s="239"/>
      <c r="L753" s="239"/>
    </row>
    <row r="754" spans="2:12" ht="16.5" customHeight="1" x14ac:dyDescent="0.2">
      <c r="B754" s="239"/>
      <c r="C754" s="239"/>
      <c r="D754" s="239"/>
      <c r="E754" s="239"/>
      <c r="F754" s="239"/>
      <c r="K754" s="239"/>
      <c r="L754" s="239"/>
    </row>
    <row r="755" spans="2:12" ht="16.5" customHeight="1" x14ac:dyDescent="0.2">
      <c r="B755" s="239"/>
      <c r="C755" s="239"/>
      <c r="D755" s="239"/>
      <c r="E755" s="239"/>
      <c r="F755" s="239"/>
      <c r="K755" s="239"/>
      <c r="L755" s="239"/>
    </row>
    <row r="756" spans="2:12" ht="16.5" customHeight="1" x14ac:dyDescent="0.2">
      <c r="B756" s="239"/>
      <c r="C756" s="239"/>
      <c r="D756" s="239"/>
      <c r="E756" s="239"/>
      <c r="F756" s="239"/>
      <c r="K756" s="239"/>
      <c r="L756" s="239"/>
    </row>
    <row r="757" spans="2:12" ht="16.5" customHeight="1" x14ac:dyDescent="0.2">
      <c r="B757" s="239"/>
      <c r="C757" s="239"/>
      <c r="D757" s="239"/>
      <c r="E757" s="239"/>
      <c r="F757" s="239"/>
      <c r="K757" s="239"/>
      <c r="L757" s="239"/>
    </row>
    <row r="758" spans="2:12" ht="16.5" customHeight="1" x14ac:dyDescent="0.2">
      <c r="B758" s="239"/>
      <c r="C758" s="239"/>
      <c r="D758" s="239"/>
      <c r="E758" s="239"/>
      <c r="F758" s="239"/>
      <c r="K758" s="239"/>
      <c r="L758" s="239"/>
    </row>
    <row r="759" spans="2:12" ht="16.5" customHeight="1" x14ac:dyDescent="0.2">
      <c r="B759" s="239"/>
      <c r="C759" s="239"/>
      <c r="D759" s="239"/>
      <c r="E759" s="239"/>
      <c r="F759" s="239"/>
      <c r="K759" s="239"/>
      <c r="L759" s="239"/>
    </row>
    <row r="760" spans="2:12" ht="16.5" customHeight="1" x14ac:dyDescent="0.2">
      <c r="B760" s="239"/>
      <c r="C760" s="239"/>
      <c r="D760" s="239"/>
      <c r="E760" s="239"/>
      <c r="F760" s="239"/>
      <c r="K760" s="239"/>
      <c r="L760" s="239"/>
    </row>
    <row r="761" spans="2:12" ht="16.5" customHeight="1" x14ac:dyDescent="0.2">
      <c r="B761" s="239"/>
      <c r="C761" s="239"/>
      <c r="D761" s="239"/>
      <c r="E761" s="239"/>
      <c r="F761" s="239"/>
      <c r="K761" s="239"/>
      <c r="L761" s="239"/>
    </row>
    <row r="762" spans="2:12" ht="16.5" customHeight="1" x14ac:dyDescent="0.2">
      <c r="B762" s="239"/>
      <c r="C762" s="239"/>
      <c r="D762" s="239"/>
      <c r="E762" s="239"/>
      <c r="F762" s="239"/>
      <c r="K762" s="239"/>
      <c r="L762" s="239"/>
    </row>
    <row r="763" spans="2:12" ht="16.5" customHeight="1" x14ac:dyDescent="0.2">
      <c r="B763" s="239"/>
      <c r="C763" s="239"/>
      <c r="D763" s="239"/>
      <c r="E763" s="239"/>
      <c r="F763" s="239"/>
      <c r="K763" s="239"/>
      <c r="L763" s="239"/>
    </row>
    <row r="764" spans="2:12" ht="16.5" customHeight="1" x14ac:dyDescent="0.2">
      <c r="B764" s="239"/>
      <c r="C764" s="239"/>
      <c r="D764" s="239"/>
      <c r="E764" s="239"/>
      <c r="F764" s="239"/>
      <c r="K764" s="239"/>
      <c r="L764" s="239"/>
    </row>
    <row r="765" spans="2:12" ht="16.5" customHeight="1" x14ac:dyDescent="0.2">
      <c r="B765" s="239"/>
      <c r="C765" s="239"/>
      <c r="D765" s="239"/>
      <c r="E765" s="239"/>
      <c r="F765" s="239"/>
      <c r="K765" s="239"/>
      <c r="L765" s="239"/>
    </row>
    <row r="766" spans="2:12" ht="16.5" customHeight="1" x14ac:dyDescent="0.2">
      <c r="B766" s="239"/>
      <c r="C766" s="239"/>
      <c r="D766" s="239"/>
      <c r="E766" s="239"/>
      <c r="F766" s="239"/>
      <c r="K766" s="239"/>
      <c r="L766" s="239"/>
    </row>
    <row r="767" spans="2:12" ht="16.5" customHeight="1" x14ac:dyDescent="0.2">
      <c r="B767" s="239"/>
      <c r="C767" s="239"/>
      <c r="D767" s="239"/>
      <c r="E767" s="239"/>
      <c r="F767" s="239"/>
      <c r="K767" s="239"/>
      <c r="L767" s="239"/>
    </row>
    <row r="768" spans="2:12" ht="16.5" customHeight="1" x14ac:dyDescent="0.2">
      <c r="B768" s="239"/>
      <c r="C768" s="239"/>
      <c r="D768" s="239"/>
      <c r="E768" s="239"/>
      <c r="F768" s="239"/>
      <c r="K768" s="239"/>
      <c r="L768" s="239"/>
    </row>
    <row r="769" spans="2:12" ht="16.5" customHeight="1" x14ac:dyDescent="0.2">
      <c r="B769" s="239"/>
      <c r="C769" s="239"/>
      <c r="D769" s="239"/>
      <c r="E769" s="239"/>
      <c r="F769" s="239"/>
      <c r="K769" s="239"/>
      <c r="L769" s="239"/>
    </row>
    <row r="770" spans="2:12" ht="16.5" customHeight="1" x14ac:dyDescent="0.2">
      <c r="B770" s="239"/>
      <c r="C770" s="239"/>
      <c r="D770" s="239"/>
      <c r="E770" s="239"/>
      <c r="F770" s="239"/>
      <c r="K770" s="239"/>
      <c r="L770" s="239"/>
    </row>
    <row r="771" spans="2:12" ht="16.5" customHeight="1" x14ac:dyDescent="0.2">
      <c r="B771" s="239"/>
      <c r="C771" s="239"/>
      <c r="D771" s="239"/>
      <c r="E771" s="239"/>
      <c r="F771" s="239"/>
      <c r="K771" s="239"/>
      <c r="L771" s="239"/>
    </row>
    <row r="772" spans="2:12" ht="16.5" customHeight="1" x14ac:dyDescent="0.2">
      <c r="B772" s="239"/>
      <c r="C772" s="239"/>
      <c r="D772" s="239"/>
      <c r="E772" s="239"/>
      <c r="F772" s="239"/>
      <c r="K772" s="239"/>
      <c r="L772" s="239"/>
    </row>
    <row r="773" spans="2:12" ht="16.5" customHeight="1" x14ac:dyDescent="0.2">
      <c r="B773" s="239"/>
      <c r="C773" s="239"/>
      <c r="D773" s="239"/>
      <c r="E773" s="239"/>
      <c r="F773" s="239"/>
      <c r="K773" s="239"/>
      <c r="L773" s="239"/>
    </row>
    <row r="774" spans="2:12" ht="16.5" customHeight="1" x14ac:dyDescent="0.2">
      <c r="B774" s="239"/>
      <c r="C774" s="239"/>
      <c r="D774" s="239"/>
      <c r="E774" s="239"/>
      <c r="F774" s="239"/>
      <c r="K774" s="239"/>
      <c r="L774" s="239"/>
    </row>
    <row r="775" spans="2:12" ht="16.5" customHeight="1" x14ac:dyDescent="0.2">
      <c r="B775" s="239"/>
      <c r="C775" s="239"/>
      <c r="D775" s="239"/>
      <c r="E775" s="239"/>
      <c r="F775" s="239"/>
      <c r="K775" s="239"/>
      <c r="L775" s="239"/>
    </row>
    <row r="776" spans="2:12" ht="16.5" customHeight="1" x14ac:dyDescent="0.2">
      <c r="B776" s="239"/>
      <c r="C776" s="239"/>
      <c r="D776" s="239"/>
      <c r="E776" s="239"/>
      <c r="F776" s="239"/>
      <c r="K776" s="239"/>
      <c r="L776" s="239"/>
    </row>
    <row r="777" spans="2:12" ht="16.5" customHeight="1" x14ac:dyDescent="0.2">
      <c r="B777" s="239"/>
      <c r="C777" s="239"/>
      <c r="D777" s="239"/>
      <c r="E777" s="239"/>
      <c r="F777" s="239"/>
      <c r="K777" s="239"/>
      <c r="L777" s="239"/>
    </row>
    <row r="778" spans="2:12" ht="16.5" customHeight="1" x14ac:dyDescent="0.2">
      <c r="B778" s="239"/>
      <c r="C778" s="239"/>
      <c r="D778" s="239"/>
      <c r="E778" s="239"/>
      <c r="F778" s="239"/>
      <c r="K778" s="239"/>
      <c r="L778" s="239"/>
    </row>
    <row r="779" spans="2:12" ht="16.5" customHeight="1" x14ac:dyDescent="0.2">
      <c r="B779" s="239"/>
      <c r="C779" s="239"/>
      <c r="D779" s="239"/>
      <c r="E779" s="239"/>
      <c r="F779" s="239"/>
      <c r="K779" s="239"/>
      <c r="L779" s="239"/>
    </row>
    <row r="780" spans="2:12" ht="16.5" customHeight="1" x14ac:dyDescent="0.2">
      <c r="B780" s="239"/>
      <c r="C780" s="239"/>
      <c r="D780" s="239"/>
      <c r="E780" s="239"/>
      <c r="F780" s="239"/>
      <c r="K780" s="239"/>
      <c r="L780" s="239"/>
    </row>
    <row r="781" spans="2:12" ht="16.5" customHeight="1" x14ac:dyDescent="0.2">
      <c r="B781" s="239"/>
      <c r="C781" s="239"/>
      <c r="D781" s="239"/>
      <c r="E781" s="239"/>
      <c r="F781" s="239"/>
      <c r="K781" s="239"/>
      <c r="L781" s="239"/>
    </row>
    <row r="782" spans="2:12" ht="16.5" customHeight="1" x14ac:dyDescent="0.2">
      <c r="B782" s="239"/>
      <c r="C782" s="239"/>
      <c r="D782" s="239"/>
      <c r="E782" s="239"/>
      <c r="F782" s="239"/>
      <c r="K782" s="239"/>
      <c r="L782" s="239"/>
    </row>
    <row r="783" spans="2:12" ht="16.5" customHeight="1" x14ac:dyDescent="0.2">
      <c r="B783" s="239"/>
      <c r="C783" s="239"/>
      <c r="D783" s="239"/>
      <c r="E783" s="239"/>
      <c r="F783" s="239"/>
      <c r="K783" s="239"/>
      <c r="L783" s="239"/>
    </row>
    <row r="784" spans="2:12" ht="16.5" customHeight="1" x14ac:dyDescent="0.2">
      <c r="B784" s="239"/>
      <c r="C784" s="239"/>
      <c r="D784" s="239"/>
      <c r="E784" s="239"/>
      <c r="F784" s="239"/>
      <c r="K784" s="239"/>
      <c r="L784" s="239"/>
    </row>
    <row r="785" spans="2:12" ht="16.5" customHeight="1" x14ac:dyDescent="0.2">
      <c r="B785" s="239"/>
      <c r="C785" s="239"/>
      <c r="D785" s="239"/>
      <c r="E785" s="239"/>
      <c r="F785" s="239"/>
      <c r="K785" s="239"/>
      <c r="L785" s="239"/>
    </row>
    <row r="786" spans="2:12" ht="16.5" customHeight="1" x14ac:dyDescent="0.2">
      <c r="B786" s="239"/>
      <c r="C786" s="239"/>
      <c r="D786" s="239"/>
      <c r="E786" s="239"/>
      <c r="F786" s="239"/>
      <c r="K786" s="239"/>
      <c r="L786" s="239"/>
    </row>
    <row r="787" spans="2:12" ht="16.5" customHeight="1" x14ac:dyDescent="0.2">
      <c r="B787" s="239"/>
      <c r="C787" s="239"/>
      <c r="D787" s="239"/>
      <c r="E787" s="239"/>
      <c r="F787" s="239"/>
      <c r="K787" s="239"/>
      <c r="L787" s="239"/>
    </row>
    <row r="788" spans="2:12" ht="16.5" customHeight="1" x14ac:dyDescent="0.2">
      <c r="B788" s="239"/>
      <c r="C788" s="239"/>
      <c r="D788" s="239"/>
      <c r="E788" s="239"/>
      <c r="F788" s="239"/>
      <c r="K788" s="239"/>
      <c r="L788" s="239"/>
    </row>
    <row r="789" spans="2:12" ht="16.5" customHeight="1" x14ac:dyDescent="0.2">
      <c r="B789" s="239"/>
      <c r="C789" s="239"/>
      <c r="D789" s="239"/>
      <c r="E789" s="239"/>
      <c r="F789" s="239"/>
      <c r="K789" s="239"/>
      <c r="L789" s="239"/>
    </row>
    <row r="790" spans="2:12" ht="16.5" customHeight="1" x14ac:dyDescent="0.2">
      <c r="B790" s="239"/>
      <c r="C790" s="239"/>
      <c r="D790" s="239"/>
      <c r="E790" s="239"/>
      <c r="F790" s="239"/>
      <c r="K790" s="239"/>
      <c r="L790" s="239"/>
    </row>
    <row r="791" spans="2:12" ht="16.5" customHeight="1" x14ac:dyDescent="0.2">
      <c r="B791" s="239"/>
      <c r="C791" s="239"/>
      <c r="D791" s="239"/>
      <c r="E791" s="239"/>
      <c r="F791" s="239"/>
      <c r="K791" s="239"/>
      <c r="L791" s="239"/>
    </row>
    <row r="792" spans="2:12" ht="16.5" customHeight="1" x14ac:dyDescent="0.2">
      <c r="B792" s="239"/>
      <c r="C792" s="239"/>
      <c r="D792" s="239"/>
      <c r="E792" s="239"/>
      <c r="F792" s="239"/>
      <c r="K792" s="239"/>
      <c r="L792" s="239"/>
    </row>
    <row r="793" spans="2:12" ht="16.5" customHeight="1" x14ac:dyDescent="0.2">
      <c r="B793" s="239"/>
      <c r="C793" s="239"/>
      <c r="D793" s="239"/>
      <c r="E793" s="239"/>
      <c r="F793" s="239"/>
      <c r="K793" s="239"/>
      <c r="L793" s="239"/>
    </row>
    <row r="794" spans="2:12" ht="16.5" customHeight="1" x14ac:dyDescent="0.2">
      <c r="B794" s="239"/>
      <c r="C794" s="239"/>
      <c r="D794" s="239"/>
      <c r="E794" s="239"/>
      <c r="F794" s="239"/>
      <c r="K794" s="239"/>
      <c r="L794" s="239"/>
    </row>
    <row r="795" spans="2:12" ht="16.5" customHeight="1" x14ac:dyDescent="0.2">
      <c r="B795" s="239"/>
      <c r="C795" s="239"/>
      <c r="D795" s="239"/>
      <c r="E795" s="239"/>
      <c r="F795" s="239"/>
      <c r="K795" s="239"/>
      <c r="L795" s="239"/>
    </row>
    <row r="796" spans="2:12" ht="16.5" customHeight="1" x14ac:dyDescent="0.2">
      <c r="B796" s="239"/>
      <c r="C796" s="239"/>
      <c r="D796" s="239"/>
      <c r="E796" s="239"/>
      <c r="F796" s="239"/>
      <c r="K796" s="239"/>
      <c r="L796" s="239"/>
    </row>
    <row r="797" spans="2:12" ht="16.5" customHeight="1" x14ac:dyDescent="0.2">
      <c r="B797" s="239"/>
      <c r="C797" s="239"/>
      <c r="D797" s="239"/>
      <c r="E797" s="239"/>
      <c r="F797" s="239"/>
      <c r="K797" s="239"/>
      <c r="L797" s="239"/>
    </row>
    <row r="798" spans="2:12" ht="16.5" customHeight="1" x14ac:dyDescent="0.2">
      <c r="B798" s="239"/>
      <c r="C798" s="239"/>
      <c r="D798" s="239"/>
      <c r="E798" s="239"/>
      <c r="F798" s="239"/>
      <c r="K798" s="239"/>
      <c r="L798" s="239"/>
    </row>
    <row r="799" spans="2:12" ht="16.5" customHeight="1" x14ac:dyDescent="0.2">
      <c r="B799" s="239"/>
      <c r="C799" s="239"/>
      <c r="D799" s="239"/>
      <c r="E799" s="239"/>
      <c r="F799" s="239"/>
      <c r="K799" s="239"/>
      <c r="L799" s="239"/>
    </row>
    <row r="800" spans="2:12" ht="16.5" customHeight="1" x14ac:dyDescent="0.2">
      <c r="B800" s="239"/>
      <c r="C800" s="239"/>
      <c r="D800" s="239"/>
      <c r="E800" s="239"/>
      <c r="F800" s="239"/>
      <c r="K800" s="239"/>
      <c r="L800" s="239"/>
    </row>
    <row r="801" spans="2:12" ht="16.5" customHeight="1" x14ac:dyDescent="0.2">
      <c r="B801" s="239"/>
      <c r="C801" s="239"/>
      <c r="D801" s="239"/>
      <c r="E801" s="239"/>
      <c r="F801" s="239"/>
      <c r="K801" s="239"/>
      <c r="L801" s="239"/>
    </row>
    <row r="802" spans="2:12" ht="16.5" customHeight="1" x14ac:dyDescent="0.2">
      <c r="B802" s="239"/>
      <c r="C802" s="239"/>
      <c r="D802" s="239"/>
      <c r="E802" s="239"/>
      <c r="F802" s="239"/>
      <c r="K802" s="239"/>
      <c r="L802" s="239"/>
    </row>
    <row r="803" spans="2:12" ht="16.5" customHeight="1" x14ac:dyDescent="0.2">
      <c r="B803" s="239"/>
      <c r="C803" s="239"/>
      <c r="D803" s="239"/>
      <c r="E803" s="239"/>
      <c r="F803" s="239"/>
      <c r="K803" s="239"/>
      <c r="L803" s="239"/>
    </row>
    <row r="804" spans="2:12" ht="16.5" customHeight="1" x14ac:dyDescent="0.2">
      <c r="B804" s="239"/>
      <c r="C804" s="239"/>
      <c r="D804" s="239"/>
      <c r="E804" s="239"/>
      <c r="F804" s="239"/>
      <c r="K804" s="239"/>
      <c r="L804" s="239"/>
    </row>
    <row r="805" spans="2:12" ht="16.5" customHeight="1" x14ac:dyDescent="0.2">
      <c r="B805" s="239"/>
      <c r="C805" s="239"/>
      <c r="D805" s="239"/>
      <c r="E805" s="239"/>
      <c r="F805" s="239"/>
      <c r="K805" s="239"/>
      <c r="L805" s="239"/>
    </row>
    <row r="806" spans="2:12" ht="16.5" customHeight="1" x14ac:dyDescent="0.2">
      <c r="B806" s="239"/>
      <c r="C806" s="239"/>
      <c r="D806" s="239"/>
      <c r="E806" s="239"/>
      <c r="F806" s="239"/>
      <c r="K806" s="239"/>
      <c r="L806" s="239"/>
    </row>
    <row r="807" spans="2:12" ht="16.5" customHeight="1" x14ac:dyDescent="0.2">
      <c r="B807" s="239"/>
      <c r="C807" s="239"/>
      <c r="D807" s="239"/>
      <c r="E807" s="239"/>
      <c r="F807" s="239"/>
      <c r="K807" s="239"/>
      <c r="L807" s="239"/>
    </row>
    <row r="808" spans="2:12" ht="16.5" customHeight="1" x14ac:dyDescent="0.2">
      <c r="B808" s="239"/>
      <c r="C808" s="239"/>
      <c r="D808" s="239"/>
      <c r="E808" s="239"/>
      <c r="F808" s="239"/>
      <c r="K808" s="239"/>
      <c r="L808" s="239"/>
    </row>
    <row r="809" spans="2:12" ht="16.5" customHeight="1" x14ac:dyDescent="0.2">
      <c r="B809" s="239"/>
      <c r="C809" s="239"/>
      <c r="D809" s="239"/>
      <c r="E809" s="239"/>
      <c r="F809" s="239"/>
      <c r="K809" s="239"/>
      <c r="L809" s="239"/>
    </row>
    <row r="810" spans="2:12" ht="16.5" customHeight="1" x14ac:dyDescent="0.2">
      <c r="B810" s="239"/>
      <c r="C810" s="239"/>
      <c r="D810" s="239"/>
      <c r="E810" s="239"/>
      <c r="F810" s="239"/>
      <c r="K810" s="239"/>
      <c r="L810" s="239"/>
    </row>
    <row r="811" spans="2:12" ht="16.5" customHeight="1" x14ac:dyDescent="0.2">
      <c r="B811" s="239"/>
      <c r="C811" s="239"/>
      <c r="D811" s="239"/>
      <c r="E811" s="239"/>
      <c r="F811" s="239"/>
      <c r="K811" s="239"/>
      <c r="L811" s="239"/>
    </row>
    <row r="812" spans="2:12" ht="16.5" customHeight="1" x14ac:dyDescent="0.2">
      <c r="B812" s="239"/>
      <c r="C812" s="239"/>
      <c r="D812" s="239"/>
      <c r="E812" s="239"/>
      <c r="F812" s="239"/>
      <c r="K812" s="239"/>
      <c r="L812" s="239"/>
    </row>
    <row r="813" spans="2:12" ht="16.5" customHeight="1" x14ac:dyDescent="0.2">
      <c r="B813" s="239"/>
      <c r="C813" s="239"/>
      <c r="D813" s="239"/>
      <c r="E813" s="239"/>
      <c r="F813" s="239"/>
      <c r="K813" s="239"/>
      <c r="L813" s="239"/>
    </row>
    <row r="814" spans="2:12" ht="16.5" customHeight="1" x14ac:dyDescent="0.2">
      <c r="B814" s="239"/>
      <c r="C814" s="239"/>
      <c r="D814" s="239"/>
      <c r="E814" s="239"/>
      <c r="F814" s="239"/>
      <c r="K814" s="239"/>
      <c r="L814" s="239"/>
    </row>
    <row r="815" spans="2:12" ht="16.5" customHeight="1" x14ac:dyDescent="0.2">
      <c r="B815" s="239"/>
      <c r="C815" s="239"/>
      <c r="D815" s="239"/>
      <c r="E815" s="239"/>
      <c r="F815" s="239"/>
      <c r="K815" s="239"/>
      <c r="L815" s="239"/>
    </row>
    <row r="816" spans="2:12" ht="16.5" customHeight="1" x14ac:dyDescent="0.2">
      <c r="B816" s="239"/>
      <c r="C816" s="239"/>
      <c r="D816" s="239"/>
      <c r="E816" s="239"/>
      <c r="F816" s="239"/>
      <c r="K816" s="239"/>
      <c r="L816" s="239"/>
    </row>
    <row r="817" spans="2:12" ht="16.5" customHeight="1" x14ac:dyDescent="0.2">
      <c r="B817" s="239"/>
      <c r="C817" s="239"/>
      <c r="D817" s="239"/>
      <c r="E817" s="239"/>
      <c r="F817" s="239"/>
      <c r="K817" s="239"/>
      <c r="L817" s="239"/>
    </row>
    <row r="818" spans="2:12" ht="16.5" customHeight="1" x14ac:dyDescent="0.2">
      <c r="B818" s="239"/>
      <c r="C818" s="239"/>
      <c r="D818" s="239"/>
      <c r="E818" s="239"/>
      <c r="F818" s="239"/>
      <c r="K818" s="239"/>
      <c r="L818" s="239"/>
    </row>
    <row r="819" spans="2:12" ht="16.5" customHeight="1" x14ac:dyDescent="0.2">
      <c r="B819" s="239"/>
      <c r="C819" s="239"/>
      <c r="D819" s="239"/>
      <c r="E819" s="239"/>
      <c r="F819" s="239"/>
      <c r="K819" s="239"/>
      <c r="L819" s="239"/>
    </row>
    <row r="820" spans="2:12" ht="16.5" customHeight="1" x14ac:dyDescent="0.2">
      <c r="B820" s="239"/>
      <c r="C820" s="239"/>
      <c r="D820" s="239"/>
      <c r="E820" s="239"/>
      <c r="F820" s="239"/>
      <c r="K820" s="239"/>
      <c r="L820" s="239"/>
    </row>
    <row r="821" spans="2:12" ht="16.5" customHeight="1" x14ac:dyDescent="0.2">
      <c r="B821" s="239"/>
      <c r="C821" s="239"/>
      <c r="D821" s="239"/>
      <c r="E821" s="239"/>
      <c r="F821" s="239"/>
      <c r="K821" s="239"/>
      <c r="L821" s="239"/>
    </row>
    <row r="822" spans="2:12" ht="16.5" customHeight="1" x14ac:dyDescent="0.2">
      <c r="B822" s="239"/>
      <c r="C822" s="239"/>
      <c r="D822" s="239"/>
      <c r="E822" s="239"/>
      <c r="F822" s="239"/>
      <c r="K822" s="239"/>
      <c r="L822" s="239"/>
    </row>
    <row r="823" spans="2:12" ht="16.5" customHeight="1" x14ac:dyDescent="0.2">
      <c r="B823" s="239"/>
      <c r="C823" s="239"/>
      <c r="D823" s="239"/>
      <c r="E823" s="239"/>
      <c r="F823" s="239"/>
      <c r="K823" s="239"/>
      <c r="L823" s="239"/>
    </row>
    <row r="824" spans="2:12" ht="16.5" customHeight="1" x14ac:dyDescent="0.2">
      <c r="B824" s="239"/>
      <c r="C824" s="239"/>
      <c r="D824" s="239"/>
      <c r="E824" s="239"/>
      <c r="F824" s="239"/>
      <c r="K824" s="239"/>
      <c r="L824" s="239"/>
    </row>
    <row r="825" spans="2:12" ht="16.5" customHeight="1" x14ac:dyDescent="0.2">
      <c r="B825" s="239"/>
      <c r="C825" s="239"/>
      <c r="D825" s="239"/>
      <c r="E825" s="239"/>
      <c r="F825" s="239"/>
      <c r="K825" s="239"/>
      <c r="L825" s="239"/>
    </row>
    <row r="826" spans="2:12" ht="16.5" customHeight="1" x14ac:dyDescent="0.2">
      <c r="B826" s="239"/>
      <c r="C826" s="239"/>
      <c r="D826" s="239"/>
      <c r="E826" s="239"/>
      <c r="F826" s="239"/>
      <c r="K826" s="239"/>
      <c r="L826" s="239"/>
    </row>
    <row r="827" spans="2:12" ht="16.5" customHeight="1" x14ac:dyDescent="0.2">
      <c r="B827" s="239"/>
      <c r="C827" s="239"/>
      <c r="D827" s="239"/>
      <c r="E827" s="239"/>
      <c r="F827" s="239"/>
      <c r="K827" s="239"/>
      <c r="L827" s="239"/>
    </row>
    <row r="828" spans="2:12" ht="16.5" customHeight="1" x14ac:dyDescent="0.2">
      <c r="B828" s="239"/>
      <c r="C828" s="239"/>
      <c r="D828" s="239"/>
      <c r="E828" s="239"/>
      <c r="F828" s="239"/>
      <c r="K828" s="239"/>
      <c r="L828" s="239"/>
    </row>
    <row r="829" spans="2:12" ht="16.5" customHeight="1" x14ac:dyDescent="0.2">
      <c r="B829" s="239"/>
      <c r="C829" s="239"/>
      <c r="D829" s="239"/>
      <c r="E829" s="239"/>
      <c r="F829" s="239"/>
      <c r="K829" s="239"/>
      <c r="L829" s="239"/>
    </row>
    <row r="830" spans="2:12" ht="16.5" customHeight="1" x14ac:dyDescent="0.2">
      <c r="B830" s="239"/>
      <c r="C830" s="239"/>
      <c r="D830" s="239"/>
      <c r="E830" s="239"/>
      <c r="F830" s="239"/>
      <c r="K830" s="239"/>
      <c r="L830" s="239"/>
    </row>
    <row r="831" spans="2:12" ht="16.5" customHeight="1" x14ac:dyDescent="0.2">
      <c r="B831" s="239"/>
      <c r="C831" s="239"/>
      <c r="D831" s="239"/>
      <c r="E831" s="239"/>
      <c r="F831" s="239"/>
      <c r="K831" s="239"/>
      <c r="L831" s="239"/>
    </row>
    <row r="832" spans="2:12" ht="16.5" customHeight="1" x14ac:dyDescent="0.2">
      <c r="B832" s="239"/>
      <c r="C832" s="239"/>
      <c r="D832" s="239"/>
      <c r="E832" s="239"/>
      <c r="F832" s="239"/>
      <c r="K832" s="239"/>
      <c r="L832" s="239"/>
    </row>
    <row r="833" spans="2:12" ht="16.5" customHeight="1" x14ac:dyDescent="0.2">
      <c r="B833" s="239"/>
      <c r="C833" s="239"/>
      <c r="D833" s="239"/>
      <c r="E833" s="239"/>
      <c r="F833" s="239"/>
      <c r="K833" s="239"/>
      <c r="L833" s="239"/>
    </row>
    <row r="834" spans="2:12" ht="16.5" customHeight="1" x14ac:dyDescent="0.2">
      <c r="B834" s="239"/>
      <c r="C834" s="239"/>
      <c r="D834" s="239"/>
      <c r="E834" s="239"/>
      <c r="F834" s="239"/>
      <c r="K834" s="239"/>
      <c r="L834" s="239"/>
    </row>
    <row r="835" spans="2:12" ht="16.5" customHeight="1" x14ac:dyDescent="0.2">
      <c r="B835" s="239"/>
      <c r="C835" s="239"/>
      <c r="D835" s="239"/>
      <c r="E835" s="239"/>
      <c r="F835" s="239"/>
      <c r="K835" s="239"/>
      <c r="L835" s="239"/>
    </row>
    <row r="836" spans="2:12" ht="16.5" customHeight="1" x14ac:dyDescent="0.2">
      <c r="B836" s="239"/>
      <c r="C836" s="239"/>
      <c r="D836" s="239"/>
      <c r="E836" s="239"/>
      <c r="F836" s="239"/>
      <c r="K836" s="239"/>
      <c r="L836" s="239"/>
    </row>
    <row r="837" spans="2:12" ht="16.5" customHeight="1" x14ac:dyDescent="0.2">
      <c r="B837" s="239"/>
      <c r="C837" s="239"/>
      <c r="D837" s="239"/>
      <c r="E837" s="239"/>
      <c r="F837" s="239"/>
      <c r="K837" s="239"/>
      <c r="L837" s="239"/>
    </row>
    <row r="838" spans="2:12" ht="16.5" customHeight="1" x14ac:dyDescent="0.2">
      <c r="B838" s="239"/>
      <c r="C838" s="239"/>
      <c r="D838" s="239"/>
      <c r="E838" s="239"/>
      <c r="F838" s="239"/>
      <c r="K838" s="239"/>
      <c r="L838" s="239"/>
    </row>
    <row r="839" spans="2:12" ht="16.5" customHeight="1" x14ac:dyDescent="0.2">
      <c r="B839" s="239"/>
      <c r="C839" s="239"/>
      <c r="D839" s="239"/>
      <c r="E839" s="239"/>
      <c r="F839" s="239"/>
      <c r="K839" s="239"/>
      <c r="L839" s="239"/>
    </row>
    <row r="840" spans="2:12" ht="16.5" customHeight="1" x14ac:dyDescent="0.2">
      <c r="B840" s="239"/>
      <c r="C840" s="239"/>
      <c r="D840" s="239"/>
      <c r="E840" s="239"/>
      <c r="F840" s="239"/>
      <c r="K840" s="239"/>
      <c r="L840" s="239"/>
    </row>
    <row r="841" spans="2:12" ht="16.5" customHeight="1" x14ac:dyDescent="0.2">
      <c r="B841" s="239"/>
      <c r="C841" s="239"/>
      <c r="D841" s="239"/>
      <c r="E841" s="239"/>
      <c r="F841" s="239"/>
      <c r="K841" s="239"/>
      <c r="L841" s="239"/>
    </row>
    <row r="842" spans="2:12" ht="16.5" customHeight="1" x14ac:dyDescent="0.2">
      <c r="B842" s="239"/>
      <c r="C842" s="239"/>
      <c r="D842" s="239"/>
      <c r="E842" s="239"/>
      <c r="F842" s="239"/>
      <c r="K842" s="239"/>
      <c r="L842" s="239"/>
    </row>
    <row r="843" spans="2:12" ht="16.5" customHeight="1" x14ac:dyDescent="0.2">
      <c r="B843" s="239"/>
      <c r="C843" s="239"/>
      <c r="D843" s="239"/>
      <c r="E843" s="239"/>
      <c r="F843" s="239"/>
      <c r="K843" s="239"/>
      <c r="L843" s="239"/>
    </row>
    <row r="844" spans="2:12" ht="16.5" customHeight="1" x14ac:dyDescent="0.2">
      <c r="B844" s="239"/>
      <c r="C844" s="239"/>
      <c r="D844" s="239"/>
      <c r="E844" s="239"/>
      <c r="F844" s="239"/>
      <c r="K844" s="239"/>
      <c r="L844" s="239"/>
    </row>
    <row r="845" spans="2:12" ht="16.5" customHeight="1" x14ac:dyDescent="0.2">
      <c r="B845" s="239"/>
      <c r="C845" s="239"/>
      <c r="D845" s="239"/>
      <c r="E845" s="239"/>
      <c r="F845" s="239"/>
      <c r="K845" s="239"/>
      <c r="L845" s="239"/>
    </row>
    <row r="846" spans="2:12" ht="16.5" customHeight="1" x14ac:dyDescent="0.2">
      <c r="B846" s="239"/>
      <c r="C846" s="239"/>
      <c r="D846" s="239"/>
      <c r="E846" s="239"/>
      <c r="F846" s="239"/>
      <c r="K846" s="239"/>
      <c r="L846" s="239"/>
    </row>
    <row r="847" spans="2:12" ht="16.5" customHeight="1" x14ac:dyDescent="0.2">
      <c r="B847" s="239"/>
      <c r="C847" s="239"/>
      <c r="D847" s="239"/>
      <c r="E847" s="239"/>
      <c r="F847" s="239"/>
      <c r="K847" s="239"/>
      <c r="L847" s="239"/>
    </row>
    <row r="848" spans="2:12" ht="16.5" customHeight="1" x14ac:dyDescent="0.2">
      <c r="B848" s="239"/>
      <c r="C848" s="239"/>
      <c r="D848" s="239"/>
      <c r="E848" s="239"/>
      <c r="F848" s="239"/>
      <c r="K848" s="239"/>
      <c r="L848" s="239"/>
    </row>
    <row r="849" spans="2:12" ht="16.5" customHeight="1" x14ac:dyDescent="0.2">
      <c r="B849" s="239"/>
      <c r="C849" s="239"/>
      <c r="D849" s="239"/>
      <c r="E849" s="239"/>
      <c r="F849" s="239"/>
      <c r="K849" s="239"/>
      <c r="L849" s="239"/>
    </row>
    <row r="850" spans="2:12" ht="16.5" customHeight="1" x14ac:dyDescent="0.2">
      <c r="B850" s="239"/>
      <c r="C850" s="239"/>
      <c r="D850" s="239"/>
      <c r="E850" s="239"/>
      <c r="F850" s="239"/>
      <c r="K850" s="239"/>
      <c r="L850" s="239"/>
    </row>
    <row r="851" spans="2:12" ht="16.5" customHeight="1" x14ac:dyDescent="0.2">
      <c r="B851" s="239"/>
      <c r="C851" s="239"/>
      <c r="D851" s="239"/>
      <c r="E851" s="239"/>
      <c r="F851" s="239"/>
      <c r="K851" s="239"/>
      <c r="L851" s="239"/>
    </row>
    <row r="852" spans="2:12" ht="16.5" customHeight="1" x14ac:dyDescent="0.2">
      <c r="B852" s="239"/>
      <c r="C852" s="239"/>
      <c r="D852" s="239"/>
      <c r="E852" s="239"/>
      <c r="F852" s="239"/>
      <c r="K852" s="239"/>
      <c r="L852" s="239"/>
    </row>
    <row r="853" spans="2:12" ht="16.5" customHeight="1" x14ac:dyDescent="0.2">
      <c r="B853" s="239"/>
      <c r="C853" s="239"/>
      <c r="D853" s="239"/>
      <c r="E853" s="239"/>
      <c r="F853" s="239"/>
      <c r="K853" s="239"/>
      <c r="L853" s="239"/>
    </row>
    <row r="854" spans="2:12" ht="16.5" customHeight="1" x14ac:dyDescent="0.2">
      <c r="B854" s="239"/>
      <c r="C854" s="239"/>
      <c r="D854" s="239"/>
      <c r="E854" s="239"/>
      <c r="F854" s="239"/>
      <c r="K854" s="239"/>
      <c r="L854" s="239"/>
    </row>
    <row r="855" spans="2:12" ht="16.5" customHeight="1" x14ac:dyDescent="0.2">
      <c r="B855" s="239"/>
      <c r="C855" s="239"/>
      <c r="D855" s="239"/>
      <c r="E855" s="239"/>
      <c r="F855" s="239"/>
      <c r="K855" s="239"/>
      <c r="L855" s="239"/>
    </row>
    <row r="856" spans="2:12" ht="16.5" customHeight="1" x14ac:dyDescent="0.2">
      <c r="B856" s="239"/>
      <c r="C856" s="239"/>
      <c r="D856" s="239"/>
      <c r="E856" s="239"/>
      <c r="F856" s="239"/>
      <c r="K856" s="239"/>
      <c r="L856" s="239"/>
    </row>
    <row r="857" spans="2:12" ht="16.5" customHeight="1" x14ac:dyDescent="0.2">
      <c r="B857" s="239"/>
      <c r="C857" s="239"/>
      <c r="D857" s="239"/>
      <c r="E857" s="239"/>
      <c r="F857" s="239"/>
      <c r="K857" s="239"/>
      <c r="L857" s="239"/>
    </row>
    <row r="858" spans="2:12" ht="16.5" customHeight="1" x14ac:dyDescent="0.2">
      <c r="B858" s="239"/>
      <c r="C858" s="239"/>
      <c r="D858" s="239"/>
      <c r="E858" s="239"/>
      <c r="F858" s="239"/>
      <c r="K858" s="239"/>
      <c r="L858" s="239"/>
    </row>
    <row r="859" spans="2:12" ht="16.5" customHeight="1" x14ac:dyDescent="0.2">
      <c r="B859" s="239"/>
      <c r="C859" s="239"/>
      <c r="D859" s="239"/>
      <c r="E859" s="239"/>
      <c r="F859" s="239"/>
      <c r="K859" s="239"/>
      <c r="L859" s="239"/>
    </row>
    <row r="860" spans="2:12" ht="16.5" customHeight="1" x14ac:dyDescent="0.2">
      <c r="B860" s="239"/>
      <c r="C860" s="239"/>
      <c r="D860" s="239"/>
      <c r="E860" s="239"/>
      <c r="F860" s="239"/>
      <c r="K860" s="239"/>
      <c r="L860" s="239"/>
    </row>
    <row r="861" spans="2:12" ht="16.5" customHeight="1" x14ac:dyDescent="0.2">
      <c r="B861" s="239"/>
      <c r="C861" s="239"/>
      <c r="D861" s="239"/>
      <c r="E861" s="239"/>
      <c r="F861" s="239"/>
      <c r="K861" s="239"/>
      <c r="L861" s="239"/>
    </row>
    <row r="862" spans="2:12" ht="16.5" customHeight="1" x14ac:dyDescent="0.2">
      <c r="B862" s="239"/>
      <c r="C862" s="239"/>
      <c r="D862" s="239"/>
      <c r="E862" s="239"/>
      <c r="F862" s="239"/>
      <c r="K862" s="239"/>
      <c r="L862" s="239"/>
    </row>
    <row r="863" spans="2:12" ht="16.5" customHeight="1" x14ac:dyDescent="0.2">
      <c r="B863" s="239"/>
      <c r="C863" s="239"/>
      <c r="D863" s="239"/>
      <c r="E863" s="239"/>
      <c r="F863" s="239"/>
      <c r="K863" s="239"/>
      <c r="L863" s="239"/>
    </row>
    <row r="864" spans="2:12" ht="16.5" customHeight="1" x14ac:dyDescent="0.2">
      <c r="B864" s="239"/>
      <c r="C864" s="239"/>
      <c r="D864" s="239"/>
      <c r="E864" s="239"/>
      <c r="F864" s="239"/>
      <c r="K864" s="239"/>
      <c r="L864" s="239"/>
    </row>
    <row r="865" spans="2:12" ht="16.5" customHeight="1" x14ac:dyDescent="0.2">
      <c r="B865" s="239"/>
      <c r="C865" s="239"/>
      <c r="D865" s="239"/>
      <c r="E865" s="239"/>
      <c r="F865" s="239"/>
      <c r="K865" s="239"/>
      <c r="L865" s="239"/>
    </row>
    <row r="866" spans="2:12" ht="16.5" customHeight="1" x14ac:dyDescent="0.2">
      <c r="B866" s="239"/>
      <c r="C866" s="239"/>
      <c r="D866" s="239"/>
      <c r="E866" s="239"/>
      <c r="F866" s="239"/>
      <c r="K866" s="239"/>
      <c r="L866" s="239"/>
    </row>
    <row r="867" spans="2:12" ht="16.5" customHeight="1" x14ac:dyDescent="0.2">
      <c r="B867" s="239"/>
      <c r="C867" s="239"/>
      <c r="D867" s="239"/>
      <c r="E867" s="239"/>
      <c r="F867" s="239"/>
      <c r="K867" s="239"/>
      <c r="L867" s="239"/>
    </row>
    <row r="868" spans="2:12" ht="16.5" customHeight="1" x14ac:dyDescent="0.2">
      <c r="B868" s="239"/>
      <c r="C868" s="239"/>
      <c r="D868" s="239"/>
      <c r="E868" s="239"/>
      <c r="F868" s="239"/>
      <c r="K868" s="239"/>
      <c r="L868" s="239"/>
    </row>
    <row r="869" spans="2:12" ht="16.5" customHeight="1" x14ac:dyDescent="0.2">
      <c r="B869" s="239"/>
      <c r="C869" s="239"/>
      <c r="D869" s="239"/>
      <c r="E869" s="239"/>
      <c r="F869" s="239"/>
      <c r="K869" s="239"/>
      <c r="L869" s="239"/>
    </row>
    <row r="870" spans="2:12" ht="16.5" customHeight="1" x14ac:dyDescent="0.2">
      <c r="B870" s="239"/>
      <c r="C870" s="239"/>
      <c r="D870" s="239"/>
      <c r="E870" s="239"/>
      <c r="F870" s="239"/>
      <c r="K870" s="239"/>
      <c r="L870" s="239"/>
    </row>
    <row r="871" spans="2:12" ht="16.5" customHeight="1" x14ac:dyDescent="0.2">
      <c r="B871" s="239"/>
      <c r="C871" s="239"/>
      <c r="D871" s="239"/>
      <c r="E871" s="239"/>
      <c r="F871" s="239"/>
      <c r="K871" s="239"/>
      <c r="L871" s="239"/>
    </row>
    <row r="872" spans="2:12" ht="16.5" customHeight="1" x14ac:dyDescent="0.2">
      <c r="B872" s="239"/>
      <c r="C872" s="239"/>
      <c r="D872" s="239"/>
      <c r="E872" s="239"/>
      <c r="F872" s="239"/>
      <c r="K872" s="239"/>
      <c r="L872" s="239"/>
    </row>
    <row r="873" spans="2:12" ht="16.5" customHeight="1" x14ac:dyDescent="0.2">
      <c r="B873" s="239"/>
      <c r="C873" s="239"/>
      <c r="D873" s="239"/>
      <c r="E873" s="239"/>
      <c r="F873" s="239"/>
      <c r="K873" s="239"/>
      <c r="L873" s="239"/>
    </row>
    <row r="874" spans="2:12" ht="16.5" customHeight="1" x14ac:dyDescent="0.2">
      <c r="B874" s="239"/>
      <c r="C874" s="239"/>
      <c r="D874" s="239"/>
      <c r="E874" s="239"/>
      <c r="F874" s="239"/>
      <c r="K874" s="239"/>
      <c r="L874" s="239"/>
    </row>
    <row r="875" spans="2:12" ht="16.5" customHeight="1" x14ac:dyDescent="0.2">
      <c r="B875" s="239"/>
      <c r="C875" s="239"/>
      <c r="D875" s="239"/>
      <c r="E875" s="239"/>
      <c r="F875" s="239"/>
      <c r="K875" s="239"/>
      <c r="L875" s="239"/>
    </row>
    <row r="876" spans="2:12" ht="16.5" customHeight="1" x14ac:dyDescent="0.2">
      <c r="B876" s="239"/>
      <c r="C876" s="239"/>
      <c r="D876" s="239"/>
      <c r="E876" s="239"/>
      <c r="F876" s="239"/>
      <c r="K876" s="239"/>
      <c r="L876" s="239"/>
    </row>
    <row r="877" spans="2:12" ht="16.5" customHeight="1" x14ac:dyDescent="0.2">
      <c r="B877" s="239"/>
      <c r="C877" s="239"/>
      <c r="D877" s="239"/>
      <c r="E877" s="239"/>
      <c r="F877" s="239"/>
      <c r="K877" s="239"/>
      <c r="L877" s="239"/>
    </row>
    <row r="878" spans="2:12" ht="16.5" customHeight="1" x14ac:dyDescent="0.2">
      <c r="B878" s="239"/>
      <c r="C878" s="239"/>
      <c r="D878" s="239"/>
      <c r="E878" s="239"/>
      <c r="F878" s="239"/>
      <c r="K878" s="239"/>
      <c r="L878" s="239"/>
    </row>
    <row r="879" spans="2:12" ht="16.5" customHeight="1" x14ac:dyDescent="0.2">
      <c r="B879" s="239"/>
      <c r="C879" s="239"/>
      <c r="D879" s="239"/>
      <c r="E879" s="239"/>
      <c r="F879" s="239"/>
      <c r="K879" s="239"/>
      <c r="L879" s="239"/>
    </row>
    <row r="880" spans="2:12" ht="16.5" customHeight="1" x14ac:dyDescent="0.2">
      <c r="B880" s="239"/>
      <c r="C880" s="239"/>
      <c r="D880" s="239"/>
      <c r="E880" s="239"/>
      <c r="F880" s="239"/>
      <c r="K880" s="239"/>
      <c r="L880" s="239"/>
    </row>
    <row r="881" spans="2:12" ht="16.5" customHeight="1" x14ac:dyDescent="0.2">
      <c r="B881" s="239"/>
      <c r="C881" s="239"/>
      <c r="D881" s="239"/>
      <c r="E881" s="239"/>
      <c r="F881" s="239"/>
      <c r="K881" s="239"/>
      <c r="L881" s="239"/>
    </row>
    <row r="882" spans="2:12" ht="16.5" customHeight="1" x14ac:dyDescent="0.2">
      <c r="B882" s="239"/>
      <c r="C882" s="239"/>
      <c r="D882" s="239"/>
      <c r="E882" s="239"/>
      <c r="F882" s="239"/>
      <c r="K882" s="239"/>
      <c r="L882" s="239"/>
    </row>
    <row r="883" spans="2:12" ht="16.5" customHeight="1" x14ac:dyDescent="0.2">
      <c r="B883" s="239"/>
      <c r="C883" s="239"/>
      <c r="D883" s="239"/>
      <c r="E883" s="239"/>
      <c r="F883" s="239"/>
      <c r="K883" s="239"/>
      <c r="L883" s="239"/>
    </row>
    <row r="884" spans="2:12" ht="16.5" customHeight="1" x14ac:dyDescent="0.2">
      <c r="B884" s="239"/>
      <c r="C884" s="239"/>
      <c r="D884" s="239"/>
      <c r="E884" s="239"/>
      <c r="F884" s="239"/>
      <c r="K884" s="239"/>
      <c r="L884" s="239"/>
    </row>
    <row r="885" spans="2:12" ht="16.5" customHeight="1" x14ac:dyDescent="0.2">
      <c r="B885" s="239"/>
      <c r="C885" s="239"/>
      <c r="D885" s="239"/>
      <c r="E885" s="239"/>
      <c r="F885" s="239"/>
      <c r="K885" s="239"/>
      <c r="L885" s="239"/>
    </row>
    <row r="886" spans="2:12" ht="16.5" customHeight="1" x14ac:dyDescent="0.2">
      <c r="B886" s="239"/>
      <c r="C886" s="239"/>
      <c r="D886" s="239"/>
      <c r="E886" s="239"/>
      <c r="F886" s="239"/>
      <c r="K886" s="239"/>
      <c r="L886" s="239"/>
    </row>
    <row r="887" spans="2:12" ht="16.5" customHeight="1" x14ac:dyDescent="0.2">
      <c r="B887" s="239"/>
      <c r="C887" s="239"/>
      <c r="D887" s="239"/>
      <c r="E887" s="239"/>
      <c r="F887" s="239"/>
      <c r="K887" s="239"/>
      <c r="L887" s="239"/>
    </row>
    <row r="888" spans="2:12" ht="16.5" customHeight="1" x14ac:dyDescent="0.2">
      <c r="B888" s="239"/>
      <c r="C888" s="239"/>
      <c r="D888" s="239"/>
      <c r="E888" s="239"/>
      <c r="F888" s="239"/>
      <c r="K888" s="239"/>
      <c r="L888" s="239"/>
    </row>
    <row r="889" spans="2:12" ht="16.5" customHeight="1" x14ac:dyDescent="0.2">
      <c r="B889" s="239"/>
      <c r="C889" s="239"/>
      <c r="D889" s="239"/>
      <c r="E889" s="239"/>
      <c r="F889" s="239"/>
      <c r="K889" s="239"/>
      <c r="L889" s="239"/>
    </row>
    <row r="890" spans="2:12" ht="16.5" customHeight="1" x14ac:dyDescent="0.2">
      <c r="B890" s="239"/>
      <c r="C890" s="239"/>
      <c r="D890" s="239"/>
      <c r="E890" s="239"/>
      <c r="F890" s="239"/>
      <c r="K890" s="239"/>
      <c r="L890" s="239"/>
    </row>
    <row r="891" spans="2:12" ht="16.5" customHeight="1" x14ac:dyDescent="0.2">
      <c r="B891" s="239"/>
      <c r="C891" s="239"/>
      <c r="D891" s="239"/>
      <c r="E891" s="239"/>
      <c r="F891" s="239"/>
      <c r="K891" s="239"/>
      <c r="L891" s="239"/>
    </row>
    <row r="892" spans="2:12" ht="16.5" customHeight="1" x14ac:dyDescent="0.2">
      <c r="B892" s="239"/>
      <c r="C892" s="239"/>
      <c r="D892" s="239"/>
      <c r="E892" s="239"/>
      <c r="F892" s="239"/>
      <c r="K892" s="239"/>
      <c r="L892" s="239"/>
    </row>
    <row r="893" spans="2:12" ht="16.5" customHeight="1" x14ac:dyDescent="0.2">
      <c r="B893" s="239"/>
      <c r="C893" s="239"/>
      <c r="D893" s="239"/>
      <c r="E893" s="239"/>
      <c r="F893" s="239"/>
      <c r="K893" s="239"/>
      <c r="L893" s="239"/>
    </row>
    <row r="894" spans="2:12" ht="16.5" customHeight="1" x14ac:dyDescent="0.2">
      <c r="B894" s="239"/>
      <c r="C894" s="239"/>
      <c r="D894" s="239"/>
      <c r="E894" s="239"/>
      <c r="F894" s="239"/>
      <c r="K894" s="239"/>
      <c r="L894" s="239"/>
    </row>
    <row r="895" spans="2:12" ht="16.5" customHeight="1" x14ac:dyDescent="0.2">
      <c r="B895" s="239"/>
      <c r="C895" s="239"/>
      <c r="D895" s="239"/>
      <c r="E895" s="239"/>
      <c r="F895" s="239"/>
      <c r="K895" s="239"/>
      <c r="L895" s="239"/>
    </row>
    <row r="896" spans="2:12" ht="16.5" customHeight="1" x14ac:dyDescent="0.2">
      <c r="B896" s="239"/>
      <c r="C896" s="239"/>
      <c r="D896" s="239"/>
      <c r="E896" s="239"/>
      <c r="F896" s="239"/>
      <c r="K896" s="239"/>
      <c r="L896" s="239"/>
    </row>
    <row r="897" spans="2:12" ht="16.5" customHeight="1" x14ac:dyDescent="0.2">
      <c r="B897" s="239"/>
      <c r="C897" s="239"/>
      <c r="D897" s="239"/>
      <c r="E897" s="239"/>
      <c r="F897" s="239"/>
      <c r="K897" s="239"/>
      <c r="L897" s="239"/>
    </row>
    <row r="898" spans="2:12" ht="16.5" customHeight="1" x14ac:dyDescent="0.2">
      <c r="B898" s="239"/>
      <c r="C898" s="239"/>
      <c r="D898" s="239"/>
      <c r="E898" s="239"/>
      <c r="F898" s="239"/>
      <c r="K898" s="239"/>
      <c r="L898" s="239"/>
    </row>
    <row r="899" spans="2:12" ht="16.5" customHeight="1" x14ac:dyDescent="0.2">
      <c r="B899" s="239"/>
      <c r="C899" s="239"/>
      <c r="D899" s="239"/>
      <c r="E899" s="239"/>
      <c r="F899" s="239"/>
      <c r="K899" s="239"/>
      <c r="L899" s="239"/>
    </row>
    <row r="900" spans="2:12" ht="16.5" customHeight="1" x14ac:dyDescent="0.2">
      <c r="B900" s="239"/>
      <c r="C900" s="239"/>
      <c r="D900" s="239"/>
      <c r="E900" s="239"/>
      <c r="F900" s="239"/>
      <c r="K900" s="239"/>
      <c r="L900" s="239"/>
    </row>
    <row r="901" spans="2:12" ht="16.5" customHeight="1" x14ac:dyDescent="0.2">
      <c r="B901" s="239"/>
      <c r="C901" s="239"/>
      <c r="D901" s="239"/>
      <c r="E901" s="239"/>
      <c r="F901" s="239"/>
      <c r="K901" s="239"/>
      <c r="L901" s="239"/>
    </row>
    <row r="902" spans="2:12" ht="16.5" customHeight="1" x14ac:dyDescent="0.2">
      <c r="B902" s="239"/>
      <c r="C902" s="239"/>
      <c r="D902" s="239"/>
      <c r="E902" s="239"/>
      <c r="F902" s="239"/>
      <c r="K902" s="239"/>
      <c r="L902" s="239"/>
    </row>
    <row r="903" spans="2:12" ht="16.5" customHeight="1" x14ac:dyDescent="0.2">
      <c r="B903" s="239"/>
      <c r="C903" s="239"/>
      <c r="D903" s="239"/>
      <c r="E903" s="239"/>
      <c r="F903" s="239"/>
      <c r="K903" s="239"/>
      <c r="L903" s="239"/>
    </row>
    <row r="904" spans="2:12" ht="16.5" customHeight="1" x14ac:dyDescent="0.2">
      <c r="B904" s="239"/>
      <c r="C904" s="239"/>
      <c r="D904" s="239"/>
      <c r="E904" s="239"/>
      <c r="F904" s="239"/>
      <c r="K904" s="239"/>
      <c r="L904" s="239"/>
    </row>
    <row r="905" spans="2:12" ht="16.5" customHeight="1" x14ac:dyDescent="0.2">
      <c r="B905" s="239"/>
      <c r="C905" s="239"/>
      <c r="D905" s="239"/>
      <c r="E905" s="239"/>
      <c r="F905" s="239"/>
      <c r="K905" s="239"/>
      <c r="L905" s="239"/>
    </row>
    <row r="906" spans="2:12" ht="16.5" customHeight="1" x14ac:dyDescent="0.2">
      <c r="B906" s="239"/>
      <c r="C906" s="239"/>
      <c r="D906" s="239"/>
      <c r="E906" s="239"/>
      <c r="F906" s="239"/>
      <c r="K906" s="239"/>
      <c r="L906" s="239"/>
    </row>
    <row r="907" spans="2:12" ht="16.5" customHeight="1" x14ac:dyDescent="0.2">
      <c r="B907" s="239"/>
      <c r="C907" s="239"/>
      <c r="D907" s="239"/>
      <c r="E907" s="239"/>
      <c r="F907" s="239"/>
      <c r="K907" s="239"/>
      <c r="L907" s="239"/>
    </row>
    <row r="908" spans="2:12" ht="16.5" customHeight="1" x14ac:dyDescent="0.2">
      <c r="B908" s="239"/>
      <c r="C908" s="239"/>
      <c r="D908" s="239"/>
      <c r="E908" s="239"/>
      <c r="F908" s="239"/>
      <c r="K908" s="239"/>
      <c r="L908" s="239"/>
    </row>
    <row r="909" spans="2:12" ht="16.5" customHeight="1" x14ac:dyDescent="0.2">
      <c r="B909" s="239"/>
      <c r="C909" s="239"/>
      <c r="D909" s="239"/>
      <c r="E909" s="239"/>
      <c r="F909" s="239"/>
      <c r="K909" s="239"/>
      <c r="L909" s="239"/>
    </row>
    <row r="910" spans="2:12" ht="16.5" customHeight="1" x14ac:dyDescent="0.2">
      <c r="B910" s="239"/>
      <c r="C910" s="239"/>
      <c r="D910" s="239"/>
      <c r="E910" s="239"/>
      <c r="F910" s="239"/>
      <c r="K910" s="239"/>
      <c r="L910" s="239"/>
    </row>
    <row r="911" spans="2:12" ht="16.5" customHeight="1" x14ac:dyDescent="0.2">
      <c r="B911" s="239"/>
      <c r="C911" s="239"/>
      <c r="D911" s="239"/>
      <c r="E911" s="239"/>
      <c r="F911" s="239"/>
      <c r="K911" s="239"/>
      <c r="L911" s="239"/>
    </row>
    <row r="912" spans="2:12" ht="16.5" customHeight="1" x14ac:dyDescent="0.2">
      <c r="B912" s="239"/>
      <c r="C912" s="239"/>
      <c r="D912" s="239"/>
      <c r="E912" s="239"/>
      <c r="F912" s="239"/>
      <c r="K912" s="239"/>
      <c r="L912" s="239"/>
    </row>
    <row r="913" spans="2:12" ht="16.5" customHeight="1" x14ac:dyDescent="0.2">
      <c r="B913" s="239"/>
      <c r="C913" s="239"/>
      <c r="D913" s="239"/>
      <c r="E913" s="239"/>
      <c r="F913" s="239"/>
      <c r="K913" s="239"/>
      <c r="L913" s="239"/>
    </row>
    <row r="914" spans="2:12" ht="16.5" customHeight="1" x14ac:dyDescent="0.2">
      <c r="B914" s="239"/>
      <c r="C914" s="239"/>
      <c r="D914" s="239"/>
      <c r="E914" s="239"/>
      <c r="F914" s="239"/>
      <c r="K914" s="239"/>
      <c r="L914" s="239"/>
    </row>
    <row r="915" spans="2:12" ht="16.5" customHeight="1" x14ac:dyDescent="0.2">
      <c r="B915" s="239"/>
      <c r="C915" s="239"/>
      <c r="D915" s="239"/>
      <c r="E915" s="239"/>
      <c r="F915" s="239"/>
      <c r="K915" s="239"/>
      <c r="L915" s="239"/>
    </row>
    <row r="916" spans="2:12" ht="16.5" customHeight="1" x14ac:dyDescent="0.2">
      <c r="B916" s="239"/>
      <c r="C916" s="239"/>
      <c r="D916" s="239"/>
      <c r="E916" s="239"/>
      <c r="F916" s="239"/>
      <c r="K916" s="239"/>
      <c r="L916" s="239"/>
    </row>
    <row r="917" spans="2:12" ht="16.5" customHeight="1" x14ac:dyDescent="0.2">
      <c r="B917" s="239"/>
      <c r="C917" s="239"/>
      <c r="D917" s="239"/>
      <c r="E917" s="239"/>
      <c r="F917" s="239"/>
      <c r="K917" s="239"/>
      <c r="L917" s="239"/>
    </row>
    <row r="918" spans="2:12" ht="16.5" customHeight="1" x14ac:dyDescent="0.2">
      <c r="B918" s="239"/>
      <c r="C918" s="239"/>
      <c r="D918" s="239"/>
      <c r="E918" s="239"/>
      <c r="F918" s="239"/>
      <c r="K918" s="239"/>
      <c r="L918" s="239"/>
    </row>
    <row r="919" spans="2:12" ht="16.5" customHeight="1" x14ac:dyDescent="0.2">
      <c r="B919" s="239"/>
      <c r="C919" s="239"/>
      <c r="D919" s="239"/>
      <c r="E919" s="239"/>
      <c r="F919" s="239"/>
      <c r="K919" s="239"/>
      <c r="L919" s="239"/>
    </row>
    <row r="920" spans="2:12" ht="16.5" customHeight="1" x14ac:dyDescent="0.2">
      <c r="B920" s="239"/>
      <c r="C920" s="239"/>
      <c r="D920" s="239"/>
      <c r="E920" s="239"/>
      <c r="F920" s="239"/>
      <c r="K920" s="239"/>
      <c r="L920" s="239"/>
    </row>
    <row r="921" spans="2:12" ht="16.5" customHeight="1" x14ac:dyDescent="0.2">
      <c r="B921" s="239"/>
      <c r="C921" s="239"/>
      <c r="D921" s="239"/>
      <c r="E921" s="239"/>
      <c r="F921" s="239"/>
      <c r="K921" s="239"/>
      <c r="L921" s="239"/>
    </row>
    <row r="922" spans="2:12" ht="16.5" customHeight="1" x14ac:dyDescent="0.2">
      <c r="B922" s="239"/>
      <c r="C922" s="239"/>
      <c r="D922" s="239"/>
      <c r="E922" s="239"/>
      <c r="F922" s="239"/>
      <c r="K922" s="239"/>
      <c r="L922" s="239"/>
    </row>
    <row r="923" spans="2:12" ht="16.5" customHeight="1" x14ac:dyDescent="0.2">
      <c r="B923" s="239"/>
      <c r="C923" s="239"/>
      <c r="D923" s="239"/>
      <c r="E923" s="239"/>
      <c r="F923" s="239"/>
      <c r="K923" s="239"/>
      <c r="L923" s="239"/>
    </row>
    <row r="924" spans="2:12" ht="16.5" customHeight="1" x14ac:dyDescent="0.2">
      <c r="B924" s="239"/>
      <c r="C924" s="239"/>
      <c r="D924" s="239"/>
      <c r="E924" s="239"/>
      <c r="F924" s="239"/>
      <c r="K924" s="239"/>
      <c r="L924" s="239"/>
    </row>
    <row r="925" spans="2:12" ht="16.5" customHeight="1" x14ac:dyDescent="0.2">
      <c r="B925" s="239"/>
      <c r="C925" s="239"/>
      <c r="D925" s="239"/>
      <c r="E925" s="239"/>
      <c r="F925" s="239"/>
      <c r="K925" s="239"/>
      <c r="L925" s="239"/>
    </row>
    <row r="926" spans="2:12" ht="16.5" customHeight="1" x14ac:dyDescent="0.2">
      <c r="B926" s="239"/>
      <c r="C926" s="239"/>
      <c r="D926" s="239"/>
      <c r="E926" s="239"/>
      <c r="F926" s="239"/>
      <c r="K926" s="239"/>
      <c r="L926" s="239"/>
    </row>
    <row r="927" spans="2:12" ht="16.5" customHeight="1" x14ac:dyDescent="0.2">
      <c r="B927" s="239"/>
      <c r="C927" s="239"/>
      <c r="D927" s="239"/>
      <c r="E927" s="239"/>
      <c r="F927" s="239"/>
      <c r="K927" s="239"/>
      <c r="L927" s="239"/>
    </row>
    <row r="928" spans="2:12" ht="16.5" customHeight="1" x14ac:dyDescent="0.2">
      <c r="B928" s="239"/>
      <c r="C928" s="239"/>
      <c r="D928" s="239"/>
      <c r="E928" s="239"/>
      <c r="F928" s="239"/>
      <c r="K928" s="239"/>
      <c r="L928" s="239"/>
    </row>
    <row r="929" spans="2:12" ht="16.5" customHeight="1" x14ac:dyDescent="0.2">
      <c r="B929" s="239"/>
      <c r="C929" s="239"/>
      <c r="D929" s="239"/>
      <c r="E929" s="239"/>
      <c r="F929" s="239"/>
      <c r="K929" s="239"/>
      <c r="L929" s="239"/>
    </row>
    <row r="930" spans="2:12" ht="16.5" customHeight="1" x14ac:dyDescent="0.2">
      <c r="B930" s="239"/>
      <c r="C930" s="239"/>
      <c r="D930" s="239"/>
      <c r="E930" s="239"/>
      <c r="F930" s="239"/>
      <c r="K930" s="239"/>
      <c r="L930" s="239"/>
    </row>
    <row r="931" spans="2:12" ht="16.5" customHeight="1" x14ac:dyDescent="0.2">
      <c r="B931" s="239"/>
      <c r="C931" s="239"/>
      <c r="D931" s="239"/>
      <c r="E931" s="239"/>
      <c r="F931" s="239"/>
      <c r="K931" s="239"/>
      <c r="L931" s="239"/>
    </row>
    <row r="932" spans="2:12" ht="16.5" customHeight="1" x14ac:dyDescent="0.2">
      <c r="B932" s="239"/>
      <c r="C932" s="239"/>
      <c r="D932" s="239"/>
      <c r="E932" s="239"/>
      <c r="F932" s="239"/>
      <c r="K932" s="239"/>
      <c r="L932" s="239"/>
    </row>
    <row r="933" spans="2:12" ht="16.5" customHeight="1" x14ac:dyDescent="0.2">
      <c r="B933" s="239"/>
      <c r="C933" s="239"/>
      <c r="D933" s="239"/>
      <c r="E933" s="239"/>
      <c r="F933" s="239"/>
      <c r="K933" s="239"/>
      <c r="L933" s="239"/>
    </row>
    <row r="934" spans="2:12" ht="16.5" customHeight="1" x14ac:dyDescent="0.2">
      <c r="B934" s="239"/>
      <c r="C934" s="239"/>
      <c r="D934" s="239"/>
      <c r="E934" s="239"/>
      <c r="F934" s="239"/>
      <c r="K934" s="239"/>
      <c r="L934" s="239"/>
    </row>
    <row r="935" spans="2:12" ht="16.5" customHeight="1" x14ac:dyDescent="0.2">
      <c r="B935" s="239"/>
      <c r="C935" s="239"/>
      <c r="D935" s="239"/>
      <c r="E935" s="239"/>
      <c r="F935" s="239"/>
      <c r="K935" s="239"/>
      <c r="L935" s="239"/>
    </row>
    <row r="936" spans="2:12" ht="16.5" customHeight="1" x14ac:dyDescent="0.2">
      <c r="B936" s="239"/>
      <c r="C936" s="239"/>
      <c r="D936" s="239"/>
      <c r="E936" s="239"/>
      <c r="F936" s="239"/>
      <c r="K936" s="239"/>
      <c r="L936" s="239"/>
    </row>
    <row r="937" spans="2:12" ht="16.5" customHeight="1" x14ac:dyDescent="0.2">
      <c r="B937" s="239"/>
      <c r="C937" s="239"/>
      <c r="D937" s="239"/>
      <c r="E937" s="239"/>
      <c r="F937" s="239"/>
      <c r="K937" s="239"/>
      <c r="L937" s="239"/>
    </row>
    <row r="938" spans="2:12" ht="16.5" customHeight="1" x14ac:dyDescent="0.2">
      <c r="B938" s="239"/>
      <c r="C938" s="239"/>
      <c r="D938" s="239"/>
      <c r="E938" s="239"/>
      <c r="F938" s="239"/>
      <c r="K938" s="239"/>
      <c r="L938" s="239"/>
    </row>
    <row r="939" spans="2:12" ht="16.5" customHeight="1" x14ac:dyDescent="0.2">
      <c r="B939" s="239"/>
      <c r="C939" s="239"/>
      <c r="D939" s="239"/>
      <c r="E939" s="239"/>
      <c r="F939" s="239"/>
      <c r="K939" s="239"/>
      <c r="L939" s="239"/>
    </row>
    <row r="940" spans="2:12" ht="16.5" customHeight="1" x14ac:dyDescent="0.2">
      <c r="B940" s="239"/>
      <c r="C940" s="239"/>
      <c r="D940" s="239"/>
      <c r="E940" s="239"/>
      <c r="F940" s="239"/>
      <c r="K940" s="239"/>
      <c r="L940" s="239"/>
    </row>
    <row r="941" spans="2:12" ht="16.5" customHeight="1" x14ac:dyDescent="0.2">
      <c r="B941" s="239"/>
      <c r="C941" s="239"/>
      <c r="D941" s="239"/>
      <c r="E941" s="239"/>
      <c r="F941" s="239"/>
      <c r="K941" s="239"/>
      <c r="L941" s="239"/>
    </row>
    <row r="942" spans="2:12" ht="16.5" customHeight="1" x14ac:dyDescent="0.2">
      <c r="B942" s="239"/>
      <c r="C942" s="239"/>
      <c r="D942" s="239"/>
      <c r="E942" s="239"/>
      <c r="F942" s="239"/>
      <c r="K942" s="239"/>
      <c r="L942" s="239"/>
    </row>
    <row r="943" spans="2:12" ht="16.5" customHeight="1" x14ac:dyDescent="0.2">
      <c r="B943" s="239"/>
      <c r="C943" s="239"/>
      <c r="D943" s="239"/>
      <c r="E943" s="239"/>
      <c r="F943" s="239"/>
      <c r="K943" s="239"/>
      <c r="L943" s="239"/>
    </row>
    <row r="944" spans="2:12" ht="16.5" customHeight="1" x14ac:dyDescent="0.2">
      <c r="B944" s="239"/>
      <c r="C944" s="239"/>
      <c r="D944" s="239"/>
      <c r="E944" s="239"/>
      <c r="F944" s="239"/>
      <c r="K944" s="239"/>
      <c r="L944" s="239"/>
    </row>
    <row r="945" spans="2:12" ht="16.5" customHeight="1" x14ac:dyDescent="0.2">
      <c r="B945" s="239"/>
      <c r="C945" s="239"/>
      <c r="D945" s="239"/>
      <c r="E945" s="239"/>
      <c r="F945" s="239"/>
      <c r="K945" s="239"/>
      <c r="L945" s="239"/>
    </row>
    <row r="946" spans="2:12" ht="16.5" customHeight="1" x14ac:dyDescent="0.2">
      <c r="B946" s="239"/>
      <c r="C946" s="239"/>
      <c r="D946" s="239"/>
      <c r="E946" s="239"/>
      <c r="F946" s="239"/>
      <c r="K946" s="239"/>
      <c r="L946" s="239"/>
    </row>
    <row r="947" spans="2:12" ht="16.5" customHeight="1" x14ac:dyDescent="0.2">
      <c r="B947" s="239"/>
      <c r="C947" s="239"/>
      <c r="D947" s="239"/>
      <c r="E947" s="239"/>
      <c r="F947" s="239"/>
      <c r="K947" s="239"/>
      <c r="L947" s="239"/>
    </row>
    <row r="948" spans="2:12" ht="16.5" customHeight="1" x14ac:dyDescent="0.2">
      <c r="B948" s="239"/>
      <c r="C948" s="239"/>
      <c r="D948" s="239"/>
      <c r="E948" s="239"/>
      <c r="F948" s="239"/>
      <c r="K948" s="239"/>
      <c r="L948" s="239"/>
    </row>
    <row r="949" spans="2:12" ht="16.5" customHeight="1" x14ac:dyDescent="0.2">
      <c r="B949" s="239"/>
      <c r="C949" s="239"/>
      <c r="D949" s="239"/>
      <c r="E949" s="239"/>
      <c r="F949" s="239"/>
      <c r="K949" s="239"/>
      <c r="L949" s="239"/>
    </row>
    <row r="950" spans="2:12" ht="16.5" customHeight="1" x14ac:dyDescent="0.2">
      <c r="B950" s="239"/>
      <c r="C950" s="239"/>
      <c r="D950" s="239"/>
      <c r="E950" s="239"/>
      <c r="F950" s="239"/>
      <c r="K950" s="239"/>
      <c r="L950" s="239"/>
    </row>
    <row r="951" spans="2:12" ht="16.5" customHeight="1" x14ac:dyDescent="0.2">
      <c r="B951" s="239"/>
      <c r="C951" s="239"/>
      <c r="D951" s="239"/>
      <c r="E951" s="239"/>
      <c r="F951" s="239"/>
      <c r="K951" s="239"/>
      <c r="L951" s="239"/>
    </row>
    <row r="952" spans="2:12" ht="16.5" customHeight="1" x14ac:dyDescent="0.2">
      <c r="B952" s="239"/>
      <c r="C952" s="239"/>
      <c r="D952" s="239"/>
      <c r="E952" s="239"/>
      <c r="F952" s="239"/>
      <c r="K952" s="239"/>
      <c r="L952" s="239"/>
    </row>
  </sheetData>
  <autoFilter ref="B13:AQ25" xr:uid="{00000000-0009-0000-0000-000000000000}">
    <filterColumn colId="22" showButton="0"/>
    <filterColumn colId="23" showButton="0"/>
    <filterColumn colId="24" showButton="0"/>
    <filterColumn colId="25" showButton="0"/>
    <filterColumn colId="26" showButton="0"/>
  </autoFilter>
  <mergeCells count="74">
    <mergeCell ref="AM15:AM17"/>
    <mergeCell ref="AM18:AM19"/>
    <mergeCell ref="AK15:AK17"/>
    <mergeCell ref="AK18:AK19"/>
    <mergeCell ref="B1:F6"/>
    <mergeCell ref="G1:AL6"/>
    <mergeCell ref="AM1:AM2"/>
    <mergeCell ref="U12:AB12"/>
    <mergeCell ref="B12:M12"/>
    <mergeCell ref="B13:B14"/>
    <mergeCell ref="C13:C14"/>
    <mergeCell ref="D13:D14"/>
    <mergeCell ref="AE12:AJ12"/>
    <mergeCell ref="AI13:AI14"/>
    <mergeCell ref="N12:T12"/>
    <mergeCell ref="E13:E14"/>
    <mergeCell ref="AN1:AN2"/>
    <mergeCell ref="B9:E9"/>
    <mergeCell ref="F9:AN9"/>
    <mergeCell ref="B10:E10"/>
    <mergeCell ref="F10:AL10"/>
    <mergeCell ref="AP13:AP14"/>
    <mergeCell ref="AQ13:AQ14"/>
    <mergeCell ref="I13:I14"/>
    <mergeCell ref="H13:H14"/>
    <mergeCell ref="F13:F14"/>
    <mergeCell ref="L13:L14"/>
    <mergeCell ref="X13:AC13"/>
    <mergeCell ref="K13:K14"/>
    <mergeCell ref="N13:N14"/>
    <mergeCell ref="M13:M14"/>
    <mergeCell ref="P13:P14"/>
    <mergeCell ref="AN13:AN14"/>
    <mergeCell ref="AF13:AF14"/>
    <mergeCell ref="W13:W14"/>
    <mergeCell ref="AJ13:AJ14"/>
    <mergeCell ref="AH13:AH14"/>
    <mergeCell ref="G13:G14"/>
    <mergeCell ref="Q13:Q14"/>
    <mergeCell ref="R13:R14"/>
    <mergeCell ref="O13:O14"/>
    <mergeCell ref="S13:S14"/>
    <mergeCell ref="B15:B17"/>
    <mergeCell ref="C15:C17"/>
    <mergeCell ref="D15:D17"/>
    <mergeCell ref="E15:E17"/>
    <mergeCell ref="F15:F17"/>
    <mergeCell ref="B18:B19"/>
    <mergeCell ref="C18:C19"/>
    <mergeCell ref="D18:D19"/>
    <mergeCell ref="E18:E19"/>
    <mergeCell ref="F18:F19"/>
    <mergeCell ref="G15:G17"/>
    <mergeCell ref="K15:K17"/>
    <mergeCell ref="L15:L17"/>
    <mergeCell ref="G18:G19"/>
    <mergeCell ref="K18:K19"/>
    <mergeCell ref="J15:J17"/>
    <mergeCell ref="AL12:AQ12"/>
    <mergeCell ref="AR13:AR14"/>
    <mergeCell ref="J18:J19"/>
    <mergeCell ref="L18:L19"/>
    <mergeCell ref="AL18:AL19"/>
    <mergeCell ref="AL15:AL17"/>
    <mergeCell ref="AO13:AO14"/>
    <mergeCell ref="T13:T14"/>
    <mergeCell ref="U13:U14"/>
    <mergeCell ref="AG13:AG14"/>
    <mergeCell ref="AE13:AE14"/>
    <mergeCell ref="V13:V14"/>
    <mergeCell ref="AL13:AL14"/>
    <mergeCell ref="AM13:AM14"/>
    <mergeCell ref="AR15:AR17"/>
    <mergeCell ref="T15:T17"/>
  </mergeCells>
  <conditionalFormatting sqref="N15:N26">
    <cfRule type="cellIs" dxfId="919" priority="23" operator="equal">
      <formula>"MEDIA"</formula>
    </cfRule>
    <cfRule type="cellIs" dxfId="918" priority="21" operator="equal">
      <formula>"MUY ALTA"</formula>
    </cfRule>
    <cfRule type="cellIs" dxfId="917" priority="22" operator="equal">
      <formula>"ALTA"</formula>
    </cfRule>
    <cfRule type="cellIs" dxfId="916" priority="24" operator="equal">
      <formula>"BAJA"</formula>
    </cfRule>
    <cfRule type="cellIs" dxfId="915" priority="25" operator="equal">
      <formula>"MUY BAJA"</formula>
    </cfRule>
  </conditionalFormatting>
  <conditionalFormatting sqref="Q15:Q25">
    <cfRule type="containsText" dxfId="914" priority="72" operator="containsText" text="❌">
      <formula>NOT(ISERROR(SEARCH(("❌"),(Q15))))</formula>
    </cfRule>
  </conditionalFormatting>
  <conditionalFormatting sqref="R15:R26">
    <cfRule type="cellIs" dxfId="913" priority="68" operator="equal">
      <formula>"MAYOR"</formula>
    </cfRule>
    <cfRule type="cellIs" dxfId="912" priority="67" operator="equal">
      <formula>"CATASTROFICO"</formula>
    </cfRule>
    <cfRule type="cellIs" dxfId="911" priority="71" operator="equal">
      <formula>"LEVE"</formula>
    </cfRule>
    <cfRule type="cellIs" dxfId="910" priority="69" operator="equal">
      <formula>"MDOERADO"</formula>
    </cfRule>
    <cfRule type="cellIs" dxfId="909" priority="70" operator="equal">
      <formula>"MENOR"</formula>
    </cfRule>
  </conditionalFormatting>
  <conditionalFormatting sqref="T15">
    <cfRule type="cellIs" dxfId="908" priority="118" operator="equal">
      <formula>"Bajo"</formula>
    </cfRule>
    <cfRule type="cellIs" dxfId="907" priority="117" operator="equal">
      <formula>"Moderado"</formula>
    </cfRule>
    <cfRule type="cellIs" dxfId="906" priority="115" operator="equal">
      <formula>"Extremo"</formula>
    </cfRule>
    <cfRule type="cellIs" dxfId="905" priority="116" operator="equal">
      <formula>"Alto"</formula>
    </cfRule>
  </conditionalFormatting>
  <conditionalFormatting sqref="T18:T26">
    <cfRule type="cellIs" dxfId="904" priority="55" operator="equal">
      <formula>"Alto"</formula>
    </cfRule>
    <cfRule type="cellIs" dxfId="903" priority="57" operator="equal">
      <formula>"Bajo"</formula>
    </cfRule>
    <cfRule type="cellIs" dxfId="902" priority="56" operator="equal">
      <formula>"Moderado"</formula>
    </cfRule>
    <cfRule type="cellIs" dxfId="901" priority="54" operator="equal">
      <formula>"Extremo"</formula>
    </cfRule>
  </conditionalFormatting>
  <conditionalFormatting sqref="AF15:AF26">
    <cfRule type="cellIs" dxfId="900" priority="29" operator="equal">
      <formula>"Baja"</formula>
    </cfRule>
    <cfRule type="cellIs" dxfId="899" priority="26" operator="equal">
      <formula>"Muy Alta"</formula>
    </cfRule>
    <cfRule type="cellIs" dxfId="898" priority="27" operator="equal">
      <formula>"Alta"</formula>
    </cfRule>
    <cfRule type="cellIs" dxfId="897" priority="28" operator="equal">
      <formula>"Media"</formula>
    </cfRule>
    <cfRule type="cellIs" dxfId="896" priority="30" operator="equal">
      <formula>"Muy Baja"</formula>
    </cfRule>
  </conditionalFormatting>
  <conditionalFormatting sqref="AH15:AH26">
    <cfRule type="cellIs" dxfId="895" priority="36" operator="equal">
      <formula>"Menor"</formula>
    </cfRule>
    <cfRule type="cellIs" dxfId="894" priority="37" operator="equal">
      <formula>"Leve"</formula>
    </cfRule>
    <cfRule type="cellIs" dxfId="893" priority="35" operator="equal">
      <formula>"Moderado"</formula>
    </cfRule>
    <cfRule type="cellIs" dxfId="892" priority="34" operator="equal">
      <formula>"Mayor"</formula>
    </cfRule>
    <cfRule type="cellIs" dxfId="891" priority="33" operator="equal">
      <formula>"Catastrófico"</formula>
    </cfRule>
  </conditionalFormatting>
  <conditionalFormatting sqref="AJ16:AJ17">
    <cfRule type="cellIs" dxfId="890" priority="73" operator="equal">
      <formula>"Moderado"</formula>
    </cfRule>
    <cfRule type="cellIs" dxfId="889" priority="74" operator="equal">
      <formula>"Bajo"</formula>
    </cfRule>
    <cfRule type="cellIs" dxfId="888" priority="80" operator="equal">
      <formula>"Extremo"</formula>
    </cfRule>
    <cfRule type="cellIs" dxfId="887" priority="81" operator="equal">
      <formula>"Alto"</formula>
    </cfRule>
  </conditionalFormatting>
  <conditionalFormatting sqref="AJ15:AK15">
    <cfRule type="cellIs" dxfId="886" priority="91" operator="equal">
      <formula>"Moderado"</formula>
    </cfRule>
    <cfRule type="cellIs" dxfId="885" priority="92" operator="equal">
      <formula>"Bajo"</formula>
    </cfRule>
    <cfRule type="cellIs" dxfId="884" priority="98" operator="equal">
      <formula>"Extremo"</formula>
    </cfRule>
    <cfRule type="cellIs" dxfId="883" priority="99" operator="equal">
      <formula>"Alto"</formula>
    </cfRule>
  </conditionalFormatting>
  <conditionalFormatting sqref="AJ18:AK18 AJ19">
    <cfRule type="cellIs" dxfId="882" priority="53" operator="equal">
      <formula>"Alto"</formula>
    </cfRule>
    <cfRule type="cellIs" dxfId="881" priority="52" operator="equal">
      <formula>"Extremo"</formula>
    </cfRule>
    <cfRule type="cellIs" dxfId="880" priority="46" operator="equal">
      <formula>"Bajo"</formula>
    </cfRule>
    <cfRule type="cellIs" dxfId="879" priority="45" operator="equal">
      <formula>"Moderado"</formula>
    </cfRule>
  </conditionalFormatting>
  <conditionalFormatting sqref="AJ20:AK26">
    <cfRule type="cellIs" dxfId="878" priority="1014" operator="equal">
      <formula>"Moderado"</formula>
    </cfRule>
    <cfRule type="cellIs" dxfId="877" priority="1015" operator="equal">
      <formula>"Bajo"</formula>
    </cfRule>
    <cfRule type="cellIs" dxfId="876" priority="1026" operator="equal">
      <formula>"Extremo"</formula>
    </cfRule>
    <cfRule type="cellIs" dxfId="875" priority="1027" operator="equal">
      <formula>"Alto"</formula>
    </cfRule>
  </conditionalFormatting>
  <conditionalFormatting sqref="AQ15:AQ26">
    <cfRule type="cellIs" dxfId="874" priority="1" operator="equal">
      <formula>"Completo"</formula>
    </cfRule>
    <cfRule type="cellIs" dxfId="873" priority="4" operator="equal">
      <formula>"Atrasado"</formula>
    </cfRule>
    <cfRule type="cellIs" dxfId="872" priority="3" operator="equal">
      <formula>"No iniciado"</formula>
    </cfRule>
  </conditionalFormatting>
  <dataValidations count="1">
    <dataValidation allowBlank="1" showInputMessage="1" showErrorMessage="1" prompt="Recuerde que las acciones se generan bajo la medida de mitigar el riesgo" sqref="AM20:AM25" xr:uid="{00000000-0002-0000-0000-000000000000}"/>
  </dataValidations>
  <pageMargins left="0.7" right="0.7" top="0.75" bottom="0.7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 operator="containsText" id="{3FD8803F-5D27-4585-B76B-A75E1A57DEC8}">
            <xm:f>NOT(ISERROR(SEARCH("En desarrollo",AQ15)))</xm:f>
            <xm:f>"En desarrollo"</xm:f>
            <x14:dxf>
              <fill>
                <patternFill>
                  <bgColor rgb="FFFFFF00"/>
                </patternFill>
              </fill>
            </x14:dxf>
          </x14:cfRule>
          <xm:sqref>AQ15:AQ26</xm:sqref>
        </x14:conditionalFormatting>
      </x14:conditionalFormattings>
    </ext>
    <ext xmlns:x14="http://schemas.microsoft.com/office/spreadsheetml/2009/9/main" uri="{CCE6A557-97BC-4b89-ADB6-D9C93CAAB3DF}">
      <x14:dataValidations xmlns:xm="http://schemas.microsoft.com/office/excel/2006/main" count="14">
        <x14:dataValidation type="list" allowBlank="1" showInputMessage="1" showErrorMessage="1" xr:uid="{00000000-0002-0000-0000-000002000000}">
          <x14:formula1>
            <xm:f>'Tabla probabilidad'!$C$51:$C$57</xm:f>
          </x14:formula1>
          <xm:sqref>F18 F15 F20:F26</xm:sqref>
        </x14:dataValidation>
        <x14:dataValidation type="list" allowBlank="1" showInputMessage="1" showErrorMessage="1" xr:uid="{00000000-0002-0000-0000-000003000000}">
          <x14:formula1>
            <xm:f>'Tabla Impacto'!$F$4:$F$18</xm:f>
          </x14:formula1>
          <xm:sqref>P15:P25</xm:sqref>
        </x14:dataValidation>
        <x14:dataValidation type="list" allowBlank="1" showInputMessage="1" showErrorMessage="1" xr:uid="{00000000-0002-0000-0000-000004000000}">
          <x14:formula1>
            <xm:f>'C:\Users\Alejandra\Desktop\Nueva carpeta\RIESGOS HDPUV\[MATRIZ DE RIESGOS HOSP 2022 v2.xlsx]Objetivos y Alcances '!#REF!</xm:f>
          </x14:formula1>
          <xm:sqref>D9</xm:sqref>
        </x14:dataValidation>
        <x14:dataValidation type="list" allowBlank="1" showInputMessage="1" showErrorMessage="1" xr:uid="{00000000-0002-0000-0000-000005000000}">
          <x14:formula1>
            <xm:f>'Objetivos y Alcances '!$A$2:$A$15</xm:f>
          </x14:formula1>
          <xm:sqref>F9</xm:sqref>
        </x14:dataValidation>
        <x14:dataValidation type="list" allowBlank="1" showInputMessage="1" showErrorMessage="1" xr:uid="{00000000-0002-0000-0000-000006000000}">
          <x14:formula1>
            <xm:f>'Tabla probabilidad'!$G$39:$G$60</xm:f>
          </x14:formula1>
          <xm:sqref>L15 L18 L20:L25</xm:sqref>
        </x14:dataValidation>
        <x14:dataValidation type="list" allowBlank="1" showInputMessage="1" showErrorMessage="1" xr:uid="{00000000-0002-0000-0000-000007000000}">
          <x14:formula1>
            <xm:f>'Tratamiento del riesgo'!$C$5:$C$8</xm:f>
          </x14:formula1>
          <xm:sqref>AL15 AL18 AL20:AL26</xm:sqref>
        </x14:dataValidation>
        <x14:dataValidation type="list" allowBlank="1" showInputMessage="1" showErrorMessage="1" xr:uid="{00000000-0002-0000-0000-000008000000}">
          <x14:formula1>
            <xm:f>'Tratamiento del riesgo'!$J$5:$J$8</xm:f>
          </x14:formula1>
          <xm:sqref>AQ15:AQ26</xm:sqref>
        </x14:dataValidation>
        <x14:dataValidation type="list" allowBlank="1" showInputMessage="1" showErrorMessage="1" xr:uid="{00000000-0002-0000-0000-000009000000}">
          <x14:formula1>
            <xm:f>'Tabla Valoración controles'!$D$4:$D$6</xm:f>
          </x14:formula1>
          <xm:sqref>X15:X26</xm:sqref>
        </x14:dataValidation>
        <x14:dataValidation type="list" allowBlank="1" showInputMessage="1" showErrorMessage="1" xr:uid="{00000000-0002-0000-0000-00000A000000}">
          <x14:formula1>
            <xm:f>'Tabla Valoración controles'!$D$7:$D$8</xm:f>
          </x14:formula1>
          <xm:sqref>Y15:Y26</xm:sqref>
        </x14:dataValidation>
        <x14:dataValidation type="list" allowBlank="1" showInputMessage="1" showErrorMessage="1" xr:uid="{00000000-0002-0000-0000-00000B000000}">
          <x14:formula1>
            <xm:f>'Tabla Valoración controles'!$D$9:$D$10</xm:f>
          </x14:formula1>
          <xm:sqref>AA15:AA26</xm:sqref>
        </x14:dataValidation>
        <x14:dataValidation type="list" allowBlank="1" showInputMessage="1" showErrorMessage="1" xr:uid="{00000000-0002-0000-0000-00000C000000}">
          <x14:formula1>
            <xm:f>'Tabla Valoración controles'!$D$11:$D$12</xm:f>
          </x14:formula1>
          <xm:sqref>AB15:AB26</xm:sqref>
        </x14:dataValidation>
        <x14:dataValidation type="list" allowBlank="1" showInputMessage="1" showErrorMessage="1" xr:uid="{00000000-0002-0000-0000-00000D000000}">
          <x14:formula1>
            <xm:f>'Tabla Valoración controles'!$D$13:$D$14</xm:f>
          </x14:formula1>
          <xm:sqref>AC15:AC26</xm:sqref>
        </x14:dataValidation>
        <x14:dataValidation type="list" allowBlank="1" showInputMessage="1" showErrorMessage="1" xr:uid="{00000000-0002-0000-0000-00000E000000}">
          <x14:formula1>
            <xm:f>'Tabla probabilidad'!$C$39:$C$42</xm:f>
          </x14:formula1>
          <xm:sqref>J15 J18 J20:J26</xm:sqref>
        </x14:dataValidation>
        <x14:dataValidation type="list" allowBlank="1" showInputMessage="1" showErrorMessage="1" xr:uid="{00000000-0002-0000-0000-00000F000000}">
          <x14:formula1>
            <xm:f>'Tabla probabilidad'!$D$39:$D$48</xm:f>
          </x14:formula1>
          <xm:sqref>K15 K18 K20:K26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J960"/>
  <sheetViews>
    <sheetView topLeftCell="AD36" zoomScale="84" zoomScaleNormal="84" workbookViewId="0">
      <selection activeCell="AM36" sqref="AM36"/>
    </sheetView>
  </sheetViews>
  <sheetFormatPr baseColWidth="10" defaultColWidth="12.625" defaultRowHeight="15" customHeight="1" x14ac:dyDescent="0.35"/>
  <cols>
    <col min="1" max="1" width="1.75" style="293" customWidth="1"/>
    <col min="2" max="2" width="3.5" style="217" customWidth="1"/>
    <col min="3" max="3" width="20.75" style="217" customWidth="1"/>
    <col min="4" max="4" width="19.875" style="217" customWidth="1"/>
    <col min="5" max="5" width="17.875" style="217" customWidth="1"/>
    <col min="6" max="6" width="18.5" style="217" customWidth="1"/>
    <col min="7" max="7" width="33.875" style="217" customWidth="1"/>
    <col min="8" max="8" width="25.5" style="147" hidden="1" customWidth="1"/>
    <col min="9" max="9" width="13.75" style="147" hidden="1" customWidth="1"/>
    <col min="10" max="10" width="14.75" style="217" customWidth="1"/>
    <col min="11" max="11" width="24.875" style="217" customWidth="1"/>
    <col min="12" max="12" width="15.625" style="217" customWidth="1"/>
    <col min="13" max="13" width="20.75" style="217" customWidth="1"/>
    <col min="14" max="14" width="5.5" style="217" customWidth="1"/>
    <col min="15" max="15" width="20.625" style="217" customWidth="1"/>
    <col min="16" max="16" width="5.875" style="217" customWidth="1"/>
    <col min="17" max="17" width="15.375" style="217" customWidth="1"/>
    <col min="18" max="18" width="8.25" style="217" customWidth="1"/>
    <col min="19" max="19" width="20.625" style="217" customWidth="1"/>
    <col min="20" max="20" width="5.125" style="217" customWidth="1"/>
    <col min="21" max="21" width="75.375" style="217" customWidth="1"/>
    <col min="22" max="22" width="17.625" style="217" customWidth="1"/>
    <col min="23" max="23" width="6" style="217" customWidth="1"/>
    <col min="24" max="24" width="4.375" style="217" customWidth="1"/>
    <col min="25" max="25" width="4.875" style="217" customWidth="1"/>
    <col min="26" max="26" width="6.25" style="217" customWidth="1"/>
    <col min="27" max="27" width="5.875" style="217" customWidth="1"/>
    <col min="28" max="28" width="4.875" style="217" customWidth="1"/>
    <col min="29" max="29" width="1.875" style="113" customWidth="1"/>
    <col min="30" max="30" width="7.5" style="217" customWidth="1"/>
    <col min="31" max="31" width="20.375" style="217" customWidth="1"/>
    <col min="32" max="32" width="9.125" style="217" customWidth="1"/>
    <col min="33" max="33" width="16.75" style="217" customWidth="1"/>
    <col min="34" max="34" width="8" style="217" customWidth="1"/>
    <col min="35" max="36" width="19.125" style="217" customWidth="1"/>
    <col min="37" max="39" width="20.875" style="217" customWidth="1"/>
    <col min="40" max="40" width="9.5" style="217" hidden="1" customWidth="1"/>
    <col min="41" max="41" width="33" style="217" hidden="1" customWidth="1"/>
    <col min="42" max="42" width="15.5" style="217" hidden="1" customWidth="1"/>
    <col min="43" max="43" width="10.375" style="217" customWidth="1"/>
    <col min="44" max="62" width="10" style="217" customWidth="1"/>
    <col min="63" max="16384" width="12.625" style="217"/>
  </cols>
  <sheetData>
    <row r="1" spans="1:62" ht="15" customHeight="1" x14ac:dyDescent="0.2">
      <c r="B1" s="1680"/>
      <c r="C1" s="1681"/>
      <c r="D1" s="1681"/>
      <c r="E1" s="1681"/>
      <c r="F1" s="1682"/>
      <c r="G1" s="1689" t="s">
        <v>269</v>
      </c>
      <c r="H1" s="1690"/>
      <c r="I1" s="1690"/>
      <c r="J1" s="1690"/>
      <c r="K1" s="1690"/>
      <c r="L1" s="1690"/>
      <c r="M1" s="1690"/>
      <c r="N1" s="1690"/>
      <c r="O1" s="1690"/>
      <c r="P1" s="1690"/>
      <c r="Q1" s="1690"/>
      <c r="R1" s="1690"/>
      <c r="S1" s="1690"/>
      <c r="T1" s="1690"/>
      <c r="U1" s="1690"/>
      <c r="V1" s="1690"/>
      <c r="W1" s="1690"/>
      <c r="X1" s="1690"/>
      <c r="Y1" s="1690"/>
      <c r="Z1" s="1690"/>
      <c r="AA1" s="1690"/>
      <c r="AB1" s="1690"/>
      <c r="AC1" s="1690"/>
      <c r="AD1" s="1690"/>
      <c r="AE1" s="1690"/>
      <c r="AF1" s="1690"/>
      <c r="AG1" s="1690"/>
      <c r="AH1" s="1690"/>
      <c r="AI1" s="1690"/>
      <c r="AJ1" s="1690"/>
      <c r="AK1" s="1691"/>
      <c r="AL1" s="1698" t="s">
        <v>270</v>
      </c>
      <c r="AM1" s="1700" t="s">
        <v>271</v>
      </c>
      <c r="AN1" s="293"/>
      <c r="AO1" s="293"/>
      <c r="AP1" s="293"/>
    </row>
    <row r="2" spans="1:62" ht="15" customHeight="1" x14ac:dyDescent="0.2">
      <c r="B2" s="1683"/>
      <c r="C2" s="1684"/>
      <c r="D2" s="1684"/>
      <c r="E2" s="1684"/>
      <c r="F2" s="1685"/>
      <c r="G2" s="1692"/>
      <c r="H2" s="1693"/>
      <c r="I2" s="1693"/>
      <c r="J2" s="1693"/>
      <c r="K2" s="1693"/>
      <c r="L2" s="1693"/>
      <c r="M2" s="1693"/>
      <c r="N2" s="1693"/>
      <c r="O2" s="1693"/>
      <c r="P2" s="1693"/>
      <c r="Q2" s="1693"/>
      <c r="R2" s="1693"/>
      <c r="S2" s="1693"/>
      <c r="T2" s="1693"/>
      <c r="U2" s="1693"/>
      <c r="V2" s="1693"/>
      <c r="W2" s="1693"/>
      <c r="X2" s="1693"/>
      <c r="Y2" s="1693"/>
      <c r="Z2" s="1693"/>
      <c r="AA2" s="1693"/>
      <c r="AB2" s="1693"/>
      <c r="AC2" s="1693"/>
      <c r="AD2" s="1693"/>
      <c r="AE2" s="1693"/>
      <c r="AF2" s="1693"/>
      <c r="AG2" s="1693"/>
      <c r="AH2" s="1693"/>
      <c r="AI2" s="1693"/>
      <c r="AJ2" s="1693"/>
      <c r="AK2" s="1694"/>
      <c r="AL2" s="1699"/>
      <c r="AM2" s="1701"/>
      <c r="AN2" s="293"/>
      <c r="AO2" s="293"/>
      <c r="AP2" s="293"/>
    </row>
    <row r="3" spans="1:62" ht="5.25" customHeight="1" x14ac:dyDescent="0.2">
      <c r="B3" s="1683"/>
      <c r="C3" s="1684"/>
      <c r="D3" s="1684"/>
      <c r="E3" s="1684"/>
      <c r="F3" s="1685"/>
      <c r="G3" s="1692"/>
      <c r="H3" s="1693"/>
      <c r="I3" s="1693"/>
      <c r="J3" s="1693"/>
      <c r="K3" s="1693"/>
      <c r="L3" s="1693"/>
      <c r="M3" s="1693"/>
      <c r="N3" s="1693"/>
      <c r="O3" s="1693"/>
      <c r="P3" s="1693"/>
      <c r="Q3" s="1693"/>
      <c r="R3" s="1693"/>
      <c r="S3" s="1693"/>
      <c r="T3" s="1693"/>
      <c r="U3" s="1693"/>
      <c r="V3" s="1693"/>
      <c r="W3" s="1693"/>
      <c r="X3" s="1693"/>
      <c r="Y3" s="1693"/>
      <c r="Z3" s="1693"/>
      <c r="AA3" s="1693"/>
      <c r="AB3" s="1693"/>
      <c r="AC3" s="1693"/>
      <c r="AD3" s="1693"/>
      <c r="AE3" s="1693"/>
      <c r="AF3" s="1693"/>
      <c r="AG3" s="1693"/>
      <c r="AH3" s="1693"/>
      <c r="AI3" s="1693"/>
      <c r="AJ3" s="1693"/>
      <c r="AK3" s="1694"/>
      <c r="AM3" s="764"/>
      <c r="AN3" s="293"/>
      <c r="AO3" s="293"/>
      <c r="AP3" s="293"/>
    </row>
    <row r="4" spans="1:62" ht="30" customHeight="1" x14ac:dyDescent="0.2">
      <c r="B4" s="1683"/>
      <c r="C4" s="1684"/>
      <c r="D4" s="1684"/>
      <c r="E4" s="1684"/>
      <c r="F4" s="1685"/>
      <c r="G4" s="1692"/>
      <c r="H4" s="1693"/>
      <c r="I4" s="1693"/>
      <c r="J4" s="1693"/>
      <c r="K4" s="1693"/>
      <c r="L4" s="1693"/>
      <c r="M4" s="1693"/>
      <c r="N4" s="1693"/>
      <c r="O4" s="1693"/>
      <c r="P4" s="1693"/>
      <c r="Q4" s="1693"/>
      <c r="R4" s="1693"/>
      <c r="S4" s="1693"/>
      <c r="T4" s="1693"/>
      <c r="U4" s="1693"/>
      <c r="V4" s="1693"/>
      <c r="W4" s="1693"/>
      <c r="X4" s="1693"/>
      <c r="Y4" s="1693"/>
      <c r="Z4" s="1693"/>
      <c r="AA4" s="1693"/>
      <c r="AB4" s="1693"/>
      <c r="AC4" s="1693"/>
      <c r="AD4" s="1693"/>
      <c r="AE4" s="1693"/>
      <c r="AF4" s="1693"/>
      <c r="AG4" s="1693"/>
      <c r="AH4" s="1693"/>
      <c r="AI4" s="1693"/>
      <c r="AJ4" s="1693"/>
      <c r="AK4" s="1694"/>
      <c r="AL4" s="303" t="s">
        <v>272</v>
      </c>
      <c r="AM4" s="765" t="s">
        <v>273</v>
      </c>
      <c r="AN4" s="293"/>
      <c r="AO4" s="293"/>
      <c r="AP4" s="293"/>
    </row>
    <row r="5" spans="1:62" ht="6" customHeight="1" x14ac:dyDescent="0.2">
      <c r="B5" s="1683"/>
      <c r="C5" s="1684"/>
      <c r="D5" s="1684"/>
      <c r="E5" s="1684"/>
      <c r="F5" s="1685"/>
      <c r="G5" s="1692"/>
      <c r="H5" s="1693"/>
      <c r="I5" s="1693"/>
      <c r="J5" s="1693"/>
      <c r="K5" s="1693"/>
      <c r="L5" s="1693"/>
      <c r="M5" s="1693"/>
      <c r="N5" s="1693"/>
      <c r="O5" s="1693"/>
      <c r="P5" s="1693"/>
      <c r="Q5" s="1693"/>
      <c r="R5" s="1693"/>
      <c r="S5" s="1693"/>
      <c r="T5" s="1693"/>
      <c r="U5" s="1693"/>
      <c r="V5" s="1693"/>
      <c r="W5" s="1693"/>
      <c r="X5" s="1693"/>
      <c r="Y5" s="1693"/>
      <c r="Z5" s="1693"/>
      <c r="AA5" s="1693"/>
      <c r="AB5" s="1693"/>
      <c r="AC5" s="1693"/>
      <c r="AD5" s="1693"/>
      <c r="AE5" s="1693"/>
      <c r="AF5" s="1693"/>
      <c r="AG5" s="1693"/>
      <c r="AH5" s="1693"/>
      <c r="AI5" s="1693"/>
      <c r="AJ5" s="1693"/>
      <c r="AK5" s="1694"/>
      <c r="AM5" s="729"/>
      <c r="AN5" s="293"/>
      <c r="AO5" s="293"/>
      <c r="AP5" s="293"/>
    </row>
    <row r="6" spans="1:62" ht="33" customHeight="1" x14ac:dyDescent="0.2">
      <c r="B6" s="1686"/>
      <c r="C6" s="1687"/>
      <c r="D6" s="1687"/>
      <c r="E6" s="1687"/>
      <c r="F6" s="1688"/>
      <c r="G6" s="1695"/>
      <c r="H6" s="1696"/>
      <c r="I6" s="1696"/>
      <c r="J6" s="1696"/>
      <c r="K6" s="1696"/>
      <c r="L6" s="1696"/>
      <c r="M6" s="1696"/>
      <c r="N6" s="1696"/>
      <c r="O6" s="1696"/>
      <c r="P6" s="1696"/>
      <c r="Q6" s="1696"/>
      <c r="R6" s="1696"/>
      <c r="S6" s="1696"/>
      <c r="T6" s="1696"/>
      <c r="U6" s="1696"/>
      <c r="V6" s="1696"/>
      <c r="W6" s="1696"/>
      <c r="X6" s="1696"/>
      <c r="Y6" s="1696"/>
      <c r="Z6" s="1696"/>
      <c r="AA6" s="1696"/>
      <c r="AB6" s="1696"/>
      <c r="AC6" s="1696"/>
      <c r="AD6" s="1696"/>
      <c r="AE6" s="1696"/>
      <c r="AF6" s="1696"/>
      <c r="AG6" s="1696"/>
      <c r="AH6" s="1696"/>
      <c r="AI6" s="1696"/>
      <c r="AJ6" s="1696"/>
      <c r="AK6" s="1697"/>
      <c r="AL6" s="305" t="s">
        <v>274</v>
      </c>
      <c r="AM6" s="766" t="s">
        <v>277</v>
      </c>
      <c r="AN6" s="293"/>
      <c r="AO6" s="293"/>
      <c r="AP6" s="293"/>
    </row>
    <row r="7" spans="1:62" s="293" customFormat="1" ht="15" customHeight="1" x14ac:dyDescent="0.2">
      <c r="B7" s="296"/>
      <c r="C7" s="297"/>
      <c r="D7" s="297"/>
      <c r="E7" s="297"/>
      <c r="F7" s="297"/>
      <c r="G7" s="297"/>
      <c r="H7" s="114"/>
      <c r="I7" s="114"/>
      <c r="J7" s="297"/>
      <c r="K7" s="297"/>
      <c r="L7" s="297"/>
      <c r="M7" s="297"/>
      <c r="N7" s="297"/>
      <c r="O7" s="297"/>
      <c r="P7" s="297"/>
      <c r="Q7" s="297"/>
      <c r="R7" s="297"/>
      <c r="S7" s="297"/>
      <c r="T7" s="297"/>
      <c r="U7" s="297"/>
      <c r="V7" s="297"/>
      <c r="W7" s="297"/>
      <c r="X7" s="297"/>
      <c r="Y7" s="297"/>
      <c r="Z7" s="297"/>
      <c r="AA7" s="297"/>
      <c r="AB7" s="297"/>
      <c r="AC7" s="114"/>
      <c r="AD7" s="297"/>
      <c r="AE7" s="297"/>
      <c r="AF7" s="297"/>
      <c r="AG7" s="297"/>
      <c r="AH7" s="297"/>
      <c r="AI7" s="297"/>
      <c r="AJ7" s="297"/>
      <c r="AK7" s="297"/>
      <c r="AL7" s="297"/>
      <c r="AM7" s="297"/>
    </row>
    <row r="8" spans="1:62" ht="12" customHeight="1" x14ac:dyDescent="0.2">
      <c r="B8" s="298"/>
      <c r="C8" s="299"/>
      <c r="D8" s="299"/>
      <c r="E8" s="299"/>
      <c r="F8" s="299"/>
      <c r="G8" s="299"/>
      <c r="H8" s="115"/>
      <c r="I8" s="115"/>
      <c r="J8" s="299"/>
      <c r="K8" s="299"/>
      <c r="L8" s="299"/>
      <c r="M8" s="299"/>
      <c r="N8" s="299"/>
      <c r="O8" s="299"/>
      <c r="P8" s="299"/>
      <c r="Q8" s="299"/>
      <c r="R8" s="299"/>
      <c r="S8" s="299"/>
      <c r="T8" s="299"/>
      <c r="U8" s="299"/>
      <c r="V8" s="299"/>
      <c r="W8" s="299"/>
      <c r="X8" s="299"/>
      <c r="Y8" s="299"/>
      <c r="Z8" s="299"/>
      <c r="AA8" s="299"/>
      <c r="AB8" s="299"/>
      <c r="AC8" s="115"/>
      <c r="AD8" s="299"/>
      <c r="AE8" s="299"/>
      <c r="AF8" s="299"/>
      <c r="AG8" s="299"/>
      <c r="AH8" s="299"/>
      <c r="AI8" s="299"/>
      <c r="AJ8" s="299"/>
      <c r="AK8" s="299"/>
      <c r="AL8" s="306"/>
      <c r="AM8" s="306"/>
      <c r="AN8" s="293"/>
      <c r="AO8" s="293"/>
    </row>
    <row r="9" spans="1:62" ht="37.5" customHeight="1" x14ac:dyDescent="0.2">
      <c r="B9" s="1702" t="s">
        <v>275</v>
      </c>
      <c r="C9" s="1703"/>
      <c r="D9" s="1703"/>
      <c r="E9" s="1704"/>
      <c r="F9" s="1705" t="s">
        <v>231</v>
      </c>
      <c r="G9" s="1705"/>
      <c r="H9" s="1705"/>
      <c r="I9" s="1705"/>
      <c r="J9" s="1705"/>
      <c r="K9" s="1705"/>
      <c r="L9" s="1705"/>
      <c r="M9" s="1705"/>
      <c r="N9" s="1705"/>
      <c r="O9" s="1705"/>
      <c r="P9" s="1705"/>
      <c r="Q9" s="1705"/>
      <c r="R9" s="1705"/>
      <c r="S9" s="1705"/>
      <c r="T9" s="1705"/>
      <c r="U9" s="1705"/>
      <c r="V9" s="1705"/>
      <c r="W9" s="1705"/>
      <c r="X9" s="1705"/>
      <c r="Y9" s="1705"/>
      <c r="Z9" s="1705"/>
      <c r="AA9" s="1705"/>
      <c r="AB9" s="1705"/>
      <c r="AC9" s="1705"/>
      <c r="AD9" s="1705"/>
      <c r="AE9" s="1705"/>
      <c r="AF9" s="1705"/>
      <c r="AG9" s="1705"/>
      <c r="AH9" s="1705"/>
      <c r="AI9" s="1705"/>
      <c r="AJ9" s="1706"/>
      <c r="AK9" s="1706"/>
      <c r="AM9" s="307"/>
      <c r="AN9" s="293"/>
      <c r="AO9" s="293"/>
      <c r="AQ9" s="218"/>
      <c r="AR9" s="218"/>
      <c r="AS9" s="218"/>
      <c r="AT9" s="218"/>
      <c r="AU9" s="218"/>
      <c r="AV9" s="218"/>
      <c r="AW9" s="218"/>
      <c r="AX9" s="218"/>
      <c r="AY9" s="218"/>
      <c r="AZ9" s="218"/>
      <c r="BA9" s="218"/>
      <c r="BB9" s="218"/>
      <c r="BC9" s="218"/>
      <c r="BD9" s="218"/>
      <c r="BE9" s="218"/>
      <c r="BF9" s="218"/>
      <c r="BG9" s="218"/>
      <c r="BH9" s="218"/>
      <c r="BI9" s="218"/>
      <c r="BJ9" s="218"/>
    </row>
    <row r="10" spans="1:62" ht="36" customHeight="1" x14ac:dyDescent="0.2">
      <c r="B10" s="1702" t="s">
        <v>276</v>
      </c>
      <c r="C10" s="1703"/>
      <c r="D10" s="1703"/>
      <c r="E10" s="1704"/>
      <c r="F10" s="1705" t="str">
        <f>'[10]Objetivos y Alcances '!B11</f>
        <v>Administrar el Talento Humano, fortaleciendo sus competencias y desarrollo integral en un ambiente seguro y sano para dar cumplimiento a los objetivos institucionales, requisitos de ley y de la organización</v>
      </c>
      <c r="G10" s="1705"/>
      <c r="H10" s="1705"/>
      <c r="I10" s="1705"/>
      <c r="J10" s="1705"/>
      <c r="K10" s="1705"/>
      <c r="L10" s="1705"/>
      <c r="M10" s="1705"/>
      <c r="N10" s="1705"/>
      <c r="O10" s="1705"/>
      <c r="P10" s="1705"/>
      <c r="Q10" s="1705"/>
      <c r="R10" s="1705"/>
      <c r="S10" s="1705"/>
      <c r="T10" s="1705"/>
      <c r="U10" s="1705"/>
      <c r="V10" s="1705"/>
      <c r="W10" s="1705"/>
      <c r="X10" s="1705"/>
      <c r="Y10" s="1705"/>
      <c r="Z10" s="1705"/>
      <c r="AA10" s="1705"/>
      <c r="AB10" s="1705"/>
      <c r="AC10" s="1705"/>
      <c r="AD10" s="1705"/>
      <c r="AE10" s="1705"/>
      <c r="AF10" s="1705"/>
      <c r="AG10" s="1705"/>
      <c r="AH10" s="1705"/>
      <c r="AI10" s="1705"/>
      <c r="AJ10" s="1705"/>
      <c r="AK10" s="1705"/>
      <c r="AL10" s="286"/>
      <c r="AM10" s="286"/>
      <c r="AN10" s="293"/>
      <c r="AO10" s="293"/>
      <c r="AQ10" s="218"/>
      <c r="AR10" s="218"/>
      <c r="AS10" s="218"/>
      <c r="AT10" s="218"/>
      <c r="AU10" s="218"/>
      <c r="AV10" s="218"/>
      <c r="AW10" s="218"/>
      <c r="AX10" s="218"/>
      <c r="AY10" s="218"/>
      <c r="AZ10" s="218"/>
      <c r="BA10" s="218"/>
      <c r="BB10" s="218"/>
      <c r="BC10" s="218"/>
      <c r="BD10" s="218"/>
      <c r="BE10" s="218"/>
      <c r="BF10" s="218"/>
      <c r="BG10" s="218"/>
      <c r="BH10" s="218"/>
      <c r="BI10" s="218"/>
      <c r="BJ10" s="218"/>
    </row>
    <row r="11" spans="1:62" ht="14.25" customHeight="1" x14ac:dyDescent="0.3">
      <c r="B11" s="241"/>
      <c r="C11" s="241"/>
      <c r="D11" s="241"/>
      <c r="E11" s="241"/>
      <c r="F11" s="241"/>
      <c r="G11" s="218"/>
      <c r="H11" s="117"/>
      <c r="I11" s="117"/>
      <c r="J11" s="241"/>
      <c r="K11" s="241"/>
      <c r="L11" s="218"/>
      <c r="M11" s="218"/>
      <c r="N11" s="218"/>
      <c r="O11" s="218"/>
      <c r="P11" s="218"/>
      <c r="Q11" s="218"/>
      <c r="R11" s="218"/>
      <c r="S11" s="218"/>
      <c r="T11" s="218"/>
      <c r="U11" s="218"/>
      <c r="V11" s="218"/>
      <c r="W11" s="218"/>
      <c r="X11" s="218"/>
      <c r="Y11" s="218"/>
      <c r="Z11" s="218"/>
      <c r="AA11" s="218"/>
      <c r="AB11" s="218"/>
      <c r="AC11" s="116"/>
      <c r="AD11" s="218"/>
      <c r="AE11" s="218"/>
      <c r="AF11" s="218"/>
      <c r="AG11" s="218"/>
      <c r="AH11" s="218"/>
      <c r="AI11" s="218"/>
      <c r="AJ11" s="218"/>
      <c r="AK11" s="218"/>
      <c r="AL11" s="218"/>
      <c r="AM11" s="218"/>
      <c r="AN11" s="218"/>
      <c r="AO11" s="218"/>
      <c r="AP11" s="218"/>
      <c r="AQ11" s="218"/>
      <c r="AR11" s="218"/>
      <c r="AS11" s="218"/>
      <c r="AT11" s="218"/>
      <c r="AU11" s="218"/>
      <c r="AV11" s="218"/>
      <c r="AW11" s="218"/>
      <c r="AX11" s="218"/>
      <c r="AY11" s="218"/>
      <c r="AZ11" s="218"/>
      <c r="BA11" s="218"/>
      <c r="BB11" s="218"/>
      <c r="BC11" s="218"/>
      <c r="BD11" s="218"/>
      <c r="BE11" s="218"/>
      <c r="BF11" s="218"/>
      <c r="BG11" s="218"/>
      <c r="BH11" s="218"/>
      <c r="BI11" s="218"/>
      <c r="BJ11" s="218"/>
    </row>
    <row r="12" spans="1:62" ht="36" customHeight="1" x14ac:dyDescent="0.25">
      <c r="B12" s="1712" t="s">
        <v>118</v>
      </c>
      <c r="C12" s="1712"/>
      <c r="D12" s="1713"/>
      <c r="E12" s="1713"/>
      <c r="F12" s="1713"/>
      <c r="G12" s="1713"/>
      <c r="H12" s="1713"/>
      <c r="I12" s="1713"/>
      <c r="J12" s="1713"/>
      <c r="K12" s="1713"/>
      <c r="L12" s="1713"/>
      <c r="M12" s="1714" t="s">
        <v>117</v>
      </c>
      <c r="N12" s="1715"/>
      <c r="O12" s="1715"/>
      <c r="P12" s="1715"/>
      <c r="Q12" s="1715"/>
      <c r="R12" s="1715"/>
      <c r="S12" s="1715"/>
      <c r="T12" s="1716" t="s">
        <v>123</v>
      </c>
      <c r="U12" s="1717"/>
      <c r="V12" s="1717"/>
      <c r="W12" s="1717"/>
      <c r="X12" s="1717"/>
      <c r="Y12" s="1717"/>
      <c r="Z12" s="1717"/>
      <c r="AA12" s="1717"/>
      <c r="AB12" s="300"/>
      <c r="AC12" s="118"/>
      <c r="AD12" s="1718" t="s">
        <v>137</v>
      </c>
      <c r="AE12" s="1719"/>
      <c r="AF12" s="1719"/>
      <c r="AG12" s="1719"/>
      <c r="AH12" s="1719"/>
      <c r="AI12" s="1720"/>
      <c r="AJ12" s="778"/>
      <c r="AK12" s="1412" t="s">
        <v>131</v>
      </c>
      <c r="AL12" s="1413"/>
      <c r="AM12" s="1413"/>
      <c r="AN12" s="1413"/>
      <c r="AO12" s="1413"/>
      <c r="AP12" s="1413"/>
      <c r="AQ12" s="614" t="s">
        <v>935</v>
      </c>
      <c r="AR12" s="218"/>
      <c r="AS12" s="218"/>
      <c r="AT12" s="218"/>
      <c r="AU12" s="218"/>
      <c r="AV12" s="218"/>
      <c r="AW12" s="218"/>
      <c r="AX12" s="218"/>
      <c r="AY12" s="218"/>
      <c r="AZ12" s="218"/>
      <c r="BA12" s="218"/>
      <c r="BB12" s="218"/>
      <c r="BC12" s="218"/>
      <c r="BD12" s="218"/>
      <c r="BE12" s="218"/>
      <c r="BF12" s="218"/>
      <c r="BG12" s="218"/>
      <c r="BH12" s="218"/>
      <c r="BI12" s="218"/>
      <c r="BJ12" s="218"/>
    </row>
    <row r="13" spans="1:62" ht="33.75" customHeight="1" x14ac:dyDescent="0.2">
      <c r="B13" s="1707" t="s">
        <v>108</v>
      </c>
      <c r="C13" s="1709" t="s">
        <v>109</v>
      </c>
      <c r="D13" s="1710" t="s">
        <v>111</v>
      </c>
      <c r="E13" s="1710" t="s">
        <v>112</v>
      </c>
      <c r="F13" s="1710" t="s">
        <v>110</v>
      </c>
      <c r="G13" s="1710" t="s">
        <v>113</v>
      </c>
      <c r="H13" s="1675" t="s">
        <v>138</v>
      </c>
      <c r="I13" s="1675" t="s">
        <v>139</v>
      </c>
      <c r="J13" s="1724" t="s">
        <v>114</v>
      </c>
      <c r="K13" s="1710" t="s">
        <v>115</v>
      </c>
      <c r="L13" s="1723" t="s">
        <v>116</v>
      </c>
      <c r="M13" s="1723" t="s">
        <v>119</v>
      </c>
      <c r="N13" s="1721" t="s">
        <v>1</v>
      </c>
      <c r="O13" s="1723" t="s">
        <v>120</v>
      </c>
      <c r="P13" s="1723" t="s">
        <v>1</v>
      </c>
      <c r="Q13" s="1723" t="s">
        <v>121</v>
      </c>
      <c r="R13" s="1721" t="s">
        <v>1</v>
      </c>
      <c r="S13" s="1723" t="s">
        <v>122</v>
      </c>
      <c r="T13" s="1731" t="s">
        <v>127</v>
      </c>
      <c r="U13" s="1733" t="s">
        <v>126</v>
      </c>
      <c r="V13" s="1735" t="s">
        <v>124</v>
      </c>
      <c r="W13" s="1737" t="s">
        <v>125</v>
      </c>
      <c r="X13" s="1737"/>
      <c r="Y13" s="1737"/>
      <c r="Z13" s="1737"/>
      <c r="AA13" s="1737"/>
      <c r="AB13" s="1737"/>
      <c r="AC13" s="119"/>
      <c r="AD13" s="1727"/>
      <c r="AE13" s="1729" t="s">
        <v>128</v>
      </c>
      <c r="AF13" s="1727" t="s">
        <v>1</v>
      </c>
      <c r="AG13" s="1729" t="s">
        <v>129</v>
      </c>
      <c r="AH13" s="1727" t="s">
        <v>1</v>
      </c>
      <c r="AI13" s="1771" t="s">
        <v>130</v>
      </c>
      <c r="AJ13" s="1772"/>
      <c r="AK13" s="1679" t="s">
        <v>132</v>
      </c>
      <c r="AL13" s="1679" t="s">
        <v>133</v>
      </c>
      <c r="AM13" s="1679" t="s">
        <v>134</v>
      </c>
      <c r="AN13" s="1679" t="s">
        <v>135</v>
      </c>
      <c r="AO13" s="1677" t="s">
        <v>136</v>
      </c>
      <c r="AP13" s="1679" t="s">
        <v>264</v>
      </c>
      <c r="AQ13" s="1679" t="s">
        <v>929</v>
      </c>
      <c r="AR13" s="218"/>
      <c r="AS13" s="218"/>
      <c r="AT13" s="218"/>
      <c r="AU13" s="218"/>
      <c r="AV13" s="218"/>
      <c r="AW13" s="218"/>
      <c r="AX13" s="218"/>
      <c r="AY13" s="218"/>
      <c r="AZ13" s="218"/>
      <c r="BA13" s="218"/>
      <c r="BB13" s="218"/>
      <c r="BC13" s="218"/>
      <c r="BD13" s="218"/>
      <c r="BE13" s="218"/>
      <c r="BF13" s="218"/>
      <c r="BG13" s="218"/>
      <c r="BH13" s="218"/>
      <c r="BI13" s="218"/>
      <c r="BJ13" s="218"/>
    </row>
    <row r="14" spans="1:62" ht="39.75" customHeight="1" x14ac:dyDescent="0.2">
      <c r="B14" s="1708"/>
      <c r="C14" s="1708"/>
      <c r="D14" s="1708"/>
      <c r="E14" s="1708"/>
      <c r="F14" s="1710"/>
      <c r="G14" s="1711"/>
      <c r="H14" s="1676"/>
      <c r="I14" s="1676"/>
      <c r="J14" s="1725"/>
      <c r="K14" s="1710"/>
      <c r="L14" s="1726"/>
      <c r="M14" s="1722"/>
      <c r="N14" s="1722"/>
      <c r="O14" s="1722"/>
      <c r="P14" s="1722"/>
      <c r="Q14" s="1722"/>
      <c r="R14" s="1722"/>
      <c r="S14" s="1722"/>
      <c r="T14" s="1732"/>
      <c r="U14" s="1734"/>
      <c r="V14" s="1736"/>
      <c r="W14" s="301" t="s">
        <v>2</v>
      </c>
      <c r="X14" s="301" t="s">
        <v>3</v>
      </c>
      <c r="Y14" s="301" t="s">
        <v>4</v>
      </c>
      <c r="Z14" s="301" t="s">
        <v>5</v>
      </c>
      <c r="AA14" s="301" t="s">
        <v>6</v>
      </c>
      <c r="AB14" s="301" t="s">
        <v>7</v>
      </c>
      <c r="AC14" s="121"/>
      <c r="AD14" s="1728"/>
      <c r="AE14" s="1730"/>
      <c r="AF14" s="1728"/>
      <c r="AG14" s="1730"/>
      <c r="AH14" s="1728"/>
      <c r="AI14" s="1773"/>
      <c r="AJ14" s="1774"/>
      <c r="AK14" s="1679"/>
      <c r="AL14" s="1679"/>
      <c r="AM14" s="1679"/>
      <c r="AN14" s="1679"/>
      <c r="AO14" s="1678"/>
      <c r="AP14" s="1679"/>
      <c r="AQ14" s="1679"/>
      <c r="AR14" s="232"/>
      <c r="AS14" s="232"/>
      <c r="AT14" s="232"/>
      <c r="AU14" s="232"/>
      <c r="AV14" s="232"/>
      <c r="AW14" s="232"/>
      <c r="AX14" s="232"/>
      <c r="AY14" s="232"/>
      <c r="AZ14" s="232"/>
      <c r="BA14" s="232"/>
      <c r="BB14" s="232"/>
      <c r="BC14" s="232"/>
      <c r="BD14" s="232"/>
      <c r="BE14" s="232"/>
      <c r="BF14" s="232"/>
      <c r="BG14" s="232"/>
      <c r="BH14" s="232"/>
      <c r="BI14" s="232"/>
      <c r="BJ14" s="232"/>
    </row>
    <row r="15" spans="1:62" s="418" customFormat="1" ht="165.75" customHeight="1" x14ac:dyDescent="0.2">
      <c r="B15" s="1746">
        <v>1</v>
      </c>
      <c r="C15" s="1513" t="s">
        <v>452</v>
      </c>
      <c r="D15" s="1513" t="s">
        <v>1061</v>
      </c>
      <c r="E15" s="1376" t="s">
        <v>1062</v>
      </c>
      <c r="F15" s="1564" t="s">
        <v>92</v>
      </c>
      <c r="G15" s="1376" t="s">
        <v>1163</v>
      </c>
      <c r="H15" s="456"/>
      <c r="I15" s="646"/>
      <c r="J15" s="1744" t="s">
        <v>151</v>
      </c>
      <c r="K15" s="213" t="s">
        <v>165</v>
      </c>
      <c r="L15" s="645">
        <v>24</v>
      </c>
      <c r="M15" s="647" t="str">
        <f t="shared" ref="M15:M36" si="0">IF(L15&lt;=0,"",IF(L15&lt;=2,"MUY BAJA",IF(L15&lt;=24,"BAJA",IF(L15&lt;=500,"MEDIA",IF(L15&lt;=5000,"ALTA","MUY ALTA")))))</f>
        <v>BAJA</v>
      </c>
      <c r="N15" s="648">
        <f>IF(M15="","",IF(M15="Muy Baja",0.2,IF(M15="Baja",0.4,IF(M15="Media",0.6,IF(M15="Alta",0.8,IF(M15="Muy Alta",1,))))))</f>
        <v>0.4</v>
      </c>
      <c r="O15" s="649" t="s">
        <v>521</v>
      </c>
      <c r="P15" s="650">
        <v>0.4</v>
      </c>
      <c r="Q15" s="647" t="str">
        <f t="shared" ref="Q15:Q36" si="1">IF(P15=0.2,"LEVE",IF(P15=0.4,"MENOR",IF(P15=0.6,"MODERADO",IF(P15=0.8,"MAYOR",IF(P15=1,"CATASTROFICO","")))))</f>
        <v>MENOR</v>
      </c>
      <c r="R15" s="649">
        <f>IF(Q15="","",IF(Q15="LEVE",0.2,IF(Q15="MENOR",0.4,IF(Q15="MODERADO",0.6,IF(Q15="MAYOR",0.8,IF(Q15="CATASTRÓFICO",1,))))))</f>
        <v>0.4</v>
      </c>
      <c r="S15" s="651" t="str">
        <f t="shared" ref="S15:S16" si="2">IF(OR(AND(M15="MUY BAJA",Q15="LEVE"),AND(M15="MUY BAJA",Q15="MENOR"),AND(M15="BAJA",Q15="LEVE")),"BAJO",IF(OR(AND(M15="MUY BAJA",Q15="MODERADO"),AND(M15="BAJA",Q15="MENOR"),AND(M15="BAJA",Q15="MODERADO"),AND(M15="MEDIA",Q15="LEVE"),AND(M15="MEDIA",Q15="MENOR"),AND(M15="MEDIA",Q15="MODERADO"),AND(M15="ALTA",Q15="LEVE"),AND(M15="ALTA",Q15="MENOR")),"BAJO",IF(OR(AND(M15="MUY BAJA",Q15="MAYOR"),AND(M15="BAJA",Q15="MAYOR"),AND(M15="MEDIA",Q15="MAYOR"),AND(M15="ALTA",Q15="MODERADO"),AND(M15="ALTA",Q15="MAYOR"),AND(M15="MUY ALTA",Q15="LEVE"),AND(M15="MUY ALTA",Q15="MENOR"),AND(M15="MUY ALTA",Q15="MODERADO"),AND(M15="MUY ALTA",Q15="MAYOR")),"ALTO",IF(OR(AND(M15="MUY BAJA",Q15="CATASTRÓFICO"),AND(M15="BAJA",Q15="CATASTRÓFICO"),AND(M15="MEDIA",Q15="CATASTRÓFICO"),AND(M15="ALTA",Q15="CATASTRÓFICO"),AND(M15="MUY ALTA",Q15="CATASTRÓFICO")),"EXTREMO",""))))</f>
        <v>BAJO</v>
      </c>
      <c r="T15" s="411">
        <v>1</v>
      </c>
      <c r="U15" s="932" t="s">
        <v>1063</v>
      </c>
      <c r="V15" s="405" t="str">
        <f t="shared" ref="V15:V19" si="3">IF(OR(W15="Preventivo",W15="Detectivo"),"Probabilidad",IF(W15="Correctivo","Impacto",""))</f>
        <v>Probabilidad</v>
      </c>
      <c r="W15" s="652" t="s">
        <v>65</v>
      </c>
      <c r="X15" s="652" t="s">
        <v>71</v>
      </c>
      <c r="Y15" s="653" t="str">
        <f t="shared" ref="Y15:Y36" si="4">IF(AND(W15="Preventivo",X15="Automático"),"50%",IF(AND(W15="Preventivo",X15="Manual"),"40%",IF(AND(W15="Detectivo",X15="Automático"),"40%",IF(AND(W15="Detectivo",X15="Manual"),"30%",IF(AND(W15="Correctivo",X15="Automático"),"35%",IF(AND(W15="Correctivo",X15="Manual"),"25%",""))))))</f>
        <v>30%</v>
      </c>
      <c r="Z15" s="652" t="s">
        <v>74</v>
      </c>
      <c r="AA15" s="652" t="s">
        <v>79</v>
      </c>
      <c r="AB15" s="652" t="s">
        <v>83</v>
      </c>
      <c r="AC15" s="654"/>
      <c r="AD15" s="655">
        <f>IFERROR(IF(V15="Probabilidad",(N15-(+N15*Y15)),IF(V15="Impacto",N15,"")),"")</f>
        <v>0.28000000000000003</v>
      </c>
      <c r="AE15" s="647" t="str">
        <f>IFERROR(IF(AD15="","",IF(AD15&lt;=0.2,"MUY BAJA",IF(AD15&lt;=0.4,"BAJA",IF(AD15&lt;=0.6,"MEDIA",IF(AD15&lt;=0.8,"ALTA","MUY ALTA"))))),"")</f>
        <v>BAJA</v>
      </c>
      <c r="AF15" s="653">
        <f t="shared" ref="AF15:AF36" si="5">+AD15</f>
        <v>0.28000000000000003</v>
      </c>
      <c r="AG15" s="647" t="str">
        <f>Q15</f>
        <v>MENOR</v>
      </c>
      <c r="AH15" s="653">
        <f t="shared" ref="AH15:AH23" si="6">IFERROR(IF(V15="Impacto",(R15-(+R15*Y15)),IF(V15="Probabilidad",R15,"")),"")</f>
        <v>0.4</v>
      </c>
      <c r="AI15" s="651" t="str">
        <f t="shared" ref="AI15:AI16" si="7">IFERROR(IF(OR(AND(AE15="MUY BAJA",AG15="LEVE"),AND(AE15="MUY BAJA",AG15="MENOR"),AND(AE15="BAJA",AG15="LEVE"))," MUY BAJO",IF(OR(AND(AE15="MUY BAJA",AG15="MODERADO"),AND(AE15="BAJA",AG15="MENOR"),AND(AE15="BAJA",AG15="MODERADO"),AND(AE15="MEDIA",AG15="LEVE"),AND(AE15="MEDIA",AG15="MENOR"),AND(AE15="MEDIA",AG15="MODERADO"),AND(AE15="ALTA",AG15="LEVE"),AND(AE15="ALTA",AG15="MENOR")),"BAJO",IF(OR(AND(AE15="MUY BAJA",AG15="MAYOR"),AND(AE15="BAJA",AG15="MAYOR"),AND(AE15="MEDIA",AG15="MAYOR"),AND(AE15="ALTA",AG15="MODERADO"),AND(AE15="ALTA",AG15="MAYOR"),AND(AE15="MUY ALTA",AG15="LEVE"),AND(AE15="MUY ALTA",AG15="MENOR"),AND(AE15="MUY ALTA",AG15="MODERADO"),AND(AE15="MUY ALTA",AG15="MAYOR")),"MODERADO",IF(OR(AND(AE15="MUY BAJA",AG15="CATASTRÓFICO"),AND(AE15="BAJA",AG15="CATASTRÓFICO"),AND(AE15="MEDIA",AG15="CATASTRÓFICO"),AND(AE15="ALTA",AG15="CATASTRÓFICO"),AND(AE15="MUY ALTA",AG15="CATASTRÓFICO")),"ALTO","")))),"")</f>
        <v>BAJO</v>
      </c>
      <c r="AJ15" s="1777" t="str">
        <f>AI16</f>
        <v>BAJO</v>
      </c>
      <c r="AK15" s="1564" t="s">
        <v>260</v>
      </c>
      <c r="AL15" s="416"/>
      <c r="AM15" s="414" t="s">
        <v>882</v>
      </c>
      <c r="AN15" s="414" t="s">
        <v>932</v>
      </c>
      <c r="AO15" s="416" t="s">
        <v>679</v>
      </c>
      <c r="AP15" s="411" t="s">
        <v>267</v>
      </c>
      <c r="AQ15" s="1754">
        <v>1</v>
      </c>
      <c r="AR15" s="420"/>
      <c r="AS15" s="420"/>
      <c r="AT15" s="420"/>
      <c r="AU15" s="420"/>
      <c r="AV15" s="420"/>
      <c r="AW15" s="420"/>
      <c r="AX15" s="420"/>
      <c r="AY15" s="420"/>
      <c r="AZ15" s="420"/>
      <c r="BA15" s="420"/>
      <c r="BB15" s="420"/>
      <c r="BC15" s="420"/>
      <c r="BD15" s="420"/>
      <c r="BE15" s="420"/>
      <c r="BF15" s="420"/>
      <c r="BG15" s="420"/>
      <c r="BH15" s="420"/>
      <c r="BI15" s="420"/>
      <c r="BJ15" s="420"/>
    </row>
    <row r="16" spans="1:62" ht="57" customHeight="1" x14ac:dyDescent="0.2">
      <c r="A16" s="217"/>
      <c r="B16" s="1739"/>
      <c r="C16" s="1385"/>
      <c r="D16" s="1385"/>
      <c r="E16" s="1747"/>
      <c r="F16" s="1385"/>
      <c r="G16" s="1522"/>
      <c r="H16" s="210"/>
      <c r="I16" s="125"/>
      <c r="J16" s="1741"/>
      <c r="K16" s="213" t="s">
        <v>165</v>
      </c>
      <c r="L16" s="294">
        <v>24</v>
      </c>
      <c r="M16" s="221" t="str">
        <f t="shared" si="0"/>
        <v>BAJA</v>
      </c>
      <c r="N16" s="219">
        <f t="shared" ref="N16:N33" si="8">IF(M16="","",IF(M16="Muy Baja",0.2,IF(M16="Baja",0.4,IF(M16="Media",0.6,IF(M16="Alta",0.8,IF(M16="Muy Alta",1,))))))</f>
        <v>0.4</v>
      </c>
      <c r="O16" s="219" t="s">
        <v>521</v>
      </c>
      <c r="P16" s="220">
        <v>0.4</v>
      </c>
      <c r="Q16" s="221" t="str">
        <f t="shared" si="1"/>
        <v>MENOR</v>
      </c>
      <c r="R16" s="219">
        <f t="shared" ref="R16:R30" si="9">IF(Q16="","",IF(Q16="Leve",0.2,IF(Q16="Menor",0.4,IF(Q16="Moderado",0.6,IF(Q16="Mayor",0.8,IF(Q16="Catastrófico",1,))))))</f>
        <v>0.4</v>
      </c>
      <c r="S16" s="222" t="str">
        <f t="shared" si="2"/>
        <v>BAJO</v>
      </c>
      <c r="T16" s="130">
        <v>2</v>
      </c>
      <c r="U16" s="941" t="s">
        <v>524</v>
      </c>
      <c r="V16" s="215" t="str">
        <f>IF(OR(W16="Preventivo",W16="Detectivo"),"Probabilidad",IF(W16="Correctivo","Impacto",""))</f>
        <v>Probabilidad</v>
      </c>
      <c r="W16" s="223" t="s">
        <v>63</v>
      </c>
      <c r="X16" s="223" t="s">
        <v>71</v>
      </c>
      <c r="Y16" s="224" t="str">
        <f>IF(AND(W16="Preventivo",X16="Automático"),"50%",IF(AND(W16="Preventivo",X16="Manual"),"40%",IF(AND(W16="Detectivo",X16="Automático"),"40%",IF(AND(W16="Detectivo",X16="Manual"),"30%",IF(AND(W16="Correctivo",X16="Automático"),"35%",IF(AND(W16="Correctivo",X16="Manual"),"25%",""))))))</f>
        <v>40%</v>
      </c>
      <c r="Z16" s="223" t="s">
        <v>74</v>
      </c>
      <c r="AA16" s="223" t="s">
        <v>79</v>
      </c>
      <c r="AB16" s="223" t="s">
        <v>83</v>
      </c>
      <c r="AC16" s="131"/>
      <c r="AD16" s="233">
        <f t="shared" ref="AD16:AD36" si="10">IFERROR(IF(V16="Probabilidad",(N16-(+N16*Y16)),IF(V16="Impacto",N16,"")),"")</f>
        <v>0.24</v>
      </c>
      <c r="AE16" s="221" t="str">
        <f t="shared" ref="AE16:AE36" si="11">IFERROR(IF(AD16="","",IF(AD16&lt;=0.2,"MUY BAJA",IF(AD16&lt;=0.4,"BAJA",IF(AD16&lt;=0.6,"MEDIA",IF(AD16&lt;=0.8,"ALTA","MUY ALTA"))))),"")</f>
        <v>BAJA</v>
      </c>
      <c r="AF16" s="224">
        <f t="shared" si="5"/>
        <v>0.24</v>
      </c>
      <c r="AG16" s="221" t="str">
        <f t="shared" ref="AG16:AG36" si="12">Q16</f>
        <v>MENOR</v>
      </c>
      <c r="AH16" s="224">
        <f t="shared" si="6"/>
        <v>0.4</v>
      </c>
      <c r="AI16" s="222" t="str">
        <f t="shared" si="7"/>
        <v>BAJO</v>
      </c>
      <c r="AJ16" s="1778"/>
      <c r="AK16" s="1566"/>
      <c r="AL16" s="213"/>
      <c r="AM16" s="414" t="s">
        <v>879</v>
      </c>
      <c r="AN16" s="414" t="s">
        <v>932</v>
      </c>
      <c r="AO16" s="384" t="s">
        <v>680</v>
      </c>
      <c r="AP16" s="411" t="s">
        <v>267</v>
      </c>
      <c r="AQ16" s="1755"/>
      <c r="AR16" s="218"/>
      <c r="AS16" s="218"/>
      <c r="AT16" s="218"/>
      <c r="AU16" s="218"/>
      <c r="AV16" s="218"/>
      <c r="AW16" s="218"/>
      <c r="AX16" s="218"/>
      <c r="AY16" s="218"/>
      <c r="AZ16" s="218"/>
      <c r="BA16" s="218"/>
      <c r="BB16" s="218"/>
      <c r="BC16" s="218"/>
      <c r="BD16" s="218"/>
      <c r="BE16" s="218"/>
      <c r="BF16" s="218"/>
      <c r="BG16" s="218"/>
      <c r="BH16" s="218"/>
      <c r="BI16" s="218"/>
      <c r="BJ16" s="218"/>
    </row>
    <row r="17" spans="1:62" s="422" customFormat="1" ht="93" customHeight="1" x14ac:dyDescent="0.2">
      <c r="B17" s="1738">
        <v>2</v>
      </c>
      <c r="C17" s="1376" t="s">
        <v>453</v>
      </c>
      <c r="D17" s="1376" t="s">
        <v>454</v>
      </c>
      <c r="E17" s="1376" t="s">
        <v>455</v>
      </c>
      <c r="F17" s="1383" t="s">
        <v>88</v>
      </c>
      <c r="G17" s="1376" t="s">
        <v>1222</v>
      </c>
      <c r="H17" s="125"/>
      <c r="I17" s="125"/>
      <c r="J17" s="1383" t="s">
        <v>151</v>
      </c>
      <c r="K17" s="1383" t="s">
        <v>335</v>
      </c>
      <c r="L17" s="294">
        <v>10</v>
      </c>
      <c r="M17" s="221" t="str">
        <f t="shared" si="0"/>
        <v>BAJA</v>
      </c>
      <c r="N17" s="219">
        <f t="shared" si="8"/>
        <v>0.4</v>
      </c>
      <c r="O17" s="219" t="s">
        <v>43</v>
      </c>
      <c r="P17" s="220">
        <v>0.4</v>
      </c>
      <c r="Q17" s="221" t="str">
        <f t="shared" si="1"/>
        <v>MENOR</v>
      </c>
      <c r="R17" s="219">
        <f t="shared" si="9"/>
        <v>0.4</v>
      </c>
      <c r="S17" s="222" t="str">
        <f>IF(OR(AND(M17="MUY BAJA",Q17="LEVE"),AND(M17="MUY BAJA",Q17="MENOR"),AND(M17="BAJA",Q17="LEVE")),"BAJO",IF(OR(AND(M17="MUY BAJA",Q17="MODERADO"),AND(M17="BAJA",Q17="MENOR"),AND(M17="BAJA",Q17="MODERADO"),AND(M17="MEDIA",Q17="LEVE"),AND(M17="MEDIA",Q17="MENOR"),AND(M17="MEDIA",Q17="MODERADO"),AND(M17="ALTA",Q17="LEVE"),AND(M17="ALTA",Q17="MENOR")),"BAJO",IF(OR(AND(M17="MUY BAJA",Q17="MAYOR"),AND(M17="BAJA",Q17="MAYOR"),AND(M17="MEDIA",Q17="MAYOR"),AND(M17="ALTA",Q17="MODERADO"),AND(M17="ALTA",Q17="MAYOR"),AND(M17="MUY ALTA",Q17="LEVE"),AND(M17="MUY ALTA",Q17="MENOR"),AND(M17="MUY ALTA",Q17="MODERADO"),AND(M17="MUY ALTA",Q17="MAYOR")),"ALTO",IF(OR(AND(M17="MUY BAJA",Q17="CATASTRÓFICO"),AND(M17="BAJA",Q17="CATASTRÓFICO"),AND(M17="MEDIA",Q17="CATASTRÓFICO"),AND(M17="ALTA",Q17="CATASTRÓFICO"),AND(M17="MUY ALTA",Q17="CATASTRÓFICO")),"EXTREMO",""))))</f>
        <v>BAJO</v>
      </c>
      <c r="T17" s="411">
        <v>1</v>
      </c>
      <c r="U17" s="200" t="s">
        <v>681</v>
      </c>
      <c r="V17" s="215" t="str">
        <f t="shared" si="3"/>
        <v>Probabilidad</v>
      </c>
      <c r="W17" s="223" t="s">
        <v>63</v>
      </c>
      <c r="X17" s="223" t="s">
        <v>71</v>
      </c>
      <c r="Y17" s="224" t="str">
        <f t="shared" si="4"/>
        <v>40%</v>
      </c>
      <c r="Z17" s="223" t="s">
        <v>74</v>
      </c>
      <c r="AA17" s="223" t="s">
        <v>79</v>
      </c>
      <c r="AB17" s="223" t="s">
        <v>83</v>
      </c>
      <c r="AC17" s="131"/>
      <c r="AD17" s="233">
        <f t="shared" si="10"/>
        <v>0.24</v>
      </c>
      <c r="AE17" s="221" t="str">
        <f t="shared" si="11"/>
        <v>BAJA</v>
      </c>
      <c r="AF17" s="224">
        <f t="shared" si="5"/>
        <v>0.24</v>
      </c>
      <c r="AG17" s="221" t="str">
        <f t="shared" si="12"/>
        <v>MENOR</v>
      </c>
      <c r="AH17" s="224">
        <f t="shared" si="6"/>
        <v>0.4</v>
      </c>
      <c r="AI17" s="222" t="str">
        <f>IFERROR(IF(OR(AND(AE17="MUY BAJA",AG17="LEVE"),AND(AE17="MUY BAJA",AG17="MENOR"),AND(AE17="BAJA",AG17="LEVE"))," MUY BAJO",IF(OR(AND(AE17="MUY BAJA",AG17="MODERADO"),AND(AE17="BAJA",AG17="MENOR"),AND(AE17="BAJA",AG17="MODERADO"),AND(AE17="MEDIA",AG17="LEVE"),AND(AE17="MEDIA",AG17="MENOR"),AND(AE17="MEDIA",AG17="MODERADO"),AND(AE17="ALTA",AG17="LEVE"),AND(AE17="ALTA",AG17="MENOR")),"BAJO",IF(OR(AND(AE17="MUY BAJA",AG17="MAYOR"),AND(AE17="BAJA",AG17="MAYOR"),AND(AE17="MEDIA",AG17="MAYOR"),AND(AE17="ALTA",AG17="MODERADO"),AND(AE17="ALTA",AG17="MAYOR"),AND(AE17="MUY ALTA",AG17="LEVE"),AND(AE17="MUY ALTA",AG17="MENOR"),AND(AE17="MUY ALTA",AG17="MODERADO"),AND(AE17="MUY ALTA",AG17="MAYOR")),"MODERADO",IF(OR(AND(AE17="MUY BAJA",AG17="CATASTRÓFICO"),AND(AE17="BAJA",AG17="CATASTRÓFICO"),AND(AE17="MEDIA",AG17="CATASTRÓFICO"),AND(AE17="ALTA",AG17="CATASTRÓFICO"),AND(AE17="MUY ALTA",AG17="CATASTRÓFICO")),"ALTO","")))),"")</f>
        <v>BAJO</v>
      </c>
      <c r="AJ17" s="1768" t="str">
        <f>AI19</f>
        <v>BAJO</v>
      </c>
      <c r="AK17" s="1564" t="s">
        <v>260</v>
      </c>
      <c r="AL17" s="413"/>
      <c r="AM17" s="414" t="s">
        <v>879</v>
      </c>
      <c r="AN17" s="414" t="s">
        <v>932</v>
      </c>
      <c r="AO17" s="383" t="s">
        <v>622</v>
      </c>
      <c r="AP17" s="411" t="s">
        <v>267</v>
      </c>
      <c r="AQ17" s="1754">
        <v>1</v>
      </c>
      <c r="AR17" s="423"/>
      <c r="AS17" s="423"/>
      <c r="AT17" s="423"/>
      <c r="AU17" s="423"/>
      <c r="AV17" s="423"/>
      <c r="AW17" s="423"/>
      <c r="AX17" s="423"/>
      <c r="AY17" s="423"/>
      <c r="AZ17" s="423"/>
      <c r="BA17" s="423"/>
      <c r="BB17" s="423"/>
      <c r="BC17" s="423"/>
      <c r="BD17" s="423"/>
      <c r="BE17" s="423"/>
      <c r="BF17" s="423"/>
      <c r="BG17" s="423"/>
      <c r="BH17" s="423"/>
      <c r="BI17" s="423"/>
      <c r="BJ17" s="423"/>
    </row>
    <row r="18" spans="1:62" s="274" customFormat="1" ht="87" customHeight="1" x14ac:dyDescent="0.2">
      <c r="B18" s="1745"/>
      <c r="C18" s="1521"/>
      <c r="D18" s="1521"/>
      <c r="E18" s="1521"/>
      <c r="F18" s="1384"/>
      <c r="G18" s="1377"/>
      <c r="H18" s="125"/>
      <c r="I18" s="125"/>
      <c r="J18" s="1384"/>
      <c r="K18" s="1384"/>
      <c r="L18" s="294">
        <v>10</v>
      </c>
      <c r="M18" s="221" t="str">
        <f t="shared" si="0"/>
        <v>BAJA</v>
      </c>
      <c r="N18" s="219">
        <f t="shared" si="8"/>
        <v>0.4</v>
      </c>
      <c r="O18" s="226" t="s">
        <v>43</v>
      </c>
      <c r="P18" s="220">
        <v>0.4</v>
      </c>
      <c r="Q18" s="221" t="str">
        <f t="shared" si="1"/>
        <v>MENOR</v>
      </c>
      <c r="R18" s="219">
        <f t="shared" si="9"/>
        <v>0.4</v>
      </c>
      <c r="S18" s="222" t="str">
        <f t="shared" ref="S18:S20" si="13">IF(OR(AND(M18="MUY BAJA",Q18="LEVE"),AND(M18="MUY BAJA",Q18="MENOR"),AND(M18="BAJA",Q18="LEVE")),"BAJO",IF(OR(AND(M18="MUY BAJA",Q18="MODERADO"),AND(M18="BAJA",Q18="MENOR"),AND(M18="BAJA",Q18="MODERADO"),AND(M18="MEDIA",Q18="LEVE"),AND(M18="MEDIA",Q18="MENOR"),AND(M18="MEDIA",Q18="MODERADO"),AND(M18="ALTA",Q18="LEVE"),AND(M18="ALTA",Q18="MENOR")),"BAJO",IF(OR(AND(M18="MUY BAJA",Q18="MAYOR"),AND(M18="BAJA",Q18="MAYOR"),AND(M18="MEDIA",Q18="MAYOR"),AND(M18="ALTA",Q18="MODERADO"),AND(M18="ALTA",Q18="MAYOR"),AND(M18="MUY ALTA",Q18="LEVE"),AND(M18="MUY ALTA",Q18="MENOR"),AND(M18="MUY ALTA",Q18="MODERADO"),AND(M18="MUY ALTA",Q18="MAYOR")),"ALTO",IF(OR(AND(M18="MUY BAJA",Q18="CATASTRÓFICO"),AND(M18="BAJA",Q18="CATASTRÓFICO"),AND(M18="MEDIA",Q18="CATASTRÓFICO"),AND(M18="ALTA",Q18="CATASTRÓFICO"),AND(M18="MUY ALTA",Q18="CATASTRÓFICO")),"EXTREMO",""))))</f>
        <v>BAJO</v>
      </c>
      <c r="T18" s="130">
        <v>2</v>
      </c>
      <c r="U18" s="225" t="s">
        <v>682</v>
      </c>
      <c r="V18" s="215" t="str">
        <f t="shared" si="3"/>
        <v>Probabilidad</v>
      </c>
      <c r="W18" s="223" t="s">
        <v>63</v>
      </c>
      <c r="X18" s="223" t="s">
        <v>71</v>
      </c>
      <c r="Y18" s="224" t="str">
        <f t="shared" si="4"/>
        <v>40%</v>
      </c>
      <c r="Z18" s="223" t="s">
        <v>74</v>
      </c>
      <c r="AA18" s="223" t="s">
        <v>79</v>
      </c>
      <c r="AB18" s="223" t="s">
        <v>83</v>
      </c>
      <c r="AC18" s="131"/>
      <c r="AD18" s="233">
        <f t="shared" si="10"/>
        <v>0.24</v>
      </c>
      <c r="AE18" s="221" t="str">
        <f t="shared" si="11"/>
        <v>BAJA</v>
      </c>
      <c r="AF18" s="224">
        <f t="shared" si="5"/>
        <v>0.24</v>
      </c>
      <c r="AG18" s="221" t="str">
        <f t="shared" si="12"/>
        <v>MENOR</v>
      </c>
      <c r="AH18" s="224">
        <f t="shared" si="6"/>
        <v>0.4</v>
      </c>
      <c r="AI18" s="222" t="str">
        <f t="shared" ref="AI18:AI19" si="14">IFERROR(IF(OR(AND(AE18="MUY BAJA",AG18="LEVE"),AND(AE18="MUY BAJA",AG18="MENOR"),AND(AE18="BAJA",AG18="LEVE"))," MUY BAJO",IF(OR(AND(AE18="MUY BAJA",AG18="MODERADO"),AND(AE18="BAJA",AG18="MENOR"),AND(AE18="BAJA",AG18="MODERADO"),AND(AE18="MEDIA",AG18="LEVE"),AND(AE18="MEDIA",AG18="MENOR"),AND(AE18="MEDIA",AG18="MODERADO"),AND(AE18="ALTA",AG18="LEVE"),AND(AE18="ALTA",AG18="MENOR")),"BAJO",IF(OR(AND(AE18="MUY BAJA",AG18="MAYOR"),AND(AE18="BAJA",AG18="MAYOR"),AND(AE18="MEDIA",AG18="MAYOR"),AND(AE18="ALTA",AG18="MODERADO"),AND(AE18="ALTA",AG18="MAYOR"),AND(AE18="MUY ALTA",AG18="LEVE"),AND(AE18="MUY ALTA",AG18="MENOR"),AND(AE18="MUY ALTA",AG18="MODERADO"),AND(AE18="MUY ALTA",AG18="MAYOR")),"MODERADO",IF(OR(AND(AE18="MUY BAJA",AG18="CATASTRÓFICO"),AND(AE18="BAJA",AG18="CATASTRÓFICO"),AND(AE18="MEDIA",AG18="CATASTRÓFICO"),AND(AE18="ALTA",AG18="CATASTRÓFICO"),AND(AE18="MUY ALTA",AG18="CATASTRÓFICO")),"ALTO","")))),"")</f>
        <v>BAJO</v>
      </c>
      <c r="AJ18" s="1779"/>
      <c r="AK18" s="1565"/>
      <c r="AL18" s="225"/>
      <c r="AM18" s="414" t="s">
        <v>879</v>
      </c>
      <c r="AN18" s="414" t="s">
        <v>932</v>
      </c>
      <c r="AO18" s="384" t="s">
        <v>683</v>
      </c>
      <c r="AP18" s="411" t="s">
        <v>267</v>
      </c>
      <c r="AQ18" s="1770"/>
      <c r="AR18" s="242"/>
      <c r="AS18" s="242"/>
      <c r="AT18" s="242"/>
      <c r="AU18" s="242"/>
      <c r="AV18" s="242"/>
      <c r="AW18" s="242"/>
      <c r="AX18" s="242"/>
      <c r="AY18" s="242"/>
      <c r="AZ18" s="242"/>
      <c r="BA18" s="242"/>
      <c r="BB18" s="242"/>
      <c r="BC18" s="242"/>
      <c r="BD18" s="242"/>
      <c r="BE18" s="242"/>
      <c r="BF18" s="242"/>
      <c r="BG18" s="242"/>
      <c r="BH18" s="242"/>
      <c r="BI18" s="242"/>
      <c r="BJ18" s="242"/>
    </row>
    <row r="19" spans="1:62" ht="70.5" customHeight="1" x14ac:dyDescent="0.2">
      <c r="A19" s="421"/>
      <c r="B19" s="1739"/>
      <c r="C19" s="1522"/>
      <c r="D19" s="1522"/>
      <c r="E19" s="1522"/>
      <c r="F19" s="1385"/>
      <c r="G19" s="1579"/>
      <c r="H19" s="125"/>
      <c r="I19" s="125"/>
      <c r="J19" s="1385"/>
      <c r="K19" s="1385"/>
      <c r="L19" s="294">
        <v>10</v>
      </c>
      <c r="M19" s="221" t="str">
        <f t="shared" si="0"/>
        <v>BAJA</v>
      </c>
      <c r="N19" s="219">
        <f t="shared" si="8"/>
        <v>0.4</v>
      </c>
      <c r="O19" s="227" t="s">
        <v>43</v>
      </c>
      <c r="P19" s="220">
        <v>0.4</v>
      </c>
      <c r="Q19" s="221" t="str">
        <f t="shared" si="1"/>
        <v>MENOR</v>
      </c>
      <c r="R19" s="219">
        <f t="shared" si="9"/>
        <v>0.4</v>
      </c>
      <c r="S19" s="222" t="str">
        <f t="shared" si="13"/>
        <v>BAJO</v>
      </c>
      <c r="T19" s="130">
        <v>3</v>
      </c>
      <c r="U19" s="225" t="s">
        <v>525</v>
      </c>
      <c r="V19" s="215" t="str">
        <f t="shared" si="3"/>
        <v>Probabilidad</v>
      </c>
      <c r="W19" s="223" t="s">
        <v>63</v>
      </c>
      <c r="X19" s="223" t="s">
        <v>71</v>
      </c>
      <c r="Y19" s="224" t="str">
        <f t="shared" si="4"/>
        <v>40%</v>
      </c>
      <c r="Z19" s="223" t="s">
        <v>74</v>
      </c>
      <c r="AA19" s="223" t="s">
        <v>79</v>
      </c>
      <c r="AB19" s="223" t="s">
        <v>83</v>
      </c>
      <c r="AC19" s="131"/>
      <c r="AD19" s="233">
        <f t="shared" si="10"/>
        <v>0.24</v>
      </c>
      <c r="AE19" s="221" t="str">
        <f t="shared" si="11"/>
        <v>BAJA</v>
      </c>
      <c r="AF19" s="224">
        <f t="shared" si="5"/>
        <v>0.24</v>
      </c>
      <c r="AG19" s="221" t="str">
        <f t="shared" si="12"/>
        <v>MENOR</v>
      </c>
      <c r="AH19" s="224">
        <f t="shared" si="6"/>
        <v>0.4</v>
      </c>
      <c r="AI19" s="222" t="str">
        <f t="shared" si="14"/>
        <v>BAJO</v>
      </c>
      <c r="AJ19" s="1769"/>
      <c r="AK19" s="1566"/>
      <c r="AL19" s="213"/>
      <c r="AM19" s="414" t="s">
        <v>879</v>
      </c>
      <c r="AN19" s="134" t="s">
        <v>932</v>
      </c>
      <c r="AO19" s="384" t="s">
        <v>684</v>
      </c>
      <c r="AP19" s="411" t="s">
        <v>267</v>
      </c>
      <c r="AQ19" s="1755"/>
      <c r="AR19" s="218"/>
      <c r="AS19" s="218"/>
      <c r="AT19" s="218"/>
      <c r="AU19" s="218"/>
      <c r="AV19" s="218"/>
      <c r="AW19" s="218"/>
      <c r="AX19" s="218"/>
      <c r="AY19" s="218"/>
      <c r="AZ19" s="218"/>
      <c r="BA19" s="218"/>
      <c r="BB19" s="218"/>
      <c r="BC19" s="218"/>
      <c r="BD19" s="218"/>
      <c r="BE19" s="218"/>
      <c r="BF19" s="218"/>
      <c r="BG19" s="218"/>
      <c r="BH19" s="218"/>
      <c r="BI19" s="218"/>
      <c r="BJ19" s="218"/>
    </row>
    <row r="20" spans="1:62" s="410" customFormat="1" ht="69" customHeight="1" x14ac:dyDescent="0.2">
      <c r="B20" s="1738">
        <v>3</v>
      </c>
      <c r="C20" s="1408" t="s">
        <v>456</v>
      </c>
      <c r="D20" s="1408" t="s">
        <v>457</v>
      </c>
      <c r="E20" s="1397" t="s">
        <v>458</v>
      </c>
      <c r="F20" s="139" t="s">
        <v>88</v>
      </c>
      <c r="G20" s="1742" t="s">
        <v>1221</v>
      </c>
      <c r="H20" s="139"/>
      <c r="I20" s="139"/>
      <c r="J20" s="212" t="s">
        <v>151</v>
      </c>
      <c r="K20" s="139" t="s">
        <v>160</v>
      </c>
      <c r="L20" s="295">
        <v>12</v>
      </c>
      <c r="M20" s="221" t="str">
        <f t="shared" si="0"/>
        <v>BAJA</v>
      </c>
      <c r="N20" s="219">
        <f t="shared" si="8"/>
        <v>0.4</v>
      </c>
      <c r="O20" s="228" t="s">
        <v>40</v>
      </c>
      <c r="P20" s="229">
        <v>0.2</v>
      </c>
      <c r="Q20" s="230" t="str">
        <f t="shared" si="1"/>
        <v>LEVE</v>
      </c>
      <c r="R20" s="228">
        <f t="shared" si="9"/>
        <v>0.2</v>
      </c>
      <c r="S20" s="231" t="str">
        <f t="shared" si="13"/>
        <v>BAJO</v>
      </c>
      <c r="T20" s="411">
        <v>1</v>
      </c>
      <c r="U20" s="932" t="s">
        <v>459</v>
      </c>
      <c r="V20" s="215" t="str">
        <f>IF(OR(W20="Preventivo",W20="Detectivo"),"Probabilidad",IF(W20="Correctivo","Impacto",""))</f>
        <v>Probabilidad</v>
      </c>
      <c r="W20" s="223" t="s">
        <v>63</v>
      </c>
      <c r="X20" s="223" t="s">
        <v>69</v>
      </c>
      <c r="Y20" s="224" t="str">
        <f t="shared" si="4"/>
        <v>50%</v>
      </c>
      <c r="Z20" s="223" t="s">
        <v>74</v>
      </c>
      <c r="AA20" s="223" t="s">
        <v>79</v>
      </c>
      <c r="AB20" s="223" t="s">
        <v>83</v>
      </c>
      <c r="AC20" s="131"/>
      <c r="AD20" s="233">
        <f t="shared" si="10"/>
        <v>0.2</v>
      </c>
      <c r="AE20" s="221" t="str">
        <f t="shared" si="11"/>
        <v>MUY BAJA</v>
      </c>
      <c r="AF20" s="224">
        <f t="shared" si="5"/>
        <v>0.2</v>
      </c>
      <c r="AG20" s="221" t="str">
        <f t="shared" si="12"/>
        <v>LEVE</v>
      </c>
      <c r="AH20" s="224">
        <f t="shared" si="6"/>
        <v>0.2</v>
      </c>
      <c r="AI20" s="222" t="str">
        <f t="shared" ref="AI20:AI35" si="15">IFERROR(IF(OR(AND(AE20="MUY BAJA",AG20="LEVE"),AND(AE20="MUY BAJA",AG20="MENOR"),AND(AE20="BAJA",AG20="LEVE")),"BAJO",IF(OR(AND(AE20="MUY BAJA",AG20="MODERADO"),AND(AE20="BAJA",AG20="MENOR"),AND(AE20="BAJA",AG20="MODERADO"),AND(AE20="MEDIA",AG20="LEVE"),AND(AE20="MEDIA",AG20="MENOR"),AND(AE20="MEDIA",AG20="MODERADO"),AND(AE20="ALTA",AG20="LEVE"),AND(AE20="ALTA",AG20="MENOR")),"MODERADO",IF(OR(AND(AE20="MUY BAJA",AG20="MAYOR"),AND(AE20="BAJA",AG20="MAYOR"),AND(AE20="MEDIA",AG20="MAYOR"),AND(AE20="ALTA",AG20="MODERADO"),AND(AE20="ALTA",AG20="MAYOR"),AND(AE20="MUY ALTA",AG20="LEVE"),AND(AE20="MUY ALTA",AG20="MENOR"),AND(AE20="MUY ALTA",AG20="MODERADO"),AND(AE20="MUY ALTA",AG20="MAYOR")),"ALTO",IF(OR(AND(AE20="MUY BAJA",AG20="CATASTRÓFICO"),AND(AE20="BAJA",AG20="CATASTRÓFICO"),AND(AE20="MEDIA",AG20="CATASTRÓFICO"),AND(AE20="ALTA",AG20="CATASTRÓFICO"),AND(AE20="MUY ALTA",AG20="CATASTRÓFICO")),"EXTREMO","")))),"")</f>
        <v>BAJO</v>
      </c>
      <c r="AJ20" s="1768" t="str">
        <f>AI21</f>
        <v>BAJO</v>
      </c>
      <c r="AK20" s="1564" t="s">
        <v>260</v>
      </c>
      <c r="AL20" s="413"/>
      <c r="AM20" s="414" t="s">
        <v>880</v>
      </c>
      <c r="AN20" s="414" t="s">
        <v>932</v>
      </c>
      <c r="AO20" s="383" t="s">
        <v>686</v>
      </c>
      <c r="AP20" s="411" t="s">
        <v>267</v>
      </c>
      <c r="AQ20" s="1754">
        <v>1</v>
      </c>
      <c r="AR20" s="417"/>
      <c r="AS20" s="417"/>
      <c r="AT20" s="417"/>
      <c r="AU20" s="417"/>
      <c r="AV20" s="417"/>
      <c r="AW20" s="417"/>
      <c r="AX20" s="417"/>
      <c r="AY20" s="417"/>
      <c r="AZ20" s="417"/>
      <c r="BA20" s="417"/>
      <c r="BB20" s="417"/>
      <c r="BC20" s="417"/>
      <c r="BD20" s="417"/>
      <c r="BE20" s="417"/>
      <c r="BF20" s="417"/>
      <c r="BG20" s="417"/>
      <c r="BH20" s="417"/>
      <c r="BI20" s="417"/>
      <c r="BJ20" s="417"/>
    </row>
    <row r="21" spans="1:62" ht="104.25" customHeight="1" x14ac:dyDescent="0.2">
      <c r="A21" s="217"/>
      <c r="B21" s="1739"/>
      <c r="C21" s="1740"/>
      <c r="D21" s="1740"/>
      <c r="E21" s="1741"/>
      <c r="F21" s="139" t="s">
        <v>685</v>
      </c>
      <c r="G21" s="1743"/>
      <c r="H21" s="139"/>
      <c r="I21" s="139"/>
      <c r="J21" s="212" t="s">
        <v>151</v>
      </c>
      <c r="K21" s="139" t="s">
        <v>160</v>
      </c>
      <c r="L21" s="295">
        <v>12</v>
      </c>
      <c r="M21" s="221" t="str">
        <f t="shared" si="0"/>
        <v>BAJA</v>
      </c>
      <c r="N21" s="219">
        <f t="shared" si="8"/>
        <v>0.4</v>
      </c>
      <c r="O21" s="228" t="s">
        <v>207</v>
      </c>
      <c r="P21" s="229">
        <v>0.2</v>
      </c>
      <c r="Q21" s="230" t="str">
        <f t="shared" si="1"/>
        <v>LEVE</v>
      </c>
      <c r="R21" s="228">
        <f t="shared" si="9"/>
        <v>0.2</v>
      </c>
      <c r="S21" s="231" t="str">
        <f t="shared" ref="S21:S27" si="16">IF(OR(AND(M21="MUY BAJA",Q21="LEVE"),AND(M21="MUY BAJA",Q21="MENOR"),AND(M21="BAJA",Q21="LEVE")),"BAJO",IF(OR(AND(M21="MUY BAJA",Q21="MODERADO"),AND(M21="BAJA",Q21="MENOR"),AND(M21="BAJA",Q21="MODERADO"),AND(M21="MEDIA",Q21="LEVE"),AND(M21="MEDIA",Q21="MENOR"),AND(M21="MEDIA",Q21="MODERADO"),AND(M21="ALTA",Q21="LEVE"),AND(M21="ALTA",Q21="MENOR")),"MODERADO",IF(OR(AND(M21="MUY BAJA",Q21="MAYOR"),AND(M21="BAJA",Q21="MAYOR"),AND(M21="MEDIA",Q21="MAYOR"),AND(M21="ALTA",Q21="MODERADO"),AND(M21="ALTA",Q21="MAYOR"),AND(M21="MUY ALTA",Q21="LEVE"),AND(M21="MUY ALTA",Q21="MENOR"),AND(M21="MUY ALTA",Q21="MODERADO"),AND(M21="MUY ALTA",Q21="MAYOR")),"ALTO",IF(OR(AND(M21="MUY BAJA",Q21="CATASTRÓFICO"),AND(M21="BAJA",Q21="CATASTRÓFICO"),AND(M21="MEDIA",Q21="CATASTRÓFICO"),AND(M21="ALTA",Q21="CATASTRÓFICO"),AND(M21="MUY ALTA",Q21="CATASTRÓFICO")),"EXTREMO",""))))</f>
        <v>BAJO</v>
      </c>
      <c r="T21" s="130">
        <v>2</v>
      </c>
      <c r="U21" s="941" t="s">
        <v>1223</v>
      </c>
      <c r="V21" s="215" t="str">
        <f>IF(OR(W21="Preventivo",W21="Detectivo"),"Probabilidad",IF(W21="Correctivo","Impacto",""))</f>
        <v>Probabilidad</v>
      </c>
      <c r="W21" s="223" t="s">
        <v>63</v>
      </c>
      <c r="X21" s="223" t="s">
        <v>69</v>
      </c>
      <c r="Y21" s="224" t="str">
        <f t="shared" si="4"/>
        <v>50%</v>
      </c>
      <c r="Z21" s="223" t="s">
        <v>74</v>
      </c>
      <c r="AA21" s="223" t="s">
        <v>79</v>
      </c>
      <c r="AB21" s="223" t="s">
        <v>83</v>
      </c>
      <c r="AC21" s="131"/>
      <c r="AD21" s="233">
        <f t="shared" si="10"/>
        <v>0.2</v>
      </c>
      <c r="AE21" s="221" t="str">
        <f t="shared" si="11"/>
        <v>MUY BAJA</v>
      </c>
      <c r="AF21" s="224">
        <f t="shared" si="5"/>
        <v>0.2</v>
      </c>
      <c r="AG21" s="221" t="str">
        <f t="shared" si="12"/>
        <v>LEVE</v>
      </c>
      <c r="AH21" s="224">
        <f t="shared" si="6"/>
        <v>0.2</v>
      </c>
      <c r="AI21" s="222" t="str">
        <f t="shared" si="15"/>
        <v>BAJO</v>
      </c>
      <c r="AJ21" s="1769"/>
      <c r="AK21" s="1566"/>
      <c r="AL21" s="234"/>
      <c r="AM21" s="414" t="s">
        <v>881</v>
      </c>
      <c r="AN21" s="134" t="s">
        <v>932</v>
      </c>
      <c r="AO21" s="384" t="s">
        <v>687</v>
      </c>
      <c r="AP21" s="411" t="s">
        <v>267</v>
      </c>
      <c r="AQ21" s="1755"/>
      <c r="AR21" s="218"/>
      <c r="AS21" s="218"/>
      <c r="AT21" s="218"/>
      <c r="AU21" s="218"/>
      <c r="AV21" s="218"/>
      <c r="AW21" s="218"/>
      <c r="AX21" s="218"/>
      <c r="AY21" s="218"/>
      <c r="AZ21" s="218"/>
      <c r="BA21" s="218"/>
      <c r="BB21" s="218"/>
      <c r="BC21" s="218"/>
      <c r="BD21" s="218"/>
      <c r="BE21" s="218"/>
      <c r="BF21" s="218"/>
      <c r="BG21" s="218"/>
      <c r="BH21" s="218"/>
      <c r="BI21" s="218"/>
      <c r="BJ21" s="218"/>
    </row>
    <row r="22" spans="1:62" s="410" customFormat="1" ht="82.5" customHeight="1" x14ac:dyDescent="0.2">
      <c r="B22" s="1738">
        <v>4</v>
      </c>
      <c r="C22" s="1513" t="s">
        <v>460</v>
      </c>
      <c r="D22" s="1513" t="s">
        <v>461</v>
      </c>
      <c r="E22" s="1513" t="s">
        <v>526</v>
      </c>
      <c r="F22" s="1383" t="s">
        <v>151</v>
      </c>
      <c r="G22" s="1748" t="s">
        <v>688</v>
      </c>
      <c r="H22" s="125"/>
      <c r="I22" s="125"/>
      <c r="J22" s="213" t="s">
        <v>151</v>
      </c>
      <c r="K22" s="213" t="s">
        <v>335</v>
      </c>
      <c r="L22" s="294">
        <v>15</v>
      </c>
      <c r="M22" s="221" t="str">
        <f t="shared" si="0"/>
        <v>BAJA</v>
      </c>
      <c r="N22" s="219">
        <f t="shared" si="8"/>
        <v>0.4</v>
      </c>
      <c r="O22" s="219" t="s">
        <v>199</v>
      </c>
      <c r="P22" s="220">
        <v>0.2</v>
      </c>
      <c r="Q22" s="221" t="str">
        <f t="shared" si="1"/>
        <v>LEVE</v>
      </c>
      <c r="R22" s="219">
        <f t="shared" si="9"/>
        <v>0.2</v>
      </c>
      <c r="S22" s="222" t="str">
        <f t="shared" si="16"/>
        <v>BAJO</v>
      </c>
      <c r="T22" s="411">
        <v>1</v>
      </c>
      <c r="U22" s="932" t="s">
        <v>527</v>
      </c>
      <c r="V22" s="215" t="str">
        <f>IF(OR(W22="Preventivo",W22="Detectivo"),"Probabilidad",IF(W22="Correctivo","Impacto",""))</f>
        <v>Probabilidad</v>
      </c>
      <c r="W22" s="223" t="s">
        <v>63</v>
      </c>
      <c r="X22" s="223" t="s">
        <v>69</v>
      </c>
      <c r="Y22" s="224" t="str">
        <f t="shared" si="4"/>
        <v>50%</v>
      </c>
      <c r="Z22" s="223" t="s">
        <v>74</v>
      </c>
      <c r="AA22" s="223" t="s">
        <v>79</v>
      </c>
      <c r="AB22" s="223" t="s">
        <v>83</v>
      </c>
      <c r="AC22" s="131"/>
      <c r="AD22" s="233">
        <f t="shared" si="10"/>
        <v>0.2</v>
      </c>
      <c r="AE22" s="221" t="str">
        <f t="shared" si="11"/>
        <v>MUY BAJA</v>
      </c>
      <c r="AF22" s="224">
        <f t="shared" si="5"/>
        <v>0.2</v>
      </c>
      <c r="AG22" s="221" t="str">
        <f t="shared" si="12"/>
        <v>LEVE</v>
      </c>
      <c r="AH22" s="224">
        <f t="shared" si="6"/>
        <v>0.2</v>
      </c>
      <c r="AI22" s="222" t="str">
        <f t="shared" si="15"/>
        <v>BAJO</v>
      </c>
      <c r="AJ22" s="1768" t="str">
        <f>AI23</f>
        <v>BAJO</v>
      </c>
      <c r="AK22" s="1564" t="s">
        <v>260</v>
      </c>
      <c r="AL22" s="411"/>
      <c r="AM22" s="414" t="s">
        <v>881</v>
      </c>
      <c r="AN22" s="414" t="s">
        <v>932</v>
      </c>
      <c r="AO22" s="383" t="s">
        <v>623</v>
      </c>
      <c r="AP22" s="411" t="s">
        <v>267</v>
      </c>
      <c r="AQ22" s="1754">
        <v>1</v>
      </c>
      <c r="AR22" s="417"/>
      <c r="AS22" s="417"/>
      <c r="AT22" s="417"/>
      <c r="AU22" s="417"/>
      <c r="AV22" s="417"/>
      <c r="AW22" s="417"/>
      <c r="AX22" s="417"/>
      <c r="AY22" s="417"/>
      <c r="AZ22" s="417"/>
      <c r="BA22" s="417"/>
      <c r="BB22" s="417"/>
      <c r="BC22" s="417"/>
      <c r="BD22" s="417"/>
      <c r="BE22" s="417"/>
      <c r="BF22" s="417"/>
      <c r="BG22" s="417"/>
      <c r="BH22" s="417"/>
      <c r="BI22" s="417"/>
      <c r="BJ22" s="417"/>
    </row>
    <row r="23" spans="1:62" ht="111" customHeight="1" x14ac:dyDescent="0.2">
      <c r="A23" s="217"/>
      <c r="B23" s="1739"/>
      <c r="C23" s="1522"/>
      <c r="D23" s="1522"/>
      <c r="E23" s="1522"/>
      <c r="F23" s="1385"/>
      <c r="G23" s="1749"/>
      <c r="H23" s="211"/>
      <c r="I23" s="125"/>
      <c r="J23" s="213" t="s">
        <v>151</v>
      </c>
      <c r="K23" s="213" t="s">
        <v>160</v>
      </c>
      <c r="L23" s="294">
        <v>15</v>
      </c>
      <c r="M23" s="221" t="str">
        <f t="shared" si="0"/>
        <v>BAJA</v>
      </c>
      <c r="N23" s="219">
        <f t="shared" si="8"/>
        <v>0.4</v>
      </c>
      <c r="O23" s="219" t="s">
        <v>199</v>
      </c>
      <c r="P23" s="220">
        <v>0.2</v>
      </c>
      <c r="Q23" s="221" t="str">
        <f t="shared" si="1"/>
        <v>LEVE</v>
      </c>
      <c r="R23" s="219">
        <f t="shared" si="9"/>
        <v>0.2</v>
      </c>
      <c r="S23" s="222" t="str">
        <f t="shared" si="16"/>
        <v>BAJO</v>
      </c>
      <c r="T23" s="130">
        <v>2</v>
      </c>
      <c r="U23" s="941" t="s">
        <v>1224</v>
      </c>
      <c r="V23" s="215" t="str">
        <f>IF(OR(W23="Preventivo",W23="Detectivo"),"Probabilidad",IF(W23="Correctivo","Impacto",""))</f>
        <v>Probabilidad</v>
      </c>
      <c r="W23" s="223" t="s">
        <v>63</v>
      </c>
      <c r="X23" s="223" t="s">
        <v>69</v>
      </c>
      <c r="Y23" s="224" t="str">
        <f t="shared" si="4"/>
        <v>50%</v>
      </c>
      <c r="Z23" s="223" t="s">
        <v>74</v>
      </c>
      <c r="AA23" s="223" t="s">
        <v>79</v>
      </c>
      <c r="AB23" s="223" t="s">
        <v>83</v>
      </c>
      <c r="AC23" s="131"/>
      <c r="AD23" s="233">
        <f t="shared" si="10"/>
        <v>0.2</v>
      </c>
      <c r="AE23" s="221" t="str">
        <f t="shared" si="11"/>
        <v>MUY BAJA</v>
      </c>
      <c r="AF23" s="224">
        <f t="shared" si="5"/>
        <v>0.2</v>
      </c>
      <c r="AG23" s="221" t="str">
        <f t="shared" si="12"/>
        <v>LEVE</v>
      </c>
      <c r="AH23" s="224">
        <f t="shared" si="6"/>
        <v>0.2</v>
      </c>
      <c r="AI23" s="222" t="str">
        <f t="shared" si="15"/>
        <v>BAJO</v>
      </c>
      <c r="AJ23" s="1769"/>
      <c r="AK23" s="1566"/>
      <c r="AL23" s="215"/>
      <c r="AM23" s="414" t="s">
        <v>881</v>
      </c>
      <c r="AN23" s="134" t="s">
        <v>932</v>
      </c>
      <c r="AO23" s="383" t="s">
        <v>689</v>
      </c>
      <c r="AP23" s="411" t="s">
        <v>267</v>
      </c>
      <c r="AQ23" s="1755"/>
      <c r="AR23" s="218"/>
      <c r="AS23" s="218"/>
      <c r="AT23" s="218"/>
      <c r="AU23" s="218"/>
      <c r="AV23" s="218"/>
      <c r="AW23" s="218"/>
      <c r="AX23" s="218"/>
      <c r="AY23" s="218"/>
      <c r="AZ23" s="218"/>
      <c r="BA23" s="218"/>
      <c r="BB23" s="218"/>
      <c r="BC23" s="218"/>
      <c r="BD23" s="218"/>
      <c r="BE23" s="218"/>
      <c r="BF23" s="218"/>
      <c r="BG23" s="218"/>
      <c r="BH23" s="218"/>
      <c r="BI23" s="218"/>
      <c r="BJ23" s="218"/>
    </row>
    <row r="24" spans="1:62" s="410" customFormat="1" ht="114" customHeight="1" x14ac:dyDescent="0.2">
      <c r="B24" s="1738">
        <v>5</v>
      </c>
      <c r="C24" s="1513" t="s">
        <v>462</v>
      </c>
      <c r="D24" s="1376" t="s">
        <v>463</v>
      </c>
      <c r="E24" s="1376" t="s">
        <v>464</v>
      </c>
      <c r="F24" s="1383" t="s">
        <v>88</v>
      </c>
      <c r="G24" s="1376" t="s">
        <v>1228</v>
      </c>
      <c r="H24" s="211"/>
      <c r="I24" s="125"/>
      <c r="J24" s="213" t="s">
        <v>151</v>
      </c>
      <c r="K24" s="213" t="s">
        <v>161</v>
      </c>
      <c r="L24" s="294">
        <v>1</v>
      </c>
      <c r="M24" s="221" t="str">
        <f t="shared" si="0"/>
        <v>MUY BAJA</v>
      </c>
      <c r="N24" s="219">
        <f t="shared" si="8"/>
        <v>0.2</v>
      </c>
      <c r="O24" s="227" t="s">
        <v>465</v>
      </c>
      <c r="P24" s="220">
        <v>0.2</v>
      </c>
      <c r="Q24" s="221" t="str">
        <f t="shared" si="1"/>
        <v>LEVE</v>
      </c>
      <c r="R24" s="219">
        <f t="shared" si="9"/>
        <v>0.2</v>
      </c>
      <c r="S24" s="222" t="str">
        <f t="shared" si="16"/>
        <v>BAJO</v>
      </c>
      <c r="T24" s="411">
        <v>1</v>
      </c>
      <c r="U24" s="932" t="s">
        <v>466</v>
      </c>
      <c r="V24" s="215" t="str">
        <f>IF(OR(W24="Preventivo",W24="Detectivo"),"Probabilidad",IF(W24="Correctivo","Impacto",""))</f>
        <v>Probabilidad</v>
      </c>
      <c r="W24" s="223" t="s">
        <v>63</v>
      </c>
      <c r="X24" s="223" t="s">
        <v>69</v>
      </c>
      <c r="Y24" s="224" t="str">
        <f t="shared" si="4"/>
        <v>50%</v>
      </c>
      <c r="Z24" s="223" t="s">
        <v>74</v>
      </c>
      <c r="AA24" s="223" t="s">
        <v>79</v>
      </c>
      <c r="AB24" s="223" t="s">
        <v>83</v>
      </c>
      <c r="AC24" s="131"/>
      <c r="AD24" s="233">
        <f t="shared" si="10"/>
        <v>0.1</v>
      </c>
      <c r="AE24" s="221" t="str">
        <f t="shared" si="11"/>
        <v>MUY BAJA</v>
      </c>
      <c r="AF24" s="224">
        <f t="shared" si="5"/>
        <v>0.1</v>
      </c>
      <c r="AG24" s="221" t="str">
        <f t="shared" si="12"/>
        <v>LEVE</v>
      </c>
      <c r="AH24" s="224">
        <f>IFERROR(IF(V24="Impacto",(R24-(+R24*Y24)),IF(V24="Probabilidad",R24,"")),"")</f>
        <v>0.2</v>
      </c>
      <c r="AI24" s="222" t="str">
        <f t="shared" si="15"/>
        <v>BAJO</v>
      </c>
      <c r="AJ24" s="1768" t="str">
        <f>AI25</f>
        <v>BAJO</v>
      </c>
      <c r="AK24" s="1564" t="s">
        <v>260</v>
      </c>
      <c r="AL24" s="411"/>
      <c r="AM24" s="414" t="s">
        <v>882</v>
      </c>
      <c r="AN24" s="414" t="s">
        <v>932</v>
      </c>
      <c r="AO24" s="383" t="s">
        <v>883</v>
      </c>
      <c r="AP24" s="411" t="s">
        <v>267</v>
      </c>
      <c r="AQ24" s="1664">
        <v>1</v>
      </c>
    </row>
    <row r="25" spans="1:62" ht="87.75" customHeight="1" x14ac:dyDescent="0.2">
      <c r="A25" s="217"/>
      <c r="B25" s="1739"/>
      <c r="C25" s="1522"/>
      <c r="D25" s="1522"/>
      <c r="E25" s="1522"/>
      <c r="F25" s="1385"/>
      <c r="G25" s="1522"/>
      <c r="H25" s="211"/>
      <c r="I25" s="125"/>
      <c r="J25" s="213" t="s">
        <v>302</v>
      </c>
      <c r="K25" s="213" t="s">
        <v>188</v>
      </c>
      <c r="L25" s="294">
        <v>1</v>
      </c>
      <c r="M25" s="221" t="str">
        <f t="shared" si="0"/>
        <v>MUY BAJA</v>
      </c>
      <c r="N25" s="219">
        <f t="shared" si="8"/>
        <v>0.2</v>
      </c>
      <c r="O25" s="219" t="s">
        <v>193</v>
      </c>
      <c r="P25" s="220">
        <v>0.2</v>
      </c>
      <c r="Q25" s="221" t="str">
        <f t="shared" si="1"/>
        <v>LEVE</v>
      </c>
      <c r="R25" s="219">
        <f t="shared" si="9"/>
        <v>0.2</v>
      </c>
      <c r="S25" s="222" t="str">
        <f t="shared" si="16"/>
        <v>BAJO</v>
      </c>
      <c r="T25" s="130">
        <v>2</v>
      </c>
      <c r="U25" s="941" t="s">
        <v>528</v>
      </c>
      <c r="V25" s="215" t="s">
        <v>9</v>
      </c>
      <c r="W25" s="223" t="s">
        <v>63</v>
      </c>
      <c r="X25" s="223" t="s">
        <v>69</v>
      </c>
      <c r="Y25" s="224" t="str">
        <f t="shared" si="4"/>
        <v>50%</v>
      </c>
      <c r="Z25" s="223" t="s">
        <v>74</v>
      </c>
      <c r="AA25" s="223" t="s">
        <v>79</v>
      </c>
      <c r="AB25" s="223" t="s">
        <v>83</v>
      </c>
      <c r="AC25" s="131"/>
      <c r="AD25" s="233">
        <f t="shared" si="10"/>
        <v>0.1</v>
      </c>
      <c r="AE25" s="221" t="str">
        <f t="shared" si="11"/>
        <v>MUY BAJA</v>
      </c>
      <c r="AF25" s="224">
        <f t="shared" si="5"/>
        <v>0.1</v>
      </c>
      <c r="AG25" s="221" t="str">
        <f t="shared" si="12"/>
        <v>LEVE</v>
      </c>
      <c r="AH25" s="224">
        <f>IFERROR(IF(V25="Impacto",(R25-(+R25*Y25)),IF(V25="Probabilidad",R25,"")),"")</f>
        <v>0.2</v>
      </c>
      <c r="AI25" s="222" t="str">
        <f t="shared" si="15"/>
        <v>BAJO</v>
      </c>
      <c r="AJ25" s="1769"/>
      <c r="AK25" s="1566"/>
      <c r="AL25" s="213"/>
      <c r="AM25" s="134" t="s">
        <v>882</v>
      </c>
      <c r="AN25" s="134" t="s">
        <v>932</v>
      </c>
      <c r="AO25" s="384" t="s">
        <v>930</v>
      </c>
      <c r="AP25" s="130" t="s">
        <v>267</v>
      </c>
      <c r="AQ25" s="1653"/>
      <c r="AR25" s="218"/>
      <c r="AS25" s="218"/>
      <c r="AT25" s="218"/>
      <c r="AU25" s="218"/>
      <c r="AV25" s="218"/>
      <c r="AW25" s="218"/>
      <c r="AX25" s="218"/>
      <c r="AY25" s="218"/>
      <c r="AZ25" s="218"/>
      <c r="BA25" s="218"/>
      <c r="BB25" s="218"/>
      <c r="BC25" s="218"/>
      <c r="BD25" s="218"/>
      <c r="BE25" s="218"/>
      <c r="BF25" s="218"/>
      <c r="BG25" s="218"/>
      <c r="BH25" s="218"/>
      <c r="BI25" s="218"/>
      <c r="BJ25" s="218"/>
    </row>
    <row r="26" spans="1:62" s="410" customFormat="1" ht="81.75" customHeight="1" x14ac:dyDescent="0.35">
      <c r="B26" s="1738">
        <v>6</v>
      </c>
      <c r="C26" s="1661" t="s">
        <v>467</v>
      </c>
      <c r="D26" s="1376" t="s">
        <v>468</v>
      </c>
      <c r="E26" s="1376" t="s">
        <v>469</v>
      </c>
      <c r="F26" s="1383" t="s">
        <v>92</v>
      </c>
      <c r="G26" s="1406" t="s">
        <v>470</v>
      </c>
      <c r="H26" s="152"/>
      <c r="I26" s="125"/>
      <c r="J26" s="1750" t="s">
        <v>152</v>
      </c>
      <c r="K26" s="213" t="s">
        <v>165</v>
      </c>
      <c r="L26" s="294">
        <v>14</v>
      </c>
      <c r="M26" s="221" t="str">
        <f t="shared" si="0"/>
        <v>BAJA</v>
      </c>
      <c r="N26" s="219">
        <f t="shared" si="8"/>
        <v>0.4</v>
      </c>
      <c r="O26" s="219" t="s">
        <v>45</v>
      </c>
      <c r="P26" s="220">
        <v>0.6</v>
      </c>
      <c r="Q26" s="230" t="str">
        <f t="shared" si="1"/>
        <v>MODERADO</v>
      </c>
      <c r="R26" s="219">
        <f t="shared" si="9"/>
        <v>0.6</v>
      </c>
      <c r="S26" s="222" t="str">
        <f t="shared" si="16"/>
        <v>MODERADO</v>
      </c>
      <c r="T26" s="411">
        <v>1</v>
      </c>
      <c r="U26" s="932" t="s">
        <v>690</v>
      </c>
      <c r="V26" s="215" t="s">
        <v>9</v>
      </c>
      <c r="W26" s="223" t="s">
        <v>63</v>
      </c>
      <c r="X26" s="223" t="s">
        <v>69</v>
      </c>
      <c r="Y26" s="224" t="str">
        <f t="shared" si="4"/>
        <v>50%</v>
      </c>
      <c r="Z26" s="223" t="s">
        <v>74</v>
      </c>
      <c r="AA26" s="223" t="s">
        <v>79</v>
      </c>
      <c r="AB26" s="223" t="s">
        <v>83</v>
      </c>
      <c r="AC26" s="131"/>
      <c r="AD26" s="233">
        <f t="shared" si="10"/>
        <v>0.2</v>
      </c>
      <c r="AE26" s="221" t="str">
        <f t="shared" si="11"/>
        <v>MUY BAJA</v>
      </c>
      <c r="AF26" s="224">
        <f t="shared" si="5"/>
        <v>0.2</v>
      </c>
      <c r="AG26" s="221" t="str">
        <f t="shared" si="12"/>
        <v>MODERADO</v>
      </c>
      <c r="AH26" s="224">
        <f t="shared" ref="AH26:AH36" si="17">IFERROR(IF(V26="Impacto",(R26-(+R26*Y26)),IF(V26="Probabilidad",R26,"")),"")</f>
        <v>0.6</v>
      </c>
      <c r="AI26" s="222" t="str">
        <f t="shared" si="15"/>
        <v>MODERADO</v>
      </c>
      <c r="AJ26" s="1768" t="str">
        <f>AI27</f>
        <v>MODERADO</v>
      </c>
      <c r="AK26" s="1564" t="s">
        <v>256</v>
      </c>
      <c r="AL26" s="411"/>
      <c r="AM26" s="414" t="s">
        <v>882</v>
      </c>
      <c r="AN26" s="414" t="s">
        <v>932</v>
      </c>
      <c r="AO26" s="383" t="s">
        <v>624</v>
      </c>
      <c r="AP26" s="411" t="s">
        <v>267</v>
      </c>
      <c r="AQ26" s="1754">
        <v>1</v>
      </c>
      <c r="AR26" s="417"/>
      <c r="AS26" s="417"/>
      <c r="AT26" s="417"/>
      <c r="AU26" s="417"/>
      <c r="AV26" s="417"/>
      <c r="AW26" s="417"/>
      <c r="AX26" s="417"/>
      <c r="AY26" s="417"/>
      <c r="AZ26" s="417"/>
      <c r="BA26" s="417"/>
      <c r="BB26" s="417"/>
      <c r="BC26" s="417"/>
      <c r="BD26" s="417"/>
      <c r="BE26" s="417"/>
      <c r="BF26" s="417"/>
      <c r="BG26" s="417"/>
      <c r="BH26" s="417"/>
      <c r="BI26" s="417"/>
      <c r="BJ26" s="417"/>
    </row>
    <row r="27" spans="1:62" ht="77.25" customHeight="1" x14ac:dyDescent="0.35">
      <c r="A27" s="217"/>
      <c r="B27" s="1739"/>
      <c r="C27" s="1753"/>
      <c r="D27" s="1522"/>
      <c r="E27" s="1522"/>
      <c r="F27" s="1385"/>
      <c r="G27" s="1407"/>
      <c r="H27" s="152"/>
      <c r="I27" s="125"/>
      <c r="J27" s="1747"/>
      <c r="K27" s="213" t="s">
        <v>165</v>
      </c>
      <c r="L27" s="294">
        <v>14</v>
      </c>
      <c r="M27" s="221" t="str">
        <f t="shared" si="0"/>
        <v>BAJA</v>
      </c>
      <c r="N27" s="219">
        <f t="shared" si="8"/>
        <v>0.4</v>
      </c>
      <c r="O27" s="219" t="s">
        <v>45</v>
      </c>
      <c r="P27" s="220">
        <v>0.6</v>
      </c>
      <c r="Q27" s="230" t="str">
        <f t="shared" si="1"/>
        <v>MODERADO</v>
      </c>
      <c r="R27" s="219">
        <f t="shared" si="9"/>
        <v>0.6</v>
      </c>
      <c r="S27" s="222" t="str">
        <f t="shared" si="16"/>
        <v>MODERADO</v>
      </c>
      <c r="T27" s="130">
        <v>2</v>
      </c>
      <c r="U27" s="941" t="s">
        <v>691</v>
      </c>
      <c r="V27" s="215" t="s">
        <v>9</v>
      </c>
      <c r="W27" s="223" t="s">
        <v>63</v>
      </c>
      <c r="X27" s="223" t="s">
        <v>69</v>
      </c>
      <c r="Y27" s="224" t="str">
        <f t="shared" si="4"/>
        <v>50%</v>
      </c>
      <c r="Z27" s="223" t="s">
        <v>74</v>
      </c>
      <c r="AA27" s="223" t="s">
        <v>79</v>
      </c>
      <c r="AB27" s="223" t="s">
        <v>83</v>
      </c>
      <c r="AC27" s="131"/>
      <c r="AD27" s="233">
        <f t="shared" si="10"/>
        <v>0.2</v>
      </c>
      <c r="AE27" s="221" t="str">
        <f t="shared" si="11"/>
        <v>MUY BAJA</v>
      </c>
      <c r="AF27" s="224">
        <f t="shared" si="5"/>
        <v>0.2</v>
      </c>
      <c r="AG27" s="221" t="str">
        <f t="shared" si="12"/>
        <v>MODERADO</v>
      </c>
      <c r="AH27" s="224">
        <f t="shared" si="17"/>
        <v>0.6</v>
      </c>
      <c r="AI27" s="222" t="str">
        <f t="shared" si="15"/>
        <v>MODERADO</v>
      </c>
      <c r="AJ27" s="1769"/>
      <c r="AK27" s="1566"/>
      <c r="AL27" s="215"/>
      <c r="AM27" s="134" t="s">
        <v>882</v>
      </c>
      <c r="AN27" s="134" t="s">
        <v>932</v>
      </c>
      <c r="AO27" s="384" t="s">
        <v>884</v>
      </c>
      <c r="AP27" s="130" t="s">
        <v>267</v>
      </c>
      <c r="AQ27" s="1755"/>
      <c r="AR27" s="218"/>
      <c r="AS27" s="218"/>
      <c r="AT27" s="218"/>
      <c r="AU27" s="218"/>
      <c r="AV27" s="218"/>
      <c r="AW27" s="218"/>
      <c r="AX27" s="218"/>
      <c r="AY27" s="218"/>
      <c r="AZ27" s="218"/>
      <c r="BA27" s="218"/>
      <c r="BB27" s="218"/>
      <c r="BC27" s="218"/>
      <c r="BD27" s="218"/>
      <c r="BE27" s="218"/>
      <c r="BF27" s="218"/>
      <c r="BG27" s="218"/>
      <c r="BH27" s="218"/>
      <c r="BI27" s="218"/>
      <c r="BJ27" s="218"/>
    </row>
    <row r="28" spans="1:62" s="410" customFormat="1" ht="144.75" customHeight="1" x14ac:dyDescent="0.35">
      <c r="B28" s="1738">
        <v>7</v>
      </c>
      <c r="C28" s="1406" t="s">
        <v>471</v>
      </c>
      <c r="D28" s="1376" t="s">
        <v>529</v>
      </c>
      <c r="E28" s="1376" t="s">
        <v>472</v>
      </c>
      <c r="F28" s="1383" t="s">
        <v>151</v>
      </c>
      <c r="G28" s="1751" t="s">
        <v>692</v>
      </c>
      <c r="H28" s="152"/>
      <c r="I28" s="125"/>
      <c r="J28" s="1750" t="s">
        <v>151</v>
      </c>
      <c r="K28" s="213" t="s">
        <v>161</v>
      </c>
      <c r="L28" s="294">
        <v>15</v>
      </c>
      <c r="M28" s="221" t="str">
        <f t="shared" si="0"/>
        <v>BAJA</v>
      </c>
      <c r="N28" s="219">
        <f t="shared" si="8"/>
        <v>0.4</v>
      </c>
      <c r="O28" s="219" t="s">
        <v>199</v>
      </c>
      <c r="P28" s="220">
        <v>0.4</v>
      </c>
      <c r="Q28" s="221" t="str">
        <f t="shared" si="1"/>
        <v>MENOR</v>
      </c>
      <c r="R28" s="219">
        <f t="shared" si="9"/>
        <v>0.4</v>
      </c>
      <c r="S28" s="222" t="str">
        <f>IF(OR(AND(M28="MUY BAJA",Q28="LEVE"),AND(M28="BAJA",Q28="MENOR"),AND(M28="BAJA",Q28="LEVE")),"BAJO",IF(OR(AND(M28="MUY BAJA",Q28="MODERADO"),AND(M28="BAJA",Q28="MENOR"),AND(M28="BAJA",Q28="MODERADO"),AND(M28="MEDIA",Q28="LEVE"),AND(M28="MEDIA",Q28="MENOR"),AND(M28="MEDIA",Q28="MODERADO"),AND(M28="ALTA",Q28="LEVE"),AND(M28="ALTA",Q28="MENOR")),"MODERADO",IF(OR(AND(M28="MUY BAJA",Q28="MAYOR"),AND(M28="BAJA",Q28="MAYOR"),AND(M28="MEDIA",Q28="MAYOR"),AND(M28="ALTA",Q28="MODERADO"),AND(M28="ALTA",Q28="MAYOR"),AND(M28="MUY ALTA",Q28="LEVE"),AND(M28="MUY ALTA",Q28="MENOR"),AND(M28="MUY ALTA",Q28="MODERADO"),AND(M28="MUY ALTA",Q28="MAYOR")),"ALTO",IF(OR(AND(M28="MUY BAJA",Q28="CATASTRÓFICO"),AND(M28="BAJA",Q28="CATASTRÓFICO"),AND(M28="MEDIA",Q28="CATASTRÓFICO"),AND(M28="ALTA",Q28="CATASTRÓFICO"),AND(M28="MUY ALTA",Q28="CATASTRÓFICO")),"EXTREMO",""))))</f>
        <v>BAJO</v>
      </c>
      <c r="T28" s="411">
        <v>1</v>
      </c>
      <c r="U28" s="932" t="s">
        <v>530</v>
      </c>
      <c r="V28" s="215" t="s">
        <v>9</v>
      </c>
      <c r="W28" s="223" t="s">
        <v>63</v>
      </c>
      <c r="X28" s="223" t="s">
        <v>69</v>
      </c>
      <c r="Y28" s="224" t="str">
        <f t="shared" si="4"/>
        <v>50%</v>
      </c>
      <c r="Z28" s="223" t="s">
        <v>74</v>
      </c>
      <c r="AA28" s="223" t="s">
        <v>79</v>
      </c>
      <c r="AB28" s="223" t="s">
        <v>83</v>
      </c>
      <c r="AC28" s="131"/>
      <c r="AD28" s="233">
        <f t="shared" si="10"/>
        <v>0.2</v>
      </c>
      <c r="AE28" s="221" t="str">
        <f t="shared" si="11"/>
        <v>MUY BAJA</v>
      </c>
      <c r="AF28" s="224">
        <f t="shared" si="5"/>
        <v>0.2</v>
      </c>
      <c r="AG28" s="221" t="str">
        <f t="shared" si="12"/>
        <v>MENOR</v>
      </c>
      <c r="AH28" s="224">
        <f t="shared" si="17"/>
        <v>0.4</v>
      </c>
      <c r="AI28" s="222" t="str">
        <f t="shared" si="15"/>
        <v>BAJO</v>
      </c>
      <c r="AJ28" s="1768" t="str">
        <f>AI29</f>
        <v>BAJO</v>
      </c>
      <c r="AK28" s="1564" t="s">
        <v>260</v>
      </c>
      <c r="AL28" s="411"/>
      <c r="AM28" s="414" t="s">
        <v>882</v>
      </c>
      <c r="AN28" s="414" t="s">
        <v>932</v>
      </c>
      <c r="AO28" s="383" t="s">
        <v>885</v>
      </c>
      <c r="AP28" s="411" t="s">
        <v>267</v>
      </c>
      <c r="AQ28" s="1754">
        <v>1</v>
      </c>
      <c r="AR28" s="417"/>
      <c r="AS28" s="417"/>
      <c r="AT28" s="417"/>
      <c r="AU28" s="417"/>
      <c r="AV28" s="417"/>
      <c r="AW28" s="417"/>
      <c r="AX28" s="417"/>
      <c r="AY28" s="417"/>
      <c r="AZ28" s="417"/>
      <c r="BA28" s="417"/>
      <c r="BB28" s="417"/>
      <c r="BC28" s="417"/>
      <c r="BD28" s="417"/>
      <c r="BE28" s="417"/>
      <c r="BF28" s="417"/>
      <c r="BG28" s="417"/>
      <c r="BH28" s="417"/>
      <c r="BI28" s="417"/>
      <c r="BJ28" s="417"/>
    </row>
    <row r="29" spans="1:62" ht="137.25" customHeight="1" x14ac:dyDescent="0.35">
      <c r="A29" s="217"/>
      <c r="B29" s="1739"/>
      <c r="C29" s="1546"/>
      <c r="D29" s="1522"/>
      <c r="E29" s="1522"/>
      <c r="F29" s="1385"/>
      <c r="G29" s="1752"/>
      <c r="H29" s="152"/>
      <c r="I29" s="125"/>
      <c r="J29" s="1747"/>
      <c r="K29" s="213" t="s">
        <v>161</v>
      </c>
      <c r="L29" s="294">
        <v>15</v>
      </c>
      <c r="M29" s="221" t="str">
        <f t="shared" si="0"/>
        <v>BAJA</v>
      </c>
      <c r="N29" s="219">
        <f t="shared" si="8"/>
        <v>0.4</v>
      </c>
      <c r="O29" s="219" t="s">
        <v>199</v>
      </c>
      <c r="P29" s="220">
        <v>0.4</v>
      </c>
      <c r="Q29" s="221" t="str">
        <f t="shared" si="1"/>
        <v>MENOR</v>
      </c>
      <c r="R29" s="219">
        <f t="shared" si="9"/>
        <v>0.4</v>
      </c>
      <c r="S29" s="222" t="str">
        <f>IF(OR(AND(M29="MUY BAJA",Q29="LEVE"),AND(M29="BAJA",Q29="MENOR"),AND(M29="BAJA",Q29="LEVE")),"BAJO",IF(OR(AND(M29="MUY BAJA",Q29="MODERADO"),AND(M29="BAJA",Q29="MENOR"),AND(M29="BAJA",Q29="MODERADO"),AND(M29="MEDIA",Q29="LEVE"),AND(M29="MEDIA",Q29="MENOR"),AND(M29="MEDIA",Q29="MODERADO"),AND(M29="ALTA",Q29="LEVE"),AND(M29="ALTA",Q29="MENOR")),"MODERADO",IF(OR(AND(M29="MUY BAJA",Q29="MAYOR"),AND(M29="BAJA",Q29="MAYOR"),AND(M29="MEDIA",Q29="MAYOR"),AND(M29="ALTA",Q29="MODERADO"),AND(M29="ALTA",Q29="MAYOR"),AND(M29="MUY ALTA",Q29="LEVE"),AND(M29="MUY ALTA",Q29="MENOR"),AND(M29="MUY ALTA",Q29="MODERADO"),AND(M29="MUY ALTA",Q29="MAYOR")),"ALTO",IF(OR(AND(M29="MUY BAJA",Q29="CATASTRÓFICO"),AND(M29="BAJA",Q29="CATASTRÓFICO"),AND(M29="MEDIA",Q29="CATASTRÓFICO"),AND(M29="ALTA",Q29="CATASTRÓFICO"),AND(M29="MUY ALTA",Q29="CATASTRÓFICO")),"EXTREMO",""))))</f>
        <v>BAJO</v>
      </c>
      <c r="T29" s="130">
        <v>2</v>
      </c>
      <c r="U29" s="225" t="s">
        <v>693</v>
      </c>
      <c r="V29" s="215" t="s">
        <v>9</v>
      </c>
      <c r="W29" s="223" t="s">
        <v>63</v>
      </c>
      <c r="X29" s="223" t="s">
        <v>69</v>
      </c>
      <c r="Y29" s="224" t="str">
        <f t="shared" si="4"/>
        <v>50%</v>
      </c>
      <c r="Z29" s="223" t="s">
        <v>74</v>
      </c>
      <c r="AA29" s="223" t="s">
        <v>79</v>
      </c>
      <c r="AB29" s="223" t="s">
        <v>83</v>
      </c>
      <c r="AC29" s="131"/>
      <c r="AD29" s="233">
        <f t="shared" si="10"/>
        <v>0.2</v>
      </c>
      <c r="AE29" s="221" t="str">
        <f t="shared" si="11"/>
        <v>MUY BAJA</v>
      </c>
      <c r="AF29" s="224">
        <f t="shared" si="5"/>
        <v>0.2</v>
      </c>
      <c r="AG29" s="221" t="str">
        <f t="shared" si="12"/>
        <v>MENOR</v>
      </c>
      <c r="AH29" s="224">
        <f t="shared" si="17"/>
        <v>0.4</v>
      </c>
      <c r="AI29" s="222" t="str">
        <f t="shared" si="15"/>
        <v>BAJO</v>
      </c>
      <c r="AJ29" s="1769"/>
      <c r="AK29" s="1566"/>
      <c r="AL29" s="215"/>
      <c r="AM29" s="134" t="s">
        <v>882</v>
      </c>
      <c r="AN29" s="134" t="s">
        <v>932</v>
      </c>
      <c r="AO29" s="384" t="s">
        <v>886</v>
      </c>
      <c r="AP29" s="130" t="s">
        <v>267</v>
      </c>
      <c r="AQ29" s="1755"/>
      <c r="AR29" s="218"/>
      <c r="AS29" s="218"/>
      <c r="AT29" s="218"/>
      <c r="AU29" s="218"/>
      <c r="AV29" s="218"/>
      <c r="AW29" s="218"/>
      <c r="AX29" s="218"/>
      <c r="AY29" s="218"/>
      <c r="AZ29" s="218"/>
      <c r="BA29" s="218"/>
      <c r="BB29" s="218"/>
      <c r="BC29" s="218"/>
      <c r="BD29" s="218"/>
      <c r="BE29" s="218"/>
      <c r="BF29" s="218"/>
      <c r="BG29" s="218"/>
      <c r="BH29" s="218"/>
      <c r="BI29" s="218"/>
      <c r="BJ29" s="218"/>
    </row>
    <row r="30" spans="1:62" s="410" customFormat="1" ht="95.25" customHeight="1" x14ac:dyDescent="0.35">
      <c r="B30" s="1651">
        <v>8</v>
      </c>
      <c r="C30" s="1406" t="s">
        <v>473</v>
      </c>
      <c r="D30" s="1376" t="s">
        <v>474</v>
      </c>
      <c r="E30" s="1376" t="s">
        <v>475</v>
      </c>
      <c r="F30" s="1383" t="s">
        <v>151</v>
      </c>
      <c r="G30" s="1766" t="s">
        <v>476</v>
      </c>
      <c r="H30" s="152"/>
      <c r="I30" s="125"/>
      <c r="J30" s="1750" t="s">
        <v>151</v>
      </c>
      <c r="K30" s="1750" t="s">
        <v>158</v>
      </c>
      <c r="L30" s="294">
        <v>24</v>
      </c>
      <c r="M30" s="221" t="str">
        <f t="shared" si="0"/>
        <v>BAJA</v>
      </c>
      <c r="N30" s="219">
        <f t="shared" si="8"/>
        <v>0.4</v>
      </c>
      <c r="O30" s="1757" t="s">
        <v>192</v>
      </c>
      <c r="P30" s="220">
        <v>0.2</v>
      </c>
      <c r="Q30" s="221" t="str">
        <f t="shared" si="1"/>
        <v>LEVE</v>
      </c>
      <c r="R30" s="219">
        <f t="shared" si="9"/>
        <v>0.2</v>
      </c>
      <c r="S30" s="222" t="str">
        <f>IF(OR(AND(M30="MUY BAJA",Q30="LEVE"),AND(M30="MUY BAJA",Q30="MENOR"),AND(M30="BAJA",Q30="LEVE")),"BAJO",IF(OR(AND(M30="MUY BAJA",Q30="MODERADO"),AND(M30="BAJA",Q30="MENOR"),AND(M30="BAJA",Q30="MODERADO"),AND(M30="MEDIA",Q30="LEVE"),AND(M30="MEDIA",Q30="MENOR"),AND(M30="MEDIA",Q30="MODERADO"),AND(M30="ALTA",Q30="LEVE"),AND(M30="ALTA",Q30="MENOR")),"MODERADO",IF(OR(AND(M30="MUY BAJA",Q30="MAYOR"),AND(M30="BAJA",Q30="MAYOR"),AND(M30="MEDIA",Q30="MAYOR"),AND(M30="ALTA",Q30="MODERADO"),AND(M30="ALTA",Q30="MAYOR"),AND(M30="MUY ALTA",Q30="LEVE"),AND(M30="MUY ALTA",Q30="MENOR"),AND(M30="MUY ALTA",Q30="MODERADO"),AND(M30="MUY ALTA",Q30="MAYOR")),"ALTO",IF(OR(AND(M30="MUY BAJA",Q30="CATASTRÓFICO"),AND(M30="BAJA",Q30="CATASTRÓFICO"),AND(M30="MEDIA",Q30="CATASTRÓFICO"),AND(M30="ALTA",Q30="CATASTRÓFICO"),AND(M30="MUY ALTA",Q30="CATASTRÓFICO")),"EXTREMO",""))))</f>
        <v>BAJO</v>
      </c>
      <c r="T30" s="411">
        <v>1</v>
      </c>
      <c r="U30" s="932" t="s">
        <v>1225</v>
      </c>
      <c r="V30" s="215" t="s">
        <v>9</v>
      </c>
      <c r="W30" s="223" t="s">
        <v>63</v>
      </c>
      <c r="X30" s="223" t="s">
        <v>69</v>
      </c>
      <c r="Y30" s="224" t="str">
        <f t="shared" si="4"/>
        <v>50%</v>
      </c>
      <c r="Z30" s="223" t="s">
        <v>74</v>
      </c>
      <c r="AA30" s="223" t="s">
        <v>79</v>
      </c>
      <c r="AB30" s="223" t="s">
        <v>83</v>
      </c>
      <c r="AC30" s="131"/>
      <c r="AD30" s="233">
        <f t="shared" si="10"/>
        <v>0.2</v>
      </c>
      <c r="AE30" s="221" t="str">
        <f t="shared" si="11"/>
        <v>MUY BAJA</v>
      </c>
      <c r="AF30" s="224">
        <f t="shared" si="5"/>
        <v>0.2</v>
      </c>
      <c r="AG30" s="221" t="str">
        <f t="shared" si="12"/>
        <v>LEVE</v>
      </c>
      <c r="AH30" s="224">
        <f t="shared" si="17"/>
        <v>0.2</v>
      </c>
      <c r="AI30" s="222" t="str">
        <f t="shared" si="15"/>
        <v>BAJO</v>
      </c>
      <c r="AJ30" s="1768" t="str">
        <f>AI31</f>
        <v>BAJO</v>
      </c>
      <c r="AK30" s="1564" t="s">
        <v>260</v>
      </c>
      <c r="AL30" s="411"/>
      <c r="AM30" s="414" t="s">
        <v>882</v>
      </c>
      <c r="AN30" s="414" t="s">
        <v>932</v>
      </c>
      <c r="AO30" s="383" t="s">
        <v>695</v>
      </c>
      <c r="AP30" s="411" t="s">
        <v>267</v>
      </c>
      <c r="AQ30" s="1754">
        <v>1</v>
      </c>
      <c r="AR30" s="417"/>
      <c r="AS30" s="417"/>
      <c r="AT30" s="417"/>
      <c r="AU30" s="417"/>
      <c r="AV30" s="417"/>
      <c r="AW30" s="417"/>
      <c r="AX30" s="417"/>
      <c r="AY30" s="417"/>
      <c r="AZ30" s="417"/>
      <c r="BA30" s="417"/>
      <c r="BB30" s="417"/>
      <c r="BC30" s="417"/>
      <c r="BD30" s="417"/>
      <c r="BE30" s="417"/>
      <c r="BF30" s="417"/>
      <c r="BG30" s="417"/>
      <c r="BH30" s="417"/>
      <c r="BI30" s="417"/>
      <c r="BJ30" s="417"/>
    </row>
    <row r="31" spans="1:62" ht="96.75" customHeight="1" x14ac:dyDescent="0.35">
      <c r="A31" s="217"/>
      <c r="B31" s="1765"/>
      <c r="C31" s="1546"/>
      <c r="D31" s="1522"/>
      <c r="E31" s="1522"/>
      <c r="F31" s="1385"/>
      <c r="G31" s="1767"/>
      <c r="H31" s="152"/>
      <c r="I31" s="125"/>
      <c r="J31" s="1747"/>
      <c r="K31" s="1747"/>
      <c r="L31" s="294">
        <v>24</v>
      </c>
      <c r="M31" s="221" t="str">
        <f t="shared" si="0"/>
        <v>BAJA</v>
      </c>
      <c r="N31" s="219">
        <f t="shared" si="8"/>
        <v>0.4</v>
      </c>
      <c r="O31" s="1758"/>
      <c r="P31" s="220">
        <v>0.2</v>
      </c>
      <c r="Q31" s="221" t="str">
        <f t="shared" si="1"/>
        <v>LEVE</v>
      </c>
      <c r="R31" s="219">
        <v>0.4</v>
      </c>
      <c r="S31" s="222" t="str">
        <f t="shared" ref="S31:S35" si="18">IF(OR(AND(M31="MUY BAJA",Q31="LEVE"),AND(M31="MUY BAJA",Q31="MENOR"),AND(M31="BAJA",Q31="LEVE")),"BAJO",IF(OR(AND(M31="MUY BAJA",Q31="MODERADO"),AND(M31="BAJA",Q31="MENOR"),AND(M31="BAJA",Q31="MODERADO"),AND(M31="MEDIA",Q31="LEVE"),AND(M31="MEDIA",Q31="MENOR"),AND(M31="MEDIA",Q31="MODERADO"),AND(M31="ALTA",Q31="LEVE"),AND(M31="ALTA",Q31="MENOR")),"MODERADO",IF(OR(AND(M31="MUY BAJA",Q31="MAYOR"),AND(M31="BAJA",Q31="MAYOR"),AND(M31="MEDIA",Q31="MAYOR"),AND(M31="ALTA",Q31="MODERADO"),AND(M31="ALTA",Q31="MAYOR"),AND(M31="MUY ALTA",Q31="LEVE"),AND(M31="MUY ALTA",Q31="MENOR"),AND(M31="MUY ALTA",Q31="MODERADO"),AND(M31="MUY ALTA",Q31="MAYOR")),"ALTO",IF(OR(AND(M31="MUY BAJA",Q31="CATASTRÓFICO"),AND(M31="BAJA",Q31="CATASTRÓFICO"),AND(M31="MEDIA",Q31="CATASTRÓFICO"),AND(M31="ALTA",Q31="CATASTRÓFICO"),AND(M31="MUY ALTA",Q31="CATASTRÓFICO")),"EXTREMO",""))))</f>
        <v>BAJO</v>
      </c>
      <c r="T31" s="130">
        <v>2</v>
      </c>
      <c r="U31" s="200" t="s">
        <v>477</v>
      </c>
      <c r="V31" s="215" t="s">
        <v>9</v>
      </c>
      <c r="W31" s="223" t="s">
        <v>63</v>
      </c>
      <c r="X31" s="223" t="s">
        <v>69</v>
      </c>
      <c r="Y31" s="224" t="str">
        <f t="shared" si="4"/>
        <v>50%</v>
      </c>
      <c r="Z31" s="223" t="s">
        <v>74</v>
      </c>
      <c r="AA31" s="223" t="s">
        <v>79</v>
      </c>
      <c r="AB31" s="223" t="s">
        <v>83</v>
      </c>
      <c r="AC31" s="131"/>
      <c r="AD31" s="233">
        <f t="shared" si="10"/>
        <v>0.2</v>
      </c>
      <c r="AE31" s="221" t="str">
        <f t="shared" si="11"/>
        <v>MUY BAJA</v>
      </c>
      <c r="AF31" s="224">
        <f t="shared" si="5"/>
        <v>0.2</v>
      </c>
      <c r="AG31" s="221" t="str">
        <f t="shared" si="12"/>
        <v>LEVE</v>
      </c>
      <c r="AH31" s="224">
        <f t="shared" si="17"/>
        <v>0.4</v>
      </c>
      <c r="AI31" s="222" t="str">
        <f t="shared" si="15"/>
        <v>BAJO</v>
      </c>
      <c r="AJ31" s="1769"/>
      <c r="AK31" s="1566"/>
      <c r="AL31" s="215"/>
      <c r="AM31" s="134" t="s">
        <v>882</v>
      </c>
      <c r="AN31" s="134" t="s">
        <v>932</v>
      </c>
      <c r="AO31" s="384" t="s">
        <v>625</v>
      </c>
      <c r="AP31" s="130" t="s">
        <v>267</v>
      </c>
      <c r="AQ31" s="1755"/>
      <c r="AR31" s="218"/>
      <c r="AS31" s="218"/>
      <c r="AT31" s="218"/>
      <c r="AU31" s="218"/>
      <c r="AV31" s="218"/>
      <c r="AW31" s="218"/>
      <c r="AX31" s="218"/>
      <c r="AY31" s="218"/>
      <c r="AZ31" s="218"/>
      <c r="BA31" s="218"/>
      <c r="BB31" s="218"/>
      <c r="BC31" s="218"/>
      <c r="BD31" s="218"/>
      <c r="BE31" s="218"/>
      <c r="BF31" s="218"/>
      <c r="BG31" s="218"/>
      <c r="BH31" s="218"/>
      <c r="BI31" s="218"/>
      <c r="BJ31" s="218"/>
    </row>
    <row r="32" spans="1:62" s="404" customFormat="1" ht="191.25" customHeight="1" x14ac:dyDescent="0.35">
      <c r="B32" s="1759">
        <v>9</v>
      </c>
      <c r="C32" s="1547" t="s">
        <v>478</v>
      </c>
      <c r="D32" s="408" t="s">
        <v>479</v>
      </c>
      <c r="E32" s="408" t="s">
        <v>480</v>
      </c>
      <c r="F32" s="909" t="s">
        <v>151</v>
      </c>
      <c r="G32" s="1547" t="s">
        <v>694</v>
      </c>
      <c r="H32" s="152"/>
      <c r="I32" s="125"/>
      <c r="J32" s="213" t="s">
        <v>151</v>
      </c>
      <c r="K32" s="213" t="s">
        <v>158</v>
      </c>
      <c r="L32" s="294">
        <v>2</v>
      </c>
      <c r="M32" s="221" t="str">
        <f t="shared" si="0"/>
        <v>MUY BAJA</v>
      </c>
      <c r="N32" s="219">
        <f t="shared" si="8"/>
        <v>0.2</v>
      </c>
      <c r="O32" s="219" t="s">
        <v>199</v>
      </c>
      <c r="P32" s="220">
        <v>0.4</v>
      </c>
      <c r="Q32" s="221" t="str">
        <f t="shared" si="1"/>
        <v>MENOR</v>
      </c>
      <c r="R32" s="219">
        <f t="shared" ref="R32:R35" si="19">IF(Q32="","",IF(Q32="Leve",0.2,IF(Q32="Menor",0.4,IF(Q32="Moderado",0.6,IF(Q32="Mayor",0.8,IF(Q32="Catastrófico",1,))))))</f>
        <v>0.4</v>
      </c>
      <c r="S32" s="222" t="str">
        <f t="shared" si="18"/>
        <v>BAJO</v>
      </c>
      <c r="T32" s="411">
        <v>1</v>
      </c>
      <c r="U32" s="932" t="s">
        <v>481</v>
      </c>
      <c r="V32" s="215" t="s">
        <v>9</v>
      </c>
      <c r="W32" s="223" t="s">
        <v>63</v>
      </c>
      <c r="X32" s="223" t="s">
        <v>69</v>
      </c>
      <c r="Y32" s="224" t="str">
        <f t="shared" si="4"/>
        <v>50%</v>
      </c>
      <c r="Z32" s="223" t="s">
        <v>74</v>
      </c>
      <c r="AA32" s="223" t="s">
        <v>79</v>
      </c>
      <c r="AB32" s="223" t="s">
        <v>83</v>
      </c>
      <c r="AC32" s="131"/>
      <c r="AD32" s="233">
        <f t="shared" si="10"/>
        <v>0.1</v>
      </c>
      <c r="AE32" s="221" t="str">
        <f t="shared" si="11"/>
        <v>MUY BAJA</v>
      </c>
      <c r="AF32" s="224">
        <f t="shared" si="5"/>
        <v>0.1</v>
      </c>
      <c r="AG32" s="221" t="str">
        <f t="shared" si="12"/>
        <v>MENOR</v>
      </c>
      <c r="AH32" s="224">
        <f t="shared" si="17"/>
        <v>0.4</v>
      </c>
      <c r="AI32" s="222" t="str">
        <f t="shared" si="15"/>
        <v>BAJO</v>
      </c>
      <c r="AJ32" s="1768" t="str">
        <f>AI33</f>
        <v>BAJO</v>
      </c>
      <c r="AK32" s="1775" t="s">
        <v>260</v>
      </c>
      <c r="AL32" s="405"/>
      <c r="AM32" s="414" t="s">
        <v>882</v>
      </c>
      <c r="AN32" s="414" t="s">
        <v>932</v>
      </c>
      <c r="AO32" s="384" t="s">
        <v>887</v>
      </c>
      <c r="AP32" s="411" t="s">
        <v>267</v>
      </c>
      <c r="AQ32" s="1754">
        <v>1</v>
      </c>
      <c r="AR32" s="409"/>
      <c r="AS32" s="409"/>
      <c r="AT32" s="409"/>
      <c r="AU32" s="409"/>
      <c r="AV32" s="409"/>
      <c r="AW32" s="409"/>
      <c r="AX32" s="409"/>
      <c r="AY32" s="409"/>
      <c r="AZ32" s="409"/>
      <c r="BA32" s="409"/>
      <c r="BB32" s="409"/>
      <c r="BC32" s="409"/>
      <c r="BD32" s="409"/>
      <c r="BE32" s="409"/>
      <c r="BF32" s="409"/>
      <c r="BG32" s="409"/>
      <c r="BH32" s="409"/>
      <c r="BI32" s="409"/>
      <c r="BJ32" s="409"/>
    </row>
    <row r="33" spans="1:62" ht="191.25" customHeight="1" x14ac:dyDescent="0.35">
      <c r="A33" s="217"/>
      <c r="B33" s="1760"/>
      <c r="C33" s="1407"/>
      <c r="D33" s="408" t="s">
        <v>479</v>
      </c>
      <c r="E33" s="408" t="s">
        <v>480</v>
      </c>
      <c r="F33" s="909" t="s">
        <v>151</v>
      </c>
      <c r="G33" s="1549"/>
      <c r="H33" s="152"/>
      <c r="I33" s="125"/>
      <c r="J33" s="213" t="s">
        <v>151</v>
      </c>
      <c r="K33" s="213" t="s">
        <v>158</v>
      </c>
      <c r="L33" s="294">
        <v>2</v>
      </c>
      <c r="M33" s="221" t="str">
        <f t="shared" si="0"/>
        <v>MUY BAJA</v>
      </c>
      <c r="N33" s="219">
        <f t="shared" si="8"/>
        <v>0.2</v>
      </c>
      <c r="O33" s="219" t="s">
        <v>199</v>
      </c>
      <c r="P33" s="220">
        <v>0.4</v>
      </c>
      <c r="Q33" s="221" t="str">
        <f t="shared" si="1"/>
        <v>MENOR</v>
      </c>
      <c r="R33" s="219">
        <f t="shared" si="19"/>
        <v>0.4</v>
      </c>
      <c r="S33" s="222" t="str">
        <f t="shared" si="18"/>
        <v>BAJO</v>
      </c>
      <c r="T33" s="130">
        <v>2</v>
      </c>
      <c r="U33" s="945" t="s">
        <v>482</v>
      </c>
      <c r="V33" s="215" t="s">
        <v>9</v>
      </c>
      <c r="W33" s="223" t="s">
        <v>63</v>
      </c>
      <c r="X33" s="223" t="s">
        <v>69</v>
      </c>
      <c r="Y33" s="224" t="str">
        <f t="shared" si="4"/>
        <v>50%</v>
      </c>
      <c r="Z33" s="223" t="s">
        <v>74</v>
      </c>
      <c r="AA33" s="223" t="s">
        <v>79</v>
      </c>
      <c r="AB33" s="223" t="s">
        <v>83</v>
      </c>
      <c r="AC33" s="131"/>
      <c r="AD33" s="233">
        <f t="shared" si="10"/>
        <v>0.1</v>
      </c>
      <c r="AE33" s="221" t="str">
        <f t="shared" si="11"/>
        <v>MUY BAJA</v>
      </c>
      <c r="AF33" s="224">
        <f t="shared" si="5"/>
        <v>0.1</v>
      </c>
      <c r="AG33" s="221" t="str">
        <f t="shared" si="12"/>
        <v>MENOR</v>
      </c>
      <c r="AH33" s="224">
        <f t="shared" si="17"/>
        <v>0.4</v>
      </c>
      <c r="AI33" s="222" t="str">
        <f t="shared" si="15"/>
        <v>BAJO</v>
      </c>
      <c r="AJ33" s="1769"/>
      <c r="AK33" s="1776"/>
      <c r="AL33" s="215"/>
      <c r="AM33" s="134" t="s">
        <v>882</v>
      </c>
      <c r="AN33" s="134" t="s">
        <v>932</v>
      </c>
      <c r="AO33" s="384" t="s">
        <v>696</v>
      </c>
      <c r="AP33" s="130" t="s">
        <v>267</v>
      </c>
      <c r="AQ33" s="1755"/>
      <c r="AR33" s="218"/>
      <c r="AS33" s="218"/>
      <c r="AT33" s="218"/>
      <c r="AU33" s="218"/>
      <c r="AV33" s="218"/>
      <c r="AW33" s="218"/>
      <c r="AX33" s="218"/>
      <c r="AY33" s="218"/>
      <c r="AZ33" s="218"/>
      <c r="BA33" s="218"/>
      <c r="BB33" s="218"/>
      <c r="BC33" s="218"/>
      <c r="BD33" s="218"/>
      <c r="BE33" s="218"/>
      <c r="BF33" s="218"/>
      <c r="BG33" s="218"/>
      <c r="BH33" s="218"/>
      <c r="BI33" s="218"/>
      <c r="BJ33" s="218"/>
    </row>
    <row r="34" spans="1:62" s="410" customFormat="1" ht="201" customHeight="1" x14ac:dyDescent="0.35">
      <c r="B34" s="1761">
        <v>10</v>
      </c>
      <c r="C34" s="1763" t="s">
        <v>697</v>
      </c>
      <c r="D34" s="1376" t="s">
        <v>483</v>
      </c>
      <c r="E34" s="1376" t="s">
        <v>484</v>
      </c>
      <c r="F34" s="1383" t="s">
        <v>92</v>
      </c>
      <c r="G34" s="1756" t="s">
        <v>626</v>
      </c>
      <c r="H34" s="152"/>
      <c r="I34" s="125"/>
      <c r="J34" s="1383" t="s">
        <v>311</v>
      </c>
      <c r="K34" s="1383" t="s">
        <v>158</v>
      </c>
      <c r="L34" s="380">
        <v>12</v>
      </c>
      <c r="M34" s="128" t="str">
        <f t="shared" si="0"/>
        <v>BAJA</v>
      </c>
      <c r="N34" s="893">
        <v>0.6</v>
      </c>
      <c r="O34" s="893" t="s">
        <v>198</v>
      </c>
      <c r="P34" s="127">
        <v>0.6</v>
      </c>
      <c r="Q34" s="923" t="str">
        <f t="shared" si="1"/>
        <v>MODERADO</v>
      </c>
      <c r="R34" s="893">
        <f t="shared" si="19"/>
        <v>0.6</v>
      </c>
      <c r="S34" s="129" t="str">
        <f t="shared" si="18"/>
        <v>MODERADO</v>
      </c>
      <c r="T34" s="411">
        <v>1</v>
      </c>
      <c r="U34" s="201" t="s">
        <v>1226</v>
      </c>
      <c r="V34" s="215" t="s">
        <v>9</v>
      </c>
      <c r="W34" s="223" t="s">
        <v>63</v>
      </c>
      <c r="X34" s="223" t="s">
        <v>69</v>
      </c>
      <c r="Y34" s="224" t="str">
        <f t="shared" si="4"/>
        <v>50%</v>
      </c>
      <c r="Z34" s="223" t="s">
        <v>74</v>
      </c>
      <c r="AA34" s="223" t="s">
        <v>79</v>
      </c>
      <c r="AB34" s="223" t="s">
        <v>83</v>
      </c>
      <c r="AC34" s="131"/>
      <c r="AD34" s="233">
        <f t="shared" si="10"/>
        <v>0.3</v>
      </c>
      <c r="AE34" s="221" t="str">
        <f t="shared" si="11"/>
        <v>BAJA</v>
      </c>
      <c r="AF34" s="224">
        <f t="shared" si="5"/>
        <v>0.3</v>
      </c>
      <c r="AG34" s="221" t="str">
        <f t="shared" si="12"/>
        <v>MODERADO</v>
      </c>
      <c r="AH34" s="224">
        <f t="shared" si="17"/>
        <v>0.6</v>
      </c>
      <c r="AI34" s="222" t="str">
        <f t="shared" si="15"/>
        <v>MODERADO</v>
      </c>
      <c r="AJ34" s="1768" t="str">
        <f>AI35</f>
        <v>MODERADO</v>
      </c>
      <c r="AK34" s="1564" t="s">
        <v>256</v>
      </c>
      <c r="AL34" s="411"/>
      <c r="AM34" s="414" t="s">
        <v>882</v>
      </c>
      <c r="AN34" s="414" t="s">
        <v>932</v>
      </c>
      <c r="AO34" s="383" t="s">
        <v>627</v>
      </c>
      <c r="AP34" s="411" t="s">
        <v>267</v>
      </c>
      <c r="AQ34" s="622">
        <v>1</v>
      </c>
      <c r="AR34" s="417"/>
      <c r="AS34" s="417"/>
      <c r="AT34" s="417"/>
      <c r="AU34" s="417"/>
      <c r="AV34" s="417"/>
      <c r="AW34" s="417"/>
      <c r="AX34" s="417"/>
      <c r="AY34" s="417"/>
      <c r="AZ34" s="417"/>
      <c r="BA34" s="417"/>
      <c r="BB34" s="417"/>
      <c r="BC34" s="417"/>
      <c r="BD34" s="417"/>
      <c r="BE34" s="417"/>
      <c r="BF34" s="417"/>
      <c r="BG34" s="417"/>
      <c r="BH34" s="417"/>
      <c r="BI34" s="417"/>
      <c r="BJ34" s="417"/>
    </row>
    <row r="35" spans="1:62" s="404" customFormat="1" ht="166.5" customHeight="1" x14ac:dyDescent="0.35">
      <c r="A35" s="428"/>
      <c r="B35" s="1762"/>
      <c r="C35" s="1764"/>
      <c r="D35" s="1522"/>
      <c r="E35" s="1522"/>
      <c r="F35" s="1385"/>
      <c r="G35" s="1407"/>
      <c r="H35" s="152"/>
      <c r="I35" s="152"/>
      <c r="J35" s="1385"/>
      <c r="K35" s="1385"/>
      <c r="L35" s="908">
        <v>12</v>
      </c>
      <c r="M35" s="128" t="str">
        <f t="shared" si="0"/>
        <v>BAJA</v>
      </c>
      <c r="N35" s="912">
        <v>0.6</v>
      </c>
      <c r="O35" s="893" t="s">
        <v>198</v>
      </c>
      <c r="P35" s="127">
        <v>0.6</v>
      </c>
      <c r="Q35" s="923" t="str">
        <f t="shared" si="1"/>
        <v>MODERADO</v>
      </c>
      <c r="R35" s="893">
        <f t="shared" si="19"/>
        <v>0.6</v>
      </c>
      <c r="S35" s="129" t="str">
        <f t="shared" si="18"/>
        <v>MODERADO</v>
      </c>
      <c r="T35" s="411">
        <v>2</v>
      </c>
      <c r="U35" s="943" t="s">
        <v>1227</v>
      </c>
      <c r="V35" s="215" t="s">
        <v>9</v>
      </c>
      <c r="W35" s="223" t="s">
        <v>63</v>
      </c>
      <c r="X35" s="223" t="s">
        <v>69</v>
      </c>
      <c r="Y35" s="224" t="str">
        <f t="shared" si="4"/>
        <v>50%</v>
      </c>
      <c r="Z35" s="223" t="s">
        <v>74</v>
      </c>
      <c r="AA35" s="223" t="s">
        <v>79</v>
      </c>
      <c r="AB35" s="223" t="s">
        <v>83</v>
      </c>
      <c r="AC35" s="131"/>
      <c r="AD35" s="233">
        <f t="shared" si="10"/>
        <v>0.3</v>
      </c>
      <c r="AE35" s="221" t="str">
        <f t="shared" si="11"/>
        <v>BAJA</v>
      </c>
      <c r="AF35" s="224">
        <f t="shared" si="5"/>
        <v>0.3</v>
      </c>
      <c r="AG35" s="221" t="str">
        <f t="shared" si="12"/>
        <v>MODERADO</v>
      </c>
      <c r="AH35" s="224">
        <f t="shared" si="17"/>
        <v>0.6</v>
      </c>
      <c r="AI35" s="222" t="str">
        <f t="shared" si="15"/>
        <v>MODERADO</v>
      </c>
      <c r="AJ35" s="1769"/>
      <c r="AK35" s="1566"/>
      <c r="AL35" s="429"/>
      <c r="AM35" s="413" t="s">
        <v>882</v>
      </c>
      <c r="AN35" s="413" t="s">
        <v>932</v>
      </c>
      <c r="AO35" s="426" t="s">
        <v>698</v>
      </c>
      <c r="AP35" s="411" t="s">
        <v>358</v>
      </c>
      <c r="AQ35" s="460">
        <v>1</v>
      </c>
    </row>
    <row r="36" spans="1:62" s="418" customFormat="1" ht="135.75" customHeight="1" x14ac:dyDescent="0.2">
      <c r="B36" s="419">
        <v>11</v>
      </c>
      <c r="C36" s="416" t="s">
        <v>699</v>
      </c>
      <c r="D36" s="200" t="s">
        <v>485</v>
      </c>
      <c r="E36" s="200" t="s">
        <v>486</v>
      </c>
      <c r="F36" s="909" t="s">
        <v>149</v>
      </c>
      <c r="G36" s="200" t="s">
        <v>1064</v>
      </c>
      <c r="H36" s="413"/>
      <c r="I36" s="413"/>
      <c r="J36" s="907" t="s">
        <v>151</v>
      </c>
      <c r="K36" s="907" t="s">
        <v>158</v>
      </c>
      <c r="L36" s="944">
        <v>600</v>
      </c>
      <c r="M36" s="454" t="str">
        <f t="shared" si="0"/>
        <v>ALTA</v>
      </c>
      <c r="N36" s="455">
        <f t="shared" ref="N36" si="20">IF(M36="","",IF(M36="Muy Baja",0.2,IF(M36="Baja",0.4,IF(M36="Media",0.6,IF(M36="Alta",0.8,IF(M36="Muy Alta",1,))))))</f>
        <v>0.8</v>
      </c>
      <c r="O36" s="910" t="s">
        <v>199</v>
      </c>
      <c r="P36" s="457">
        <v>0.4</v>
      </c>
      <c r="Q36" s="454" t="str">
        <f t="shared" si="1"/>
        <v>MENOR</v>
      </c>
      <c r="R36" s="455">
        <v>1</v>
      </c>
      <c r="S36" s="458" t="str">
        <f>IF(OR(AND(M36="MUY BAJA",Q36="LEVE"),AND(M36="MUY BAJA",Q36="MENOR"),AND(M36="BAJA",Q36="LEVE")),"BAJO",IF(OR(AND(M36="MUY BAJA",Q36="MODERADO"),AND(M36="BAJA",Q36="MENOR"),AND(M36="BAJA",Q36="MODERADO"),AND(M36="MEDIA",Q36="LEVE"),AND(M36="MEDIA",Q36="MENOR"),AND(M36="MEDIA",Q36="MODERADO"),AND(M36="ALTA",Q36="LEVE"),AND(M36="ALTA",Q36="MENOR")),"MODERADO",IF(OR(AND(M36="MUY BAJA",Q36="MAYOR"),AND(M36="BAJA",Q36="MAYOR"),AND(M36="MEDIA",Q36="MAYOR"),AND(M36="ALTA",Q36="MODERADO"),AND(M36="ALTA",Q36="MAYOR"),AND(M36="MUY ALTA",Q36="LEVE"),AND(M36="MUY ALTA",Q36="MENOR"),AND(M36="MUY ALTA",Q36="MODERADO"),AND(M36="MUY ALTA",Q36="MAYOR")),"ALTO",IF(OR(AND(M36="MUY BAJA",Q36="CATASTRÓFICO"),AND(M36="BAJA",Q36="CATASTRÓFICO"),AND(M36="MEDIA",Q36="CATASTRÓFICO"),AND(M36="ALTA",Q36="CATASTRÓFICO"),AND(M36="MUY ALTA",Q36="CATASTRÓFICO")),"EXTREMO",""))))</f>
        <v>MODERADO</v>
      </c>
      <c r="T36" s="411">
        <v>1</v>
      </c>
      <c r="U36" s="200" t="s">
        <v>1164</v>
      </c>
      <c r="V36" s="405" t="str">
        <f t="shared" ref="V36" si="21">IF(OR(W36="Preventivo",W36="Detectivo"),"Probabilidad",IF(W36="Correctivo","Impacto",""))</f>
        <v>Probabilidad</v>
      </c>
      <c r="W36" s="652" t="s">
        <v>63</v>
      </c>
      <c r="X36" s="652" t="s">
        <v>71</v>
      </c>
      <c r="Y36" s="653" t="str">
        <f t="shared" si="4"/>
        <v>40%</v>
      </c>
      <c r="Z36" s="652" t="s">
        <v>74</v>
      </c>
      <c r="AA36" s="652" t="s">
        <v>79</v>
      </c>
      <c r="AB36" s="652" t="s">
        <v>83</v>
      </c>
      <c r="AC36" s="459"/>
      <c r="AD36" s="655">
        <f t="shared" si="10"/>
        <v>0.48</v>
      </c>
      <c r="AE36" s="647" t="str">
        <f t="shared" si="11"/>
        <v>MEDIA</v>
      </c>
      <c r="AF36" s="653">
        <f t="shared" si="5"/>
        <v>0.48</v>
      </c>
      <c r="AG36" s="647" t="str">
        <f t="shared" si="12"/>
        <v>MENOR</v>
      </c>
      <c r="AH36" s="653">
        <f t="shared" si="17"/>
        <v>1</v>
      </c>
      <c r="AI36" s="651" t="str">
        <f>IFERROR(IF(OR(AND(AE36="MUY BAJA",AG36="LEVE"),AND(AE36="MUY BAJA",AG36="MENOR"),AND(AE36="BAJA",AG36="LEVE"))," MUY BAJO",IF(OR(AND(AE36="MUY BAJA",AG36="MODERADO"),AND(AE36="BAJA",AG36="MENOR"),AND(AE36="BAJA",AG36="MODERADO"),AND(AE36="MEDIA",AG36="LEVE"),AND(AE36="MEDIA",AG36="MENOR"),AND(AE36="MEDIA",AG36="MODERADO"),AND(AE36="ALTA",AG36="LEVE"),AND(AE36="ALTA",AG36="MENOR")),"BAJO",IF(OR(AND(AE36="MUY BAJA",AG36="MAYOR"),AND(AE36="BAJA",AG36="MAYOR"),AND(AE36="MEDIA",AG36="MAYOR"),AND(AE36="ALTA",AG36="MODERADO"),AND(AE36="ALTA",AG36="MAYOR"),AND(AE36="MUY ALTA",AG36="LEVE"),AND(AE36="MUY ALTA",AG36="MENOR"),AND(AE36="MUY ALTA",AG36="MODERADO"),AND(AE36="MUY ALTA",AG36="MAYOR")),"MODERADO",IF(OR(AND(AE36="MUY BAJA",AG36="CATASTRÓFICO"),AND(AE36="BAJA",AG36="CATASTRÓFICO"),AND(AE36="MEDIA",AG36="CATASTRÓFICO"),AND(AE36="ALTA",AG36="CATASTRÓFICO"),AND(AE36="MUY ALTA",AG36="CATASTRÓFICO")),"ALTO","")))),"")</f>
        <v>BAJO</v>
      </c>
      <c r="AJ36" s="651" t="str">
        <f>AI36</f>
        <v>BAJO</v>
      </c>
      <c r="AK36" s="416" t="s">
        <v>260</v>
      </c>
      <c r="AL36" s="416"/>
      <c r="AM36" s="907" t="s">
        <v>936</v>
      </c>
      <c r="AN36" s="414" t="s">
        <v>932</v>
      </c>
      <c r="AO36" s="384" t="s">
        <v>1065</v>
      </c>
      <c r="AP36" s="411" t="s">
        <v>267</v>
      </c>
      <c r="AQ36" s="622">
        <v>1</v>
      </c>
      <c r="AR36" s="420"/>
      <c r="AS36" s="420"/>
      <c r="AT36" s="420"/>
      <c r="AU36" s="420"/>
      <c r="AV36" s="420"/>
      <c r="AW36" s="420"/>
      <c r="AX36" s="420"/>
      <c r="AY36" s="420"/>
      <c r="AZ36" s="420"/>
      <c r="BA36" s="420"/>
      <c r="BB36" s="420"/>
      <c r="BC36" s="420"/>
      <c r="BD36" s="420"/>
      <c r="BE36" s="420"/>
      <c r="BF36" s="420"/>
      <c r="BG36" s="420"/>
      <c r="BH36" s="420"/>
      <c r="BI36" s="420"/>
      <c r="BJ36" s="420"/>
    </row>
    <row r="37" spans="1:62" ht="16.5" customHeight="1" x14ac:dyDescent="0.35">
      <c r="B37" s="216"/>
      <c r="C37" s="216"/>
      <c r="D37" s="216"/>
      <c r="E37" s="216"/>
      <c r="F37" s="216"/>
      <c r="J37" s="216"/>
      <c r="K37" s="216"/>
      <c r="AC37" s="146"/>
    </row>
    <row r="38" spans="1:62" ht="16.5" customHeight="1" x14ac:dyDescent="0.35">
      <c r="B38" s="216"/>
      <c r="C38" s="216">
        <f>COUNT(B15:B36)</f>
        <v>11</v>
      </c>
      <c r="D38" s="216">
        <f>COUNTIFS(AJ15:AJ36,"MODERADO")</f>
        <v>2</v>
      </c>
      <c r="E38" s="216" t="s">
        <v>1172</v>
      </c>
      <c r="F38" s="216"/>
      <c r="J38" s="216"/>
      <c r="K38" s="216"/>
      <c r="AC38" s="146"/>
      <c r="AP38" s="217" t="s">
        <v>934</v>
      </c>
      <c r="AQ38" s="626">
        <f>AVERAGE(AQ15:AQ36)</f>
        <v>1</v>
      </c>
    </row>
    <row r="39" spans="1:62" ht="16.5" customHeight="1" x14ac:dyDescent="0.35">
      <c r="B39" s="216"/>
      <c r="C39" s="216"/>
      <c r="D39" s="216">
        <f>COUNTIFS(AJ15:AJ36,"BAJO")</f>
        <v>9</v>
      </c>
      <c r="E39" s="216" t="s">
        <v>1173</v>
      </c>
      <c r="F39" s="216"/>
      <c r="J39" s="216"/>
      <c r="K39" s="216"/>
      <c r="AC39" s="146"/>
    </row>
    <row r="40" spans="1:62" ht="16.5" customHeight="1" x14ac:dyDescent="0.35">
      <c r="B40" s="216"/>
      <c r="C40" s="216"/>
      <c r="D40" s="216"/>
      <c r="E40" s="216"/>
      <c r="F40" s="216"/>
      <c r="J40" s="216"/>
      <c r="K40" s="216"/>
      <c r="AC40" s="146"/>
    </row>
    <row r="41" spans="1:62" ht="16.5" customHeight="1" x14ac:dyDescent="0.35">
      <c r="B41" s="216"/>
      <c r="C41" s="216"/>
      <c r="D41" s="216"/>
      <c r="E41" s="216"/>
      <c r="F41" s="216"/>
      <c r="J41" s="216"/>
      <c r="K41" s="216"/>
      <c r="AC41" s="146"/>
    </row>
    <row r="42" spans="1:62" ht="16.5" customHeight="1" x14ac:dyDescent="0.35">
      <c r="B42" s="216"/>
      <c r="C42" s="216"/>
      <c r="D42" s="216"/>
      <c r="E42" s="216"/>
      <c r="F42" s="216"/>
      <c r="J42" s="216"/>
      <c r="K42" s="216"/>
      <c r="AC42" s="146"/>
    </row>
    <row r="43" spans="1:62" ht="16.5" customHeight="1" x14ac:dyDescent="0.35">
      <c r="B43" s="216"/>
      <c r="C43" s="216"/>
      <c r="D43" s="216"/>
      <c r="E43" s="216"/>
      <c r="F43" s="216"/>
      <c r="J43" s="216"/>
      <c r="K43" s="216"/>
      <c r="AC43" s="146"/>
    </row>
    <row r="44" spans="1:62" ht="16.5" customHeight="1" x14ac:dyDescent="0.35">
      <c r="B44" s="216"/>
      <c r="C44" s="216"/>
      <c r="D44" s="216"/>
      <c r="E44" s="216"/>
      <c r="F44" s="216"/>
      <c r="J44" s="216"/>
      <c r="K44" s="216"/>
      <c r="AC44" s="146"/>
    </row>
    <row r="45" spans="1:62" ht="16.5" customHeight="1" x14ac:dyDescent="0.35">
      <c r="B45" s="216"/>
      <c r="C45" s="216"/>
      <c r="D45" s="216"/>
      <c r="E45" s="216"/>
      <c r="F45" s="216"/>
      <c r="J45" s="216"/>
      <c r="K45" s="216"/>
      <c r="AC45" s="146"/>
    </row>
    <row r="46" spans="1:62" ht="16.5" customHeight="1" x14ac:dyDescent="0.35">
      <c r="B46" s="216"/>
      <c r="C46" s="216"/>
      <c r="D46" s="216"/>
      <c r="E46" s="216"/>
      <c r="F46" s="216"/>
      <c r="J46" s="216"/>
      <c r="K46" s="216"/>
      <c r="AC46" s="146"/>
    </row>
    <row r="47" spans="1:62" ht="16.5" customHeight="1" x14ac:dyDescent="0.35">
      <c r="B47" s="216"/>
      <c r="C47" s="216"/>
      <c r="D47" s="216"/>
      <c r="E47" s="216"/>
      <c r="F47" s="216"/>
      <c r="J47" s="216"/>
      <c r="K47" s="216"/>
      <c r="AC47" s="146"/>
    </row>
    <row r="48" spans="1:62" ht="16.5" customHeight="1" x14ac:dyDescent="0.35">
      <c r="B48" s="216"/>
      <c r="C48" s="216"/>
      <c r="D48" s="216"/>
      <c r="E48" s="216"/>
      <c r="F48" s="216"/>
      <c r="J48" s="216"/>
      <c r="K48" s="216"/>
      <c r="AC48" s="146"/>
    </row>
    <row r="49" spans="2:29" ht="16.5" customHeight="1" x14ac:dyDescent="0.35">
      <c r="B49" s="216"/>
      <c r="C49" s="216"/>
      <c r="D49" s="216"/>
      <c r="E49" s="216"/>
      <c r="F49" s="216"/>
      <c r="J49" s="216"/>
      <c r="K49" s="216"/>
      <c r="AC49" s="146"/>
    </row>
    <row r="50" spans="2:29" ht="16.5" customHeight="1" x14ac:dyDescent="0.35">
      <c r="B50" s="216"/>
      <c r="C50" s="216"/>
      <c r="D50" s="216"/>
      <c r="E50" s="216"/>
      <c r="F50" s="216"/>
      <c r="J50" s="216"/>
      <c r="K50" s="216"/>
      <c r="AC50" s="146"/>
    </row>
    <row r="51" spans="2:29" ht="16.5" customHeight="1" x14ac:dyDescent="0.35">
      <c r="B51" s="216"/>
      <c r="C51" s="216"/>
      <c r="D51" s="216"/>
      <c r="E51" s="216"/>
      <c r="F51" s="216"/>
      <c r="J51" s="216"/>
      <c r="K51" s="216"/>
      <c r="AC51" s="146"/>
    </row>
    <row r="52" spans="2:29" ht="16.5" customHeight="1" x14ac:dyDescent="0.35">
      <c r="B52" s="216"/>
      <c r="C52" s="216"/>
      <c r="D52" s="216"/>
      <c r="E52" s="216"/>
      <c r="F52" s="216"/>
      <c r="J52" s="216"/>
      <c r="K52" s="216"/>
      <c r="AC52" s="146"/>
    </row>
    <row r="53" spans="2:29" ht="16.5" customHeight="1" x14ac:dyDescent="0.35">
      <c r="B53" s="216"/>
      <c r="C53" s="216"/>
      <c r="D53" s="216"/>
      <c r="E53" s="216"/>
      <c r="F53" s="216"/>
      <c r="J53" s="216"/>
      <c r="K53" s="216"/>
      <c r="AC53" s="146"/>
    </row>
    <row r="54" spans="2:29" ht="16.5" customHeight="1" x14ac:dyDescent="0.35">
      <c r="B54" s="216"/>
      <c r="C54" s="216"/>
      <c r="D54" s="216"/>
      <c r="E54" s="216"/>
      <c r="F54" s="216"/>
      <c r="J54" s="216"/>
      <c r="K54" s="216"/>
      <c r="AC54" s="146"/>
    </row>
    <row r="55" spans="2:29" ht="16.5" customHeight="1" x14ac:dyDescent="0.35">
      <c r="B55" s="216"/>
      <c r="C55" s="216"/>
      <c r="D55" s="216"/>
      <c r="E55" s="216"/>
      <c r="F55" s="216"/>
      <c r="J55" s="216"/>
      <c r="K55" s="216"/>
      <c r="AC55" s="146"/>
    </row>
    <row r="56" spans="2:29" ht="16.5" customHeight="1" x14ac:dyDescent="0.35">
      <c r="B56" s="216"/>
      <c r="C56" s="216"/>
      <c r="D56" s="216"/>
      <c r="E56" s="216"/>
      <c r="F56" s="216"/>
      <c r="J56" s="216"/>
      <c r="K56" s="216"/>
      <c r="AC56" s="146"/>
    </row>
    <row r="57" spans="2:29" ht="16.5" customHeight="1" x14ac:dyDescent="0.35">
      <c r="B57" s="216"/>
      <c r="C57" s="216"/>
      <c r="D57" s="216"/>
      <c r="E57" s="216"/>
      <c r="F57" s="216"/>
      <c r="J57" s="216"/>
      <c r="K57" s="216"/>
      <c r="AC57" s="146"/>
    </row>
    <row r="58" spans="2:29" ht="16.5" customHeight="1" x14ac:dyDescent="0.35">
      <c r="B58" s="216"/>
      <c r="C58" s="216"/>
      <c r="D58" s="216"/>
      <c r="E58" s="216"/>
      <c r="F58" s="216"/>
      <c r="J58" s="216"/>
      <c r="K58" s="216"/>
      <c r="AC58" s="146"/>
    </row>
    <row r="59" spans="2:29" ht="16.5" customHeight="1" x14ac:dyDescent="0.35">
      <c r="B59" s="216"/>
      <c r="C59" s="216"/>
      <c r="D59" s="216"/>
      <c r="E59" s="216"/>
      <c r="F59" s="216"/>
      <c r="J59" s="216"/>
      <c r="K59" s="216"/>
      <c r="AC59" s="146"/>
    </row>
    <row r="60" spans="2:29" ht="16.5" customHeight="1" x14ac:dyDescent="0.35">
      <c r="B60" s="216"/>
      <c r="C60" s="216"/>
      <c r="D60" s="216"/>
      <c r="E60" s="216"/>
      <c r="F60" s="216"/>
      <c r="J60" s="216"/>
      <c r="K60" s="216"/>
      <c r="AC60" s="146"/>
    </row>
    <row r="61" spans="2:29" ht="16.5" customHeight="1" x14ac:dyDescent="0.35">
      <c r="B61" s="216"/>
      <c r="C61" s="216"/>
      <c r="D61" s="216"/>
      <c r="E61" s="216"/>
      <c r="F61" s="216"/>
      <c r="J61" s="216"/>
      <c r="K61" s="216"/>
      <c r="AC61" s="146"/>
    </row>
    <row r="62" spans="2:29" ht="16.5" customHeight="1" x14ac:dyDescent="0.35">
      <c r="B62" s="216"/>
      <c r="C62" s="216"/>
      <c r="D62" s="216"/>
      <c r="E62" s="216"/>
      <c r="F62" s="216"/>
      <c r="J62" s="216"/>
      <c r="K62" s="216"/>
      <c r="AC62" s="146"/>
    </row>
    <row r="63" spans="2:29" ht="16.5" customHeight="1" x14ac:dyDescent="0.35">
      <c r="B63" s="216"/>
      <c r="C63" s="216"/>
      <c r="D63" s="216"/>
      <c r="E63" s="216"/>
      <c r="F63" s="216"/>
      <c r="J63" s="216"/>
      <c r="K63" s="216"/>
      <c r="AC63" s="146"/>
    </row>
    <row r="64" spans="2:29" ht="16.5" customHeight="1" x14ac:dyDescent="0.35">
      <c r="B64" s="216"/>
      <c r="C64" s="216"/>
      <c r="D64" s="216"/>
      <c r="E64" s="216"/>
      <c r="F64" s="216"/>
      <c r="J64" s="216"/>
      <c r="K64" s="216"/>
      <c r="AC64" s="146"/>
    </row>
    <row r="65" spans="2:29" ht="16.5" customHeight="1" x14ac:dyDescent="0.35">
      <c r="B65" s="216"/>
      <c r="C65" s="216"/>
      <c r="D65" s="216"/>
      <c r="E65" s="216"/>
      <c r="F65" s="216"/>
      <c r="J65" s="216"/>
      <c r="K65" s="216"/>
      <c r="AC65" s="146"/>
    </row>
    <row r="66" spans="2:29" ht="16.5" customHeight="1" x14ac:dyDescent="0.35">
      <c r="B66" s="216"/>
      <c r="C66" s="216"/>
      <c r="D66" s="216"/>
      <c r="E66" s="216"/>
      <c r="F66" s="216"/>
      <c r="J66" s="216"/>
      <c r="K66" s="216"/>
      <c r="AC66" s="146"/>
    </row>
    <row r="67" spans="2:29" ht="16.5" customHeight="1" x14ac:dyDescent="0.35">
      <c r="B67" s="216"/>
      <c r="C67" s="216"/>
      <c r="D67" s="216"/>
      <c r="E67" s="216"/>
      <c r="F67" s="216"/>
      <c r="J67" s="216"/>
      <c r="K67" s="216"/>
      <c r="AC67" s="146"/>
    </row>
    <row r="68" spans="2:29" ht="16.5" customHeight="1" x14ac:dyDescent="0.35">
      <c r="B68" s="216"/>
      <c r="C68" s="216"/>
      <c r="D68" s="216"/>
      <c r="E68" s="216"/>
      <c r="F68" s="216"/>
      <c r="J68" s="216"/>
      <c r="K68" s="216"/>
      <c r="AC68" s="146"/>
    </row>
    <row r="69" spans="2:29" ht="16.5" customHeight="1" x14ac:dyDescent="0.35">
      <c r="B69" s="216"/>
      <c r="C69" s="216"/>
      <c r="D69" s="216"/>
      <c r="E69" s="216"/>
      <c r="F69" s="216"/>
      <c r="J69" s="216"/>
      <c r="K69" s="216"/>
      <c r="AC69" s="146"/>
    </row>
    <row r="70" spans="2:29" ht="16.5" customHeight="1" x14ac:dyDescent="0.35">
      <c r="B70" s="216"/>
      <c r="C70" s="216"/>
      <c r="D70" s="216"/>
      <c r="E70" s="216"/>
      <c r="F70" s="216"/>
      <c r="J70" s="216"/>
      <c r="K70" s="216"/>
      <c r="AC70" s="146"/>
    </row>
    <row r="71" spans="2:29" ht="16.5" customHeight="1" x14ac:dyDescent="0.35">
      <c r="B71" s="216"/>
      <c r="C71" s="216"/>
      <c r="D71" s="216"/>
      <c r="E71" s="216"/>
      <c r="F71" s="216"/>
      <c r="J71" s="216"/>
      <c r="K71" s="216"/>
      <c r="AC71" s="146"/>
    </row>
    <row r="72" spans="2:29" ht="16.5" customHeight="1" x14ac:dyDescent="0.35">
      <c r="B72" s="216"/>
      <c r="C72" s="216"/>
      <c r="D72" s="216"/>
      <c r="E72" s="216"/>
      <c r="F72" s="216"/>
      <c r="J72" s="216"/>
      <c r="K72" s="216"/>
      <c r="AC72" s="146"/>
    </row>
    <row r="73" spans="2:29" ht="16.5" customHeight="1" x14ac:dyDescent="0.35">
      <c r="B73" s="216"/>
      <c r="C73" s="216"/>
      <c r="D73" s="216"/>
      <c r="E73" s="216"/>
      <c r="F73" s="216"/>
      <c r="J73" s="216"/>
      <c r="K73" s="216"/>
      <c r="AC73" s="146"/>
    </row>
    <row r="74" spans="2:29" ht="16.5" customHeight="1" x14ac:dyDescent="0.35">
      <c r="B74" s="216"/>
      <c r="C74" s="216"/>
      <c r="D74" s="216"/>
      <c r="E74" s="216"/>
      <c r="F74" s="216"/>
      <c r="J74" s="216"/>
      <c r="K74" s="216"/>
      <c r="AC74" s="146"/>
    </row>
    <row r="75" spans="2:29" ht="16.5" customHeight="1" x14ac:dyDescent="0.35">
      <c r="B75" s="216"/>
      <c r="C75" s="216"/>
      <c r="D75" s="216"/>
      <c r="E75" s="216"/>
      <c r="F75" s="216"/>
      <c r="J75" s="216"/>
      <c r="K75" s="216"/>
      <c r="AC75" s="146"/>
    </row>
    <row r="76" spans="2:29" ht="16.5" customHeight="1" x14ac:dyDescent="0.35">
      <c r="B76" s="216"/>
      <c r="C76" s="216"/>
      <c r="D76" s="216"/>
      <c r="E76" s="216"/>
      <c r="F76" s="216"/>
      <c r="J76" s="216"/>
      <c r="K76" s="216"/>
      <c r="AC76" s="146"/>
    </row>
    <row r="77" spans="2:29" ht="16.5" customHeight="1" x14ac:dyDescent="0.35">
      <c r="B77" s="216"/>
      <c r="C77" s="216"/>
      <c r="D77" s="216"/>
      <c r="E77" s="216"/>
      <c r="F77" s="216"/>
      <c r="J77" s="216"/>
      <c r="K77" s="216"/>
      <c r="AC77" s="146"/>
    </row>
    <row r="78" spans="2:29" ht="16.5" customHeight="1" x14ac:dyDescent="0.35">
      <c r="B78" s="216"/>
      <c r="C78" s="216"/>
      <c r="D78" s="216"/>
      <c r="E78" s="216"/>
      <c r="F78" s="216"/>
      <c r="J78" s="216"/>
      <c r="K78" s="216"/>
      <c r="AC78" s="146"/>
    </row>
    <row r="79" spans="2:29" ht="16.5" customHeight="1" x14ac:dyDescent="0.35">
      <c r="B79" s="216"/>
      <c r="C79" s="216"/>
      <c r="D79" s="216"/>
      <c r="E79" s="216"/>
      <c r="F79" s="216"/>
      <c r="J79" s="216"/>
      <c r="K79" s="216"/>
      <c r="AC79" s="146"/>
    </row>
    <row r="80" spans="2:29" ht="16.5" customHeight="1" x14ac:dyDescent="0.35">
      <c r="B80" s="216"/>
      <c r="C80" s="216"/>
      <c r="D80" s="216"/>
      <c r="E80" s="216"/>
      <c r="F80" s="216"/>
      <c r="J80" s="216"/>
      <c r="K80" s="216"/>
      <c r="AC80" s="146"/>
    </row>
    <row r="81" spans="2:29" ht="16.5" customHeight="1" x14ac:dyDescent="0.35">
      <c r="B81" s="216"/>
      <c r="C81" s="216"/>
      <c r="D81" s="216"/>
      <c r="E81" s="216"/>
      <c r="F81" s="216"/>
      <c r="J81" s="216"/>
      <c r="K81" s="216"/>
      <c r="AC81" s="146"/>
    </row>
    <row r="82" spans="2:29" ht="16.5" customHeight="1" x14ac:dyDescent="0.35">
      <c r="B82" s="216"/>
      <c r="C82" s="216"/>
      <c r="D82" s="216"/>
      <c r="E82" s="216"/>
      <c r="F82" s="216"/>
      <c r="J82" s="216"/>
      <c r="K82" s="216"/>
      <c r="AC82" s="146"/>
    </row>
    <row r="83" spans="2:29" ht="16.5" customHeight="1" x14ac:dyDescent="0.35">
      <c r="B83" s="216"/>
      <c r="C83" s="216"/>
      <c r="D83" s="216"/>
      <c r="E83" s="216"/>
      <c r="F83" s="216"/>
      <c r="J83" s="216"/>
      <c r="K83" s="216"/>
      <c r="AC83" s="146"/>
    </row>
    <row r="84" spans="2:29" ht="16.5" customHeight="1" x14ac:dyDescent="0.35">
      <c r="B84" s="216"/>
      <c r="C84" s="216"/>
      <c r="D84" s="216"/>
      <c r="E84" s="216"/>
      <c r="F84" s="216"/>
      <c r="J84" s="216"/>
      <c r="K84" s="216"/>
      <c r="AC84" s="146"/>
    </row>
    <row r="85" spans="2:29" ht="16.5" customHeight="1" x14ac:dyDescent="0.35">
      <c r="B85" s="216"/>
      <c r="C85" s="216"/>
      <c r="D85" s="216"/>
      <c r="E85" s="216"/>
      <c r="F85" s="216"/>
      <c r="J85" s="216"/>
      <c r="K85" s="216"/>
      <c r="AC85" s="146"/>
    </row>
    <row r="86" spans="2:29" ht="16.5" customHeight="1" x14ac:dyDescent="0.35">
      <c r="B86" s="216"/>
      <c r="C86" s="216"/>
      <c r="D86" s="216"/>
      <c r="E86" s="216"/>
      <c r="F86" s="216"/>
      <c r="J86" s="216"/>
      <c r="K86" s="216"/>
      <c r="AC86" s="146"/>
    </row>
    <row r="87" spans="2:29" ht="16.5" customHeight="1" x14ac:dyDescent="0.35">
      <c r="B87" s="216"/>
      <c r="C87" s="216"/>
      <c r="D87" s="216"/>
      <c r="E87" s="216"/>
      <c r="F87" s="216"/>
      <c r="J87" s="216"/>
      <c r="K87" s="216"/>
      <c r="AC87" s="146"/>
    </row>
    <row r="88" spans="2:29" ht="16.5" customHeight="1" x14ac:dyDescent="0.35">
      <c r="B88" s="216"/>
      <c r="C88" s="216"/>
      <c r="D88" s="216"/>
      <c r="E88" s="216"/>
      <c r="F88" s="216"/>
      <c r="J88" s="216"/>
      <c r="K88" s="216"/>
      <c r="AC88" s="146"/>
    </row>
    <row r="89" spans="2:29" ht="16.5" customHeight="1" x14ac:dyDescent="0.35">
      <c r="B89" s="216"/>
      <c r="C89" s="216"/>
      <c r="D89" s="216"/>
      <c r="E89" s="216"/>
      <c r="F89" s="216"/>
      <c r="J89" s="216"/>
      <c r="K89" s="216"/>
      <c r="AC89" s="146"/>
    </row>
    <row r="90" spans="2:29" ht="16.5" customHeight="1" x14ac:dyDescent="0.35">
      <c r="B90" s="216"/>
      <c r="C90" s="216"/>
      <c r="D90" s="216"/>
      <c r="E90" s="216"/>
      <c r="F90" s="216"/>
      <c r="J90" s="216"/>
      <c r="K90" s="216"/>
      <c r="AC90" s="146"/>
    </row>
    <row r="91" spans="2:29" ht="16.5" customHeight="1" x14ac:dyDescent="0.35">
      <c r="B91" s="216"/>
      <c r="C91" s="216"/>
      <c r="D91" s="216"/>
      <c r="E91" s="216"/>
      <c r="F91" s="216"/>
      <c r="J91" s="216"/>
      <c r="K91" s="216"/>
      <c r="AC91" s="146"/>
    </row>
    <row r="92" spans="2:29" ht="16.5" customHeight="1" x14ac:dyDescent="0.35">
      <c r="B92" s="216"/>
      <c r="C92" s="216"/>
      <c r="D92" s="216"/>
      <c r="E92" s="216"/>
      <c r="F92" s="216"/>
      <c r="J92" s="216"/>
      <c r="K92" s="216"/>
      <c r="AC92" s="146"/>
    </row>
    <row r="93" spans="2:29" ht="16.5" customHeight="1" x14ac:dyDescent="0.35">
      <c r="B93" s="216"/>
      <c r="C93" s="216"/>
      <c r="D93" s="216"/>
      <c r="E93" s="216"/>
      <c r="F93" s="216"/>
      <c r="J93" s="216"/>
      <c r="K93" s="216"/>
      <c r="AC93" s="146"/>
    </row>
    <row r="94" spans="2:29" ht="16.5" customHeight="1" x14ac:dyDescent="0.35">
      <c r="B94" s="216"/>
      <c r="C94" s="216"/>
      <c r="D94" s="216"/>
      <c r="E94" s="216"/>
      <c r="F94" s="216"/>
      <c r="J94" s="216"/>
      <c r="K94" s="216"/>
      <c r="AC94" s="146"/>
    </row>
    <row r="95" spans="2:29" ht="16.5" customHeight="1" x14ac:dyDescent="0.35">
      <c r="B95" s="216"/>
      <c r="C95" s="216"/>
      <c r="D95" s="216"/>
      <c r="E95" s="216"/>
      <c r="F95" s="216"/>
      <c r="J95" s="216"/>
      <c r="K95" s="216"/>
      <c r="AC95" s="146"/>
    </row>
    <row r="96" spans="2:29" ht="16.5" customHeight="1" x14ac:dyDescent="0.35">
      <c r="B96" s="216"/>
      <c r="C96" s="216"/>
      <c r="D96" s="216"/>
      <c r="E96" s="216"/>
      <c r="F96" s="216"/>
      <c r="J96" s="216"/>
      <c r="K96" s="216"/>
      <c r="AC96" s="146"/>
    </row>
    <row r="97" spans="2:29" ht="16.5" customHeight="1" x14ac:dyDescent="0.35">
      <c r="B97" s="216"/>
      <c r="C97" s="216"/>
      <c r="D97" s="216"/>
      <c r="E97" s="216"/>
      <c r="F97" s="216"/>
      <c r="J97" s="216"/>
      <c r="K97" s="216"/>
      <c r="AC97" s="146"/>
    </row>
    <row r="98" spans="2:29" ht="16.5" customHeight="1" x14ac:dyDescent="0.35">
      <c r="B98" s="216"/>
      <c r="C98" s="216"/>
      <c r="D98" s="216"/>
      <c r="E98" s="216"/>
      <c r="F98" s="216"/>
      <c r="J98" s="216"/>
      <c r="K98" s="216"/>
      <c r="AC98" s="146"/>
    </row>
    <row r="99" spans="2:29" ht="16.5" customHeight="1" x14ac:dyDescent="0.35">
      <c r="B99" s="216"/>
      <c r="C99" s="216"/>
      <c r="D99" s="216"/>
      <c r="E99" s="216"/>
      <c r="F99" s="216"/>
      <c r="J99" s="216"/>
      <c r="K99" s="216"/>
      <c r="AC99" s="146"/>
    </row>
    <row r="100" spans="2:29" ht="16.5" customHeight="1" x14ac:dyDescent="0.35">
      <c r="B100" s="216"/>
      <c r="C100" s="216"/>
      <c r="D100" s="216"/>
      <c r="E100" s="216"/>
      <c r="F100" s="216"/>
      <c r="J100" s="216"/>
      <c r="K100" s="216"/>
      <c r="AC100" s="146"/>
    </row>
    <row r="101" spans="2:29" ht="16.5" customHeight="1" x14ac:dyDescent="0.35">
      <c r="B101" s="216"/>
      <c r="C101" s="216"/>
      <c r="D101" s="216"/>
      <c r="E101" s="216"/>
      <c r="F101" s="216"/>
      <c r="J101" s="216"/>
      <c r="K101" s="216"/>
      <c r="AC101" s="146"/>
    </row>
    <row r="102" spans="2:29" ht="16.5" customHeight="1" x14ac:dyDescent="0.35">
      <c r="B102" s="216"/>
      <c r="C102" s="216"/>
      <c r="D102" s="216"/>
      <c r="E102" s="216"/>
      <c r="F102" s="216"/>
      <c r="J102" s="216"/>
      <c r="K102" s="216"/>
      <c r="AC102" s="146"/>
    </row>
    <row r="103" spans="2:29" ht="16.5" customHeight="1" x14ac:dyDescent="0.35">
      <c r="B103" s="216"/>
      <c r="C103" s="216"/>
      <c r="D103" s="216"/>
      <c r="E103" s="216"/>
      <c r="F103" s="216"/>
      <c r="J103" s="216"/>
      <c r="K103" s="216"/>
      <c r="AC103" s="146"/>
    </row>
    <row r="104" spans="2:29" ht="16.5" customHeight="1" x14ac:dyDescent="0.35">
      <c r="B104" s="216"/>
      <c r="C104" s="216"/>
      <c r="D104" s="216"/>
      <c r="E104" s="216"/>
      <c r="F104" s="216"/>
      <c r="J104" s="216"/>
      <c r="K104" s="216"/>
      <c r="AC104" s="146"/>
    </row>
    <row r="105" spans="2:29" ht="16.5" customHeight="1" x14ac:dyDescent="0.35">
      <c r="B105" s="216"/>
      <c r="C105" s="216"/>
      <c r="D105" s="216"/>
      <c r="E105" s="216"/>
      <c r="F105" s="216"/>
      <c r="J105" s="216"/>
      <c r="K105" s="216"/>
      <c r="AC105" s="146"/>
    </row>
    <row r="106" spans="2:29" ht="16.5" customHeight="1" x14ac:dyDescent="0.35">
      <c r="B106" s="216"/>
      <c r="C106" s="216"/>
      <c r="D106" s="216"/>
      <c r="E106" s="216"/>
      <c r="F106" s="216"/>
      <c r="J106" s="216"/>
      <c r="K106" s="216"/>
      <c r="AC106" s="146"/>
    </row>
    <row r="107" spans="2:29" ht="16.5" customHeight="1" x14ac:dyDescent="0.35">
      <c r="B107" s="216"/>
      <c r="C107" s="216"/>
      <c r="D107" s="216"/>
      <c r="E107" s="216"/>
      <c r="F107" s="216"/>
      <c r="J107" s="216"/>
      <c r="K107" s="216"/>
      <c r="AC107" s="146"/>
    </row>
    <row r="108" spans="2:29" ht="16.5" customHeight="1" x14ac:dyDescent="0.35">
      <c r="B108" s="216"/>
      <c r="C108" s="216"/>
      <c r="D108" s="216"/>
      <c r="E108" s="216"/>
      <c r="F108" s="216"/>
      <c r="J108" s="216"/>
      <c r="K108" s="216"/>
      <c r="AC108" s="146"/>
    </row>
    <row r="109" spans="2:29" ht="16.5" customHeight="1" x14ac:dyDescent="0.35">
      <c r="B109" s="216"/>
      <c r="C109" s="216"/>
      <c r="D109" s="216"/>
      <c r="E109" s="216"/>
      <c r="F109" s="216"/>
      <c r="J109" s="216"/>
      <c r="K109" s="216"/>
      <c r="AC109" s="146"/>
    </row>
    <row r="110" spans="2:29" ht="16.5" customHeight="1" x14ac:dyDescent="0.35">
      <c r="B110" s="216"/>
      <c r="C110" s="216"/>
      <c r="D110" s="216"/>
      <c r="E110" s="216"/>
      <c r="F110" s="216"/>
      <c r="J110" s="216"/>
      <c r="K110" s="216"/>
      <c r="AC110" s="146"/>
    </row>
    <row r="111" spans="2:29" ht="16.5" customHeight="1" x14ac:dyDescent="0.35">
      <c r="B111" s="216"/>
      <c r="C111" s="216"/>
      <c r="D111" s="216"/>
      <c r="E111" s="216"/>
      <c r="F111" s="216"/>
      <c r="J111" s="216"/>
      <c r="K111" s="216"/>
      <c r="AC111" s="146"/>
    </row>
    <row r="112" spans="2:29" ht="16.5" customHeight="1" x14ac:dyDescent="0.35">
      <c r="B112" s="216"/>
      <c r="C112" s="216"/>
      <c r="D112" s="216"/>
      <c r="E112" s="216"/>
      <c r="F112" s="216"/>
      <c r="J112" s="216"/>
      <c r="K112" s="216"/>
      <c r="AC112" s="146"/>
    </row>
    <row r="113" spans="2:29" ht="16.5" customHeight="1" x14ac:dyDescent="0.35">
      <c r="B113" s="216"/>
      <c r="C113" s="216"/>
      <c r="D113" s="216"/>
      <c r="E113" s="216"/>
      <c r="F113" s="216"/>
      <c r="J113" s="216"/>
      <c r="K113" s="216"/>
      <c r="AC113" s="146"/>
    </row>
    <row r="114" spans="2:29" ht="16.5" customHeight="1" x14ac:dyDescent="0.35">
      <c r="B114" s="216"/>
      <c r="C114" s="216"/>
      <c r="D114" s="216"/>
      <c r="E114" s="216"/>
      <c r="F114" s="216"/>
      <c r="J114" s="216"/>
      <c r="K114" s="216"/>
      <c r="AC114" s="146"/>
    </row>
    <row r="115" spans="2:29" ht="16.5" customHeight="1" x14ac:dyDescent="0.35">
      <c r="B115" s="216"/>
      <c r="C115" s="216"/>
      <c r="D115" s="216"/>
      <c r="E115" s="216"/>
      <c r="F115" s="216"/>
      <c r="J115" s="216"/>
      <c r="K115" s="216"/>
      <c r="AC115" s="146"/>
    </row>
    <row r="116" spans="2:29" ht="16.5" customHeight="1" x14ac:dyDescent="0.35">
      <c r="B116" s="216"/>
      <c r="C116" s="216"/>
      <c r="D116" s="216"/>
      <c r="E116" s="216"/>
      <c r="F116" s="216"/>
      <c r="J116" s="216"/>
      <c r="K116" s="216"/>
      <c r="AC116" s="146"/>
    </row>
    <row r="117" spans="2:29" ht="16.5" customHeight="1" x14ac:dyDescent="0.35">
      <c r="B117" s="216"/>
      <c r="C117" s="216"/>
      <c r="D117" s="216"/>
      <c r="E117" s="216"/>
      <c r="F117" s="216"/>
      <c r="J117" s="216"/>
      <c r="K117" s="216"/>
      <c r="AC117" s="146"/>
    </row>
    <row r="118" spans="2:29" ht="16.5" customHeight="1" x14ac:dyDescent="0.35">
      <c r="B118" s="216"/>
      <c r="C118" s="216"/>
      <c r="D118" s="216"/>
      <c r="E118" s="216"/>
      <c r="F118" s="216"/>
      <c r="J118" s="216"/>
      <c r="K118" s="216"/>
      <c r="AC118" s="146"/>
    </row>
    <row r="119" spans="2:29" ht="16.5" customHeight="1" x14ac:dyDescent="0.35">
      <c r="B119" s="216"/>
      <c r="C119" s="216"/>
      <c r="D119" s="216"/>
      <c r="E119" s="216"/>
      <c r="F119" s="216"/>
      <c r="J119" s="216"/>
      <c r="K119" s="216"/>
      <c r="AC119" s="146"/>
    </row>
    <row r="120" spans="2:29" ht="16.5" customHeight="1" x14ac:dyDescent="0.35">
      <c r="B120" s="216"/>
      <c r="C120" s="216"/>
      <c r="D120" s="216"/>
      <c r="E120" s="216"/>
      <c r="F120" s="216"/>
      <c r="J120" s="216"/>
      <c r="K120" s="216"/>
      <c r="AC120" s="146"/>
    </row>
    <row r="121" spans="2:29" ht="16.5" customHeight="1" x14ac:dyDescent="0.35">
      <c r="B121" s="216"/>
      <c r="C121" s="216"/>
      <c r="D121" s="216"/>
      <c r="E121" s="216"/>
      <c r="F121" s="216"/>
      <c r="J121" s="216"/>
      <c r="K121" s="216"/>
      <c r="AC121" s="146"/>
    </row>
    <row r="122" spans="2:29" ht="16.5" customHeight="1" x14ac:dyDescent="0.35">
      <c r="B122" s="216"/>
      <c r="C122" s="216"/>
      <c r="D122" s="216"/>
      <c r="E122" s="216"/>
      <c r="F122" s="216"/>
      <c r="J122" s="216"/>
      <c r="K122" s="216"/>
      <c r="AC122" s="146"/>
    </row>
    <row r="123" spans="2:29" ht="16.5" customHeight="1" x14ac:dyDescent="0.35">
      <c r="B123" s="216"/>
      <c r="C123" s="216"/>
      <c r="D123" s="216"/>
      <c r="E123" s="216"/>
      <c r="F123" s="216"/>
      <c r="J123" s="216"/>
      <c r="K123" s="216"/>
      <c r="AC123" s="146"/>
    </row>
    <row r="124" spans="2:29" ht="16.5" customHeight="1" x14ac:dyDescent="0.35">
      <c r="B124" s="216"/>
      <c r="C124" s="216"/>
      <c r="D124" s="216"/>
      <c r="E124" s="216"/>
      <c r="F124" s="216"/>
      <c r="J124" s="216"/>
      <c r="K124" s="216"/>
      <c r="AC124" s="146"/>
    </row>
    <row r="125" spans="2:29" ht="16.5" customHeight="1" x14ac:dyDescent="0.35">
      <c r="B125" s="216"/>
      <c r="C125" s="216"/>
      <c r="D125" s="216"/>
      <c r="E125" s="216"/>
      <c r="F125" s="216"/>
      <c r="J125" s="216"/>
      <c r="K125" s="216"/>
      <c r="AC125" s="146"/>
    </row>
    <row r="126" spans="2:29" ht="16.5" customHeight="1" x14ac:dyDescent="0.35">
      <c r="B126" s="216"/>
      <c r="C126" s="216"/>
      <c r="D126" s="216"/>
      <c r="E126" s="216"/>
      <c r="F126" s="216"/>
      <c r="J126" s="216"/>
      <c r="K126" s="216"/>
      <c r="AC126" s="146"/>
    </row>
    <row r="127" spans="2:29" ht="16.5" customHeight="1" x14ac:dyDescent="0.35">
      <c r="B127" s="216"/>
      <c r="C127" s="216"/>
      <c r="D127" s="216"/>
      <c r="E127" s="216"/>
      <c r="F127" s="216"/>
      <c r="J127" s="216"/>
      <c r="K127" s="216"/>
      <c r="AC127" s="146"/>
    </row>
    <row r="128" spans="2:29" ht="16.5" customHeight="1" x14ac:dyDescent="0.35">
      <c r="B128" s="216"/>
      <c r="C128" s="216"/>
      <c r="D128" s="216"/>
      <c r="E128" s="216"/>
      <c r="F128" s="216"/>
      <c r="J128" s="216"/>
      <c r="K128" s="216"/>
      <c r="AC128" s="146"/>
    </row>
    <row r="129" spans="2:29" ht="16.5" customHeight="1" x14ac:dyDescent="0.35">
      <c r="B129" s="216"/>
      <c r="C129" s="216"/>
      <c r="D129" s="216"/>
      <c r="E129" s="216"/>
      <c r="F129" s="216"/>
      <c r="J129" s="216"/>
      <c r="K129" s="216"/>
      <c r="AC129" s="146"/>
    </row>
    <row r="130" spans="2:29" ht="16.5" customHeight="1" x14ac:dyDescent="0.35">
      <c r="B130" s="216"/>
      <c r="C130" s="216"/>
      <c r="D130" s="216"/>
      <c r="E130" s="216"/>
      <c r="F130" s="216"/>
      <c r="J130" s="216"/>
      <c r="K130" s="216"/>
      <c r="AC130" s="146"/>
    </row>
    <row r="131" spans="2:29" ht="16.5" customHeight="1" x14ac:dyDescent="0.35">
      <c r="B131" s="216"/>
      <c r="C131" s="216"/>
      <c r="D131" s="216"/>
      <c r="E131" s="216"/>
      <c r="F131" s="216"/>
      <c r="J131" s="216"/>
      <c r="K131" s="216"/>
      <c r="AC131" s="146"/>
    </row>
    <row r="132" spans="2:29" ht="16.5" customHeight="1" x14ac:dyDescent="0.35">
      <c r="B132" s="216"/>
      <c r="C132" s="216"/>
      <c r="D132" s="216"/>
      <c r="E132" s="216"/>
      <c r="F132" s="216"/>
      <c r="J132" s="216"/>
      <c r="K132" s="216"/>
      <c r="AC132" s="146"/>
    </row>
    <row r="133" spans="2:29" ht="16.5" customHeight="1" x14ac:dyDescent="0.35">
      <c r="B133" s="216"/>
      <c r="C133" s="216"/>
      <c r="D133" s="216"/>
      <c r="E133" s="216"/>
      <c r="F133" s="216"/>
      <c r="J133" s="216"/>
      <c r="K133" s="216"/>
      <c r="AC133" s="146"/>
    </row>
    <row r="134" spans="2:29" ht="16.5" customHeight="1" x14ac:dyDescent="0.35">
      <c r="B134" s="216"/>
      <c r="C134" s="216"/>
      <c r="D134" s="216"/>
      <c r="E134" s="216"/>
      <c r="F134" s="216"/>
      <c r="J134" s="216"/>
      <c r="K134" s="216"/>
      <c r="AC134" s="146"/>
    </row>
    <row r="135" spans="2:29" ht="16.5" customHeight="1" x14ac:dyDescent="0.35">
      <c r="B135" s="216"/>
      <c r="C135" s="216"/>
      <c r="D135" s="216"/>
      <c r="E135" s="216"/>
      <c r="F135" s="216"/>
      <c r="J135" s="216"/>
      <c r="K135" s="216"/>
      <c r="AC135" s="146"/>
    </row>
    <row r="136" spans="2:29" ht="16.5" customHeight="1" x14ac:dyDescent="0.35">
      <c r="B136" s="216"/>
      <c r="C136" s="216"/>
      <c r="D136" s="216"/>
      <c r="E136" s="216"/>
      <c r="F136" s="216"/>
      <c r="J136" s="216"/>
      <c r="K136" s="216"/>
      <c r="AC136" s="146"/>
    </row>
    <row r="137" spans="2:29" ht="16.5" customHeight="1" x14ac:dyDescent="0.35">
      <c r="B137" s="216"/>
      <c r="C137" s="216"/>
      <c r="D137" s="216"/>
      <c r="E137" s="216"/>
      <c r="F137" s="216"/>
      <c r="J137" s="216"/>
      <c r="K137" s="216"/>
      <c r="AC137" s="146"/>
    </row>
    <row r="138" spans="2:29" ht="16.5" customHeight="1" x14ac:dyDescent="0.35">
      <c r="B138" s="216"/>
      <c r="C138" s="216"/>
      <c r="D138" s="216"/>
      <c r="E138" s="216"/>
      <c r="F138" s="216"/>
      <c r="J138" s="216"/>
      <c r="K138" s="216"/>
      <c r="AC138" s="146"/>
    </row>
    <row r="139" spans="2:29" ht="16.5" customHeight="1" x14ac:dyDescent="0.35">
      <c r="B139" s="216"/>
      <c r="C139" s="216"/>
      <c r="D139" s="216"/>
      <c r="E139" s="216"/>
      <c r="F139" s="216"/>
      <c r="J139" s="216"/>
      <c r="K139" s="216"/>
      <c r="AC139" s="146"/>
    </row>
    <row r="140" spans="2:29" ht="16.5" customHeight="1" x14ac:dyDescent="0.35">
      <c r="B140" s="216"/>
      <c r="C140" s="216"/>
      <c r="D140" s="216"/>
      <c r="E140" s="216"/>
      <c r="F140" s="216"/>
      <c r="J140" s="216"/>
      <c r="K140" s="216"/>
      <c r="AC140" s="146"/>
    </row>
    <row r="141" spans="2:29" ht="16.5" customHeight="1" x14ac:dyDescent="0.35">
      <c r="B141" s="216"/>
      <c r="C141" s="216"/>
      <c r="D141" s="216"/>
      <c r="E141" s="216"/>
      <c r="F141" s="216"/>
      <c r="J141" s="216"/>
      <c r="K141" s="216"/>
      <c r="AC141" s="146"/>
    </row>
    <row r="142" spans="2:29" ht="16.5" customHeight="1" x14ac:dyDescent="0.35">
      <c r="B142" s="216"/>
      <c r="C142" s="216"/>
      <c r="D142" s="216"/>
      <c r="E142" s="216"/>
      <c r="F142" s="216"/>
      <c r="J142" s="216"/>
      <c r="K142" s="216"/>
      <c r="AC142" s="146"/>
    </row>
    <row r="143" spans="2:29" ht="16.5" customHeight="1" x14ac:dyDescent="0.35">
      <c r="B143" s="216"/>
      <c r="C143" s="216"/>
      <c r="D143" s="216"/>
      <c r="E143" s="216"/>
      <c r="F143" s="216"/>
      <c r="J143" s="216"/>
      <c r="K143" s="216"/>
      <c r="AC143" s="146"/>
    </row>
    <row r="144" spans="2:29" ht="16.5" customHeight="1" x14ac:dyDescent="0.35">
      <c r="B144" s="216"/>
      <c r="C144" s="216"/>
      <c r="D144" s="216"/>
      <c r="E144" s="216"/>
      <c r="F144" s="216"/>
      <c r="J144" s="216"/>
      <c r="K144" s="216"/>
      <c r="AC144" s="146"/>
    </row>
    <row r="145" spans="2:29" ht="16.5" customHeight="1" x14ac:dyDescent="0.35">
      <c r="B145" s="216"/>
      <c r="C145" s="216"/>
      <c r="D145" s="216"/>
      <c r="E145" s="216"/>
      <c r="F145" s="216"/>
      <c r="J145" s="216"/>
      <c r="K145" s="216"/>
      <c r="AC145" s="146"/>
    </row>
    <row r="146" spans="2:29" ht="16.5" customHeight="1" x14ac:dyDescent="0.35">
      <c r="B146" s="216"/>
      <c r="C146" s="216"/>
      <c r="D146" s="216"/>
      <c r="E146" s="216"/>
      <c r="F146" s="216"/>
      <c r="J146" s="216"/>
      <c r="K146" s="216"/>
      <c r="AC146" s="146"/>
    </row>
    <row r="147" spans="2:29" ht="16.5" customHeight="1" x14ac:dyDescent="0.35">
      <c r="B147" s="216"/>
      <c r="C147" s="216"/>
      <c r="D147" s="216"/>
      <c r="E147" s="216"/>
      <c r="F147" s="216"/>
      <c r="J147" s="216"/>
      <c r="K147" s="216"/>
      <c r="AC147" s="146"/>
    </row>
    <row r="148" spans="2:29" ht="16.5" customHeight="1" x14ac:dyDescent="0.35">
      <c r="B148" s="216"/>
      <c r="C148" s="216"/>
      <c r="D148" s="216"/>
      <c r="E148" s="216"/>
      <c r="F148" s="216"/>
      <c r="J148" s="216"/>
      <c r="K148" s="216"/>
      <c r="AC148" s="146"/>
    </row>
    <row r="149" spans="2:29" ht="16.5" customHeight="1" x14ac:dyDescent="0.35">
      <c r="B149" s="216"/>
      <c r="C149" s="216"/>
      <c r="D149" s="216"/>
      <c r="E149" s="216"/>
      <c r="F149" s="216"/>
      <c r="J149" s="216"/>
      <c r="K149" s="216"/>
      <c r="AC149" s="146"/>
    </row>
    <row r="150" spans="2:29" ht="16.5" customHeight="1" x14ac:dyDescent="0.35">
      <c r="B150" s="216"/>
      <c r="C150" s="216"/>
      <c r="D150" s="216"/>
      <c r="E150" s="216"/>
      <c r="F150" s="216"/>
      <c r="J150" s="216"/>
      <c r="K150" s="216"/>
      <c r="AC150" s="146"/>
    </row>
    <row r="151" spans="2:29" ht="16.5" customHeight="1" x14ac:dyDescent="0.35">
      <c r="B151" s="216"/>
      <c r="C151" s="216"/>
      <c r="D151" s="216"/>
      <c r="E151" s="216"/>
      <c r="F151" s="216"/>
      <c r="J151" s="216"/>
      <c r="K151" s="216"/>
      <c r="AC151" s="146"/>
    </row>
    <row r="152" spans="2:29" ht="16.5" customHeight="1" x14ac:dyDescent="0.35">
      <c r="B152" s="216"/>
      <c r="C152" s="216"/>
      <c r="D152" s="216"/>
      <c r="E152" s="216"/>
      <c r="F152" s="216"/>
      <c r="J152" s="216"/>
      <c r="K152" s="216"/>
      <c r="AC152" s="146"/>
    </row>
    <row r="153" spans="2:29" ht="16.5" customHeight="1" x14ac:dyDescent="0.35">
      <c r="B153" s="216"/>
      <c r="C153" s="216"/>
      <c r="D153" s="216"/>
      <c r="E153" s="216"/>
      <c r="F153" s="216"/>
      <c r="J153" s="216"/>
      <c r="K153" s="216"/>
      <c r="AC153" s="146"/>
    </row>
    <row r="154" spans="2:29" ht="16.5" customHeight="1" x14ac:dyDescent="0.35">
      <c r="B154" s="216"/>
      <c r="C154" s="216"/>
      <c r="D154" s="216"/>
      <c r="E154" s="216"/>
      <c r="F154" s="216"/>
      <c r="J154" s="216"/>
      <c r="K154" s="216"/>
      <c r="AC154" s="146"/>
    </row>
    <row r="155" spans="2:29" ht="16.5" customHeight="1" x14ac:dyDescent="0.35">
      <c r="B155" s="216"/>
      <c r="C155" s="216"/>
      <c r="D155" s="216"/>
      <c r="E155" s="216"/>
      <c r="F155" s="216"/>
      <c r="J155" s="216"/>
      <c r="K155" s="216"/>
      <c r="AC155" s="146"/>
    </row>
    <row r="156" spans="2:29" ht="16.5" customHeight="1" x14ac:dyDescent="0.35">
      <c r="B156" s="216"/>
      <c r="C156" s="216"/>
      <c r="D156" s="216"/>
      <c r="E156" s="216"/>
      <c r="F156" s="216"/>
      <c r="J156" s="216"/>
      <c r="K156" s="216"/>
      <c r="AC156" s="146"/>
    </row>
    <row r="157" spans="2:29" ht="16.5" customHeight="1" x14ac:dyDescent="0.35">
      <c r="B157" s="216"/>
      <c r="C157" s="216"/>
      <c r="D157" s="216"/>
      <c r="E157" s="216"/>
      <c r="F157" s="216"/>
      <c r="J157" s="216"/>
      <c r="K157" s="216"/>
      <c r="AC157" s="146"/>
    </row>
    <row r="158" spans="2:29" ht="16.5" customHeight="1" x14ac:dyDescent="0.35">
      <c r="B158" s="216"/>
      <c r="C158" s="216"/>
      <c r="D158" s="216"/>
      <c r="E158" s="216"/>
      <c r="F158" s="216"/>
      <c r="J158" s="216"/>
      <c r="K158" s="216"/>
      <c r="AC158" s="146"/>
    </row>
    <row r="159" spans="2:29" ht="16.5" customHeight="1" x14ac:dyDescent="0.35">
      <c r="B159" s="216"/>
      <c r="C159" s="216"/>
      <c r="D159" s="216"/>
      <c r="E159" s="216"/>
      <c r="F159" s="216"/>
      <c r="J159" s="216"/>
      <c r="K159" s="216"/>
      <c r="AC159" s="146"/>
    </row>
    <row r="160" spans="2:29" ht="16.5" customHeight="1" x14ac:dyDescent="0.35">
      <c r="B160" s="216"/>
      <c r="C160" s="216"/>
      <c r="D160" s="216"/>
      <c r="E160" s="216"/>
      <c r="F160" s="216"/>
      <c r="J160" s="216"/>
      <c r="K160" s="216"/>
      <c r="AC160" s="146"/>
    </row>
    <row r="161" spans="2:29" ht="16.5" customHeight="1" x14ac:dyDescent="0.35">
      <c r="B161" s="216"/>
      <c r="C161" s="216"/>
      <c r="D161" s="216"/>
      <c r="E161" s="216"/>
      <c r="F161" s="216"/>
      <c r="J161" s="216"/>
      <c r="K161" s="216"/>
      <c r="AC161" s="146"/>
    </row>
    <row r="162" spans="2:29" ht="16.5" customHeight="1" x14ac:dyDescent="0.35">
      <c r="B162" s="216"/>
      <c r="C162" s="216"/>
      <c r="D162" s="216"/>
      <c r="E162" s="216"/>
      <c r="F162" s="216"/>
      <c r="J162" s="216"/>
      <c r="K162" s="216"/>
      <c r="AC162" s="146"/>
    </row>
    <row r="163" spans="2:29" ht="16.5" customHeight="1" x14ac:dyDescent="0.35">
      <c r="B163" s="216"/>
      <c r="C163" s="216"/>
      <c r="D163" s="216"/>
      <c r="E163" s="216"/>
      <c r="F163" s="216"/>
      <c r="J163" s="216"/>
      <c r="K163" s="216"/>
      <c r="AC163" s="146"/>
    </row>
    <row r="164" spans="2:29" ht="16.5" customHeight="1" x14ac:dyDescent="0.35">
      <c r="B164" s="216"/>
      <c r="C164" s="216"/>
      <c r="D164" s="216"/>
      <c r="E164" s="216"/>
      <c r="F164" s="216"/>
      <c r="J164" s="216"/>
      <c r="K164" s="216"/>
      <c r="AC164" s="146"/>
    </row>
    <row r="165" spans="2:29" ht="16.5" customHeight="1" x14ac:dyDescent="0.35">
      <c r="B165" s="216"/>
      <c r="C165" s="216"/>
      <c r="D165" s="216"/>
      <c r="E165" s="216"/>
      <c r="F165" s="216"/>
      <c r="J165" s="216"/>
      <c r="K165" s="216"/>
      <c r="AC165" s="146"/>
    </row>
    <row r="166" spans="2:29" ht="16.5" customHeight="1" x14ac:dyDescent="0.35">
      <c r="B166" s="216"/>
      <c r="C166" s="216"/>
      <c r="D166" s="216"/>
      <c r="E166" s="216"/>
      <c r="F166" s="216"/>
      <c r="J166" s="216"/>
      <c r="K166" s="216"/>
      <c r="AC166" s="146"/>
    </row>
    <row r="167" spans="2:29" ht="16.5" customHeight="1" x14ac:dyDescent="0.35">
      <c r="B167" s="216"/>
      <c r="C167" s="216"/>
      <c r="D167" s="216"/>
      <c r="E167" s="216"/>
      <c r="F167" s="216"/>
      <c r="J167" s="216"/>
      <c r="K167" s="216"/>
      <c r="AC167" s="146"/>
    </row>
    <row r="168" spans="2:29" ht="16.5" customHeight="1" x14ac:dyDescent="0.35">
      <c r="B168" s="216"/>
      <c r="C168" s="216"/>
      <c r="D168" s="216"/>
      <c r="E168" s="216"/>
      <c r="F168" s="216"/>
      <c r="J168" s="216"/>
      <c r="K168" s="216"/>
      <c r="AC168" s="146"/>
    </row>
    <row r="169" spans="2:29" ht="16.5" customHeight="1" x14ac:dyDescent="0.35">
      <c r="B169" s="216"/>
      <c r="C169" s="216"/>
      <c r="D169" s="216"/>
      <c r="E169" s="216"/>
      <c r="F169" s="216"/>
      <c r="J169" s="216"/>
      <c r="K169" s="216"/>
      <c r="AC169" s="146"/>
    </row>
    <row r="170" spans="2:29" ht="16.5" customHeight="1" x14ac:dyDescent="0.35">
      <c r="B170" s="216"/>
      <c r="C170" s="216"/>
      <c r="D170" s="216"/>
      <c r="E170" s="216"/>
      <c r="F170" s="216"/>
      <c r="J170" s="216"/>
      <c r="K170" s="216"/>
      <c r="AC170" s="146"/>
    </row>
    <row r="171" spans="2:29" ht="16.5" customHeight="1" x14ac:dyDescent="0.35">
      <c r="B171" s="216"/>
      <c r="C171" s="216"/>
      <c r="D171" s="216"/>
      <c r="E171" s="216"/>
      <c r="F171" s="216"/>
      <c r="J171" s="216"/>
      <c r="K171" s="216"/>
      <c r="AC171" s="146"/>
    </row>
    <row r="172" spans="2:29" ht="16.5" customHeight="1" x14ac:dyDescent="0.35">
      <c r="B172" s="216"/>
      <c r="C172" s="216"/>
      <c r="D172" s="216"/>
      <c r="E172" s="216"/>
      <c r="F172" s="216"/>
      <c r="J172" s="216"/>
      <c r="K172" s="216"/>
      <c r="AC172" s="146"/>
    </row>
    <row r="173" spans="2:29" ht="16.5" customHeight="1" x14ac:dyDescent="0.35">
      <c r="B173" s="216"/>
      <c r="C173" s="216"/>
      <c r="D173" s="216"/>
      <c r="E173" s="216"/>
      <c r="F173" s="216"/>
      <c r="J173" s="216"/>
      <c r="K173" s="216"/>
      <c r="AC173" s="146"/>
    </row>
    <row r="174" spans="2:29" ht="16.5" customHeight="1" x14ac:dyDescent="0.35">
      <c r="B174" s="216"/>
      <c r="C174" s="216"/>
      <c r="D174" s="216"/>
      <c r="E174" s="216"/>
      <c r="F174" s="216"/>
      <c r="J174" s="216"/>
      <c r="K174" s="216"/>
      <c r="AC174" s="146"/>
    </row>
    <row r="175" spans="2:29" ht="16.5" customHeight="1" x14ac:dyDescent="0.35">
      <c r="B175" s="216"/>
      <c r="C175" s="216"/>
      <c r="D175" s="216"/>
      <c r="E175" s="216"/>
      <c r="F175" s="216"/>
      <c r="J175" s="216"/>
      <c r="K175" s="216"/>
      <c r="AC175" s="146"/>
    </row>
    <row r="176" spans="2:29" ht="16.5" customHeight="1" x14ac:dyDescent="0.35">
      <c r="B176" s="216"/>
      <c r="C176" s="216"/>
      <c r="D176" s="216"/>
      <c r="E176" s="216"/>
      <c r="F176" s="216"/>
      <c r="J176" s="216"/>
      <c r="K176" s="216"/>
      <c r="AC176" s="146"/>
    </row>
    <row r="177" spans="2:29" ht="16.5" customHeight="1" x14ac:dyDescent="0.35">
      <c r="B177" s="216"/>
      <c r="C177" s="216"/>
      <c r="D177" s="216"/>
      <c r="E177" s="216"/>
      <c r="F177" s="216"/>
      <c r="J177" s="216"/>
      <c r="K177" s="216"/>
      <c r="AC177" s="146"/>
    </row>
    <row r="178" spans="2:29" ht="16.5" customHeight="1" x14ac:dyDescent="0.35">
      <c r="B178" s="216"/>
      <c r="C178" s="216"/>
      <c r="D178" s="216"/>
      <c r="E178" s="216"/>
      <c r="F178" s="216"/>
      <c r="J178" s="216"/>
      <c r="K178" s="216"/>
      <c r="AC178" s="146"/>
    </row>
    <row r="179" spans="2:29" ht="16.5" customHeight="1" x14ac:dyDescent="0.35">
      <c r="B179" s="216"/>
      <c r="C179" s="216"/>
      <c r="D179" s="216"/>
      <c r="E179" s="216"/>
      <c r="F179" s="216"/>
      <c r="J179" s="216"/>
      <c r="K179" s="216"/>
      <c r="AC179" s="146"/>
    </row>
    <row r="180" spans="2:29" ht="16.5" customHeight="1" x14ac:dyDescent="0.35">
      <c r="B180" s="216"/>
      <c r="C180" s="216"/>
      <c r="D180" s="216"/>
      <c r="E180" s="216"/>
      <c r="F180" s="216"/>
      <c r="J180" s="216"/>
      <c r="K180" s="216"/>
      <c r="AC180" s="146"/>
    </row>
    <row r="181" spans="2:29" ht="16.5" customHeight="1" x14ac:dyDescent="0.35">
      <c r="B181" s="216"/>
      <c r="C181" s="216"/>
      <c r="D181" s="216"/>
      <c r="E181" s="216"/>
      <c r="F181" s="216"/>
      <c r="J181" s="216"/>
      <c r="K181" s="216"/>
      <c r="AC181" s="146"/>
    </row>
    <row r="182" spans="2:29" ht="16.5" customHeight="1" x14ac:dyDescent="0.35">
      <c r="B182" s="216"/>
      <c r="C182" s="216"/>
      <c r="D182" s="216"/>
      <c r="E182" s="216"/>
      <c r="F182" s="216"/>
      <c r="J182" s="216"/>
      <c r="K182" s="216"/>
      <c r="AC182" s="146"/>
    </row>
    <row r="183" spans="2:29" ht="16.5" customHeight="1" x14ac:dyDescent="0.35">
      <c r="B183" s="216"/>
      <c r="C183" s="216"/>
      <c r="D183" s="216"/>
      <c r="E183" s="216"/>
      <c r="F183" s="216"/>
      <c r="J183" s="216"/>
      <c r="K183" s="216"/>
      <c r="AC183" s="146"/>
    </row>
    <row r="184" spans="2:29" ht="16.5" customHeight="1" x14ac:dyDescent="0.35">
      <c r="B184" s="216"/>
      <c r="C184" s="216"/>
      <c r="D184" s="216"/>
      <c r="E184" s="216"/>
      <c r="F184" s="216"/>
      <c r="J184" s="216"/>
      <c r="K184" s="216"/>
      <c r="AC184" s="146"/>
    </row>
    <row r="185" spans="2:29" ht="16.5" customHeight="1" x14ac:dyDescent="0.35">
      <c r="B185" s="216"/>
      <c r="C185" s="216"/>
      <c r="D185" s="216"/>
      <c r="E185" s="216"/>
      <c r="F185" s="216"/>
      <c r="J185" s="216"/>
      <c r="K185" s="216"/>
      <c r="AC185" s="146"/>
    </row>
    <row r="186" spans="2:29" ht="16.5" customHeight="1" x14ac:dyDescent="0.35">
      <c r="B186" s="216"/>
      <c r="C186" s="216"/>
      <c r="D186" s="216"/>
      <c r="E186" s="216"/>
      <c r="F186" s="216"/>
      <c r="J186" s="216"/>
      <c r="K186" s="216"/>
      <c r="AC186" s="146"/>
    </row>
    <row r="187" spans="2:29" ht="16.5" customHeight="1" x14ac:dyDescent="0.35">
      <c r="B187" s="216"/>
      <c r="C187" s="216"/>
      <c r="D187" s="216"/>
      <c r="E187" s="216"/>
      <c r="F187" s="216"/>
      <c r="J187" s="216"/>
      <c r="K187" s="216"/>
      <c r="AC187" s="146"/>
    </row>
    <row r="188" spans="2:29" ht="16.5" customHeight="1" x14ac:dyDescent="0.35">
      <c r="B188" s="216"/>
      <c r="C188" s="216"/>
      <c r="D188" s="216"/>
      <c r="E188" s="216"/>
      <c r="F188" s="216"/>
      <c r="J188" s="216"/>
      <c r="K188" s="216"/>
      <c r="AC188" s="146"/>
    </row>
    <row r="189" spans="2:29" ht="16.5" customHeight="1" x14ac:dyDescent="0.35">
      <c r="B189" s="216"/>
      <c r="C189" s="216"/>
      <c r="D189" s="216"/>
      <c r="E189" s="216"/>
      <c r="F189" s="216"/>
      <c r="J189" s="216"/>
      <c r="K189" s="216"/>
      <c r="AC189" s="146"/>
    </row>
    <row r="190" spans="2:29" ht="16.5" customHeight="1" x14ac:dyDescent="0.35">
      <c r="B190" s="216"/>
      <c r="C190" s="216"/>
      <c r="D190" s="216"/>
      <c r="E190" s="216"/>
      <c r="F190" s="216"/>
      <c r="J190" s="216"/>
      <c r="K190" s="216"/>
      <c r="AC190" s="146"/>
    </row>
    <row r="191" spans="2:29" ht="16.5" customHeight="1" x14ac:dyDescent="0.35">
      <c r="B191" s="216"/>
      <c r="C191" s="216"/>
      <c r="D191" s="216"/>
      <c r="E191" s="216"/>
      <c r="F191" s="216"/>
      <c r="J191" s="216"/>
      <c r="K191" s="216"/>
      <c r="AC191" s="146"/>
    </row>
    <row r="192" spans="2:29" ht="16.5" customHeight="1" x14ac:dyDescent="0.35">
      <c r="B192" s="216"/>
      <c r="C192" s="216"/>
      <c r="D192" s="216"/>
      <c r="E192" s="216"/>
      <c r="F192" s="216"/>
      <c r="J192" s="216"/>
      <c r="K192" s="216"/>
      <c r="AC192" s="146"/>
    </row>
    <row r="193" spans="2:29" ht="16.5" customHeight="1" x14ac:dyDescent="0.35">
      <c r="B193" s="216"/>
      <c r="C193" s="216"/>
      <c r="D193" s="216"/>
      <c r="E193" s="216"/>
      <c r="F193" s="216"/>
      <c r="J193" s="216"/>
      <c r="K193" s="216"/>
      <c r="AC193" s="146"/>
    </row>
    <row r="194" spans="2:29" ht="16.5" customHeight="1" x14ac:dyDescent="0.35">
      <c r="B194" s="216"/>
      <c r="C194" s="216"/>
      <c r="D194" s="216"/>
      <c r="E194" s="216"/>
      <c r="F194" s="216"/>
      <c r="J194" s="216"/>
      <c r="K194" s="216"/>
      <c r="AC194" s="146"/>
    </row>
    <row r="195" spans="2:29" ht="16.5" customHeight="1" x14ac:dyDescent="0.35">
      <c r="B195" s="216"/>
      <c r="C195" s="216"/>
      <c r="D195" s="216"/>
      <c r="E195" s="216"/>
      <c r="F195" s="216"/>
      <c r="J195" s="216"/>
      <c r="K195" s="216"/>
      <c r="AC195" s="146"/>
    </row>
    <row r="196" spans="2:29" ht="16.5" customHeight="1" x14ac:dyDescent="0.35">
      <c r="B196" s="216"/>
      <c r="C196" s="216"/>
      <c r="D196" s="216"/>
      <c r="E196" s="216"/>
      <c r="F196" s="216"/>
      <c r="J196" s="216"/>
      <c r="K196" s="216"/>
      <c r="AC196" s="146"/>
    </row>
    <row r="197" spans="2:29" ht="16.5" customHeight="1" x14ac:dyDescent="0.35">
      <c r="B197" s="216"/>
      <c r="C197" s="216"/>
      <c r="D197" s="216"/>
      <c r="E197" s="216"/>
      <c r="F197" s="216"/>
      <c r="J197" s="216"/>
      <c r="K197" s="216"/>
      <c r="AC197" s="146"/>
    </row>
    <row r="198" spans="2:29" ht="16.5" customHeight="1" x14ac:dyDescent="0.35">
      <c r="B198" s="216"/>
      <c r="C198" s="216"/>
      <c r="D198" s="216"/>
      <c r="E198" s="216"/>
      <c r="F198" s="216"/>
      <c r="J198" s="216"/>
      <c r="K198" s="216"/>
      <c r="AC198" s="146"/>
    </row>
    <row r="199" spans="2:29" ht="16.5" customHeight="1" x14ac:dyDescent="0.35">
      <c r="B199" s="216"/>
      <c r="C199" s="216"/>
      <c r="D199" s="216"/>
      <c r="E199" s="216"/>
      <c r="F199" s="216"/>
      <c r="J199" s="216"/>
      <c r="K199" s="216"/>
      <c r="AC199" s="146"/>
    </row>
    <row r="200" spans="2:29" ht="16.5" customHeight="1" x14ac:dyDescent="0.35">
      <c r="B200" s="216"/>
      <c r="C200" s="216"/>
      <c r="D200" s="216"/>
      <c r="E200" s="216"/>
      <c r="F200" s="216"/>
      <c r="J200" s="216"/>
      <c r="K200" s="216"/>
      <c r="AC200" s="146"/>
    </row>
    <row r="201" spans="2:29" ht="16.5" customHeight="1" x14ac:dyDescent="0.35">
      <c r="B201" s="216"/>
      <c r="C201" s="216"/>
      <c r="D201" s="216"/>
      <c r="E201" s="216"/>
      <c r="F201" s="216"/>
      <c r="J201" s="216"/>
      <c r="K201" s="216"/>
      <c r="AC201" s="146"/>
    </row>
    <row r="202" spans="2:29" ht="16.5" customHeight="1" x14ac:dyDescent="0.35">
      <c r="B202" s="216"/>
      <c r="C202" s="216"/>
      <c r="D202" s="216"/>
      <c r="E202" s="216"/>
      <c r="F202" s="216"/>
      <c r="J202" s="216"/>
      <c r="K202" s="216"/>
      <c r="AC202" s="146"/>
    </row>
    <row r="203" spans="2:29" ht="16.5" customHeight="1" x14ac:dyDescent="0.35">
      <c r="B203" s="216"/>
      <c r="C203" s="216"/>
      <c r="D203" s="216"/>
      <c r="E203" s="216"/>
      <c r="F203" s="216"/>
      <c r="J203" s="216"/>
      <c r="K203" s="216"/>
      <c r="AC203" s="146"/>
    </row>
    <row r="204" spans="2:29" ht="16.5" customHeight="1" x14ac:dyDescent="0.35">
      <c r="B204" s="216"/>
      <c r="C204" s="216"/>
      <c r="D204" s="216"/>
      <c r="E204" s="216"/>
      <c r="F204" s="216"/>
      <c r="J204" s="216"/>
      <c r="K204" s="216"/>
      <c r="AC204" s="146"/>
    </row>
    <row r="205" spans="2:29" ht="16.5" customHeight="1" x14ac:dyDescent="0.35">
      <c r="B205" s="216"/>
      <c r="C205" s="216"/>
      <c r="D205" s="216"/>
      <c r="E205" s="216"/>
      <c r="F205" s="216"/>
      <c r="J205" s="216"/>
      <c r="K205" s="216"/>
      <c r="AC205" s="146"/>
    </row>
    <row r="206" spans="2:29" ht="16.5" customHeight="1" x14ac:dyDescent="0.35">
      <c r="B206" s="216"/>
      <c r="C206" s="216"/>
      <c r="D206" s="216"/>
      <c r="E206" s="216"/>
      <c r="F206" s="216"/>
      <c r="J206" s="216"/>
      <c r="K206" s="216"/>
      <c r="AC206" s="146"/>
    </row>
    <row r="207" spans="2:29" ht="16.5" customHeight="1" x14ac:dyDescent="0.35">
      <c r="B207" s="216"/>
      <c r="C207" s="216"/>
      <c r="D207" s="216"/>
      <c r="E207" s="216"/>
      <c r="F207" s="216"/>
      <c r="J207" s="216"/>
      <c r="K207" s="216"/>
      <c r="AC207" s="146"/>
    </row>
    <row r="208" spans="2:29" ht="16.5" customHeight="1" x14ac:dyDescent="0.35">
      <c r="B208" s="216"/>
      <c r="C208" s="216"/>
      <c r="D208" s="216"/>
      <c r="E208" s="216"/>
      <c r="F208" s="216"/>
      <c r="J208" s="216"/>
      <c r="K208" s="216"/>
      <c r="AC208" s="146"/>
    </row>
    <row r="209" spans="2:29" ht="16.5" customHeight="1" x14ac:dyDescent="0.35">
      <c r="B209" s="216"/>
      <c r="C209" s="216"/>
      <c r="D209" s="216"/>
      <c r="E209" s="216"/>
      <c r="F209" s="216"/>
      <c r="J209" s="216"/>
      <c r="K209" s="216"/>
      <c r="AC209" s="146"/>
    </row>
    <row r="210" spans="2:29" ht="16.5" customHeight="1" x14ac:dyDescent="0.35">
      <c r="B210" s="216"/>
      <c r="C210" s="216"/>
      <c r="D210" s="216"/>
      <c r="E210" s="216"/>
      <c r="F210" s="216"/>
      <c r="J210" s="216"/>
      <c r="K210" s="216"/>
      <c r="AC210" s="146"/>
    </row>
    <row r="211" spans="2:29" ht="16.5" customHeight="1" x14ac:dyDescent="0.35">
      <c r="B211" s="216"/>
      <c r="C211" s="216"/>
      <c r="D211" s="216"/>
      <c r="E211" s="216"/>
      <c r="F211" s="216"/>
      <c r="J211" s="216"/>
      <c r="K211" s="216"/>
      <c r="AC211" s="146"/>
    </row>
    <row r="212" spans="2:29" ht="16.5" customHeight="1" x14ac:dyDescent="0.35">
      <c r="B212" s="216"/>
      <c r="C212" s="216"/>
      <c r="D212" s="216"/>
      <c r="E212" s="216"/>
      <c r="F212" s="216"/>
      <c r="J212" s="216"/>
      <c r="K212" s="216"/>
      <c r="AC212" s="146"/>
    </row>
    <row r="213" spans="2:29" ht="16.5" customHeight="1" x14ac:dyDescent="0.35">
      <c r="B213" s="216"/>
      <c r="C213" s="216"/>
      <c r="D213" s="216"/>
      <c r="E213" s="216"/>
      <c r="F213" s="216"/>
      <c r="J213" s="216"/>
      <c r="K213" s="216"/>
      <c r="AC213" s="146"/>
    </row>
    <row r="214" spans="2:29" ht="16.5" customHeight="1" x14ac:dyDescent="0.35">
      <c r="B214" s="216"/>
      <c r="C214" s="216"/>
      <c r="D214" s="216"/>
      <c r="E214" s="216"/>
      <c r="F214" s="216"/>
      <c r="J214" s="216"/>
      <c r="K214" s="216"/>
      <c r="AC214" s="146"/>
    </row>
    <row r="215" spans="2:29" ht="16.5" customHeight="1" x14ac:dyDescent="0.35">
      <c r="B215" s="216"/>
      <c r="C215" s="216"/>
      <c r="D215" s="216"/>
      <c r="E215" s="216"/>
      <c r="F215" s="216"/>
      <c r="J215" s="216"/>
      <c r="K215" s="216"/>
      <c r="AC215" s="146"/>
    </row>
    <row r="216" spans="2:29" ht="16.5" customHeight="1" x14ac:dyDescent="0.35">
      <c r="B216" s="216"/>
      <c r="C216" s="216"/>
      <c r="D216" s="216"/>
      <c r="E216" s="216"/>
      <c r="F216" s="216"/>
      <c r="J216" s="216"/>
      <c r="K216" s="216"/>
      <c r="AC216" s="146"/>
    </row>
    <row r="217" spans="2:29" ht="16.5" customHeight="1" x14ac:dyDescent="0.35">
      <c r="B217" s="216"/>
      <c r="C217" s="216"/>
      <c r="D217" s="216"/>
      <c r="E217" s="216"/>
      <c r="F217" s="216"/>
      <c r="J217" s="216"/>
      <c r="K217" s="216"/>
      <c r="AC217" s="146"/>
    </row>
    <row r="218" spans="2:29" ht="16.5" customHeight="1" x14ac:dyDescent="0.35">
      <c r="B218" s="216"/>
      <c r="C218" s="216"/>
      <c r="D218" s="216"/>
      <c r="E218" s="216"/>
      <c r="F218" s="216"/>
      <c r="J218" s="216"/>
      <c r="K218" s="216"/>
      <c r="AC218" s="146"/>
    </row>
    <row r="219" spans="2:29" ht="16.5" customHeight="1" x14ac:dyDescent="0.35">
      <c r="B219" s="216"/>
      <c r="C219" s="216"/>
      <c r="D219" s="216"/>
      <c r="E219" s="216"/>
      <c r="F219" s="216"/>
      <c r="J219" s="216"/>
      <c r="K219" s="216"/>
      <c r="AC219" s="146"/>
    </row>
    <row r="220" spans="2:29" ht="16.5" customHeight="1" x14ac:dyDescent="0.35">
      <c r="B220" s="216"/>
      <c r="C220" s="216"/>
      <c r="D220" s="216"/>
      <c r="E220" s="216"/>
      <c r="F220" s="216"/>
      <c r="J220" s="216"/>
      <c r="K220" s="216"/>
      <c r="AC220" s="146"/>
    </row>
    <row r="221" spans="2:29" ht="16.5" customHeight="1" x14ac:dyDescent="0.35">
      <c r="B221" s="216"/>
      <c r="C221" s="216"/>
      <c r="D221" s="216"/>
      <c r="E221" s="216"/>
      <c r="F221" s="216"/>
      <c r="J221" s="216"/>
      <c r="K221" s="216"/>
      <c r="AC221" s="146"/>
    </row>
    <row r="222" spans="2:29" ht="16.5" customHeight="1" x14ac:dyDescent="0.35">
      <c r="B222" s="216"/>
      <c r="C222" s="216"/>
      <c r="D222" s="216"/>
      <c r="E222" s="216"/>
      <c r="F222" s="216"/>
      <c r="J222" s="216"/>
      <c r="K222" s="216"/>
      <c r="AC222" s="146"/>
    </row>
    <row r="223" spans="2:29" ht="16.5" customHeight="1" x14ac:dyDescent="0.35">
      <c r="B223" s="216"/>
      <c r="C223" s="216"/>
      <c r="D223" s="216"/>
      <c r="E223" s="216"/>
      <c r="F223" s="216"/>
      <c r="J223" s="216"/>
      <c r="K223" s="216"/>
      <c r="AC223" s="146"/>
    </row>
    <row r="224" spans="2:29" ht="16.5" customHeight="1" x14ac:dyDescent="0.35">
      <c r="B224" s="216"/>
      <c r="C224" s="216"/>
      <c r="D224" s="216"/>
      <c r="E224" s="216"/>
      <c r="F224" s="216"/>
      <c r="J224" s="216"/>
      <c r="K224" s="216"/>
      <c r="AC224" s="146"/>
    </row>
    <row r="225" spans="2:29" ht="16.5" customHeight="1" x14ac:dyDescent="0.35">
      <c r="B225" s="216"/>
      <c r="C225" s="216"/>
      <c r="D225" s="216"/>
      <c r="E225" s="216"/>
      <c r="F225" s="216"/>
      <c r="J225" s="216"/>
      <c r="K225" s="216"/>
      <c r="AC225" s="146"/>
    </row>
    <row r="226" spans="2:29" ht="16.5" customHeight="1" x14ac:dyDescent="0.35">
      <c r="B226" s="216"/>
      <c r="C226" s="216"/>
      <c r="D226" s="216"/>
      <c r="E226" s="216"/>
      <c r="F226" s="216"/>
      <c r="J226" s="216"/>
      <c r="K226" s="216"/>
      <c r="AC226" s="146"/>
    </row>
    <row r="227" spans="2:29" ht="16.5" customHeight="1" x14ac:dyDescent="0.35">
      <c r="B227" s="216"/>
      <c r="C227" s="216"/>
      <c r="D227" s="216"/>
      <c r="E227" s="216"/>
      <c r="F227" s="216"/>
      <c r="J227" s="216"/>
      <c r="K227" s="216"/>
      <c r="AC227" s="146"/>
    </row>
    <row r="228" spans="2:29" ht="16.5" customHeight="1" x14ac:dyDescent="0.35">
      <c r="B228" s="216"/>
      <c r="C228" s="216"/>
      <c r="D228" s="216"/>
      <c r="E228" s="216"/>
      <c r="F228" s="216"/>
      <c r="J228" s="216"/>
      <c r="K228" s="216"/>
      <c r="AC228" s="146"/>
    </row>
    <row r="229" spans="2:29" ht="16.5" customHeight="1" x14ac:dyDescent="0.35">
      <c r="B229" s="216"/>
      <c r="C229" s="216"/>
      <c r="D229" s="216"/>
      <c r="E229" s="216"/>
      <c r="F229" s="216"/>
      <c r="J229" s="216"/>
      <c r="K229" s="216"/>
      <c r="AC229" s="146"/>
    </row>
    <row r="230" spans="2:29" ht="16.5" customHeight="1" x14ac:dyDescent="0.35">
      <c r="B230" s="216"/>
      <c r="C230" s="216"/>
      <c r="D230" s="216"/>
      <c r="E230" s="216"/>
      <c r="F230" s="216"/>
      <c r="J230" s="216"/>
      <c r="K230" s="216"/>
      <c r="AC230" s="146"/>
    </row>
    <row r="231" spans="2:29" ht="16.5" customHeight="1" x14ac:dyDescent="0.35">
      <c r="B231" s="216"/>
      <c r="C231" s="216"/>
      <c r="D231" s="216"/>
      <c r="E231" s="216"/>
      <c r="F231" s="216"/>
      <c r="J231" s="216"/>
      <c r="K231" s="216"/>
      <c r="AC231" s="146"/>
    </row>
    <row r="232" spans="2:29" ht="16.5" customHeight="1" x14ac:dyDescent="0.35">
      <c r="B232" s="216"/>
      <c r="C232" s="216"/>
      <c r="D232" s="216"/>
      <c r="E232" s="216"/>
      <c r="F232" s="216"/>
      <c r="J232" s="216"/>
      <c r="K232" s="216"/>
      <c r="AC232" s="146"/>
    </row>
    <row r="233" spans="2:29" ht="16.5" customHeight="1" x14ac:dyDescent="0.35">
      <c r="B233" s="216"/>
      <c r="C233" s="216"/>
      <c r="D233" s="216"/>
      <c r="E233" s="216"/>
      <c r="F233" s="216"/>
      <c r="J233" s="216"/>
      <c r="K233" s="216"/>
      <c r="AC233" s="146"/>
    </row>
    <row r="234" spans="2:29" ht="16.5" customHeight="1" x14ac:dyDescent="0.35">
      <c r="B234" s="216"/>
      <c r="C234" s="216"/>
      <c r="D234" s="216"/>
      <c r="E234" s="216"/>
      <c r="F234" s="216"/>
      <c r="J234" s="216"/>
      <c r="K234" s="216"/>
      <c r="AC234" s="146"/>
    </row>
    <row r="235" spans="2:29" ht="16.5" customHeight="1" x14ac:dyDescent="0.35">
      <c r="B235" s="216"/>
      <c r="C235" s="216"/>
      <c r="D235" s="216"/>
      <c r="E235" s="216"/>
      <c r="F235" s="216"/>
      <c r="J235" s="216"/>
      <c r="K235" s="216"/>
      <c r="AC235" s="146"/>
    </row>
    <row r="236" spans="2:29" ht="16.5" customHeight="1" x14ac:dyDescent="0.35">
      <c r="B236" s="216"/>
      <c r="C236" s="216"/>
      <c r="D236" s="216"/>
      <c r="E236" s="216"/>
      <c r="F236" s="216"/>
      <c r="J236" s="216"/>
      <c r="K236" s="216"/>
      <c r="AC236" s="146"/>
    </row>
    <row r="237" spans="2:29" ht="16.5" customHeight="1" x14ac:dyDescent="0.35">
      <c r="B237" s="216"/>
      <c r="C237" s="216"/>
      <c r="D237" s="216"/>
      <c r="E237" s="216"/>
      <c r="F237" s="216"/>
      <c r="J237" s="216"/>
      <c r="K237" s="216"/>
      <c r="AC237" s="146"/>
    </row>
    <row r="238" spans="2:29" ht="16.5" customHeight="1" x14ac:dyDescent="0.35">
      <c r="B238" s="216"/>
      <c r="C238" s="216"/>
      <c r="D238" s="216"/>
      <c r="E238" s="216"/>
      <c r="F238" s="216"/>
      <c r="J238" s="216"/>
      <c r="K238" s="216"/>
      <c r="AC238" s="146"/>
    </row>
    <row r="239" spans="2:29" ht="16.5" customHeight="1" x14ac:dyDescent="0.35">
      <c r="B239" s="216"/>
      <c r="C239" s="216"/>
      <c r="D239" s="216"/>
      <c r="E239" s="216"/>
      <c r="F239" s="216"/>
      <c r="J239" s="216"/>
      <c r="K239" s="216"/>
      <c r="AC239" s="146"/>
    </row>
    <row r="240" spans="2:29" ht="16.5" customHeight="1" x14ac:dyDescent="0.35">
      <c r="B240" s="216"/>
      <c r="C240" s="216"/>
      <c r="D240" s="216"/>
      <c r="E240" s="216"/>
      <c r="F240" s="216"/>
      <c r="J240" s="216"/>
      <c r="K240" s="216"/>
      <c r="AC240" s="146"/>
    </row>
    <row r="241" spans="2:29" ht="16.5" customHeight="1" x14ac:dyDescent="0.35">
      <c r="B241" s="216"/>
      <c r="C241" s="216"/>
      <c r="D241" s="216"/>
      <c r="E241" s="216"/>
      <c r="F241" s="216"/>
      <c r="J241" s="216"/>
      <c r="K241" s="216"/>
      <c r="AC241" s="146"/>
    </row>
    <row r="242" spans="2:29" ht="16.5" customHeight="1" x14ac:dyDescent="0.35">
      <c r="B242" s="216"/>
      <c r="C242" s="216"/>
      <c r="D242" s="216"/>
      <c r="E242" s="216"/>
      <c r="F242" s="216"/>
      <c r="J242" s="216"/>
      <c r="K242" s="216"/>
      <c r="AC242" s="146"/>
    </row>
    <row r="243" spans="2:29" ht="16.5" customHeight="1" x14ac:dyDescent="0.35">
      <c r="B243" s="216"/>
      <c r="C243" s="216"/>
      <c r="D243" s="216"/>
      <c r="E243" s="216"/>
      <c r="F243" s="216"/>
      <c r="J243" s="216"/>
      <c r="K243" s="216"/>
      <c r="AC243" s="146"/>
    </row>
    <row r="244" spans="2:29" ht="16.5" customHeight="1" x14ac:dyDescent="0.35">
      <c r="B244" s="216"/>
      <c r="C244" s="216"/>
      <c r="D244" s="216"/>
      <c r="E244" s="216"/>
      <c r="F244" s="216"/>
      <c r="J244" s="216"/>
      <c r="K244" s="216"/>
      <c r="AC244" s="146"/>
    </row>
    <row r="245" spans="2:29" ht="16.5" customHeight="1" x14ac:dyDescent="0.35">
      <c r="B245" s="216"/>
      <c r="C245" s="216"/>
      <c r="D245" s="216"/>
      <c r="E245" s="216"/>
      <c r="F245" s="216"/>
      <c r="J245" s="216"/>
      <c r="K245" s="216"/>
      <c r="AC245" s="146"/>
    </row>
    <row r="246" spans="2:29" ht="16.5" customHeight="1" x14ac:dyDescent="0.35">
      <c r="B246" s="216"/>
      <c r="C246" s="216"/>
      <c r="D246" s="216"/>
      <c r="E246" s="216"/>
      <c r="F246" s="216"/>
      <c r="J246" s="216"/>
      <c r="K246" s="216"/>
      <c r="AC246" s="146"/>
    </row>
    <row r="247" spans="2:29" ht="16.5" customHeight="1" x14ac:dyDescent="0.35">
      <c r="B247" s="216"/>
      <c r="C247" s="216"/>
      <c r="D247" s="216"/>
      <c r="E247" s="216"/>
      <c r="F247" s="216"/>
      <c r="J247" s="216"/>
      <c r="K247" s="216"/>
      <c r="AC247" s="146"/>
    </row>
    <row r="248" spans="2:29" ht="16.5" customHeight="1" x14ac:dyDescent="0.35">
      <c r="B248" s="216"/>
      <c r="C248" s="216"/>
      <c r="D248" s="216"/>
      <c r="E248" s="216"/>
      <c r="F248" s="216"/>
      <c r="J248" s="216"/>
      <c r="K248" s="216"/>
      <c r="AC248" s="146"/>
    </row>
    <row r="249" spans="2:29" ht="16.5" customHeight="1" x14ac:dyDescent="0.35">
      <c r="B249" s="216"/>
      <c r="C249" s="216"/>
      <c r="D249" s="216"/>
      <c r="E249" s="216"/>
      <c r="F249" s="216"/>
      <c r="J249" s="216"/>
      <c r="K249" s="216"/>
      <c r="AC249" s="146"/>
    </row>
    <row r="250" spans="2:29" ht="16.5" customHeight="1" x14ac:dyDescent="0.35">
      <c r="B250" s="216"/>
      <c r="C250" s="216"/>
      <c r="D250" s="216"/>
      <c r="E250" s="216"/>
      <c r="F250" s="216"/>
      <c r="J250" s="216"/>
      <c r="K250" s="216"/>
      <c r="AC250" s="146"/>
    </row>
    <row r="251" spans="2:29" ht="16.5" customHeight="1" x14ac:dyDescent="0.35">
      <c r="B251" s="216"/>
      <c r="C251" s="216"/>
      <c r="D251" s="216"/>
      <c r="E251" s="216"/>
      <c r="F251" s="216"/>
      <c r="J251" s="216"/>
      <c r="K251" s="216"/>
      <c r="AC251" s="146"/>
    </row>
    <row r="252" spans="2:29" ht="16.5" customHeight="1" x14ac:dyDescent="0.35">
      <c r="B252" s="216"/>
      <c r="C252" s="216"/>
      <c r="D252" s="216"/>
      <c r="E252" s="216"/>
      <c r="F252" s="216"/>
      <c r="J252" s="216"/>
      <c r="K252" s="216"/>
      <c r="AC252" s="146"/>
    </row>
    <row r="253" spans="2:29" ht="16.5" customHeight="1" x14ac:dyDescent="0.35">
      <c r="B253" s="216"/>
      <c r="C253" s="216"/>
      <c r="D253" s="216"/>
      <c r="E253" s="216"/>
      <c r="F253" s="216"/>
      <c r="J253" s="216"/>
      <c r="K253" s="216"/>
      <c r="AC253" s="146"/>
    </row>
    <row r="254" spans="2:29" ht="16.5" customHeight="1" x14ac:dyDescent="0.35">
      <c r="B254" s="216"/>
      <c r="C254" s="216"/>
      <c r="D254" s="216"/>
      <c r="E254" s="216"/>
      <c r="F254" s="216"/>
      <c r="J254" s="216"/>
      <c r="K254" s="216"/>
      <c r="AC254" s="146"/>
    </row>
    <row r="255" spans="2:29" ht="16.5" customHeight="1" x14ac:dyDescent="0.35">
      <c r="B255" s="216"/>
      <c r="C255" s="216"/>
      <c r="D255" s="216"/>
      <c r="E255" s="216"/>
      <c r="F255" s="216"/>
      <c r="J255" s="216"/>
      <c r="K255" s="216"/>
      <c r="AC255" s="146"/>
    </row>
    <row r="256" spans="2:29" ht="16.5" customHeight="1" x14ac:dyDescent="0.35">
      <c r="B256" s="216"/>
      <c r="C256" s="216"/>
      <c r="D256" s="216"/>
      <c r="E256" s="216"/>
      <c r="F256" s="216"/>
      <c r="J256" s="216"/>
      <c r="K256" s="216"/>
      <c r="AC256" s="146"/>
    </row>
    <row r="257" spans="2:29" ht="16.5" customHeight="1" x14ac:dyDescent="0.35">
      <c r="B257" s="216"/>
      <c r="C257" s="216"/>
      <c r="D257" s="216"/>
      <c r="E257" s="216"/>
      <c r="F257" s="216"/>
      <c r="J257" s="216"/>
      <c r="K257" s="216"/>
      <c r="AC257" s="146"/>
    </row>
    <row r="258" spans="2:29" ht="16.5" customHeight="1" x14ac:dyDescent="0.35">
      <c r="B258" s="216"/>
      <c r="C258" s="216"/>
      <c r="D258" s="216"/>
      <c r="E258" s="216"/>
      <c r="F258" s="216"/>
      <c r="J258" s="216"/>
      <c r="K258" s="216"/>
      <c r="AC258" s="146"/>
    </row>
    <row r="259" spans="2:29" ht="16.5" customHeight="1" x14ac:dyDescent="0.35">
      <c r="B259" s="216"/>
      <c r="C259" s="216"/>
      <c r="D259" s="216"/>
      <c r="E259" s="216"/>
      <c r="F259" s="216"/>
      <c r="J259" s="216"/>
      <c r="K259" s="216"/>
      <c r="AC259" s="146"/>
    </row>
    <row r="260" spans="2:29" ht="16.5" customHeight="1" x14ac:dyDescent="0.35">
      <c r="B260" s="216"/>
      <c r="C260" s="216"/>
      <c r="D260" s="216"/>
      <c r="E260" s="216"/>
      <c r="F260" s="216"/>
      <c r="J260" s="216"/>
      <c r="K260" s="216"/>
      <c r="AC260" s="146"/>
    </row>
    <row r="261" spans="2:29" ht="16.5" customHeight="1" x14ac:dyDescent="0.35">
      <c r="B261" s="216"/>
      <c r="C261" s="216"/>
      <c r="D261" s="216"/>
      <c r="E261" s="216"/>
      <c r="F261" s="216"/>
      <c r="J261" s="216"/>
      <c r="K261" s="216"/>
      <c r="AC261" s="146"/>
    </row>
    <row r="262" spans="2:29" ht="16.5" customHeight="1" x14ac:dyDescent="0.35">
      <c r="B262" s="216"/>
      <c r="C262" s="216"/>
      <c r="D262" s="216"/>
      <c r="E262" s="216"/>
      <c r="F262" s="216"/>
      <c r="J262" s="216"/>
      <c r="K262" s="216"/>
      <c r="AC262" s="146"/>
    </row>
    <row r="263" spans="2:29" ht="16.5" customHeight="1" x14ac:dyDescent="0.35">
      <c r="B263" s="216"/>
      <c r="C263" s="216"/>
      <c r="D263" s="216"/>
      <c r="E263" s="216"/>
      <c r="F263" s="216"/>
      <c r="J263" s="216"/>
      <c r="K263" s="216"/>
      <c r="AC263" s="146"/>
    </row>
    <row r="264" spans="2:29" ht="16.5" customHeight="1" x14ac:dyDescent="0.35">
      <c r="B264" s="216"/>
      <c r="C264" s="216"/>
      <c r="D264" s="216"/>
      <c r="E264" s="216"/>
      <c r="F264" s="216"/>
      <c r="J264" s="216"/>
      <c r="K264" s="216"/>
      <c r="AC264" s="146"/>
    </row>
    <row r="265" spans="2:29" ht="16.5" customHeight="1" x14ac:dyDescent="0.35">
      <c r="B265" s="216"/>
      <c r="C265" s="216"/>
      <c r="D265" s="216"/>
      <c r="E265" s="216"/>
      <c r="F265" s="216"/>
      <c r="J265" s="216"/>
      <c r="K265" s="216"/>
      <c r="AC265" s="146"/>
    </row>
    <row r="266" spans="2:29" ht="16.5" customHeight="1" x14ac:dyDescent="0.35">
      <c r="B266" s="216"/>
      <c r="C266" s="216"/>
      <c r="D266" s="216"/>
      <c r="E266" s="216"/>
      <c r="F266" s="216"/>
      <c r="J266" s="216"/>
      <c r="K266" s="216"/>
      <c r="AC266" s="146"/>
    </row>
    <row r="267" spans="2:29" ht="16.5" customHeight="1" x14ac:dyDescent="0.35">
      <c r="B267" s="216"/>
      <c r="C267" s="216"/>
      <c r="D267" s="216"/>
      <c r="E267" s="216"/>
      <c r="F267" s="216"/>
      <c r="J267" s="216"/>
      <c r="K267" s="216"/>
      <c r="AC267" s="146"/>
    </row>
    <row r="268" spans="2:29" ht="16.5" customHeight="1" x14ac:dyDescent="0.35">
      <c r="B268" s="216"/>
      <c r="C268" s="216"/>
      <c r="D268" s="216"/>
      <c r="E268" s="216"/>
      <c r="F268" s="216"/>
      <c r="J268" s="216"/>
      <c r="K268" s="216"/>
      <c r="AC268" s="146"/>
    </row>
    <row r="269" spans="2:29" ht="16.5" customHeight="1" x14ac:dyDescent="0.35">
      <c r="B269" s="216"/>
      <c r="C269" s="216"/>
      <c r="D269" s="216"/>
      <c r="E269" s="216"/>
      <c r="F269" s="216"/>
      <c r="J269" s="216"/>
      <c r="K269" s="216"/>
      <c r="AC269" s="146"/>
    </row>
    <row r="270" spans="2:29" ht="16.5" customHeight="1" x14ac:dyDescent="0.35">
      <c r="B270" s="216"/>
      <c r="C270" s="216"/>
      <c r="D270" s="216"/>
      <c r="E270" s="216"/>
      <c r="F270" s="216"/>
      <c r="J270" s="216"/>
      <c r="K270" s="216"/>
      <c r="AC270" s="146"/>
    </row>
    <row r="271" spans="2:29" ht="16.5" customHeight="1" x14ac:dyDescent="0.35">
      <c r="B271" s="216"/>
      <c r="C271" s="216"/>
      <c r="D271" s="216"/>
      <c r="E271" s="216"/>
      <c r="F271" s="216"/>
      <c r="J271" s="216"/>
      <c r="K271" s="216"/>
      <c r="AC271" s="146"/>
    </row>
    <row r="272" spans="2:29" ht="16.5" customHeight="1" x14ac:dyDescent="0.35">
      <c r="B272" s="216"/>
      <c r="C272" s="216"/>
      <c r="D272" s="216"/>
      <c r="E272" s="216"/>
      <c r="F272" s="216"/>
      <c r="J272" s="216"/>
      <c r="K272" s="216"/>
      <c r="AC272" s="146"/>
    </row>
    <row r="273" spans="2:29" ht="16.5" customHeight="1" x14ac:dyDescent="0.35">
      <c r="B273" s="216"/>
      <c r="C273" s="216"/>
      <c r="D273" s="216"/>
      <c r="E273" s="216"/>
      <c r="F273" s="216"/>
      <c r="J273" s="216"/>
      <c r="K273" s="216"/>
      <c r="AC273" s="146"/>
    </row>
    <row r="274" spans="2:29" ht="16.5" customHeight="1" x14ac:dyDescent="0.35">
      <c r="B274" s="216"/>
      <c r="C274" s="216"/>
      <c r="D274" s="216"/>
      <c r="E274" s="216"/>
      <c r="F274" s="216"/>
      <c r="J274" s="216"/>
      <c r="K274" s="216"/>
      <c r="AC274" s="146"/>
    </row>
    <row r="275" spans="2:29" ht="16.5" customHeight="1" x14ac:dyDescent="0.35">
      <c r="B275" s="216"/>
      <c r="C275" s="216"/>
      <c r="D275" s="216"/>
      <c r="E275" s="216"/>
      <c r="F275" s="216"/>
      <c r="J275" s="216"/>
      <c r="K275" s="216"/>
      <c r="AC275" s="146"/>
    </row>
    <row r="276" spans="2:29" ht="16.5" customHeight="1" x14ac:dyDescent="0.35">
      <c r="B276" s="216"/>
      <c r="C276" s="216"/>
      <c r="D276" s="216"/>
      <c r="E276" s="216"/>
      <c r="F276" s="216"/>
      <c r="J276" s="216"/>
      <c r="K276" s="216"/>
      <c r="AC276" s="146"/>
    </row>
    <row r="277" spans="2:29" ht="16.5" customHeight="1" x14ac:dyDescent="0.35">
      <c r="B277" s="216"/>
      <c r="C277" s="216"/>
      <c r="D277" s="216"/>
      <c r="E277" s="216"/>
      <c r="F277" s="216"/>
      <c r="J277" s="216"/>
      <c r="K277" s="216"/>
      <c r="AC277" s="146"/>
    </row>
    <row r="278" spans="2:29" ht="16.5" customHeight="1" x14ac:dyDescent="0.35">
      <c r="B278" s="216"/>
      <c r="C278" s="216"/>
      <c r="D278" s="216"/>
      <c r="E278" s="216"/>
      <c r="F278" s="216"/>
      <c r="J278" s="216"/>
      <c r="K278" s="216"/>
      <c r="AC278" s="146"/>
    </row>
    <row r="279" spans="2:29" ht="16.5" customHeight="1" x14ac:dyDescent="0.35">
      <c r="B279" s="216"/>
      <c r="C279" s="216"/>
      <c r="D279" s="216"/>
      <c r="E279" s="216"/>
      <c r="F279" s="216"/>
      <c r="J279" s="216"/>
      <c r="K279" s="216"/>
      <c r="AC279" s="146"/>
    </row>
    <row r="280" spans="2:29" ht="16.5" customHeight="1" x14ac:dyDescent="0.35">
      <c r="B280" s="216"/>
      <c r="C280" s="216"/>
      <c r="D280" s="216"/>
      <c r="E280" s="216"/>
      <c r="F280" s="216"/>
      <c r="J280" s="216"/>
      <c r="K280" s="216"/>
      <c r="AC280" s="146"/>
    </row>
    <row r="281" spans="2:29" ht="16.5" customHeight="1" x14ac:dyDescent="0.35">
      <c r="B281" s="216"/>
      <c r="C281" s="216"/>
      <c r="D281" s="216"/>
      <c r="E281" s="216"/>
      <c r="F281" s="216"/>
      <c r="J281" s="216"/>
      <c r="K281" s="216"/>
      <c r="AC281" s="146"/>
    </row>
    <row r="282" spans="2:29" ht="16.5" customHeight="1" x14ac:dyDescent="0.35">
      <c r="B282" s="216"/>
      <c r="C282" s="216"/>
      <c r="D282" s="216"/>
      <c r="E282" s="216"/>
      <c r="F282" s="216"/>
      <c r="J282" s="216"/>
      <c r="K282" s="216"/>
      <c r="AC282" s="146"/>
    </row>
    <row r="283" spans="2:29" ht="16.5" customHeight="1" x14ac:dyDescent="0.35">
      <c r="B283" s="216"/>
      <c r="C283" s="216"/>
      <c r="D283" s="216"/>
      <c r="E283" s="216"/>
      <c r="F283" s="216"/>
      <c r="J283" s="216"/>
      <c r="K283" s="216"/>
      <c r="AC283" s="146"/>
    </row>
    <row r="284" spans="2:29" ht="16.5" customHeight="1" x14ac:dyDescent="0.35">
      <c r="B284" s="216"/>
      <c r="C284" s="216"/>
      <c r="D284" s="216"/>
      <c r="E284" s="216"/>
      <c r="F284" s="216"/>
      <c r="J284" s="216"/>
      <c r="K284" s="216"/>
      <c r="AC284" s="146"/>
    </row>
    <row r="285" spans="2:29" ht="16.5" customHeight="1" x14ac:dyDescent="0.35">
      <c r="B285" s="216"/>
      <c r="C285" s="216"/>
      <c r="D285" s="216"/>
      <c r="E285" s="216"/>
      <c r="F285" s="216"/>
      <c r="J285" s="216"/>
      <c r="K285" s="216"/>
      <c r="AC285" s="146"/>
    </row>
    <row r="286" spans="2:29" ht="16.5" customHeight="1" x14ac:dyDescent="0.35">
      <c r="B286" s="216"/>
      <c r="C286" s="216"/>
      <c r="D286" s="216"/>
      <c r="E286" s="216"/>
      <c r="F286" s="216"/>
      <c r="J286" s="216"/>
      <c r="K286" s="216"/>
      <c r="AC286" s="146"/>
    </row>
    <row r="287" spans="2:29" ht="16.5" customHeight="1" x14ac:dyDescent="0.35">
      <c r="B287" s="216"/>
      <c r="C287" s="216"/>
      <c r="D287" s="216"/>
      <c r="E287" s="216"/>
      <c r="F287" s="216"/>
      <c r="J287" s="216"/>
      <c r="K287" s="216"/>
      <c r="AC287" s="146"/>
    </row>
    <row r="288" spans="2:29" ht="16.5" customHeight="1" x14ac:dyDescent="0.35">
      <c r="B288" s="216"/>
      <c r="C288" s="216"/>
      <c r="D288" s="216"/>
      <c r="E288" s="216"/>
      <c r="F288" s="216"/>
      <c r="J288" s="216"/>
      <c r="K288" s="216"/>
      <c r="AC288" s="146"/>
    </row>
    <row r="289" spans="2:29" ht="16.5" customHeight="1" x14ac:dyDescent="0.35">
      <c r="B289" s="216"/>
      <c r="C289" s="216"/>
      <c r="D289" s="216"/>
      <c r="E289" s="216"/>
      <c r="F289" s="216"/>
      <c r="J289" s="216"/>
      <c r="K289" s="216"/>
      <c r="AC289" s="146"/>
    </row>
    <row r="290" spans="2:29" ht="16.5" customHeight="1" x14ac:dyDescent="0.35">
      <c r="B290" s="216"/>
      <c r="C290" s="216"/>
      <c r="D290" s="216"/>
      <c r="E290" s="216"/>
      <c r="F290" s="216"/>
      <c r="J290" s="216"/>
      <c r="K290" s="216"/>
      <c r="AC290" s="146"/>
    </row>
    <row r="291" spans="2:29" ht="16.5" customHeight="1" x14ac:dyDescent="0.35">
      <c r="B291" s="216"/>
      <c r="C291" s="216"/>
      <c r="D291" s="216"/>
      <c r="E291" s="216"/>
      <c r="F291" s="216"/>
      <c r="J291" s="216"/>
      <c r="K291" s="216"/>
      <c r="AC291" s="146"/>
    </row>
    <row r="292" spans="2:29" ht="16.5" customHeight="1" x14ac:dyDescent="0.35">
      <c r="B292" s="216"/>
      <c r="C292" s="216"/>
      <c r="D292" s="216"/>
      <c r="E292" s="216"/>
      <c r="F292" s="216"/>
      <c r="J292" s="216"/>
      <c r="K292" s="216"/>
      <c r="AC292" s="146"/>
    </row>
    <row r="293" spans="2:29" ht="16.5" customHeight="1" x14ac:dyDescent="0.35">
      <c r="B293" s="216"/>
      <c r="C293" s="216"/>
      <c r="D293" s="216"/>
      <c r="E293" s="216"/>
      <c r="F293" s="216"/>
      <c r="J293" s="216"/>
      <c r="K293" s="216"/>
      <c r="AC293" s="146"/>
    </row>
    <row r="294" spans="2:29" ht="16.5" customHeight="1" x14ac:dyDescent="0.35">
      <c r="B294" s="216"/>
      <c r="C294" s="216"/>
      <c r="D294" s="216"/>
      <c r="E294" s="216"/>
      <c r="F294" s="216"/>
      <c r="J294" s="216"/>
      <c r="K294" s="216"/>
      <c r="AC294" s="146"/>
    </row>
    <row r="295" spans="2:29" ht="16.5" customHeight="1" x14ac:dyDescent="0.35">
      <c r="B295" s="216"/>
      <c r="C295" s="216"/>
      <c r="D295" s="216"/>
      <c r="E295" s="216"/>
      <c r="F295" s="216"/>
      <c r="J295" s="216"/>
      <c r="K295" s="216"/>
      <c r="AC295" s="146"/>
    </row>
    <row r="296" spans="2:29" ht="16.5" customHeight="1" x14ac:dyDescent="0.35">
      <c r="B296" s="216"/>
      <c r="C296" s="216"/>
      <c r="D296" s="216"/>
      <c r="E296" s="216"/>
      <c r="F296" s="216"/>
      <c r="J296" s="216"/>
      <c r="K296" s="216"/>
      <c r="AC296" s="146"/>
    </row>
    <row r="297" spans="2:29" ht="16.5" customHeight="1" x14ac:dyDescent="0.35">
      <c r="B297" s="216"/>
      <c r="C297" s="216"/>
      <c r="D297" s="216"/>
      <c r="E297" s="216"/>
      <c r="F297" s="216"/>
      <c r="J297" s="216"/>
      <c r="K297" s="216"/>
      <c r="AC297" s="146"/>
    </row>
    <row r="298" spans="2:29" ht="16.5" customHeight="1" x14ac:dyDescent="0.35">
      <c r="B298" s="216"/>
      <c r="C298" s="216"/>
      <c r="D298" s="216"/>
      <c r="E298" s="216"/>
      <c r="F298" s="216"/>
      <c r="J298" s="216"/>
      <c r="K298" s="216"/>
      <c r="AC298" s="146"/>
    </row>
    <row r="299" spans="2:29" ht="16.5" customHeight="1" x14ac:dyDescent="0.35">
      <c r="B299" s="216"/>
      <c r="C299" s="216"/>
      <c r="D299" s="216"/>
      <c r="E299" s="216"/>
      <c r="F299" s="216"/>
      <c r="J299" s="216"/>
      <c r="K299" s="216"/>
      <c r="AC299" s="146"/>
    </row>
    <row r="300" spans="2:29" ht="16.5" customHeight="1" x14ac:dyDescent="0.35">
      <c r="B300" s="216"/>
      <c r="C300" s="216"/>
      <c r="D300" s="216"/>
      <c r="E300" s="216"/>
      <c r="F300" s="216"/>
      <c r="J300" s="216"/>
      <c r="K300" s="216"/>
      <c r="AC300" s="146"/>
    </row>
    <row r="301" spans="2:29" ht="16.5" customHeight="1" x14ac:dyDescent="0.35">
      <c r="B301" s="216"/>
      <c r="C301" s="216"/>
      <c r="D301" s="216"/>
      <c r="E301" s="216"/>
      <c r="F301" s="216"/>
      <c r="J301" s="216"/>
      <c r="K301" s="216"/>
      <c r="AC301" s="146"/>
    </row>
    <row r="302" spans="2:29" ht="16.5" customHeight="1" x14ac:dyDescent="0.35">
      <c r="B302" s="216"/>
      <c r="C302" s="216"/>
      <c r="D302" s="216"/>
      <c r="E302" s="216"/>
      <c r="F302" s="216"/>
      <c r="J302" s="216"/>
      <c r="K302" s="216"/>
      <c r="AC302" s="146"/>
    </row>
    <row r="303" spans="2:29" ht="16.5" customHeight="1" x14ac:dyDescent="0.35">
      <c r="B303" s="216"/>
      <c r="C303" s="216"/>
      <c r="D303" s="216"/>
      <c r="E303" s="216"/>
      <c r="F303" s="216"/>
      <c r="J303" s="216"/>
      <c r="K303" s="216"/>
      <c r="AC303" s="146"/>
    </row>
    <row r="304" spans="2:29" ht="16.5" customHeight="1" x14ac:dyDescent="0.35">
      <c r="B304" s="216"/>
      <c r="C304" s="216"/>
      <c r="D304" s="216"/>
      <c r="E304" s="216"/>
      <c r="F304" s="216"/>
      <c r="J304" s="216"/>
      <c r="K304" s="216"/>
      <c r="AC304" s="146"/>
    </row>
    <row r="305" spans="2:29" ht="16.5" customHeight="1" x14ac:dyDescent="0.35">
      <c r="B305" s="216"/>
      <c r="C305" s="216"/>
      <c r="D305" s="216"/>
      <c r="E305" s="216"/>
      <c r="F305" s="216"/>
      <c r="J305" s="216"/>
      <c r="K305" s="216"/>
      <c r="AC305" s="146"/>
    </row>
    <row r="306" spans="2:29" ht="16.5" customHeight="1" x14ac:dyDescent="0.35">
      <c r="B306" s="216"/>
      <c r="C306" s="216"/>
      <c r="D306" s="216"/>
      <c r="E306" s="216"/>
      <c r="F306" s="216"/>
      <c r="J306" s="216"/>
      <c r="K306" s="216"/>
      <c r="AC306" s="146"/>
    </row>
    <row r="307" spans="2:29" ht="16.5" customHeight="1" x14ac:dyDescent="0.35">
      <c r="B307" s="216"/>
      <c r="C307" s="216"/>
      <c r="D307" s="216"/>
      <c r="E307" s="216"/>
      <c r="F307" s="216"/>
      <c r="J307" s="216"/>
      <c r="K307" s="216"/>
      <c r="AC307" s="146"/>
    </row>
    <row r="308" spans="2:29" ht="16.5" customHeight="1" x14ac:dyDescent="0.35">
      <c r="B308" s="216"/>
      <c r="C308" s="216"/>
      <c r="D308" s="216"/>
      <c r="E308" s="216"/>
      <c r="F308" s="216"/>
      <c r="J308" s="216"/>
      <c r="K308" s="216"/>
      <c r="AC308" s="146"/>
    </row>
    <row r="309" spans="2:29" ht="16.5" customHeight="1" x14ac:dyDescent="0.35">
      <c r="B309" s="216"/>
      <c r="C309" s="216"/>
      <c r="D309" s="216"/>
      <c r="E309" s="216"/>
      <c r="F309" s="216"/>
      <c r="J309" s="216"/>
      <c r="K309" s="216"/>
      <c r="AC309" s="146"/>
    </row>
    <row r="310" spans="2:29" ht="16.5" customHeight="1" x14ac:dyDescent="0.35">
      <c r="B310" s="216"/>
      <c r="C310" s="216"/>
      <c r="D310" s="216"/>
      <c r="E310" s="216"/>
      <c r="F310" s="216"/>
      <c r="J310" s="216"/>
      <c r="K310" s="216"/>
      <c r="AC310" s="146"/>
    </row>
    <row r="311" spans="2:29" ht="16.5" customHeight="1" x14ac:dyDescent="0.35">
      <c r="B311" s="216"/>
      <c r="C311" s="216"/>
      <c r="D311" s="216"/>
      <c r="E311" s="216"/>
      <c r="F311" s="216"/>
      <c r="J311" s="216"/>
      <c r="K311" s="216"/>
      <c r="AC311" s="146"/>
    </row>
    <row r="312" spans="2:29" ht="16.5" customHeight="1" x14ac:dyDescent="0.35">
      <c r="B312" s="216"/>
      <c r="C312" s="216"/>
      <c r="D312" s="216"/>
      <c r="E312" s="216"/>
      <c r="F312" s="216"/>
      <c r="J312" s="216"/>
      <c r="K312" s="216"/>
      <c r="AC312" s="146"/>
    </row>
    <row r="313" spans="2:29" ht="16.5" customHeight="1" x14ac:dyDescent="0.35">
      <c r="B313" s="216"/>
      <c r="C313" s="216"/>
      <c r="D313" s="216"/>
      <c r="E313" s="216"/>
      <c r="F313" s="216"/>
      <c r="J313" s="216"/>
      <c r="K313" s="216"/>
      <c r="AC313" s="146"/>
    </row>
    <row r="314" spans="2:29" ht="16.5" customHeight="1" x14ac:dyDescent="0.35">
      <c r="B314" s="216"/>
      <c r="C314" s="216"/>
      <c r="D314" s="216"/>
      <c r="E314" s="216"/>
      <c r="F314" s="216"/>
      <c r="J314" s="216"/>
      <c r="K314" s="216"/>
      <c r="AC314" s="146"/>
    </row>
    <row r="315" spans="2:29" ht="16.5" customHeight="1" x14ac:dyDescent="0.35">
      <c r="B315" s="216"/>
      <c r="C315" s="216"/>
      <c r="D315" s="216"/>
      <c r="E315" s="216"/>
      <c r="F315" s="216"/>
      <c r="J315" s="216"/>
      <c r="K315" s="216"/>
      <c r="AC315" s="146"/>
    </row>
    <row r="316" spans="2:29" ht="16.5" customHeight="1" x14ac:dyDescent="0.35">
      <c r="B316" s="216"/>
      <c r="C316" s="216"/>
      <c r="D316" s="216"/>
      <c r="E316" s="216"/>
      <c r="F316" s="216"/>
      <c r="J316" s="216"/>
      <c r="K316" s="216"/>
      <c r="AC316" s="146"/>
    </row>
    <row r="317" spans="2:29" ht="16.5" customHeight="1" x14ac:dyDescent="0.35">
      <c r="B317" s="216"/>
      <c r="C317" s="216"/>
      <c r="D317" s="216"/>
      <c r="E317" s="216"/>
      <c r="F317" s="216"/>
      <c r="J317" s="216"/>
      <c r="K317" s="216"/>
      <c r="AC317" s="146"/>
    </row>
    <row r="318" spans="2:29" ht="16.5" customHeight="1" x14ac:dyDescent="0.35">
      <c r="B318" s="216"/>
      <c r="C318" s="216"/>
      <c r="D318" s="216"/>
      <c r="E318" s="216"/>
      <c r="F318" s="216"/>
      <c r="J318" s="216"/>
      <c r="K318" s="216"/>
      <c r="AC318" s="146"/>
    </row>
    <row r="319" spans="2:29" ht="16.5" customHeight="1" x14ac:dyDescent="0.35">
      <c r="B319" s="216"/>
      <c r="C319" s="216"/>
      <c r="D319" s="216"/>
      <c r="E319" s="216"/>
      <c r="F319" s="216"/>
      <c r="J319" s="216"/>
      <c r="K319" s="216"/>
      <c r="AC319" s="146"/>
    </row>
    <row r="320" spans="2:29" ht="16.5" customHeight="1" x14ac:dyDescent="0.35">
      <c r="B320" s="216"/>
      <c r="C320" s="216"/>
      <c r="D320" s="216"/>
      <c r="E320" s="216"/>
      <c r="F320" s="216"/>
      <c r="J320" s="216"/>
      <c r="K320" s="216"/>
      <c r="AC320" s="146"/>
    </row>
    <row r="321" spans="2:29" ht="16.5" customHeight="1" x14ac:dyDescent="0.35">
      <c r="B321" s="216"/>
      <c r="C321" s="216"/>
      <c r="D321" s="216"/>
      <c r="E321" s="216"/>
      <c r="F321" s="216"/>
      <c r="J321" s="216"/>
      <c r="K321" s="216"/>
      <c r="AC321" s="146"/>
    </row>
    <row r="322" spans="2:29" ht="16.5" customHeight="1" x14ac:dyDescent="0.35">
      <c r="B322" s="216"/>
      <c r="C322" s="216"/>
      <c r="D322" s="216"/>
      <c r="E322" s="216"/>
      <c r="F322" s="216"/>
      <c r="J322" s="216"/>
      <c r="K322" s="216"/>
      <c r="AC322" s="146"/>
    </row>
    <row r="323" spans="2:29" ht="16.5" customHeight="1" x14ac:dyDescent="0.35">
      <c r="B323" s="216"/>
      <c r="C323" s="216"/>
      <c r="D323" s="216"/>
      <c r="E323" s="216"/>
      <c r="F323" s="216"/>
      <c r="J323" s="216"/>
      <c r="K323" s="216"/>
      <c r="AC323" s="146"/>
    </row>
    <row r="324" spans="2:29" ht="16.5" customHeight="1" x14ac:dyDescent="0.35">
      <c r="B324" s="216"/>
      <c r="C324" s="216"/>
      <c r="D324" s="216"/>
      <c r="E324" s="216"/>
      <c r="F324" s="216"/>
      <c r="J324" s="216"/>
      <c r="K324" s="216"/>
      <c r="AC324" s="146"/>
    </row>
    <row r="325" spans="2:29" ht="16.5" customHeight="1" x14ac:dyDescent="0.35">
      <c r="B325" s="216"/>
      <c r="C325" s="216"/>
      <c r="D325" s="216"/>
      <c r="E325" s="216"/>
      <c r="F325" s="216"/>
      <c r="J325" s="216"/>
      <c r="K325" s="216"/>
      <c r="AC325" s="146"/>
    </row>
    <row r="326" spans="2:29" ht="16.5" customHeight="1" x14ac:dyDescent="0.35">
      <c r="B326" s="216"/>
      <c r="C326" s="216"/>
      <c r="D326" s="216"/>
      <c r="E326" s="216"/>
      <c r="F326" s="216"/>
      <c r="J326" s="216"/>
      <c r="K326" s="216"/>
      <c r="AC326" s="146"/>
    </row>
    <row r="327" spans="2:29" ht="16.5" customHeight="1" x14ac:dyDescent="0.35">
      <c r="B327" s="216"/>
      <c r="C327" s="216"/>
      <c r="D327" s="216"/>
      <c r="E327" s="216"/>
      <c r="F327" s="216"/>
      <c r="J327" s="216"/>
      <c r="K327" s="216"/>
      <c r="AC327" s="146"/>
    </row>
    <row r="328" spans="2:29" ht="16.5" customHeight="1" x14ac:dyDescent="0.35">
      <c r="B328" s="216"/>
      <c r="C328" s="216"/>
      <c r="D328" s="216"/>
      <c r="E328" s="216"/>
      <c r="F328" s="216"/>
      <c r="J328" s="216"/>
      <c r="K328" s="216"/>
      <c r="AC328" s="146"/>
    </row>
    <row r="329" spans="2:29" ht="16.5" customHeight="1" x14ac:dyDescent="0.35">
      <c r="B329" s="216"/>
      <c r="C329" s="216"/>
      <c r="D329" s="216"/>
      <c r="E329" s="216"/>
      <c r="F329" s="216"/>
      <c r="J329" s="216"/>
      <c r="K329" s="216"/>
      <c r="AC329" s="146"/>
    </row>
    <row r="330" spans="2:29" ht="16.5" customHeight="1" x14ac:dyDescent="0.35">
      <c r="B330" s="216"/>
      <c r="C330" s="216"/>
      <c r="D330" s="216"/>
      <c r="E330" s="216"/>
      <c r="F330" s="216"/>
      <c r="J330" s="216"/>
      <c r="K330" s="216"/>
      <c r="AC330" s="146"/>
    </row>
    <row r="331" spans="2:29" ht="16.5" customHeight="1" x14ac:dyDescent="0.35">
      <c r="B331" s="216"/>
      <c r="C331" s="216"/>
      <c r="D331" s="216"/>
      <c r="E331" s="216"/>
      <c r="F331" s="216"/>
      <c r="J331" s="216"/>
      <c r="K331" s="216"/>
      <c r="AC331" s="146"/>
    </row>
    <row r="332" spans="2:29" ht="16.5" customHeight="1" x14ac:dyDescent="0.35">
      <c r="B332" s="216"/>
      <c r="C332" s="216"/>
      <c r="D332" s="216"/>
      <c r="E332" s="216"/>
      <c r="F332" s="216"/>
      <c r="J332" s="216"/>
      <c r="K332" s="216"/>
      <c r="AC332" s="146"/>
    </row>
    <row r="333" spans="2:29" ht="16.5" customHeight="1" x14ac:dyDescent="0.35">
      <c r="B333" s="216"/>
      <c r="C333" s="216"/>
      <c r="D333" s="216"/>
      <c r="E333" s="216"/>
      <c r="F333" s="216"/>
      <c r="J333" s="216"/>
      <c r="K333" s="216"/>
      <c r="AC333" s="146"/>
    </row>
    <row r="334" spans="2:29" ht="16.5" customHeight="1" x14ac:dyDescent="0.35">
      <c r="B334" s="216"/>
      <c r="C334" s="216"/>
      <c r="D334" s="216"/>
      <c r="E334" s="216"/>
      <c r="F334" s="216"/>
      <c r="J334" s="216"/>
      <c r="K334" s="216"/>
      <c r="AC334" s="146"/>
    </row>
    <row r="335" spans="2:29" ht="16.5" customHeight="1" x14ac:dyDescent="0.35">
      <c r="B335" s="216"/>
      <c r="C335" s="216"/>
      <c r="D335" s="216"/>
      <c r="E335" s="216"/>
      <c r="F335" s="216"/>
      <c r="J335" s="216"/>
      <c r="K335" s="216"/>
      <c r="AC335" s="146"/>
    </row>
    <row r="336" spans="2:29" ht="16.5" customHeight="1" x14ac:dyDescent="0.35">
      <c r="B336" s="216"/>
      <c r="C336" s="216"/>
      <c r="D336" s="216"/>
      <c r="E336" s="216"/>
      <c r="F336" s="216"/>
      <c r="J336" s="216"/>
      <c r="K336" s="216"/>
      <c r="AC336" s="146"/>
    </row>
    <row r="337" spans="2:29" ht="16.5" customHeight="1" x14ac:dyDescent="0.35">
      <c r="B337" s="216"/>
      <c r="C337" s="216"/>
      <c r="D337" s="216"/>
      <c r="E337" s="216"/>
      <c r="F337" s="216"/>
      <c r="J337" s="216"/>
      <c r="K337" s="216"/>
      <c r="AC337" s="146"/>
    </row>
    <row r="338" spans="2:29" ht="16.5" customHeight="1" x14ac:dyDescent="0.35">
      <c r="B338" s="216"/>
      <c r="C338" s="216"/>
      <c r="D338" s="216"/>
      <c r="E338" s="216"/>
      <c r="F338" s="216"/>
      <c r="J338" s="216"/>
      <c r="K338" s="216"/>
      <c r="AC338" s="146"/>
    </row>
    <row r="339" spans="2:29" ht="16.5" customHeight="1" x14ac:dyDescent="0.35">
      <c r="B339" s="216"/>
      <c r="C339" s="216"/>
      <c r="D339" s="216"/>
      <c r="E339" s="216"/>
      <c r="F339" s="216"/>
      <c r="J339" s="216"/>
      <c r="K339" s="216"/>
      <c r="AC339" s="146"/>
    </row>
    <row r="340" spans="2:29" ht="16.5" customHeight="1" x14ac:dyDescent="0.35">
      <c r="B340" s="216"/>
      <c r="C340" s="216"/>
      <c r="D340" s="216"/>
      <c r="E340" s="216"/>
      <c r="F340" s="216"/>
      <c r="J340" s="216"/>
      <c r="K340" s="216"/>
      <c r="AC340" s="146"/>
    </row>
    <row r="341" spans="2:29" ht="16.5" customHeight="1" x14ac:dyDescent="0.35">
      <c r="B341" s="216"/>
      <c r="C341" s="216"/>
      <c r="D341" s="216"/>
      <c r="E341" s="216"/>
      <c r="F341" s="216"/>
      <c r="J341" s="216"/>
      <c r="K341" s="216"/>
      <c r="AC341" s="146"/>
    </row>
    <row r="342" spans="2:29" ht="16.5" customHeight="1" x14ac:dyDescent="0.35">
      <c r="B342" s="216"/>
      <c r="C342" s="216"/>
      <c r="D342" s="216"/>
      <c r="E342" s="216"/>
      <c r="F342" s="216"/>
      <c r="J342" s="216"/>
      <c r="K342" s="216"/>
      <c r="AC342" s="146"/>
    </row>
    <row r="343" spans="2:29" ht="16.5" customHeight="1" x14ac:dyDescent="0.35">
      <c r="B343" s="216"/>
      <c r="C343" s="216"/>
      <c r="D343" s="216"/>
      <c r="E343" s="216"/>
      <c r="F343" s="216"/>
      <c r="J343" s="216"/>
      <c r="K343" s="216"/>
      <c r="AC343" s="146"/>
    </row>
    <row r="344" spans="2:29" ht="16.5" customHeight="1" x14ac:dyDescent="0.35">
      <c r="B344" s="216"/>
      <c r="C344" s="216"/>
      <c r="D344" s="216"/>
      <c r="E344" s="216"/>
      <c r="F344" s="216"/>
      <c r="J344" s="216"/>
      <c r="K344" s="216"/>
      <c r="AC344" s="146"/>
    </row>
    <row r="345" spans="2:29" ht="16.5" customHeight="1" x14ac:dyDescent="0.35">
      <c r="B345" s="216"/>
      <c r="C345" s="216"/>
      <c r="D345" s="216"/>
      <c r="E345" s="216"/>
      <c r="F345" s="216"/>
      <c r="J345" s="216"/>
      <c r="K345" s="216"/>
      <c r="AC345" s="146"/>
    </row>
    <row r="346" spans="2:29" ht="16.5" customHeight="1" x14ac:dyDescent="0.35">
      <c r="B346" s="216"/>
      <c r="C346" s="216"/>
      <c r="D346" s="216"/>
      <c r="E346" s="216"/>
      <c r="F346" s="216"/>
      <c r="J346" s="216"/>
      <c r="K346" s="216"/>
      <c r="AC346" s="146"/>
    </row>
    <row r="347" spans="2:29" ht="16.5" customHeight="1" x14ac:dyDescent="0.35">
      <c r="B347" s="216"/>
      <c r="C347" s="216"/>
      <c r="D347" s="216"/>
      <c r="E347" s="216"/>
      <c r="F347" s="216"/>
      <c r="J347" s="216"/>
      <c r="K347" s="216"/>
      <c r="AC347" s="146"/>
    </row>
    <row r="348" spans="2:29" ht="16.5" customHeight="1" x14ac:dyDescent="0.35">
      <c r="B348" s="216"/>
      <c r="C348" s="216"/>
      <c r="D348" s="216"/>
      <c r="E348" s="216"/>
      <c r="F348" s="216"/>
      <c r="J348" s="216"/>
      <c r="K348" s="216"/>
      <c r="AC348" s="146"/>
    </row>
    <row r="349" spans="2:29" ht="16.5" customHeight="1" x14ac:dyDescent="0.35">
      <c r="B349" s="216"/>
      <c r="C349" s="216"/>
      <c r="D349" s="216"/>
      <c r="E349" s="216"/>
      <c r="F349" s="216"/>
      <c r="J349" s="216"/>
      <c r="K349" s="216"/>
      <c r="AC349" s="146"/>
    </row>
    <row r="350" spans="2:29" ht="16.5" customHeight="1" x14ac:dyDescent="0.35">
      <c r="B350" s="216"/>
      <c r="C350" s="216"/>
      <c r="D350" s="216"/>
      <c r="E350" s="216"/>
      <c r="F350" s="216"/>
      <c r="J350" s="216"/>
      <c r="K350" s="216"/>
      <c r="AC350" s="146"/>
    </row>
    <row r="351" spans="2:29" ht="16.5" customHeight="1" x14ac:dyDescent="0.35">
      <c r="B351" s="216"/>
      <c r="C351" s="216"/>
      <c r="D351" s="216"/>
      <c r="E351" s="216"/>
      <c r="F351" s="216"/>
      <c r="J351" s="216"/>
      <c r="K351" s="216"/>
      <c r="AC351" s="146"/>
    </row>
    <row r="352" spans="2:29" ht="16.5" customHeight="1" x14ac:dyDescent="0.35">
      <c r="B352" s="216"/>
      <c r="C352" s="216"/>
      <c r="D352" s="216"/>
      <c r="E352" s="216"/>
      <c r="F352" s="216"/>
      <c r="J352" s="216"/>
      <c r="K352" s="216"/>
      <c r="AC352" s="146"/>
    </row>
    <row r="353" spans="2:29" ht="16.5" customHeight="1" x14ac:dyDescent="0.35">
      <c r="B353" s="216"/>
      <c r="C353" s="216"/>
      <c r="D353" s="216"/>
      <c r="E353" s="216"/>
      <c r="F353" s="216"/>
      <c r="J353" s="216"/>
      <c r="K353" s="216"/>
      <c r="AC353" s="146"/>
    </row>
    <row r="354" spans="2:29" ht="16.5" customHeight="1" x14ac:dyDescent="0.35">
      <c r="B354" s="216"/>
      <c r="C354" s="216"/>
      <c r="D354" s="216"/>
      <c r="E354" s="216"/>
      <c r="F354" s="216"/>
      <c r="J354" s="216"/>
      <c r="K354" s="216"/>
      <c r="AC354" s="146"/>
    </row>
    <row r="355" spans="2:29" ht="16.5" customHeight="1" x14ac:dyDescent="0.35">
      <c r="B355" s="216"/>
      <c r="C355" s="216"/>
      <c r="D355" s="216"/>
      <c r="E355" s="216"/>
      <c r="F355" s="216"/>
      <c r="J355" s="216"/>
      <c r="K355" s="216"/>
      <c r="AC355" s="146"/>
    </row>
    <row r="356" spans="2:29" ht="16.5" customHeight="1" x14ac:dyDescent="0.35">
      <c r="B356" s="216"/>
      <c r="C356" s="216"/>
      <c r="D356" s="216"/>
      <c r="E356" s="216"/>
      <c r="F356" s="216"/>
      <c r="J356" s="216"/>
      <c r="K356" s="216"/>
      <c r="AC356" s="146"/>
    </row>
    <row r="357" spans="2:29" ht="16.5" customHeight="1" x14ac:dyDescent="0.35">
      <c r="B357" s="216"/>
      <c r="C357" s="216"/>
      <c r="D357" s="216"/>
      <c r="E357" s="216"/>
      <c r="F357" s="216"/>
      <c r="J357" s="216"/>
      <c r="K357" s="216"/>
      <c r="AC357" s="146"/>
    </row>
    <row r="358" spans="2:29" ht="16.5" customHeight="1" x14ac:dyDescent="0.35">
      <c r="B358" s="216"/>
      <c r="C358" s="216"/>
      <c r="D358" s="216"/>
      <c r="E358" s="216"/>
      <c r="F358" s="216"/>
      <c r="J358" s="216"/>
      <c r="K358" s="216"/>
      <c r="AC358" s="146"/>
    </row>
    <row r="359" spans="2:29" ht="16.5" customHeight="1" x14ac:dyDescent="0.35">
      <c r="B359" s="216"/>
      <c r="C359" s="216"/>
      <c r="D359" s="216"/>
      <c r="E359" s="216"/>
      <c r="F359" s="216"/>
      <c r="J359" s="216"/>
      <c r="K359" s="216"/>
      <c r="AC359" s="146"/>
    </row>
    <row r="360" spans="2:29" ht="16.5" customHeight="1" x14ac:dyDescent="0.35">
      <c r="B360" s="216"/>
      <c r="C360" s="216"/>
      <c r="D360" s="216"/>
      <c r="E360" s="216"/>
      <c r="F360" s="216"/>
      <c r="J360" s="216"/>
      <c r="K360" s="216"/>
      <c r="AC360" s="146"/>
    </row>
    <row r="361" spans="2:29" ht="16.5" customHeight="1" x14ac:dyDescent="0.35">
      <c r="B361" s="216"/>
      <c r="C361" s="216"/>
      <c r="D361" s="216"/>
      <c r="E361" s="216"/>
      <c r="F361" s="216"/>
      <c r="J361" s="216"/>
      <c r="K361" s="216"/>
      <c r="AC361" s="146"/>
    </row>
    <row r="362" spans="2:29" ht="16.5" customHeight="1" x14ac:dyDescent="0.35">
      <c r="B362" s="216"/>
      <c r="C362" s="216"/>
      <c r="D362" s="216"/>
      <c r="E362" s="216"/>
      <c r="F362" s="216"/>
      <c r="J362" s="216"/>
      <c r="K362" s="216"/>
      <c r="AC362" s="146"/>
    </row>
    <row r="363" spans="2:29" ht="16.5" customHeight="1" x14ac:dyDescent="0.35">
      <c r="B363" s="216"/>
      <c r="C363" s="216"/>
      <c r="D363" s="216"/>
      <c r="E363" s="216"/>
      <c r="F363" s="216"/>
      <c r="J363" s="216"/>
      <c r="K363" s="216"/>
      <c r="AC363" s="146"/>
    </row>
    <row r="364" spans="2:29" ht="16.5" customHeight="1" x14ac:dyDescent="0.35">
      <c r="B364" s="216"/>
      <c r="C364" s="216"/>
      <c r="D364" s="216"/>
      <c r="E364" s="216"/>
      <c r="F364" s="216"/>
      <c r="J364" s="216"/>
      <c r="K364" s="216"/>
      <c r="AC364" s="146"/>
    </row>
    <row r="365" spans="2:29" ht="16.5" customHeight="1" x14ac:dyDescent="0.35">
      <c r="B365" s="216"/>
      <c r="C365" s="216"/>
      <c r="D365" s="216"/>
      <c r="E365" s="216"/>
      <c r="F365" s="216"/>
      <c r="J365" s="216"/>
      <c r="K365" s="216"/>
      <c r="AC365" s="146"/>
    </row>
    <row r="366" spans="2:29" ht="16.5" customHeight="1" x14ac:dyDescent="0.35">
      <c r="B366" s="216"/>
      <c r="C366" s="216"/>
      <c r="D366" s="216"/>
      <c r="E366" s="216"/>
      <c r="F366" s="216"/>
      <c r="J366" s="216"/>
      <c r="K366" s="216"/>
      <c r="AC366" s="146"/>
    </row>
    <row r="367" spans="2:29" ht="16.5" customHeight="1" x14ac:dyDescent="0.35">
      <c r="B367" s="216"/>
      <c r="C367" s="216"/>
      <c r="D367" s="216"/>
      <c r="E367" s="216"/>
      <c r="F367" s="216"/>
      <c r="J367" s="216"/>
      <c r="K367" s="216"/>
      <c r="AC367" s="146"/>
    </row>
    <row r="368" spans="2:29" ht="16.5" customHeight="1" x14ac:dyDescent="0.35">
      <c r="B368" s="216"/>
      <c r="C368" s="216"/>
      <c r="D368" s="216"/>
      <c r="E368" s="216"/>
      <c r="F368" s="216"/>
      <c r="J368" s="216"/>
      <c r="K368" s="216"/>
      <c r="AC368" s="146"/>
    </row>
    <row r="369" spans="2:29" ht="16.5" customHeight="1" x14ac:dyDescent="0.35">
      <c r="B369" s="216"/>
      <c r="C369" s="216"/>
      <c r="D369" s="216"/>
      <c r="E369" s="216"/>
      <c r="F369" s="216"/>
      <c r="J369" s="216"/>
      <c r="K369" s="216"/>
      <c r="AC369" s="146"/>
    </row>
    <row r="370" spans="2:29" ht="16.5" customHeight="1" x14ac:dyDescent="0.35">
      <c r="B370" s="216"/>
      <c r="C370" s="216"/>
      <c r="D370" s="216"/>
      <c r="E370" s="216"/>
      <c r="F370" s="216"/>
      <c r="J370" s="216"/>
      <c r="K370" s="216"/>
      <c r="AC370" s="146"/>
    </row>
    <row r="371" spans="2:29" ht="16.5" customHeight="1" x14ac:dyDescent="0.35">
      <c r="B371" s="216"/>
      <c r="C371" s="216"/>
      <c r="D371" s="216"/>
      <c r="E371" s="216"/>
      <c r="F371" s="216"/>
      <c r="J371" s="216"/>
      <c r="K371" s="216"/>
      <c r="AC371" s="146"/>
    </row>
    <row r="372" spans="2:29" ht="16.5" customHeight="1" x14ac:dyDescent="0.35">
      <c r="B372" s="216"/>
      <c r="C372" s="216"/>
      <c r="D372" s="216"/>
      <c r="E372" s="216"/>
      <c r="F372" s="216"/>
      <c r="J372" s="216"/>
      <c r="K372" s="216"/>
      <c r="AC372" s="146"/>
    </row>
    <row r="373" spans="2:29" ht="16.5" customHeight="1" x14ac:dyDescent="0.35">
      <c r="B373" s="216"/>
      <c r="C373" s="216"/>
      <c r="D373" s="216"/>
      <c r="E373" s="216"/>
      <c r="F373" s="216"/>
      <c r="J373" s="216"/>
      <c r="K373" s="216"/>
      <c r="AC373" s="146"/>
    </row>
    <row r="374" spans="2:29" ht="16.5" customHeight="1" x14ac:dyDescent="0.35">
      <c r="B374" s="216"/>
      <c r="C374" s="216"/>
      <c r="D374" s="216"/>
      <c r="E374" s="216"/>
      <c r="F374" s="216"/>
      <c r="J374" s="216"/>
      <c r="K374" s="216"/>
      <c r="AC374" s="146"/>
    </row>
    <row r="375" spans="2:29" ht="16.5" customHeight="1" x14ac:dyDescent="0.35">
      <c r="B375" s="216"/>
      <c r="C375" s="216"/>
      <c r="D375" s="216"/>
      <c r="E375" s="216"/>
      <c r="F375" s="216"/>
      <c r="J375" s="216"/>
      <c r="K375" s="216"/>
      <c r="AC375" s="146"/>
    </row>
    <row r="376" spans="2:29" ht="16.5" customHeight="1" x14ac:dyDescent="0.35">
      <c r="B376" s="216"/>
      <c r="C376" s="216"/>
      <c r="D376" s="216"/>
      <c r="E376" s="216"/>
      <c r="F376" s="216"/>
      <c r="J376" s="216"/>
      <c r="K376" s="216"/>
      <c r="AC376" s="146"/>
    </row>
    <row r="377" spans="2:29" ht="16.5" customHeight="1" x14ac:dyDescent="0.35">
      <c r="B377" s="216"/>
      <c r="C377" s="216"/>
      <c r="D377" s="216"/>
      <c r="E377" s="216"/>
      <c r="F377" s="216"/>
      <c r="J377" s="216"/>
      <c r="K377" s="216"/>
      <c r="AC377" s="146"/>
    </row>
    <row r="378" spans="2:29" ht="16.5" customHeight="1" x14ac:dyDescent="0.35">
      <c r="B378" s="216"/>
      <c r="C378" s="216"/>
      <c r="D378" s="216"/>
      <c r="E378" s="216"/>
      <c r="F378" s="216"/>
      <c r="J378" s="216"/>
      <c r="K378" s="216"/>
      <c r="AC378" s="146"/>
    </row>
    <row r="379" spans="2:29" ht="16.5" customHeight="1" x14ac:dyDescent="0.35">
      <c r="B379" s="216"/>
      <c r="C379" s="216"/>
      <c r="D379" s="216"/>
      <c r="E379" s="216"/>
      <c r="F379" s="216"/>
      <c r="J379" s="216"/>
      <c r="K379" s="216"/>
      <c r="AC379" s="146"/>
    </row>
    <row r="380" spans="2:29" ht="16.5" customHeight="1" x14ac:dyDescent="0.35">
      <c r="B380" s="216"/>
      <c r="C380" s="216"/>
      <c r="D380" s="216"/>
      <c r="E380" s="216"/>
      <c r="F380" s="216"/>
      <c r="J380" s="216"/>
      <c r="K380" s="216"/>
      <c r="AC380" s="146"/>
    </row>
    <row r="381" spans="2:29" ht="16.5" customHeight="1" x14ac:dyDescent="0.35">
      <c r="B381" s="216"/>
      <c r="C381" s="216"/>
      <c r="D381" s="216"/>
      <c r="E381" s="216"/>
      <c r="F381" s="216"/>
      <c r="J381" s="216"/>
      <c r="K381" s="216"/>
      <c r="AC381" s="146"/>
    </row>
    <row r="382" spans="2:29" ht="16.5" customHeight="1" x14ac:dyDescent="0.35">
      <c r="B382" s="216"/>
      <c r="C382" s="216"/>
      <c r="D382" s="216"/>
      <c r="E382" s="216"/>
      <c r="F382" s="216"/>
      <c r="J382" s="216"/>
      <c r="K382" s="216"/>
      <c r="AC382" s="146"/>
    </row>
    <row r="383" spans="2:29" ht="16.5" customHeight="1" x14ac:dyDescent="0.35">
      <c r="B383" s="216"/>
      <c r="C383" s="216"/>
      <c r="D383" s="216"/>
      <c r="E383" s="216"/>
      <c r="F383" s="216"/>
      <c r="J383" s="216"/>
      <c r="K383" s="216"/>
      <c r="AC383" s="146"/>
    </row>
    <row r="384" spans="2:29" ht="16.5" customHeight="1" x14ac:dyDescent="0.35">
      <c r="B384" s="216"/>
      <c r="C384" s="216"/>
      <c r="D384" s="216"/>
      <c r="E384" s="216"/>
      <c r="F384" s="216"/>
      <c r="J384" s="216"/>
      <c r="K384" s="216"/>
      <c r="AC384" s="146"/>
    </row>
    <row r="385" spans="2:29" ht="16.5" customHeight="1" x14ac:dyDescent="0.35">
      <c r="B385" s="216"/>
      <c r="C385" s="216"/>
      <c r="D385" s="216"/>
      <c r="E385" s="216"/>
      <c r="F385" s="216"/>
      <c r="J385" s="216"/>
      <c r="K385" s="216"/>
      <c r="AC385" s="146"/>
    </row>
    <row r="386" spans="2:29" ht="16.5" customHeight="1" x14ac:dyDescent="0.35">
      <c r="B386" s="216"/>
      <c r="C386" s="216"/>
      <c r="D386" s="216"/>
      <c r="E386" s="216"/>
      <c r="F386" s="216"/>
      <c r="J386" s="216"/>
      <c r="K386" s="216"/>
      <c r="AC386" s="146"/>
    </row>
    <row r="387" spans="2:29" ht="16.5" customHeight="1" x14ac:dyDescent="0.35">
      <c r="B387" s="216"/>
      <c r="C387" s="216"/>
      <c r="D387" s="216"/>
      <c r="E387" s="216"/>
      <c r="F387" s="216"/>
      <c r="J387" s="216"/>
      <c r="K387" s="216"/>
      <c r="AC387" s="146"/>
    </row>
    <row r="388" spans="2:29" ht="16.5" customHeight="1" x14ac:dyDescent="0.35">
      <c r="B388" s="216"/>
      <c r="C388" s="216"/>
      <c r="D388" s="216"/>
      <c r="E388" s="216"/>
      <c r="F388" s="216"/>
      <c r="J388" s="216"/>
      <c r="K388" s="216"/>
      <c r="AC388" s="146"/>
    </row>
    <row r="389" spans="2:29" ht="16.5" customHeight="1" x14ac:dyDescent="0.35">
      <c r="B389" s="216"/>
      <c r="C389" s="216"/>
      <c r="D389" s="216"/>
      <c r="E389" s="216"/>
      <c r="F389" s="216"/>
      <c r="J389" s="216"/>
      <c r="K389" s="216"/>
      <c r="AC389" s="146"/>
    </row>
    <row r="390" spans="2:29" ht="16.5" customHeight="1" x14ac:dyDescent="0.35">
      <c r="B390" s="216"/>
      <c r="C390" s="216"/>
      <c r="D390" s="216"/>
      <c r="E390" s="216"/>
      <c r="F390" s="216"/>
      <c r="J390" s="216"/>
      <c r="K390" s="216"/>
      <c r="AC390" s="146"/>
    </row>
    <row r="391" spans="2:29" ht="16.5" customHeight="1" x14ac:dyDescent="0.35">
      <c r="B391" s="216"/>
      <c r="C391" s="216"/>
      <c r="D391" s="216"/>
      <c r="E391" s="216"/>
      <c r="F391" s="216"/>
      <c r="J391" s="216"/>
      <c r="K391" s="216"/>
      <c r="AC391" s="146"/>
    </row>
    <row r="392" spans="2:29" ht="16.5" customHeight="1" x14ac:dyDescent="0.35">
      <c r="B392" s="216"/>
      <c r="C392" s="216"/>
      <c r="D392" s="216"/>
      <c r="E392" s="216"/>
      <c r="F392" s="216"/>
      <c r="J392" s="216"/>
      <c r="K392" s="216"/>
      <c r="AC392" s="146"/>
    </row>
    <row r="393" spans="2:29" ht="16.5" customHeight="1" x14ac:dyDescent="0.35">
      <c r="B393" s="216"/>
      <c r="C393" s="216"/>
      <c r="D393" s="216"/>
      <c r="E393" s="216"/>
      <c r="F393" s="216"/>
      <c r="J393" s="216"/>
      <c r="K393" s="216"/>
      <c r="AC393" s="146"/>
    </row>
    <row r="394" spans="2:29" ht="16.5" customHeight="1" x14ac:dyDescent="0.35">
      <c r="B394" s="216"/>
      <c r="C394" s="216"/>
      <c r="D394" s="216"/>
      <c r="E394" s="216"/>
      <c r="F394" s="216"/>
      <c r="J394" s="216"/>
      <c r="K394" s="216"/>
      <c r="AC394" s="146"/>
    </row>
    <row r="395" spans="2:29" ht="16.5" customHeight="1" x14ac:dyDescent="0.35">
      <c r="B395" s="216"/>
      <c r="C395" s="216"/>
      <c r="D395" s="216"/>
      <c r="E395" s="216"/>
      <c r="F395" s="216"/>
      <c r="J395" s="216"/>
      <c r="K395" s="216"/>
      <c r="AC395" s="146"/>
    </row>
    <row r="396" spans="2:29" ht="16.5" customHeight="1" x14ac:dyDescent="0.35">
      <c r="B396" s="216"/>
      <c r="C396" s="216"/>
      <c r="D396" s="216"/>
      <c r="E396" s="216"/>
      <c r="F396" s="216"/>
      <c r="J396" s="216"/>
      <c r="K396" s="216"/>
      <c r="AC396" s="146"/>
    </row>
    <row r="397" spans="2:29" ht="16.5" customHeight="1" x14ac:dyDescent="0.35">
      <c r="B397" s="216"/>
      <c r="C397" s="216"/>
      <c r="D397" s="216"/>
      <c r="E397" s="216"/>
      <c r="F397" s="216"/>
      <c r="J397" s="216"/>
      <c r="K397" s="216"/>
      <c r="AC397" s="146"/>
    </row>
    <row r="398" spans="2:29" ht="16.5" customHeight="1" x14ac:dyDescent="0.35">
      <c r="B398" s="216"/>
      <c r="C398" s="216"/>
      <c r="D398" s="216"/>
      <c r="E398" s="216"/>
      <c r="F398" s="216"/>
      <c r="J398" s="216"/>
      <c r="K398" s="216"/>
      <c r="AC398" s="146"/>
    </row>
    <row r="399" spans="2:29" ht="16.5" customHeight="1" x14ac:dyDescent="0.35">
      <c r="B399" s="216"/>
      <c r="C399" s="216"/>
      <c r="D399" s="216"/>
      <c r="E399" s="216"/>
      <c r="F399" s="216"/>
      <c r="J399" s="216"/>
      <c r="K399" s="216"/>
      <c r="AC399" s="146"/>
    </row>
    <row r="400" spans="2:29" ht="16.5" customHeight="1" x14ac:dyDescent="0.35">
      <c r="B400" s="216"/>
      <c r="C400" s="216"/>
      <c r="D400" s="216"/>
      <c r="E400" s="216"/>
      <c r="F400" s="216"/>
      <c r="J400" s="216"/>
      <c r="K400" s="216"/>
      <c r="AC400" s="146"/>
    </row>
    <row r="401" spans="2:29" ht="16.5" customHeight="1" x14ac:dyDescent="0.35">
      <c r="B401" s="216"/>
      <c r="C401" s="216"/>
      <c r="D401" s="216"/>
      <c r="E401" s="216"/>
      <c r="F401" s="216"/>
      <c r="J401" s="216"/>
      <c r="K401" s="216"/>
      <c r="AC401" s="146"/>
    </row>
    <row r="402" spans="2:29" ht="16.5" customHeight="1" x14ac:dyDescent="0.35">
      <c r="B402" s="216"/>
      <c r="C402" s="216"/>
      <c r="D402" s="216"/>
      <c r="E402" s="216"/>
      <c r="F402" s="216"/>
      <c r="J402" s="216"/>
      <c r="K402" s="216"/>
      <c r="AC402" s="146"/>
    </row>
    <row r="403" spans="2:29" ht="16.5" customHeight="1" x14ac:dyDescent="0.35">
      <c r="B403" s="216"/>
      <c r="C403" s="216"/>
      <c r="D403" s="216"/>
      <c r="E403" s="216"/>
      <c r="F403" s="216"/>
      <c r="J403" s="216"/>
      <c r="K403" s="216"/>
      <c r="AC403" s="146"/>
    </row>
    <row r="404" spans="2:29" ht="16.5" customHeight="1" x14ac:dyDescent="0.35">
      <c r="B404" s="216"/>
      <c r="C404" s="216"/>
      <c r="D404" s="216"/>
      <c r="E404" s="216"/>
      <c r="F404" s="216"/>
      <c r="J404" s="216"/>
      <c r="K404" s="216"/>
      <c r="AC404" s="146"/>
    </row>
    <row r="405" spans="2:29" ht="16.5" customHeight="1" x14ac:dyDescent="0.35">
      <c r="B405" s="216"/>
      <c r="C405" s="216"/>
      <c r="D405" s="216"/>
      <c r="E405" s="216"/>
      <c r="F405" s="216"/>
      <c r="J405" s="216"/>
      <c r="K405" s="216"/>
      <c r="AC405" s="146"/>
    </row>
    <row r="406" spans="2:29" ht="16.5" customHeight="1" x14ac:dyDescent="0.35">
      <c r="B406" s="216"/>
      <c r="C406" s="216"/>
      <c r="D406" s="216"/>
      <c r="E406" s="216"/>
      <c r="F406" s="216"/>
      <c r="J406" s="216"/>
      <c r="K406" s="216"/>
      <c r="AC406" s="146"/>
    </row>
    <row r="407" spans="2:29" ht="16.5" customHeight="1" x14ac:dyDescent="0.35">
      <c r="B407" s="216"/>
      <c r="C407" s="216"/>
      <c r="D407" s="216"/>
      <c r="E407" s="216"/>
      <c r="F407" s="216"/>
      <c r="J407" s="216"/>
      <c r="K407" s="216"/>
      <c r="AC407" s="146"/>
    </row>
    <row r="408" spans="2:29" ht="16.5" customHeight="1" x14ac:dyDescent="0.35">
      <c r="B408" s="216"/>
      <c r="C408" s="216"/>
      <c r="D408" s="216"/>
      <c r="E408" s="216"/>
      <c r="F408" s="216"/>
      <c r="J408" s="216"/>
      <c r="K408" s="216"/>
      <c r="AC408" s="146"/>
    </row>
    <row r="409" spans="2:29" ht="16.5" customHeight="1" x14ac:dyDescent="0.35">
      <c r="B409" s="216"/>
      <c r="C409" s="216"/>
      <c r="D409" s="216"/>
      <c r="E409" s="216"/>
      <c r="F409" s="216"/>
      <c r="J409" s="216"/>
      <c r="K409" s="216"/>
      <c r="AC409" s="146"/>
    </row>
    <row r="410" spans="2:29" ht="16.5" customHeight="1" x14ac:dyDescent="0.35">
      <c r="B410" s="216"/>
      <c r="C410" s="216"/>
      <c r="D410" s="216"/>
      <c r="E410" s="216"/>
      <c r="F410" s="216"/>
      <c r="J410" s="216"/>
      <c r="K410" s="216"/>
      <c r="AC410" s="146"/>
    </row>
    <row r="411" spans="2:29" ht="16.5" customHeight="1" x14ac:dyDescent="0.35">
      <c r="B411" s="216"/>
      <c r="C411" s="216"/>
      <c r="D411" s="216"/>
      <c r="E411" s="216"/>
      <c r="F411" s="216"/>
      <c r="J411" s="216"/>
      <c r="K411" s="216"/>
      <c r="AC411" s="146"/>
    </row>
    <row r="412" spans="2:29" ht="16.5" customHeight="1" x14ac:dyDescent="0.35">
      <c r="B412" s="216"/>
      <c r="C412" s="216"/>
      <c r="D412" s="216"/>
      <c r="E412" s="216"/>
      <c r="F412" s="216"/>
      <c r="J412" s="216"/>
      <c r="K412" s="216"/>
      <c r="AC412" s="146"/>
    </row>
    <row r="413" spans="2:29" ht="16.5" customHeight="1" x14ac:dyDescent="0.35">
      <c r="B413" s="216"/>
      <c r="C413" s="216"/>
      <c r="D413" s="216"/>
      <c r="E413" s="216"/>
      <c r="F413" s="216"/>
      <c r="J413" s="216"/>
      <c r="K413" s="216"/>
      <c r="AC413" s="146"/>
    </row>
    <row r="414" spans="2:29" ht="16.5" customHeight="1" x14ac:dyDescent="0.35">
      <c r="B414" s="216"/>
      <c r="C414" s="216"/>
      <c r="D414" s="216"/>
      <c r="E414" s="216"/>
      <c r="F414" s="216"/>
      <c r="J414" s="216"/>
      <c r="K414" s="216"/>
      <c r="AC414" s="146"/>
    </row>
    <row r="415" spans="2:29" ht="16.5" customHeight="1" x14ac:dyDescent="0.35">
      <c r="B415" s="216"/>
      <c r="C415" s="216"/>
      <c r="D415" s="216"/>
      <c r="E415" s="216"/>
      <c r="F415" s="216"/>
      <c r="J415" s="216"/>
      <c r="K415" s="216"/>
      <c r="AC415" s="146"/>
    </row>
    <row r="416" spans="2:29" ht="16.5" customHeight="1" x14ac:dyDescent="0.35">
      <c r="B416" s="216"/>
      <c r="C416" s="216"/>
      <c r="D416" s="216"/>
      <c r="E416" s="216"/>
      <c r="F416" s="216"/>
      <c r="J416" s="216"/>
      <c r="K416" s="216"/>
      <c r="AC416" s="146"/>
    </row>
    <row r="417" spans="2:29" ht="16.5" customHeight="1" x14ac:dyDescent="0.35">
      <c r="B417" s="216"/>
      <c r="C417" s="216"/>
      <c r="D417" s="216"/>
      <c r="E417" s="216"/>
      <c r="F417" s="216"/>
      <c r="J417" s="216"/>
      <c r="K417" s="216"/>
      <c r="AC417" s="146"/>
    </row>
    <row r="418" spans="2:29" ht="16.5" customHeight="1" x14ac:dyDescent="0.35">
      <c r="B418" s="216"/>
      <c r="C418" s="216"/>
      <c r="D418" s="216"/>
      <c r="E418" s="216"/>
      <c r="F418" s="216"/>
      <c r="J418" s="216"/>
      <c r="K418" s="216"/>
      <c r="AC418" s="146"/>
    </row>
    <row r="419" spans="2:29" ht="16.5" customHeight="1" x14ac:dyDescent="0.35">
      <c r="B419" s="216"/>
      <c r="C419" s="216"/>
      <c r="D419" s="216"/>
      <c r="E419" s="216"/>
      <c r="F419" s="216"/>
      <c r="J419" s="216"/>
      <c r="K419" s="216"/>
      <c r="AC419" s="146"/>
    </row>
    <row r="420" spans="2:29" ht="16.5" customHeight="1" x14ac:dyDescent="0.35">
      <c r="B420" s="216"/>
      <c r="C420" s="216"/>
      <c r="D420" s="216"/>
      <c r="E420" s="216"/>
      <c r="F420" s="216"/>
      <c r="J420" s="216"/>
      <c r="K420" s="216"/>
      <c r="AC420" s="146"/>
    </row>
    <row r="421" spans="2:29" ht="16.5" customHeight="1" x14ac:dyDescent="0.35">
      <c r="B421" s="216"/>
      <c r="C421" s="216"/>
      <c r="D421" s="216"/>
      <c r="E421" s="216"/>
      <c r="F421" s="216"/>
      <c r="J421" s="216"/>
      <c r="K421" s="216"/>
      <c r="AC421" s="146"/>
    </row>
    <row r="422" spans="2:29" ht="16.5" customHeight="1" x14ac:dyDescent="0.35">
      <c r="B422" s="216"/>
      <c r="C422" s="216"/>
      <c r="D422" s="216"/>
      <c r="E422" s="216"/>
      <c r="F422" s="216"/>
      <c r="J422" s="216"/>
      <c r="K422" s="216"/>
      <c r="AC422" s="146"/>
    </row>
    <row r="423" spans="2:29" ht="16.5" customHeight="1" x14ac:dyDescent="0.35">
      <c r="B423" s="216"/>
      <c r="C423" s="216"/>
      <c r="D423" s="216"/>
      <c r="E423" s="216"/>
      <c r="F423" s="216"/>
      <c r="J423" s="216"/>
      <c r="K423" s="216"/>
      <c r="AC423" s="146"/>
    </row>
    <row r="424" spans="2:29" ht="16.5" customHeight="1" x14ac:dyDescent="0.35">
      <c r="B424" s="216"/>
      <c r="C424" s="216"/>
      <c r="D424" s="216"/>
      <c r="E424" s="216"/>
      <c r="F424" s="216"/>
      <c r="J424" s="216"/>
      <c r="K424" s="216"/>
      <c r="AC424" s="146"/>
    </row>
    <row r="425" spans="2:29" ht="16.5" customHeight="1" x14ac:dyDescent="0.35">
      <c r="B425" s="216"/>
      <c r="C425" s="216"/>
      <c r="D425" s="216"/>
      <c r="E425" s="216"/>
      <c r="F425" s="216"/>
      <c r="J425" s="216"/>
      <c r="K425" s="216"/>
      <c r="AC425" s="146"/>
    </row>
    <row r="426" spans="2:29" ht="16.5" customHeight="1" x14ac:dyDescent="0.35">
      <c r="B426" s="216"/>
      <c r="C426" s="216"/>
      <c r="D426" s="216"/>
      <c r="E426" s="216"/>
      <c r="F426" s="216"/>
      <c r="J426" s="216"/>
      <c r="K426" s="216"/>
      <c r="AC426" s="146"/>
    </row>
    <row r="427" spans="2:29" ht="16.5" customHeight="1" x14ac:dyDescent="0.35">
      <c r="B427" s="216"/>
      <c r="C427" s="216"/>
      <c r="D427" s="216"/>
      <c r="E427" s="216"/>
      <c r="F427" s="216"/>
      <c r="J427" s="216"/>
      <c r="K427" s="216"/>
      <c r="AC427" s="146"/>
    </row>
    <row r="428" spans="2:29" ht="16.5" customHeight="1" x14ac:dyDescent="0.35">
      <c r="B428" s="216"/>
      <c r="C428" s="216"/>
      <c r="D428" s="216"/>
      <c r="E428" s="216"/>
      <c r="F428" s="216"/>
      <c r="J428" s="216"/>
      <c r="K428" s="216"/>
      <c r="AC428" s="146"/>
    </row>
    <row r="429" spans="2:29" ht="16.5" customHeight="1" x14ac:dyDescent="0.35">
      <c r="B429" s="216"/>
      <c r="C429" s="216"/>
      <c r="D429" s="216"/>
      <c r="E429" s="216"/>
      <c r="F429" s="216"/>
      <c r="J429" s="216"/>
      <c r="K429" s="216"/>
      <c r="AC429" s="146"/>
    </row>
    <row r="430" spans="2:29" ht="16.5" customHeight="1" x14ac:dyDescent="0.35">
      <c r="B430" s="216"/>
      <c r="C430" s="216"/>
      <c r="D430" s="216"/>
      <c r="E430" s="216"/>
      <c r="F430" s="216"/>
      <c r="J430" s="216"/>
      <c r="K430" s="216"/>
      <c r="AC430" s="146"/>
    </row>
    <row r="431" spans="2:29" ht="16.5" customHeight="1" x14ac:dyDescent="0.35">
      <c r="B431" s="216"/>
      <c r="C431" s="216"/>
      <c r="D431" s="216"/>
      <c r="E431" s="216"/>
      <c r="F431" s="216"/>
      <c r="J431" s="216"/>
      <c r="K431" s="216"/>
      <c r="AC431" s="146"/>
    </row>
    <row r="432" spans="2:29" ht="16.5" customHeight="1" x14ac:dyDescent="0.35">
      <c r="B432" s="216"/>
      <c r="C432" s="216"/>
      <c r="D432" s="216"/>
      <c r="E432" s="216"/>
      <c r="F432" s="216"/>
      <c r="J432" s="216"/>
      <c r="K432" s="216"/>
      <c r="AC432" s="146"/>
    </row>
    <row r="433" spans="2:29" ht="16.5" customHeight="1" x14ac:dyDescent="0.35">
      <c r="B433" s="216"/>
      <c r="C433" s="216"/>
      <c r="D433" s="216"/>
      <c r="E433" s="216"/>
      <c r="F433" s="216"/>
      <c r="J433" s="216"/>
      <c r="K433" s="216"/>
      <c r="AC433" s="146"/>
    </row>
    <row r="434" spans="2:29" ht="16.5" customHeight="1" x14ac:dyDescent="0.35">
      <c r="B434" s="216"/>
      <c r="C434" s="216"/>
      <c r="D434" s="216"/>
      <c r="E434" s="216"/>
      <c r="F434" s="216"/>
      <c r="J434" s="216"/>
      <c r="K434" s="216"/>
      <c r="AC434" s="146"/>
    </row>
    <row r="435" spans="2:29" ht="16.5" customHeight="1" x14ac:dyDescent="0.35">
      <c r="B435" s="216"/>
      <c r="C435" s="216"/>
      <c r="D435" s="216"/>
      <c r="E435" s="216"/>
      <c r="F435" s="216"/>
      <c r="J435" s="216"/>
      <c r="K435" s="216"/>
      <c r="AC435" s="146"/>
    </row>
    <row r="436" spans="2:29" ht="16.5" customHeight="1" x14ac:dyDescent="0.35">
      <c r="B436" s="216"/>
      <c r="C436" s="216"/>
      <c r="D436" s="216"/>
      <c r="E436" s="216"/>
      <c r="F436" s="216"/>
      <c r="J436" s="216"/>
      <c r="K436" s="216"/>
      <c r="AC436" s="146"/>
    </row>
    <row r="437" spans="2:29" ht="16.5" customHeight="1" x14ac:dyDescent="0.35">
      <c r="B437" s="216"/>
      <c r="C437" s="216"/>
      <c r="D437" s="216"/>
      <c r="E437" s="216"/>
      <c r="F437" s="216"/>
      <c r="J437" s="216"/>
      <c r="K437" s="216"/>
      <c r="AC437" s="146"/>
    </row>
    <row r="438" spans="2:29" ht="16.5" customHeight="1" x14ac:dyDescent="0.35">
      <c r="B438" s="216"/>
      <c r="C438" s="216"/>
      <c r="D438" s="216"/>
      <c r="E438" s="216"/>
      <c r="F438" s="216"/>
      <c r="J438" s="216"/>
      <c r="K438" s="216"/>
      <c r="AC438" s="146"/>
    </row>
    <row r="439" spans="2:29" ht="16.5" customHeight="1" x14ac:dyDescent="0.35">
      <c r="B439" s="216"/>
      <c r="C439" s="216"/>
      <c r="D439" s="216"/>
      <c r="E439" s="216"/>
      <c r="F439" s="216"/>
      <c r="J439" s="216"/>
      <c r="K439" s="216"/>
      <c r="AC439" s="146"/>
    </row>
    <row r="440" spans="2:29" ht="16.5" customHeight="1" x14ac:dyDescent="0.35">
      <c r="B440" s="216"/>
      <c r="C440" s="216"/>
      <c r="D440" s="216"/>
      <c r="E440" s="216"/>
      <c r="F440" s="216"/>
      <c r="J440" s="216"/>
      <c r="K440" s="216"/>
      <c r="AC440" s="146"/>
    </row>
    <row r="441" spans="2:29" ht="16.5" customHeight="1" x14ac:dyDescent="0.35">
      <c r="B441" s="216"/>
      <c r="C441" s="216"/>
      <c r="D441" s="216"/>
      <c r="E441" s="216"/>
      <c r="F441" s="216"/>
      <c r="J441" s="216"/>
      <c r="K441" s="216"/>
      <c r="AC441" s="146"/>
    </row>
    <row r="442" spans="2:29" ht="16.5" customHeight="1" x14ac:dyDescent="0.35">
      <c r="B442" s="216"/>
      <c r="C442" s="216"/>
      <c r="D442" s="216"/>
      <c r="E442" s="216"/>
      <c r="F442" s="216"/>
      <c r="J442" s="216"/>
      <c r="K442" s="216"/>
      <c r="AC442" s="146"/>
    </row>
    <row r="443" spans="2:29" ht="16.5" customHeight="1" x14ac:dyDescent="0.35">
      <c r="B443" s="216"/>
      <c r="C443" s="216"/>
      <c r="D443" s="216"/>
      <c r="E443" s="216"/>
      <c r="F443" s="216"/>
      <c r="J443" s="216"/>
      <c r="K443" s="216"/>
      <c r="AC443" s="146"/>
    </row>
    <row r="444" spans="2:29" ht="16.5" customHeight="1" x14ac:dyDescent="0.35">
      <c r="B444" s="216"/>
      <c r="C444" s="216"/>
      <c r="D444" s="216"/>
      <c r="E444" s="216"/>
      <c r="F444" s="216"/>
      <c r="J444" s="216"/>
      <c r="K444" s="216"/>
      <c r="AC444" s="146"/>
    </row>
    <row r="445" spans="2:29" ht="16.5" customHeight="1" x14ac:dyDescent="0.35">
      <c r="B445" s="216"/>
      <c r="C445" s="216"/>
      <c r="D445" s="216"/>
      <c r="E445" s="216"/>
      <c r="F445" s="216"/>
      <c r="J445" s="216"/>
      <c r="K445" s="216"/>
      <c r="AC445" s="146"/>
    </row>
    <row r="446" spans="2:29" ht="16.5" customHeight="1" x14ac:dyDescent="0.35">
      <c r="B446" s="216"/>
      <c r="C446" s="216"/>
      <c r="D446" s="216"/>
      <c r="E446" s="216"/>
      <c r="F446" s="216"/>
      <c r="J446" s="216"/>
      <c r="K446" s="216"/>
      <c r="AC446" s="146"/>
    </row>
    <row r="447" spans="2:29" ht="16.5" customHeight="1" x14ac:dyDescent="0.35">
      <c r="B447" s="216"/>
      <c r="C447" s="216"/>
      <c r="D447" s="216"/>
      <c r="E447" s="216"/>
      <c r="F447" s="216"/>
      <c r="J447" s="216"/>
      <c r="K447" s="216"/>
      <c r="AC447" s="146"/>
    </row>
    <row r="448" spans="2:29" ht="16.5" customHeight="1" x14ac:dyDescent="0.35">
      <c r="B448" s="216"/>
      <c r="C448" s="216"/>
      <c r="D448" s="216"/>
      <c r="E448" s="216"/>
      <c r="F448" s="216"/>
      <c r="J448" s="216"/>
      <c r="K448" s="216"/>
      <c r="AC448" s="146"/>
    </row>
    <row r="449" spans="2:29" ht="16.5" customHeight="1" x14ac:dyDescent="0.35">
      <c r="B449" s="216"/>
      <c r="C449" s="216"/>
      <c r="D449" s="216"/>
      <c r="E449" s="216"/>
      <c r="F449" s="216"/>
      <c r="J449" s="216"/>
      <c r="K449" s="216"/>
      <c r="AC449" s="146"/>
    </row>
    <row r="450" spans="2:29" ht="16.5" customHeight="1" x14ac:dyDescent="0.35">
      <c r="B450" s="216"/>
      <c r="C450" s="216"/>
      <c r="D450" s="216"/>
      <c r="E450" s="216"/>
      <c r="F450" s="216"/>
      <c r="J450" s="216"/>
      <c r="K450" s="216"/>
      <c r="AC450" s="146"/>
    </row>
    <row r="451" spans="2:29" ht="16.5" customHeight="1" x14ac:dyDescent="0.35">
      <c r="B451" s="216"/>
      <c r="C451" s="216"/>
      <c r="D451" s="216"/>
      <c r="E451" s="216"/>
      <c r="F451" s="216"/>
      <c r="J451" s="216"/>
      <c r="K451" s="216"/>
      <c r="AC451" s="146"/>
    </row>
    <row r="452" spans="2:29" ht="16.5" customHeight="1" x14ac:dyDescent="0.35">
      <c r="B452" s="216"/>
      <c r="C452" s="216"/>
      <c r="D452" s="216"/>
      <c r="E452" s="216"/>
      <c r="F452" s="216"/>
      <c r="J452" s="216"/>
      <c r="K452" s="216"/>
      <c r="AC452" s="146"/>
    </row>
    <row r="453" spans="2:29" ht="16.5" customHeight="1" x14ac:dyDescent="0.35">
      <c r="B453" s="216"/>
      <c r="C453" s="216"/>
      <c r="D453" s="216"/>
      <c r="E453" s="216"/>
      <c r="F453" s="216"/>
      <c r="J453" s="216"/>
      <c r="K453" s="216"/>
      <c r="AC453" s="146"/>
    </row>
    <row r="454" spans="2:29" ht="16.5" customHeight="1" x14ac:dyDescent="0.35">
      <c r="B454" s="216"/>
      <c r="C454" s="216"/>
      <c r="D454" s="216"/>
      <c r="E454" s="216"/>
      <c r="F454" s="216"/>
      <c r="J454" s="216"/>
      <c r="K454" s="216"/>
      <c r="AC454" s="146"/>
    </row>
    <row r="455" spans="2:29" ht="16.5" customHeight="1" x14ac:dyDescent="0.35">
      <c r="B455" s="216"/>
      <c r="C455" s="216"/>
      <c r="D455" s="216"/>
      <c r="E455" s="216"/>
      <c r="F455" s="216"/>
      <c r="J455" s="216"/>
      <c r="K455" s="216"/>
      <c r="AC455" s="146"/>
    </row>
    <row r="456" spans="2:29" ht="16.5" customHeight="1" x14ac:dyDescent="0.35">
      <c r="B456" s="216"/>
      <c r="C456" s="216"/>
      <c r="D456" s="216"/>
      <c r="E456" s="216"/>
      <c r="F456" s="216"/>
      <c r="J456" s="216"/>
      <c r="K456" s="216"/>
      <c r="AC456" s="146"/>
    </row>
    <row r="457" spans="2:29" ht="16.5" customHeight="1" x14ac:dyDescent="0.35">
      <c r="B457" s="216"/>
      <c r="C457" s="216"/>
      <c r="D457" s="216"/>
      <c r="E457" s="216"/>
      <c r="F457" s="216"/>
      <c r="J457" s="216"/>
      <c r="K457" s="216"/>
      <c r="AC457" s="146"/>
    </row>
    <row r="458" spans="2:29" ht="16.5" customHeight="1" x14ac:dyDescent="0.35">
      <c r="B458" s="216"/>
      <c r="C458" s="216"/>
      <c r="D458" s="216"/>
      <c r="E458" s="216"/>
      <c r="F458" s="216"/>
      <c r="J458" s="216"/>
      <c r="K458" s="216"/>
      <c r="AC458" s="146"/>
    </row>
    <row r="459" spans="2:29" ht="16.5" customHeight="1" x14ac:dyDescent="0.35">
      <c r="B459" s="216"/>
      <c r="C459" s="216"/>
      <c r="D459" s="216"/>
      <c r="E459" s="216"/>
      <c r="F459" s="216"/>
      <c r="J459" s="216"/>
      <c r="K459" s="216"/>
      <c r="AC459" s="146"/>
    </row>
    <row r="460" spans="2:29" ht="16.5" customHeight="1" x14ac:dyDescent="0.35">
      <c r="B460" s="216"/>
      <c r="C460" s="216"/>
      <c r="D460" s="216"/>
      <c r="E460" s="216"/>
      <c r="F460" s="216"/>
      <c r="J460" s="216"/>
      <c r="K460" s="216"/>
      <c r="AC460" s="146"/>
    </row>
    <row r="461" spans="2:29" ht="16.5" customHeight="1" x14ac:dyDescent="0.35">
      <c r="B461" s="216"/>
      <c r="C461" s="216"/>
      <c r="D461" s="216"/>
      <c r="E461" s="216"/>
      <c r="F461" s="216"/>
      <c r="J461" s="216"/>
      <c r="K461" s="216"/>
      <c r="AC461" s="146"/>
    </row>
    <row r="462" spans="2:29" ht="16.5" customHeight="1" x14ac:dyDescent="0.35">
      <c r="B462" s="216"/>
      <c r="C462" s="216"/>
      <c r="D462" s="216"/>
      <c r="E462" s="216"/>
      <c r="F462" s="216"/>
      <c r="J462" s="216"/>
      <c r="K462" s="216"/>
      <c r="AC462" s="146"/>
    </row>
    <row r="463" spans="2:29" ht="16.5" customHeight="1" x14ac:dyDescent="0.35">
      <c r="B463" s="216"/>
      <c r="C463" s="216"/>
      <c r="D463" s="216"/>
      <c r="E463" s="216"/>
      <c r="F463" s="216"/>
      <c r="J463" s="216"/>
      <c r="K463" s="216"/>
      <c r="AC463" s="146"/>
    </row>
    <row r="464" spans="2:29" ht="16.5" customHeight="1" x14ac:dyDescent="0.35">
      <c r="B464" s="216"/>
      <c r="C464" s="216"/>
      <c r="D464" s="216"/>
      <c r="E464" s="216"/>
      <c r="F464" s="216"/>
      <c r="J464" s="216"/>
      <c r="K464" s="216"/>
      <c r="AC464" s="146"/>
    </row>
    <row r="465" spans="2:29" ht="16.5" customHeight="1" x14ac:dyDescent="0.35">
      <c r="B465" s="216"/>
      <c r="C465" s="216"/>
      <c r="D465" s="216"/>
      <c r="E465" s="216"/>
      <c r="F465" s="216"/>
      <c r="J465" s="216"/>
      <c r="K465" s="216"/>
      <c r="AC465" s="146"/>
    </row>
    <row r="466" spans="2:29" ht="16.5" customHeight="1" x14ac:dyDescent="0.35">
      <c r="B466" s="216"/>
      <c r="C466" s="216"/>
      <c r="D466" s="216"/>
      <c r="E466" s="216"/>
      <c r="F466" s="216"/>
      <c r="J466" s="216"/>
      <c r="K466" s="216"/>
      <c r="AC466" s="146"/>
    </row>
    <row r="467" spans="2:29" ht="16.5" customHeight="1" x14ac:dyDescent="0.35">
      <c r="B467" s="216"/>
      <c r="C467" s="216"/>
      <c r="D467" s="216"/>
      <c r="E467" s="216"/>
      <c r="F467" s="216"/>
      <c r="J467" s="216"/>
      <c r="K467" s="216"/>
      <c r="AC467" s="146"/>
    </row>
    <row r="468" spans="2:29" ht="16.5" customHeight="1" x14ac:dyDescent="0.35">
      <c r="B468" s="216"/>
      <c r="C468" s="216"/>
      <c r="D468" s="216"/>
      <c r="E468" s="216"/>
      <c r="F468" s="216"/>
      <c r="J468" s="216"/>
      <c r="K468" s="216"/>
      <c r="AC468" s="146"/>
    </row>
    <row r="469" spans="2:29" ht="16.5" customHeight="1" x14ac:dyDescent="0.35">
      <c r="B469" s="216"/>
      <c r="C469" s="216"/>
      <c r="D469" s="216"/>
      <c r="E469" s="216"/>
      <c r="F469" s="216"/>
      <c r="J469" s="216"/>
      <c r="K469" s="216"/>
      <c r="AC469" s="146"/>
    </row>
    <row r="470" spans="2:29" ht="16.5" customHeight="1" x14ac:dyDescent="0.35">
      <c r="B470" s="216"/>
      <c r="C470" s="216"/>
      <c r="D470" s="216"/>
      <c r="E470" s="216"/>
      <c r="F470" s="216"/>
      <c r="J470" s="216"/>
      <c r="K470" s="216"/>
      <c r="AC470" s="146"/>
    </row>
    <row r="471" spans="2:29" ht="16.5" customHeight="1" x14ac:dyDescent="0.35">
      <c r="B471" s="216"/>
      <c r="C471" s="216"/>
      <c r="D471" s="216"/>
      <c r="E471" s="216"/>
      <c r="F471" s="216"/>
      <c r="J471" s="216"/>
      <c r="K471" s="216"/>
      <c r="AC471" s="146"/>
    </row>
    <row r="472" spans="2:29" ht="16.5" customHeight="1" x14ac:dyDescent="0.35">
      <c r="B472" s="216"/>
      <c r="C472" s="216"/>
      <c r="D472" s="216"/>
      <c r="E472" s="216"/>
      <c r="F472" s="216"/>
      <c r="J472" s="216"/>
      <c r="K472" s="216"/>
      <c r="AC472" s="146"/>
    </row>
    <row r="473" spans="2:29" ht="16.5" customHeight="1" x14ac:dyDescent="0.35">
      <c r="B473" s="216"/>
      <c r="C473" s="216"/>
      <c r="D473" s="216"/>
      <c r="E473" s="216"/>
      <c r="F473" s="216"/>
      <c r="J473" s="216"/>
      <c r="K473" s="216"/>
      <c r="AC473" s="146"/>
    </row>
    <row r="474" spans="2:29" ht="16.5" customHeight="1" x14ac:dyDescent="0.35">
      <c r="B474" s="216"/>
      <c r="C474" s="216"/>
      <c r="D474" s="216"/>
      <c r="E474" s="216"/>
      <c r="F474" s="216"/>
      <c r="J474" s="216"/>
      <c r="K474" s="216"/>
      <c r="AC474" s="146"/>
    </row>
    <row r="475" spans="2:29" ht="16.5" customHeight="1" x14ac:dyDescent="0.35">
      <c r="B475" s="216"/>
      <c r="C475" s="216"/>
      <c r="D475" s="216"/>
      <c r="E475" s="216"/>
      <c r="F475" s="216"/>
      <c r="J475" s="216"/>
      <c r="K475" s="216"/>
      <c r="AC475" s="146"/>
    </row>
    <row r="476" spans="2:29" ht="16.5" customHeight="1" x14ac:dyDescent="0.35">
      <c r="B476" s="216"/>
      <c r="C476" s="216"/>
      <c r="D476" s="216"/>
      <c r="E476" s="216"/>
      <c r="F476" s="216"/>
      <c r="J476" s="216"/>
      <c r="K476" s="216"/>
      <c r="AC476" s="146"/>
    </row>
    <row r="477" spans="2:29" ht="16.5" customHeight="1" x14ac:dyDescent="0.35">
      <c r="B477" s="216"/>
      <c r="C477" s="216"/>
      <c r="D477" s="216"/>
      <c r="E477" s="216"/>
      <c r="F477" s="216"/>
      <c r="J477" s="216"/>
      <c r="K477" s="216"/>
      <c r="AC477" s="146"/>
    </row>
    <row r="478" spans="2:29" ht="16.5" customHeight="1" x14ac:dyDescent="0.35">
      <c r="B478" s="216"/>
      <c r="C478" s="216"/>
      <c r="D478" s="216"/>
      <c r="E478" s="216"/>
      <c r="F478" s="216"/>
      <c r="J478" s="216"/>
      <c r="K478" s="216"/>
      <c r="AC478" s="146"/>
    </row>
    <row r="479" spans="2:29" ht="16.5" customHeight="1" x14ac:dyDescent="0.35">
      <c r="B479" s="216"/>
      <c r="C479" s="216"/>
      <c r="D479" s="216"/>
      <c r="E479" s="216"/>
      <c r="F479" s="216"/>
      <c r="J479" s="216"/>
      <c r="K479" s="216"/>
      <c r="AC479" s="146"/>
    </row>
    <row r="480" spans="2:29" ht="16.5" customHeight="1" x14ac:dyDescent="0.35">
      <c r="B480" s="216"/>
      <c r="C480" s="216"/>
      <c r="D480" s="216"/>
      <c r="E480" s="216"/>
      <c r="F480" s="216"/>
      <c r="J480" s="216"/>
      <c r="K480" s="216"/>
      <c r="AC480" s="146"/>
    </row>
    <row r="481" spans="2:29" ht="16.5" customHeight="1" x14ac:dyDescent="0.35">
      <c r="B481" s="216"/>
      <c r="C481" s="216"/>
      <c r="D481" s="216"/>
      <c r="E481" s="216"/>
      <c r="F481" s="216"/>
      <c r="J481" s="216"/>
      <c r="K481" s="216"/>
      <c r="AC481" s="146"/>
    </row>
    <row r="482" spans="2:29" ht="16.5" customHeight="1" x14ac:dyDescent="0.35">
      <c r="B482" s="216"/>
      <c r="C482" s="216"/>
      <c r="D482" s="216"/>
      <c r="E482" s="216"/>
      <c r="F482" s="216"/>
      <c r="J482" s="216"/>
      <c r="K482" s="216"/>
      <c r="AC482" s="146"/>
    </row>
    <row r="483" spans="2:29" ht="16.5" customHeight="1" x14ac:dyDescent="0.35">
      <c r="B483" s="216"/>
      <c r="C483" s="216"/>
      <c r="D483" s="216"/>
      <c r="E483" s="216"/>
      <c r="F483" s="216"/>
      <c r="J483" s="216"/>
      <c r="K483" s="216"/>
      <c r="AC483" s="146"/>
    </row>
    <row r="484" spans="2:29" ht="16.5" customHeight="1" x14ac:dyDescent="0.35">
      <c r="B484" s="216"/>
      <c r="C484" s="216"/>
      <c r="D484" s="216"/>
      <c r="E484" s="216"/>
      <c r="F484" s="216"/>
      <c r="J484" s="216"/>
      <c r="K484" s="216"/>
      <c r="AC484" s="146"/>
    </row>
    <row r="485" spans="2:29" ht="16.5" customHeight="1" x14ac:dyDescent="0.35">
      <c r="B485" s="216"/>
      <c r="C485" s="216"/>
      <c r="D485" s="216"/>
      <c r="E485" s="216"/>
      <c r="F485" s="216"/>
      <c r="J485" s="216"/>
      <c r="K485" s="216"/>
      <c r="AC485" s="146"/>
    </row>
    <row r="486" spans="2:29" ht="16.5" customHeight="1" x14ac:dyDescent="0.35">
      <c r="B486" s="216"/>
      <c r="C486" s="216"/>
      <c r="D486" s="216"/>
      <c r="E486" s="216"/>
      <c r="F486" s="216"/>
      <c r="J486" s="216"/>
      <c r="K486" s="216"/>
      <c r="AC486" s="146"/>
    </row>
    <row r="487" spans="2:29" ht="16.5" customHeight="1" x14ac:dyDescent="0.35">
      <c r="B487" s="216"/>
      <c r="C487" s="216"/>
      <c r="D487" s="216"/>
      <c r="E487" s="216"/>
      <c r="F487" s="216"/>
      <c r="J487" s="216"/>
      <c r="K487" s="216"/>
      <c r="AC487" s="146"/>
    </row>
    <row r="488" spans="2:29" ht="16.5" customHeight="1" x14ac:dyDescent="0.35">
      <c r="B488" s="216"/>
      <c r="C488" s="216"/>
      <c r="D488" s="216"/>
      <c r="E488" s="216"/>
      <c r="F488" s="216"/>
      <c r="J488" s="216"/>
      <c r="K488" s="216"/>
      <c r="AC488" s="146"/>
    </row>
    <row r="489" spans="2:29" ht="16.5" customHeight="1" x14ac:dyDescent="0.35">
      <c r="B489" s="216"/>
      <c r="C489" s="216"/>
      <c r="D489" s="216"/>
      <c r="E489" s="216"/>
      <c r="F489" s="216"/>
      <c r="J489" s="216"/>
      <c r="K489" s="216"/>
      <c r="AC489" s="146"/>
    </row>
    <row r="490" spans="2:29" ht="16.5" customHeight="1" x14ac:dyDescent="0.35">
      <c r="B490" s="216"/>
      <c r="C490" s="216"/>
      <c r="D490" s="216"/>
      <c r="E490" s="216"/>
      <c r="F490" s="216"/>
      <c r="J490" s="216"/>
      <c r="K490" s="216"/>
      <c r="AC490" s="146"/>
    </row>
    <row r="491" spans="2:29" ht="16.5" customHeight="1" x14ac:dyDescent="0.35">
      <c r="B491" s="216"/>
      <c r="C491" s="216"/>
      <c r="D491" s="216"/>
      <c r="E491" s="216"/>
      <c r="F491" s="216"/>
      <c r="J491" s="216"/>
      <c r="K491" s="216"/>
      <c r="AC491" s="146"/>
    </row>
    <row r="492" spans="2:29" ht="16.5" customHeight="1" x14ac:dyDescent="0.35">
      <c r="B492" s="216"/>
      <c r="C492" s="216"/>
      <c r="D492" s="216"/>
      <c r="E492" s="216"/>
      <c r="F492" s="216"/>
      <c r="J492" s="216"/>
      <c r="K492" s="216"/>
      <c r="AC492" s="146"/>
    </row>
    <row r="493" spans="2:29" ht="16.5" customHeight="1" x14ac:dyDescent="0.35">
      <c r="B493" s="216"/>
      <c r="C493" s="216"/>
      <c r="D493" s="216"/>
      <c r="E493" s="216"/>
      <c r="F493" s="216"/>
      <c r="J493" s="216"/>
      <c r="K493" s="216"/>
      <c r="AC493" s="146"/>
    </row>
    <row r="494" spans="2:29" ht="16.5" customHeight="1" x14ac:dyDescent="0.35">
      <c r="B494" s="216"/>
      <c r="C494" s="216"/>
      <c r="D494" s="216"/>
      <c r="E494" s="216"/>
      <c r="F494" s="216"/>
      <c r="J494" s="216"/>
      <c r="K494" s="216"/>
      <c r="AC494" s="146"/>
    </row>
    <row r="495" spans="2:29" ht="16.5" customHeight="1" x14ac:dyDescent="0.35">
      <c r="B495" s="216"/>
      <c r="C495" s="216"/>
      <c r="D495" s="216"/>
      <c r="E495" s="216"/>
      <c r="F495" s="216"/>
      <c r="J495" s="216"/>
      <c r="K495" s="216"/>
      <c r="AC495" s="146"/>
    </row>
    <row r="496" spans="2:29" ht="16.5" customHeight="1" x14ac:dyDescent="0.35">
      <c r="B496" s="216"/>
      <c r="C496" s="216"/>
      <c r="D496" s="216"/>
      <c r="E496" s="216"/>
      <c r="F496" s="216"/>
      <c r="J496" s="216"/>
      <c r="K496" s="216"/>
      <c r="AC496" s="146"/>
    </row>
    <row r="497" spans="2:29" ht="16.5" customHeight="1" x14ac:dyDescent="0.35">
      <c r="B497" s="216"/>
      <c r="C497" s="216"/>
      <c r="D497" s="216"/>
      <c r="E497" s="216"/>
      <c r="F497" s="216"/>
      <c r="J497" s="216"/>
      <c r="K497" s="216"/>
      <c r="AC497" s="146"/>
    </row>
    <row r="498" spans="2:29" ht="16.5" customHeight="1" x14ac:dyDescent="0.35">
      <c r="B498" s="216"/>
      <c r="C498" s="216"/>
      <c r="D498" s="216"/>
      <c r="E498" s="216"/>
      <c r="F498" s="216"/>
      <c r="J498" s="216"/>
      <c r="K498" s="216"/>
      <c r="AC498" s="146"/>
    </row>
    <row r="499" spans="2:29" ht="16.5" customHeight="1" x14ac:dyDescent="0.35">
      <c r="B499" s="216"/>
      <c r="C499" s="216"/>
      <c r="D499" s="216"/>
      <c r="E499" s="216"/>
      <c r="F499" s="216"/>
      <c r="J499" s="216"/>
      <c r="K499" s="216"/>
      <c r="AC499" s="146"/>
    </row>
    <row r="500" spans="2:29" ht="16.5" customHeight="1" x14ac:dyDescent="0.35">
      <c r="B500" s="216"/>
      <c r="C500" s="216"/>
      <c r="D500" s="216"/>
      <c r="E500" s="216"/>
      <c r="F500" s="216"/>
      <c r="J500" s="216"/>
      <c r="K500" s="216"/>
      <c r="AC500" s="146"/>
    </row>
    <row r="501" spans="2:29" ht="16.5" customHeight="1" x14ac:dyDescent="0.35">
      <c r="B501" s="216"/>
      <c r="C501" s="216"/>
      <c r="D501" s="216"/>
      <c r="E501" s="216"/>
      <c r="F501" s="216"/>
      <c r="J501" s="216"/>
      <c r="K501" s="216"/>
      <c r="AC501" s="146"/>
    </row>
    <row r="502" spans="2:29" ht="16.5" customHeight="1" x14ac:dyDescent="0.35">
      <c r="B502" s="216"/>
      <c r="C502" s="216"/>
      <c r="D502" s="216"/>
      <c r="E502" s="216"/>
      <c r="F502" s="216"/>
      <c r="J502" s="216"/>
      <c r="K502" s="216"/>
      <c r="AC502" s="146"/>
    </row>
    <row r="503" spans="2:29" ht="16.5" customHeight="1" x14ac:dyDescent="0.35">
      <c r="B503" s="216"/>
      <c r="C503" s="216"/>
      <c r="D503" s="216"/>
      <c r="E503" s="216"/>
      <c r="F503" s="216"/>
      <c r="J503" s="216"/>
      <c r="K503" s="216"/>
      <c r="AC503" s="146"/>
    </row>
    <row r="504" spans="2:29" ht="16.5" customHeight="1" x14ac:dyDescent="0.35">
      <c r="B504" s="216"/>
      <c r="C504" s="216"/>
      <c r="D504" s="216"/>
      <c r="E504" s="216"/>
      <c r="F504" s="216"/>
      <c r="J504" s="216"/>
      <c r="K504" s="216"/>
      <c r="AC504" s="146"/>
    </row>
    <row r="505" spans="2:29" ht="16.5" customHeight="1" x14ac:dyDescent="0.35">
      <c r="B505" s="216"/>
      <c r="C505" s="216"/>
      <c r="D505" s="216"/>
      <c r="E505" s="216"/>
      <c r="F505" s="216"/>
      <c r="J505" s="216"/>
      <c r="K505" s="216"/>
      <c r="AC505" s="146"/>
    </row>
    <row r="506" spans="2:29" ht="16.5" customHeight="1" x14ac:dyDescent="0.35">
      <c r="B506" s="216"/>
      <c r="C506" s="216"/>
      <c r="D506" s="216"/>
      <c r="E506" s="216"/>
      <c r="F506" s="216"/>
      <c r="J506" s="216"/>
      <c r="K506" s="216"/>
      <c r="AC506" s="146"/>
    </row>
    <row r="507" spans="2:29" ht="16.5" customHeight="1" x14ac:dyDescent="0.35">
      <c r="B507" s="216"/>
      <c r="C507" s="216"/>
      <c r="D507" s="216"/>
      <c r="E507" s="216"/>
      <c r="F507" s="216"/>
      <c r="J507" s="216"/>
      <c r="K507" s="216"/>
      <c r="AC507" s="146"/>
    </row>
    <row r="508" spans="2:29" ht="16.5" customHeight="1" x14ac:dyDescent="0.35">
      <c r="B508" s="216"/>
      <c r="C508" s="216"/>
      <c r="D508" s="216"/>
      <c r="E508" s="216"/>
      <c r="F508" s="216"/>
      <c r="J508" s="216"/>
      <c r="K508" s="216"/>
      <c r="AC508" s="146"/>
    </row>
    <row r="509" spans="2:29" ht="16.5" customHeight="1" x14ac:dyDescent="0.35">
      <c r="B509" s="216"/>
      <c r="C509" s="216"/>
      <c r="D509" s="216"/>
      <c r="E509" s="216"/>
      <c r="F509" s="216"/>
      <c r="J509" s="216"/>
      <c r="K509" s="216"/>
      <c r="AC509" s="146"/>
    </row>
    <row r="510" spans="2:29" ht="16.5" customHeight="1" x14ac:dyDescent="0.35">
      <c r="B510" s="216"/>
      <c r="C510" s="216"/>
      <c r="D510" s="216"/>
      <c r="E510" s="216"/>
      <c r="F510" s="216"/>
      <c r="J510" s="216"/>
      <c r="K510" s="216"/>
      <c r="AC510" s="146"/>
    </row>
    <row r="511" spans="2:29" ht="16.5" customHeight="1" x14ac:dyDescent="0.35">
      <c r="B511" s="216"/>
      <c r="C511" s="216"/>
      <c r="D511" s="216"/>
      <c r="E511" s="216"/>
      <c r="F511" s="216"/>
      <c r="J511" s="216"/>
      <c r="K511" s="216"/>
      <c r="AC511" s="146"/>
    </row>
    <row r="512" spans="2:29" ht="16.5" customHeight="1" x14ac:dyDescent="0.35">
      <c r="B512" s="216"/>
      <c r="C512" s="216"/>
      <c r="D512" s="216"/>
      <c r="E512" s="216"/>
      <c r="F512" s="216"/>
      <c r="J512" s="216"/>
      <c r="K512" s="216"/>
      <c r="AC512" s="146"/>
    </row>
    <row r="513" spans="2:29" ht="16.5" customHeight="1" x14ac:dyDescent="0.35">
      <c r="B513" s="216"/>
      <c r="C513" s="216"/>
      <c r="D513" s="216"/>
      <c r="E513" s="216"/>
      <c r="F513" s="216"/>
      <c r="J513" s="216"/>
      <c r="K513" s="216"/>
      <c r="AC513" s="146"/>
    </row>
    <row r="514" spans="2:29" ht="16.5" customHeight="1" x14ac:dyDescent="0.35">
      <c r="B514" s="216"/>
      <c r="C514" s="216"/>
      <c r="D514" s="216"/>
      <c r="E514" s="216"/>
      <c r="F514" s="216"/>
      <c r="J514" s="216"/>
      <c r="K514" s="216"/>
      <c r="AC514" s="146"/>
    </row>
    <row r="515" spans="2:29" ht="16.5" customHeight="1" x14ac:dyDescent="0.35">
      <c r="B515" s="216"/>
      <c r="C515" s="216"/>
      <c r="D515" s="216"/>
      <c r="E515" s="216"/>
      <c r="F515" s="216"/>
      <c r="J515" s="216"/>
      <c r="K515" s="216"/>
      <c r="AC515" s="146"/>
    </row>
    <row r="516" spans="2:29" ht="16.5" customHeight="1" x14ac:dyDescent="0.35">
      <c r="B516" s="216"/>
      <c r="C516" s="216"/>
      <c r="D516" s="216"/>
      <c r="E516" s="216"/>
      <c r="F516" s="216"/>
      <c r="J516" s="216"/>
      <c r="K516" s="216"/>
      <c r="AC516" s="146"/>
    </row>
    <row r="517" spans="2:29" ht="16.5" customHeight="1" x14ac:dyDescent="0.35">
      <c r="B517" s="216"/>
      <c r="C517" s="216"/>
      <c r="D517" s="216"/>
      <c r="E517" s="216"/>
      <c r="F517" s="216"/>
      <c r="J517" s="216"/>
      <c r="K517" s="216"/>
      <c r="AC517" s="146"/>
    </row>
    <row r="518" spans="2:29" ht="16.5" customHeight="1" x14ac:dyDescent="0.35">
      <c r="B518" s="216"/>
      <c r="C518" s="216"/>
      <c r="D518" s="216"/>
      <c r="E518" s="216"/>
      <c r="F518" s="216"/>
      <c r="J518" s="216"/>
      <c r="K518" s="216"/>
      <c r="AC518" s="146"/>
    </row>
    <row r="519" spans="2:29" ht="16.5" customHeight="1" x14ac:dyDescent="0.35">
      <c r="B519" s="216"/>
      <c r="C519" s="216"/>
      <c r="D519" s="216"/>
      <c r="E519" s="216"/>
      <c r="F519" s="216"/>
      <c r="J519" s="216"/>
      <c r="K519" s="216"/>
      <c r="AC519" s="146"/>
    </row>
    <row r="520" spans="2:29" ht="16.5" customHeight="1" x14ac:dyDescent="0.35">
      <c r="B520" s="216"/>
      <c r="C520" s="216"/>
      <c r="D520" s="216"/>
      <c r="E520" s="216"/>
      <c r="F520" s="216"/>
      <c r="J520" s="216"/>
      <c r="K520" s="216"/>
      <c r="AC520" s="146"/>
    </row>
    <row r="521" spans="2:29" ht="16.5" customHeight="1" x14ac:dyDescent="0.35">
      <c r="B521" s="216"/>
      <c r="C521" s="216"/>
      <c r="D521" s="216"/>
      <c r="E521" s="216"/>
      <c r="F521" s="216"/>
      <c r="J521" s="216"/>
      <c r="K521" s="216"/>
      <c r="AC521" s="146"/>
    </row>
    <row r="522" spans="2:29" ht="16.5" customHeight="1" x14ac:dyDescent="0.35">
      <c r="B522" s="216"/>
      <c r="C522" s="216"/>
      <c r="D522" s="216"/>
      <c r="E522" s="216"/>
      <c r="F522" s="216"/>
      <c r="J522" s="216"/>
      <c r="K522" s="216"/>
      <c r="AC522" s="146"/>
    </row>
    <row r="523" spans="2:29" ht="16.5" customHeight="1" x14ac:dyDescent="0.35">
      <c r="B523" s="216"/>
      <c r="C523" s="216"/>
      <c r="D523" s="216"/>
      <c r="E523" s="216"/>
      <c r="F523" s="216"/>
      <c r="J523" s="216"/>
      <c r="K523" s="216"/>
      <c r="AC523" s="146"/>
    </row>
    <row r="524" spans="2:29" ht="16.5" customHeight="1" x14ac:dyDescent="0.35">
      <c r="B524" s="216"/>
      <c r="C524" s="216"/>
      <c r="D524" s="216"/>
      <c r="E524" s="216"/>
      <c r="F524" s="216"/>
      <c r="J524" s="216"/>
      <c r="K524" s="216"/>
      <c r="AC524" s="146"/>
    </row>
    <row r="525" spans="2:29" ht="16.5" customHeight="1" x14ac:dyDescent="0.35">
      <c r="B525" s="216"/>
      <c r="C525" s="216"/>
      <c r="D525" s="216"/>
      <c r="E525" s="216"/>
      <c r="F525" s="216"/>
      <c r="J525" s="216"/>
      <c r="K525" s="216"/>
      <c r="AC525" s="146"/>
    </row>
    <row r="526" spans="2:29" ht="16.5" customHeight="1" x14ac:dyDescent="0.35">
      <c r="B526" s="216"/>
      <c r="C526" s="216"/>
      <c r="D526" s="216"/>
      <c r="E526" s="216"/>
      <c r="F526" s="216"/>
      <c r="J526" s="216"/>
      <c r="K526" s="216"/>
      <c r="AC526" s="146"/>
    </row>
    <row r="527" spans="2:29" ht="16.5" customHeight="1" x14ac:dyDescent="0.35">
      <c r="B527" s="216"/>
      <c r="C527" s="216"/>
      <c r="D527" s="216"/>
      <c r="E527" s="216"/>
      <c r="F527" s="216"/>
      <c r="J527" s="216"/>
      <c r="K527" s="216"/>
      <c r="AC527" s="146"/>
    </row>
    <row r="528" spans="2:29" ht="16.5" customHeight="1" x14ac:dyDescent="0.35">
      <c r="B528" s="216"/>
      <c r="C528" s="216"/>
      <c r="D528" s="216"/>
      <c r="E528" s="216"/>
      <c r="F528" s="216"/>
      <c r="J528" s="216"/>
      <c r="K528" s="216"/>
      <c r="AC528" s="146"/>
    </row>
    <row r="529" spans="2:29" ht="16.5" customHeight="1" x14ac:dyDescent="0.35">
      <c r="B529" s="216"/>
      <c r="C529" s="216"/>
      <c r="D529" s="216"/>
      <c r="E529" s="216"/>
      <c r="F529" s="216"/>
      <c r="J529" s="216"/>
      <c r="K529" s="216"/>
      <c r="AC529" s="146"/>
    </row>
    <row r="530" spans="2:29" ht="16.5" customHeight="1" x14ac:dyDescent="0.35">
      <c r="B530" s="216"/>
      <c r="C530" s="216"/>
      <c r="D530" s="216"/>
      <c r="E530" s="216"/>
      <c r="F530" s="216"/>
      <c r="J530" s="216"/>
      <c r="K530" s="216"/>
      <c r="AC530" s="146"/>
    </row>
    <row r="531" spans="2:29" ht="16.5" customHeight="1" x14ac:dyDescent="0.35">
      <c r="B531" s="216"/>
      <c r="C531" s="216"/>
      <c r="D531" s="216"/>
      <c r="E531" s="216"/>
      <c r="F531" s="216"/>
      <c r="J531" s="216"/>
      <c r="K531" s="216"/>
      <c r="AC531" s="146"/>
    </row>
    <row r="532" spans="2:29" ht="16.5" customHeight="1" x14ac:dyDescent="0.35">
      <c r="B532" s="216"/>
      <c r="C532" s="216"/>
      <c r="D532" s="216"/>
      <c r="E532" s="216"/>
      <c r="F532" s="216"/>
      <c r="J532" s="216"/>
      <c r="K532" s="216"/>
      <c r="AC532" s="146"/>
    </row>
    <row r="533" spans="2:29" ht="16.5" customHeight="1" x14ac:dyDescent="0.35">
      <c r="B533" s="216"/>
      <c r="C533" s="216"/>
      <c r="D533" s="216"/>
      <c r="E533" s="216"/>
      <c r="F533" s="216"/>
      <c r="J533" s="216"/>
      <c r="K533" s="216"/>
      <c r="AC533" s="146"/>
    </row>
    <row r="534" spans="2:29" ht="16.5" customHeight="1" x14ac:dyDescent="0.35">
      <c r="B534" s="216"/>
      <c r="C534" s="216"/>
      <c r="D534" s="216"/>
      <c r="E534" s="216"/>
      <c r="F534" s="216"/>
      <c r="J534" s="216"/>
      <c r="K534" s="216"/>
      <c r="AC534" s="146"/>
    </row>
    <row r="535" spans="2:29" ht="16.5" customHeight="1" x14ac:dyDescent="0.35">
      <c r="B535" s="216"/>
      <c r="C535" s="216"/>
      <c r="D535" s="216"/>
      <c r="E535" s="216"/>
      <c r="F535" s="216"/>
      <c r="J535" s="216"/>
      <c r="K535" s="216"/>
      <c r="AC535" s="146"/>
    </row>
    <row r="536" spans="2:29" ht="16.5" customHeight="1" x14ac:dyDescent="0.35">
      <c r="B536" s="216"/>
      <c r="C536" s="216"/>
      <c r="D536" s="216"/>
      <c r="E536" s="216"/>
      <c r="F536" s="216"/>
      <c r="J536" s="216"/>
      <c r="K536" s="216"/>
      <c r="AC536" s="146"/>
    </row>
    <row r="537" spans="2:29" ht="16.5" customHeight="1" x14ac:dyDescent="0.35">
      <c r="B537" s="216"/>
      <c r="C537" s="216"/>
      <c r="D537" s="216"/>
      <c r="E537" s="216"/>
      <c r="F537" s="216"/>
      <c r="J537" s="216"/>
      <c r="K537" s="216"/>
      <c r="AC537" s="146"/>
    </row>
    <row r="538" spans="2:29" ht="16.5" customHeight="1" x14ac:dyDescent="0.35">
      <c r="B538" s="216"/>
      <c r="C538" s="216"/>
      <c r="D538" s="216"/>
      <c r="E538" s="216"/>
      <c r="F538" s="216"/>
      <c r="J538" s="216"/>
      <c r="K538" s="216"/>
      <c r="AC538" s="146"/>
    </row>
    <row r="539" spans="2:29" ht="16.5" customHeight="1" x14ac:dyDescent="0.35">
      <c r="B539" s="216"/>
      <c r="C539" s="216"/>
      <c r="D539" s="216"/>
      <c r="E539" s="216"/>
      <c r="F539" s="216"/>
      <c r="J539" s="216"/>
      <c r="K539" s="216"/>
      <c r="AC539" s="146"/>
    </row>
    <row r="540" spans="2:29" ht="16.5" customHeight="1" x14ac:dyDescent="0.35">
      <c r="B540" s="216"/>
      <c r="C540" s="216"/>
      <c r="D540" s="216"/>
      <c r="E540" s="216"/>
      <c r="F540" s="216"/>
      <c r="J540" s="216"/>
      <c r="K540" s="216"/>
      <c r="AC540" s="146"/>
    </row>
    <row r="541" spans="2:29" ht="16.5" customHeight="1" x14ac:dyDescent="0.35">
      <c r="B541" s="216"/>
      <c r="C541" s="216"/>
      <c r="D541" s="216"/>
      <c r="E541" s="216"/>
      <c r="F541" s="216"/>
      <c r="J541" s="216"/>
      <c r="K541" s="216"/>
      <c r="AC541" s="146"/>
    </row>
    <row r="542" spans="2:29" ht="16.5" customHeight="1" x14ac:dyDescent="0.35">
      <c r="B542" s="216"/>
      <c r="C542" s="216"/>
      <c r="D542" s="216"/>
      <c r="E542" s="216"/>
      <c r="F542" s="216"/>
      <c r="J542" s="216"/>
      <c r="K542" s="216"/>
      <c r="AC542" s="146"/>
    </row>
    <row r="543" spans="2:29" ht="16.5" customHeight="1" x14ac:dyDescent="0.35">
      <c r="B543" s="216"/>
      <c r="C543" s="216"/>
      <c r="D543" s="216"/>
      <c r="E543" s="216"/>
      <c r="F543" s="216"/>
      <c r="J543" s="216"/>
      <c r="K543" s="216"/>
      <c r="AC543" s="146"/>
    </row>
    <row r="544" spans="2:29" ht="16.5" customHeight="1" x14ac:dyDescent="0.35">
      <c r="B544" s="216"/>
      <c r="C544" s="216"/>
      <c r="D544" s="216"/>
      <c r="E544" s="216"/>
      <c r="F544" s="216"/>
      <c r="J544" s="216"/>
      <c r="K544" s="216"/>
      <c r="AC544" s="146"/>
    </row>
    <row r="545" spans="2:29" ht="16.5" customHeight="1" x14ac:dyDescent="0.35">
      <c r="B545" s="216"/>
      <c r="C545" s="216"/>
      <c r="D545" s="216"/>
      <c r="E545" s="216"/>
      <c r="F545" s="216"/>
      <c r="J545" s="216"/>
      <c r="K545" s="216"/>
      <c r="AC545" s="146"/>
    </row>
    <row r="546" spans="2:29" ht="16.5" customHeight="1" x14ac:dyDescent="0.35">
      <c r="B546" s="216"/>
      <c r="C546" s="216"/>
      <c r="D546" s="216"/>
      <c r="E546" s="216"/>
      <c r="F546" s="216"/>
      <c r="J546" s="216"/>
      <c r="K546" s="216"/>
      <c r="AC546" s="146"/>
    </row>
    <row r="547" spans="2:29" ht="16.5" customHeight="1" x14ac:dyDescent="0.35">
      <c r="B547" s="216"/>
      <c r="C547" s="216"/>
      <c r="D547" s="216"/>
      <c r="E547" s="216"/>
      <c r="F547" s="216"/>
      <c r="J547" s="216"/>
      <c r="K547" s="216"/>
      <c r="AC547" s="146"/>
    </row>
    <row r="548" spans="2:29" ht="16.5" customHeight="1" x14ac:dyDescent="0.35">
      <c r="B548" s="216"/>
      <c r="C548" s="216"/>
      <c r="D548" s="216"/>
      <c r="E548" s="216"/>
      <c r="F548" s="216"/>
      <c r="J548" s="216"/>
      <c r="K548" s="216"/>
      <c r="AC548" s="146"/>
    </row>
    <row r="549" spans="2:29" ht="16.5" customHeight="1" x14ac:dyDescent="0.35">
      <c r="B549" s="216"/>
      <c r="C549" s="216"/>
      <c r="D549" s="216"/>
      <c r="E549" s="216"/>
      <c r="F549" s="216"/>
      <c r="J549" s="216"/>
      <c r="K549" s="216"/>
      <c r="AC549" s="146"/>
    </row>
    <row r="550" spans="2:29" ht="16.5" customHeight="1" x14ac:dyDescent="0.35">
      <c r="B550" s="216"/>
      <c r="C550" s="216"/>
      <c r="D550" s="216"/>
      <c r="E550" s="216"/>
      <c r="F550" s="216"/>
      <c r="J550" s="216"/>
      <c r="K550" s="216"/>
      <c r="AC550" s="146"/>
    </row>
    <row r="551" spans="2:29" ht="16.5" customHeight="1" x14ac:dyDescent="0.35">
      <c r="B551" s="216"/>
      <c r="C551" s="216"/>
      <c r="D551" s="216"/>
      <c r="E551" s="216"/>
      <c r="F551" s="216"/>
      <c r="J551" s="216"/>
      <c r="K551" s="216"/>
      <c r="AC551" s="146"/>
    </row>
    <row r="552" spans="2:29" ht="16.5" customHeight="1" x14ac:dyDescent="0.35">
      <c r="B552" s="216"/>
      <c r="C552" s="216"/>
      <c r="D552" s="216"/>
      <c r="E552" s="216"/>
      <c r="F552" s="216"/>
      <c r="J552" s="216"/>
      <c r="K552" s="216"/>
      <c r="AC552" s="146"/>
    </row>
    <row r="553" spans="2:29" ht="16.5" customHeight="1" x14ac:dyDescent="0.35">
      <c r="B553" s="216"/>
      <c r="C553" s="216"/>
      <c r="D553" s="216"/>
      <c r="E553" s="216"/>
      <c r="F553" s="216"/>
      <c r="J553" s="216"/>
      <c r="K553" s="216"/>
      <c r="AC553" s="146"/>
    </row>
    <row r="554" spans="2:29" ht="16.5" customHeight="1" x14ac:dyDescent="0.35">
      <c r="B554" s="216"/>
      <c r="C554" s="216"/>
      <c r="D554" s="216"/>
      <c r="E554" s="216"/>
      <c r="F554" s="216"/>
      <c r="J554" s="216"/>
      <c r="K554" s="216"/>
      <c r="AC554" s="146"/>
    </row>
    <row r="555" spans="2:29" ht="16.5" customHeight="1" x14ac:dyDescent="0.35">
      <c r="B555" s="216"/>
      <c r="C555" s="216"/>
      <c r="D555" s="216"/>
      <c r="E555" s="216"/>
      <c r="F555" s="216"/>
      <c r="J555" s="216"/>
      <c r="K555" s="216"/>
      <c r="AC555" s="146"/>
    </row>
    <row r="556" spans="2:29" ht="16.5" customHeight="1" x14ac:dyDescent="0.35">
      <c r="B556" s="216"/>
      <c r="C556" s="216"/>
      <c r="D556" s="216"/>
      <c r="E556" s="216"/>
      <c r="F556" s="216"/>
      <c r="J556" s="216"/>
      <c r="K556" s="216"/>
      <c r="AC556" s="146"/>
    </row>
    <row r="557" spans="2:29" ht="16.5" customHeight="1" x14ac:dyDescent="0.35">
      <c r="B557" s="216"/>
      <c r="C557" s="216"/>
      <c r="D557" s="216"/>
      <c r="E557" s="216"/>
      <c r="F557" s="216"/>
      <c r="J557" s="216"/>
      <c r="K557" s="216"/>
      <c r="AC557" s="146"/>
    </row>
    <row r="558" spans="2:29" ht="16.5" customHeight="1" x14ac:dyDescent="0.35">
      <c r="B558" s="216"/>
      <c r="C558" s="216"/>
      <c r="D558" s="216"/>
      <c r="E558" s="216"/>
      <c r="F558" s="216"/>
      <c r="J558" s="216"/>
      <c r="K558" s="216"/>
      <c r="AC558" s="146"/>
    </row>
    <row r="559" spans="2:29" ht="16.5" customHeight="1" x14ac:dyDescent="0.35">
      <c r="B559" s="216"/>
      <c r="C559" s="216"/>
      <c r="D559" s="216"/>
      <c r="E559" s="216"/>
      <c r="F559" s="216"/>
      <c r="J559" s="216"/>
      <c r="K559" s="216"/>
      <c r="AC559" s="146"/>
    </row>
    <row r="560" spans="2:29" ht="16.5" customHeight="1" x14ac:dyDescent="0.35">
      <c r="B560" s="216"/>
      <c r="C560" s="216"/>
      <c r="D560" s="216"/>
      <c r="E560" s="216"/>
      <c r="F560" s="216"/>
      <c r="J560" s="216"/>
      <c r="K560" s="216"/>
      <c r="AC560" s="146"/>
    </row>
    <row r="561" spans="2:29" ht="16.5" customHeight="1" x14ac:dyDescent="0.35">
      <c r="B561" s="216"/>
      <c r="C561" s="216"/>
      <c r="D561" s="216"/>
      <c r="E561" s="216"/>
      <c r="F561" s="216"/>
      <c r="J561" s="216"/>
      <c r="K561" s="216"/>
      <c r="AC561" s="146"/>
    </row>
    <row r="562" spans="2:29" ht="16.5" customHeight="1" x14ac:dyDescent="0.35">
      <c r="B562" s="216"/>
      <c r="C562" s="216"/>
      <c r="D562" s="216"/>
      <c r="E562" s="216"/>
      <c r="F562" s="216"/>
      <c r="J562" s="216"/>
      <c r="K562" s="216"/>
      <c r="AC562" s="146"/>
    </row>
    <row r="563" spans="2:29" ht="16.5" customHeight="1" x14ac:dyDescent="0.35">
      <c r="B563" s="216"/>
      <c r="C563" s="216"/>
      <c r="D563" s="216"/>
      <c r="E563" s="216"/>
      <c r="F563" s="216"/>
      <c r="J563" s="216"/>
      <c r="K563" s="216"/>
      <c r="AC563" s="146"/>
    </row>
    <row r="564" spans="2:29" ht="16.5" customHeight="1" x14ac:dyDescent="0.35">
      <c r="B564" s="216"/>
      <c r="C564" s="216"/>
      <c r="D564" s="216"/>
      <c r="E564" s="216"/>
      <c r="F564" s="216"/>
      <c r="J564" s="216"/>
      <c r="K564" s="216"/>
      <c r="AC564" s="146"/>
    </row>
    <row r="565" spans="2:29" ht="16.5" customHeight="1" x14ac:dyDescent="0.35">
      <c r="B565" s="216"/>
      <c r="C565" s="216"/>
      <c r="D565" s="216"/>
      <c r="E565" s="216"/>
      <c r="F565" s="216"/>
      <c r="J565" s="216"/>
      <c r="K565" s="216"/>
      <c r="AC565" s="146"/>
    </row>
    <row r="566" spans="2:29" ht="16.5" customHeight="1" x14ac:dyDescent="0.35">
      <c r="B566" s="216"/>
      <c r="C566" s="216"/>
      <c r="D566" s="216"/>
      <c r="E566" s="216"/>
      <c r="F566" s="216"/>
      <c r="J566" s="216"/>
      <c r="K566" s="216"/>
      <c r="AC566" s="146"/>
    </row>
    <row r="567" spans="2:29" ht="16.5" customHeight="1" x14ac:dyDescent="0.35">
      <c r="B567" s="216"/>
      <c r="C567" s="216"/>
      <c r="D567" s="216"/>
      <c r="E567" s="216"/>
      <c r="F567" s="216"/>
      <c r="J567" s="216"/>
      <c r="K567" s="216"/>
      <c r="AC567" s="146"/>
    </row>
    <row r="568" spans="2:29" ht="16.5" customHeight="1" x14ac:dyDescent="0.35">
      <c r="B568" s="216"/>
      <c r="C568" s="216"/>
      <c r="D568" s="216"/>
      <c r="E568" s="216"/>
      <c r="F568" s="216"/>
      <c r="J568" s="216"/>
      <c r="K568" s="216"/>
      <c r="AC568" s="146"/>
    </row>
    <row r="569" spans="2:29" ht="16.5" customHeight="1" x14ac:dyDescent="0.35">
      <c r="B569" s="216"/>
      <c r="C569" s="216"/>
      <c r="D569" s="216"/>
      <c r="E569" s="216"/>
      <c r="F569" s="216"/>
      <c r="J569" s="216"/>
      <c r="K569" s="216"/>
      <c r="AC569" s="146"/>
    </row>
    <row r="570" spans="2:29" ht="16.5" customHeight="1" x14ac:dyDescent="0.35">
      <c r="B570" s="216"/>
      <c r="C570" s="216"/>
      <c r="D570" s="216"/>
      <c r="E570" s="216"/>
      <c r="F570" s="216"/>
      <c r="J570" s="216"/>
      <c r="K570" s="216"/>
      <c r="AC570" s="146"/>
    </row>
    <row r="571" spans="2:29" ht="16.5" customHeight="1" x14ac:dyDescent="0.35">
      <c r="B571" s="216"/>
      <c r="C571" s="216"/>
      <c r="D571" s="216"/>
      <c r="E571" s="216"/>
      <c r="F571" s="216"/>
      <c r="J571" s="216"/>
      <c r="K571" s="216"/>
      <c r="AC571" s="146"/>
    </row>
    <row r="572" spans="2:29" ht="16.5" customHeight="1" x14ac:dyDescent="0.35">
      <c r="B572" s="216"/>
      <c r="C572" s="216"/>
      <c r="D572" s="216"/>
      <c r="E572" s="216"/>
      <c r="F572" s="216"/>
      <c r="J572" s="216"/>
      <c r="K572" s="216"/>
      <c r="AC572" s="146"/>
    </row>
    <row r="573" spans="2:29" ht="16.5" customHeight="1" x14ac:dyDescent="0.35">
      <c r="B573" s="216"/>
      <c r="C573" s="216"/>
      <c r="D573" s="216"/>
      <c r="E573" s="216"/>
      <c r="F573" s="216"/>
      <c r="J573" s="216"/>
      <c r="K573" s="216"/>
      <c r="AC573" s="146"/>
    </row>
    <row r="574" spans="2:29" ht="16.5" customHeight="1" x14ac:dyDescent="0.35">
      <c r="B574" s="216"/>
      <c r="C574" s="216"/>
      <c r="D574" s="216"/>
      <c r="E574" s="216"/>
      <c r="F574" s="216"/>
      <c r="J574" s="216"/>
      <c r="K574" s="216"/>
      <c r="AC574" s="146"/>
    </row>
    <row r="575" spans="2:29" ht="16.5" customHeight="1" x14ac:dyDescent="0.35">
      <c r="B575" s="216"/>
      <c r="C575" s="216"/>
      <c r="D575" s="216"/>
      <c r="E575" s="216"/>
      <c r="F575" s="216"/>
      <c r="J575" s="216"/>
      <c r="K575" s="216"/>
      <c r="AC575" s="146"/>
    </row>
    <row r="576" spans="2:29" ht="16.5" customHeight="1" x14ac:dyDescent="0.35">
      <c r="B576" s="216"/>
      <c r="C576" s="216"/>
      <c r="D576" s="216"/>
      <c r="E576" s="216"/>
      <c r="F576" s="216"/>
      <c r="J576" s="216"/>
      <c r="K576" s="216"/>
      <c r="AC576" s="146"/>
    </row>
    <row r="577" spans="2:29" ht="16.5" customHeight="1" x14ac:dyDescent="0.35">
      <c r="B577" s="216"/>
      <c r="C577" s="216"/>
      <c r="D577" s="216"/>
      <c r="E577" s="216"/>
      <c r="F577" s="216"/>
      <c r="J577" s="216"/>
      <c r="K577" s="216"/>
      <c r="AC577" s="146"/>
    </row>
    <row r="578" spans="2:29" ht="16.5" customHeight="1" x14ac:dyDescent="0.35">
      <c r="B578" s="216"/>
      <c r="C578" s="216"/>
      <c r="D578" s="216"/>
      <c r="E578" s="216"/>
      <c r="F578" s="216"/>
      <c r="J578" s="216"/>
      <c r="K578" s="216"/>
      <c r="AC578" s="146"/>
    </row>
    <row r="579" spans="2:29" ht="16.5" customHeight="1" x14ac:dyDescent="0.35">
      <c r="B579" s="216"/>
      <c r="C579" s="216"/>
      <c r="D579" s="216"/>
      <c r="E579" s="216"/>
      <c r="F579" s="216"/>
      <c r="J579" s="216"/>
      <c r="K579" s="216"/>
      <c r="AC579" s="146"/>
    </row>
    <row r="580" spans="2:29" ht="16.5" customHeight="1" x14ac:dyDescent="0.35">
      <c r="B580" s="216"/>
      <c r="C580" s="216"/>
      <c r="D580" s="216"/>
      <c r="E580" s="216"/>
      <c r="F580" s="216"/>
      <c r="J580" s="216"/>
      <c r="K580" s="216"/>
      <c r="AC580" s="146"/>
    </row>
    <row r="581" spans="2:29" ht="16.5" customHeight="1" x14ac:dyDescent="0.35">
      <c r="B581" s="216"/>
      <c r="C581" s="216"/>
      <c r="D581" s="216"/>
      <c r="E581" s="216"/>
      <c r="F581" s="216"/>
      <c r="J581" s="216"/>
      <c r="K581" s="216"/>
      <c r="AC581" s="146"/>
    </row>
    <row r="582" spans="2:29" ht="16.5" customHeight="1" x14ac:dyDescent="0.35">
      <c r="B582" s="216"/>
      <c r="C582" s="216"/>
      <c r="D582" s="216"/>
      <c r="E582" s="216"/>
      <c r="F582" s="216"/>
      <c r="J582" s="216"/>
      <c r="K582" s="216"/>
      <c r="AC582" s="146"/>
    </row>
    <row r="583" spans="2:29" ht="16.5" customHeight="1" x14ac:dyDescent="0.35">
      <c r="B583" s="216"/>
      <c r="C583" s="216"/>
      <c r="D583" s="216"/>
      <c r="E583" s="216"/>
      <c r="F583" s="216"/>
      <c r="J583" s="216"/>
      <c r="K583" s="216"/>
      <c r="AC583" s="146"/>
    </row>
    <row r="584" spans="2:29" ht="16.5" customHeight="1" x14ac:dyDescent="0.35">
      <c r="B584" s="216"/>
      <c r="C584" s="216"/>
      <c r="D584" s="216"/>
      <c r="E584" s="216"/>
      <c r="F584" s="216"/>
      <c r="J584" s="216"/>
      <c r="K584" s="216"/>
      <c r="AC584" s="146"/>
    </row>
    <row r="585" spans="2:29" ht="16.5" customHeight="1" x14ac:dyDescent="0.35">
      <c r="B585" s="216"/>
      <c r="C585" s="216"/>
      <c r="D585" s="216"/>
      <c r="E585" s="216"/>
      <c r="F585" s="216"/>
      <c r="J585" s="216"/>
      <c r="K585" s="216"/>
      <c r="AC585" s="146"/>
    </row>
    <row r="586" spans="2:29" ht="16.5" customHeight="1" x14ac:dyDescent="0.35">
      <c r="B586" s="216"/>
      <c r="C586" s="216"/>
      <c r="D586" s="216"/>
      <c r="E586" s="216"/>
      <c r="F586" s="216"/>
      <c r="J586" s="216"/>
      <c r="K586" s="216"/>
      <c r="AC586" s="146"/>
    </row>
    <row r="587" spans="2:29" ht="16.5" customHeight="1" x14ac:dyDescent="0.35">
      <c r="B587" s="216"/>
      <c r="C587" s="216"/>
      <c r="D587" s="216"/>
      <c r="E587" s="216"/>
      <c r="F587" s="216"/>
      <c r="J587" s="216"/>
      <c r="K587" s="216"/>
      <c r="AC587" s="146"/>
    </row>
    <row r="588" spans="2:29" ht="16.5" customHeight="1" x14ac:dyDescent="0.35">
      <c r="B588" s="216"/>
      <c r="C588" s="216"/>
      <c r="D588" s="216"/>
      <c r="E588" s="216"/>
      <c r="F588" s="216"/>
      <c r="J588" s="216"/>
      <c r="K588" s="216"/>
      <c r="AC588" s="146"/>
    </row>
    <row r="589" spans="2:29" ht="16.5" customHeight="1" x14ac:dyDescent="0.35">
      <c r="B589" s="216"/>
      <c r="C589" s="216"/>
      <c r="D589" s="216"/>
      <c r="E589" s="216"/>
      <c r="F589" s="216"/>
      <c r="J589" s="216"/>
      <c r="K589" s="216"/>
      <c r="AC589" s="146"/>
    </row>
    <row r="590" spans="2:29" ht="16.5" customHeight="1" x14ac:dyDescent="0.35">
      <c r="B590" s="216"/>
      <c r="C590" s="216"/>
      <c r="D590" s="216"/>
      <c r="E590" s="216"/>
      <c r="F590" s="216"/>
      <c r="J590" s="216"/>
      <c r="K590" s="216"/>
      <c r="AC590" s="146"/>
    </row>
    <row r="591" spans="2:29" ht="16.5" customHeight="1" x14ac:dyDescent="0.35">
      <c r="B591" s="216"/>
      <c r="C591" s="216"/>
      <c r="D591" s="216"/>
      <c r="E591" s="216"/>
      <c r="F591" s="216"/>
      <c r="J591" s="216"/>
      <c r="K591" s="216"/>
      <c r="AC591" s="146"/>
    </row>
    <row r="592" spans="2:29" ht="16.5" customHeight="1" x14ac:dyDescent="0.35">
      <c r="B592" s="216"/>
      <c r="C592" s="216"/>
      <c r="D592" s="216"/>
      <c r="E592" s="216"/>
      <c r="F592" s="216"/>
      <c r="J592" s="216"/>
      <c r="K592" s="216"/>
      <c r="AC592" s="146"/>
    </row>
    <row r="593" spans="2:29" ht="16.5" customHeight="1" x14ac:dyDescent="0.35">
      <c r="B593" s="216"/>
      <c r="C593" s="216"/>
      <c r="D593" s="216"/>
      <c r="E593" s="216"/>
      <c r="F593" s="216"/>
      <c r="J593" s="216"/>
      <c r="K593" s="216"/>
      <c r="AC593" s="146"/>
    </row>
    <row r="594" spans="2:29" ht="16.5" customHeight="1" x14ac:dyDescent="0.35">
      <c r="B594" s="216"/>
      <c r="C594" s="216"/>
      <c r="D594" s="216"/>
      <c r="E594" s="216"/>
      <c r="F594" s="216"/>
      <c r="J594" s="216"/>
      <c r="K594" s="216"/>
      <c r="AC594" s="146"/>
    </row>
    <row r="595" spans="2:29" ht="16.5" customHeight="1" x14ac:dyDescent="0.35">
      <c r="B595" s="216"/>
      <c r="C595" s="216"/>
      <c r="D595" s="216"/>
      <c r="E595" s="216"/>
      <c r="F595" s="216"/>
      <c r="J595" s="216"/>
      <c r="K595" s="216"/>
      <c r="AC595" s="146"/>
    </row>
    <row r="596" spans="2:29" ht="16.5" customHeight="1" x14ac:dyDescent="0.35">
      <c r="B596" s="216"/>
      <c r="C596" s="216"/>
      <c r="D596" s="216"/>
      <c r="E596" s="216"/>
      <c r="F596" s="216"/>
      <c r="J596" s="216"/>
      <c r="K596" s="216"/>
      <c r="AC596" s="146"/>
    </row>
    <row r="597" spans="2:29" ht="16.5" customHeight="1" x14ac:dyDescent="0.35">
      <c r="B597" s="216"/>
      <c r="C597" s="216"/>
      <c r="D597" s="216"/>
      <c r="E597" s="216"/>
      <c r="F597" s="216"/>
      <c r="J597" s="216"/>
      <c r="K597" s="216"/>
      <c r="AC597" s="146"/>
    </row>
    <row r="598" spans="2:29" ht="16.5" customHeight="1" x14ac:dyDescent="0.35">
      <c r="B598" s="216"/>
      <c r="C598" s="216"/>
      <c r="D598" s="216"/>
      <c r="E598" s="216"/>
      <c r="F598" s="216"/>
      <c r="J598" s="216"/>
      <c r="K598" s="216"/>
      <c r="AC598" s="146"/>
    </row>
    <row r="599" spans="2:29" ht="16.5" customHeight="1" x14ac:dyDescent="0.35">
      <c r="B599" s="216"/>
      <c r="C599" s="216"/>
      <c r="D599" s="216"/>
      <c r="E599" s="216"/>
      <c r="F599" s="216"/>
      <c r="J599" s="216"/>
      <c r="K599" s="216"/>
      <c r="AC599" s="146"/>
    </row>
    <row r="600" spans="2:29" ht="16.5" customHeight="1" x14ac:dyDescent="0.35">
      <c r="B600" s="216"/>
      <c r="C600" s="216"/>
      <c r="D600" s="216"/>
      <c r="E600" s="216"/>
      <c r="F600" s="216"/>
      <c r="J600" s="216"/>
      <c r="K600" s="216"/>
      <c r="AC600" s="146"/>
    </row>
    <row r="601" spans="2:29" ht="16.5" customHeight="1" x14ac:dyDescent="0.35">
      <c r="B601" s="216"/>
      <c r="C601" s="216"/>
      <c r="D601" s="216"/>
      <c r="E601" s="216"/>
      <c r="F601" s="216"/>
      <c r="J601" s="216"/>
      <c r="K601" s="216"/>
      <c r="AC601" s="146"/>
    </row>
    <row r="602" spans="2:29" ht="16.5" customHeight="1" x14ac:dyDescent="0.35">
      <c r="B602" s="216"/>
      <c r="C602" s="216"/>
      <c r="D602" s="216"/>
      <c r="E602" s="216"/>
      <c r="F602" s="216"/>
      <c r="J602" s="216"/>
      <c r="K602" s="216"/>
      <c r="AC602" s="146"/>
    </row>
    <row r="603" spans="2:29" ht="16.5" customHeight="1" x14ac:dyDescent="0.35">
      <c r="B603" s="216"/>
      <c r="C603" s="216"/>
      <c r="D603" s="216"/>
      <c r="E603" s="216"/>
      <c r="F603" s="216"/>
      <c r="J603" s="216"/>
      <c r="K603" s="216"/>
      <c r="AC603" s="146"/>
    </row>
    <row r="604" spans="2:29" ht="16.5" customHeight="1" x14ac:dyDescent="0.35">
      <c r="B604" s="216"/>
      <c r="C604" s="216"/>
      <c r="D604" s="216"/>
      <c r="E604" s="216"/>
      <c r="F604" s="216"/>
      <c r="J604" s="216"/>
      <c r="K604" s="216"/>
      <c r="AC604" s="146"/>
    </row>
    <row r="605" spans="2:29" ht="16.5" customHeight="1" x14ac:dyDescent="0.35">
      <c r="B605" s="216"/>
      <c r="C605" s="216"/>
      <c r="D605" s="216"/>
      <c r="E605" s="216"/>
      <c r="F605" s="216"/>
      <c r="J605" s="216"/>
      <c r="K605" s="216"/>
      <c r="AC605" s="146"/>
    </row>
    <row r="606" spans="2:29" ht="16.5" customHeight="1" x14ac:dyDescent="0.35">
      <c r="B606" s="216"/>
      <c r="C606" s="216"/>
      <c r="D606" s="216"/>
      <c r="E606" s="216"/>
      <c r="F606" s="216"/>
      <c r="J606" s="216"/>
      <c r="K606" s="216"/>
      <c r="AC606" s="146"/>
    </row>
    <row r="607" spans="2:29" ht="16.5" customHeight="1" x14ac:dyDescent="0.35">
      <c r="B607" s="216"/>
      <c r="C607" s="216"/>
      <c r="D607" s="216"/>
      <c r="E607" s="216"/>
      <c r="F607" s="216"/>
      <c r="J607" s="216"/>
      <c r="K607" s="216"/>
      <c r="AC607" s="146"/>
    </row>
    <row r="608" spans="2:29" ht="16.5" customHeight="1" x14ac:dyDescent="0.35">
      <c r="B608" s="216"/>
      <c r="C608" s="216"/>
      <c r="D608" s="216"/>
      <c r="E608" s="216"/>
      <c r="F608" s="216"/>
      <c r="J608" s="216"/>
      <c r="K608" s="216"/>
      <c r="AC608" s="146"/>
    </row>
    <row r="609" spans="2:29" ht="16.5" customHeight="1" x14ac:dyDescent="0.35">
      <c r="B609" s="216"/>
      <c r="C609" s="216"/>
      <c r="D609" s="216"/>
      <c r="E609" s="216"/>
      <c r="F609" s="216"/>
      <c r="J609" s="216"/>
      <c r="K609" s="216"/>
      <c r="AC609" s="146"/>
    </row>
    <row r="610" spans="2:29" ht="16.5" customHeight="1" x14ac:dyDescent="0.35">
      <c r="B610" s="216"/>
      <c r="C610" s="216"/>
      <c r="D610" s="216"/>
      <c r="E610" s="216"/>
      <c r="F610" s="216"/>
      <c r="J610" s="216"/>
      <c r="K610" s="216"/>
      <c r="AC610" s="146"/>
    </row>
    <row r="611" spans="2:29" ht="16.5" customHeight="1" x14ac:dyDescent="0.35">
      <c r="B611" s="216"/>
      <c r="C611" s="216"/>
      <c r="D611" s="216"/>
      <c r="E611" s="216"/>
      <c r="F611" s="216"/>
      <c r="J611" s="216"/>
      <c r="K611" s="216"/>
      <c r="AC611" s="146"/>
    </row>
    <row r="612" spans="2:29" ht="16.5" customHeight="1" x14ac:dyDescent="0.35">
      <c r="B612" s="216"/>
      <c r="C612" s="216"/>
      <c r="D612" s="216"/>
      <c r="E612" s="216"/>
      <c r="F612" s="216"/>
      <c r="J612" s="216"/>
      <c r="K612" s="216"/>
      <c r="AC612" s="146"/>
    </row>
    <row r="613" spans="2:29" ht="16.5" customHeight="1" x14ac:dyDescent="0.35">
      <c r="B613" s="216"/>
      <c r="C613" s="216"/>
      <c r="D613" s="216"/>
      <c r="E613" s="216"/>
      <c r="F613" s="216"/>
      <c r="J613" s="216"/>
      <c r="K613" s="216"/>
      <c r="AC613" s="146"/>
    </row>
    <row r="614" spans="2:29" ht="16.5" customHeight="1" x14ac:dyDescent="0.35">
      <c r="B614" s="216"/>
      <c r="C614" s="216"/>
      <c r="D614" s="216"/>
      <c r="E614" s="216"/>
      <c r="F614" s="216"/>
      <c r="J614" s="216"/>
      <c r="K614" s="216"/>
      <c r="AC614" s="146"/>
    </row>
    <row r="615" spans="2:29" ht="16.5" customHeight="1" x14ac:dyDescent="0.35">
      <c r="B615" s="216"/>
      <c r="C615" s="216"/>
      <c r="D615" s="216"/>
      <c r="E615" s="216"/>
      <c r="F615" s="216"/>
      <c r="J615" s="216"/>
      <c r="K615" s="216"/>
      <c r="AC615" s="146"/>
    </row>
    <row r="616" spans="2:29" ht="16.5" customHeight="1" x14ac:dyDescent="0.35">
      <c r="B616" s="216"/>
      <c r="C616" s="216"/>
      <c r="D616" s="216"/>
      <c r="E616" s="216"/>
      <c r="F616" s="216"/>
      <c r="J616" s="216"/>
      <c r="K616" s="216"/>
      <c r="AC616" s="146"/>
    </row>
    <row r="617" spans="2:29" ht="16.5" customHeight="1" x14ac:dyDescent="0.35">
      <c r="B617" s="216"/>
      <c r="C617" s="216"/>
      <c r="D617" s="216"/>
      <c r="E617" s="216"/>
      <c r="F617" s="216"/>
      <c r="J617" s="216"/>
      <c r="K617" s="216"/>
      <c r="AC617" s="146"/>
    </row>
    <row r="618" spans="2:29" ht="16.5" customHeight="1" x14ac:dyDescent="0.35">
      <c r="B618" s="216"/>
      <c r="C618" s="216"/>
      <c r="D618" s="216"/>
      <c r="E618" s="216"/>
      <c r="F618" s="216"/>
      <c r="J618" s="216"/>
      <c r="K618" s="216"/>
      <c r="AC618" s="146"/>
    </row>
    <row r="619" spans="2:29" ht="16.5" customHeight="1" x14ac:dyDescent="0.35">
      <c r="B619" s="216"/>
      <c r="C619" s="216"/>
      <c r="D619" s="216"/>
      <c r="E619" s="216"/>
      <c r="F619" s="216"/>
      <c r="J619" s="216"/>
      <c r="K619" s="216"/>
      <c r="AC619" s="146"/>
    </row>
    <row r="620" spans="2:29" ht="16.5" customHeight="1" x14ac:dyDescent="0.35">
      <c r="B620" s="216"/>
      <c r="C620" s="216"/>
      <c r="D620" s="216"/>
      <c r="E620" s="216"/>
      <c r="F620" s="216"/>
      <c r="J620" s="216"/>
      <c r="K620" s="216"/>
      <c r="AC620" s="146"/>
    </row>
    <row r="621" spans="2:29" ht="16.5" customHeight="1" x14ac:dyDescent="0.35">
      <c r="B621" s="216"/>
      <c r="C621" s="216"/>
      <c r="D621" s="216"/>
      <c r="E621" s="216"/>
      <c r="F621" s="216"/>
      <c r="J621" s="216"/>
      <c r="K621" s="216"/>
      <c r="AC621" s="146"/>
    </row>
    <row r="622" spans="2:29" ht="16.5" customHeight="1" x14ac:dyDescent="0.35">
      <c r="B622" s="216"/>
      <c r="C622" s="216"/>
      <c r="D622" s="216"/>
      <c r="E622" s="216"/>
      <c r="F622" s="216"/>
      <c r="J622" s="216"/>
      <c r="K622" s="216"/>
      <c r="AC622" s="146"/>
    </row>
    <row r="623" spans="2:29" ht="16.5" customHeight="1" x14ac:dyDescent="0.35">
      <c r="B623" s="216"/>
      <c r="C623" s="216"/>
      <c r="D623" s="216"/>
      <c r="E623" s="216"/>
      <c r="F623" s="216"/>
      <c r="J623" s="216"/>
      <c r="K623" s="216"/>
      <c r="AC623" s="146"/>
    </row>
    <row r="624" spans="2:29" ht="16.5" customHeight="1" x14ac:dyDescent="0.35">
      <c r="B624" s="216"/>
      <c r="C624" s="216"/>
      <c r="D624" s="216"/>
      <c r="E624" s="216"/>
      <c r="F624" s="216"/>
      <c r="J624" s="216"/>
      <c r="K624" s="216"/>
      <c r="AC624" s="146"/>
    </row>
    <row r="625" spans="2:29" ht="16.5" customHeight="1" x14ac:dyDescent="0.35">
      <c r="B625" s="216"/>
      <c r="C625" s="216"/>
      <c r="D625" s="216"/>
      <c r="E625" s="216"/>
      <c r="F625" s="216"/>
      <c r="J625" s="216"/>
      <c r="K625" s="216"/>
      <c r="AC625" s="146"/>
    </row>
    <row r="626" spans="2:29" ht="16.5" customHeight="1" x14ac:dyDescent="0.35">
      <c r="B626" s="216"/>
      <c r="C626" s="216"/>
      <c r="D626" s="216"/>
      <c r="E626" s="216"/>
      <c r="F626" s="216"/>
      <c r="J626" s="216"/>
      <c r="K626" s="216"/>
      <c r="AC626" s="146"/>
    </row>
    <row r="627" spans="2:29" ht="16.5" customHeight="1" x14ac:dyDescent="0.35">
      <c r="B627" s="216"/>
      <c r="C627" s="216"/>
      <c r="D627" s="216"/>
      <c r="E627" s="216"/>
      <c r="F627" s="216"/>
      <c r="J627" s="216"/>
      <c r="K627" s="216"/>
      <c r="AC627" s="146"/>
    </row>
    <row r="628" spans="2:29" ht="16.5" customHeight="1" x14ac:dyDescent="0.35">
      <c r="B628" s="216"/>
      <c r="C628" s="216"/>
      <c r="D628" s="216"/>
      <c r="E628" s="216"/>
      <c r="F628" s="216"/>
      <c r="J628" s="216"/>
      <c r="K628" s="216"/>
      <c r="AC628" s="146"/>
    </row>
    <row r="629" spans="2:29" ht="16.5" customHeight="1" x14ac:dyDescent="0.35">
      <c r="B629" s="216"/>
      <c r="C629" s="216"/>
      <c r="D629" s="216"/>
      <c r="E629" s="216"/>
      <c r="F629" s="216"/>
      <c r="J629" s="216"/>
      <c r="K629" s="216"/>
      <c r="AC629" s="146"/>
    </row>
    <row r="630" spans="2:29" ht="16.5" customHeight="1" x14ac:dyDescent="0.35">
      <c r="B630" s="216"/>
      <c r="C630" s="216"/>
      <c r="D630" s="216"/>
      <c r="E630" s="216"/>
      <c r="F630" s="216"/>
      <c r="J630" s="216"/>
      <c r="K630" s="216"/>
      <c r="AC630" s="146"/>
    </row>
    <row r="631" spans="2:29" ht="16.5" customHeight="1" x14ac:dyDescent="0.35">
      <c r="B631" s="216"/>
      <c r="C631" s="216"/>
      <c r="D631" s="216"/>
      <c r="E631" s="216"/>
      <c r="F631" s="216"/>
      <c r="J631" s="216"/>
      <c r="K631" s="216"/>
      <c r="AC631" s="146"/>
    </row>
    <row r="632" spans="2:29" ht="16.5" customHeight="1" x14ac:dyDescent="0.35">
      <c r="B632" s="216"/>
      <c r="C632" s="216"/>
      <c r="D632" s="216"/>
      <c r="E632" s="216"/>
      <c r="F632" s="216"/>
      <c r="J632" s="216"/>
      <c r="K632" s="216"/>
      <c r="AC632" s="146"/>
    </row>
    <row r="633" spans="2:29" ht="16.5" customHeight="1" x14ac:dyDescent="0.35">
      <c r="B633" s="216"/>
      <c r="C633" s="216"/>
      <c r="D633" s="216"/>
      <c r="E633" s="216"/>
      <c r="F633" s="216"/>
      <c r="J633" s="216"/>
      <c r="K633" s="216"/>
      <c r="AC633" s="146"/>
    </row>
    <row r="634" spans="2:29" ht="16.5" customHeight="1" x14ac:dyDescent="0.35">
      <c r="B634" s="216"/>
      <c r="C634" s="216"/>
      <c r="D634" s="216"/>
      <c r="E634" s="216"/>
      <c r="F634" s="216"/>
      <c r="J634" s="216"/>
      <c r="K634" s="216"/>
      <c r="AC634" s="146"/>
    </row>
    <row r="635" spans="2:29" ht="16.5" customHeight="1" x14ac:dyDescent="0.35">
      <c r="B635" s="216"/>
      <c r="C635" s="216"/>
      <c r="D635" s="216"/>
      <c r="E635" s="216"/>
      <c r="F635" s="216"/>
      <c r="J635" s="216"/>
      <c r="K635" s="216"/>
      <c r="AC635" s="146"/>
    </row>
    <row r="636" spans="2:29" ht="16.5" customHeight="1" x14ac:dyDescent="0.35">
      <c r="B636" s="216"/>
      <c r="C636" s="216"/>
      <c r="D636" s="216"/>
      <c r="E636" s="216"/>
      <c r="F636" s="216"/>
      <c r="J636" s="216"/>
      <c r="K636" s="216"/>
      <c r="AC636" s="146"/>
    </row>
    <row r="637" spans="2:29" ht="16.5" customHeight="1" x14ac:dyDescent="0.35">
      <c r="B637" s="216"/>
      <c r="C637" s="216"/>
      <c r="D637" s="216"/>
      <c r="E637" s="216"/>
      <c r="F637" s="216"/>
      <c r="J637" s="216"/>
      <c r="K637" s="216"/>
      <c r="AC637" s="146"/>
    </row>
    <row r="638" spans="2:29" ht="16.5" customHeight="1" x14ac:dyDescent="0.35">
      <c r="B638" s="216"/>
      <c r="C638" s="216"/>
      <c r="D638" s="216"/>
      <c r="E638" s="216"/>
      <c r="F638" s="216"/>
      <c r="J638" s="216"/>
      <c r="K638" s="216"/>
      <c r="AC638" s="146"/>
    </row>
    <row r="639" spans="2:29" ht="16.5" customHeight="1" x14ac:dyDescent="0.35">
      <c r="B639" s="216"/>
      <c r="C639" s="216"/>
      <c r="D639" s="216"/>
      <c r="E639" s="216"/>
      <c r="F639" s="216"/>
      <c r="J639" s="216"/>
      <c r="K639" s="216"/>
      <c r="AC639" s="146"/>
    </row>
    <row r="640" spans="2:29" ht="16.5" customHeight="1" x14ac:dyDescent="0.35">
      <c r="B640" s="216"/>
      <c r="C640" s="216"/>
      <c r="D640" s="216"/>
      <c r="E640" s="216"/>
      <c r="F640" s="216"/>
      <c r="J640" s="216"/>
      <c r="K640" s="216"/>
      <c r="AC640" s="146"/>
    </row>
    <row r="641" spans="2:29" ht="16.5" customHeight="1" x14ac:dyDescent="0.35">
      <c r="B641" s="216"/>
      <c r="C641" s="216"/>
      <c r="D641" s="216"/>
      <c r="E641" s="216"/>
      <c r="F641" s="216"/>
      <c r="J641" s="216"/>
      <c r="K641" s="216"/>
      <c r="AC641" s="146"/>
    </row>
    <row r="642" spans="2:29" ht="16.5" customHeight="1" x14ac:dyDescent="0.35">
      <c r="B642" s="216"/>
      <c r="C642" s="216"/>
      <c r="D642" s="216"/>
      <c r="E642" s="216"/>
      <c r="F642" s="216"/>
      <c r="J642" s="216"/>
      <c r="K642" s="216"/>
      <c r="AC642" s="146"/>
    </row>
    <row r="643" spans="2:29" ht="16.5" customHeight="1" x14ac:dyDescent="0.35">
      <c r="B643" s="216"/>
      <c r="C643" s="216"/>
      <c r="D643" s="216"/>
      <c r="E643" s="216"/>
      <c r="F643" s="216"/>
      <c r="J643" s="216"/>
      <c r="K643" s="216"/>
      <c r="AC643" s="146"/>
    </row>
    <row r="644" spans="2:29" ht="16.5" customHeight="1" x14ac:dyDescent="0.35">
      <c r="B644" s="216"/>
      <c r="C644" s="216"/>
      <c r="D644" s="216"/>
      <c r="E644" s="216"/>
      <c r="F644" s="216"/>
      <c r="J644" s="216"/>
      <c r="K644" s="216"/>
      <c r="AC644" s="146"/>
    </row>
    <row r="645" spans="2:29" ht="16.5" customHeight="1" x14ac:dyDescent="0.35">
      <c r="B645" s="216"/>
      <c r="C645" s="216"/>
      <c r="D645" s="216"/>
      <c r="E645" s="216"/>
      <c r="F645" s="216"/>
      <c r="J645" s="216"/>
      <c r="K645" s="216"/>
      <c r="AC645" s="146"/>
    </row>
    <row r="646" spans="2:29" ht="16.5" customHeight="1" x14ac:dyDescent="0.35">
      <c r="B646" s="216"/>
      <c r="C646" s="216"/>
      <c r="D646" s="216"/>
      <c r="E646" s="216"/>
      <c r="F646" s="216"/>
      <c r="J646" s="216"/>
      <c r="K646" s="216"/>
      <c r="AC646" s="146"/>
    </row>
    <row r="647" spans="2:29" ht="16.5" customHeight="1" x14ac:dyDescent="0.35">
      <c r="B647" s="216"/>
      <c r="C647" s="216"/>
      <c r="D647" s="216"/>
      <c r="E647" s="216"/>
      <c r="F647" s="216"/>
      <c r="J647" s="216"/>
      <c r="K647" s="216"/>
      <c r="AC647" s="146"/>
    </row>
    <row r="648" spans="2:29" ht="16.5" customHeight="1" x14ac:dyDescent="0.35">
      <c r="B648" s="216"/>
      <c r="C648" s="216"/>
      <c r="D648" s="216"/>
      <c r="E648" s="216"/>
      <c r="F648" s="216"/>
      <c r="J648" s="216"/>
      <c r="K648" s="216"/>
      <c r="AC648" s="146"/>
    </row>
    <row r="649" spans="2:29" ht="16.5" customHeight="1" x14ac:dyDescent="0.35">
      <c r="B649" s="216"/>
      <c r="C649" s="216"/>
      <c r="D649" s="216"/>
      <c r="E649" s="216"/>
      <c r="F649" s="216"/>
      <c r="J649" s="216"/>
      <c r="K649" s="216"/>
      <c r="AC649" s="146"/>
    </row>
    <row r="650" spans="2:29" ht="16.5" customHeight="1" x14ac:dyDescent="0.35">
      <c r="B650" s="216"/>
      <c r="C650" s="216"/>
      <c r="D650" s="216"/>
      <c r="E650" s="216"/>
      <c r="F650" s="216"/>
      <c r="J650" s="216"/>
      <c r="K650" s="216"/>
      <c r="AC650" s="146"/>
    </row>
    <row r="651" spans="2:29" ht="16.5" customHeight="1" x14ac:dyDescent="0.35">
      <c r="B651" s="216"/>
      <c r="C651" s="216"/>
      <c r="D651" s="216"/>
      <c r="E651" s="216"/>
      <c r="F651" s="216"/>
      <c r="J651" s="216"/>
      <c r="K651" s="216"/>
      <c r="AC651" s="146"/>
    </row>
    <row r="652" spans="2:29" ht="16.5" customHeight="1" x14ac:dyDescent="0.35">
      <c r="B652" s="216"/>
      <c r="C652" s="216"/>
      <c r="D652" s="216"/>
      <c r="E652" s="216"/>
      <c r="F652" s="216"/>
      <c r="J652" s="216"/>
      <c r="K652" s="216"/>
      <c r="AC652" s="146"/>
    </row>
    <row r="653" spans="2:29" ht="16.5" customHeight="1" x14ac:dyDescent="0.35">
      <c r="B653" s="216"/>
      <c r="C653" s="216"/>
      <c r="D653" s="216"/>
      <c r="E653" s="216"/>
      <c r="F653" s="216"/>
      <c r="J653" s="216"/>
      <c r="K653" s="216"/>
      <c r="AC653" s="146"/>
    </row>
    <row r="654" spans="2:29" ht="16.5" customHeight="1" x14ac:dyDescent="0.35">
      <c r="B654" s="216"/>
      <c r="C654" s="216"/>
      <c r="D654" s="216"/>
      <c r="E654" s="216"/>
      <c r="F654" s="216"/>
      <c r="J654" s="216"/>
      <c r="K654" s="216"/>
      <c r="AC654" s="146"/>
    </row>
    <row r="655" spans="2:29" ht="16.5" customHeight="1" x14ac:dyDescent="0.35">
      <c r="B655" s="216"/>
      <c r="C655" s="216"/>
      <c r="D655" s="216"/>
      <c r="E655" s="216"/>
      <c r="F655" s="216"/>
      <c r="J655" s="216"/>
      <c r="K655" s="216"/>
      <c r="AC655" s="146"/>
    </row>
    <row r="656" spans="2:29" ht="16.5" customHeight="1" x14ac:dyDescent="0.35">
      <c r="B656" s="216"/>
      <c r="C656" s="216"/>
      <c r="D656" s="216"/>
      <c r="E656" s="216"/>
      <c r="F656" s="216"/>
      <c r="J656" s="216"/>
      <c r="K656" s="216"/>
      <c r="AC656" s="146"/>
    </row>
    <row r="657" spans="2:29" ht="16.5" customHeight="1" x14ac:dyDescent="0.35">
      <c r="B657" s="216"/>
      <c r="C657" s="216"/>
      <c r="D657" s="216"/>
      <c r="E657" s="216"/>
      <c r="F657" s="216"/>
      <c r="J657" s="216"/>
      <c r="K657" s="216"/>
      <c r="AC657" s="146"/>
    </row>
    <row r="658" spans="2:29" ht="16.5" customHeight="1" x14ac:dyDescent="0.35">
      <c r="B658" s="216"/>
      <c r="C658" s="216"/>
      <c r="D658" s="216"/>
      <c r="E658" s="216"/>
      <c r="F658" s="216"/>
      <c r="J658" s="216"/>
      <c r="K658" s="216"/>
      <c r="AC658" s="146"/>
    </row>
    <row r="659" spans="2:29" ht="16.5" customHeight="1" x14ac:dyDescent="0.35">
      <c r="B659" s="216"/>
      <c r="C659" s="216"/>
      <c r="D659" s="216"/>
      <c r="E659" s="216"/>
      <c r="F659" s="216"/>
      <c r="J659" s="216"/>
      <c r="K659" s="216"/>
      <c r="AC659" s="146"/>
    </row>
    <row r="660" spans="2:29" ht="16.5" customHeight="1" x14ac:dyDescent="0.35">
      <c r="B660" s="216"/>
      <c r="C660" s="216"/>
      <c r="D660" s="216"/>
      <c r="E660" s="216"/>
      <c r="F660" s="216"/>
      <c r="J660" s="216"/>
      <c r="K660" s="216"/>
      <c r="AC660" s="146"/>
    </row>
    <row r="661" spans="2:29" ht="16.5" customHeight="1" x14ac:dyDescent="0.35">
      <c r="B661" s="216"/>
      <c r="C661" s="216"/>
      <c r="D661" s="216"/>
      <c r="E661" s="216"/>
      <c r="F661" s="216"/>
      <c r="J661" s="216"/>
      <c r="K661" s="216"/>
      <c r="AC661" s="146"/>
    </row>
    <row r="662" spans="2:29" ht="16.5" customHeight="1" x14ac:dyDescent="0.35">
      <c r="B662" s="216"/>
      <c r="C662" s="216"/>
      <c r="D662" s="216"/>
      <c r="E662" s="216"/>
      <c r="F662" s="216"/>
      <c r="J662" s="216"/>
      <c r="K662" s="216"/>
      <c r="AC662" s="146"/>
    </row>
    <row r="663" spans="2:29" ht="16.5" customHeight="1" x14ac:dyDescent="0.35">
      <c r="B663" s="216"/>
      <c r="C663" s="216"/>
      <c r="D663" s="216"/>
      <c r="E663" s="216"/>
      <c r="F663" s="216"/>
      <c r="J663" s="216"/>
      <c r="K663" s="216"/>
      <c r="AC663" s="146"/>
    </row>
    <row r="664" spans="2:29" ht="16.5" customHeight="1" x14ac:dyDescent="0.35">
      <c r="B664" s="216"/>
      <c r="C664" s="216"/>
      <c r="D664" s="216"/>
      <c r="E664" s="216"/>
      <c r="F664" s="216"/>
      <c r="J664" s="216"/>
      <c r="K664" s="216"/>
      <c r="AC664" s="146"/>
    </row>
    <row r="665" spans="2:29" ht="16.5" customHeight="1" x14ac:dyDescent="0.35">
      <c r="B665" s="216"/>
      <c r="C665" s="216"/>
      <c r="D665" s="216"/>
      <c r="E665" s="216"/>
      <c r="F665" s="216"/>
      <c r="J665" s="216"/>
      <c r="K665" s="216"/>
      <c r="AC665" s="146"/>
    </row>
    <row r="666" spans="2:29" ht="16.5" customHeight="1" x14ac:dyDescent="0.35">
      <c r="B666" s="216"/>
      <c r="C666" s="216"/>
      <c r="D666" s="216"/>
      <c r="E666" s="216"/>
      <c r="F666" s="216"/>
      <c r="J666" s="216"/>
      <c r="K666" s="216"/>
      <c r="AC666" s="146"/>
    </row>
    <row r="667" spans="2:29" ht="16.5" customHeight="1" x14ac:dyDescent="0.35">
      <c r="B667" s="216"/>
      <c r="C667" s="216"/>
      <c r="D667" s="216"/>
      <c r="E667" s="216"/>
      <c r="F667" s="216"/>
      <c r="J667" s="216"/>
      <c r="K667" s="216"/>
      <c r="AC667" s="146"/>
    </row>
    <row r="668" spans="2:29" ht="16.5" customHeight="1" x14ac:dyDescent="0.35">
      <c r="B668" s="216"/>
      <c r="C668" s="216"/>
      <c r="D668" s="216"/>
      <c r="E668" s="216"/>
      <c r="F668" s="216"/>
      <c r="J668" s="216"/>
      <c r="K668" s="216"/>
      <c r="AC668" s="146"/>
    </row>
    <row r="669" spans="2:29" ht="16.5" customHeight="1" x14ac:dyDescent="0.35">
      <c r="B669" s="216"/>
      <c r="C669" s="216"/>
      <c r="D669" s="216"/>
      <c r="E669" s="216"/>
      <c r="F669" s="216"/>
      <c r="J669" s="216"/>
      <c r="K669" s="216"/>
      <c r="AC669" s="146"/>
    </row>
    <row r="670" spans="2:29" ht="16.5" customHeight="1" x14ac:dyDescent="0.35">
      <c r="B670" s="216"/>
      <c r="C670" s="216"/>
      <c r="D670" s="216"/>
      <c r="E670" s="216"/>
      <c r="F670" s="216"/>
      <c r="J670" s="216"/>
      <c r="K670" s="216"/>
      <c r="AC670" s="146"/>
    </row>
    <row r="671" spans="2:29" ht="16.5" customHeight="1" x14ac:dyDescent="0.35">
      <c r="B671" s="216"/>
      <c r="C671" s="216"/>
      <c r="D671" s="216"/>
      <c r="E671" s="216"/>
      <c r="F671" s="216"/>
      <c r="J671" s="216"/>
      <c r="K671" s="216"/>
      <c r="AC671" s="146"/>
    </row>
    <row r="672" spans="2:29" ht="16.5" customHeight="1" x14ac:dyDescent="0.35">
      <c r="B672" s="216"/>
      <c r="C672" s="216"/>
      <c r="D672" s="216"/>
      <c r="E672" s="216"/>
      <c r="F672" s="216"/>
      <c r="J672" s="216"/>
      <c r="K672" s="216"/>
      <c r="AC672" s="146"/>
    </row>
    <row r="673" spans="2:29" ht="16.5" customHeight="1" x14ac:dyDescent="0.35">
      <c r="B673" s="216"/>
      <c r="C673" s="216"/>
      <c r="D673" s="216"/>
      <c r="E673" s="216"/>
      <c r="F673" s="216"/>
      <c r="J673" s="216"/>
      <c r="K673" s="216"/>
      <c r="AC673" s="146"/>
    </row>
    <row r="674" spans="2:29" ht="16.5" customHeight="1" x14ac:dyDescent="0.35">
      <c r="B674" s="216"/>
      <c r="C674" s="216"/>
      <c r="D674" s="216"/>
      <c r="E674" s="216"/>
      <c r="F674" s="216"/>
      <c r="J674" s="216"/>
      <c r="K674" s="216"/>
      <c r="AC674" s="146"/>
    </row>
    <row r="675" spans="2:29" ht="16.5" customHeight="1" x14ac:dyDescent="0.35">
      <c r="B675" s="216"/>
      <c r="C675" s="216"/>
      <c r="D675" s="216"/>
      <c r="E675" s="216"/>
      <c r="F675" s="216"/>
      <c r="J675" s="216"/>
      <c r="K675" s="216"/>
      <c r="AC675" s="146"/>
    </row>
    <row r="676" spans="2:29" ht="16.5" customHeight="1" x14ac:dyDescent="0.35">
      <c r="B676" s="216"/>
      <c r="C676" s="216"/>
      <c r="D676" s="216"/>
      <c r="E676" s="216"/>
      <c r="F676" s="216"/>
      <c r="J676" s="216"/>
      <c r="K676" s="216"/>
      <c r="AC676" s="146"/>
    </row>
    <row r="677" spans="2:29" ht="16.5" customHeight="1" x14ac:dyDescent="0.35">
      <c r="B677" s="216"/>
      <c r="C677" s="216"/>
      <c r="D677" s="216"/>
      <c r="E677" s="216"/>
      <c r="F677" s="216"/>
      <c r="J677" s="216"/>
      <c r="K677" s="216"/>
      <c r="AC677" s="146"/>
    </row>
    <row r="678" spans="2:29" ht="16.5" customHeight="1" x14ac:dyDescent="0.35">
      <c r="B678" s="216"/>
      <c r="C678" s="216"/>
      <c r="D678" s="216"/>
      <c r="E678" s="216"/>
      <c r="F678" s="216"/>
      <c r="J678" s="216"/>
      <c r="K678" s="216"/>
      <c r="AC678" s="146"/>
    </row>
    <row r="679" spans="2:29" ht="16.5" customHeight="1" x14ac:dyDescent="0.35">
      <c r="B679" s="216"/>
      <c r="C679" s="216"/>
      <c r="D679" s="216"/>
      <c r="E679" s="216"/>
      <c r="F679" s="216"/>
      <c r="J679" s="216"/>
      <c r="K679" s="216"/>
      <c r="AC679" s="146"/>
    </row>
    <row r="680" spans="2:29" ht="16.5" customHeight="1" x14ac:dyDescent="0.35">
      <c r="B680" s="216"/>
      <c r="C680" s="216"/>
      <c r="D680" s="216"/>
      <c r="E680" s="216"/>
      <c r="F680" s="216"/>
      <c r="J680" s="216"/>
      <c r="K680" s="216"/>
      <c r="AC680" s="146"/>
    </row>
    <row r="681" spans="2:29" ht="16.5" customHeight="1" x14ac:dyDescent="0.35">
      <c r="B681" s="216"/>
      <c r="C681" s="216"/>
      <c r="D681" s="216"/>
      <c r="E681" s="216"/>
      <c r="F681" s="216"/>
      <c r="J681" s="216"/>
      <c r="K681" s="216"/>
      <c r="AC681" s="146"/>
    </row>
    <row r="682" spans="2:29" ht="16.5" customHeight="1" x14ac:dyDescent="0.35">
      <c r="B682" s="216"/>
      <c r="C682" s="216"/>
      <c r="D682" s="216"/>
      <c r="E682" s="216"/>
      <c r="F682" s="216"/>
      <c r="J682" s="216"/>
      <c r="K682" s="216"/>
      <c r="AC682" s="146"/>
    </row>
    <row r="683" spans="2:29" ht="16.5" customHeight="1" x14ac:dyDescent="0.35">
      <c r="B683" s="216"/>
      <c r="C683" s="216"/>
      <c r="D683" s="216"/>
      <c r="E683" s="216"/>
      <c r="F683" s="216"/>
      <c r="J683" s="216"/>
      <c r="K683" s="216"/>
      <c r="AC683" s="146"/>
    </row>
    <row r="684" spans="2:29" ht="16.5" customHeight="1" x14ac:dyDescent="0.35">
      <c r="B684" s="216"/>
      <c r="C684" s="216"/>
      <c r="D684" s="216"/>
      <c r="E684" s="216"/>
      <c r="F684" s="216"/>
      <c r="J684" s="216"/>
      <c r="K684" s="216"/>
      <c r="AC684" s="146"/>
    </row>
    <row r="685" spans="2:29" ht="16.5" customHeight="1" x14ac:dyDescent="0.35">
      <c r="B685" s="216"/>
      <c r="C685" s="216"/>
      <c r="D685" s="216"/>
      <c r="E685" s="216"/>
      <c r="F685" s="216"/>
      <c r="J685" s="216"/>
      <c r="K685" s="216"/>
      <c r="AC685" s="146"/>
    </row>
    <row r="686" spans="2:29" ht="16.5" customHeight="1" x14ac:dyDescent="0.35">
      <c r="B686" s="216"/>
      <c r="C686" s="216"/>
      <c r="D686" s="216"/>
      <c r="E686" s="216"/>
      <c r="F686" s="216"/>
      <c r="J686" s="216"/>
      <c r="K686" s="216"/>
      <c r="AC686" s="146"/>
    </row>
    <row r="687" spans="2:29" ht="16.5" customHeight="1" x14ac:dyDescent="0.35">
      <c r="B687" s="216"/>
      <c r="C687" s="216"/>
      <c r="D687" s="216"/>
      <c r="E687" s="216"/>
      <c r="F687" s="216"/>
      <c r="J687" s="216"/>
      <c r="K687" s="216"/>
      <c r="AC687" s="146"/>
    </row>
    <row r="688" spans="2:29" ht="16.5" customHeight="1" x14ac:dyDescent="0.35">
      <c r="B688" s="216"/>
      <c r="C688" s="216"/>
      <c r="D688" s="216"/>
      <c r="E688" s="216"/>
      <c r="F688" s="216"/>
      <c r="J688" s="216"/>
      <c r="K688" s="216"/>
      <c r="AC688" s="146"/>
    </row>
    <row r="689" spans="2:29" ht="16.5" customHeight="1" x14ac:dyDescent="0.35">
      <c r="B689" s="216"/>
      <c r="C689" s="216"/>
      <c r="D689" s="216"/>
      <c r="E689" s="216"/>
      <c r="F689" s="216"/>
      <c r="J689" s="216"/>
      <c r="K689" s="216"/>
      <c r="AC689" s="146"/>
    </row>
    <row r="690" spans="2:29" ht="16.5" customHeight="1" x14ac:dyDescent="0.35">
      <c r="B690" s="216"/>
      <c r="C690" s="216"/>
      <c r="D690" s="216"/>
      <c r="E690" s="216"/>
      <c r="F690" s="216"/>
      <c r="J690" s="216"/>
      <c r="K690" s="216"/>
      <c r="AC690" s="146"/>
    </row>
    <row r="691" spans="2:29" ht="16.5" customHeight="1" x14ac:dyDescent="0.35">
      <c r="B691" s="216"/>
      <c r="C691" s="216"/>
      <c r="D691" s="216"/>
      <c r="E691" s="216"/>
      <c r="F691" s="216"/>
      <c r="J691" s="216"/>
      <c r="K691" s="216"/>
      <c r="AC691" s="146"/>
    </row>
    <row r="692" spans="2:29" ht="16.5" customHeight="1" x14ac:dyDescent="0.35">
      <c r="B692" s="216"/>
      <c r="C692" s="216"/>
      <c r="D692" s="216"/>
      <c r="E692" s="216"/>
      <c r="F692" s="216"/>
      <c r="J692" s="216"/>
      <c r="K692" s="216"/>
      <c r="AC692" s="146"/>
    </row>
    <row r="693" spans="2:29" ht="16.5" customHeight="1" x14ac:dyDescent="0.35">
      <c r="B693" s="216"/>
      <c r="C693" s="216"/>
      <c r="D693" s="216"/>
      <c r="E693" s="216"/>
      <c r="F693" s="216"/>
      <c r="J693" s="216"/>
      <c r="K693" s="216"/>
      <c r="AC693" s="146"/>
    </row>
    <row r="694" spans="2:29" ht="16.5" customHeight="1" x14ac:dyDescent="0.35">
      <c r="B694" s="216"/>
      <c r="C694" s="216"/>
      <c r="D694" s="216"/>
      <c r="E694" s="216"/>
      <c r="F694" s="216"/>
      <c r="J694" s="216"/>
      <c r="K694" s="216"/>
      <c r="AC694" s="146"/>
    </row>
    <row r="695" spans="2:29" ht="16.5" customHeight="1" x14ac:dyDescent="0.35">
      <c r="B695" s="216"/>
      <c r="C695" s="216"/>
      <c r="D695" s="216"/>
      <c r="E695" s="216"/>
      <c r="F695" s="216"/>
      <c r="J695" s="216"/>
      <c r="K695" s="216"/>
      <c r="AC695" s="146"/>
    </row>
    <row r="696" spans="2:29" ht="16.5" customHeight="1" x14ac:dyDescent="0.35">
      <c r="B696" s="216"/>
      <c r="C696" s="216"/>
      <c r="D696" s="216"/>
      <c r="E696" s="216"/>
      <c r="F696" s="216"/>
      <c r="J696" s="216"/>
      <c r="K696" s="216"/>
      <c r="AC696" s="146"/>
    </row>
    <row r="697" spans="2:29" ht="16.5" customHeight="1" x14ac:dyDescent="0.35">
      <c r="B697" s="216"/>
      <c r="C697" s="216"/>
      <c r="D697" s="216"/>
      <c r="E697" s="216"/>
      <c r="F697" s="216"/>
      <c r="J697" s="216"/>
      <c r="K697" s="216"/>
      <c r="AC697" s="146"/>
    </row>
    <row r="698" spans="2:29" ht="16.5" customHeight="1" x14ac:dyDescent="0.35">
      <c r="B698" s="216"/>
      <c r="C698" s="216"/>
      <c r="D698" s="216"/>
      <c r="E698" s="216"/>
      <c r="F698" s="216"/>
      <c r="J698" s="216"/>
      <c r="K698" s="216"/>
      <c r="AC698" s="146"/>
    </row>
    <row r="699" spans="2:29" ht="16.5" customHeight="1" x14ac:dyDescent="0.35">
      <c r="B699" s="216"/>
      <c r="C699" s="216"/>
      <c r="D699" s="216"/>
      <c r="E699" s="216"/>
      <c r="F699" s="216"/>
      <c r="J699" s="216"/>
      <c r="K699" s="216"/>
      <c r="AC699" s="146"/>
    </row>
    <row r="700" spans="2:29" ht="16.5" customHeight="1" x14ac:dyDescent="0.35">
      <c r="B700" s="216"/>
      <c r="C700" s="216"/>
      <c r="D700" s="216"/>
      <c r="E700" s="216"/>
      <c r="F700" s="216"/>
      <c r="J700" s="216"/>
      <c r="K700" s="216"/>
      <c r="AC700" s="146"/>
    </row>
    <row r="701" spans="2:29" ht="16.5" customHeight="1" x14ac:dyDescent="0.35">
      <c r="B701" s="216"/>
      <c r="C701" s="216"/>
      <c r="D701" s="216"/>
      <c r="E701" s="216"/>
      <c r="F701" s="216"/>
      <c r="J701" s="216"/>
      <c r="K701" s="216"/>
      <c r="AC701" s="146"/>
    </row>
    <row r="702" spans="2:29" ht="16.5" customHeight="1" x14ac:dyDescent="0.35">
      <c r="B702" s="216"/>
      <c r="C702" s="216"/>
      <c r="D702" s="216"/>
      <c r="E702" s="216"/>
      <c r="F702" s="216"/>
      <c r="J702" s="216"/>
      <c r="K702" s="216"/>
      <c r="AC702" s="146"/>
    </row>
    <row r="703" spans="2:29" ht="16.5" customHeight="1" x14ac:dyDescent="0.35">
      <c r="B703" s="216"/>
      <c r="C703" s="216"/>
      <c r="D703" s="216"/>
      <c r="E703" s="216"/>
      <c r="F703" s="216"/>
      <c r="J703" s="216"/>
      <c r="K703" s="216"/>
      <c r="AC703" s="146"/>
    </row>
    <row r="704" spans="2:29" ht="16.5" customHeight="1" x14ac:dyDescent="0.35">
      <c r="B704" s="216"/>
      <c r="C704" s="216"/>
      <c r="D704" s="216"/>
      <c r="E704" s="216"/>
      <c r="F704" s="216"/>
      <c r="J704" s="216"/>
      <c r="K704" s="216"/>
      <c r="AC704" s="146"/>
    </row>
    <row r="705" spans="2:29" ht="16.5" customHeight="1" x14ac:dyDescent="0.35">
      <c r="B705" s="216"/>
      <c r="C705" s="216"/>
      <c r="D705" s="216"/>
      <c r="E705" s="216"/>
      <c r="F705" s="216"/>
      <c r="J705" s="216"/>
      <c r="K705" s="216"/>
      <c r="AC705" s="146"/>
    </row>
    <row r="706" spans="2:29" ht="16.5" customHeight="1" x14ac:dyDescent="0.35">
      <c r="B706" s="216"/>
      <c r="C706" s="216"/>
      <c r="D706" s="216"/>
      <c r="E706" s="216"/>
      <c r="F706" s="216"/>
      <c r="J706" s="216"/>
      <c r="K706" s="216"/>
      <c r="AC706" s="146"/>
    </row>
    <row r="707" spans="2:29" ht="16.5" customHeight="1" x14ac:dyDescent="0.35">
      <c r="B707" s="216"/>
      <c r="C707" s="216"/>
      <c r="D707" s="216"/>
      <c r="E707" s="216"/>
      <c r="F707" s="216"/>
      <c r="J707" s="216"/>
      <c r="K707" s="216"/>
      <c r="AC707" s="146"/>
    </row>
    <row r="708" spans="2:29" ht="16.5" customHeight="1" x14ac:dyDescent="0.35">
      <c r="B708" s="216"/>
      <c r="C708" s="216"/>
      <c r="D708" s="216"/>
      <c r="E708" s="216"/>
      <c r="F708" s="216"/>
      <c r="J708" s="216"/>
      <c r="K708" s="216"/>
      <c r="AC708" s="146"/>
    </row>
    <row r="709" spans="2:29" ht="16.5" customHeight="1" x14ac:dyDescent="0.35">
      <c r="B709" s="216"/>
      <c r="C709" s="216"/>
      <c r="D709" s="216"/>
      <c r="E709" s="216"/>
      <c r="F709" s="216"/>
      <c r="J709" s="216"/>
      <c r="K709" s="216"/>
      <c r="AC709" s="146"/>
    </row>
    <row r="710" spans="2:29" ht="16.5" customHeight="1" x14ac:dyDescent="0.35">
      <c r="B710" s="216"/>
      <c r="C710" s="216"/>
      <c r="D710" s="216"/>
      <c r="E710" s="216"/>
      <c r="F710" s="216"/>
      <c r="J710" s="216"/>
      <c r="K710" s="216"/>
      <c r="AC710" s="146"/>
    </row>
    <row r="711" spans="2:29" ht="16.5" customHeight="1" x14ac:dyDescent="0.35">
      <c r="B711" s="216"/>
      <c r="C711" s="216"/>
      <c r="D711" s="216"/>
      <c r="E711" s="216"/>
      <c r="F711" s="216"/>
      <c r="J711" s="216"/>
      <c r="K711" s="216"/>
      <c r="AC711" s="146"/>
    </row>
    <row r="712" spans="2:29" ht="16.5" customHeight="1" x14ac:dyDescent="0.35">
      <c r="B712" s="216"/>
      <c r="C712" s="216"/>
      <c r="D712" s="216"/>
      <c r="E712" s="216"/>
      <c r="F712" s="216"/>
      <c r="J712" s="216"/>
      <c r="K712" s="216"/>
      <c r="AC712" s="146"/>
    </row>
    <row r="713" spans="2:29" ht="16.5" customHeight="1" x14ac:dyDescent="0.35">
      <c r="B713" s="216"/>
      <c r="C713" s="216"/>
      <c r="D713" s="216"/>
      <c r="E713" s="216"/>
      <c r="F713" s="216"/>
      <c r="J713" s="216"/>
      <c r="K713" s="216"/>
      <c r="AC713" s="146"/>
    </row>
    <row r="714" spans="2:29" ht="16.5" customHeight="1" x14ac:dyDescent="0.35">
      <c r="B714" s="216"/>
      <c r="C714" s="216"/>
      <c r="D714" s="216"/>
      <c r="E714" s="216"/>
      <c r="F714" s="216"/>
      <c r="J714" s="216"/>
      <c r="K714" s="216"/>
      <c r="AC714" s="146"/>
    </row>
    <row r="715" spans="2:29" ht="16.5" customHeight="1" x14ac:dyDescent="0.35">
      <c r="B715" s="216"/>
      <c r="C715" s="216"/>
      <c r="D715" s="216"/>
      <c r="E715" s="216"/>
      <c r="F715" s="216"/>
      <c r="J715" s="216"/>
      <c r="K715" s="216"/>
      <c r="AC715" s="146"/>
    </row>
    <row r="716" spans="2:29" ht="16.5" customHeight="1" x14ac:dyDescent="0.35">
      <c r="B716" s="216"/>
      <c r="C716" s="216"/>
      <c r="D716" s="216"/>
      <c r="E716" s="216"/>
      <c r="F716" s="216"/>
      <c r="J716" s="216"/>
      <c r="K716" s="216"/>
      <c r="AC716" s="146"/>
    </row>
    <row r="717" spans="2:29" ht="16.5" customHeight="1" x14ac:dyDescent="0.35">
      <c r="B717" s="216"/>
      <c r="C717" s="216"/>
      <c r="D717" s="216"/>
      <c r="E717" s="216"/>
      <c r="F717" s="216"/>
      <c r="J717" s="216"/>
      <c r="K717" s="216"/>
      <c r="AC717" s="146"/>
    </row>
    <row r="718" spans="2:29" ht="16.5" customHeight="1" x14ac:dyDescent="0.35">
      <c r="B718" s="216"/>
      <c r="C718" s="216"/>
      <c r="D718" s="216"/>
      <c r="E718" s="216"/>
      <c r="F718" s="216"/>
      <c r="J718" s="216"/>
      <c r="K718" s="216"/>
      <c r="AC718" s="146"/>
    </row>
    <row r="719" spans="2:29" ht="16.5" customHeight="1" x14ac:dyDescent="0.35">
      <c r="B719" s="216"/>
      <c r="C719" s="216"/>
      <c r="D719" s="216"/>
      <c r="E719" s="216"/>
      <c r="F719" s="216"/>
      <c r="J719" s="216"/>
      <c r="K719" s="216"/>
      <c r="AC719" s="146"/>
    </row>
    <row r="720" spans="2:29" ht="16.5" customHeight="1" x14ac:dyDescent="0.35">
      <c r="B720" s="216"/>
      <c r="C720" s="216"/>
      <c r="D720" s="216"/>
      <c r="E720" s="216"/>
      <c r="F720" s="216"/>
      <c r="J720" s="216"/>
      <c r="K720" s="216"/>
      <c r="AC720" s="146"/>
    </row>
    <row r="721" spans="2:29" ht="16.5" customHeight="1" x14ac:dyDescent="0.35">
      <c r="B721" s="216"/>
      <c r="C721" s="216"/>
      <c r="D721" s="216"/>
      <c r="E721" s="216"/>
      <c r="F721" s="216"/>
      <c r="J721" s="216"/>
      <c r="K721" s="216"/>
      <c r="AC721" s="146"/>
    </row>
    <row r="722" spans="2:29" ht="16.5" customHeight="1" x14ac:dyDescent="0.35">
      <c r="B722" s="216"/>
      <c r="C722" s="216"/>
      <c r="D722" s="216"/>
      <c r="E722" s="216"/>
      <c r="F722" s="216"/>
      <c r="J722" s="216"/>
      <c r="K722" s="216"/>
      <c r="AC722" s="146"/>
    </row>
    <row r="723" spans="2:29" ht="16.5" customHeight="1" x14ac:dyDescent="0.35">
      <c r="B723" s="216"/>
      <c r="C723" s="216"/>
      <c r="D723" s="216"/>
      <c r="E723" s="216"/>
      <c r="F723" s="216"/>
      <c r="J723" s="216"/>
      <c r="K723" s="216"/>
      <c r="AC723" s="146"/>
    </row>
    <row r="724" spans="2:29" ht="16.5" customHeight="1" x14ac:dyDescent="0.35">
      <c r="B724" s="216"/>
      <c r="C724" s="216"/>
      <c r="D724" s="216"/>
      <c r="E724" s="216"/>
      <c r="F724" s="216"/>
      <c r="J724" s="216"/>
      <c r="K724" s="216"/>
      <c r="AC724" s="146"/>
    </row>
    <row r="725" spans="2:29" ht="16.5" customHeight="1" x14ac:dyDescent="0.35">
      <c r="B725" s="216"/>
      <c r="C725" s="216"/>
      <c r="D725" s="216"/>
      <c r="E725" s="216"/>
      <c r="F725" s="216"/>
      <c r="J725" s="216"/>
      <c r="K725" s="216"/>
      <c r="AC725" s="146"/>
    </row>
    <row r="726" spans="2:29" ht="16.5" customHeight="1" x14ac:dyDescent="0.35">
      <c r="B726" s="216"/>
      <c r="C726" s="216"/>
      <c r="D726" s="216"/>
      <c r="E726" s="216"/>
      <c r="F726" s="216"/>
      <c r="J726" s="216"/>
      <c r="K726" s="216"/>
      <c r="AC726" s="146"/>
    </row>
    <row r="727" spans="2:29" ht="16.5" customHeight="1" x14ac:dyDescent="0.35">
      <c r="B727" s="216"/>
      <c r="C727" s="216"/>
      <c r="D727" s="216"/>
      <c r="E727" s="216"/>
      <c r="F727" s="216"/>
      <c r="J727" s="216"/>
      <c r="K727" s="216"/>
      <c r="AC727" s="146"/>
    </row>
    <row r="728" spans="2:29" ht="16.5" customHeight="1" x14ac:dyDescent="0.35">
      <c r="B728" s="216"/>
      <c r="C728" s="216"/>
      <c r="D728" s="216"/>
      <c r="E728" s="216"/>
      <c r="F728" s="216"/>
      <c r="J728" s="216"/>
      <c r="K728" s="216"/>
      <c r="AC728" s="146"/>
    </row>
    <row r="729" spans="2:29" ht="16.5" customHeight="1" x14ac:dyDescent="0.35">
      <c r="B729" s="216"/>
      <c r="C729" s="216"/>
      <c r="D729" s="216"/>
      <c r="E729" s="216"/>
      <c r="F729" s="216"/>
      <c r="J729" s="216"/>
      <c r="K729" s="216"/>
      <c r="AC729" s="146"/>
    </row>
    <row r="730" spans="2:29" ht="16.5" customHeight="1" x14ac:dyDescent="0.35">
      <c r="B730" s="216"/>
      <c r="C730" s="216"/>
      <c r="D730" s="216"/>
      <c r="E730" s="216"/>
      <c r="F730" s="216"/>
      <c r="J730" s="216"/>
      <c r="K730" s="216"/>
      <c r="AC730" s="146"/>
    </row>
    <row r="731" spans="2:29" ht="16.5" customHeight="1" x14ac:dyDescent="0.35">
      <c r="B731" s="216"/>
      <c r="C731" s="216"/>
      <c r="D731" s="216"/>
      <c r="E731" s="216"/>
      <c r="F731" s="216"/>
      <c r="J731" s="216"/>
      <c r="K731" s="216"/>
      <c r="AC731" s="146"/>
    </row>
    <row r="732" spans="2:29" ht="16.5" customHeight="1" x14ac:dyDescent="0.35">
      <c r="B732" s="216"/>
      <c r="C732" s="216"/>
      <c r="D732" s="216"/>
      <c r="E732" s="216"/>
      <c r="F732" s="216"/>
      <c r="J732" s="216"/>
      <c r="K732" s="216"/>
      <c r="AC732" s="146"/>
    </row>
    <row r="733" spans="2:29" ht="16.5" customHeight="1" x14ac:dyDescent="0.35">
      <c r="B733" s="216"/>
      <c r="C733" s="216"/>
      <c r="D733" s="216"/>
      <c r="E733" s="216"/>
      <c r="F733" s="216"/>
      <c r="J733" s="216"/>
      <c r="K733" s="216"/>
      <c r="AC733" s="146"/>
    </row>
    <row r="734" spans="2:29" ht="16.5" customHeight="1" x14ac:dyDescent="0.35">
      <c r="B734" s="216"/>
      <c r="C734" s="216"/>
      <c r="D734" s="216"/>
      <c r="E734" s="216"/>
      <c r="F734" s="216"/>
      <c r="J734" s="216"/>
      <c r="K734" s="216"/>
      <c r="AC734" s="146"/>
    </row>
    <row r="735" spans="2:29" ht="16.5" customHeight="1" x14ac:dyDescent="0.35">
      <c r="B735" s="216"/>
      <c r="C735" s="216"/>
      <c r="D735" s="216"/>
      <c r="E735" s="216"/>
      <c r="F735" s="216"/>
      <c r="J735" s="216"/>
      <c r="K735" s="216"/>
      <c r="AC735" s="146"/>
    </row>
    <row r="736" spans="2:29" ht="16.5" customHeight="1" x14ac:dyDescent="0.35">
      <c r="B736" s="216"/>
      <c r="C736" s="216"/>
      <c r="D736" s="216"/>
      <c r="E736" s="216"/>
      <c r="F736" s="216"/>
      <c r="J736" s="216"/>
      <c r="K736" s="216"/>
      <c r="AC736" s="146"/>
    </row>
    <row r="737" spans="2:29" ht="16.5" customHeight="1" x14ac:dyDescent="0.35">
      <c r="B737" s="216"/>
      <c r="C737" s="216"/>
      <c r="D737" s="216"/>
      <c r="E737" s="216"/>
      <c r="F737" s="216"/>
      <c r="J737" s="216"/>
      <c r="K737" s="216"/>
      <c r="AC737" s="146"/>
    </row>
    <row r="738" spans="2:29" ht="16.5" customHeight="1" x14ac:dyDescent="0.35">
      <c r="B738" s="216"/>
      <c r="C738" s="216"/>
      <c r="D738" s="216"/>
      <c r="E738" s="216"/>
      <c r="F738" s="216"/>
      <c r="J738" s="216"/>
      <c r="K738" s="216"/>
      <c r="AC738" s="146"/>
    </row>
    <row r="739" spans="2:29" ht="16.5" customHeight="1" x14ac:dyDescent="0.35">
      <c r="B739" s="216"/>
      <c r="C739" s="216"/>
      <c r="D739" s="216"/>
      <c r="E739" s="216"/>
      <c r="F739" s="216"/>
      <c r="J739" s="216"/>
      <c r="K739" s="216"/>
      <c r="AC739" s="146"/>
    </row>
    <row r="740" spans="2:29" ht="16.5" customHeight="1" x14ac:dyDescent="0.35">
      <c r="B740" s="216"/>
      <c r="C740" s="216"/>
      <c r="D740" s="216"/>
      <c r="E740" s="216"/>
      <c r="F740" s="216"/>
      <c r="J740" s="216"/>
      <c r="K740" s="216"/>
      <c r="AC740" s="146"/>
    </row>
    <row r="741" spans="2:29" ht="16.5" customHeight="1" x14ac:dyDescent="0.35">
      <c r="B741" s="216"/>
      <c r="C741" s="216"/>
      <c r="D741" s="216"/>
      <c r="E741" s="216"/>
      <c r="F741" s="216"/>
      <c r="J741" s="216"/>
      <c r="K741" s="216"/>
      <c r="AC741" s="146"/>
    </row>
    <row r="742" spans="2:29" ht="16.5" customHeight="1" x14ac:dyDescent="0.35">
      <c r="B742" s="216"/>
      <c r="C742" s="216"/>
      <c r="D742" s="216"/>
      <c r="E742" s="216"/>
      <c r="F742" s="216"/>
      <c r="J742" s="216"/>
      <c r="K742" s="216"/>
      <c r="AC742" s="146"/>
    </row>
    <row r="743" spans="2:29" ht="16.5" customHeight="1" x14ac:dyDescent="0.35">
      <c r="B743" s="216"/>
      <c r="C743" s="216"/>
      <c r="D743" s="216"/>
      <c r="E743" s="216"/>
      <c r="F743" s="216"/>
      <c r="J743" s="216"/>
      <c r="K743" s="216"/>
      <c r="AC743" s="146"/>
    </row>
    <row r="744" spans="2:29" ht="16.5" customHeight="1" x14ac:dyDescent="0.35">
      <c r="B744" s="216"/>
      <c r="C744" s="216"/>
      <c r="D744" s="216"/>
      <c r="E744" s="216"/>
      <c r="F744" s="216"/>
      <c r="J744" s="216"/>
      <c r="K744" s="216"/>
      <c r="AC744" s="146"/>
    </row>
    <row r="745" spans="2:29" ht="16.5" customHeight="1" x14ac:dyDescent="0.35">
      <c r="B745" s="216"/>
      <c r="C745" s="216"/>
      <c r="D745" s="216"/>
      <c r="E745" s="216"/>
      <c r="F745" s="216"/>
      <c r="J745" s="216"/>
      <c r="K745" s="216"/>
      <c r="AC745" s="146"/>
    </row>
    <row r="746" spans="2:29" ht="16.5" customHeight="1" x14ac:dyDescent="0.35">
      <c r="B746" s="216"/>
      <c r="C746" s="216"/>
      <c r="D746" s="216"/>
      <c r="E746" s="216"/>
      <c r="F746" s="216"/>
      <c r="J746" s="216"/>
      <c r="K746" s="216"/>
      <c r="AC746" s="146"/>
    </row>
    <row r="747" spans="2:29" ht="16.5" customHeight="1" x14ac:dyDescent="0.35">
      <c r="B747" s="216"/>
      <c r="C747" s="216"/>
      <c r="D747" s="216"/>
      <c r="E747" s="216"/>
      <c r="F747" s="216"/>
      <c r="J747" s="216"/>
      <c r="K747" s="216"/>
      <c r="AC747" s="146"/>
    </row>
    <row r="748" spans="2:29" ht="16.5" customHeight="1" x14ac:dyDescent="0.35">
      <c r="B748" s="216"/>
      <c r="C748" s="216"/>
      <c r="D748" s="216"/>
      <c r="E748" s="216"/>
      <c r="F748" s="216"/>
      <c r="J748" s="216"/>
      <c r="K748" s="216"/>
      <c r="AC748" s="146"/>
    </row>
    <row r="749" spans="2:29" ht="16.5" customHeight="1" x14ac:dyDescent="0.35">
      <c r="B749" s="216"/>
      <c r="C749" s="216"/>
      <c r="D749" s="216"/>
      <c r="E749" s="216"/>
      <c r="F749" s="216"/>
      <c r="J749" s="216"/>
      <c r="K749" s="216"/>
      <c r="AC749" s="146"/>
    </row>
    <row r="750" spans="2:29" ht="16.5" customHeight="1" x14ac:dyDescent="0.35">
      <c r="B750" s="216"/>
      <c r="C750" s="216"/>
      <c r="D750" s="216"/>
      <c r="E750" s="216"/>
      <c r="F750" s="216"/>
      <c r="J750" s="216"/>
      <c r="K750" s="216"/>
      <c r="AC750" s="146"/>
    </row>
    <row r="751" spans="2:29" ht="16.5" customHeight="1" x14ac:dyDescent="0.35">
      <c r="B751" s="216"/>
      <c r="C751" s="216"/>
      <c r="D751" s="216"/>
      <c r="E751" s="216"/>
      <c r="F751" s="216"/>
      <c r="J751" s="216"/>
      <c r="K751" s="216"/>
      <c r="AC751" s="146"/>
    </row>
    <row r="752" spans="2:29" ht="16.5" customHeight="1" x14ac:dyDescent="0.35">
      <c r="B752" s="216"/>
      <c r="C752" s="216"/>
      <c r="D752" s="216"/>
      <c r="E752" s="216"/>
      <c r="F752" s="216"/>
      <c r="J752" s="216"/>
      <c r="K752" s="216"/>
      <c r="AC752" s="146"/>
    </row>
    <row r="753" spans="2:29" ht="16.5" customHeight="1" x14ac:dyDescent="0.35">
      <c r="B753" s="216"/>
      <c r="C753" s="216"/>
      <c r="D753" s="216"/>
      <c r="E753" s="216"/>
      <c r="F753" s="216"/>
      <c r="J753" s="216"/>
      <c r="K753" s="216"/>
      <c r="AC753" s="146"/>
    </row>
    <row r="754" spans="2:29" ht="16.5" customHeight="1" x14ac:dyDescent="0.35">
      <c r="B754" s="216"/>
      <c r="C754" s="216"/>
      <c r="D754" s="216"/>
      <c r="E754" s="216"/>
      <c r="F754" s="216"/>
      <c r="J754" s="216"/>
      <c r="K754" s="216"/>
      <c r="AC754" s="146"/>
    </row>
    <row r="755" spans="2:29" ht="16.5" customHeight="1" x14ac:dyDescent="0.35">
      <c r="B755" s="216"/>
      <c r="C755" s="216"/>
      <c r="D755" s="216"/>
      <c r="E755" s="216"/>
      <c r="F755" s="216"/>
      <c r="J755" s="216"/>
      <c r="K755" s="216"/>
      <c r="AC755" s="146"/>
    </row>
    <row r="756" spans="2:29" ht="16.5" customHeight="1" x14ac:dyDescent="0.35">
      <c r="B756" s="216"/>
      <c r="C756" s="216"/>
      <c r="D756" s="216"/>
      <c r="E756" s="216"/>
      <c r="F756" s="216"/>
      <c r="J756" s="216"/>
      <c r="K756" s="216"/>
      <c r="AC756" s="146"/>
    </row>
    <row r="757" spans="2:29" ht="16.5" customHeight="1" x14ac:dyDescent="0.35">
      <c r="B757" s="216"/>
      <c r="C757" s="216"/>
      <c r="D757" s="216"/>
      <c r="E757" s="216"/>
      <c r="F757" s="216"/>
      <c r="J757" s="216"/>
      <c r="K757" s="216"/>
      <c r="AC757" s="146"/>
    </row>
    <row r="758" spans="2:29" ht="16.5" customHeight="1" x14ac:dyDescent="0.35">
      <c r="B758" s="216"/>
      <c r="C758" s="216"/>
      <c r="D758" s="216"/>
      <c r="E758" s="216"/>
      <c r="F758" s="216"/>
      <c r="J758" s="216"/>
      <c r="K758" s="216"/>
      <c r="AC758" s="146"/>
    </row>
    <row r="759" spans="2:29" ht="16.5" customHeight="1" x14ac:dyDescent="0.35">
      <c r="B759" s="216"/>
      <c r="C759" s="216"/>
      <c r="D759" s="216"/>
      <c r="E759" s="216"/>
      <c r="F759" s="216"/>
      <c r="J759" s="216"/>
      <c r="K759" s="216"/>
      <c r="AC759" s="146"/>
    </row>
    <row r="760" spans="2:29" ht="16.5" customHeight="1" x14ac:dyDescent="0.35">
      <c r="B760" s="216"/>
      <c r="C760" s="216"/>
      <c r="D760" s="216"/>
      <c r="E760" s="216"/>
      <c r="F760" s="216"/>
      <c r="J760" s="216"/>
      <c r="K760" s="216"/>
      <c r="AC760" s="146"/>
    </row>
    <row r="761" spans="2:29" ht="16.5" customHeight="1" x14ac:dyDescent="0.35">
      <c r="B761" s="216"/>
      <c r="C761" s="216"/>
      <c r="D761" s="216"/>
      <c r="E761" s="216"/>
      <c r="F761" s="216"/>
      <c r="J761" s="216"/>
      <c r="K761" s="216"/>
      <c r="AC761" s="146"/>
    </row>
    <row r="762" spans="2:29" ht="16.5" customHeight="1" x14ac:dyDescent="0.35">
      <c r="B762" s="216"/>
      <c r="C762" s="216"/>
      <c r="D762" s="216"/>
      <c r="E762" s="216"/>
      <c r="F762" s="216"/>
      <c r="J762" s="216"/>
      <c r="K762" s="216"/>
      <c r="AC762" s="146"/>
    </row>
    <row r="763" spans="2:29" ht="16.5" customHeight="1" x14ac:dyDescent="0.35">
      <c r="B763" s="216"/>
      <c r="C763" s="216"/>
      <c r="D763" s="216"/>
      <c r="E763" s="216"/>
      <c r="F763" s="216"/>
      <c r="J763" s="216"/>
      <c r="K763" s="216"/>
      <c r="AC763" s="146"/>
    </row>
    <row r="764" spans="2:29" ht="16.5" customHeight="1" x14ac:dyDescent="0.35">
      <c r="B764" s="216"/>
      <c r="C764" s="216"/>
      <c r="D764" s="216"/>
      <c r="E764" s="216"/>
      <c r="F764" s="216"/>
      <c r="J764" s="216"/>
      <c r="K764" s="216"/>
      <c r="AC764" s="146"/>
    </row>
    <row r="765" spans="2:29" ht="16.5" customHeight="1" x14ac:dyDescent="0.35">
      <c r="B765" s="216"/>
      <c r="C765" s="216"/>
      <c r="D765" s="216"/>
      <c r="E765" s="216"/>
      <c r="F765" s="216"/>
      <c r="J765" s="216"/>
      <c r="K765" s="216"/>
      <c r="AC765" s="146"/>
    </row>
    <row r="766" spans="2:29" ht="16.5" customHeight="1" x14ac:dyDescent="0.35">
      <c r="B766" s="216"/>
      <c r="C766" s="216"/>
      <c r="D766" s="216"/>
      <c r="E766" s="216"/>
      <c r="F766" s="216"/>
      <c r="J766" s="216"/>
      <c r="K766" s="216"/>
      <c r="AC766" s="146"/>
    </row>
    <row r="767" spans="2:29" ht="16.5" customHeight="1" x14ac:dyDescent="0.35">
      <c r="B767" s="216"/>
      <c r="C767" s="216"/>
      <c r="D767" s="216"/>
      <c r="E767" s="216"/>
      <c r="F767" s="216"/>
      <c r="J767" s="216"/>
      <c r="K767" s="216"/>
      <c r="AC767" s="146"/>
    </row>
    <row r="768" spans="2:29" ht="16.5" customHeight="1" x14ac:dyDescent="0.35">
      <c r="B768" s="216"/>
      <c r="C768" s="216"/>
      <c r="D768" s="216"/>
      <c r="E768" s="216"/>
      <c r="F768" s="216"/>
      <c r="J768" s="216"/>
      <c r="K768" s="216"/>
      <c r="AC768" s="146"/>
    </row>
    <row r="769" spans="2:29" ht="16.5" customHeight="1" x14ac:dyDescent="0.35">
      <c r="B769" s="216"/>
      <c r="C769" s="216"/>
      <c r="D769" s="216"/>
      <c r="E769" s="216"/>
      <c r="F769" s="216"/>
      <c r="J769" s="216"/>
      <c r="K769" s="216"/>
      <c r="AC769" s="146"/>
    </row>
    <row r="770" spans="2:29" ht="16.5" customHeight="1" x14ac:dyDescent="0.35">
      <c r="B770" s="216"/>
      <c r="C770" s="216"/>
      <c r="D770" s="216"/>
      <c r="E770" s="216"/>
      <c r="F770" s="216"/>
      <c r="J770" s="216"/>
      <c r="K770" s="216"/>
      <c r="AC770" s="146"/>
    </row>
    <row r="771" spans="2:29" ht="16.5" customHeight="1" x14ac:dyDescent="0.35">
      <c r="B771" s="216"/>
      <c r="C771" s="216"/>
      <c r="D771" s="216"/>
      <c r="E771" s="216"/>
      <c r="F771" s="216"/>
      <c r="J771" s="216"/>
      <c r="K771" s="216"/>
      <c r="AC771" s="146"/>
    </row>
    <row r="772" spans="2:29" ht="16.5" customHeight="1" x14ac:dyDescent="0.35">
      <c r="B772" s="216"/>
      <c r="C772" s="216"/>
      <c r="D772" s="216"/>
      <c r="E772" s="216"/>
      <c r="F772" s="216"/>
      <c r="J772" s="216"/>
      <c r="K772" s="216"/>
      <c r="AC772" s="146"/>
    </row>
    <row r="773" spans="2:29" ht="16.5" customHeight="1" x14ac:dyDescent="0.35">
      <c r="B773" s="216"/>
      <c r="C773" s="216"/>
      <c r="D773" s="216"/>
      <c r="E773" s="216"/>
      <c r="F773" s="216"/>
      <c r="J773" s="216"/>
      <c r="K773" s="216"/>
      <c r="AC773" s="146"/>
    </row>
    <row r="774" spans="2:29" ht="16.5" customHeight="1" x14ac:dyDescent="0.35">
      <c r="B774" s="216"/>
      <c r="C774" s="216"/>
      <c r="D774" s="216"/>
      <c r="E774" s="216"/>
      <c r="F774" s="216"/>
      <c r="J774" s="216"/>
      <c r="K774" s="216"/>
      <c r="AC774" s="146"/>
    </row>
    <row r="775" spans="2:29" ht="16.5" customHeight="1" x14ac:dyDescent="0.35">
      <c r="B775" s="216"/>
      <c r="C775" s="216"/>
      <c r="D775" s="216"/>
      <c r="E775" s="216"/>
      <c r="F775" s="216"/>
      <c r="J775" s="216"/>
      <c r="K775" s="216"/>
      <c r="AC775" s="146"/>
    </row>
    <row r="776" spans="2:29" ht="16.5" customHeight="1" x14ac:dyDescent="0.35">
      <c r="B776" s="216"/>
      <c r="C776" s="216"/>
      <c r="D776" s="216"/>
      <c r="E776" s="216"/>
      <c r="F776" s="216"/>
      <c r="J776" s="216"/>
      <c r="K776" s="216"/>
      <c r="AC776" s="146"/>
    </row>
    <row r="777" spans="2:29" ht="16.5" customHeight="1" x14ac:dyDescent="0.35">
      <c r="B777" s="216"/>
      <c r="C777" s="216"/>
      <c r="D777" s="216"/>
      <c r="E777" s="216"/>
      <c r="F777" s="216"/>
      <c r="J777" s="216"/>
      <c r="K777" s="216"/>
      <c r="AC777" s="146"/>
    </row>
    <row r="778" spans="2:29" ht="16.5" customHeight="1" x14ac:dyDescent="0.35">
      <c r="B778" s="216"/>
      <c r="C778" s="216"/>
      <c r="D778" s="216"/>
      <c r="E778" s="216"/>
      <c r="F778" s="216"/>
      <c r="J778" s="216"/>
      <c r="K778" s="216"/>
      <c r="AC778" s="146"/>
    </row>
    <row r="779" spans="2:29" ht="16.5" customHeight="1" x14ac:dyDescent="0.35">
      <c r="B779" s="216"/>
      <c r="C779" s="216"/>
      <c r="D779" s="216"/>
      <c r="E779" s="216"/>
      <c r="F779" s="216"/>
      <c r="J779" s="216"/>
      <c r="K779" s="216"/>
      <c r="AC779" s="146"/>
    </row>
    <row r="780" spans="2:29" ht="16.5" customHeight="1" x14ac:dyDescent="0.35">
      <c r="B780" s="216"/>
      <c r="C780" s="216"/>
      <c r="D780" s="216"/>
      <c r="E780" s="216"/>
      <c r="F780" s="216"/>
      <c r="J780" s="216"/>
      <c r="K780" s="216"/>
      <c r="AC780" s="146"/>
    </row>
    <row r="781" spans="2:29" ht="16.5" customHeight="1" x14ac:dyDescent="0.35">
      <c r="B781" s="216"/>
      <c r="C781" s="216"/>
      <c r="D781" s="216"/>
      <c r="E781" s="216"/>
      <c r="F781" s="216"/>
      <c r="J781" s="216"/>
      <c r="K781" s="216"/>
      <c r="AC781" s="146"/>
    </row>
    <row r="782" spans="2:29" ht="16.5" customHeight="1" x14ac:dyDescent="0.35">
      <c r="B782" s="216"/>
      <c r="C782" s="216"/>
      <c r="D782" s="216"/>
      <c r="E782" s="216"/>
      <c r="F782" s="216"/>
      <c r="J782" s="216"/>
      <c r="K782" s="216"/>
      <c r="AC782" s="146"/>
    </row>
    <row r="783" spans="2:29" ht="16.5" customHeight="1" x14ac:dyDescent="0.35">
      <c r="B783" s="216"/>
      <c r="C783" s="216"/>
      <c r="D783" s="216"/>
      <c r="E783" s="216"/>
      <c r="F783" s="216"/>
      <c r="J783" s="216"/>
      <c r="K783" s="216"/>
      <c r="AC783" s="146"/>
    </row>
    <row r="784" spans="2:29" ht="16.5" customHeight="1" x14ac:dyDescent="0.35">
      <c r="B784" s="216"/>
      <c r="C784" s="216"/>
      <c r="D784" s="216"/>
      <c r="E784" s="216"/>
      <c r="F784" s="216"/>
      <c r="J784" s="216"/>
      <c r="K784" s="216"/>
      <c r="AC784" s="146"/>
    </row>
    <row r="785" spans="2:29" ht="16.5" customHeight="1" x14ac:dyDescent="0.35">
      <c r="B785" s="216"/>
      <c r="C785" s="216"/>
      <c r="D785" s="216"/>
      <c r="E785" s="216"/>
      <c r="F785" s="216"/>
      <c r="J785" s="216"/>
      <c r="K785" s="216"/>
      <c r="AC785" s="146"/>
    </row>
    <row r="786" spans="2:29" ht="16.5" customHeight="1" x14ac:dyDescent="0.35">
      <c r="B786" s="216"/>
      <c r="C786" s="216"/>
      <c r="D786" s="216"/>
      <c r="E786" s="216"/>
      <c r="F786" s="216"/>
      <c r="J786" s="216"/>
      <c r="K786" s="216"/>
      <c r="AC786" s="146"/>
    </row>
    <row r="787" spans="2:29" ht="16.5" customHeight="1" x14ac:dyDescent="0.35">
      <c r="B787" s="216"/>
      <c r="C787" s="216"/>
      <c r="D787" s="216"/>
      <c r="E787" s="216"/>
      <c r="F787" s="216"/>
      <c r="J787" s="216"/>
      <c r="K787" s="216"/>
      <c r="AC787" s="146"/>
    </row>
    <row r="788" spans="2:29" ht="16.5" customHeight="1" x14ac:dyDescent="0.35">
      <c r="B788" s="216"/>
      <c r="C788" s="216"/>
      <c r="D788" s="216"/>
      <c r="E788" s="216"/>
      <c r="F788" s="216"/>
      <c r="J788" s="216"/>
      <c r="K788" s="216"/>
      <c r="AC788" s="146"/>
    </row>
    <row r="789" spans="2:29" ht="16.5" customHeight="1" x14ac:dyDescent="0.35">
      <c r="B789" s="216"/>
      <c r="C789" s="216"/>
      <c r="D789" s="216"/>
      <c r="E789" s="216"/>
      <c r="F789" s="216"/>
      <c r="J789" s="216"/>
      <c r="K789" s="216"/>
      <c r="AC789" s="146"/>
    </row>
    <row r="790" spans="2:29" ht="16.5" customHeight="1" x14ac:dyDescent="0.35">
      <c r="B790" s="216"/>
      <c r="C790" s="216"/>
      <c r="D790" s="216"/>
      <c r="E790" s="216"/>
      <c r="F790" s="216"/>
      <c r="J790" s="216"/>
      <c r="K790" s="216"/>
      <c r="AC790" s="146"/>
    </row>
    <row r="791" spans="2:29" ht="16.5" customHeight="1" x14ac:dyDescent="0.35">
      <c r="B791" s="216"/>
      <c r="C791" s="216"/>
      <c r="D791" s="216"/>
      <c r="E791" s="216"/>
      <c r="F791" s="216"/>
      <c r="J791" s="216"/>
      <c r="K791" s="216"/>
      <c r="AC791" s="146"/>
    </row>
    <row r="792" spans="2:29" ht="16.5" customHeight="1" x14ac:dyDescent="0.35">
      <c r="B792" s="216"/>
      <c r="C792" s="216"/>
      <c r="D792" s="216"/>
      <c r="E792" s="216"/>
      <c r="F792" s="216"/>
      <c r="J792" s="216"/>
      <c r="K792" s="216"/>
      <c r="AC792" s="146"/>
    </row>
    <row r="793" spans="2:29" ht="16.5" customHeight="1" x14ac:dyDescent="0.35">
      <c r="B793" s="216"/>
      <c r="C793" s="216"/>
      <c r="D793" s="216"/>
      <c r="E793" s="216"/>
      <c r="F793" s="216"/>
      <c r="J793" s="216"/>
      <c r="K793" s="216"/>
      <c r="AC793" s="146"/>
    </row>
    <row r="794" spans="2:29" ht="16.5" customHeight="1" x14ac:dyDescent="0.35">
      <c r="B794" s="216"/>
      <c r="C794" s="216"/>
      <c r="D794" s="216"/>
      <c r="E794" s="216"/>
      <c r="F794" s="216"/>
      <c r="J794" s="216"/>
      <c r="K794" s="216"/>
      <c r="AC794" s="146"/>
    </row>
    <row r="795" spans="2:29" ht="16.5" customHeight="1" x14ac:dyDescent="0.35">
      <c r="B795" s="216"/>
      <c r="C795" s="216"/>
      <c r="D795" s="216"/>
      <c r="E795" s="216"/>
      <c r="F795" s="216"/>
      <c r="J795" s="216"/>
      <c r="K795" s="216"/>
      <c r="AC795" s="146"/>
    </row>
    <row r="796" spans="2:29" ht="16.5" customHeight="1" x14ac:dyDescent="0.35">
      <c r="B796" s="216"/>
      <c r="C796" s="216"/>
      <c r="D796" s="216"/>
      <c r="E796" s="216"/>
      <c r="F796" s="216"/>
      <c r="J796" s="216"/>
      <c r="K796" s="216"/>
      <c r="AC796" s="146"/>
    </row>
    <row r="797" spans="2:29" ht="16.5" customHeight="1" x14ac:dyDescent="0.35">
      <c r="B797" s="216"/>
      <c r="C797" s="216"/>
      <c r="D797" s="216"/>
      <c r="E797" s="216"/>
      <c r="F797" s="216"/>
      <c r="J797" s="216"/>
      <c r="K797" s="216"/>
      <c r="AC797" s="146"/>
    </row>
    <row r="798" spans="2:29" ht="16.5" customHeight="1" x14ac:dyDescent="0.35">
      <c r="B798" s="216"/>
      <c r="C798" s="216"/>
      <c r="D798" s="216"/>
      <c r="E798" s="216"/>
      <c r="F798" s="216"/>
      <c r="J798" s="216"/>
      <c r="K798" s="216"/>
      <c r="AC798" s="146"/>
    </row>
    <row r="799" spans="2:29" ht="16.5" customHeight="1" x14ac:dyDescent="0.35">
      <c r="B799" s="216"/>
      <c r="C799" s="216"/>
      <c r="D799" s="216"/>
      <c r="E799" s="216"/>
      <c r="F799" s="216"/>
      <c r="J799" s="216"/>
      <c r="K799" s="216"/>
      <c r="AC799" s="146"/>
    </row>
    <row r="800" spans="2:29" ht="16.5" customHeight="1" x14ac:dyDescent="0.35">
      <c r="B800" s="216"/>
      <c r="C800" s="216"/>
      <c r="D800" s="216"/>
      <c r="E800" s="216"/>
      <c r="F800" s="216"/>
      <c r="J800" s="216"/>
      <c r="K800" s="216"/>
      <c r="AC800" s="146"/>
    </row>
    <row r="801" spans="2:29" ht="16.5" customHeight="1" x14ac:dyDescent="0.35">
      <c r="B801" s="216"/>
      <c r="C801" s="216"/>
      <c r="D801" s="216"/>
      <c r="E801" s="216"/>
      <c r="F801" s="216"/>
      <c r="J801" s="216"/>
      <c r="K801" s="216"/>
      <c r="AC801" s="146"/>
    </row>
    <row r="802" spans="2:29" ht="16.5" customHeight="1" x14ac:dyDescent="0.35">
      <c r="B802" s="216"/>
      <c r="C802" s="216"/>
      <c r="D802" s="216"/>
      <c r="E802" s="216"/>
      <c r="F802" s="216"/>
      <c r="J802" s="216"/>
      <c r="K802" s="216"/>
      <c r="AC802" s="146"/>
    </row>
    <row r="803" spans="2:29" ht="16.5" customHeight="1" x14ac:dyDescent="0.35">
      <c r="B803" s="216"/>
      <c r="C803" s="216"/>
      <c r="D803" s="216"/>
      <c r="E803" s="216"/>
      <c r="F803" s="216"/>
      <c r="J803" s="216"/>
      <c r="K803" s="216"/>
      <c r="AC803" s="146"/>
    </row>
    <row r="804" spans="2:29" ht="16.5" customHeight="1" x14ac:dyDescent="0.35">
      <c r="B804" s="216"/>
      <c r="C804" s="216"/>
      <c r="D804" s="216"/>
      <c r="E804" s="216"/>
      <c r="F804" s="216"/>
      <c r="J804" s="216"/>
      <c r="K804" s="216"/>
      <c r="AC804" s="146"/>
    </row>
    <row r="805" spans="2:29" ht="16.5" customHeight="1" x14ac:dyDescent="0.35">
      <c r="B805" s="216"/>
      <c r="C805" s="216"/>
      <c r="D805" s="216"/>
      <c r="E805" s="216"/>
      <c r="F805" s="216"/>
      <c r="J805" s="216"/>
      <c r="K805" s="216"/>
      <c r="AC805" s="146"/>
    </row>
    <row r="806" spans="2:29" ht="16.5" customHeight="1" x14ac:dyDescent="0.35">
      <c r="B806" s="216"/>
      <c r="C806" s="216"/>
      <c r="D806" s="216"/>
      <c r="E806" s="216"/>
      <c r="F806" s="216"/>
      <c r="J806" s="216"/>
      <c r="K806" s="216"/>
      <c r="AC806" s="146"/>
    </row>
    <row r="807" spans="2:29" ht="16.5" customHeight="1" x14ac:dyDescent="0.35">
      <c r="B807" s="216"/>
      <c r="C807" s="216"/>
      <c r="D807" s="216"/>
      <c r="E807" s="216"/>
      <c r="F807" s="216"/>
      <c r="J807" s="216"/>
      <c r="K807" s="216"/>
      <c r="AC807" s="146"/>
    </row>
    <row r="808" spans="2:29" ht="16.5" customHeight="1" x14ac:dyDescent="0.35">
      <c r="B808" s="216"/>
      <c r="C808" s="216"/>
      <c r="D808" s="216"/>
      <c r="E808" s="216"/>
      <c r="F808" s="216"/>
      <c r="J808" s="216"/>
      <c r="K808" s="216"/>
      <c r="AC808" s="146"/>
    </row>
    <row r="809" spans="2:29" ht="16.5" customHeight="1" x14ac:dyDescent="0.35">
      <c r="B809" s="216"/>
      <c r="C809" s="216"/>
      <c r="D809" s="216"/>
      <c r="E809" s="216"/>
      <c r="F809" s="216"/>
      <c r="J809" s="216"/>
      <c r="K809" s="216"/>
      <c r="AC809" s="146"/>
    </row>
    <row r="810" spans="2:29" ht="16.5" customHeight="1" x14ac:dyDescent="0.35">
      <c r="B810" s="216"/>
      <c r="C810" s="216"/>
      <c r="D810" s="216"/>
      <c r="E810" s="216"/>
      <c r="F810" s="216"/>
      <c r="J810" s="216"/>
      <c r="K810" s="216"/>
      <c r="AC810" s="146"/>
    </row>
    <row r="811" spans="2:29" ht="16.5" customHeight="1" x14ac:dyDescent="0.35">
      <c r="B811" s="216"/>
      <c r="C811" s="216"/>
      <c r="D811" s="216"/>
      <c r="E811" s="216"/>
      <c r="F811" s="216"/>
      <c r="J811" s="216"/>
      <c r="K811" s="216"/>
      <c r="AC811" s="146"/>
    </row>
    <row r="812" spans="2:29" ht="16.5" customHeight="1" x14ac:dyDescent="0.35">
      <c r="B812" s="216"/>
      <c r="C812" s="216"/>
      <c r="D812" s="216"/>
      <c r="E812" s="216"/>
      <c r="F812" s="216"/>
      <c r="J812" s="216"/>
      <c r="K812" s="216"/>
      <c r="AC812" s="146"/>
    </row>
    <row r="813" spans="2:29" ht="16.5" customHeight="1" x14ac:dyDescent="0.35">
      <c r="B813" s="216"/>
      <c r="C813" s="216"/>
      <c r="D813" s="216"/>
      <c r="E813" s="216"/>
      <c r="F813" s="216"/>
      <c r="J813" s="216"/>
      <c r="K813" s="216"/>
      <c r="AC813" s="146"/>
    </row>
    <row r="814" spans="2:29" ht="16.5" customHeight="1" x14ac:dyDescent="0.35">
      <c r="B814" s="216"/>
      <c r="C814" s="216"/>
      <c r="D814" s="216"/>
      <c r="E814" s="216"/>
      <c r="F814" s="216"/>
      <c r="J814" s="216"/>
      <c r="K814" s="216"/>
      <c r="AC814" s="146"/>
    </row>
    <row r="815" spans="2:29" ht="16.5" customHeight="1" x14ac:dyDescent="0.35">
      <c r="B815" s="216"/>
      <c r="C815" s="216"/>
      <c r="D815" s="216"/>
      <c r="E815" s="216"/>
      <c r="F815" s="216"/>
      <c r="J815" s="216"/>
      <c r="K815" s="216"/>
      <c r="AC815" s="146"/>
    </row>
    <row r="816" spans="2:29" ht="16.5" customHeight="1" x14ac:dyDescent="0.35">
      <c r="B816" s="216"/>
      <c r="C816" s="216"/>
      <c r="D816" s="216"/>
      <c r="E816" s="216"/>
      <c r="F816" s="216"/>
      <c r="J816" s="216"/>
      <c r="K816" s="216"/>
      <c r="AC816" s="146"/>
    </row>
    <row r="817" spans="2:29" ht="16.5" customHeight="1" x14ac:dyDescent="0.35">
      <c r="B817" s="216"/>
      <c r="C817" s="216"/>
      <c r="D817" s="216"/>
      <c r="E817" s="216"/>
      <c r="F817" s="216"/>
      <c r="J817" s="216"/>
      <c r="K817" s="216"/>
      <c r="AC817" s="146"/>
    </row>
    <row r="818" spans="2:29" ht="16.5" customHeight="1" x14ac:dyDescent="0.35">
      <c r="B818" s="216"/>
      <c r="C818" s="216"/>
      <c r="D818" s="216"/>
      <c r="E818" s="216"/>
      <c r="F818" s="216"/>
      <c r="J818" s="216"/>
      <c r="K818" s="216"/>
      <c r="AC818" s="146"/>
    </row>
    <row r="819" spans="2:29" ht="16.5" customHeight="1" x14ac:dyDescent="0.35">
      <c r="B819" s="216"/>
      <c r="C819" s="216"/>
      <c r="D819" s="216"/>
      <c r="E819" s="216"/>
      <c r="F819" s="216"/>
      <c r="J819" s="216"/>
      <c r="K819" s="216"/>
      <c r="AC819" s="146"/>
    </row>
    <row r="820" spans="2:29" ht="16.5" customHeight="1" x14ac:dyDescent="0.35">
      <c r="B820" s="216"/>
      <c r="C820" s="216"/>
      <c r="D820" s="216"/>
      <c r="E820" s="216"/>
      <c r="F820" s="216"/>
      <c r="J820" s="216"/>
      <c r="K820" s="216"/>
      <c r="AC820" s="146"/>
    </row>
    <row r="821" spans="2:29" ht="16.5" customHeight="1" x14ac:dyDescent="0.35">
      <c r="B821" s="216"/>
      <c r="C821" s="216"/>
      <c r="D821" s="216"/>
      <c r="E821" s="216"/>
      <c r="F821" s="216"/>
      <c r="J821" s="216"/>
      <c r="K821" s="216"/>
      <c r="AC821" s="146"/>
    </row>
    <row r="822" spans="2:29" ht="16.5" customHeight="1" x14ac:dyDescent="0.35">
      <c r="B822" s="216"/>
      <c r="C822" s="216"/>
      <c r="D822" s="216"/>
      <c r="E822" s="216"/>
      <c r="F822" s="216"/>
      <c r="J822" s="216"/>
      <c r="K822" s="216"/>
      <c r="AC822" s="146"/>
    </row>
    <row r="823" spans="2:29" ht="16.5" customHeight="1" x14ac:dyDescent="0.35">
      <c r="B823" s="216"/>
      <c r="C823" s="216"/>
      <c r="D823" s="216"/>
      <c r="E823" s="216"/>
      <c r="F823" s="216"/>
      <c r="J823" s="216"/>
      <c r="K823" s="216"/>
      <c r="AC823" s="146"/>
    </row>
    <row r="824" spans="2:29" ht="16.5" customHeight="1" x14ac:dyDescent="0.35">
      <c r="B824" s="216"/>
      <c r="C824" s="216"/>
      <c r="D824" s="216"/>
      <c r="E824" s="216"/>
      <c r="F824" s="216"/>
      <c r="J824" s="216"/>
      <c r="K824" s="216"/>
      <c r="AC824" s="146"/>
    </row>
    <row r="825" spans="2:29" ht="16.5" customHeight="1" x14ac:dyDescent="0.35">
      <c r="B825" s="216"/>
      <c r="C825" s="216"/>
      <c r="D825" s="216"/>
      <c r="E825" s="216"/>
      <c r="F825" s="216"/>
      <c r="J825" s="216"/>
      <c r="K825" s="216"/>
      <c r="AC825" s="146"/>
    </row>
    <row r="826" spans="2:29" ht="16.5" customHeight="1" x14ac:dyDescent="0.35">
      <c r="B826" s="216"/>
      <c r="C826" s="216"/>
      <c r="D826" s="216"/>
      <c r="E826" s="216"/>
      <c r="F826" s="216"/>
      <c r="J826" s="216"/>
      <c r="K826" s="216"/>
      <c r="AC826" s="146"/>
    </row>
    <row r="827" spans="2:29" ht="16.5" customHeight="1" x14ac:dyDescent="0.35">
      <c r="B827" s="216"/>
      <c r="C827" s="216"/>
      <c r="D827" s="216"/>
      <c r="E827" s="216"/>
      <c r="F827" s="216"/>
      <c r="J827" s="216"/>
      <c r="K827" s="216"/>
      <c r="AC827" s="146"/>
    </row>
    <row r="828" spans="2:29" ht="16.5" customHeight="1" x14ac:dyDescent="0.35">
      <c r="B828" s="216"/>
      <c r="C828" s="216"/>
      <c r="D828" s="216"/>
      <c r="E828" s="216"/>
      <c r="F828" s="216"/>
      <c r="J828" s="216"/>
      <c r="K828" s="216"/>
      <c r="AC828" s="146"/>
    </row>
    <row r="829" spans="2:29" ht="16.5" customHeight="1" x14ac:dyDescent="0.35">
      <c r="B829" s="216"/>
      <c r="C829" s="216"/>
      <c r="D829" s="216"/>
      <c r="E829" s="216"/>
      <c r="F829" s="216"/>
      <c r="J829" s="216"/>
      <c r="K829" s="216"/>
      <c r="AC829" s="146"/>
    </row>
    <row r="830" spans="2:29" ht="16.5" customHeight="1" x14ac:dyDescent="0.35">
      <c r="B830" s="216"/>
      <c r="C830" s="216"/>
      <c r="D830" s="216"/>
      <c r="E830" s="216"/>
      <c r="F830" s="216"/>
      <c r="J830" s="216"/>
      <c r="K830" s="216"/>
      <c r="AC830" s="146"/>
    </row>
    <row r="831" spans="2:29" ht="16.5" customHeight="1" x14ac:dyDescent="0.35">
      <c r="B831" s="216"/>
      <c r="C831" s="216"/>
      <c r="D831" s="216"/>
      <c r="E831" s="216"/>
      <c r="F831" s="216"/>
      <c r="J831" s="216"/>
      <c r="K831" s="216"/>
      <c r="AC831" s="146"/>
    </row>
    <row r="832" spans="2:29" ht="16.5" customHeight="1" x14ac:dyDescent="0.35">
      <c r="B832" s="216"/>
      <c r="C832" s="216"/>
      <c r="D832" s="216"/>
      <c r="E832" s="216"/>
      <c r="F832" s="216"/>
      <c r="J832" s="216"/>
      <c r="K832" s="216"/>
      <c r="AC832" s="146"/>
    </row>
    <row r="833" spans="2:29" ht="16.5" customHeight="1" x14ac:dyDescent="0.35">
      <c r="B833" s="216"/>
      <c r="C833" s="216"/>
      <c r="D833" s="216"/>
      <c r="E833" s="216"/>
      <c r="F833" s="216"/>
      <c r="J833" s="216"/>
      <c r="K833" s="216"/>
      <c r="AC833" s="146"/>
    </row>
    <row r="834" spans="2:29" ht="16.5" customHeight="1" x14ac:dyDescent="0.35">
      <c r="B834" s="216"/>
      <c r="C834" s="216"/>
      <c r="D834" s="216"/>
      <c r="E834" s="216"/>
      <c r="F834" s="216"/>
      <c r="J834" s="216"/>
      <c r="K834" s="216"/>
      <c r="AC834" s="146"/>
    </row>
    <row r="835" spans="2:29" ht="16.5" customHeight="1" x14ac:dyDescent="0.35">
      <c r="B835" s="216"/>
      <c r="C835" s="216"/>
      <c r="D835" s="216"/>
      <c r="E835" s="216"/>
      <c r="F835" s="216"/>
      <c r="J835" s="216"/>
      <c r="K835" s="216"/>
      <c r="AC835" s="146"/>
    </row>
    <row r="836" spans="2:29" ht="16.5" customHeight="1" x14ac:dyDescent="0.35">
      <c r="B836" s="216"/>
      <c r="C836" s="216"/>
      <c r="D836" s="216"/>
      <c r="E836" s="216"/>
      <c r="F836" s="216"/>
      <c r="J836" s="216"/>
      <c r="K836" s="216"/>
      <c r="AC836" s="146"/>
    </row>
    <row r="837" spans="2:29" ht="16.5" customHeight="1" x14ac:dyDescent="0.35">
      <c r="B837" s="216"/>
      <c r="C837" s="216"/>
      <c r="D837" s="216"/>
      <c r="E837" s="216"/>
      <c r="F837" s="216"/>
      <c r="J837" s="216"/>
      <c r="K837" s="216"/>
      <c r="AC837" s="146"/>
    </row>
    <row r="838" spans="2:29" ht="16.5" customHeight="1" x14ac:dyDescent="0.35">
      <c r="B838" s="216"/>
      <c r="C838" s="216"/>
      <c r="D838" s="216"/>
      <c r="E838" s="216"/>
      <c r="F838" s="216"/>
      <c r="J838" s="216"/>
      <c r="K838" s="216"/>
      <c r="AC838" s="146"/>
    </row>
    <row r="839" spans="2:29" ht="16.5" customHeight="1" x14ac:dyDescent="0.35">
      <c r="B839" s="216"/>
      <c r="C839" s="216"/>
      <c r="D839" s="216"/>
      <c r="E839" s="216"/>
      <c r="F839" s="216"/>
      <c r="J839" s="216"/>
      <c r="K839" s="216"/>
      <c r="AC839" s="146"/>
    </row>
    <row r="840" spans="2:29" ht="16.5" customHeight="1" x14ac:dyDescent="0.35">
      <c r="B840" s="216"/>
      <c r="C840" s="216"/>
      <c r="D840" s="216"/>
      <c r="E840" s="216"/>
      <c r="F840" s="216"/>
      <c r="J840" s="216"/>
      <c r="K840" s="216"/>
      <c r="AC840" s="146"/>
    </row>
    <row r="841" spans="2:29" ht="16.5" customHeight="1" x14ac:dyDescent="0.35">
      <c r="B841" s="216"/>
      <c r="C841" s="216"/>
      <c r="D841" s="216"/>
      <c r="E841" s="216"/>
      <c r="F841" s="216"/>
      <c r="J841" s="216"/>
      <c r="K841" s="216"/>
      <c r="AC841" s="146"/>
    </row>
    <row r="842" spans="2:29" ht="16.5" customHeight="1" x14ac:dyDescent="0.35">
      <c r="B842" s="216"/>
      <c r="C842" s="216"/>
      <c r="D842" s="216"/>
      <c r="E842" s="216"/>
      <c r="F842" s="216"/>
      <c r="J842" s="216"/>
      <c r="K842" s="216"/>
      <c r="AC842" s="146"/>
    </row>
    <row r="843" spans="2:29" ht="16.5" customHeight="1" x14ac:dyDescent="0.35">
      <c r="B843" s="216"/>
      <c r="C843" s="216"/>
      <c r="D843" s="216"/>
      <c r="E843" s="216"/>
      <c r="F843" s="216"/>
      <c r="J843" s="216"/>
      <c r="K843" s="216"/>
      <c r="AC843" s="146"/>
    </row>
    <row r="844" spans="2:29" ht="16.5" customHeight="1" x14ac:dyDescent="0.35">
      <c r="B844" s="216"/>
      <c r="C844" s="216"/>
      <c r="D844" s="216"/>
      <c r="E844" s="216"/>
      <c r="F844" s="216"/>
      <c r="J844" s="216"/>
      <c r="K844" s="216"/>
      <c r="AC844" s="146"/>
    </row>
    <row r="845" spans="2:29" ht="16.5" customHeight="1" x14ac:dyDescent="0.35">
      <c r="B845" s="216"/>
      <c r="C845" s="216"/>
      <c r="D845" s="216"/>
      <c r="E845" s="216"/>
      <c r="F845" s="216"/>
      <c r="J845" s="216"/>
      <c r="K845" s="216"/>
      <c r="AC845" s="146"/>
    </row>
    <row r="846" spans="2:29" ht="16.5" customHeight="1" x14ac:dyDescent="0.35">
      <c r="B846" s="216"/>
      <c r="C846" s="216"/>
      <c r="D846" s="216"/>
      <c r="E846" s="216"/>
      <c r="F846" s="216"/>
      <c r="J846" s="216"/>
      <c r="K846" s="216"/>
      <c r="AC846" s="146"/>
    </row>
    <row r="847" spans="2:29" ht="16.5" customHeight="1" x14ac:dyDescent="0.35">
      <c r="B847" s="216"/>
      <c r="C847" s="216"/>
      <c r="D847" s="216"/>
      <c r="E847" s="216"/>
      <c r="F847" s="216"/>
      <c r="J847" s="216"/>
      <c r="K847" s="216"/>
      <c r="AC847" s="146"/>
    </row>
    <row r="848" spans="2:29" ht="16.5" customHeight="1" x14ac:dyDescent="0.35">
      <c r="B848" s="216"/>
      <c r="C848" s="216"/>
      <c r="D848" s="216"/>
      <c r="E848" s="216"/>
      <c r="F848" s="216"/>
      <c r="J848" s="216"/>
      <c r="K848" s="216"/>
      <c r="AC848" s="146"/>
    </row>
    <row r="849" spans="2:29" ht="16.5" customHeight="1" x14ac:dyDescent="0.35">
      <c r="B849" s="216"/>
      <c r="C849" s="216"/>
      <c r="D849" s="216"/>
      <c r="E849" s="216"/>
      <c r="F849" s="216"/>
      <c r="J849" s="216"/>
      <c r="K849" s="216"/>
      <c r="AC849" s="146"/>
    </row>
    <row r="850" spans="2:29" ht="16.5" customHeight="1" x14ac:dyDescent="0.35">
      <c r="B850" s="216"/>
      <c r="C850" s="216"/>
      <c r="D850" s="216"/>
      <c r="E850" s="216"/>
      <c r="F850" s="216"/>
      <c r="J850" s="216"/>
      <c r="K850" s="216"/>
      <c r="AC850" s="146"/>
    </row>
    <row r="851" spans="2:29" ht="16.5" customHeight="1" x14ac:dyDescent="0.35">
      <c r="B851" s="216"/>
      <c r="C851" s="216"/>
      <c r="D851" s="216"/>
      <c r="E851" s="216"/>
      <c r="F851" s="216"/>
      <c r="J851" s="216"/>
      <c r="K851" s="216"/>
      <c r="AC851" s="146"/>
    </row>
    <row r="852" spans="2:29" ht="16.5" customHeight="1" x14ac:dyDescent="0.35">
      <c r="B852" s="216"/>
      <c r="C852" s="216"/>
      <c r="D852" s="216"/>
      <c r="E852" s="216"/>
      <c r="F852" s="216"/>
      <c r="J852" s="216"/>
      <c r="K852" s="216"/>
      <c r="AC852" s="146"/>
    </row>
    <row r="853" spans="2:29" ht="16.5" customHeight="1" x14ac:dyDescent="0.35">
      <c r="B853" s="216"/>
      <c r="C853" s="216"/>
      <c r="D853" s="216"/>
      <c r="E853" s="216"/>
      <c r="F853" s="216"/>
      <c r="J853" s="216"/>
      <c r="K853" s="216"/>
      <c r="AC853" s="146"/>
    </row>
    <row r="854" spans="2:29" ht="16.5" customHeight="1" x14ac:dyDescent="0.35">
      <c r="B854" s="216"/>
      <c r="C854" s="216"/>
      <c r="D854" s="216"/>
      <c r="E854" s="216"/>
      <c r="F854" s="216"/>
      <c r="J854" s="216"/>
      <c r="K854" s="216"/>
      <c r="AC854" s="146"/>
    </row>
    <row r="855" spans="2:29" ht="16.5" customHeight="1" x14ac:dyDescent="0.35">
      <c r="B855" s="216"/>
      <c r="C855" s="216"/>
      <c r="D855" s="216"/>
      <c r="E855" s="216"/>
      <c r="F855" s="216"/>
      <c r="J855" s="216"/>
      <c r="K855" s="216"/>
      <c r="AC855" s="146"/>
    </row>
    <row r="856" spans="2:29" ht="16.5" customHeight="1" x14ac:dyDescent="0.35">
      <c r="B856" s="216"/>
      <c r="C856" s="216"/>
      <c r="D856" s="216"/>
      <c r="E856" s="216"/>
      <c r="F856" s="216"/>
      <c r="J856" s="216"/>
      <c r="K856" s="216"/>
      <c r="AC856" s="146"/>
    </row>
    <row r="857" spans="2:29" ht="16.5" customHeight="1" x14ac:dyDescent="0.35">
      <c r="B857" s="216"/>
      <c r="C857" s="216"/>
      <c r="D857" s="216"/>
      <c r="E857" s="216"/>
      <c r="F857" s="216"/>
      <c r="J857" s="216"/>
      <c r="K857" s="216"/>
      <c r="AC857" s="146"/>
    </row>
    <row r="858" spans="2:29" ht="16.5" customHeight="1" x14ac:dyDescent="0.35">
      <c r="B858" s="216"/>
      <c r="C858" s="216"/>
      <c r="D858" s="216"/>
      <c r="E858" s="216"/>
      <c r="F858" s="216"/>
      <c r="J858" s="216"/>
      <c r="K858" s="216"/>
      <c r="AC858" s="146"/>
    </row>
    <row r="859" spans="2:29" ht="16.5" customHeight="1" x14ac:dyDescent="0.35">
      <c r="B859" s="216"/>
      <c r="C859" s="216"/>
      <c r="D859" s="216"/>
      <c r="E859" s="216"/>
      <c r="F859" s="216"/>
      <c r="J859" s="216"/>
      <c r="K859" s="216"/>
      <c r="AC859" s="146"/>
    </row>
    <row r="860" spans="2:29" ht="16.5" customHeight="1" x14ac:dyDescent="0.35">
      <c r="B860" s="216"/>
      <c r="C860" s="216"/>
      <c r="D860" s="216"/>
      <c r="E860" s="216"/>
      <c r="F860" s="216"/>
      <c r="J860" s="216"/>
      <c r="K860" s="216"/>
      <c r="AC860" s="146"/>
    </row>
    <row r="861" spans="2:29" ht="16.5" customHeight="1" x14ac:dyDescent="0.35">
      <c r="B861" s="216"/>
      <c r="C861" s="216"/>
      <c r="D861" s="216"/>
      <c r="E861" s="216"/>
      <c r="F861" s="216"/>
      <c r="J861" s="216"/>
      <c r="K861" s="216"/>
      <c r="AC861" s="146"/>
    </row>
    <row r="862" spans="2:29" ht="16.5" customHeight="1" x14ac:dyDescent="0.35">
      <c r="B862" s="216"/>
      <c r="C862" s="216"/>
      <c r="D862" s="216"/>
      <c r="E862" s="216"/>
      <c r="F862" s="216"/>
      <c r="J862" s="216"/>
      <c r="K862" s="216"/>
      <c r="AC862" s="146"/>
    </row>
    <row r="863" spans="2:29" ht="16.5" customHeight="1" x14ac:dyDescent="0.35">
      <c r="B863" s="216"/>
      <c r="C863" s="216"/>
      <c r="D863" s="216"/>
      <c r="E863" s="216"/>
      <c r="F863" s="216"/>
      <c r="J863" s="216"/>
      <c r="K863" s="216"/>
      <c r="AC863" s="146"/>
    </row>
    <row r="864" spans="2:29" ht="16.5" customHeight="1" x14ac:dyDescent="0.35">
      <c r="B864" s="216"/>
      <c r="C864" s="216"/>
      <c r="D864" s="216"/>
      <c r="E864" s="216"/>
      <c r="F864" s="216"/>
      <c r="J864" s="216"/>
      <c r="K864" s="216"/>
      <c r="AC864" s="146"/>
    </row>
    <row r="865" spans="2:29" ht="16.5" customHeight="1" x14ac:dyDescent="0.35">
      <c r="B865" s="216"/>
      <c r="C865" s="216"/>
      <c r="D865" s="216"/>
      <c r="E865" s="216"/>
      <c r="F865" s="216"/>
      <c r="J865" s="216"/>
      <c r="K865" s="216"/>
      <c r="AC865" s="146"/>
    </row>
    <row r="866" spans="2:29" ht="16.5" customHeight="1" x14ac:dyDescent="0.35">
      <c r="B866" s="216"/>
      <c r="C866" s="216"/>
      <c r="D866" s="216"/>
      <c r="E866" s="216"/>
      <c r="F866" s="216"/>
      <c r="J866" s="216"/>
      <c r="K866" s="216"/>
      <c r="AC866" s="146"/>
    </row>
    <row r="867" spans="2:29" ht="16.5" customHeight="1" x14ac:dyDescent="0.35">
      <c r="B867" s="216"/>
      <c r="C867" s="216"/>
      <c r="D867" s="216"/>
      <c r="E867" s="216"/>
      <c r="F867" s="216"/>
      <c r="J867" s="216"/>
      <c r="K867" s="216"/>
      <c r="AC867" s="146"/>
    </row>
    <row r="868" spans="2:29" ht="16.5" customHeight="1" x14ac:dyDescent="0.35">
      <c r="B868" s="216"/>
      <c r="C868" s="216"/>
      <c r="D868" s="216"/>
      <c r="E868" s="216"/>
      <c r="F868" s="216"/>
      <c r="J868" s="216"/>
      <c r="K868" s="216"/>
      <c r="AC868" s="146"/>
    </row>
    <row r="869" spans="2:29" ht="16.5" customHeight="1" x14ac:dyDescent="0.35">
      <c r="B869" s="216"/>
      <c r="C869" s="216"/>
      <c r="D869" s="216"/>
      <c r="E869" s="216"/>
      <c r="F869" s="216"/>
      <c r="J869" s="216"/>
      <c r="K869" s="216"/>
      <c r="AC869" s="146"/>
    </row>
    <row r="870" spans="2:29" ht="16.5" customHeight="1" x14ac:dyDescent="0.35">
      <c r="B870" s="216"/>
      <c r="C870" s="216"/>
      <c r="D870" s="216"/>
      <c r="E870" s="216"/>
      <c r="F870" s="216"/>
      <c r="J870" s="216"/>
      <c r="K870" s="216"/>
      <c r="AC870" s="146"/>
    </row>
    <row r="871" spans="2:29" ht="16.5" customHeight="1" x14ac:dyDescent="0.35">
      <c r="B871" s="216"/>
      <c r="C871" s="216"/>
      <c r="D871" s="216"/>
      <c r="E871" s="216"/>
      <c r="F871" s="216"/>
      <c r="J871" s="216"/>
      <c r="K871" s="216"/>
      <c r="AC871" s="146"/>
    </row>
    <row r="872" spans="2:29" ht="16.5" customHeight="1" x14ac:dyDescent="0.35">
      <c r="B872" s="216"/>
      <c r="C872" s="216"/>
      <c r="D872" s="216"/>
      <c r="E872" s="216"/>
      <c r="F872" s="216"/>
      <c r="J872" s="216"/>
      <c r="K872" s="216"/>
      <c r="AC872" s="146"/>
    </row>
    <row r="873" spans="2:29" ht="16.5" customHeight="1" x14ac:dyDescent="0.35">
      <c r="B873" s="216"/>
      <c r="C873" s="216"/>
      <c r="D873" s="216"/>
      <c r="E873" s="216"/>
      <c r="F873" s="216"/>
      <c r="J873" s="216"/>
      <c r="K873" s="216"/>
      <c r="AC873" s="146"/>
    </row>
    <row r="874" spans="2:29" ht="16.5" customHeight="1" x14ac:dyDescent="0.35">
      <c r="B874" s="216"/>
      <c r="C874" s="216"/>
      <c r="D874" s="216"/>
      <c r="E874" s="216"/>
      <c r="F874" s="216"/>
      <c r="J874" s="216"/>
      <c r="K874" s="216"/>
      <c r="AC874" s="146"/>
    </row>
    <row r="875" spans="2:29" ht="16.5" customHeight="1" x14ac:dyDescent="0.35">
      <c r="B875" s="216"/>
      <c r="C875" s="216"/>
      <c r="D875" s="216"/>
      <c r="E875" s="216"/>
      <c r="F875" s="216"/>
      <c r="J875" s="216"/>
      <c r="K875" s="216"/>
      <c r="AC875" s="146"/>
    </row>
    <row r="876" spans="2:29" ht="16.5" customHeight="1" x14ac:dyDescent="0.35">
      <c r="B876" s="216"/>
      <c r="C876" s="216"/>
      <c r="D876" s="216"/>
      <c r="E876" s="216"/>
      <c r="F876" s="216"/>
      <c r="J876" s="216"/>
      <c r="K876" s="216"/>
      <c r="AC876" s="146"/>
    </row>
    <row r="877" spans="2:29" ht="16.5" customHeight="1" x14ac:dyDescent="0.35">
      <c r="B877" s="216"/>
      <c r="C877" s="216"/>
      <c r="D877" s="216"/>
      <c r="E877" s="216"/>
      <c r="F877" s="216"/>
      <c r="J877" s="216"/>
      <c r="K877" s="216"/>
      <c r="AC877" s="146"/>
    </row>
    <row r="878" spans="2:29" ht="16.5" customHeight="1" x14ac:dyDescent="0.35">
      <c r="B878" s="216"/>
      <c r="C878" s="216"/>
      <c r="D878" s="216"/>
      <c r="E878" s="216"/>
      <c r="F878" s="216"/>
      <c r="J878" s="216"/>
      <c r="K878" s="216"/>
      <c r="AC878" s="146"/>
    </row>
    <row r="879" spans="2:29" ht="16.5" customHeight="1" x14ac:dyDescent="0.35">
      <c r="B879" s="216"/>
      <c r="C879" s="216"/>
      <c r="D879" s="216"/>
      <c r="E879" s="216"/>
      <c r="F879" s="216"/>
      <c r="J879" s="216"/>
      <c r="K879" s="216"/>
      <c r="AC879" s="146"/>
    </row>
    <row r="880" spans="2:29" ht="16.5" customHeight="1" x14ac:dyDescent="0.35">
      <c r="B880" s="216"/>
      <c r="C880" s="216"/>
      <c r="D880" s="216"/>
      <c r="E880" s="216"/>
      <c r="F880" s="216"/>
      <c r="J880" s="216"/>
      <c r="K880" s="216"/>
      <c r="AC880" s="146"/>
    </row>
    <row r="881" spans="2:29" ht="16.5" customHeight="1" x14ac:dyDescent="0.35">
      <c r="B881" s="216"/>
      <c r="C881" s="216"/>
      <c r="D881" s="216"/>
      <c r="E881" s="216"/>
      <c r="F881" s="216"/>
      <c r="J881" s="216"/>
      <c r="K881" s="216"/>
      <c r="AC881" s="146"/>
    </row>
    <row r="882" spans="2:29" ht="16.5" customHeight="1" x14ac:dyDescent="0.35">
      <c r="B882" s="216"/>
      <c r="C882" s="216"/>
      <c r="D882" s="216"/>
      <c r="E882" s="216"/>
      <c r="F882" s="216"/>
      <c r="J882" s="216"/>
      <c r="K882" s="216"/>
      <c r="AC882" s="146"/>
    </row>
    <row r="883" spans="2:29" ht="16.5" customHeight="1" x14ac:dyDescent="0.35">
      <c r="B883" s="216"/>
      <c r="C883" s="216"/>
      <c r="D883" s="216"/>
      <c r="E883" s="216"/>
      <c r="F883" s="216"/>
      <c r="J883" s="216"/>
      <c r="K883" s="216"/>
      <c r="AC883" s="146"/>
    </row>
    <row r="884" spans="2:29" ht="16.5" customHeight="1" x14ac:dyDescent="0.35">
      <c r="B884" s="216"/>
      <c r="C884" s="216"/>
      <c r="D884" s="216"/>
      <c r="E884" s="216"/>
      <c r="F884" s="216"/>
      <c r="J884" s="216"/>
      <c r="K884" s="216"/>
      <c r="AC884" s="146"/>
    </row>
    <row r="885" spans="2:29" ht="16.5" customHeight="1" x14ac:dyDescent="0.35">
      <c r="B885" s="216"/>
      <c r="C885" s="216"/>
      <c r="D885" s="216"/>
      <c r="E885" s="216"/>
      <c r="F885" s="216"/>
      <c r="J885" s="216"/>
      <c r="K885" s="216"/>
      <c r="AC885" s="146"/>
    </row>
    <row r="886" spans="2:29" ht="16.5" customHeight="1" x14ac:dyDescent="0.35">
      <c r="B886" s="216"/>
      <c r="C886" s="216"/>
      <c r="D886" s="216"/>
      <c r="E886" s="216"/>
      <c r="F886" s="216"/>
      <c r="J886" s="216"/>
      <c r="K886" s="216"/>
      <c r="AC886" s="146"/>
    </row>
    <row r="887" spans="2:29" ht="16.5" customHeight="1" x14ac:dyDescent="0.35">
      <c r="B887" s="216"/>
      <c r="C887" s="216"/>
      <c r="D887" s="216"/>
      <c r="E887" s="216"/>
      <c r="F887" s="216"/>
      <c r="J887" s="216"/>
      <c r="K887" s="216"/>
      <c r="AC887" s="146"/>
    </row>
    <row r="888" spans="2:29" ht="16.5" customHeight="1" x14ac:dyDescent="0.35">
      <c r="B888" s="216"/>
      <c r="C888" s="216"/>
      <c r="D888" s="216"/>
      <c r="E888" s="216"/>
      <c r="F888" s="216"/>
      <c r="J888" s="216"/>
      <c r="K888" s="216"/>
      <c r="AC888" s="146"/>
    </row>
    <row r="889" spans="2:29" ht="16.5" customHeight="1" x14ac:dyDescent="0.35">
      <c r="B889" s="216"/>
      <c r="C889" s="216"/>
      <c r="D889" s="216"/>
      <c r="E889" s="216"/>
      <c r="F889" s="216"/>
      <c r="J889" s="216"/>
      <c r="K889" s="216"/>
      <c r="AC889" s="146"/>
    </row>
    <row r="890" spans="2:29" ht="16.5" customHeight="1" x14ac:dyDescent="0.35">
      <c r="B890" s="216"/>
      <c r="C890" s="216"/>
      <c r="D890" s="216"/>
      <c r="E890" s="216"/>
      <c r="F890" s="216"/>
      <c r="J890" s="216"/>
      <c r="K890" s="216"/>
      <c r="AC890" s="146"/>
    </row>
    <row r="891" spans="2:29" ht="16.5" customHeight="1" x14ac:dyDescent="0.35">
      <c r="B891" s="216"/>
      <c r="C891" s="216"/>
      <c r="D891" s="216"/>
      <c r="E891" s="216"/>
      <c r="F891" s="216"/>
      <c r="J891" s="216"/>
      <c r="K891" s="216"/>
      <c r="AC891" s="146"/>
    </row>
    <row r="892" spans="2:29" ht="16.5" customHeight="1" x14ac:dyDescent="0.35">
      <c r="B892" s="216"/>
      <c r="C892" s="216"/>
      <c r="D892" s="216"/>
      <c r="E892" s="216"/>
      <c r="F892" s="216"/>
      <c r="J892" s="216"/>
      <c r="K892" s="216"/>
      <c r="AC892" s="146"/>
    </row>
    <row r="893" spans="2:29" ht="16.5" customHeight="1" x14ac:dyDescent="0.35">
      <c r="B893" s="216"/>
      <c r="C893" s="216"/>
      <c r="D893" s="216"/>
      <c r="E893" s="216"/>
      <c r="F893" s="216"/>
      <c r="J893" s="216"/>
      <c r="K893" s="216"/>
      <c r="AC893" s="146"/>
    </row>
    <row r="894" spans="2:29" ht="16.5" customHeight="1" x14ac:dyDescent="0.35">
      <c r="B894" s="216"/>
      <c r="C894" s="216"/>
      <c r="D894" s="216"/>
      <c r="E894" s="216"/>
      <c r="F894" s="216"/>
      <c r="J894" s="216"/>
      <c r="K894" s="216"/>
      <c r="AC894" s="146"/>
    </row>
    <row r="895" spans="2:29" ht="16.5" customHeight="1" x14ac:dyDescent="0.35">
      <c r="B895" s="216"/>
      <c r="C895" s="216"/>
      <c r="D895" s="216"/>
      <c r="E895" s="216"/>
      <c r="F895" s="216"/>
      <c r="J895" s="216"/>
      <c r="K895" s="216"/>
      <c r="AC895" s="146"/>
    </row>
    <row r="896" spans="2:29" ht="16.5" customHeight="1" x14ac:dyDescent="0.35">
      <c r="B896" s="216"/>
      <c r="C896" s="216"/>
      <c r="D896" s="216"/>
      <c r="E896" s="216"/>
      <c r="F896" s="216"/>
      <c r="J896" s="216"/>
      <c r="K896" s="216"/>
      <c r="AC896" s="146"/>
    </row>
    <row r="897" spans="2:29" ht="16.5" customHeight="1" x14ac:dyDescent="0.35">
      <c r="B897" s="216"/>
      <c r="C897" s="216"/>
      <c r="D897" s="216"/>
      <c r="E897" s="216"/>
      <c r="F897" s="216"/>
      <c r="J897" s="216"/>
      <c r="K897" s="216"/>
      <c r="AC897" s="146"/>
    </row>
    <row r="898" spans="2:29" ht="16.5" customHeight="1" x14ac:dyDescent="0.35">
      <c r="B898" s="216"/>
      <c r="C898" s="216"/>
      <c r="D898" s="216"/>
      <c r="E898" s="216"/>
      <c r="F898" s="216"/>
      <c r="J898" s="216"/>
      <c r="K898" s="216"/>
      <c r="AC898" s="146"/>
    </row>
    <row r="899" spans="2:29" ht="16.5" customHeight="1" x14ac:dyDescent="0.35">
      <c r="B899" s="216"/>
      <c r="C899" s="216"/>
      <c r="D899" s="216"/>
      <c r="E899" s="216"/>
      <c r="F899" s="216"/>
      <c r="J899" s="216"/>
      <c r="K899" s="216"/>
      <c r="AC899" s="146"/>
    </row>
    <row r="900" spans="2:29" ht="16.5" customHeight="1" x14ac:dyDescent="0.35">
      <c r="B900" s="216"/>
      <c r="C900" s="216"/>
      <c r="D900" s="216"/>
      <c r="E900" s="216"/>
      <c r="F900" s="216"/>
      <c r="J900" s="216"/>
      <c r="K900" s="216"/>
      <c r="AC900" s="146"/>
    </row>
    <row r="901" spans="2:29" ht="16.5" customHeight="1" x14ac:dyDescent="0.35">
      <c r="B901" s="216"/>
      <c r="C901" s="216"/>
      <c r="D901" s="216"/>
      <c r="E901" s="216"/>
      <c r="F901" s="216"/>
      <c r="J901" s="216"/>
      <c r="K901" s="216"/>
      <c r="AC901" s="146"/>
    </row>
    <row r="902" spans="2:29" ht="16.5" customHeight="1" x14ac:dyDescent="0.35">
      <c r="B902" s="216"/>
      <c r="C902" s="216"/>
      <c r="D902" s="216"/>
      <c r="E902" s="216"/>
      <c r="F902" s="216"/>
      <c r="J902" s="216"/>
      <c r="K902" s="216"/>
      <c r="AC902" s="146"/>
    </row>
    <row r="903" spans="2:29" ht="16.5" customHeight="1" x14ac:dyDescent="0.35">
      <c r="B903" s="216"/>
      <c r="C903" s="216"/>
      <c r="D903" s="216"/>
      <c r="E903" s="216"/>
      <c r="F903" s="216"/>
      <c r="J903" s="216"/>
      <c r="K903" s="216"/>
      <c r="AC903" s="146"/>
    </row>
    <row r="904" spans="2:29" ht="16.5" customHeight="1" x14ac:dyDescent="0.35">
      <c r="B904" s="216"/>
      <c r="C904" s="216"/>
      <c r="D904" s="216"/>
      <c r="E904" s="216"/>
      <c r="F904" s="216"/>
      <c r="J904" s="216"/>
      <c r="K904" s="216"/>
      <c r="AC904" s="146"/>
    </row>
    <row r="905" spans="2:29" ht="16.5" customHeight="1" x14ac:dyDescent="0.35">
      <c r="B905" s="216"/>
      <c r="C905" s="216"/>
      <c r="D905" s="216"/>
      <c r="E905" s="216"/>
      <c r="F905" s="216"/>
      <c r="J905" s="216"/>
      <c r="K905" s="216"/>
      <c r="AC905" s="146"/>
    </row>
    <row r="906" spans="2:29" ht="16.5" customHeight="1" x14ac:dyDescent="0.35">
      <c r="B906" s="216"/>
      <c r="C906" s="216"/>
      <c r="D906" s="216"/>
      <c r="E906" s="216"/>
      <c r="F906" s="216"/>
      <c r="J906" s="216"/>
      <c r="K906" s="216"/>
      <c r="AC906" s="146"/>
    </row>
    <row r="907" spans="2:29" ht="16.5" customHeight="1" x14ac:dyDescent="0.35">
      <c r="B907" s="216"/>
      <c r="C907" s="216"/>
      <c r="D907" s="216"/>
      <c r="E907" s="216"/>
      <c r="F907" s="216"/>
      <c r="J907" s="216"/>
      <c r="K907" s="216"/>
      <c r="AC907" s="146"/>
    </row>
    <row r="908" spans="2:29" ht="16.5" customHeight="1" x14ac:dyDescent="0.35">
      <c r="B908" s="216"/>
      <c r="C908" s="216"/>
      <c r="D908" s="216"/>
      <c r="E908" s="216"/>
      <c r="F908" s="216"/>
      <c r="J908" s="216"/>
      <c r="K908" s="216"/>
      <c r="AC908" s="146"/>
    </row>
    <row r="909" spans="2:29" ht="16.5" customHeight="1" x14ac:dyDescent="0.35">
      <c r="B909" s="216"/>
      <c r="C909" s="216"/>
      <c r="D909" s="216"/>
      <c r="E909" s="216"/>
      <c r="F909" s="216"/>
      <c r="J909" s="216"/>
      <c r="K909" s="216"/>
      <c r="AC909" s="146"/>
    </row>
    <row r="910" spans="2:29" ht="16.5" customHeight="1" x14ac:dyDescent="0.35">
      <c r="B910" s="216"/>
      <c r="C910" s="216"/>
      <c r="D910" s="216"/>
      <c r="E910" s="216"/>
      <c r="F910" s="216"/>
      <c r="J910" s="216"/>
      <c r="K910" s="216"/>
      <c r="AC910" s="146"/>
    </row>
    <row r="911" spans="2:29" ht="16.5" customHeight="1" x14ac:dyDescent="0.35">
      <c r="B911" s="216"/>
      <c r="C911" s="216"/>
      <c r="D911" s="216"/>
      <c r="E911" s="216"/>
      <c r="F911" s="216"/>
      <c r="J911" s="216"/>
      <c r="K911" s="216"/>
      <c r="AC911" s="146"/>
    </row>
    <row r="912" spans="2:29" ht="16.5" customHeight="1" x14ac:dyDescent="0.35">
      <c r="B912" s="216"/>
      <c r="C912" s="216"/>
      <c r="D912" s="216"/>
      <c r="E912" s="216"/>
      <c r="F912" s="216"/>
      <c r="J912" s="216"/>
      <c r="K912" s="216"/>
      <c r="AC912" s="146"/>
    </row>
    <row r="913" spans="2:29" ht="16.5" customHeight="1" x14ac:dyDescent="0.35">
      <c r="B913" s="216"/>
      <c r="C913" s="216"/>
      <c r="D913" s="216"/>
      <c r="E913" s="216"/>
      <c r="F913" s="216"/>
      <c r="J913" s="216"/>
      <c r="K913" s="216"/>
      <c r="AC913" s="146"/>
    </row>
    <row r="914" spans="2:29" ht="16.5" customHeight="1" x14ac:dyDescent="0.35">
      <c r="B914" s="216"/>
      <c r="C914" s="216"/>
      <c r="D914" s="216"/>
      <c r="E914" s="216"/>
      <c r="F914" s="216"/>
      <c r="J914" s="216"/>
      <c r="K914" s="216"/>
      <c r="AC914" s="146"/>
    </row>
    <row r="915" spans="2:29" ht="16.5" customHeight="1" x14ac:dyDescent="0.35">
      <c r="B915" s="216"/>
      <c r="C915" s="216"/>
      <c r="D915" s="216"/>
      <c r="E915" s="216"/>
      <c r="F915" s="216"/>
      <c r="J915" s="216"/>
      <c r="K915" s="216"/>
      <c r="AC915" s="146"/>
    </row>
    <row r="916" spans="2:29" ht="16.5" customHeight="1" x14ac:dyDescent="0.35">
      <c r="B916" s="216"/>
      <c r="C916" s="216"/>
      <c r="D916" s="216"/>
      <c r="E916" s="216"/>
      <c r="F916" s="216"/>
      <c r="J916" s="216"/>
      <c r="K916" s="216"/>
      <c r="AC916" s="146"/>
    </row>
    <row r="917" spans="2:29" ht="16.5" customHeight="1" x14ac:dyDescent="0.35">
      <c r="B917" s="216"/>
      <c r="C917" s="216"/>
      <c r="D917" s="216"/>
      <c r="E917" s="216"/>
      <c r="F917" s="216"/>
      <c r="J917" s="216"/>
      <c r="K917" s="216"/>
      <c r="AC917" s="146"/>
    </row>
    <row r="918" spans="2:29" ht="16.5" customHeight="1" x14ac:dyDescent="0.35">
      <c r="B918" s="216"/>
      <c r="C918" s="216"/>
      <c r="D918" s="216"/>
      <c r="E918" s="216"/>
      <c r="F918" s="216"/>
      <c r="J918" s="216"/>
      <c r="K918" s="216"/>
      <c r="AC918" s="146"/>
    </row>
    <row r="919" spans="2:29" ht="16.5" customHeight="1" x14ac:dyDescent="0.35">
      <c r="B919" s="216"/>
      <c r="C919" s="216"/>
      <c r="D919" s="216"/>
      <c r="E919" s="216"/>
      <c r="F919" s="216"/>
      <c r="J919" s="216"/>
      <c r="K919" s="216"/>
      <c r="AC919" s="146"/>
    </row>
    <row r="920" spans="2:29" ht="16.5" customHeight="1" x14ac:dyDescent="0.35">
      <c r="B920" s="216"/>
      <c r="C920" s="216"/>
      <c r="D920" s="216"/>
      <c r="E920" s="216"/>
      <c r="F920" s="216"/>
      <c r="J920" s="216"/>
      <c r="K920" s="216"/>
      <c r="AC920" s="146"/>
    </row>
    <row r="921" spans="2:29" ht="16.5" customHeight="1" x14ac:dyDescent="0.35">
      <c r="B921" s="216"/>
      <c r="C921" s="216"/>
      <c r="D921" s="216"/>
      <c r="E921" s="216"/>
      <c r="F921" s="216"/>
      <c r="J921" s="216"/>
      <c r="K921" s="216"/>
      <c r="AC921" s="146"/>
    </row>
    <row r="922" spans="2:29" ht="16.5" customHeight="1" x14ac:dyDescent="0.35">
      <c r="B922" s="216"/>
      <c r="C922" s="216"/>
      <c r="D922" s="216"/>
      <c r="E922" s="216"/>
      <c r="F922" s="216"/>
      <c r="J922" s="216"/>
      <c r="K922" s="216"/>
      <c r="AC922" s="146"/>
    </row>
    <row r="923" spans="2:29" ht="16.5" customHeight="1" x14ac:dyDescent="0.35">
      <c r="B923" s="216"/>
      <c r="C923" s="216"/>
      <c r="D923" s="216"/>
      <c r="E923" s="216"/>
      <c r="F923" s="216"/>
      <c r="J923" s="216"/>
      <c r="K923" s="216"/>
      <c r="AC923" s="146"/>
    </row>
    <row r="924" spans="2:29" ht="16.5" customHeight="1" x14ac:dyDescent="0.35">
      <c r="B924" s="216"/>
      <c r="C924" s="216"/>
      <c r="D924" s="216"/>
      <c r="E924" s="216"/>
      <c r="F924" s="216"/>
      <c r="J924" s="216"/>
      <c r="K924" s="216"/>
      <c r="AC924" s="146"/>
    </row>
    <row r="925" spans="2:29" ht="16.5" customHeight="1" x14ac:dyDescent="0.35">
      <c r="B925" s="216"/>
      <c r="C925" s="216"/>
      <c r="D925" s="216"/>
      <c r="E925" s="216"/>
      <c r="F925" s="216"/>
      <c r="J925" s="216"/>
      <c r="K925" s="216"/>
      <c r="AC925" s="146"/>
    </row>
    <row r="926" spans="2:29" ht="16.5" customHeight="1" x14ac:dyDescent="0.35">
      <c r="B926" s="216"/>
      <c r="C926" s="216"/>
      <c r="D926" s="216"/>
      <c r="E926" s="216"/>
      <c r="F926" s="216"/>
      <c r="J926" s="216"/>
      <c r="K926" s="216"/>
      <c r="AC926" s="146"/>
    </row>
    <row r="927" spans="2:29" ht="16.5" customHeight="1" x14ac:dyDescent="0.35">
      <c r="B927" s="216"/>
      <c r="C927" s="216"/>
      <c r="D927" s="216"/>
      <c r="E927" s="216"/>
      <c r="F927" s="216"/>
      <c r="J927" s="216"/>
      <c r="K927" s="216"/>
      <c r="AC927" s="146"/>
    </row>
    <row r="928" spans="2:29" ht="16.5" customHeight="1" x14ac:dyDescent="0.35">
      <c r="B928" s="216"/>
      <c r="C928" s="216"/>
      <c r="D928" s="216"/>
      <c r="E928" s="216"/>
      <c r="F928" s="216"/>
      <c r="J928" s="216"/>
      <c r="K928" s="216"/>
      <c r="AC928" s="146"/>
    </row>
    <row r="929" spans="2:29" ht="16.5" customHeight="1" x14ac:dyDescent="0.35">
      <c r="B929" s="216"/>
      <c r="C929" s="216"/>
      <c r="D929" s="216"/>
      <c r="E929" s="216"/>
      <c r="F929" s="216"/>
      <c r="J929" s="216"/>
      <c r="K929" s="216"/>
      <c r="AC929" s="146"/>
    </row>
    <row r="930" spans="2:29" ht="16.5" customHeight="1" x14ac:dyDescent="0.35">
      <c r="B930" s="216"/>
      <c r="C930" s="216"/>
      <c r="D930" s="216"/>
      <c r="E930" s="216"/>
      <c r="F930" s="216"/>
      <c r="J930" s="216"/>
      <c r="K930" s="216"/>
      <c r="AC930" s="146"/>
    </row>
    <row r="931" spans="2:29" ht="16.5" customHeight="1" x14ac:dyDescent="0.35">
      <c r="B931" s="216"/>
      <c r="C931" s="216"/>
      <c r="D931" s="216"/>
      <c r="E931" s="216"/>
      <c r="F931" s="216"/>
      <c r="J931" s="216"/>
      <c r="K931" s="216"/>
      <c r="AC931" s="146"/>
    </row>
    <row r="932" spans="2:29" ht="16.5" customHeight="1" x14ac:dyDescent="0.35">
      <c r="B932" s="216"/>
      <c r="C932" s="216"/>
      <c r="D932" s="216"/>
      <c r="E932" s="216"/>
      <c r="F932" s="216"/>
      <c r="J932" s="216"/>
      <c r="K932" s="216"/>
      <c r="AC932" s="146"/>
    </row>
    <row r="933" spans="2:29" ht="16.5" customHeight="1" x14ac:dyDescent="0.35">
      <c r="B933" s="216"/>
      <c r="C933" s="216"/>
      <c r="D933" s="216"/>
      <c r="E933" s="216"/>
      <c r="F933" s="216"/>
      <c r="J933" s="216"/>
      <c r="K933" s="216"/>
      <c r="AC933" s="146"/>
    </row>
    <row r="934" spans="2:29" ht="16.5" customHeight="1" x14ac:dyDescent="0.35">
      <c r="B934" s="216"/>
      <c r="C934" s="216"/>
      <c r="D934" s="216"/>
      <c r="E934" s="216"/>
      <c r="F934" s="216"/>
      <c r="J934" s="216"/>
      <c r="K934" s="216"/>
      <c r="AC934" s="146"/>
    </row>
    <row r="935" spans="2:29" ht="16.5" customHeight="1" x14ac:dyDescent="0.35">
      <c r="B935" s="216"/>
      <c r="C935" s="216"/>
      <c r="D935" s="216"/>
      <c r="E935" s="216"/>
      <c r="F935" s="216"/>
      <c r="J935" s="216"/>
      <c r="K935" s="216"/>
      <c r="AC935" s="146"/>
    </row>
    <row r="936" spans="2:29" ht="16.5" customHeight="1" x14ac:dyDescent="0.35">
      <c r="B936" s="216"/>
      <c r="C936" s="216"/>
      <c r="D936" s="216"/>
      <c r="E936" s="216"/>
      <c r="F936" s="216"/>
      <c r="J936" s="216"/>
      <c r="K936" s="216"/>
      <c r="AC936" s="146"/>
    </row>
    <row r="937" spans="2:29" ht="16.5" customHeight="1" x14ac:dyDescent="0.35">
      <c r="B937" s="216"/>
      <c r="C937" s="216"/>
      <c r="D937" s="216"/>
      <c r="E937" s="216"/>
      <c r="F937" s="216"/>
      <c r="J937" s="216"/>
      <c r="K937" s="216"/>
      <c r="AC937" s="146"/>
    </row>
    <row r="938" spans="2:29" ht="16.5" customHeight="1" x14ac:dyDescent="0.35">
      <c r="B938" s="216"/>
      <c r="C938" s="216"/>
      <c r="D938" s="216"/>
      <c r="E938" s="216"/>
      <c r="F938" s="216"/>
      <c r="J938" s="216"/>
      <c r="K938" s="216"/>
      <c r="AC938" s="146"/>
    </row>
    <row r="939" spans="2:29" ht="16.5" customHeight="1" x14ac:dyDescent="0.35">
      <c r="B939" s="216"/>
      <c r="C939" s="216"/>
      <c r="D939" s="216"/>
      <c r="E939" s="216"/>
      <c r="F939" s="216"/>
      <c r="J939" s="216"/>
      <c r="K939" s="216"/>
      <c r="AC939" s="146"/>
    </row>
    <row r="940" spans="2:29" ht="16.5" customHeight="1" x14ac:dyDescent="0.35">
      <c r="B940" s="216"/>
      <c r="C940" s="216"/>
      <c r="D940" s="216"/>
      <c r="E940" s="216"/>
      <c r="F940" s="216"/>
      <c r="J940" s="216"/>
      <c r="K940" s="216"/>
      <c r="AC940" s="146"/>
    </row>
    <row r="941" spans="2:29" ht="16.5" customHeight="1" x14ac:dyDescent="0.35">
      <c r="B941" s="216"/>
      <c r="C941" s="216"/>
      <c r="D941" s="216"/>
      <c r="E941" s="216"/>
      <c r="F941" s="216"/>
      <c r="J941" s="216"/>
      <c r="K941" s="216"/>
      <c r="AC941" s="146"/>
    </row>
    <row r="942" spans="2:29" ht="16.5" customHeight="1" x14ac:dyDescent="0.35">
      <c r="B942" s="216"/>
      <c r="C942" s="216"/>
      <c r="D942" s="216"/>
      <c r="E942" s="216"/>
      <c r="F942" s="216"/>
      <c r="J942" s="216"/>
      <c r="K942" s="216"/>
      <c r="AC942" s="146"/>
    </row>
    <row r="943" spans="2:29" ht="16.5" customHeight="1" x14ac:dyDescent="0.35">
      <c r="B943" s="216"/>
      <c r="C943" s="216"/>
      <c r="D943" s="216"/>
      <c r="E943" s="216"/>
      <c r="F943" s="216"/>
      <c r="J943" s="216"/>
      <c r="K943" s="216"/>
      <c r="AC943" s="146"/>
    </row>
    <row r="944" spans="2:29" ht="16.5" customHeight="1" x14ac:dyDescent="0.35">
      <c r="B944" s="216"/>
      <c r="C944" s="216"/>
      <c r="D944" s="216"/>
      <c r="E944" s="216"/>
      <c r="F944" s="216"/>
      <c r="J944" s="216"/>
      <c r="K944" s="216"/>
      <c r="AC944" s="146"/>
    </row>
    <row r="945" spans="2:29" ht="16.5" customHeight="1" x14ac:dyDescent="0.35">
      <c r="B945" s="216"/>
      <c r="C945" s="216"/>
      <c r="D945" s="216"/>
      <c r="E945" s="216"/>
      <c r="F945" s="216"/>
      <c r="J945" s="216"/>
      <c r="K945" s="216"/>
      <c r="AC945" s="146"/>
    </row>
    <row r="946" spans="2:29" ht="16.5" customHeight="1" x14ac:dyDescent="0.35">
      <c r="B946" s="216"/>
      <c r="C946" s="216"/>
      <c r="D946" s="216"/>
      <c r="E946" s="216"/>
      <c r="F946" s="216"/>
      <c r="J946" s="216"/>
      <c r="K946" s="216"/>
      <c r="AC946" s="146"/>
    </row>
    <row r="947" spans="2:29" ht="16.5" customHeight="1" x14ac:dyDescent="0.35">
      <c r="B947" s="216"/>
      <c r="C947" s="216"/>
      <c r="D947" s="216"/>
      <c r="E947" s="216"/>
      <c r="F947" s="216"/>
      <c r="J947" s="216"/>
      <c r="K947" s="216"/>
      <c r="AC947" s="146"/>
    </row>
    <row r="948" spans="2:29" ht="16.5" customHeight="1" x14ac:dyDescent="0.35">
      <c r="B948" s="216"/>
      <c r="C948" s="216"/>
      <c r="D948" s="216"/>
      <c r="E948" s="216"/>
      <c r="F948" s="216"/>
      <c r="J948" s="216"/>
      <c r="K948" s="216"/>
      <c r="AC948" s="146"/>
    </row>
    <row r="949" spans="2:29" ht="16.5" customHeight="1" x14ac:dyDescent="0.35">
      <c r="B949" s="216"/>
      <c r="C949" s="216"/>
      <c r="D949" s="216"/>
      <c r="E949" s="216"/>
      <c r="F949" s="216"/>
      <c r="J949" s="216"/>
      <c r="K949" s="216"/>
      <c r="AC949" s="146"/>
    </row>
    <row r="950" spans="2:29" ht="16.5" customHeight="1" x14ac:dyDescent="0.35">
      <c r="B950" s="216"/>
      <c r="C950" s="216"/>
      <c r="D950" s="216"/>
      <c r="E950" s="216"/>
      <c r="F950" s="216"/>
      <c r="J950" s="216"/>
      <c r="K950" s="216"/>
      <c r="AC950" s="146"/>
    </row>
    <row r="951" spans="2:29" ht="16.5" customHeight="1" x14ac:dyDescent="0.35">
      <c r="B951" s="216"/>
      <c r="C951" s="216"/>
      <c r="D951" s="216"/>
      <c r="E951" s="216"/>
      <c r="F951" s="216"/>
      <c r="J951" s="216"/>
      <c r="K951" s="216"/>
      <c r="AC951" s="146"/>
    </row>
    <row r="952" spans="2:29" ht="16.5" customHeight="1" x14ac:dyDescent="0.35">
      <c r="B952" s="216"/>
      <c r="C952" s="216"/>
      <c r="D952" s="216"/>
      <c r="E952" s="216"/>
      <c r="F952" s="216"/>
      <c r="J952" s="216"/>
      <c r="K952" s="216"/>
      <c r="AC952" s="146"/>
    </row>
    <row r="953" spans="2:29" ht="16.5" customHeight="1" x14ac:dyDescent="0.35">
      <c r="B953" s="216"/>
      <c r="C953" s="216"/>
      <c r="D953" s="216"/>
      <c r="E953" s="216"/>
      <c r="F953" s="216"/>
      <c r="J953" s="216"/>
      <c r="K953" s="216"/>
      <c r="AC953" s="146"/>
    </row>
    <row r="954" spans="2:29" ht="16.5" customHeight="1" x14ac:dyDescent="0.35">
      <c r="B954" s="216"/>
      <c r="C954" s="216"/>
      <c r="D954" s="216"/>
      <c r="E954" s="216"/>
      <c r="F954" s="216"/>
      <c r="J954" s="216"/>
      <c r="K954" s="216"/>
      <c r="AC954" s="146"/>
    </row>
    <row r="955" spans="2:29" ht="16.5" customHeight="1" x14ac:dyDescent="0.35">
      <c r="B955" s="216"/>
      <c r="C955" s="216"/>
      <c r="D955" s="216"/>
      <c r="E955" s="216"/>
      <c r="F955" s="216"/>
      <c r="J955" s="216"/>
      <c r="K955" s="216"/>
      <c r="AC955" s="146"/>
    </row>
    <row r="956" spans="2:29" ht="16.5" customHeight="1" x14ac:dyDescent="0.35">
      <c r="B956" s="216"/>
      <c r="C956" s="216"/>
      <c r="D956" s="216"/>
      <c r="E956" s="216"/>
      <c r="F956" s="216"/>
      <c r="J956" s="216"/>
      <c r="K956" s="216"/>
      <c r="AC956" s="146"/>
    </row>
    <row r="957" spans="2:29" ht="16.5" customHeight="1" x14ac:dyDescent="0.35">
      <c r="B957" s="216"/>
      <c r="C957" s="216"/>
      <c r="D957" s="216"/>
      <c r="E957" s="216"/>
      <c r="F957" s="216"/>
      <c r="J957" s="216"/>
      <c r="K957" s="216"/>
      <c r="AC957" s="146"/>
    </row>
    <row r="958" spans="2:29" ht="16.5" customHeight="1" x14ac:dyDescent="0.35">
      <c r="B958" s="216"/>
      <c r="C958" s="216"/>
      <c r="D958" s="216"/>
      <c r="E958" s="216"/>
      <c r="F958" s="216"/>
      <c r="J958" s="216"/>
      <c r="K958" s="216"/>
      <c r="AC958" s="146"/>
    </row>
    <row r="959" spans="2:29" ht="16.5" customHeight="1" x14ac:dyDescent="0.35">
      <c r="B959" s="216"/>
      <c r="C959" s="216"/>
      <c r="D959" s="216"/>
      <c r="E959" s="216"/>
      <c r="F959" s="216"/>
      <c r="J959" s="216"/>
      <c r="K959" s="216"/>
      <c r="AC959" s="146"/>
    </row>
    <row r="960" spans="2:29" ht="16.5" customHeight="1" x14ac:dyDescent="0.35">
      <c r="B960" s="216"/>
      <c r="C960" s="216"/>
      <c r="D960" s="216"/>
      <c r="E960" s="216"/>
      <c r="F960" s="216"/>
      <c r="J960" s="216"/>
      <c r="K960" s="216"/>
      <c r="AC960" s="146"/>
    </row>
  </sheetData>
  <autoFilter ref="B13:AP36" xr:uid="{00000000-0009-0000-0000-000001000000}">
    <filterColumn colId="21" showButton="0"/>
    <filterColumn colId="22" showButton="0"/>
    <filterColumn colId="23" showButton="0"/>
    <filterColumn colId="24" showButton="0"/>
    <filterColumn colId="25" showButton="0"/>
  </autoFilter>
  <mergeCells count="143">
    <mergeCell ref="AI13:AJ14"/>
    <mergeCell ref="AK26:AK27"/>
    <mergeCell ref="AK24:AK25"/>
    <mergeCell ref="AJ26:AJ27"/>
    <mergeCell ref="AJ28:AJ29"/>
    <mergeCell ref="AK28:AK29"/>
    <mergeCell ref="AJ30:AJ31"/>
    <mergeCell ref="AK30:AK31"/>
    <mergeCell ref="AJ32:AJ33"/>
    <mergeCell ref="AK32:AK33"/>
    <mergeCell ref="AJ15:AJ16"/>
    <mergeCell ref="AK15:AK16"/>
    <mergeCell ref="AJ17:AJ19"/>
    <mergeCell ref="AK17:AK19"/>
    <mergeCell ref="AJ20:AJ21"/>
    <mergeCell ref="AK20:AK21"/>
    <mergeCell ref="AJ22:AJ23"/>
    <mergeCell ref="AK22:AK23"/>
    <mergeCell ref="AJ24:AJ25"/>
    <mergeCell ref="AK12:AP12"/>
    <mergeCell ref="AQ15:AQ16"/>
    <mergeCell ref="AQ17:AQ19"/>
    <mergeCell ref="AQ20:AQ21"/>
    <mergeCell ref="AQ22:AQ23"/>
    <mergeCell ref="AQ24:AQ25"/>
    <mergeCell ref="AQ26:AQ27"/>
    <mergeCell ref="AQ28:AQ29"/>
    <mergeCell ref="AQ30:AQ31"/>
    <mergeCell ref="AM13:AM14"/>
    <mergeCell ref="AN13:AN14"/>
    <mergeCell ref="AQ13:AQ14"/>
    <mergeCell ref="AQ32:AQ33"/>
    <mergeCell ref="G34:G35"/>
    <mergeCell ref="J34:J35"/>
    <mergeCell ref="K34:K35"/>
    <mergeCell ref="J30:J31"/>
    <mergeCell ref="K30:K31"/>
    <mergeCell ref="O30:O31"/>
    <mergeCell ref="B32:B33"/>
    <mergeCell ref="C32:C33"/>
    <mergeCell ref="B34:B35"/>
    <mergeCell ref="C34:C35"/>
    <mergeCell ref="D34:D35"/>
    <mergeCell ref="E34:E35"/>
    <mergeCell ref="F34:F35"/>
    <mergeCell ref="B30:B31"/>
    <mergeCell ref="C30:C31"/>
    <mergeCell ref="D30:D31"/>
    <mergeCell ref="E30:E31"/>
    <mergeCell ref="F30:F31"/>
    <mergeCell ref="G30:G31"/>
    <mergeCell ref="G32:G33"/>
    <mergeCell ref="AJ34:AJ35"/>
    <mergeCell ref="AK34:AK35"/>
    <mergeCell ref="J26:J27"/>
    <mergeCell ref="B28:B29"/>
    <mergeCell ref="C28:C29"/>
    <mergeCell ref="D28:D29"/>
    <mergeCell ref="E28:E29"/>
    <mergeCell ref="F28:F29"/>
    <mergeCell ref="G28:G29"/>
    <mergeCell ref="J28:J29"/>
    <mergeCell ref="B26:B27"/>
    <mergeCell ref="C26:C27"/>
    <mergeCell ref="D26:D27"/>
    <mergeCell ref="E26:E27"/>
    <mergeCell ref="F26:F27"/>
    <mergeCell ref="G26:G27"/>
    <mergeCell ref="B24:B25"/>
    <mergeCell ref="C24:C25"/>
    <mergeCell ref="D24:D25"/>
    <mergeCell ref="E24:E25"/>
    <mergeCell ref="F24:F25"/>
    <mergeCell ref="G24:G25"/>
    <mergeCell ref="B22:B23"/>
    <mergeCell ref="C22:C23"/>
    <mergeCell ref="D22:D23"/>
    <mergeCell ref="E22:E23"/>
    <mergeCell ref="F22:F23"/>
    <mergeCell ref="G22:G23"/>
    <mergeCell ref="K17:K19"/>
    <mergeCell ref="B20:B21"/>
    <mergeCell ref="C20:C21"/>
    <mergeCell ref="D20:D21"/>
    <mergeCell ref="E20:E21"/>
    <mergeCell ref="G20:G21"/>
    <mergeCell ref="J15:J16"/>
    <mergeCell ref="B17:B19"/>
    <mergeCell ref="C17:C19"/>
    <mergeCell ref="D17:D19"/>
    <mergeCell ref="E17:E19"/>
    <mergeCell ref="F17:F19"/>
    <mergeCell ref="G17:G19"/>
    <mergeCell ref="J17:J19"/>
    <mergeCell ref="B15:B16"/>
    <mergeCell ref="C15:C16"/>
    <mergeCell ref="D15:D16"/>
    <mergeCell ref="E15:E16"/>
    <mergeCell ref="F15:F16"/>
    <mergeCell ref="G15:G16"/>
    <mergeCell ref="S13:S14"/>
    <mergeCell ref="AF13:AF14"/>
    <mergeCell ref="AG13:AG14"/>
    <mergeCell ref="AH13:AH14"/>
    <mergeCell ref="T13:T14"/>
    <mergeCell ref="U13:U14"/>
    <mergeCell ref="V13:V14"/>
    <mergeCell ref="W13:AB13"/>
    <mergeCell ref="AD13:AD14"/>
    <mergeCell ref="AE13:AE14"/>
    <mergeCell ref="O13:O14"/>
    <mergeCell ref="I13:I14"/>
    <mergeCell ref="J13:J14"/>
    <mergeCell ref="K13:K14"/>
    <mergeCell ref="L13:L14"/>
    <mergeCell ref="M13:M14"/>
    <mergeCell ref="P13:P14"/>
    <mergeCell ref="Q13:Q14"/>
    <mergeCell ref="R13:R14"/>
    <mergeCell ref="H13:H14"/>
    <mergeCell ref="AO13:AO14"/>
    <mergeCell ref="AP13:AP14"/>
    <mergeCell ref="AK13:AK14"/>
    <mergeCell ref="AL13:AL14"/>
    <mergeCell ref="B1:F6"/>
    <mergeCell ref="G1:AK6"/>
    <mergeCell ref="AL1:AL2"/>
    <mergeCell ref="AM1:AM2"/>
    <mergeCell ref="B9:E9"/>
    <mergeCell ref="F9:AK9"/>
    <mergeCell ref="B13:B14"/>
    <mergeCell ref="C13:C14"/>
    <mergeCell ref="D13:D14"/>
    <mergeCell ref="E13:E14"/>
    <mergeCell ref="F13:F14"/>
    <mergeCell ref="G13:G14"/>
    <mergeCell ref="B10:E10"/>
    <mergeCell ref="F10:AK10"/>
    <mergeCell ref="B12:L12"/>
    <mergeCell ref="M12:S12"/>
    <mergeCell ref="T12:AA12"/>
    <mergeCell ref="AD12:AI12"/>
    <mergeCell ref="N13:N14"/>
  </mergeCells>
  <conditionalFormatting sqref="M15:M36">
    <cfRule type="cellIs" dxfId="362" priority="11" operator="equal">
      <formula>"ALTA"</formula>
    </cfRule>
    <cfRule type="cellIs" dxfId="361" priority="14" operator="equal">
      <formula>"MUY BAJA"</formula>
    </cfRule>
    <cfRule type="cellIs" dxfId="360" priority="10" operator="equal">
      <formula>"MUY ALTA"</formula>
    </cfRule>
    <cfRule type="cellIs" dxfId="359" priority="12" operator="equal">
      <formula>"MEDIA"</formula>
    </cfRule>
    <cfRule type="cellIs" dxfId="358" priority="13" operator="equal">
      <formula>"BAJA"</formula>
    </cfRule>
  </conditionalFormatting>
  <conditionalFormatting sqref="P15:P36">
    <cfRule type="containsText" dxfId="357" priority="31" operator="containsText" text="❌">
      <formula>NOT(ISERROR(SEARCH(("❌"),(P15))))</formula>
    </cfRule>
  </conditionalFormatting>
  <conditionalFormatting sqref="Q15:Q36">
    <cfRule type="cellIs" dxfId="356" priority="15" operator="equal">
      <formula>"CATASTROFICO"</formula>
    </cfRule>
    <cfRule type="cellIs" dxfId="355" priority="16" operator="equal">
      <formula>"MAYOR"</formula>
    </cfRule>
    <cfRule type="cellIs" dxfId="354" priority="17" operator="equal">
      <formula>"MDOERADO"</formula>
    </cfRule>
    <cfRule type="cellIs" dxfId="353" priority="18" operator="equal">
      <formula>"MENOR"</formula>
    </cfRule>
    <cfRule type="cellIs" dxfId="352" priority="19" operator="equal">
      <formula>"LEVE"</formula>
    </cfRule>
  </conditionalFormatting>
  <conditionalFormatting sqref="S15:S27">
    <cfRule type="cellIs" dxfId="351" priority="89" operator="equal">
      <formula>"Bajo"</formula>
    </cfRule>
  </conditionalFormatting>
  <conditionalFormatting sqref="S15:S36 AI36:AJ36">
    <cfRule type="cellIs" dxfId="350" priority="22" operator="equal">
      <formula>"Moderado"</formula>
    </cfRule>
  </conditionalFormatting>
  <conditionalFormatting sqref="S15:S36">
    <cfRule type="cellIs" dxfId="349" priority="21" operator="equal">
      <formula>"Alto"</formula>
    </cfRule>
    <cfRule type="cellIs" dxfId="348" priority="20" operator="equal">
      <formula>"Extremo"</formula>
    </cfRule>
  </conditionalFormatting>
  <conditionalFormatting sqref="S28:S30">
    <cfRule type="cellIs" dxfId="347" priority="240" operator="equal">
      <formula>"BAJO"</formula>
    </cfRule>
  </conditionalFormatting>
  <conditionalFormatting sqref="S31:S36 AI36:AJ36">
    <cfRule type="cellIs" dxfId="346" priority="23" operator="equal">
      <formula>"Bajo"</formula>
    </cfRule>
  </conditionalFormatting>
  <conditionalFormatting sqref="AE15:AE36">
    <cfRule type="cellIs" dxfId="345" priority="5" operator="equal">
      <formula>"Muy Alta"</formula>
    </cfRule>
    <cfRule type="cellIs" dxfId="344" priority="7" operator="equal">
      <formula>"Media"</formula>
    </cfRule>
    <cfRule type="cellIs" dxfId="343" priority="8" operator="equal">
      <formula>"Baja"</formula>
    </cfRule>
    <cfRule type="cellIs" dxfId="342" priority="9" operator="equal">
      <formula>"Muy Baja"</formula>
    </cfRule>
    <cfRule type="cellIs" dxfId="341" priority="6" operator="equal">
      <formula>"Alta"</formula>
    </cfRule>
  </conditionalFormatting>
  <conditionalFormatting sqref="AG15:AG36">
    <cfRule type="cellIs" dxfId="340" priority="24" operator="equal">
      <formula>"Catastrófico"</formula>
    </cfRule>
    <cfRule type="cellIs" dxfId="339" priority="25" operator="equal">
      <formula>"Mayor"</formula>
    </cfRule>
    <cfRule type="cellIs" dxfId="338" priority="26" operator="equal">
      <formula>"Moderado"</formula>
    </cfRule>
    <cfRule type="cellIs" dxfId="337" priority="27" operator="equal">
      <formula>"Menor"</formula>
    </cfRule>
    <cfRule type="cellIs" dxfId="336" priority="28" operator="equal">
      <formula>"Leve"</formula>
    </cfRule>
  </conditionalFormatting>
  <conditionalFormatting sqref="AI18:AI19">
    <cfRule type="cellIs" dxfId="335" priority="74" operator="equal">
      <formula>"Extremo"</formula>
    </cfRule>
    <cfRule type="cellIs" dxfId="334" priority="67" operator="equal">
      <formula>"Moderado"</formula>
    </cfRule>
    <cfRule type="cellIs" dxfId="333" priority="68" operator="equal">
      <formula>"Bajo"</formula>
    </cfRule>
    <cfRule type="cellIs" dxfId="332" priority="75" operator="equal">
      <formula>"Alto"</formula>
    </cfRule>
  </conditionalFormatting>
  <conditionalFormatting sqref="AI27">
    <cfRule type="cellIs" dxfId="331" priority="323" operator="equal">
      <formula>"Alto"</formula>
    </cfRule>
    <cfRule type="cellIs" dxfId="330" priority="325" operator="equal">
      <formula>"Bajo"</formula>
    </cfRule>
    <cfRule type="cellIs" dxfId="329" priority="322" operator="equal">
      <formula>"Extremo"</formula>
    </cfRule>
    <cfRule type="cellIs" dxfId="328" priority="324" operator="equal">
      <formula>"Moderado"</formula>
    </cfRule>
  </conditionalFormatting>
  <conditionalFormatting sqref="AI29">
    <cfRule type="cellIs" dxfId="327" priority="268" operator="equal">
      <formula>"Bajo"</formula>
    </cfRule>
    <cfRule type="cellIs" dxfId="326" priority="267" operator="equal">
      <formula>"Moderado"</formula>
    </cfRule>
    <cfRule type="cellIs" dxfId="325" priority="266" operator="equal">
      <formula>"Alto"</formula>
    </cfRule>
    <cfRule type="cellIs" dxfId="324" priority="265" operator="equal">
      <formula>"Extremo"</formula>
    </cfRule>
  </conditionalFormatting>
  <conditionalFormatting sqref="AI31">
    <cfRule type="cellIs" dxfId="323" priority="216" operator="equal">
      <formula>"Bajo"</formula>
    </cfRule>
    <cfRule type="cellIs" dxfId="322" priority="214" operator="equal">
      <formula>"Alto"</formula>
    </cfRule>
    <cfRule type="cellIs" dxfId="321" priority="213" operator="equal">
      <formula>"Extremo"</formula>
    </cfRule>
    <cfRule type="cellIs" dxfId="320" priority="215" operator="equal">
      <formula>"Moderado"</formula>
    </cfRule>
  </conditionalFormatting>
  <conditionalFormatting sqref="AI33">
    <cfRule type="cellIs" dxfId="319" priority="122" operator="equal">
      <formula>"Bajo"</formula>
    </cfRule>
    <cfRule type="cellIs" dxfId="318" priority="119" operator="equal">
      <formula>"Extremo"</formula>
    </cfRule>
    <cfRule type="cellIs" dxfId="317" priority="120" operator="equal">
      <formula>"Alto"</formula>
    </cfRule>
    <cfRule type="cellIs" dxfId="316" priority="121" operator="equal">
      <formula>"Moderado"</formula>
    </cfRule>
  </conditionalFormatting>
  <conditionalFormatting sqref="AI35">
    <cfRule type="cellIs" dxfId="315" priority="45" operator="equal">
      <formula>"Bajo"</formula>
    </cfRule>
    <cfRule type="cellIs" dxfId="314" priority="44" operator="equal">
      <formula>"Moderado"</formula>
    </cfRule>
    <cfRule type="cellIs" dxfId="313" priority="43" operator="equal">
      <formula>"Alto"</formula>
    </cfRule>
    <cfRule type="cellIs" dxfId="312" priority="42" operator="equal">
      <formula>"Extremo"</formula>
    </cfRule>
  </conditionalFormatting>
  <conditionalFormatting sqref="AI15:AJ15 AI16 AI17:AJ17 AI20:AJ20 AI21 AI22:AJ22 AI23 AI24:AJ24 AI25">
    <cfRule type="cellIs" dxfId="311" priority="388" operator="equal">
      <formula>"Alto"</formula>
    </cfRule>
    <cfRule type="cellIs" dxfId="310" priority="380" operator="equal">
      <formula>"Moderado"</formula>
    </cfRule>
    <cfRule type="cellIs" dxfId="309" priority="381" operator="equal">
      <formula>"Bajo"</formula>
    </cfRule>
    <cfRule type="cellIs" dxfId="308" priority="387" operator="equal">
      <formula>"Extremo"</formula>
    </cfRule>
  </conditionalFormatting>
  <conditionalFormatting sqref="AI26:AJ26">
    <cfRule type="cellIs" dxfId="307" priority="354" operator="equal">
      <formula>"Extremo"</formula>
    </cfRule>
    <cfRule type="cellIs" dxfId="306" priority="355" operator="equal">
      <formula>"Alto"</formula>
    </cfRule>
    <cfRule type="cellIs" dxfId="305" priority="356" operator="equal">
      <formula>"Moderado"</formula>
    </cfRule>
    <cfRule type="cellIs" dxfId="304" priority="357" operator="equal">
      <formula>"Bajo"</formula>
    </cfRule>
  </conditionalFormatting>
  <conditionalFormatting sqref="AI28:AJ28">
    <cfRule type="cellIs" dxfId="303" priority="296" operator="equal">
      <formula>"Bajo"</formula>
    </cfRule>
    <cfRule type="cellIs" dxfId="302" priority="295" operator="equal">
      <formula>"Moderado"</formula>
    </cfRule>
    <cfRule type="cellIs" dxfId="301" priority="294" operator="equal">
      <formula>"Alto"</formula>
    </cfRule>
    <cfRule type="cellIs" dxfId="300" priority="293" operator="equal">
      <formula>"Extremo"</formula>
    </cfRule>
  </conditionalFormatting>
  <conditionalFormatting sqref="AI30:AJ30">
    <cfRule type="cellIs" dxfId="299" priority="249" operator="equal">
      <formula>"Bajo"</formula>
    </cfRule>
    <cfRule type="cellIs" dxfId="298" priority="246" operator="equal">
      <formula>"Extremo"</formula>
    </cfRule>
    <cfRule type="cellIs" dxfId="297" priority="247" operator="equal">
      <formula>"Alto"</formula>
    </cfRule>
    <cfRule type="cellIs" dxfId="296" priority="248" operator="equal">
      <formula>"Moderado"</formula>
    </cfRule>
  </conditionalFormatting>
  <conditionalFormatting sqref="AI32:AJ32">
    <cfRule type="cellIs" dxfId="295" priority="180" operator="equal">
      <formula>"Extremo"</formula>
    </cfRule>
    <cfRule type="cellIs" dxfId="294" priority="181" operator="equal">
      <formula>"Alto"</formula>
    </cfRule>
    <cfRule type="cellIs" dxfId="293" priority="182" operator="equal">
      <formula>"Moderado"</formula>
    </cfRule>
    <cfRule type="cellIs" dxfId="292" priority="183" operator="equal">
      <formula>"Bajo"</formula>
    </cfRule>
  </conditionalFormatting>
  <conditionalFormatting sqref="AI34:AJ34">
    <cfRule type="cellIs" dxfId="291" priority="149" operator="equal">
      <formula>"Moderado"</formula>
    </cfRule>
    <cfRule type="cellIs" dxfId="290" priority="150" operator="equal">
      <formula>"Bajo"</formula>
    </cfRule>
    <cfRule type="cellIs" dxfId="289" priority="147" operator="equal">
      <formula>"Extremo"</formula>
    </cfRule>
    <cfRule type="cellIs" dxfId="288" priority="148" operator="equal">
      <formula>"Alto"</formula>
    </cfRule>
  </conditionalFormatting>
  <conditionalFormatting sqref="AI36:AJ36">
    <cfRule type="cellIs" dxfId="287" priority="30" operator="equal">
      <formula>"Alto"</formula>
    </cfRule>
    <cfRule type="cellIs" dxfId="286" priority="29" operator="equal">
      <formula>"Extremo"</formula>
    </cfRule>
  </conditionalFormatting>
  <conditionalFormatting sqref="AP15:AP36">
    <cfRule type="cellIs" dxfId="285" priority="4" operator="equal">
      <formula>"Atrasado"</formula>
    </cfRule>
    <cfRule type="cellIs" dxfId="284" priority="1" operator="equal">
      <formula>"Completo"</formula>
    </cfRule>
    <cfRule type="cellIs" dxfId="283" priority="3" operator="equal">
      <formula>"No iniciado"</formula>
    </cfRule>
  </conditionalFormatting>
  <dataValidations count="1">
    <dataValidation allowBlank="1" showInputMessage="1" showErrorMessage="1" prompt="Recuerde que las acciones se generan bajo la medida de mitigar el riesgo" sqref="AL15:AL34 AL36" xr:uid="{00000000-0002-0000-0100-000000000000}"/>
  </dataValidations>
  <pageMargins left="0.7" right="0.7" top="0.75" bottom="0.7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 operator="containsText" id="{DEFE4204-6EF6-4234-9DFA-B83BCBA4124F}">
            <xm:f>NOT(ISERROR(SEARCH("En desarrollo",AP15)))</xm:f>
            <xm:f>"En desarrollo"</xm:f>
            <x14:dxf>
              <fill>
                <patternFill>
                  <bgColor rgb="FFFFFF00"/>
                </patternFill>
              </fill>
            </x14:dxf>
          </x14:cfRule>
          <xm:sqref>AP15:AP36</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FC953"/>
  <sheetViews>
    <sheetView topLeftCell="AG26" zoomScale="78" zoomScaleNormal="78" workbookViewId="0">
      <selection activeCell="AS27" sqref="AS27"/>
    </sheetView>
  </sheetViews>
  <sheetFormatPr baseColWidth="10" defaultColWidth="12.625" defaultRowHeight="15" customHeight="1" x14ac:dyDescent="0.2"/>
  <cols>
    <col min="1" max="1" width="1.75" style="276" customWidth="1"/>
    <col min="2" max="2" width="3.5" style="274" customWidth="1"/>
    <col min="3" max="3" width="16" style="274" hidden="1" customWidth="1"/>
    <col min="4" max="4" width="16" style="274" customWidth="1"/>
    <col min="5" max="5" width="34.25" style="274" customWidth="1"/>
    <col min="6" max="6" width="28.5" style="274" customWidth="1"/>
    <col min="7" max="7" width="18.5" style="274" customWidth="1"/>
    <col min="8" max="8" width="36.25" style="274" customWidth="1"/>
    <col min="9" max="10" width="6.125" style="274" hidden="1" customWidth="1"/>
    <col min="11" max="11" width="13.625" style="274" customWidth="1"/>
    <col min="12" max="12" width="14.75" style="274" customWidth="1"/>
    <col min="13" max="13" width="24.875" style="274" customWidth="1"/>
    <col min="14" max="14" width="15.625" style="274" customWidth="1"/>
    <col min="15" max="15" width="20.75" style="274" customWidth="1"/>
    <col min="16" max="16" width="5.5" style="274" customWidth="1"/>
    <col min="17" max="17" width="23.875" style="274" customWidth="1"/>
    <col min="18" max="18" width="5.875" style="274" customWidth="1"/>
    <col min="19" max="19" width="15.375" style="274" customWidth="1"/>
    <col min="20" max="20" width="8.25" style="274" customWidth="1"/>
    <col min="21" max="21" width="20.625" style="274" customWidth="1"/>
    <col min="22" max="22" width="5.125" style="274" customWidth="1"/>
    <col min="23" max="23" width="64.625" style="274" customWidth="1"/>
    <col min="24" max="24" width="17.625" style="274" customWidth="1"/>
    <col min="25" max="25" width="6" style="274" customWidth="1"/>
    <col min="26" max="26" width="4.375" style="274" customWidth="1"/>
    <col min="27" max="27" width="4.875" style="274" customWidth="1"/>
    <col min="28" max="28" width="6.25" style="274" customWidth="1"/>
    <col min="29" max="29" width="5.875" style="274" customWidth="1"/>
    <col min="30" max="30" width="5.75" style="274" customWidth="1"/>
    <col min="31" max="31" width="4.625" style="274" customWidth="1"/>
    <col min="32" max="32" width="6.125" style="274" customWidth="1"/>
    <col min="33" max="33" width="20.375" style="274" customWidth="1"/>
    <col min="34" max="34" width="9.125" style="274" customWidth="1"/>
    <col min="35" max="35" width="16.75" style="274" customWidth="1"/>
    <col min="36" max="36" width="8" style="274" customWidth="1"/>
    <col min="37" max="38" width="19.125" style="274" customWidth="1"/>
    <col min="39" max="39" width="20.875" style="274" customWidth="1"/>
    <col min="40" max="40" width="0.125" style="274" customWidth="1"/>
    <col min="41" max="41" width="31.375" style="274" bestFit="1" customWidth="1"/>
    <col min="42" max="42" width="28" style="274" bestFit="1" customWidth="1"/>
    <col min="43" max="43" width="21.5" style="274" hidden="1" customWidth="1"/>
    <col min="44" max="44" width="15.5" style="274" hidden="1" customWidth="1"/>
    <col min="45" max="45" width="8.875" style="274" customWidth="1"/>
    <col min="46" max="64" width="10" style="274" customWidth="1"/>
    <col min="65" max="16384" width="12.625" style="274"/>
  </cols>
  <sheetData>
    <row r="1" spans="1:64" ht="15" customHeight="1" x14ac:dyDescent="0.2">
      <c r="B1" s="1250"/>
      <c r="C1" s="1251"/>
      <c r="D1" s="1251"/>
      <c r="E1" s="1251"/>
      <c r="F1" s="1251"/>
      <c r="G1" s="1252"/>
      <c r="H1" s="1472" t="s">
        <v>269</v>
      </c>
      <c r="I1" s="1473"/>
      <c r="J1" s="1473"/>
      <c r="K1" s="1473"/>
      <c r="L1" s="1473"/>
      <c r="M1" s="1473"/>
      <c r="N1" s="1473"/>
      <c r="O1" s="1473"/>
      <c r="P1" s="1473"/>
      <c r="Q1" s="1473"/>
      <c r="R1" s="1473"/>
      <c r="S1" s="1473"/>
      <c r="T1" s="1473"/>
      <c r="U1" s="1473"/>
      <c r="V1" s="1473"/>
      <c r="W1" s="1473"/>
      <c r="X1" s="1473"/>
      <c r="Y1" s="1473"/>
      <c r="Z1" s="1473"/>
      <c r="AA1" s="1473"/>
      <c r="AB1" s="1473"/>
      <c r="AC1" s="1473"/>
      <c r="AD1" s="1473"/>
      <c r="AE1" s="1473"/>
      <c r="AF1" s="1473"/>
      <c r="AG1" s="1473"/>
      <c r="AH1" s="1473"/>
      <c r="AI1" s="1473"/>
      <c r="AJ1" s="1473"/>
      <c r="AK1" s="1473"/>
      <c r="AL1" s="1473"/>
      <c r="AM1" s="1474"/>
      <c r="AN1" s="1268" t="s">
        <v>270</v>
      </c>
      <c r="AO1" s="1270" t="s">
        <v>271</v>
      </c>
      <c r="AP1" s="276"/>
      <c r="AQ1" s="276"/>
      <c r="AR1" s="276"/>
    </row>
    <row r="2" spans="1:64" ht="15" customHeight="1" x14ac:dyDescent="0.2">
      <c r="B2" s="1253"/>
      <c r="C2" s="1254"/>
      <c r="D2" s="1254"/>
      <c r="E2" s="1254"/>
      <c r="F2" s="1254"/>
      <c r="G2" s="1255"/>
      <c r="H2" s="1475"/>
      <c r="I2" s="1476"/>
      <c r="J2" s="1476"/>
      <c r="K2" s="1476"/>
      <c r="L2" s="1476"/>
      <c r="M2" s="1476"/>
      <c r="N2" s="1476"/>
      <c r="O2" s="1476"/>
      <c r="P2" s="1476"/>
      <c r="Q2" s="1476"/>
      <c r="R2" s="1476"/>
      <c r="S2" s="1476"/>
      <c r="T2" s="1476"/>
      <c r="U2" s="1476"/>
      <c r="V2" s="1476"/>
      <c r="W2" s="1476"/>
      <c r="X2" s="1476"/>
      <c r="Y2" s="1476"/>
      <c r="Z2" s="1476"/>
      <c r="AA2" s="1476"/>
      <c r="AB2" s="1476"/>
      <c r="AC2" s="1476"/>
      <c r="AD2" s="1476"/>
      <c r="AE2" s="1476"/>
      <c r="AF2" s="1476"/>
      <c r="AG2" s="1476"/>
      <c r="AH2" s="1476"/>
      <c r="AI2" s="1476"/>
      <c r="AJ2" s="1476"/>
      <c r="AK2" s="1476"/>
      <c r="AL2" s="1476"/>
      <c r="AM2" s="1477"/>
      <c r="AN2" s="1269"/>
      <c r="AO2" s="1271"/>
      <c r="AP2" s="276"/>
      <c r="AQ2" s="276"/>
      <c r="AR2" s="276"/>
    </row>
    <row r="3" spans="1:64" ht="5.25" customHeight="1" x14ac:dyDescent="0.2">
      <c r="B3" s="1253"/>
      <c r="C3" s="1254"/>
      <c r="D3" s="1254"/>
      <c r="E3" s="1254"/>
      <c r="F3" s="1254"/>
      <c r="G3" s="1255"/>
      <c r="H3" s="1475"/>
      <c r="I3" s="1476"/>
      <c r="J3" s="1476"/>
      <c r="K3" s="1476"/>
      <c r="L3" s="1476"/>
      <c r="M3" s="1476"/>
      <c r="N3" s="1476"/>
      <c r="O3" s="1476"/>
      <c r="P3" s="1476"/>
      <c r="Q3" s="1476"/>
      <c r="R3" s="1476"/>
      <c r="S3" s="1476"/>
      <c r="T3" s="1476"/>
      <c r="U3" s="1476"/>
      <c r="V3" s="1476"/>
      <c r="W3" s="1476"/>
      <c r="X3" s="1476"/>
      <c r="Y3" s="1476"/>
      <c r="Z3" s="1476"/>
      <c r="AA3" s="1476"/>
      <c r="AB3" s="1476"/>
      <c r="AC3" s="1476"/>
      <c r="AD3" s="1476"/>
      <c r="AE3" s="1476"/>
      <c r="AF3" s="1476"/>
      <c r="AG3" s="1476"/>
      <c r="AH3" s="1476"/>
      <c r="AI3" s="1476"/>
      <c r="AJ3" s="1476"/>
      <c r="AK3" s="1476"/>
      <c r="AL3" s="1476"/>
      <c r="AM3" s="1477"/>
      <c r="AO3" s="277"/>
      <c r="AP3" s="276"/>
      <c r="AQ3" s="276"/>
      <c r="AR3" s="276"/>
    </row>
    <row r="4" spans="1:64" ht="30" customHeight="1" x14ac:dyDescent="0.2">
      <c r="B4" s="1253"/>
      <c r="C4" s="1254"/>
      <c r="D4" s="1254"/>
      <c r="E4" s="1254"/>
      <c r="F4" s="1254"/>
      <c r="G4" s="1255"/>
      <c r="H4" s="1475"/>
      <c r="I4" s="1476"/>
      <c r="J4" s="1476"/>
      <c r="K4" s="1476"/>
      <c r="L4" s="1476"/>
      <c r="M4" s="1476"/>
      <c r="N4" s="1476"/>
      <c r="O4" s="1476"/>
      <c r="P4" s="1476"/>
      <c r="Q4" s="1476"/>
      <c r="R4" s="1476"/>
      <c r="S4" s="1476"/>
      <c r="T4" s="1476"/>
      <c r="U4" s="1476"/>
      <c r="V4" s="1476"/>
      <c r="W4" s="1476"/>
      <c r="X4" s="1476"/>
      <c r="Y4" s="1476"/>
      <c r="Z4" s="1476"/>
      <c r="AA4" s="1476"/>
      <c r="AB4" s="1476"/>
      <c r="AC4" s="1476"/>
      <c r="AD4" s="1476"/>
      <c r="AE4" s="1476"/>
      <c r="AF4" s="1476"/>
      <c r="AG4" s="1476"/>
      <c r="AH4" s="1476"/>
      <c r="AI4" s="1476"/>
      <c r="AJ4" s="1476"/>
      <c r="AK4" s="1476"/>
      <c r="AL4" s="1476"/>
      <c r="AM4" s="1477"/>
      <c r="AN4" s="278" t="s">
        <v>272</v>
      </c>
      <c r="AO4" s="279" t="s">
        <v>273</v>
      </c>
      <c r="AP4" s="276"/>
      <c r="AQ4" s="276"/>
      <c r="AR4" s="276"/>
    </row>
    <row r="5" spans="1:64" ht="6" customHeight="1" x14ac:dyDescent="0.2">
      <c r="B5" s="1253"/>
      <c r="C5" s="1254"/>
      <c r="D5" s="1254"/>
      <c r="E5" s="1254"/>
      <c r="F5" s="1254"/>
      <c r="G5" s="1255"/>
      <c r="H5" s="1475"/>
      <c r="I5" s="1476"/>
      <c r="J5" s="1476"/>
      <c r="K5" s="1476"/>
      <c r="L5" s="1476"/>
      <c r="M5" s="1476"/>
      <c r="N5" s="1476"/>
      <c r="O5" s="1476"/>
      <c r="P5" s="1476"/>
      <c r="Q5" s="1476"/>
      <c r="R5" s="1476"/>
      <c r="S5" s="1476"/>
      <c r="T5" s="1476"/>
      <c r="U5" s="1476"/>
      <c r="V5" s="1476"/>
      <c r="W5" s="1476"/>
      <c r="X5" s="1476"/>
      <c r="Y5" s="1476"/>
      <c r="Z5" s="1476"/>
      <c r="AA5" s="1476"/>
      <c r="AB5" s="1476"/>
      <c r="AC5" s="1476"/>
      <c r="AD5" s="1476"/>
      <c r="AE5" s="1476"/>
      <c r="AF5" s="1476"/>
      <c r="AG5" s="1476"/>
      <c r="AH5" s="1476"/>
      <c r="AI5" s="1476"/>
      <c r="AJ5" s="1476"/>
      <c r="AK5" s="1476"/>
      <c r="AL5" s="1476"/>
      <c r="AM5" s="1477"/>
      <c r="AP5" s="276"/>
      <c r="AQ5" s="276"/>
      <c r="AR5" s="276"/>
    </row>
    <row r="6" spans="1:64" ht="33" customHeight="1" x14ac:dyDescent="0.2">
      <c r="B6" s="1256"/>
      <c r="C6" s="1257"/>
      <c r="D6" s="1257"/>
      <c r="E6" s="1257"/>
      <c r="F6" s="1257"/>
      <c r="G6" s="1258"/>
      <c r="H6" s="1478"/>
      <c r="I6" s="1479"/>
      <c r="J6" s="1479"/>
      <c r="K6" s="1479"/>
      <c r="L6" s="1479"/>
      <c r="M6" s="1479"/>
      <c r="N6" s="1479"/>
      <c r="O6" s="1479"/>
      <c r="P6" s="1479"/>
      <c r="Q6" s="1479"/>
      <c r="R6" s="1479"/>
      <c r="S6" s="1479"/>
      <c r="T6" s="1479"/>
      <c r="U6" s="1479"/>
      <c r="V6" s="1479"/>
      <c r="W6" s="1479"/>
      <c r="X6" s="1479"/>
      <c r="Y6" s="1479"/>
      <c r="Z6" s="1479"/>
      <c r="AA6" s="1479"/>
      <c r="AB6" s="1479"/>
      <c r="AC6" s="1479"/>
      <c r="AD6" s="1479"/>
      <c r="AE6" s="1479"/>
      <c r="AF6" s="1479"/>
      <c r="AG6" s="1479"/>
      <c r="AH6" s="1479"/>
      <c r="AI6" s="1479"/>
      <c r="AJ6" s="1479"/>
      <c r="AK6" s="1479"/>
      <c r="AL6" s="1479"/>
      <c r="AM6" s="1480"/>
      <c r="AN6" s="280" t="s">
        <v>274</v>
      </c>
      <c r="AO6" s="279" t="s">
        <v>277</v>
      </c>
      <c r="AP6" s="276"/>
      <c r="AQ6" s="276"/>
      <c r="AR6" s="276"/>
    </row>
    <row r="7" spans="1:64" s="276" customFormat="1" ht="15" customHeight="1" x14ac:dyDescent="0.2">
      <c r="B7" s="281"/>
      <c r="C7" s="282"/>
      <c r="D7" s="282"/>
      <c r="E7" s="282"/>
      <c r="F7" s="282"/>
      <c r="G7" s="282"/>
      <c r="H7" s="282"/>
      <c r="I7" s="282"/>
      <c r="J7" s="282"/>
      <c r="K7" s="282"/>
      <c r="L7" s="282"/>
      <c r="M7" s="282"/>
      <c r="N7" s="282"/>
      <c r="O7" s="282"/>
      <c r="P7" s="282"/>
      <c r="Q7" s="282"/>
      <c r="R7" s="282"/>
      <c r="S7" s="282"/>
      <c r="T7" s="282"/>
      <c r="U7" s="282"/>
      <c r="V7" s="282"/>
      <c r="W7" s="282"/>
      <c r="X7" s="282"/>
      <c r="Y7" s="282"/>
      <c r="Z7" s="282"/>
      <c r="AA7" s="282"/>
      <c r="AB7" s="282"/>
      <c r="AC7" s="282"/>
      <c r="AD7" s="282"/>
      <c r="AE7" s="282"/>
      <c r="AF7" s="282"/>
      <c r="AG7" s="282"/>
      <c r="AH7" s="282"/>
      <c r="AI7" s="282"/>
      <c r="AJ7" s="282"/>
      <c r="AK7" s="282"/>
      <c r="AL7" s="282"/>
      <c r="AM7" s="282"/>
      <c r="AN7" s="282"/>
      <c r="AO7" s="282"/>
    </row>
    <row r="8" spans="1:64" ht="12" customHeight="1" x14ac:dyDescent="0.2">
      <c r="B8" s="283"/>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c r="AL8" s="284"/>
      <c r="AM8" s="284"/>
      <c r="AN8" s="285"/>
      <c r="AO8" s="285"/>
      <c r="AP8" s="276"/>
      <c r="AQ8" s="276"/>
    </row>
    <row r="9" spans="1:64" ht="37.5" customHeight="1" x14ac:dyDescent="0.2">
      <c r="B9" s="1272" t="s">
        <v>275</v>
      </c>
      <c r="C9" s="1273"/>
      <c r="D9" s="1273"/>
      <c r="E9" s="1273"/>
      <c r="F9" s="1274"/>
      <c r="G9" s="1275" t="s">
        <v>611</v>
      </c>
      <c r="H9" s="1275"/>
      <c r="I9" s="1275"/>
      <c r="J9" s="1275"/>
      <c r="K9" s="1275"/>
      <c r="L9" s="1275"/>
      <c r="M9" s="1275"/>
      <c r="N9" s="1275"/>
      <c r="O9" s="1275"/>
      <c r="P9" s="1275"/>
      <c r="Q9" s="1275"/>
      <c r="R9" s="1275"/>
      <c r="S9" s="1275"/>
      <c r="T9" s="1275"/>
      <c r="U9" s="1275"/>
      <c r="V9" s="1275"/>
      <c r="W9" s="1275"/>
      <c r="X9" s="1275"/>
      <c r="Y9" s="1275"/>
      <c r="Z9" s="1275"/>
      <c r="AA9" s="1275"/>
      <c r="AB9" s="1275"/>
      <c r="AC9" s="1275"/>
      <c r="AD9" s="1275"/>
      <c r="AE9" s="1275"/>
      <c r="AF9" s="1275"/>
      <c r="AG9" s="1275"/>
      <c r="AH9" s="1275"/>
      <c r="AI9" s="1275"/>
      <c r="AJ9" s="1275"/>
      <c r="AK9" s="1275"/>
      <c r="AL9" s="1276"/>
      <c r="AM9" s="1276"/>
      <c r="AO9" s="286"/>
      <c r="AP9" s="276"/>
      <c r="AQ9" s="276"/>
      <c r="AS9" s="242"/>
      <c r="AT9" s="242"/>
      <c r="AU9" s="242"/>
      <c r="AV9" s="242"/>
      <c r="AW9" s="242"/>
      <c r="AX9" s="242"/>
      <c r="AY9" s="242"/>
      <c r="AZ9" s="242"/>
      <c r="BA9" s="242"/>
      <c r="BB9" s="242"/>
      <c r="BC9" s="242"/>
      <c r="BD9" s="242"/>
      <c r="BE9" s="242"/>
      <c r="BF9" s="242"/>
      <c r="BG9" s="242"/>
      <c r="BH9" s="242"/>
      <c r="BI9" s="242"/>
      <c r="BJ9" s="242"/>
      <c r="BK9" s="242"/>
      <c r="BL9" s="242"/>
    </row>
    <row r="10" spans="1:64" ht="36" customHeight="1" x14ac:dyDescent="0.2">
      <c r="B10" s="1272" t="s">
        <v>276</v>
      </c>
      <c r="C10" s="1273"/>
      <c r="D10" s="1273"/>
      <c r="E10" s="1273"/>
      <c r="F10" s="1274"/>
      <c r="G10" s="1790" t="s">
        <v>612</v>
      </c>
      <c r="H10" s="1275"/>
      <c r="I10" s="1275"/>
      <c r="J10" s="1275"/>
      <c r="K10" s="1275"/>
      <c r="L10" s="1275"/>
      <c r="M10" s="1275"/>
      <c r="N10" s="1275"/>
      <c r="O10" s="1275"/>
      <c r="P10" s="1275"/>
      <c r="Q10" s="1275"/>
      <c r="R10" s="1275"/>
      <c r="S10" s="1275"/>
      <c r="T10" s="1275"/>
      <c r="U10" s="1275"/>
      <c r="V10" s="1275"/>
      <c r="W10" s="1275"/>
      <c r="X10" s="1275"/>
      <c r="Y10" s="1275"/>
      <c r="Z10" s="1275"/>
      <c r="AA10" s="1275"/>
      <c r="AB10" s="1275"/>
      <c r="AC10" s="1275"/>
      <c r="AD10" s="1275"/>
      <c r="AE10" s="1275"/>
      <c r="AF10" s="1275"/>
      <c r="AG10" s="1275"/>
      <c r="AH10" s="1275"/>
      <c r="AI10" s="1275"/>
      <c r="AJ10" s="1275"/>
      <c r="AK10" s="1275"/>
      <c r="AL10" s="1275"/>
      <c r="AM10" s="1275"/>
      <c r="AN10" s="286"/>
      <c r="AO10" s="286"/>
      <c r="AP10" s="276"/>
      <c r="AQ10" s="276"/>
      <c r="AS10" s="242"/>
      <c r="AT10" s="242"/>
      <c r="AU10" s="242"/>
      <c r="AV10" s="242"/>
      <c r="AW10" s="242"/>
      <c r="AX10" s="242"/>
      <c r="AY10" s="242"/>
      <c r="AZ10" s="242"/>
      <c r="BA10" s="242"/>
      <c r="BB10" s="242"/>
      <c r="BC10" s="242"/>
      <c r="BD10" s="242"/>
      <c r="BE10" s="242"/>
      <c r="BF10" s="242"/>
      <c r="BG10" s="242"/>
      <c r="BH10" s="242"/>
      <c r="BI10" s="242"/>
      <c r="BJ10" s="242"/>
      <c r="BK10" s="242"/>
      <c r="BL10" s="242"/>
    </row>
    <row r="11" spans="1:64" ht="14.25" customHeight="1" x14ac:dyDescent="0.2">
      <c r="B11" s="242"/>
      <c r="C11" s="242"/>
      <c r="D11" s="242"/>
      <c r="E11" s="242"/>
      <c r="F11" s="242"/>
      <c r="G11" s="242"/>
      <c r="H11" s="242"/>
      <c r="I11" s="242"/>
      <c r="J11" s="242"/>
      <c r="K11" s="242"/>
      <c r="L11" s="242"/>
      <c r="M11" s="242"/>
      <c r="N11" s="242"/>
      <c r="O11" s="242"/>
      <c r="P11" s="242"/>
      <c r="Q11" s="242"/>
      <c r="R11" s="242"/>
      <c r="S11" s="242"/>
      <c r="T11" s="242"/>
      <c r="U11" s="242"/>
      <c r="V11" s="242"/>
      <c r="W11" s="242"/>
      <c r="X11" s="242"/>
      <c r="Y11" s="242"/>
      <c r="Z11" s="242"/>
      <c r="AA11" s="242"/>
      <c r="AB11" s="242"/>
      <c r="AC11" s="242"/>
      <c r="AD11" s="242"/>
      <c r="AE11" s="242"/>
      <c r="AF11" s="242"/>
      <c r="AG11" s="242"/>
      <c r="AH11" s="242"/>
      <c r="AI11" s="242"/>
      <c r="AJ11" s="242"/>
      <c r="AK11" s="242"/>
      <c r="AL11" s="242"/>
      <c r="AM11" s="242"/>
      <c r="AN11" s="242"/>
      <c r="AO11" s="242"/>
      <c r="AP11" s="242"/>
      <c r="AQ11" s="242"/>
      <c r="AR11" s="242"/>
      <c r="AS11" s="242"/>
      <c r="AT11" s="242"/>
      <c r="AU11" s="242"/>
      <c r="AV11" s="242"/>
      <c r="AW11" s="242"/>
      <c r="AX11" s="242"/>
      <c r="AY11" s="242"/>
      <c r="AZ11" s="242"/>
      <c r="BA11" s="242"/>
      <c r="BB11" s="242"/>
      <c r="BC11" s="242"/>
      <c r="BD11" s="242"/>
      <c r="BE11" s="242"/>
      <c r="BF11" s="242"/>
      <c r="BG11" s="242"/>
      <c r="BH11" s="242"/>
      <c r="BI11" s="242"/>
      <c r="BJ11" s="242"/>
      <c r="BK11" s="242"/>
      <c r="BL11" s="242"/>
    </row>
    <row r="12" spans="1:64" ht="36" customHeight="1" x14ac:dyDescent="0.2">
      <c r="B12" s="1483" t="s">
        <v>118</v>
      </c>
      <c r="C12" s="1483"/>
      <c r="D12" s="1483"/>
      <c r="E12" s="1482"/>
      <c r="F12" s="1482"/>
      <c r="G12" s="1482"/>
      <c r="H12" s="1482"/>
      <c r="I12" s="1482"/>
      <c r="J12" s="1482"/>
      <c r="K12" s="1482"/>
      <c r="L12" s="1482"/>
      <c r="M12" s="1482"/>
      <c r="N12" s="1482"/>
      <c r="O12" s="1791" t="s">
        <v>117</v>
      </c>
      <c r="P12" s="1792"/>
      <c r="Q12" s="1792"/>
      <c r="R12" s="1792"/>
      <c r="S12" s="1792"/>
      <c r="T12" s="1792"/>
      <c r="U12" s="1792"/>
      <c r="V12" s="1492" t="s">
        <v>123</v>
      </c>
      <c r="W12" s="1493"/>
      <c r="X12" s="1493"/>
      <c r="Y12" s="1493"/>
      <c r="Z12" s="1493"/>
      <c r="AA12" s="1493"/>
      <c r="AB12" s="1493"/>
      <c r="AC12" s="1493"/>
      <c r="AD12" s="287"/>
      <c r="AE12" s="287"/>
      <c r="AF12" s="1494" t="s">
        <v>137</v>
      </c>
      <c r="AG12" s="1495"/>
      <c r="AH12" s="1495"/>
      <c r="AI12" s="1495"/>
      <c r="AJ12" s="1495"/>
      <c r="AK12" s="1496"/>
      <c r="AL12" s="775"/>
      <c r="AM12" s="1412" t="s">
        <v>131</v>
      </c>
      <c r="AN12" s="1413"/>
      <c r="AO12" s="1413"/>
      <c r="AP12" s="1413"/>
      <c r="AQ12" s="1413"/>
      <c r="AR12" s="1413"/>
      <c r="AS12" s="631" t="s">
        <v>935</v>
      </c>
      <c r="AT12" s="242"/>
      <c r="AU12" s="242"/>
      <c r="AV12" s="242"/>
      <c r="AW12" s="242"/>
      <c r="AX12" s="242"/>
      <c r="AY12" s="242"/>
      <c r="AZ12" s="242"/>
      <c r="BA12" s="242"/>
      <c r="BB12" s="242"/>
      <c r="BC12" s="242"/>
      <c r="BD12" s="242"/>
      <c r="BE12" s="242"/>
      <c r="BF12" s="242"/>
      <c r="BG12" s="242"/>
      <c r="BH12" s="242"/>
      <c r="BI12" s="242"/>
      <c r="BJ12" s="242"/>
      <c r="BK12" s="242"/>
      <c r="BL12" s="242"/>
    </row>
    <row r="13" spans="1:64" ht="31.5" customHeight="1" x14ac:dyDescent="0.2">
      <c r="B13" s="1481" t="s">
        <v>108</v>
      </c>
      <c r="C13" s="1483" t="s">
        <v>109</v>
      </c>
      <c r="D13" s="288"/>
      <c r="E13" s="1456" t="s">
        <v>111</v>
      </c>
      <c r="F13" s="1456" t="s">
        <v>112</v>
      </c>
      <c r="G13" s="1456" t="s">
        <v>110</v>
      </c>
      <c r="H13" s="1456" t="s">
        <v>113</v>
      </c>
      <c r="I13" s="1454" t="s">
        <v>138</v>
      </c>
      <c r="J13" s="1454" t="s">
        <v>139</v>
      </c>
      <c r="K13" s="1454" t="s">
        <v>290</v>
      </c>
      <c r="L13" s="1454" t="s">
        <v>1178</v>
      </c>
      <c r="M13" s="1456" t="s">
        <v>115</v>
      </c>
      <c r="N13" s="1461" t="s">
        <v>116</v>
      </c>
      <c r="O13" s="1461" t="s">
        <v>119</v>
      </c>
      <c r="P13" s="1467" t="s">
        <v>1</v>
      </c>
      <c r="Q13" s="1461" t="s">
        <v>120</v>
      </c>
      <c r="R13" s="1461" t="s">
        <v>1</v>
      </c>
      <c r="S13" s="1461" t="s">
        <v>121</v>
      </c>
      <c r="T13" s="1467" t="s">
        <v>1</v>
      </c>
      <c r="U13" s="1461" t="s">
        <v>122</v>
      </c>
      <c r="V13" s="1516" t="s">
        <v>127</v>
      </c>
      <c r="W13" s="1501" t="s">
        <v>126</v>
      </c>
      <c r="X13" s="1501" t="s">
        <v>124</v>
      </c>
      <c r="Y13" s="1503" t="s">
        <v>125</v>
      </c>
      <c r="Z13" s="1503"/>
      <c r="AA13" s="1503"/>
      <c r="AB13" s="1503"/>
      <c r="AC13" s="1503"/>
      <c r="AD13" s="1503"/>
      <c r="AE13" s="289"/>
      <c r="AF13" s="1468"/>
      <c r="AG13" s="1470" t="s">
        <v>128</v>
      </c>
      <c r="AH13" s="1468" t="s">
        <v>1</v>
      </c>
      <c r="AI13" s="1470" t="s">
        <v>129</v>
      </c>
      <c r="AJ13" s="1468" t="s">
        <v>1</v>
      </c>
      <c r="AK13" s="1798" t="s">
        <v>130</v>
      </c>
      <c r="AL13" s="738"/>
      <c r="AM13" s="1460" t="s">
        <v>132</v>
      </c>
      <c r="AN13" s="1460" t="s">
        <v>133</v>
      </c>
      <c r="AO13" s="1460" t="s">
        <v>134</v>
      </c>
      <c r="AP13" s="1460" t="s">
        <v>135</v>
      </c>
      <c r="AQ13" s="1458" t="s">
        <v>136</v>
      </c>
      <c r="AR13" s="1460" t="s">
        <v>264</v>
      </c>
      <c r="AS13" s="1460" t="s">
        <v>929</v>
      </c>
      <c r="AT13" s="242"/>
      <c r="AU13" s="242"/>
      <c r="AV13" s="242"/>
      <c r="AW13" s="242"/>
      <c r="AX13" s="242"/>
      <c r="AY13" s="242"/>
      <c r="AZ13" s="242"/>
      <c r="BA13" s="242"/>
      <c r="BB13" s="242"/>
      <c r="BC13" s="242"/>
      <c r="BD13" s="242"/>
      <c r="BE13" s="242"/>
      <c r="BF13" s="242"/>
      <c r="BG13" s="242"/>
      <c r="BH13" s="242"/>
      <c r="BI13" s="242"/>
      <c r="BJ13" s="242"/>
      <c r="BK13" s="242"/>
      <c r="BL13" s="242"/>
    </row>
    <row r="14" spans="1:64" ht="51" customHeight="1" x14ac:dyDescent="0.2">
      <c r="B14" s="1482"/>
      <c r="C14" s="1482"/>
      <c r="D14" s="290" t="s">
        <v>324</v>
      </c>
      <c r="E14" s="1482"/>
      <c r="F14" s="1482"/>
      <c r="G14" s="1456"/>
      <c r="H14" s="1457"/>
      <c r="I14" s="1455"/>
      <c r="J14" s="1455"/>
      <c r="K14" s="1455"/>
      <c r="L14" s="1455"/>
      <c r="M14" s="1456"/>
      <c r="N14" s="1793"/>
      <c r="O14" s="1462"/>
      <c r="P14" s="1462"/>
      <c r="Q14" s="1462"/>
      <c r="R14" s="1462"/>
      <c r="S14" s="1462"/>
      <c r="T14" s="1462"/>
      <c r="U14" s="1462"/>
      <c r="V14" s="1517"/>
      <c r="W14" s="1502"/>
      <c r="X14" s="1502"/>
      <c r="Y14" s="291" t="s">
        <v>2</v>
      </c>
      <c r="Z14" s="291" t="s">
        <v>3</v>
      </c>
      <c r="AA14" s="291" t="s">
        <v>4</v>
      </c>
      <c r="AB14" s="291" t="s">
        <v>5</v>
      </c>
      <c r="AC14" s="291" t="s">
        <v>6</v>
      </c>
      <c r="AD14" s="291" t="s">
        <v>7</v>
      </c>
      <c r="AE14" s="292"/>
      <c r="AF14" s="1469"/>
      <c r="AG14" s="1471"/>
      <c r="AH14" s="1469"/>
      <c r="AI14" s="1471"/>
      <c r="AJ14" s="1469"/>
      <c r="AK14" s="1799"/>
      <c r="AL14" s="739"/>
      <c r="AM14" s="1460"/>
      <c r="AN14" s="1460"/>
      <c r="AO14" s="1460"/>
      <c r="AP14" s="1460"/>
      <c r="AQ14" s="1459"/>
      <c r="AR14" s="1460"/>
      <c r="AS14" s="1460"/>
      <c r="AT14" s="243"/>
      <c r="AU14" s="243"/>
      <c r="AV14" s="243"/>
      <c r="AW14" s="243"/>
      <c r="AX14" s="243"/>
      <c r="AY14" s="243"/>
      <c r="AZ14" s="243"/>
      <c r="BA14" s="243"/>
      <c r="BB14" s="243"/>
      <c r="BC14" s="243"/>
      <c r="BD14" s="243"/>
      <c r="BE14" s="243"/>
      <c r="BF14" s="243"/>
      <c r="BG14" s="243"/>
      <c r="BH14" s="243"/>
      <c r="BI14" s="243"/>
      <c r="BJ14" s="243"/>
      <c r="BK14" s="243"/>
      <c r="BL14" s="243"/>
    </row>
    <row r="15" spans="1:64" ht="69" customHeight="1" x14ac:dyDescent="0.2">
      <c r="A15" s="274"/>
      <c r="B15" s="1373">
        <v>1</v>
      </c>
      <c r="C15" s="214"/>
      <c r="D15" s="1513" t="s">
        <v>325</v>
      </c>
      <c r="E15" s="1513" t="s">
        <v>326</v>
      </c>
      <c r="F15" s="1513" t="s">
        <v>327</v>
      </c>
      <c r="G15" s="1383" t="s">
        <v>92</v>
      </c>
      <c r="H15" s="1513" t="s">
        <v>581</v>
      </c>
      <c r="I15" s="248"/>
      <c r="J15" s="248"/>
      <c r="K15" s="1671" t="s">
        <v>295</v>
      </c>
      <c r="L15" s="1671" t="s">
        <v>300</v>
      </c>
      <c r="M15" s="1564" t="s">
        <v>158</v>
      </c>
      <c r="N15" s="380">
        <v>5000</v>
      </c>
      <c r="O15" s="252" t="str">
        <f t="shared" ref="O15:O27" si="0">IF(N15&lt;=0,"",IF(N15&lt;=2,"MUY BAJA",IF(N15&lt;=24,"BAJA",IF(N15&lt;=500,"MEDIA",IF(N15&lt;=5000,"ALTA","MUY ALTA")))))</f>
        <v>ALTA</v>
      </c>
      <c r="P15" s="272">
        <f t="shared" ref="P15:P27" si="1">IF(O15="","",IF(O15="Muy Baja",0.2,IF(O15="Baja",0.4,IF(O15="Media",0.6,IF(O15="Alta",0.8,IF(O15="Muy Alta",1,))))))</f>
        <v>0.8</v>
      </c>
      <c r="Q15" s="440" t="s">
        <v>721</v>
      </c>
      <c r="R15" s="275">
        <v>0.2</v>
      </c>
      <c r="S15" s="252" t="str">
        <f t="shared" ref="S15:S27" si="2">IF(R15=0.2,"LEVE",IF(R15=0.4,"MENOR",IF(R15=0.6,"MODERADO",IF(R15=0.8,"MAYOR",IF(R15=1,"CATASTROFICO","")))))</f>
        <v>LEVE</v>
      </c>
      <c r="T15" s="272">
        <f t="shared" ref="T15:T27" si="3">IF(S15="","",IF(S15="Leve",0.2,IF(S15="Menor",0.4,IF(S15="Moderado",0.6,IF(S15="Mayor",0.8,IF(S15="Catastrófico",1,))))))</f>
        <v>0.2</v>
      </c>
      <c r="U15" s="253" t="str">
        <f t="shared" ref="U15:U27" si="4">IF(OR(AND(O15="MUY BAJA",S15="LEVE"),AND(O15="MUY BAJA",S15="MENOR"),AND(O15="BAJA",S15="LEVE")),"BAJO",IF(OR(AND(O15="MUY BAJA",S15="MODERADO"),AND(O15="BAJA",S15="MENOR"),AND(O15="BAJA",S15="MODERADO"),AND(O15="MEDIA",S15="LEVE"),AND(O15="MEDIA",S15="MENOR"),AND(O15="MEDIA",S15="MODERADO"),AND(O15="ALTA",S15="LEVE"),AND(O15="ALTA",S15="MENOR")),"MODERADO",IF(OR(AND(O15="MUY BAJA",S15="MAYOR"),AND(O15="BAJA",S15="MAYOR"),AND(O15="MEDIA",S15="MAYOR"),AND(O15="ALTA",S15="MODERADO"),AND(O15="ALTA",S15="MAYOR"),AND(O15="MUY ALTA",S15="LEVE"),AND(O15="MUY ALTA",S15="MENOR"),AND(O15="MUY ALTA",S15="MODERADO"),AND(O15="MUY ALTA",S15="MAYOR")),"ALTO",IF(OR(AND(O15="MUY BAJA",S15="CATASTRÓFICO"),AND(O15="BAJA",S15="CATASTRÓFICO"),AND(O15="MEDIA",S15="CATASTRÓFICO"),AND(O15="ALTA",S15="CATASTRÓFICO"),AND(O15="MUY ALTA",S15="CATASTRÓFICO")),"EXTREMO",""))))</f>
        <v>MODERADO</v>
      </c>
      <c r="V15" s="248">
        <v>1</v>
      </c>
      <c r="W15" s="499" t="s">
        <v>582</v>
      </c>
      <c r="X15" s="746" t="s">
        <v>9</v>
      </c>
      <c r="Y15" s="249" t="s">
        <v>63</v>
      </c>
      <c r="Z15" s="249" t="s">
        <v>69</v>
      </c>
      <c r="AA15" s="250" t="str">
        <f t="shared" ref="AA15:AA26" si="5">IF(AND(Y15="Preventivo",Z15="Automático"),"50%",IF(AND(Y15="Preventivo",Z15="Manual"),"40%",IF(AND(Y15="Detectivo",Z15="Automático"),"40%",IF(AND(Y15="Detectivo",Z15="Manual"),"30%",IF(AND(Y15="Correctivo",Z15="Automático"),"35%",IF(AND(Y15="Correctivo",Z15="Manual"),"25%",""))))))</f>
        <v>50%</v>
      </c>
      <c r="AB15" s="249" t="s">
        <v>74</v>
      </c>
      <c r="AC15" s="249" t="s">
        <v>79</v>
      </c>
      <c r="AD15" s="249" t="s">
        <v>83</v>
      </c>
      <c r="AE15" s="249"/>
      <c r="AF15" s="251">
        <f>IFERROR(IF(X15="Probabilidad",(P15-(+P15*AA15)),IF(X15="Impacto",P15,"")),"")</f>
        <v>0.4</v>
      </c>
      <c r="AG15" s="252" t="str">
        <f>IFERROR(IF(AF15="","",IF(AF15&lt;=0.2,"MUY BAJA",IF(AF15&lt;=0.3,"BAJA",IF(AF15&lt;=0.4,"MEDIA",IF(AF15&lt;=0.8,"ALTA","MUY ALTA"))))),"")</f>
        <v>MEDIA</v>
      </c>
      <c r="AH15" s="250">
        <f t="shared" ref="AH15:AH19" si="6">+AF15</f>
        <v>0.4</v>
      </c>
      <c r="AI15" s="252" t="str">
        <f t="shared" ref="AI15:AI27" si="7">S15</f>
        <v>LEVE</v>
      </c>
      <c r="AJ15" s="250">
        <f t="shared" ref="AJ15:AJ27" si="8">IFERROR(IF(X15="Impacto",(T15-(+T15*AA15)),IF(X15="Probabilidad",T15,"")),"")</f>
        <v>0.2</v>
      </c>
      <c r="AK15" s="253" t="str">
        <f t="shared" ref="AK15:AK27" si="9">IFERROR(IF(OR(AND(AG15="MUY BAJA",AI15="LEVE"),AND(AG15="MUY BAJA",AI15="MENOR"),AND(AG15="BAJA",AI15="LEVE")),"BAJO",IF(OR(AND(AG15="MUY BAJA",AI15="MODERADO"),AND(AG15="BAJA",AI15="MENOR"),AND(AG15="BAJA",AI15="MODERADO"),AND(AG15="MEDIA",AI15="LEVE"),AND(AG15="MEDIA",AI15="MENOR"),AND(AG15="MEDIA",AI15="MODERADO"),AND(AG15="ALTA",AI15="LEVE"),AND(AG15="ALTA",AI15="MENOR")),"MODERADO",IF(OR(AND(AG15="MUY BAJA",AI15="MAYOR"),AND(AG15="BAJA",AI15="MAYOR"),AND(AG15="MEDIA",AI15="MAYOR"),AND(AG15="ALTA",AI15="MODERADO"),AND(AG15="ALTA",AI15="MAYOR"),AND(AG15="MUY ALTA",AI15="LEVE"),AND(AG15="MUY ALTA",AI15="MENOR"),AND(AG15="MUY ALTA",AI15="MODERADO"),AND(AG15="MUY ALTA",AI15="MAYOR")),"ALTO",IF(OR(AND(AG15="MUY BAJA",AI15="CATASTRÓFICO"),AND(AG15="BAJA",AI15="CATASTRÓFICO"),AND(AG15="MEDIA",AI15="CATASTRÓFICO"),AND(AG15="ALTA",AI15="CATASTRÓFICO"),AND(AG15="MUY ALTA",AI15="CATASTRÓFICO")),"EXTREMO","")))),"")</f>
        <v>MODERADO</v>
      </c>
      <c r="AL15" s="1768" t="str">
        <f>AK17</f>
        <v>BAJO</v>
      </c>
      <c r="AM15" s="1383" t="s">
        <v>260</v>
      </c>
      <c r="AN15" s="248"/>
      <c r="AO15" s="1781" t="s">
        <v>973</v>
      </c>
      <c r="AP15" s="1786" t="s">
        <v>932</v>
      </c>
      <c r="AQ15" s="1564" t="s">
        <v>984</v>
      </c>
      <c r="AR15" s="1373" t="s">
        <v>267</v>
      </c>
      <c r="AS15" s="1414">
        <v>1</v>
      </c>
      <c r="AT15" s="242"/>
      <c r="AU15" s="242"/>
      <c r="AV15" s="242"/>
      <c r="AW15" s="242"/>
      <c r="AX15" s="242"/>
      <c r="AY15" s="242"/>
      <c r="AZ15" s="242"/>
      <c r="BA15" s="242"/>
      <c r="BB15" s="242"/>
      <c r="BC15" s="242"/>
      <c r="BD15" s="242"/>
      <c r="BE15" s="242"/>
      <c r="BF15" s="242"/>
      <c r="BG15" s="242"/>
      <c r="BH15" s="242"/>
      <c r="BI15" s="242"/>
      <c r="BJ15" s="242"/>
      <c r="BK15" s="242"/>
      <c r="BL15" s="242"/>
    </row>
    <row r="16" spans="1:64" ht="54" customHeight="1" x14ac:dyDescent="0.2">
      <c r="A16" s="274"/>
      <c r="B16" s="1374"/>
      <c r="C16" s="214"/>
      <c r="D16" s="1514"/>
      <c r="E16" s="1514"/>
      <c r="F16" s="1514"/>
      <c r="G16" s="1384"/>
      <c r="H16" s="1514"/>
      <c r="I16" s="248"/>
      <c r="J16" s="248"/>
      <c r="K16" s="1672"/>
      <c r="L16" s="1672"/>
      <c r="M16" s="1565"/>
      <c r="N16" s="380">
        <v>5000</v>
      </c>
      <c r="O16" s="252" t="str">
        <f t="shared" si="0"/>
        <v>ALTA</v>
      </c>
      <c r="P16" s="272">
        <f t="shared" si="1"/>
        <v>0.8</v>
      </c>
      <c r="Q16" s="440" t="s">
        <v>721</v>
      </c>
      <c r="R16" s="275">
        <v>0.2</v>
      </c>
      <c r="S16" s="252" t="str">
        <f>IF(R16=0.2,"LEVE",IF(R16=0.4,"MENOR",IF(R16=0.6,"MODERADO",IF(R16=0.8,"MAYOR",IF(R16=1,"CATASTROFICO","")))))</f>
        <v>LEVE</v>
      </c>
      <c r="T16" s="272">
        <f t="shared" si="3"/>
        <v>0.2</v>
      </c>
      <c r="U16" s="253" t="str">
        <f t="shared" si="4"/>
        <v>MODERADO</v>
      </c>
      <c r="V16" s="248">
        <v>2</v>
      </c>
      <c r="W16" s="408" t="s">
        <v>583</v>
      </c>
      <c r="X16" s="746" t="s">
        <v>9</v>
      </c>
      <c r="Y16" s="249" t="s">
        <v>63</v>
      </c>
      <c r="Z16" s="249" t="s">
        <v>69</v>
      </c>
      <c r="AA16" s="250" t="str">
        <f t="shared" si="5"/>
        <v>50%</v>
      </c>
      <c r="AB16" s="249" t="s">
        <v>74</v>
      </c>
      <c r="AC16" s="249" t="s">
        <v>79</v>
      </c>
      <c r="AD16" s="249" t="s">
        <v>83</v>
      </c>
      <c r="AE16" s="254">
        <f>IF(ISBLANK(W15),0,AA16*AF14)</f>
        <v>0</v>
      </c>
      <c r="AF16" s="251">
        <f t="shared" ref="AF16" si="10">IFERROR(IF(X16="Probabilidad",(P16-(+P16*AA16)),IF(X16="Impacto",P16,"")),"")</f>
        <v>0.4</v>
      </c>
      <c r="AG16" s="252" t="str">
        <f t="shared" ref="AG16:AG27" si="11">IFERROR(IF(AF16="","",IF(AF16&lt;=0.2,"MUY BAJA",IF(AF16&lt;=0.4,"BAJA",IF(AF16&lt;=0.6,"MEDIA",IF(AF16&lt;=0.8,"ALTA","MUY ALTA"))))),"")</f>
        <v>BAJA</v>
      </c>
      <c r="AH16" s="250">
        <f t="shared" si="6"/>
        <v>0.4</v>
      </c>
      <c r="AI16" s="252" t="str">
        <f>S16</f>
        <v>LEVE</v>
      </c>
      <c r="AJ16" s="250">
        <f t="shared" si="8"/>
        <v>0.2</v>
      </c>
      <c r="AK16" s="253" t="str">
        <f t="shared" si="9"/>
        <v>BAJO</v>
      </c>
      <c r="AL16" s="1779"/>
      <c r="AM16" s="1384"/>
      <c r="AN16" s="248"/>
      <c r="AO16" s="1782"/>
      <c r="AP16" s="1788"/>
      <c r="AQ16" s="1565"/>
      <c r="AR16" s="1374"/>
      <c r="AS16" s="1659"/>
      <c r="AT16" s="242"/>
      <c r="AU16" s="242"/>
      <c r="AV16" s="242"/>
      <c r="AW16" s="242"/>
      <c r="AX16" s="242"/>
      <c r="AY16" s="242"/>
      <c r="AZ16" s="242"/>
      <c r="BA16" s="242"/>
      <c r="BB16" s="242"/>
      <c r="BC16" s="242"/>
      <c r="BD16" s="242"/>
      <c r="BE16" s="242"/>
      <c r="BF16" s="242"/>
      <c r="BG16" s="242"/>
      <c r="BH16" s="242"/>
      <c r="BI16" s="242"/>
      <c r="BJ16" s="242"/>
      <c r="BK16" s="242"/>
      <c r="BL16" s="242"/>
    </row>
    <row r="17" spans="1:16383" ht="54" customHeight="1" x14ac:dyDescent="0.2">
      <c r="A17" s="274"/>
      <c r="B17" s="1375"/>
      <c r="C17" s="214"/>
      <c r="D17" s="1515"/>
      <c r="E17" s="1515"/>
      <c r="F17" s="1515"/>
      <c r="G17" s="1385"/>
      <c r="H17" s="1515"/>
      <c r="I17" s="248"/>
      <c r="J17" s="248"/>
      <c r="K17" s="1673"/>
      <c r="L17" s="1673"/>
      <c r="M17" s="1566"/>
      <c r="N17" s="380">
        <v>5000</v>
      </c>
      <c r="O17" s="252" t="str">
        <f t="shared" si="0"/>
        <v>ALTA</v>
      </c>
      <c r="P17" s="272">
        <f t="shared" si="1"/>
        <v>0.8</v>
      </c>
      <c r="Q17" s="440" t="s">
        <v>721</v>
      </c>
      <c r="R17" s="275">
        <v>0.2</v>
      </c>
      <c r="S17" s="252" t="str">
        <f t="shared" si="2"/>
        <v>LEVE</v>
      </c>
      <c r="T17" s="272">
        <f t="shared" si="3"/>
        <v>0.2</v>
      </c>
      <c r="U17" s="253" t="str">
        <f t="shared" si="4"/>
        <v>MODERADO</v>
      </c>
      <c r="V17" s="248">
        <v>3</v>
      </c>
      <c r="W17" s="408" t="s">
        <v>584</v>
      </c>
      <c r="X17" s="746" t="s">
        <v>9</v>
      </c>
      <c r="Y17" s="249" t="s">
        <v>63</v>
      </c>
      <c r="Z17" s="249" t="s">
        <v>69</v>
      </c>
      <c r="AA17" s="250" t="str">
        <f t="shared" si="5"/>
        <v>50%</v>
      </c>
      <c r="AB17" s="249" t="s">
        <v>74</v>
      </c>
      <c r="AC17" s="249" t="s">
        <v>79</v>
      </c>
      <c r="AD17" s="249" t="s">
        <v>83</v>
      </c>
      <c r="AE17" s="254">
        <f>IF(ISBLANK(W16),0,AA17*AF15)</f>
        <v>0.2</v>
      </c>
      <c r="AF17" s="254">
        <f>AF15-AE17</f>
        <v>0.2</v>
      </c>
      <c r="AG17" s="252" t="str">
        <f t="shared" si="11"/>
        <v>MUY BAJA</v>
      </c>
      <c r="AH17" s="250">
        <f t="shared" si="6"/>
        <v>0.2</v>
      </c>
      <c r="AI17" s="252" t="str">
        <f t="shared" si="7"/>
        <v>LEVE</v>
      </c>
      <c r="AJ17" s="250">
        <f t="shared" si="8"/>
        <v>0.2</v>
      </c>
      <c r="AK17" s="253" t="str">
        <f t="shared" si="9"/>
        <v>BAJO</v>
      </c>
      <c r="AL17" s="1769"/>
      <c r="AM17" s="1385"/>
      <c r="AN17" s="248"/>
      <c r="AO17" s="1783"/>
      <c r="AP17" s="1789"/>
      <c r="AQ17" s="1566"/>
      <c r="AR17" s="1375"/>
      <c r="AS17" s="1660"/>
      <c r="AT17" s="242"/>
      <c r="AU17" s="242"/>
      <c r="AV17" s="242"/>
      <c r="AW17" s="242"/>
      <c r="AX17" s="242"/>
      <c r="AY17" s="242"/>
      <c r="AZ17" s="242"/>
      <c r="BA17" s="242"/>
      <c r="BB17" s="242"/>
      <c r="BC17" s="242"/>
      <c r="BD17" s="242"/>
      <c r="BE17" s="242"/>
      <c r="BF17" s="242"/>
      <c r="BG17" s="242"/>
      <c r="BH17" s="242"/>
      <c r="BI17" s="242"/>
      <c r="BJ17" s="242"/>
      <c r="BK17" s="242"/>
      <c r="BL17" s="242"/>
    </row>
    <row r="18" spans="1:16383" ht="52.5" customHeight="1" x14ac:dyDescent="0.2">
      <c r="A18" s="274"/>
      <c r="B18" s="1537">
        <v>2</v>
      </c>
      <c r="C18" s="214"/>
      <c r="D18" s="1513" t="s">
        <v>328</v>
      </c>
      <c r="E18" s="1513" t="s">
        <v>329</v>
      </c>
      <c r="F18" s="1513" t="s">
        <v>585</v>
      </c>
      <c r="G18" s="1383" t="s">
        <v>92</v>
      </c>
      <c r="H18" s="1513" t="s">
        <v>1183</v>
      </c>
      <c r="I18" s="248"/>
      <c r="J18" s="248"/>
      <c r="K18" s="1671" t="s">
        <v>295</v>
      </c>
      <c r="L18" s="1671" t="s">
        <v>300</v>
      </c>
      <c r="M18" s="1564" t="s">
        <v>158</v>
      </c>
      <c r="N18" s="380">
        <v>600</v>
      </c>
      <c r="O18" s="252" t="str">
        <f t="shared" si="0"/>
        <v>ALTA</v>
      </c>
      <c r="P18" s="272">
        <f t="shared" si="1"/>
        <v>0.8</v>
      </c>
      <c r="Q18" s="440" t="s">
        <v>586</v>
      </c>
      <c r="R18" s="275">
        <v>0.6</v>
      </c>
      <c r="S18" s="252" t="str">
        <f t="shared" si="2"/>
        <v>MODERADO</v>
      </c>
      <c r="T18" s="272">
        <f t="shared" si="3"/>
        <v>0.6</v>
      </c>
      <c r="U18" s="253" t="str">
        <f t="shared" si="4"/>
        <v>ALTO</v>
      </c>
      <c r="V18" s="248">
        <v>1</v>
      </c>
      <c r="W18" s="408" t="s">
        <v>621</v>
      </c>
      <c r="X18" s="746" t="s">
        <v>9</v>
      </c>
      <c r="Y18" s="249" t="s">
        <v>63</v>
      </c>
      <c r="Z18" s="249" t="s">
        <v>69</v>
      </c>
      <c r="AA18" s="250" t="str">
        <f t="shared" si="5"/>
        <v>50%</v>
      </c>
      <c r="AB18" s="249" t="s">
        <v>74</v>
      </c>
      <c r="AC18" s="249" t="s">
        <v>79</v>
      </c>
      <c r="AD18" s="249" t="s">
        <v>83</v>
      </c>
      <c r="AE18" s="249"/>
      <c r="AF18" s="251">
        <f>IFERROR(IF(X18="Probabilidad",(P22-(+P18*AA18)),IF(X18="Impacto",P15,"")),"")</f>
        <v>0.6</v>
      </c>
      <c r="AG18" s="252" t="str">
        <f t="shared" si="11"/>
        <v>MEDIA</v>
      </c>
      <c r="AH18" s="250">
        <f t="shared" si="6"/>
        <v>0.6</v>
      </c>
      <c r="AI18" s="252" t="str">
        <f t="shared" si="7"/>
        <v>MODERADO</v>
      </c>
      <c r="AJ18" s="250">
        <f t="shared" si="8"/>
        <v>0.6</v>
      </c>
      <c r="AK18" s="253" t="str">
        <f t="shared" si="9"/>
        <v>MODERADO</v>
      </c>
      <c r="AL18" s="1442" t="str">
        <f>AK21</f>
        <v>MODERADO</v>
      </c>
      <c r="AM18" s="1383" t="s">
        <v>258</v>
      </c>
      <c r="AN18" s="248"/>
      <c r="AO18" s="1781" t="s">
        <v>974</v>
      </c>
      <c r="AP18" s="1786" t="s">
        <v>932</v>
      </c>
      <c r="AQ18" s="1564" t="s">
        <v>985</v>
      </c>
      <c r="AR18" s="1373" t="s">
        <v>358</v>
      </c>
      <c r="AS18" s="1414">
        <v>1</v>
      </c>
      <c r="AT18" s="242"/>
      <c r="AU18" s="242"/>
      <c r="AV18" s="242"/>
      <c r="AW18" s="242"/>
      <c r="AX18" s="242"/>
      <c r="AY18" s="242"/>
      <c r="AZ18" s="242"/>
      <c r="BA18" s="242"/>
      <c r="BB18" s="242"/>
      <c r="BC18" s="242"/>
      <c r="BD18" s="242"/>
      <c r="BE18" s="242"/>
      <c r="BF18" s="242"/>
      <c r="BG18" s="242"/>
      <c r="BH18" s="242"/>
      <c r="BI18" s="242"/>
      <c r="BJ18" s="242"/>
      <c r="BK18" s="242"/>
      <c r="BL18" s="242"/>
    </row>
    <row r="19" spans="1:16383" ht="84" customHeight="1" x14ac:dyDescent="0.2">
      <c r="A19" s="274"/>
      <c r="B19" s="1538"/>
      <c r="C19" s="214"/>
      <c r="D19" s="1514"/>
      <c r="E19" s="1514"/>
      <c r="F19" s="1514"/>
      <c r="G19" s="1384"/>
      <c r="H19" s="1514"/>
      <c r="I19" s="248"/>
      <c r="J19" s="248"/>
      <c r="K19" s="1672"/>
      <c r="L19" s="1672"/>
      <c r="M19" s="1565"/>
      <c r="N19" s="380">
        <v>600</v>
      </c>
      <c r="O19" s="252" t="str">
        <f t="shared" si="0"/>
        <v>ALTA</v>
      </c>
      <c r="P19" s="272">
        <f t="shared" si="1"/>
        <v>0.8</v>
      </c>
      <c r="Q19" s="440" t="s">
        <v>586</v>
      </c>
      <c r="R19" s="275">
        <v>0.6</v>
      </c>
      <c r="S19" s="252" t="str">
        <f t="shared" si="2"/>
        <v>MODERADO</v>
      </c>
      <c r="T19" s="272">
        <f t="shared" si="3"/>
        <v>0.6</v>
      </c>
      <c r="U19" s="253" t="str">
        <f t="shared" si="4"/>
        <v>ALTO</v>
      </c>
      <c r="V19" s="248">
        <v>2</v>
      </c>
      <c r="W19" s="408" t="s">
        <v>587</v>
      </c>
      <c r="X19" s="746" t="s">
        <v>9</v>
      </c>
      <c r="Y19" s="249" t="s">
        <v>63</v>
      </c>
      <c r="Z19" s="249" t="s">
        <v>69</v>
      </c>
      <c r="AA19" s="250" t="str">
        <f t="shared" si="5"/>
        <v>50%</v>
      </c>
      <c r="AB19" s="249" t="s">
        <v>74</v>
      </c>
      <c r="AC19" s="249" t="s">
        <v>79</v>
      </c>
      <c r="AD19" s="249" t="s">
        <v>83</v>
      </c>
      <c r="AE19" s="254">
        <f>IF(ISBLANK(W19),0,AA19*AF18)</f>
        <v>0.3</v>
      </c>
      <c r="AF19" s="254">
        <f>$AF18-$AE$19</f>
        <v>0.3</v>
      </c>
      <c r="AG19" s="252" t="str">
        <f t="shared" si="11"/>
        <v>BAJA</v>
      </c>
      <c r="AH19" s="250">
        <f t="shared" si="6"/>
        <v>0.3</v>
      </c>
      <c r="AI19" s="252" t="str">
        <f t="shared" si="7"/>
        <v>MODERADO</v>
      </c>
      <c r="AJ19" s="250">
        <f t="shared" si="8"/>
        <v>0.6</v>
      </c>
      <c r="AK19" s="253" t="str">
        <f t="shared" si="9"/>
        <v>MODERADO</v>
      </c>
      <c r="AL19" s="1446"/>
      <c r="AM19" s="1384"/>
      <c r="AN19" s="248"/>
      <c r="AO19" s="1782"/>
      <c r="AP19" s="1785"/>
      <c r="AQ19" s="1565"/>
      <c r="AR19" s="1374"/>
      <c r="AS19" s="1659"/>
      <c r="AT19" s="618"/>
      <c r="AU19" s="242"/>
      <c r="AV19" s="242"/>
      <c r="AW19" s="242"/>
      <c r="AX19" s="242"/>
      <c r="AY19" s="242"/>
      <c r="AZ19" s="242"/>
      <c r="BA19" s="242"/>
      <c r="BB19" s="242"/>
      <c r="BC19" s="242"/>
      <c r="BD19" s="242"/>
      <c r="BE19" s="242"/>
      <c r="BF19" s="242"/>
      <c r="BG19" s="242"/>
      <c r="BH19" s="242"/>
      <c r="BI19" s="242"/>
      <c r="BJ19" s="242"/>
      <c r="BK19" s="242"/>
      <c r="BL19" s="242"/>
    </row>
    <row r="20" spans="1:16383" ht="82.5" customHeight="1" x14ac:dyDescent="0.2">
      <c r="A20" s="274"/>
      <c r="B20" s="1538"/>
      <c r="C20" s="214"/>
      <c r="D20" s="1514"/>
      <c r="E20" s="1514"/>
      <c r="F20" s="1514"/>
      <c r="G20" s="1384"/>
      <c r="H20" s="1514"/>
      <c r="I20" s="248"/>
      <c r="J20" s="248"/>
      <c r="K20" s="1672"/>
      <c r="L20" s="1672"/>
      <c r="M20" s="1565"/>
      <c r="N20" s="380">
        <v>600</v>
      </c>
      <c r="O20" s="252" t="str">
        <f t="shared" si="0"/>
        <v>ALTA</v>
      </c>
      <c r="P20" s="272">
        <f t="shared" si="1"/>
        <v>0.8</v>
      </c>
      <c r="Q20" s="272" t="s">
        <v>586</v>
      </c>
      <c r="R20" s="275">
        <v>0.6</v>
      </c>
      <c r="S20" s="252" t="str">
        <f t="shared" si="2"/>
        <v>MODERADO</v>
      </c>
      <c r="T20" s="272">
        <f t="shared" si="3"/>
        <v>0.6</v>
      </c>
      <c r="U20" s="253" t="str">
        <f t="shared" si="4"/>
        <v>ALTO</v>
      </c>
      <c r="V20" s="248">
        <v>3</v>
      </c>
      <c r="W20" s="408" t="s">
        <v>588</v>
      </c>
      <c r="X20" s="746" t="s">
        <v>9</v>
      </c>
      <c r="Y20" s="249" t="s">
        <v>63</v>
      </c>
      <c r="Z20" s="249" t="s">
        <v>69</v>
      </c>
      <c r="AA20" s="250" t="str">
        <f t="shared" si="5"/>
        <v>50%</v>
      </c>
      <c r="AB20" s="249" t="s">
        <v>74</v>
      </c>
      <c r="AC20" s="249" t="s">
        <v>79</v>
      </c>
      <c r="AD20" s="249" t="s">
        <v>83</v>
      </c>
      <c r="AE20" s="249"/>
      <c r="AF20" s="254">
        <f>$AF19-$AE$19</f>
        <v>0</v>
      </c>
      <c r="AG20" s="252" t="str">
        <f t="shared" si="11"/>
        <v>MUY BAJA</v>
      </c>
      <c r="AH20" s="250">
        <v>0.2</v>
      </c>
      <c r="AI20" s="252" t="str">
        <f t="shared" si="7"/>
        <v>MODERADO</v>
      </c>
      <c r="AJ20" s="250">
        <f t="shared" si="8"/>
        <v>0.6</v>
      </c>
      <c r="AK20" s="253" t="str">
        <f t="shared" si="9"/>
        <v>MODERADO</v>
      </c>
      <c r="AL20" s="1446"/>
      <c r="AM20" s="1384"/>
      <c r="AN20" s="248"/>
      <c r="AO20" s="1782"/>
      <c r="AP20" s="1785"/>
      <c r="AQ20" s="1565"/>
      <c r="AR20" s="1374"/>
      <c r="AS20" s="1659"/>
      <c r="AT20" s="242"/>
      <c r="AU20" s="242"/>
      <c r="AV20" s="242"/>
      <c r="AW20" s="242"/>
      <c r="AX20" s="242"/>
      <c r="AY20" s="242"/>
      <c r="AZ20" s="242"/>
      <c r="BA20" s="242"/>
      <c r="BB20" s="242"/>
      <c r="BC20" s="242"/>
      <c r="BD20" s="242"/>
      <c r="BE20" s="242"/>
      <c r="BF20" s="242"/>
      <c r="BG20" s="242"/>
      <c r="BH20" s="242"/>
      <c r="BI20" s="242"/>
      <c r="BJ20" s="242"/>
      <c r="BK20" s="242"/>
      <c r="BL20" s="242"/>
    </row>
    <row r="21" spans="1:16383" ht="54" customHeight="1" x14ac:dyDescent="0.2">
      <c r="A21" s="274"/>
      <c r="B21" s="1539"/>
      <c r="C21" s="214"/>
      <c r="D21" s="1515"/>
      <c r="E21" s="1515"/>
      <c r="F21" s="1515"/>
      <c r="G21" s="1385"/>
      <c r="H21" s="1515"/>
      <c r="I21" s="248"/>
      <c r="J21" s="248"/>
      <c r="K21" s="1673"/>
      <c r="L21" s="1673"/>
      <c r="M21" s="1566"/>
      <c r="N21" s="380">
        <v>600</v>
      </c>
      <c r="O21" s="252" t="str">
        <f t="shared" si="0"/>
        <v>ALTA</v>
      </c>
      <c r="P21" s="272">
        <f t="shared" si="1"/>
        <v>0.8</v>
      </c>
      <c r="Q21" s="272" t="s">
        <v>586</v>
      </c>
      <c r="R21" s="275">
        <v>0.6</v>
      </c>
      <c r="S21" s="252" t="str">
        <f t="shared" si="2"/>
        <v>MODERADO</v>
      </c>
      <c r="T21" s="272">
        <f t="shared" si="3"/>
        <v>0.6</v>
      </c>
      <c r="U21" s="253" t="str">
        <f t="shared" si="4"/>
        <v>ALTO</v>
      </c>
      <c r="V21" s="248">
        <v>4</v>
      </c>
      <c r="W21" s="408" t="s">
        <v>589</v>
      </c>
      <c r="X21" s="746" t="s">
        <v>9</v>
      </c>
      <c r="Y21" s="249" t="s">
        <v>63</v>
      </c>
      <c r="Z21" s="249" t="s">
        <v>69</v>
      </c>
      <c r="AA21" s="250" t="str">
        <f t="shared" si="5"/>
        <v>50%</v>
      </c>
      <c r="AB21" s="249" t="s">
        <v>74</v>
      </c>
      <c r="AC21" s="249" t="s">
        <v>79</v>
      </c>
      <c r="AD21" s="249" t="s">
        <v>83</v>
      </c>
      <c r="AE21" s="254">
        <f>IF(ISBLANK(W21),0,AA21*AF20)</f>
        <v>0</v>
      </c>
      <c r="AF21" s="254">
        <f>AF20-AE21</f>
        <v>0</v>
      </c>
      <c r="AG21" s="252" t="str">
        <f t="shared" si="11"/>
        <v>MUY BAJA</v>
      </c>
      <c r="AH21" s="250">
        <v>0.2</v>
      </c>
      <c r="AI21" s="252" t="str">
        <f t="shared" si="7"/>
        <v>MODERADO</v>
      </c>
      <c r="AJ21" s="250">
        <f t="shared" si="8"/>
        <v>0.6</v>
      </c>
      <c r="AK21" s="253" t="str">
        <f t="shared" si="9"/>
        <v>MODERADO</v>
      </c>
      <c r="AL21" s="1446"/>
      <c r="AM21" s="1385"/>
      <c r="AN21" s="248"/>
      <c r="AO21" s="1783"/>
      <c r="AP21" s="1787"/>
      <c r="AQ21" s="1566"/>
      <c r="AR21" s="1375"/>
      <c r="AS21" s="1660"/>
      <c r="AT21" s="242"/>
      <c r="AU21" s="242"/>
      <c r="AV21" s="242"/>
      <c r="AW21" s="242"/>
      <c r="AX21" s="242"/>
      <c r="AY21" s="242"/>
      <c r="AZ21" s="242"/>
      <c r="BA21" s="242"/>
      <c r="BB21" s="242"/>
      <c r="BC21" s="242"/>
      <c r="BD21" s="242"/>
      <c r="BE21" s="242"/>
      <c r="BF21" s="242"/>
      <c r="BG21" s="242"/>
      <c r="BH21" s="242"/>
      <c r="BI21" s="242"/>
      <c r="BJ21" s="242"/>
      <c r="BK21" s="242"/>
      <c r="BL21" s="242"/>
    </row>
    <row r="22" spans="1:16383" ht="69.75" customHeight="1" x14ac:dyDescent="0.2">
      <c r="A22" s="274"/>
      <c r="B22" s="1373">
        <v>3</v>
      </c>
      <c r="C22" s="214"/>
      <c r="D22" s="1763" t="s">
        <v>330</v>
      </c>
      <c r="E22" s="1513" t="s">
        <v>590</v>
      </c>
      <c r="F22" s="1513" t="s">
        <v>841</v>
      </c>
      <c r="G22" s="1383" t="s">
        <v>92</v>
      </c>
      <c r="H22" s="1547" t="s">
        <v>591</v>
      </c>
      <c r="I22" s="248"/>
      <c r="J22" s="248"/>
      <c r="K22" s="1671" t="s">
        <v>295</v>
      </c>
      <c r="L22" s="1671" t="s">
        <v>300</v>
      </c>
      <c r="M22" s="1564" t="s">
        <v>158</v>
      </c>
      <c r="N22" s="380">
        <v>5001</v>
      </c>
      <c r="O22" s="252" t="str">
        <f t="shared" si="0"/>
        <v>MUY ALTA</v>
      </c>
      <c r="P22" s="272">
        <f t="shared" si="1"/>
        <v>1</v>
      </c>
      <c r="Q22" s="514" t="s">
        <v>198</v>
      </c>
      <c r="R22" s="275">
        <v>0.6</v>
      </c>
      <c r="S22" s="252" t="str">
        <f t="shared" si="2"/>
        <v>MODERADO</v>
      </c>
      <c r="T22" s="272">
        <f t="shared" si="3"/>
        <v>0.6</v>
      </c>
      <c r="U22" s="253" t="str">
        <f t="shared" si="4"/>
        <v>ALTO</v>
      </c>
      <c r="V22" s="248">
        <v>1</v>
      </c>
      <c r="W22" s="408" t="s">
        <v>592</v>
      </c>
      <c r="X22" s="746" t="s">
        <v>9</v>
      </c>
      <c r="Y22" s="249" t="s">
        <v>63</v>
      </c>
      <c r="Z22" s="249" t="s">
        <v>69</v>
      </c>
      <c r="AA22" s="250" t="str">
        <f t="shared" si="5"/>
        <v>50%</v>
      </c>
      <c r="AB22" s="249" t="s">
        <v>74</v>
      </c>
      <c r="AC22" s="249" t="s">
        <v>79</v>
      </c>
      <c r="AD22" s="249" t="s">
        <v>83</v>
      </c>
      <c r="AE22" s="254">
        <f t="shared" ref="AE22:AE26" si="12">IF(ISBLANK(W22),0,AA22*AF21)</f>
        <v>0</v>
      </c>
      <c r="AF22" s="254">
        <f>IFERROR(IF(X22="Probabilidad",(P22-(P22*AA22)),IF(X22="Impacto",P22,"")),"")</f>
        <v>0.5</v>
      </c>
      <c r="AG22" s="252" t="str">
        <f>IFERROR(IF(AF22="","",IF(AF22&lt;=0.2,"MUY BAJA",IF(AF22&lt;=0.4,"BAJA",IF(AF22&lt;=0.1,"MEDIA",IF(AF22&lt;=0.5,"ALTA","MUY ALTA"))))),"")</f>
        <v>ALTA</v>
      </c>
      <c r="AH22" s="250">
        <v>0.2</v>
      </c>
      <c r="AI22" s="252" t="str">
        <f t="shared" si="7"/>
        <v>MODERADO</v>
      </c>
      <c r="AJ22" s="250">
        <f t="shared" si="8"/>
        <v>0.6</v>
      </c>
      <c r="AK22" s="808" t="str">
        <f t="shared" si="9"/>
        <v>ALTO</v>
      </c>
      <c r="AL22" s="1780" t="str">
        <f>AK26</f>
        <v>MODERADO</v>
      </c>
      <c r="AM22" s="1796" t="s">
        <v>258</v>
      </c>
      <c r="AN22" s="248"/>
      <c r="AO22" s="1781" t="s">
        <v>987</v>
      </c>
      <c r="AP22" s="1784" t="s">
        <v>932</v>
      </c>
      <c r="AQ22" s="1564" t="s">
        <v>986</v>
      </c>
      <c r="AR22" s="1373" t="s">
        <v>267</v>
      </c>
      <c r="AS22" s="1414">
        <v>1</v>
      </c>
      <c r="AT22" s="242"/>
      <c r="AU22" s="242"/>
      <c r="AV22" s="242"/>
      <c r="AW22" s="242"/>
      <c r="AX22" s="242"/>
      <c r="AY22" s="242"/>
      <c r="AZ22" s="242"/>
      <c r="BA22" s="242"/>
      <c r="BB22" s="242"/>
      <c r="BC22" s="242"/>
      <c r="BD22" s="242"/>
      <c r="BE22" s="242"/>
      <c r="BF22" s="242"/>
      <c r="BG22" s="242"/>
      <c r="BH22" s="242"/>
      <c r="BI22" s="242"/>
      <c r="BJ22" s="242"/>
      <c r="BK22" s="242"/>
      <c r="BL22" s="242"/>
    </row>
    <row r="23" spans="1:16383" ht="67.5" customHeight="1" x14ac:dyDescent="0.2">
      <c r="A23" s="274"/>
      <c r="B23" s="1374"/>
      <c r="C23" s="214"/>
      <c r="D23" s="1794"/>
      <c r="E23" s="1514"/>
      <c r="F23" s="1514"/>
      <c r="G23" s="1384"/>
      <c r="H23" s="1548"/>
      <c r="I23" s="248"/>
      <c r="J23" s="248"/>
      <c r="K23" s="1672"/>
      <c r="L23" s="1672"/>
      <c r="M23" s="1565"/>
      <c r="N23" s="380">
        <v>5001</v>
      </c>
      <c r="O23" s="252" t="str">
        <f t="shared" si="0"/>
        <v>MUY ALTA</v>
      </c>
      <c r="P23" s="272">
        <f t="shared" si="1"/>
        <v>1</v>
      </c>
      <c r="Q23" s="514" t="s">
        <v>198</v>
      </c>
      <c r="R23" s="275">
        <v>0.6</v>
      </c>
      <c r="S23" s="252" t="str">
        <f t="shared" si="2"/>
        <v>MODERADO</v>
      </c>
      <c r="T23" s="272">
        <f t="shared" si="3"/>
        <v>0.6</v>
      </c>
      <c r="U23" s="253" t="str">
        <f t="shared" si="4"/>
        <v>ALTO</v>
      </c>
      <c r="V23" s="248">
        <v>2</v>
      </c>
      <c r="W23" s="408" t="s">
        <v>593</v>
      </c>
      <c r="X23" s="746" t="s">
        <v>9</v>
      </c>
      <c r="Y23" s="249" t="s">
        <v>63</v>
      </c>
      <c r="Z23" s="249" t="s">
        <v>69</v>
      </c>
      <c r="AA23" s="250" t="str">
        <f t="shared" si="5"/>
        <v>50%</v>
      </c>
      <c r="AB23" s="249" t="s">
        <v>74</v>
      </c>
      <c r="AC23" s="249" t="s">
        <v>79</v>
      </c>
      <c r="AD23" s="249" t="s">
        <v>83</v>
      </c>
      <c r="AE23" s="254">
        <f t="shared" si="12"/>
        <v>0.25</v>
      </c>
      <c r="AF23" s="254">
        <f>IFERROR(IF(X23="Probabilidad",(P23-(P23*AA23)),IF(X23="Impacto",P23,"")),"")</f>
        <v>0.5</v>
      </c>
      <c r="AG23" s="252" t="str">
        <f t="shared" si="11"/>
        <v>MEDIA</v>
      </c>
      <c r="AH23" s="250">
        <v>0.2</v>
      </c>
      <c r="AI23" s="252" t="str">
        <f t="shared" si="7"/>
        <v>MODERADO</v>
      </c>
      <c r="AJ23" s="250">
        <f t="shared" si="8"/>
        <v>0.6</v>
      </c>
      <c r="AK23" s="808" t="str">
        <f t="shared" si="9"/>
        <v>MODERADO</v>
      </c>
      <c r="AL23" s="1780"/>
      <c r="AM23" s="1797"/>
      <c r="AN23" s="248"/>
      <c r="AO23" s="1782"/>
      <c r="AP23" s="1785"/>
      <c r="AQ23" s="1565"/>
      <c r="AR23" s="1374"/>
      <c r="AS23" s="1659"/>
      <c r="AT23" s="242"/>
      <c r="AU23" s="242"/>
      <c r="AV23" s="242"/>
      <c r="AW23" s="242"/>
      <c r="AX23" s="242"/>
      <c r="AY23" s="242"/>
      <c r="AZ23" s="242"/>
      <c r="BA23" s="242"/>
      <c r="BB23" s="242"/>
      <c r="BC23" s="242"/>
      <c r="BD23" s="242"/>
      <c r="BE23" s="242"/>
      <c r="BF23" s="242"/>
      <c r="BG23" s="242"/>
      <c r="BH23" s="242"/>
      <c r="BI23" s="242"/>
      <c r="BJ23" s="242"/>
      <c r="BK23" s="242"/>
      <c r="BL23" s="242"/>
    </row>
    <row r="24" spans="1:16383" ht="48" customHeight="1" x14ac:dyDescent="0.2">
      <c r="A24" s="274"/>
      <c r="B24" s="1374"/>
      <c r="C24" s="214"/>
      <c r="D24" s="1794"/>
      <c r="E24" s="1514"/>
      <c r="F24" s="1514"/>
      <c r="G24" s="1384"/>
      <c r="H24" s="1548"/>
      <c r="I24" s="248"/>
      <c r="J24" s="248"/>
      <c r="K24" s="1672"/>
      <c r="L24" s="1672"/>
      <c r="M24" s="1565"/>
      <c r="N24" s="380">
        <v>5001</v>
      </c>
      <c r="O24" s="252" t="str">
        <f t="shared" si="0"/>
        <v>MUY ALTA</v>
      </c>
      <c r="P24" s="272">
        <f t="shared" si="1"/>
        <v>1</v>
      </c>
      <c r="Q24" s="514" t="s">
        <v>198</v>
      </c>
      <c r="R24" s="275">
        <v>0.6</v>
      </c>
      <c r="S24" s="252" t="str">
        <f t="shared" si="2"/>
        <v>MODERADO</v>
      </c>
      <c r="T24" s="272">
        <f t="shared" si="3"/>
        <v>0.6</v>
      </c>
      <c r="U24" s="253" t="str">
        <f t="shared" si="4"/>
        <v>ALTO</v>
      </c>
      <c r="V24" s="248">
        <v>3</v>
      </c>
      <c r="W24" s="408" t="s">
        <v>331</v>
      </c>
      <c r="X24" s="746" t="s">
        <v>9</v>
      </c>
      <c r="Y24" s="249" t="s">
        <v>63</v>
      </c>
      <c r="Z24" s="249" t="s">
        <v>69</v>
      </c>
      <c r="AA24" s="250" t="str">
        <f t="shared" si="5"/>
        <v>50%</v>
      </c>
      <c r="AB24" s="249" t="s">
        <v>74</v>
      </c>
      <c r="AC24" s="249" t="s">
        <v>79</v>
      </c>
      <c r="AD24" s="249" t="s">
        <v>83</v>
      </c>
      <c r="AE24" s="254">
        <f t="shared" si="12"/>
        <v>0.25</v>
      </c>
      <c r="AF24" s="254">
        <f t="shared" ref="AF24:AF26" si="13">AF23-AE24</f>
        <v>0.25</v>
      </c>
      <c r="AG24" s="252" t="str">
        <f t="shared" si="11"/>
        <v>BAJA</v>
      </c>
      <c r="AH24" s="250">
        <v>0.2</v>
      </c>
      <c r="AI24" s="252" t="str">
        <f t="shared" si="7"/>
        <v>MODERADO</v>
      </c>
      <c r="AJ24" s="250">
        <f t="shared" si="8"/>
        <v>0.6</v>
      </c>
      <c r="AK24" s="808" t="str">
        <f t="shared" si="9"/>
        <v>MODERADO</v>
      </c>
      <c r="AL24" s="1780"/>
      <c r="AM24" s="1797"/>
      <c r="AN24" s="248"/>
      <c r="AO24" s="1782"/>
      <c r="AP24" s="1785"/>
      <c r="AQ24" s="1565"/>
      <c r="AR24" s="1374"/>
      <c r="AS24" s="1659"/>
      <c r="AT24" s="242"/>
      <c r="AU24" s="242"/>
      <c r="AV24" s="242"/>
      <c r="AW24" s="242"/>
      <c r="AX24" s="242"/>
      <c r="AY24" s="242"/>
      <c r="AZ24" s="242"/>
      <c r="BA24" s="242"/>
      <c r="BB24" s="242"/>
      <c r="BC24" s="242"/>
      <c r="BD24" s="242"/>
      <c r="BE24" s="242"/>
      <c r="BF24" s="242"/>
      <c r="BG24" s="242"/>
      <c r="BH24" s="242"/>
      <c r="BI24" s="242"/>
      <c r="BJ24" s="242"/>
      <c r="BK24" s="242"/>
      <c r="BL24" s="242"/>
    </row>
    <row r="25" spans="1:16383" ht="81.75" customHeight="1" x14ac:dyDescent="0.2">
      <c r="A25" s="274"/>
      <c r="B25" s="1374"/>
      <c r="C25" s="214"/>
      <c r="D25" s="1794"/>
      <c r="E25" s="1514"/>
      <c r="F25" s="1514"/>
      <c r="G25" s="1384"/>
      <c r="H25" s="1548"/>
      <c r="I25" s="248"/>
      <c r="J25" s="248"/>
      <c r="K25" s="1672"/>
      <c r="L25" s="1672"/>
      <c r="M25" s="1565"/>
      <c r="N25" s="380">
        <v>5001</v>
      </c>
      <c r="O25" s="252" t="str">
        <f t="shared" si="0"/>
        <v>MUY ALTA</v>
      </c>
      <c r="P25" s="272">
        <f t="shared" si="1"/>
        <v>1</v>
      </c>
      <c r="Q25" s="514" t="s">
        <v>198</v>
      </c>
      <c r="R25" s="275">
        <v>0.6</v>
      </c>
      <c r="S25" s="252" t="str">
        <f t="shared" si="2"/>
        <v>MODERADO</v>
      </c>
      <c r="T25" s="272">
        <f t="shared" si="3"/>
        <v>0.6</v>
      </c>
      <c r="U25" s="253" t="str">
        <f t="shared" si="4"/>
        <v>ALTO</v>
      </c>
      <c r="V25" s="248">
        <v>4</v>
      </c>
      <c r="W25" s="408" t="s">
        <v>842</v>
      </c>
      <c r="X25" s="746" t="s">
        <v>9</v>
      </c>
      <c r="Y25" s="249" t="s">
        <v>63</v>
      </c>
      <c r="Z25" s="249" t="s">
        <v>69</v>
      </c>
      <c r="AA25" s="250" t="str">
        <f t="shared" si="5"/>
        <v>50%</v>
      </c>
      <c r="AB25" s="249" t="s">
        <v>74</v>
      </c>
      <c r="AC25" s="249" t="s">
        <v>79</v>
      </c>
      <c r="AD25" s="249" t="s">
        <v>83</v>
      </c>
      <c r="AE25" s="254">
        <f t="shared" si="12"/>
        <v>0.125</v>
      </c>
      <c r="AF25" s="254">
        <f t="shared" si="13"/>
        <v>0.125</v>
      </c>
      <c r="AG25" s="252" t="str">
        <f t="shared" si="11"/>
        <v>MUY BAJA</v>
      </c>
      <c r="AH25" s="250">
        <v>0.2</v>
      </c>
      <c r="AI25" s="252" t="str">
        <f t="shared" si="7"/>
        <v>MODERADO</v>
      </c>
      <c r="AJ25" s="250">
        <f t="shared" si="8"/>
        <v>0.6</v>
      </c>
      <c r="AK25" s="808" t="str">
        <f t="shared" si="9"/>
        <v>MODERADO</v>
      </c>
      <c r="AL25" s="1780"/>
      <c r="AM25" s="1797"/>
      <c r="AN25" s="248"/>
      <c r="AO25" s="1782"/>
      <c r="AP25" s="1785"/>
      <c r="AQ25" s="1565"/>
      <c r="AR25" s="1374"/>
      <c r="AS25" s="1659"/>
      <c r="AT25" s="242"/>
      <c r="AU25" s="242"/>
      <c r="AV25" s="242"/>
      <c r="AW25" s="242"/>
      <c r="AX25" s="242"/>
      <c r="AY25" s="242"/>
      <c r="AZ25" s="242"/>
      <c r="BA25" s="242"/>
      <c r="BB25" s="242"/>
      <c r="BC25" s="242"/>
      <c r="BD25" s="242"/>
      <c r="BE25" s="242"/>
      <c r="BF25" s="242"/>
      <c r="BG25" s="242"/>
      <c r="BH25" s="242"/>
      <c r="BI25" s="242"/>
      <c r="BJ25" s="242"/>
      <c r="BK25" s="242"/>
      <c r="BL25" s="242"/>
    </row>
    <row r="26" spans="1:16383" ht="63" customHeight="1" x14ac:dyDescent="0.2">
      <c r="A26" s="274"/>
      <c r="B26" s="1375"/>
      <c r="C26" s="214"/>
      <c r="D26" s="1795"/>
      <c r="E26" s="1515"/>
      <c r="F26" s="1515"/>
      <c r="G26" s="1384"/>
      <c r="H26" s="1549"/>
      <c r="I26" s="248"/>
      <c r="J26" s="248"/>
      <c r="K26" s="1672"/>
      <c r="L26" s="1672"/>
      <c r="M26" s="1565"/>
      <c r="N26" s="380">
        <v>5001</v>
      </c>
      <c r="O26" s="252" t="str">
        <f t="shared" si="0"/>
        <v>MUY ALTA</v>
      </c>
      <c r="P26" s="272">
        <f t="shared" si="1"/>
        <v>1</v>
      </c>
      <c r="Q26" s="514" t="s">
        <v>198</v>
      </c>
      <c r="R26" s="275">
        <v>0.6</v>
      </c>
      <c r="S26" s="252" t="str">
        <f t="shared" si="2"/>
        <v>MODERADO</v>
      </c>
      <c r="T26" s="272">
        <f t="shared" si="3"/>
        <v>0.6</v>
      </c>
      <c r="U26" s="253" t="str">
        <f t="shared" si="4"/>
        <v>ALTO</v>
      </c>
      <c r="V26" s="248">
        <v>5</v>
      </c>
      <c r="W26" s="408" t="s">
        <v>843</v>
      </c>
      <c r="X26" s="746" t="s">
        <v>9</v>
      </c>
      <c r="Y26" s="249" t="s">
        <v>63</v>
      </c>
      <c r="Z26" s="249" t="s">
        <v>69</v>
      </c>
      <c r="AA26" s="250" t="str">
        <f t="shared" si="5"/>
        <v>50%</v>
      </c>
      <c r="AB26" s="249" t="s">
        <v>74</v>
      </c>
      <c r="AC26" s="249" t="s">
        <v>79</v>
      </c>
      <c r="AD26" s="249" t="s">
        <v>83</v>
      </c>
      <c r="AE26" s="254">
        <f t="shared" si="12"/>
        <v>6.25E-2</v>
      </c>
      <c r="AF26" s="254">
        <f t="shared" si="13"/>
        <v>6.25E-2</v>
      </c>
      <c r="AG26" s="252" t="str">
        <f t="shared" si="11"/>
        <v>MUY BAJA</v>
      </c>
      <c r="AH26" s="250">
        <v>0.2</v>
      </c>
      <c r="AI26" s="252" t="str">
        <f t="shared" si="7"/>
        <v>MODERADO</v>
      </c>
      <c r="AJ26" s="250">
        <f t="shared" si="8"/>
        <v>0.6</v>
      </c>
      <c r="AK26" s="808" t="str">
        <f t="shared" si="9"/>
        <v>MODERADO</v>
      </c>
      <c r="AL26" s="1780"/>
      <c r="AM26" s="1797"/>
      <c r="AN26" s="255"/>
      <c r="AO26" s="1782"/>
      <c r="AP26" s="1785"/>
      <c r="AQ26" s="1565"/>
      <c r="AR26" s="1374"/>
      <c r="AS26" s="1659"/>
      <c r="AT26" s="242"/>
      <c r="AU26" s="242"/>
      <c r="AV26" s="242"/>
      <c r="AW26" s="242"/>
      <c r="AX26" s="242"/>
      <c r="AY26" s="242"/>
      <c r="AZ26" s="242"/>
      <c r="BA26" s="242"/>
      <c r="BB26" s="242"/>
      <c r="BC26" s="242"/>
      <c r="BD26" s="242"/>
      <c r="BE26" s="242"/>
      <c r="BF26" s="242"/>
      <c r="BG26" s="242"/>
      <c r="BH26" s="242"/>
      <c r="BI26" s="242"/>
      <c r="BJ26" s="242"/>
      <c r="BK26" s="242"/>
      <c r="BL26" s="242"/>
    </row>
    <row r="27" spans="1:16383" ht="129" customHeight="1" x14ac:dyDescent="0.2">
      <c r="A27" s="742"/>
      <c r="B27" s="743">
        <v>4</v>
      </c>
      <c r="C27" s="744" t="s">
        <v>1130</v>
      </c>
      <c r="D27" s="698" t="s">
        <v>1181</v>
      </c>
      <c r="E27" s="698" t="s">
        <v>1179</v>
      </c>
      <c r="F27" s="812" t="s">
        <v>1180</v>
      </c>
      <c r="G27" s="803" t="s">
        <v>92</v>
      </c>
      <c r="H27" s="813" t="s">
        <v>1182</v>
      </c>
      <c r="I27" s="743" t="s">
        <v>1131</v>
      </c>
      <c r="J27" s="804"/>
      <c r="K27" s="805" t="s">
        <v>152</v>
      </c>
      <c r="L27" s="805" t="s">
        <v>294</v>
      </c>
      <c r="M27" s="806" t="s">
        <v>165</v>
      </c>
      <c r="N27" s="807">
        <v>360</v>
      </c>
      <c r="O27" s="252" t="str">
        <f t="shared" si="0"/>
        <v>MEDIA</v>
      </c>
      <c r="P27" s="272">
        <f t="shared" si="1"/>
        <v>0.6</v>
      </c>
      <c r="Q27" s="514" t="s">
        <v>198</v>
      </c>
      <c r="R27" s="275">
        <v>0.6</v>
      </c>
      <c r="S27" s="252" t="str">
        <f t="shared" si="2"/>
        <v>MODERADO</v>
      </c>
      <c r="T27" s="272">
        <f t="shared" si="3"/>
        <v>0.6</v>
      </c>
      <c r="U27" s="253" t="str">
        <f t="shared" si="4"/>
        <v>MODERADO</v>
      </c>
      <c r="V27" s="745">
        <v>1</v>
      </c>
      <c r="W27" s="745" t="s">
        <v>1132</v>
      </c>
      <c r="X27" s="746" t="s">
        <v>9</v>
      </c>
      <c r="Y27" s="249" t="s">
        <v>63</v>
      </c>
      <c r="Z27" s="249" t="s">
        <v>69</v>
      </c>
      <c r="AA27" s="250" t="str">
        <f t="shared" ref="AA27" si="14">IF(AND(Y27="Preventivo",Z27="Automático"),"50%",IF(AND(Y27="Preventivo",Z27="Manual"),"40%",IF(AND(Y27="Detectivo",Z27="Automático"),"40%",IF(AND(Y27="Detectivo",Z27="Manual"),"30%",IF(AND(Y27="Correctivo",Z27="Automático"),"35%",IF(AND(Y27="Correctivo",Z27="Manual"),"25%",""))))))</f>
        <v>50%</v>
      </c>
      <c r="AB27" s="249" t="s">
        <v>74</v>
      </c>
      <c r="AC27" s="249" t="s">
        <v>79</v>
      </c>
      <c r="AD27" s="249" t="s">
        <v>83</v>
      </c>
      <c r="AE27" s="746"/>
      <c r="AF27" s="251">
        <f t="shared" ref="AF27" si="15">IFERROR(IF(X27="Probabilidad",(P27-(+P27*AA27)),IF(X27="Impacto",P27,"")),"")</f>
        <v>0.3</v>
      </c>
      <c r="AG27" s="252" t="str">
        <f t="shared" si="11"/>
        <v>BAJA</v>
      </c>
      <c r="AH27" s="746"/>
      <c r="AI27" s="252" t="str">
        <f t="shared" si="7"/>
        <v>MODERADO</v>
      </c>
      <c r="AJ27" s="250">
        <f t="shared" si="8"/>
        <v>0.6</v>
      </c>
      <c r="AK27" s="808" t="str">
        <f t="shared" si="9"/>
        <v>MODERADO</v>
      </c>
      <c r="AL27" s="811" t="str">
        <f>AK27</f>
        <v>MODERADO</v>
      </c>
      <c r="AM27" s="810" t="s">
        <v>258</v>
      </c>
      <c r="AN27" s="809"/>
      <c r="AO27" s="809"/>
      <c r="AP27" s="809"/>
      <c r="AQ27" s="809"/>
      <c r="AR27" s="809"/>
      <c r="AS27" s="2188">
        <v>1</v>
      </c>
      <c r="AT27" s="747"/>
      <c r="AU27" s="747"/>
      <c r="AV27" s="747"/>
      <c r="AW27" s="747"/>
      <c r="AX27" s="747"/>
      <c r="AY27" s="747"/>
      <c r="AZ27" s="747"/>
      <c r="BA27" s="747"/>
      <c r="BB27" s="747"/>
      <c r="BC27" s="747"/>
      <c r="BD27" s="747"/>
      <c r="BE27" s="747"/>
      <c r="BF27" s="747"/>
      <c r="BG27" s="747"/>
      <c r="BH27" s="747"/>
      <c r="BI27" s="747"/>
      <c r="BJ27" s="747"/>
      <c r="BK27" s="747"/>
      <c r="BL27" s="747"/>
      <c r="BM27" s="747"/>
      <c r="BN27" s="747"/>
      <c r="BO27" s="747"/>
      <c r="BP27" s="747"/>
      <c r="BQ27" s="747"/>
      <c r="BR27" s="747"/>
      <c r="BS27" s="747"/>
      <c r="BT27" s="747"/>
      <c r="BU27" s="747"/>
      <c r="BV27" s="747"/>
      <c r="BW27" s="747"/>
      <c r="BX27" s="747"/>
      <c r="BY27" s="747"/>
      <c r="BZ27" s="747"/>
      <c r="CA27" s="747"/>
      <c r="CB27" s="747"/>
      <c r="CC27" s="747"/>
      <c r="CD27" s="747"/>
      <c r="CE27" s="747"/>
      <c r="CF27" s="747"/>
      <c r="CG27" s="747"/>
      <c r="CH27" s="747"/>
      <c r="CI27" s="747"/>
      <c r="CJ27" s="747"/>
      <c r="CK27" s="747"/>
      <c r="CL27" s="747"/>
      <c r="CM27" s="747"/>
      <c r="CN27" s="747"/>
      <c r="CO27" s="747"/>
      <c r="CP27" s="747"/>
      <c r="CQ27" s="747"/>
      <c r="CR27" s="747"/>
      <c r="CS27" s="747"/>
      <c r="CT27" s="747"/>
      <c r="CU27" s="747"/>
      <c r="CV27" s="747"/>
      <c r="CW27" s="747"/>
      <c r="CX27" s="747"/>
      <c r="CY27" s="747"/>
      <c r="CZ27" s="747"/>
      <c r="DA27" s="747"/>
      <c r="DB27" s="747"/>
      <c r="DC27" s="747"/>
      <c r="DD27" s="747"/>
      <c r="DE27" s="747"/>
      <c r="DF27" s="747"/>
      <c r="DG27" s="747"/>
      <c r="DH27" s="747"/>
      <c r="DI27" s="747"/>
      <c r="DJ27" s="747"/>
      <c r="DK27" s="747"/>
      <c r="DL27" s="747"/>
      <c r="DM27" s="747"/>
      <c r="DN27" s="747"/>
      <c r="DO27" s="747"/>
      <c r="DP27" s="747"/>
      <c r="DQ27" s="747"/>
      <c r="DR27" s="747"/>
      <c r="DS27" s="747"/>
      <c r="DT27" s="747"/>
      <c r="DU27" s="747"/>
      <c r="DV27" s="747"/>
      <c r="DW27" s="747"/>
      <c r="DX27" s="747"/>
      <c r="DY27" s="747"/>
      <c r="DZ27" s="747"/>
      <c r="EA27" s="747"/>
      <c r="EB27" s="747"/>
      <c r="EC27" s="747"/>
      <c r="ED27" s="747"/>
      <c r="EE27" s="747"/>
      <c r="EF27" s="747"/>
      <c r="EG27" s="747"/>
      <c r="EH27" s="747"/>
      <c r="EI27" s="747"/>
      <c r="EJ27" s="747"/>
      <c r="EK27" s="747"/>
      <c r="EL27" s="747"/>
      <c r="EM27" s="747"/>
      <c r="EN27" s="747"/>
      <c r="EO27" s="747"/>
      <c r="EP27" s="747"/>
      <c r="EQ27" s="747"/>
      <c r="ER27" s="747"/>
      <c r="ES27" s="747"/>
      <c r="ET27" s="747"/>
      <c r="EU27" s="747"/>
      <c r="EV27" s="747"/>
      <c r="EW27" s="747"/>
      <c r="EX27" s="747"/>
      <c r="EY27" s="747"/>
      <c r="EZ27" s="747"/>
      <c r="FA27" s="747"/>
      <c r="FB27" s="747"/>
      <c r="FC27" s="747"/>
      <c r="FD27" s="747"/>
      <c r="FE27" s="747"/>
      <c r="FF27" s="747"/>
      <c r="FG27" s="747"/>
      <c r="FH27" s="747"/>
      <c r="FI27" s="747"/>
      <c r="FJ27" s="747"/>
      <c r="FK27" s="747"/>
      <c r="FL27" s="747"/>
      <c r="FM27" s="747"/>
      <c r="FN27" s="747"/>
      <c r="FO27" s="747"/>
      <c r="FP27" s="747"/>
      <c r="FQ27" s="747"/>
      <c r="FR27" s="747"/>
      <c r="FS27" s="747"/>
      <c r="FT27" s="747"/>
      <c r="FU27" s="747"/>
      <c r="FV27" s="747"/>
      <c r="FW27" s="747"/>
      <c r="FX27" s="747"/>
      <c r="FY27" s="747"/>
      <c r="FZ27" s="747"/>
      <c r="GA27" s="747"/>
      <c r="GB27" s="747"/>
      <c r="GC27" s="747"/>
      <c r="GD27" s="747"/>
      <c r="GE27" s="747"/>
      <c r="GF27" s="747"/>
      <c r="GG27" s="747"/>
      <c r="GH27" s="747"/>
      <c r="GI27" s="747"/>
      <c r="GJ27" s="747"/>
      <c r="GK27" s="747"/>
      <c r="GL27" s="747"/>
      <c r="GM27" s="747"/>
      <c r="GN27" s="747"/>
      <c r="GO27" s="747"/>
      <c r="GP27" s="747"/>
      <c r="GQ27" s="747"/>
      <c r="GR27" s="747"/>
      <c r="GS27" s="747"/>
      <c r="GT27" s="747"/>
      <c r="GU27" s="747"/>
      <c r="GV27" s="747"/>
      <c r="GW27" s="747"/>
      <c r="GX27" s="747"/>
      <c r="GY27" s="747"/>
      <c r="GZ27" s="747"/>
      <c r="HA27" s="747"/>
      <c r="HB27" s="747"/>
      <c r="HC27" s="747"/>
      <c r="HD27" s="747"/>
      <c r="HE27" s="747"/>
      <c r="HF27" s="747"/>
      <c r="HG27" s="747"/>
      <c r="HH27" s="747"/>
      <c r="HI27" s="747"/>
      <c r="HJ27" s="747"/>
      <c r="HK27" s="747"/>
      <c r="HL27" s="747"/>
      <c r="HM27" s="747"/>
      <c r="HN27" s="747"/>
      <c r="HO27" s="747"/>
      <c r="HP27" s="747"/>
      <c r="HQ27" s="747"/>
      <c r="HR27" s="747"/>
      <c r="HS27" s="747"/>
      <c r="HT27" s="747"/>
      <c r="HU27" s="747"/>
      <c r="HV27" s="747"/>
      <c r="HW27" s="747"/>
      <c r="HX27" s="747"/>
      <c r="HY27" s="747"/>
      <c r="HZ27" s="747"/>
      <c r="IA27" s="747"/>
      <c r="IB27" s="747"/>
      <c r="IC27" s="747"/>
      <c r="ID27" s="747"/>
      <c r="IE27" s="747"/>
      <c r="IF27" s="747"/>
      <c r="IG27" s="747"/>
      <c r="IH27" s="747"/>
      <c r="II27" s="747"/>
      <c r="IJ27" s="747"/>
      <c r="IK27" s="747"/>
      <c r="IL27" s="747"/>
      <c r="IM27" s="747"/>
      <c r="IN27" s="747"/>
      <c r="IO27" s="747"/>
      <c r="IP27" s="747"/>
      <c r="IQ27" s="747"/>
      <c r="IR27" s="747"/>
      <c r="IS27" s="747"/>
      <c r="IT27" s="747"/>
      <c r="IU27" s="747"/>
      <c r="IV27" s="747"/>
      <c r="IW27" s="747"/>
      <c r="IX27" s="747"/>
      <c r="IY27" s="747"/>
      <c r="IZ27" s="747"/>
      <c r="JA27" s="747"/>
      <c r="JB27" s="747"/>
      <c r="JC27" s="747"/>
      <c r="JD27" s="747"/>
      <c r="JE27" s="747"/>
      <c r="JF27" s="747"/>
      <c r="JG27" s="747"/>
      <c r="JH27" s="747"/>
      <c r="JI27" s="747"/>
      <c r="JJ27" s="747"/>
      <c r="JK27" s="747"/>
      <c r="JL27" s="747"/>
      <c r="JM27" s="747"/>
      <c r="JN27" s="747"/>
      <c r="JO27" s="747"/>
      <c r="JP27" s="747"/>
      <c r="JQ27" s="747"/>
      <c r="JR27" s="747"/>
      <c r="JS27" s="747"/>
      <c r="JT27" s="747"/>
      <c r="JU27" s="747"/>
      <c r="JV27" s="747"/>
      <c r="JW27" s="747"/>
      <c r="JX27" s="747"/>
      <c r="JY27" s="747"/>
      <c r="JZ27" s="747"/>
      <c r="KA27" s="747"/>
      <c r="KB27" s="747"/>
      <c r="KC27" s="747"/>
      <c r="KD27" s="747"/>
      <c r="KE27" s="747"/>
      <c r="KF27" s="747"/>
      <c r="KG27" s="747"/>
      <c r="KH27" s="747"/>
      <c r="KI27" s="747"/>
      <c r="KJ27" s="747"/>
      <c r="KK27" s="747"/>
      <c r="KL27" s="747"/>
      <c r="KM27" s="747"/>
      <c r="KN27" s="747"/>
      <c r="KO27" s="747"/>
      <c r="KP27" s="747"/>
      <c r="KQ27" s="747"/>
      <c r="KR27" s="747"/>
      <c r="KS27" s="747"/>
      <c r="KT27" s="747"/>
      <c r="KU27" s="747"/>
      <c r="KV27" s="747"/>
      <c r="KW27" s="747"/>
      <c r="KX27" s="747"/>
      <c r="KY27" s="747"/>
      <c r="KZ27" s="747"/>
      <c r="LA27" s="747"/>
      <c r="LB27" s="747"/>
      <c r="LC27" s="747"/>
      <c r="LD27" s="747"/>
      <c r="LE27" s="747"/>
      <c r="LF27" s="747"/>
      <c r="LG27" s="747"/>
      <c r="LH27" s="747"/>
      <c r="LI27" s="747"/>
      <c r="LJ27" s="747"/>
      <c r="LK27" s="747"/>
      <c r="LL27" s="747"/>
      <c r="LM27" s="747"/>
      <c r="LN27" s="747"/>
      <c r="LO27" s="747"/>
      <c r="LP27" s="747"/>
      <c r="LQ27" s="747"/>
      <c r="LR27" s="747"/>
      <c r="LS27" s="747"/>
      <c r="LT27" s="747"/>
      <c r="LU27" s="747"/>
      <c r="LV27" s="747"/>
      <c r="LW27" s="747"/>
      <c r="LX27" s="747"/>
      <c r="LY27" s="747"/>
      <c r="LZ27" s="747"/>
      <c r="MA27" s="747"/>
      <c r="MB27" s="747"/>
      <c r="MC27" s="747"/>
      <c r="MD27" s="747"/>
      <c r="ME27" s="747"/>
      <c r="MF27" s="747"/>
      <c r="MG27" s="747"/>
      <c r="MH27" s="747"/>
      <c r="MI27" s="747"/>
      <c r="MJ27" s="747"/>
      <c r="MK27" s="747"/>
      <c r="ML27" s="747"/>
      <c r="MM27" s="747"/>
      <c r="MN27" s="747"/>
      <c r="MO27" s="747"/>
      <c r="MP27" s="747"/>
      <c r="MQ27" s="747"/>
      <c r="MR27" s="747"/>
      <c r="MS27" s="747"/>
      <c r="MT27" s="747"/>
      <c r="MU27" s="747"/>
      <c r="MV27" s="747"/>
      <c r="MW27" s="747"/>
      <c r="MX27" s="747"/>
      <c r="MY27" s="747"/>
      <c r="MZ27" s="747"/>
      <c r="NA27" s="747"/>
      <c r="NB27" s="747"/>
      <c r="NC27" s="747"/>
      <c r="ND27" s="747"/>
      <c r="NE27" s="747"/>
      <c r="NF27" s="747"/>
      <c r="NG27" s="747"/>
      <c r="NH27" s="747"/>
      <c r="NI27" s="747"/>
      <c r="NJ27" s="747"/>
      <c r="NK27" s="747"/>
      <c r="NL27" s="747"/>
      <c r="NM27" s="747"/>
      <c r="NN27" s="747"/>
      <c r="NO27" s="747"/>
      <c r="NP27" s="747"/>
      <c r="NQ27" s="747"/>
      <c r="NR27" s="747"/>
      <c r="NS27" s="747"/>
      <c r="NT27" s="747"/>
      <c r="NU27" s="747"/>
      <c r="NV27" s="747"/>
      <c r="NW27" s="747"/>
      <c r="NX27" s="747"/>
      <c r="NY27" s="747"/>
      <c r="NZ27" s="747"/>
      <c r="OA27" s="747"/>
      <c r="OB27" s="747"/>
      <c r="OC27" s="747"/>
      <c r="OD27" s="747"/>
      <c r="OE27" s="747"/>
      <c r="OF27" s="747"/>
      <c r="OG27" s="747"/>
      <c r="OH27" s="747"/>
      <c r="OI27" s="747"/>
      <c r="OJ27" s="747"/>
      <c r="OK27" s="747"/>
      <c r="OL27" s="747"/>
      <c r="OM27" s="747"/>
      <c r="ON27" s="747"/>
      <c r="OO27" s="747"/>
      <c r="OP27" s="747"/>
      <c r="OQ27" s="747"/>
      <c r="OR27" s="747"/>
      <c r="OS27" s="747"/>
      <c r="OT27" s="747"/>
      <c r="OU27" s="747"/>
      <c r="OV27" s="747"/>
      <c r="OW27" s="747"/>
      <c r="OX27" s="747"/>
      <c r="OY27" s="747"/>
      <c r="OZ27" s="747"/>
      <c r="PA27" s="747"/>
      <c r="PB27" s="747"/>
      <c r="PC27" s="747"/>
      <c r="PD27" s="747"/>
      <c r="PE27" s="747"/>
      <c r="PF27" s="747"/>
      <c r="PG27" s="747"/>
      <c r="PH27" s="747"/>
      <c r="PI27" s="747"/>
      <c r="PJ27" s="747"/>
      <c r="PK27" s="747"/>
      <c r="PL27" s="747"/>
      <c r="PM27" s="747"/>
      <c r="PN27" s="747"/>
      <c r="PO27" s="747"/>
      <c r="PP27" s="747"/>
      <c r="PQ27" s="747"/>
      <c r="PR27" s="747"/>
      <c r="PS27" s="747"/>
      <c r="PT27" s="747"/>
      <c r="PU27" s="747"/>
      <c r="PV27" s="747"/>
      <c r="PW27" s="747"/>
      <c r="PX27" s="747"/>
      <c r="PY27" s="747"/>
      <c r="PZ27" s="747"/>
      <c r="QA27" s="747"/>
      <c r="QB27" s="747"/>
      <c r="QC27" s="747"/>
      <c r="QD27" s="747"/>
      <c r="QE27" s="747"/>
      <c r="QF27" s="747"/>
      <c r="QG27" s="747"/>
      <c r="QH27" s="747"/>
      <c r="QI27" s="747"/>
      <c r="QJ27" s="747"/>
      <c r="QK27" s="747"/>
      <c r="QL27" s="747"/>
      <c r="QM27" s="747"/>
      <c r="QN27" s="747"/>
      <c r="QO27" s="747"/>
      <c r="QP27" s="747"/>
      <c r="QQ27" s="747"/>
      <c r="QR27" s="747"/>
      <c r="QS27" s="747"/>
      <c r="QT27" s="747"/>
      <c r="QU27" s="747"/>
      <c r="QV27" s="747"/>
      <c r="QW27" s="747"/>
      <c r="QX27" s="747"/>
      <c r="QY27" s="747"/>
      <c r="QZ27" s="747"/>
      <c r="RA27" s="747"/>
      <c r="RB27" s="747"/>
      <c r="RC27" s="747"/>
      <c r="RD27" s="747"/>
      <c r="RE27" s="747"/>
      <c r="RF27" s="747"/>
      <c r="RG27" s="747"/>
      <c r="RH27" s="747"/>
      <c r="RI27" s="747"/>
      <c r="RJ27" s="747"/>
      <c r="RK27" s="747"/>
      <c r="RL27" s="747"/>
      <c r="RM27" s="747"/>
      <c r="RN27" s="747"/>
      <c r="RO27" s="747"/>
      <c r="RP27" s="747"/>
      <c r="RQ27" s="747"/>
      <c r="RR27" s="747"/>
      <c r="RS27" s="747"/>
      <c r="RT27" s="747"/>
      <c r="RU27" s="747"/>
      <c r="RV27" s="747"/>
      <c r="RW27" s="747"/>
      <c r="RX27" s="747"/>
      <c r="RY27" s="747"/>
      <c r="RZ27" s="747"/>
      <c r="SA27" s="747"/>
      <c r="SB27" s="747"/>
      <c r="SC27" s="747"/>
      <c r="SD27" s="747"/>
      <c r="SE27" s="747"/>
      <c r="SF27" s="747"/>
      <c r="SG27" s="747"/>
      <c r="SH27" s="747"/>
      <c r="SI27" s="747"/>
      <c r="SJ27" s="747"/>
      <c r="SK27" s="747"/>
      <c r="SL27" s="747"/>
      <c r="SM27" s="747"/>
      <c r="SN27" s="747"/>
      <c r="SO27" s="747"/>
      <c r="SP27" s="747"/>
      <c r="SQ27" s="747"/>
      <c r="SR27" s="747"/>
      <c r="SS27" s="747"/>
      <c r="ST27" s="747"/>
      <c r="SU27" s="747"/>
      <c r="SV27" s="747"/>
      <c r="SW27" s="747"/>
      <c r="SX27" s="747"/>
      <c r="SY27" s="747"/>
      <c r="SZ27" s="747"/>
      <c r="TA27" s="747"/>
      <c r="TB27" s="747"/>
      <c r="TC27" s="747"/>
      <c r="TD27" s="747"/>
      <c r="TE27" s="747"/>
      <c r="TF27" s="747"/>
      <c r="TG27" s="747"/>
      <c r="TH27" s="747"/>
      <c r="TI27" s="747"/>
      <c r="TJ27" s="747"/>
      <c r="TK27" s="747"/>
      <c r="TL27" s="747"/>
      <c r="TM27" s="747"/>
      <c r="TN27" s="747"/>
      <c r="TO27" s="747"/>
      <c r="TP27" s="747"/>
      <c r="TQ27" s="747"/>
      <c r="TR27" s="747"/>
      <c r="TS27" s="747"/>
      <c r="TT27" s="747"/>
      <c r="TU27" s="747"/>
      <c r="TV27" s="747"/>
      <c r="TW27" s="747"/>
      <c r="TX27" s="747"/>
      <c r="TY27" s="747"/>
      <c r="TZ27" s="747"/>
      <c r="UA27" s="747"/>
      <c r="UB27" s="747"/>
      <c r="UC27" s="747"/>
      <c r="UD27" s="747"/>
      <c r="UE27" s="747"/>
      <c r="UF27" s="747"/>
      <c r="UG27" s="747"/>
      <c r="UH27" s="747"/>
      <c r="UI27" s="747"/>
      <c r="UJ27" s="747"/>
      <c r="UK27" s="747"/>
      <c r="UL27" s="747"/>
      <c r="UM27" s="747"/>
      <c r="UN27" s="747"/>
      <c r="UO27" s="747"/>
      <c r="UP27" s="747"/>
      <c r="UQ27" s="747"/>
      <c r="UR27" s="747"/>
      <c r="US27" s="747"/>
      <c r="UT27" s="747"/>
      <c r="UU27" s="747"/>
      <c r="UV27" s="747"/>
      <c r="UW27" s="747"/>
      <c r="UX27" s="747"/>
      <c r="UY27" s="747"/>
      <c r="UZ27" s="747"/>
      <c r="VA27" s="747"/>
      <c r="VB27" s="747"/>
      <c r="VC27" s="747"/>
      <c r="VD27" s="747"/>
      <c r="VE27" s="747"/>
      <c r="VF27" s="747"/>
      <c r="VG27" s="747"/>
      <c r="VH27" s="747"/>
      <c r="VI27" s="747"/>
      <c r="VJ27" s="747"/>
      <c r="VK27" s="747"/>
      <c r="VL27" s="747"/>
      <c r="VM27" s="747"/>
      <c r="VN27" s="747"/>
      <c r="VO27" s="747"/>
      <c r="VP27" s="747"/>
      <c r="VQ27" s="747"/>
      <c r="VR27" s="747"/>
      <c r="VS27" s="747"/>
      <c r="VT27" s="747"/>
      <c r="VU27" s="747"/>
      <c r="VV27" s="747"/>
      <c r="VW27" s="747"/>
      <c r="VX27" s="747"/>
      <c r="VY27" s="747"/>
      <c r="VZ27" s="747"/>
      <c r="WA27" s="747"/>
      <c r="WB27" s="747"/>
      <c r="WC27" s="747"/>
      <c r="WD27" s="747"/>
      <c r="WE27" s="747"/>
      <c r="WF27" s="747"/>
      <c r="WG27" s="747"/>
      <c r="WH27" s="747"/>
      <c r="WI27" s="747"/>
      <c r="WJ27" s="747"/>
      <c r="WK27" s="747"/>
      <c r="WL27" s="747"/>
      <c r="WM27" s="747"/>
      <c r="WN27" s="747"/>
      <c r="WO27" s="747"/>
      <c r="WP27" s="747"/>
      <c r="WQ27" s="747"/>
      <c r="WR27" s="747"/>
      <c r="WS27" s="747"/>
      <c r="WT27" s="747"/>
      <c r="WU27" s="747"/>
      <c r="WV27" s="747"/>
      <c r="WW27" s="747"/>
      <c r="WX27" s="747"/>
      <c r="WY27" s="747"/>
      <c r="WZ27" s="747"/>
      <c r="XA27" s="747"/>
      <c r="XB27" s="747"/>
      <c r="XC27" s="747"/>
      <c r="XD27" s="747"/>
      <c r="XE27" s="747"/>
      <c r="XF27" s="747"/>
      <c r="XG27" s="747"/>
      <c r="XH27" s="747"/>
      <c r="XI27" s="747"/>
      <c r="XJ27" s="747"/>
      <c r="XK27" s="747"/>
      <c r="XL27" s="747"/>
      <c r="XM27" s="747"/>
      <c r="XN27" s="747"/>
      <c r="XO27" s="747"/>
      <c r="XP27" s="747"/>
      <c r="XQ27" s="747"/>
      <c r="XR27" s="747"/>
      <c r="XS27" s="747"/>
      <c r="XT27" s="747"/>
      <c r="XU27" s="747"/>
      <c r="XV27" s="747"/>
      <c r="XW27" s="747"/>
      <c r="XX27" s="747"/>
      <c r="XY27" s="747"/>
      <c r="XZ27" s="747"/>
      <c r="YA27" s="747"/>
      <c r="YB27" s="747"/>
      <c r="YC27" s="747"/>
      <c r="YD27" s="747"/>
      <c r="YE27" s="747"/>
      <c r="YF27" s="747"/>
      <c r="YG27" s="747"/>
      <c r="YH27" s="747"/>
      <c r="YI27" s="747"/>
      <c r="YJ27" s="747"/>
      <c r="YK27" s="747"/>
      <c r="YL27" s="747"/>
      <c r="YM27" s="747"/>
      <c r="YN27" s="747"/>
      <c r="YO27" s="747"/>
      <c r="YP27" s="747"/>
      <c r="YQ27" s="747"/>
      <c r="YR27" s="747"/>
      <c r="YS27" s="747"/>
      <c r="YT27" s="747"/>
      <c r="YU27" s="747"/>
      <c r="YV27" s="747"/>
      <c r="YW27" s="747"/>
      <c r="YX27" s="747"/>
      <c r="YY27" s="747"/>
      <c r="YZ27" s="747"/>
      <c r="ZA27" s="747"/>
      <c r="ZB27" s="747"/>
      <c r="ZC27" s="747"/>
      <c r="ZD27" s="747"/>
      <c r="ZE27" s="747"/>
      <c r="ZF27" s="747"/>
      <c r="ZG27" s="747"/>
      <c r="ZH27" s="747"/>
      <c r="ZI27" s="747"/>
      <c r="ZJ27" s="747"/>
      <c r="ZK27" s="747"/>
      <c r="ZL27" s="747"/>
      <c r="ZM27" s="747"/>
      <c r="ZN27" s="747"/>
      <c r="ZO27" s="747"/>
      <c r="ZP27" s="747"/>
      <c r="ZQ27" s="747"/>
      <c r="ZR27" s="747"/>
      <c r="ZS27" s="747"/>
      <c r="ZT27" s="747"/>
      <c r="ZU27" s="747"/>
      <c r="ZV27" s="747"/>
      <c r="ZW27" s="747"/>
      <c r="ZX27" s="747"/>
      <c r="ZY27" s="747"/>
      <c r="ZZ27" s="747"/>
      <c r="AAA27" s="747"/>
      <c r="AAB27" s="747"/>
      <c r="AAC27" s="747"/>
      <c r="AAD27" s="747"/>
      <c r="AAE27" s="747"/>
      <c r="AAF27" s="747"/>
      <c r="AAG27" s="747"/>
      <c r="AAH27" s="747"/>
      <c r="AAI27" s="747"/>
      <c r="AAJ27" s="747"/>
      <c r="AAK27" s="747"/>
      <c r="AAL27" s="747"/>
      <c r="AAM27" s="747"/>
      <c r="AAN27" s="747"/>
      <c r="AAO27" s="747"/>
      <c r="AAP27" s="747"/>
      <c r="AAQ27" s="747"/>
      <c r="AAR27" s="747"/>
      <c r="AAS27" s="747"/>
      <c r="AAT27" s="747"/>
      <c r="AAU27" s="747"/>
      <c r="AAV27" s="747"/>
      <c r="AAW27" s="747"/>
      <c r="AAX27" s="747"/>
      <c r="AAY27" s="747"/>
      <c r="AAZ27" s="747"/>
      <c r="ABA27" s="747"/>
      <c r="ABB27" s="747"/>
      <c r="ABC27" s="747"/>
      <c r="ABD27" s="747"/>
      <c r="ABE27" s="747"/>
      <c r="ABF27" s="747"/>
      <c r="ABG27" s="747"/>
      <c r="ABH27" s="747"/>
      <c r="ABI27" s="747"/>
      <c r="ABJ27" s="747"/>
      <c r="ABK27" s="747"/>
      <c r="ABL27" s="747"/>
      <c r="ABM27" s="747"/>
      <c r="ABN27" s="747"/>
      <c r="ABO27" s="747"/>
      <c r="ABP27" s="747"/>
      <c r="ABQ27" s="747"/>
      <c r="ABR27" s="747"/>
      <c r="ABS27" s="747"/>
      <c r="ABT27" s="747"/>
      <c r="ABU27" s="747"/>
      <c r="ABV27" s="747"/>
      <c r="ABW27" s="747"/>
      <c r="ABX27" s="747"/>
      <c r="ABY27" s="747"/>
      <c r="ABZ27" s="747"/>
      <c r="ACA27" s="747"/>
      <c r="ACB27" s="747"/>
      <c r="ACC27" s="747"/>
      <c r="ACD27" s="747"/>
      <c r="ACE27" s="747"/>
      <c r="ACF27" s="747"/>
      <c r="ACG27" s="747"/>
      <c r="ACH27" s="747"/>
      <c r="ACI27" s="747"/>
      <c r="ACJ27" s="747"/>
      <c r="ACK27" s="747"/>
      <c r="ACL27" s="747"/>
      <c r="ACM27" s="747"/>
      <c r="ACN27" s="747"/>
      <c r="ACO27" s="747"/>
      <c r="ACP27" s="747"/>
      <c r="ACQ27" s="747"/>
      <c r="ACR27" s="747"/>
      <c r="ACS27" s="747"/>
      <c r="ACT27" s="747"/>
      <c r="ACU27" s="747"/>
      <c r="ACV27" s="747"/>
      <c r="ACW27" s="747"/>
      <c r="ACX27" s="747"/>
      <c r="ACY27" s="747"/>
      <c r="ACZ27" s="747"/>
      <c r="ADA27" s="747"/>
      <c r="ADB27" s="747"/>
      <c r="ADC27" s="747"/>
      <c r="ADD27" s="747"/>
      <c r="ADE27" s="747"/>
      <c r="ADF27" s="747"/>
      <c r="ADG27" s="747"/>
      <c r="ADH27" s="747"/>
      <c r="ADI27" s="747"/>
      <c r="ADJ27" s="747"/>
      <c r="ADK27" s="747"/>
      <c r="ADL27" s="747"/>
      <c r="ADM27" s="747"/>
      <c r="ADN27" s="747"/>
      <c r="ADO27" s="747"/>
      <c r="ADP27" s="747"/>
      <c r="ADQ27" s="747"/>
      <c r="ADR27" s="747"/>
      <c r="ADS27" s="747"/>
      <c r="ADT27" s="747"/>
      <c r="ADU27" s="747"/>
      <c r="ADV27" s="747"/>
      <c r="ADW27" s="747"/>
      <c r="ADX27" s="747"/>
      <c r="ADY27" s="747"/>
      <c r="ADZ27" s="747"/>
      <c r="AEA27" s="747"/>
      <c r="AEB27" s="747"/>
      <c r="AEC27" s="747"/>
      <c r="AED27" s="747"/>
      <c r="AEE27" s="747"/>
      <c r="AEF27" s="747"/>
      <c r="AEG27" s="747"/>
      <c r="AEH27" s="747"/>
      <c r="AEI27" s="747"/>
      <c r="AEJ27" s="747"/>
      <c r="AEK27" s="747"/>
      <c r="AEL27" s="747"/>
      <c r="AEM27" s="747"/>
      <c r="AEN27" s="747"/>
      <c r="AEO27" s="747"/>
      <c r="AEP27" s="747"/>
      <c r="AEQ27" s="747"/>
      <c r="AER27" s="747"/>
      <c r="AES27" s="747"/>
      <c r="AET27" s="747"/>
      <c r="AEU27" s="747"/>
      <c r="AEV27" s="747"/>
      <c r="AEW27" s="747"/>
      <c r="AEX27" s="747"/>
      <c r="AEY27" s="747"/>
      <c r="AEZ27" s="747"/>
      <c r="AFA27" s="747"/>
      <c r="AFB27" s="747"/>
      <c r="AFC27" s="747"/>
      <c r="AFD27" s="747"/>
      <c r="AFE27" s="747"/>
      <c r="AFF27" s="747"/>
      <c r="AFG27" s="747"/>
      <c r="AFH27" s="747"/>
      <c r="AFI27" s="747"/>
      <c r="AFJ27" s="747"/>
      <c r="AFK27" s="747"/>
      <c r="AFL27" s="747"/>
      <c r="AFM27" s="747"/>
      <c r="AFN27" s="747"/>
      <c r="AFO27" s="747"/>
      <c r="AFP27" s="747"/>
      <c r="AFQ27" s="747"/>
      <c r="AFR27" s="747"/>
      <c r="AFS27" s="747"/>
      <c r="AFT27" s="747"/>
      <c r="AFU27" s="747"/>
      <c r="AFV27" s="747"/>
      <c r="AFW27" s="747"/>
      <c r="AFX27" s="747"/>
      <c r="AFY27" s="747"/>
      <c r="AFZ27" s="747"/>
      <c r="AGA27" s="747"/>
      <c r="AGB27" s="747"/>
      <c r="AGC27" s="747"/>
      <c r="AGD27" s="747"/>
      <c r="AGE27" s="747"/>
      <c r="AGF27" s="747"/>
      <c r="AGG27" s="747"/>
      <c r="AGH27" s="747"/>
      <c r="AGI27" s="747"/>
      <c r="AGJ27" s="747"/>
      <c r="AGK27" s="747"/>
      <c r="AGL27" s="747"/>
      <c r="AGM27" s="747"/>
      <c r="AGN27" s="747"/>
      <c r="AGO27" s="747"/>
      <c r="AGP27" s="747"/>
      <c r="AGQ27" s="747"/>
      <c r="AGR27" s="747"/>
      <c r="AGS27" s="747"/>
      <c r="AGT27" s="747"/>
      <c r="AGU27" s="747"/>
      <c r="AGV27" s="747"/>
      <c r="AGW27" s="747"/>
      <c r="AGX27" s="747"/>
      <c r="AGY27" s="747"/>
      <c r="AGZ27" s="747"/>
      <c r="AHA27" s="747"/>
      <c r="AHB27" s="747"/>
      <c r="AHC27" s="747"/>
      <c r="AHD27" s="747"/>
      <c r="AHE27" s="747"/>
      <c r="AHF27" s="747"/>
      <c r="AHG27" s="747"/>
      <c r="AHH27" s="747"/>
      <c r="AHI27" s="747"/>
      <c r="AHJ27" s="747"/>
      <c r="AHK27" s="747"/>
      <c r="AHL27" s="747"/>
      <c r="AHM27" s="747"/>
      <c r="AHN27" s="747"/>
      <c r="AHO27" s="747"/>
      <c r="AHP27" s="747"/>
      <c r="AHQ27" s="747"/>
      <c r="AHR27" s="747"/>
      <c r="AHS27" s="747"/>
      <c r="AHT27" s="747"/>
      <c r="AHU27" s="747"/>
      <c r="AHV27" s="747"/>
      <c r="AHW27" s="747"/>
      <c r="AHX27" s="747"/>
      <c r="AHY27" s="747"/>
      <c r="AHZ27" s="747"/>
      <c r="AIA27" s="747"/>
      <c r="AIB27" s="747"/>
      <c r="AIC27" s="747"/>
      <c r="AID27" s="747"/>
      <c r="AIE27" s="747"/>
      <c r="AIF27" s="747"/>
      <c r="AIG27" s="747"/>
      <c r="AIH27" s="747"/>
      <c r="AII27" s="747"/>
      <c r="AIJ27" s="747"/>
      <c r="AIK27" s="747"/>
      <c r="AIL27" s="747"/>
      <c r="AIM27" s="747"/>
      <c r="AIN27" s="747"/>
      <c r="AIO27" s="747"/>
      <c r="AIP27" s="747"/>
      <c r="AIQ27" s="747"/>
      <c r="AIR27" s="747"/>
      <c r="AIS27" s="747"/>
      <c r="AIT27" s="747"/>
      <c r="AIU27" s="747"/>
      <c r="AIV27" s="747"/>
      <c r="AIW27" s="747"/>
      <c r="AIX27" s="747"/>
      <c r="AIY27" s="747"/>
      <c r="AIZ27" s="747"/>
      <c r="AJA27" s="747"/>
      <c r="AJB27" s="747"/>
      <c r="AJC27" s="747"/>
      <c r="AJD27" s="747"/>
      <c r="AJE27" s="747"/>
      <c r="AJF27" s="747"/>
      <c r="AJG27" s="747"/>
      <c r="AJH27" s="747"/>
      <c r="AJI27" s="747"/>
      <c r="AJJ27" s="747"/>
      <c r="AJK27" s="747"/>
      <c r="AJL27" s="747"/>
      <c r="AJM27" s="747"/>
      <c r="AJN27" s="747"/>
      <c r="AJO27" s="747"/>
      <c r="AJP27" s="747"/>
      <c r="AJQ27" s="747"/>
      <c r="AJR27" s="747"/>
      <c r="AJS27" s="747"/>
      <c r="AJT27" s="747"/>
      <c r="AJU27" s="747"/>
      <c r="AJV27" s="747"/>
      <c r="AJW27" s="747"/>
      <c r="AJX27" s="747"/>
      <c r="AJY27" s="747"/>
      <c r="AJZ27" s="747"/>
      <c r="AKA27" s="747"/>
      <c r="AKB27" s="747"/>
      <c r="AKC27" s="747"/>
      <c r="AKD27" s="747"/>
      <c r="AKE27" s="747"/>
      <c r="AKF27" s="747"/>
      <c r="AKG27" s="747"/>
      <c r="AKH27" s="747"/>
      <c r="AKI27" s="747"/>
      <c r="AKJ27" s="747"/>
      <c r="AKK27" s="747"/>
      <c r="AKL27" s="747"/>
      <c r="AKM27" s="747"/>
      <c r="AKN27" s="747"/>
      <c r="AKO27" s="747"/>
      <c r="AKP27" s="747"/>
      <c r="AKQ27" s="747"/>
      <c r="AKR27" s="747"/>
      <c r="AKS27" s="747"/>
      <c r="AKT27" s="747"/>
      <c r="AKU27" s="747"/>
      <c r="AKV27" s="747"/>
      <c r="AKW27" s="747"/>
      <c r="AKX27" s="747"/>
      <c r="AKY27" s="747"/>
      <c r="AKZ27" s="747"/>
      <c r="ALA27" s="747"/>
      <c r="ALB27" s="747"/>
      <c r="ALC27" s="747"/>
      <c r="ALD27" s="747"/>
      <c r="ALE27" s="747"/>
      <c r="ALF27" s="747"/>
      <c r="ALG27" s="747"/>
      <c r="ALH27" s="747"/>
      <c r="ALI27" s="747"/>
      <c r="ALJ27" s="747"/>
      <c r="ALK27" s="747"/>
      <c r="ALL27" s="747"/>
      <c r="ALM27" s="747"/>
      <c r="ALN27" s="747"/>
      <c r="ALO27" s="747"/>
      <c r="ALP27" s="747"/>
      <c r="ALQ27" s="747"/>
      <c r="ALR27" s="747"/>
      <c r="ALS27" s="747"/>
      <c r="ALT27" s="747"/>
      <c r="ALU27" s="747"/>
      <c r="ALV27" s="747"/>
      <c r="ALW27" s="747"/>
      <c r="ALX27" s="747"/>
      <c r="ALY27" s="747"/>
      <c r="ALZ27" s="747"/>
      <c r="AMA27" s="747"/>
      <c r="AMB27" s="747"/>
      <c r="AMC27" s="747"/>
      <c r="AMD27" s="747"/>
      <c r="AME27" s="747"/>
      <c r="AMF27" s="747"/>
      <c r="AMG27" s="747"/>
      <c r="AMH27" s="747"/>
      <c r="AMI27" s="747"/>
      <c r="AMJ27" s="747"/>
      <c r="AMK27" s="747"/>
      <c r="AML27" s="747"/>
      <c r="AMM27" s="747"/>
      <c r="AMN27" s="747"/>
      <c r="AMO27" s="747"/>
      <c r="AMP27" s="747"/>
      <c r="AMQ27" s="747"/>
      <c r="AMR27" s="747"/>
      <c r="AMS27" s="747"/>
      <c r="AMT27" s="747"/>
      <c r="AMU27" s="747"/>
      <c r="AMV27" s="747"/>
      <c r="AMW27" s="747"/>
      <c r="AMX27" s="747"/>
      <c r="AMY27" s="747"/>
      <c r="AMZ27" s="747"/>
      <c r="ANA27" s="747"/>
      <c r="ANB27" s="747"/>
      <c r="ANC27" s="747"/>
      <c r="AND27" s="747"/>
      <c r="ANE27" s="747"/>
      <c r="ANF27" s="747"/>
      <c r="ANG27" s="747"/>
      <c r="ANH27" s="747"/>
      <c r="ANI27" s="747"/>
      <c r="ANJ27" s="747"/>
      <c r="ANK27" s="747"/>
      <c r="ANL27" s="747"/>
      <c r="ANM27" s="747"/>
      <c r="ANN27" s="747"/>
      <c r="ANO27" s="747"/>
      <c r="ANP27" s="747"/>
      <c r="ANQ27" s="747"/>
      <c r="ANR27" s="747"/>
      <c r="ANS27" s="747"/>
      <c r="ANT27" s="747"/>
      <c r="ANU27" s="747"/>
      <c r="ANV27" s="747"/>
      <c r="ANW27" s="747"/>
      <c r="ANX27" s="747"/>
      <c r="ANY27" s="747"/>
      <c r="ANZ27" s="747"/>
      <c r="AOA27" s="747"/>
      <c r="AOB27" s="747"/>
      <c r="AOC27" s="747"/>
      <c r="AOD27" s="747"/>
      <c r="AOE27" s="747"/>
      <c r="AOF27" s="747"/>
      <c r="AOG27" s="747"/>
      <c r="AOH27" s="747"/>
      <c r="AOI27" s="747"/>
      <c r="AOJ27" s="747"/>
      <c r="AOK27" s="747"/>
      <c r="AOL27" s="747"/>
      <c r="AOM27" s="747"/>
      <c r="AON27" s="747"/>
      <c r="AOO27" s="747"/>
      <c r="AOP27" s="747"/>
      <c r="AOQ27" s="747"/>
      <c r="AOR27" s="747"/>
      <c r="AOS27" s="747"/>
      <c r="AOT27" s="747"/>
      <c r="AOU27" s="747"/>
      <c r="AOV27" s="747"/>
      <c r="AOW27" s="747"/>
      <c r="AOX27" s="747"/>
      <c r="AOY27" s="747"/>
      <c r="AOZ27" s="747"/>
      <c r="APA27" s="747"/>
      <c r="APB27" s="747"/>
      <c r="APC27" s="747"/>
      <c r="APD27" s="747"/>
      <c r="APE27" s="747"/>
      <c r="APF27" s="747"/>
      <c r="APG27" s="747"/>
      <c r="APH27" s="747"/>
      <c r="API27" s="747"/>
      <c r="APJ27" s="747"/>
      <c r="APK27" s="747"/>
      <c r="APL27" s="747"/>
      <c r="APM27" s="747"/>
      <c r="APN27" s="747"/>
      <c r="APO27" s="747"/>
      <c r="APP27" s="747"/>
      <c r="APQ27" s="747"/>
      <c r="APR27" s="747"/>
      <c r="APS27" s="747"/>
      <c r="APT27" s="747"/>
      <c r="APU27" s="747"/>
      <c r="APV27" s="747"/>
      <c r="APW27" s="747"/>
      <c r="APX27" s="747"/>
      <c r="APY27" s="747"/>
      <c r="APZ27" s="747"/>
      <c r="AQA27" s="747"/>
      <c r="AQB27" s="747"/>
      <c r="AQC27" s="747"/>
      <c r="AQD27" s="747"/>
      <c r="AQE27" s="747"/>
      <c r="AQF27" s="747"/>
      <c r="AQG27" s="747"/>
      <c r="AQH27" s="747"/>
      <c r="AQI27" s="747"/>
      <c r="AQJ27" s="747"/>
      <c r="AQK27" s="747"/>
      <c r="AQL27" s="747"/>
      <c r="AQM27" s="747"/>
      <c r="AQN27" s="747"/>
      <c r="AQO27" s="747"/>
      <c r="AQP27" s="747"/>
      <c r="AQQ27" s="747"/>
      <c r="AQR27" s="747"/>
      <c r="AQS27" s="747"/>
      <c r="AQT27" s="747"/>
      <c r="AQU27" s="747"/>
      <c r="AQV27" s="747"/>
      <c r="AQW27" s="747"/>
      <c r="AQX27" s="747"/>
      <c r="AQY27" s="747"/>
      <c r="AQZ27" s="747"/>
      <c r="ARA27" s="747"/>
      <c r="ARB27" s="747"/>
      <c r="ARC27" s="747"/>
      <c r="ARD27" s="747"/>
      <c r="ARE27" s="747"/>
      <c r="ARF27" s="747"/>
      <c r="ARG27" s="747"/>
      <c r="ARH27" s="747"/>
      <c r="ARI27" s="747"/>
      <c r="ARJ27" s="747"/>
      <c r="ARK27" s="747"/>
      <c r="ARL27" s="747"/>
      <c r="ARM27" s="747"/>
      <c r="ARN27" s="747"/>
      <c r="ARO27" s="747"/>
      <c r="ARP27" s="747"/>
      <c r="ARQ27" s="747"/>
      <c r="ARR27" s="747"/>
      <c r="ARS27" s="747"/>
      <c r="ART27" s="747"/>
      <c r="ARU27" s="747"/>
      <c r="ARV27" s="747"/>
      <c r="ARW27" s="747"/>
      <c r="ARX27" s="747"/>
      <c r="ARY27" s="747"/>
      <c r="ARZ27" s="747"/>
      <c r="ASA27" s="747"/>
      <c r="ASB27" s="747"/>
      <c r="ASC27" s="747"/>
      <c r="ASD27" s="747"/>
      <c r="ASE27" s="747"/>
      <c r="ASF27" s="747"/>
      <c r="ASG27" s="747"/>
      <c r="ASH27" s="747"/>
      <c r="ASI27" s="747"/>
      <c r="ASJ27" s="747"/>
      <c r="ASK27" s="747"/>
      <c r="ASL27" s="747"/>
      <c r="ASM27" s="747"/>
      <c r="ASN27" s="747"/>
      <c r="ASO27" s="747"/>
      <c r="ASP27" s="747"/>
      <c r="ASQ27" s="747"/>
      <c r="ASR27" s="747"/>
      <c r="ASS27" s="747"/>
      <c r="AST27" s="747"/>
      <c r="ASU27" s="747"/>
      <c r="ASV27" s="747"/>
      <c r="ASW27" s="747"/>
      <c r="ASX27" s="747"/>
      <c r="ASY27" s="747"/>
      <c r="ASZ27" s="747"/>
      <c r="ATA27" s="747"/>
      <c r="ATB27" s="747"/>
      <c r="ATC27" s="747"/>
      <c r="ATD27" s="747"/>
      <c r="ATE27" s="747"/>
      <c r="ATF27" s="747"/>
      <c r="ATG27" s="747"/>
      <c r="ATH27" s="747"/>
      <c r="ATI27" s="747"/>
      <c r="ATJ27" s="747"/>
      <c r="ATK27" s="747"/>
      <c r="ATL27" s="747"/>
      <c r="ATM27" s="747"/>
      <c r="ATN27" s="747"/>
      <c r="ATO27" s="747"/>
      <c r="ATP27" s="747"/>
      <c r="ATQ27" s="747"/>
      <c r="ATR27" s="747"/>
      <c r="ATS27" s="747"/>
      <c r="ATT27" s="747"/>
      <c r="ATU27" s="747"/>
      <c r="ATV27" s="747"/>
      <c r="ATW27" s="747"/>
      <c r="ATX27" s="747"/>
      <c r="ATY27" s="747"/>
      <c r="ATZ27" s="747"/>
      <c r="AUA27" s="747"/>
      <c r="AUB27" s="747"/>
      <c r="AUC27" s="747"/>
      <c r="AUD27" s="747"/>
      <c r="AUE27" s="747"/>
      <c r="AUF27" s="747"/>
      <c r="AUG27" s="747"/>
      <c r="AUH27" s="747"/>
      <c r="AUI27" s="747"/>
      <c r="AUJ27" s="747"/>
      <c r="AUK27" s="747"/>
      <c r="AUL27" s="747"/>
      <c r="AUM27" s="747"/>
      <c r="AUN27" s="747"/>
      <c r="AUO27" s="747"/>
      <c r="AUP27" s="747"/>
      <c r="AUQ27" s="747"/>
      <c r="AUR27" s="747"/>
      <c r="AUS27" s="747"/>
      <c r="AUT27" s="747"/>
      <c r="AUU27" s="747"/>
      <c r="AUV27" s="747"/>
      <c r="AUW27" s="747"/>
      <c r="AUX27" s="747"/>
      <c r="AUY27" s="747"/>
      <c r="AUZ27" s="747"/>
      <c r="AVA27" s="747"/>
      <c r="AVB27" s="747"/>
      <c r="AVC27" s="747"/>
      <c r="AVD27" s="747"/>
      <c r="AVE27" s="747"/>
      <c r="AVF27" s="747"/>
      <c r="AVG27" s="747"/>
      <c r="AVH27" s="747"/>
      <c r="AVI27" s="747"/>
      <c r="AVJ27" s="747"/>
      <c r="AVK27" s="747"/>
      <c r="AVL27" s="747"/>
      <c r="AVM27" s="747"/>
      <c r="AVN27" s="747"/>
      <c r="AVO27" s="747"/>
      <c r="AVP27" s="747"/>
      <c r="AVQ27" s="747"/>
      <c r="AVR27" s="747"/>
      <c r="AVS27" s="747"/>
      <c r="AVT27" s="747"/>
      <c r="AVU27" s="747"/>
      <c r="AVV27" s="747"/>
      <c r="AVW27" s="747"/>
      <c r="AVX27" s="747"/>
      <c r="AVY27" s="747"/>
      <c r="AVZ27" s="747"/>
      <c r="AWA27" s="747"/>
      <c r="AWB27" s="747"/>
      <c r="AWC27" s="747"/>
      <c r="AWD27" s="747"/>
      <c r="AWE27" s="747"/>
      <c r="AWF27" s="747"/>
      <c r="AWG27" s="747"/>
      <c r="AWH27" s="747"/>
      <c r="AWI27" s="747"/>
      <c r="AWJ27" s="747"/>
      <c r="AWK27" s="747"/>
      <c r="AWL27" s="747"/>
      <c r="AWM27" s="747"/>
      <c r="AWN27" s="747"/>
      <c r="AWO27" s="747"/>
      <c r="AWP27" s="747"/>
      <c r="AWQ27" s="747"/>
      <c r="AWR27" s="747"/>
      <c r="AWS27" s="747"/>
      <c r="AWT27" s="747"/>
      <c r="AWU27" s="747"/>
      <c r="AWV27" s="747"/>
      <c r="AWW27" s="747"/>
      <c r="AWX27" s="747"/>
      <c r="AWY27" s="747"/>
      <c r="AWZ27" s="747"/>
      <c r="AXA27" s="747"/>
      <c r="AXB27" s="747"/>
      <c r="AXC27" s="747"/>
      <c r="AXD27" s="747"/>
      <c r="AXE27" s="747"/>
      <c r="AXF27" s="747"/>
      <c r="AXG27" s="747"/>
      <c r="AXH27" s="747"/>
      <c r="AXI27" s="747"/>
      <c r="AXJ27" s="747"/>
      <c r="AXK27" s="747"/>
      <c r="AXL27" s="747"/>
      <c r="AXM27" s="747"/>
      <c r="AXN27" s="747"/>
      <c r="AXO27" s="747"/>
      <c r="AXP27" s="747"/>
      <c r="AXQ27" s="747"/>
      <c r="AXR27" s="747"/>
      <c r="AXS27" s="747"/>
      <c r="AXT27" s="747"/>
      <c r="AXU27" s="747"/>
      <c r="AXV27" s="747"/>
      <c r="AXW27" s="747"/>
      <c r="AXX27" s="747"/>
      <c r="AXY27" s="747"/>
      <c r="AXZ27" s="747"/>
      <c r="AYA27" s="747"/>
      <c r="AYB27" s="747"/>
      <c r="AYC27" s="747"/>
      <c r="AYD27" s="747"/>
      <c r="AYE27" s="747"/>
      <c r="AYF27" s="747"/>
      <c r="AYG27" s="747"/>
      <c r="AYH27" s="747"/>
      <c r="AYI27" s="747"/>
      <c r="AYJ27" s="747"/>
      <c r="AYK27" s="747"/>
      <c r="AYL27" s="747"/>
      <c r="AYM27" s="747"/>
      <c r="AYN27" s="747"/>
      <c r="AYO27" s="747"/>
      <c r="AYP27" s="747"/>
      <c r="AYQ27" s="747"/>
      <c r="AYR27" s="747"/>
      <c r="AYS27" s="747"/>
      <c r="AYT27" s="747"/>
      <c r="AYU27" s="747"/>
      <c r="AYV27" s="747"/>
      <c r="AYW27" s="747"/>
      <c r="AYX27" s="747"/>
      <c r="AYY27" s="747"/>
      <c r="AYZ27" s="747"/>
      <c r="AZA27" s="747"/>
      <c r="AZB27" s="747"/>
      <c r="AZC27" s="747"/>
      <c r="AZD27" s="747"/>
      <c r="AZE27" s="747"/>
      <c r="AZF27" s="747"/>
      <c r="AZG27" s="747"/>
      <c r="AZH27" s="747"/>
      <c r="AZI27" s="747"/>
      <c r="AZJ27" s="747"/>
      <c r="AZK27" s="747"/>
      <c r="AZL27" s="747"/>
      <c r="AZM27" s="747"/>
      <c r="AZN27" s="747"/>
      <c r="AZO27" s="747"/>
      <c r="AZP27" s="747"/>
      <c r="AZQ27" s="747"/>
      <c r="AZR27" s="747"/>
      <c r="AZS27" s="747"/>
      <c r="AZT27" s="747"/>
      <c r="AZU27" s="747"/>
      <c r="AZV27" s="747"/>
      <c r="AZW27" s="747"/>
      <c r="AZX27" s="747"/>
      <c r="AZY27" s="747"/>
      <c r="AZZ27" s="747"/>
      <c r="BAA27" s="747"/>
      <c r="BAB27" s="747"/>
      <c r="BAC27" s="747"/>
      <c r="BAD27" s="747"/>
      <c r="BAE27" s="747"/>
      <c r="BAF27" s="747"/>
      <c r="BAG27" s="747"/>
      <c r="BAH27" s="747"/>
      <c r="BAI27" s="747"/>
      <c r="BAJ27" s="747"/>
      <c r="BAK27" s="747"/>
      <c r="BAL27" s="747"/>
      <c r="BAM27" s="747"/>
      <c r="BAN27" s="747"/>
      <c r="BAO27" s="747"/>
      <c r="BAP27" s="747"/>
      <c r="BAQ27" s="747"/>
      <c r="BAR27" s="747"/>
      <c r="BAS27" s="747"/>
      <c r="BAT27" s="747"/>
      <c r="BAU27" s="747"/>
      <c r="BAV27" s="747"/>
      <c r="BAW27" s="747"/>
      <c r="BAX27" s="747"/>
      <c r="BAY27" s="747"/>
      <c r="BAZ27" s="747"/>
      <c r="BBA27" s="747"/>
      <c r="BBB27" s="747"/>
      <c r="BBC27" s="747"/>
      <c r="BBD27" s="747"/>
      <c r="BBE27" s="747"/>
      <c r="BBF27" s="747"/>
      <c r="BBG27" s="747"/>
      <c r="BBH27" s="747"/>
      <c r="BBI27" s="747"/>
      <c r="BBJ27" s="747"/>
      <c r="BBK27" s="747"/>
      <c r="BBL27" s="747"/>
      <c r="BBM27" s="747"/>
      <c r="BBN27" s="747"/>
      <c r="BBO27" s="747"/>
      <c r="BBP27" s="747"/>
      <c r="BBQ27" s="747"/>
      <c r="BBR27" s="747"/>
      <c r="BBS27" s="747"/>
      <c r="BBT27" s="747"/>
      <c r="BBU27" s="747"/>
      <c r="BBV27" s="747"/>
      <c r="BBW27" s="747"/>
      <c r="BBX27" s="747"/>
      <c r="BBY27" s="747"/>
      <c r="BBZ27" s="747"/>
      <c r="BCA27" s="747"/>
      <c r="BCB27" s="747"/>
      <c r="BCC27" s="747"/>
      <c r="BCD27" s="747"/>
      <c r="BCE27" s="747"/>
      <c r="BCF27" s="747"/>
      <c r="BCG27" s="747"/>
      <c r="BCH27" s="747"/>
      <c r="BCI27" s="747"/>
      <c r="BCJ27" s="747"/>
      <c r="BCK27" s="747"/>
      <c r="BCL27" s="747"/>
      <c r="BCM27" s="747"/>
      <c r="BCN27" s="747"/>
      <c r="BCO27" s="747"/>
      <c r="BCP27" s="747"/>
      <c r="BCQ27" s="747"/>
      <c r="BCR27" s="747"/>
      <c r="BCS27" s="747"/>
      <c r="BCT27" s="747"/>
      <c r="BCU27" s="747"/>
      <c r="BCV27" s="747"/>
      <c r="BCW27" s="747"/>
      <c r="BCX27" s="747"/>
      <c r="BCY27" s="747"/>
      <c r="BCZ27" s="747"/>
      <c r="BDA27" s="747"/>
      <c r="BDB27" s="747"/>
      <c r="BDC27" s="747"/>
      <c r="BDD27" s="747"/>
      <c r="BDE27" s="747"/>
      <c r="BDF27" s="747"/>
      <c r="BDG27" s="747"/>
      <c r="BDH27" s="747"/>
      <c r="BDI27" s="747"/>
      <c r="BDJ27" s="747"/>
      <c r="BDK27" s="747"/>
      <c r="BDL27" s="747"/>
      <c r="BDM27" s="747"/>
      <c r="BDN27" s="747"/>
      <c r="BDO27" s="747"/>
      <c r="BDP27" s="747"/>
      <c r="BDQ27" s="747"/>
      <c r="BDR27" s="747"/>
      <c r="BDS27" s="747"/>
      <c r="BDT27" s="747"/>
      <c r="BDU27" s="747"/>
      <c r="BDV27" s="747"/>
      <c r="BDW27" s="747"/>
      <c r="BDX27" s="747"/>
      <c r="BDY27" s="747"/>
      <c r="BDZ27" s="747"/>
      <c r="BEA27" s="747"/>
      <c r="BEB27" s="747"/>
      <c r="BEC27" s="747"/>
      <c r="BED27" s="747"/>
      <c r="BEE27" s="747"/>
      <c r="BEF27" s="747"/>
      <c r="BEG27" s="747"/>
      <c r="BEH27" s="747"/>
      <c r="BEI27" s="747"/>
      <c r="BEJ27" s="747"/>
      <c r="BEK27" s="747"/>
      <c r="BEL27" s="747"/>
      <c r="BEM27" s="747"/>
      <c r="BEN27" s="747"/>
      <c r="BEO27" s="747"/>
      <c r="BEP27" s="747"/>
      <c r="BEQ27" s="747"/>
      <c r="BER27" s="747"/>
      <c r="BES27" s="747"/>
      <c r="BET27" s="747"/>
      <c r="BEU27" s="747"/>
      <c r="BEV27" s="747"/>
      <c r="BEW27" s="747"/>
      <c r="BEX27" s="747"/>
      <c r="BEY27" s="747"/>
      <c r="BEZ27" s="747"/>
      <c r="BFA27" s="747"/>
      <c r="BFB27" s="747"/>
      <c r="BFC27" s="747"/>
      <c r="BFD27" s="747"/>
      <c r="BFE27" s="747"/>
      <c r="BFF27" s="747"/>
      <c r="BFG27" s="747"/>
      <c r="BFH27" s="747"/>
      <c r="BFI27" s="747"/>
      <c r="BFJ27" s="747"/>
      <c r="BFK27" s="747"/>
      <c r="BFL27" s="747"/>
      <c r="BFM27" s="747"/>
      <c r="BFN27" s="747"/>
      <c r="BFO27" s="747"/>
      <c r="BFP27" s="747"/>
      <c r="BFQ27" s="747"/>
      <c r="BFR27" s="747"/>
      <c r="BFS27" s="747"/>
      <c r="BFT27" s="747"/>
      <c r="BFU27" s="747"/>
      <c r="BFV27" s="747"/>
      <c r="BFW27" s="747"/>
      <c r="BFX27" s="747"/>
      <c r="BFY27" s="747"/>
      <c r="BFZ27" s="747"/>
      <c r="BGA27" s="747"/>
      <c r="BGB27" s="747"/>
      <c r="BGC27" s="747"/>
      <c r="BGD27" s="747"/>
      <c r="BGE27" s="747"/>
      <c r="BGF27" s="747"/>
      <c r="BGG27" s="747"/>
      <c r="BGH27" s="747"/>
      <c r="BGI27" s="747"/>
      <c r="BGJ27" s="747"/>
      <c r="BGK27" s="747"/>
      <c r="BGL27" s="747"/>
      <c r="BGM27" s="747"/>
      <c r="BGN27" s="747"/>
      <c r="BGO27" s="747"/>
      <c r="BGP27" s="747"/>
      <c r="BGQ27" s="747"/>
      <c r="BGR27" s="747"/>
      <c r="BGS27" s="747"/>
      <c r="BGT27" s="747"/>
      <c r="BGU27" s="747"/>
      <c r="BGV27" s="747"/>
      <c r="BGW27" s="747"/>
      <c r="BGX27" s="747"/>
      <c r="BGY27" s="747"/>
      <c r="BGZ27" s="747"/>
      <c r="BHA27" s="747"/>
      <c r="BHB27" s="747"/>
      <c r="BHC27" s="747"/>
      <c r="BHD27" s="747"/>
      <c r="BHE27" s="747"/>
      <c r="BHF27" s="747"/>
      <c r="BHG27" s="747"/>
      <c r="BHH27" s="747"/>
      <c r="BHI27" s="747"/>
      <c r="BHJ27" s="747"/>
      <c r="BHK27" s="747"/>
      <c r="BHL27" s="747"/>
      <c r="BHM27" s="747"/>
      <c r="BHN27" s="747"/>
      <c r="BHO27" s="747"/>
      <c r="BHP27" s="747"/>
      <c r="BHQ27" s="747"/>
      <c r="BHR27" s="747"/>
      <c r="BHS27" s="747"/>
      <c r="BHT27" s="747"/>
      <c r="BHU27" s="747"/>
      <c r="BHV27" s="747"/>
      <c r="BHW27" s="747"/>
      <c r="BHX27" s="747"/>
      <c r="BHY27" s="747"/>
      <c r="BHZ27" s="747"/>
      <c r="BIA27" s="747"/>
      <c r="BIB27" s="747"/>
      <c r="BIC27" s="747"/>
      <c r="BID27" s="747"/>
      <c r="BIE27" s="747"/>
      <c r="BIF27" s="747"/>
      <c r="BIG27" s="747"/>
      <c r="BIH27" s="747"/>
      <c r="BII27" s="747"/>
      <c r="BIJ27" s="747"/>
      <c r="BIK27" s="747"/>
      <c r="BIL27" s="747"/>
      <c r="BIM27" s="747"/>
      <c r="BIN27" s="747"/>
      <c r="BIO27" s="747"/>
      <c r="BIP27" s="747"/>
      <c r="BIQ27" s="747"/>
      <c r="BIR27" s="747"/>
      <c r="BIS27" s="747"/>
      <c r="BIT27" s="747"/>
      <c r="BIU27" s="747"/>
      <c r="BIV27" s="747"/>
      <c r="BIW27" s="747"/>
      <c r="BIX27" s="747"/>
      <c r="BIY27" s="747"/>
      <c r="BIZ27" s="747"/>
      <c r="BJA27" s="747"/>
      <c r="BJB27" s="747"/>
      <c r="BJC27" s="747"/>
      <c r="BJD27" s="747"/>
      <c r="BJE27" s="747"/>
      <c r="BJF27" s="747"/>
      <c r="BJG27" s="747"/>
      <c r="BJH27" s="747"/>
      <c r="BJI27" s="747"/>
      <c r="BJJ27" s="747"/>
      <c r="BJK27" s="747"/>
      <c r="BJL27" s="747"/>
      <c r="BJM27" s="747"/>
      <c r="BJN27" s="747"/>
      <c r="BJO27" s="747"/>
      <c r="BJP27" s="747"/>
      <c r="BJQ27" s="747"/>
      <c r="BJR27" s="747"/>
      <c r="BJS27" s="747"/>
      <c r="BJT27" s="747"/>
      <c r="BJU27" s="747"/>
      <c r="BJV27" s="747"/>
      <c r="BJW27" s="747"/>
      <c r="BJX27" s="747"/>
      <c r="BJY27" s="747"/>
      <c r="BJZ27" s="747"/>
      <c r="BKA27" s="747"/>
      <c r="BKB27" s="747"/>
      <c r="BKC27" s="747"/>
      <c r="BKD27" s="747"/>
      <c r="BKE27" s="747"/>
      <c r="BKF27" s="747"/>
      <c r="BKG27" s="747"/>
      <c r="BKH27" s="747"/>
      <c r="BKI27" s="747"/>
      <c r="BKJ27" s="747"/>
      <c r="BKK27" s="747"/>
      <c r="BKL27" s="747"/>
      <c r="BKM27" s="747"/>
      <c r="BKN27" s="747"/>
      <c r="BKO27" s="747"/>
      <c r="BKP27" s="747"/>
      <c r="BKQ27" s="747"/>
      <c r="BKR27" s="747"/>
      <c r="BKS27" s="747"/>
      <c r="BKT27" s="747"/>
      <c r="BKU27" s="747"/>
      <c r="BKV27" s="747"/>
      <c r="BKW27" s="747"/>
      <c r="BKX27" s="747"/>
      <c r="BKY27" s="747"/>
      <c r="BKZ27" s="747"/>
      <c r="BLA27" s="747"/>
      <c r="BLB27" s="747"/>
      <c r="BLC27" s="747"/>
      <c r="BLD27" s="747"/>
      <c r="BLE27" s="747"/>
      <c r="BLF27" s="747"/>
      <c r="BLG27" s="747"/>
      <c r="BLH27" s="747"/>
      <c r="BLI27" s="747"/>
      <c r="BLJ27" s="747"/>
      <c r="BLK27" s="747"/>
      <c r="BLL27" s="747"/>
      <c r="BLM27" s="747"/>
      <c r="BLN27" s="747"/>
      <c r="BLO27" s="747"/>
      <c r="BLP27" s="747"/>
      <c r="BLQ27" s="747"/>
      <c r="BLR27" s="747"/>
      <c r="BLS27" s="747"/>
      <c r="BLT27" s="747"/>
      <c r="BLU27" s="747"/>
      <c r="BLV27" s="747"/>
      <c r="BLW27" s="747"/>
      <c r="BLX27" s="747"/>
      <c r="BLY27" s="747"/>
      <c r="BLZ27" s="747"/>
      <c r="BMA27" s="747"/>
      <c r="BMB27" s="747"/>
      <c r="BMC27" s="747"/>
      <c r="BMD27" s="747"/>
      <c r="BME27" s="747"/>
      <c r="BMF27" s="747"/>
      <c r="BMG27" s="747"/>
      <c r="BMH27" s="747"/>
      <c r="BMI27" s="747"/>
      <c r="BMJ27" s="747"/>
      <c r="BMK27" s="747"/>
      <c r="BML27" s="747"/>
      <c r="BMM27" s="747"/>
      <c r="BMN27" s="747"/>
      <c r="BMO27" s="747"/>
      <c r="BMP27" s="747"/>
      <c r="BMQ27" s="747"/>
      <c r="BMR27" s="747"/>
      <c r="BMS27" s="747"/>
      <c r="BMT27" s="747"/>
      <c r="BMU27" s="747"/>
      <c r="BMV27" s="747"/>
      <c r="BMW27" s="747"/>
      <c r="BMX27" s="747"/>
      <c r="BMY27" s="747"/>
      <c r="BMZ27" s="747"/>
      <c r="BNA27" s="747"/>
      <c r="BNB27" s="747"/>
      <c r="BNC27" s="747"/>
      <c r="BND27" s="747"/>
      <c r="BNE27" s="747"/>
      <c r="BNF27" s="747"/>
      <c r="BNG27" s="747"/>
      <c r="BNH27" s="747"/>
      <c r="BNI27" s="747"/>
      <c r="BNJ27" s="747"/>
      <c r="BNK27" s="747"/>
      <c r="BNL27" s="747"/>
      <c r="BNM27" s="747"/>
      <c r="BNN27" s="747"/>
      <c r="BNO27" s="747"/>
      <c r="BNP27" s="747"/>
      <c r="BNQ27" s="747"/>
      <c r="BNR27" s="747"/>
      <c r="BNS27" s="747"/>
      <c r="BNT27" s="747"/>
      <c r="BNU27" s="747"/>
      <c r="BNV27" s="747"/>
      <c r="BNW27" s="747"/>
      <c r="BNX27" s="747"/>
      <c r="BNY27" s="747"/>
      <c r="BNZ27" s="747"/>
      <c r="BOA27" s="747"/>
      <c r="BOB27" s="747"/>
      <c r="BOC27" s="747"/>
      <c r="BOD27" s="747"/>
      <c r="BOE27" s="747"/>
      <c r="BOF27" s="747"/>
      <c r="BOG27" s="747"/>
      <c r="BOH27" s="747"/>
      <c r="BOI27" s="747"/>
      <c r="BOJ27" s="747"/>
      <c r="BOK27" s="747"/>
      <c r="BOL27" s="747"/>
      <c r="BOM27" s="747"/>
      <c r="BON27" s="747"/>
      <c r="BOO27" s="747"/>
      <c r="BOP27" s="747"/>
      <c r="BOQ27" s="747"/>
      <c r="BOR27" s="747"/>
      <c r="BOS27" s="747"/>
      <c r="BOT27" s="747"/>
      <c r="BOU27" s="747"/>
      <c r="BOV27" s="747"/>
      <c r="BOW27" s="747"/>
      <c r="BOX27" s="747"/>
      <c r="BOY27" s="747"/>
      <c r="BOZ27" s="747"/>
      <c r="BPA27" s="747"/>
      <c r="BPB27" s="747"/>
      <c r="BPC27" s="747"/>
      <c r="BPD27" s="747"/>
      <c r="BPE27" s="747"/>
      <c r="BPF27" s="747"/>
      <c r="BPG27" s="747"/>
      <c r="BPH27" s="747"/>
      <c r="BPI27" s="747"/>
      <c r="BPJ27" s="747"/>
      <c r="BPK27" s="747"/>
      <c r="BPL27" s="747"/>
      <c r="BPM27" s="747"/>
      <c r="BPN27" s="747"/>
      <c r="BPO27" s="747"/>
      <c r="BPP27" s="747"/>
      <c r="BPQ27" s="747"/>
      <c r="BPR27" s="747"/>
      <c r="BPS27" s="747"/>
      <c r="BPT27" s="747"/>
      <c r="BPU27" s="747"/>
      <c r="BPV27" s="747"/>
      <c r="BPW27" s="747"/>
      <c r="BPX27" s="747"/>
      <c r="BPY27" s="747"/>
      <c r="BPZ27" s="747"/>
      <c r="BQA27" s="747"/>
      <c r="BQB27" s="747"/>
      <c r="BQC27" s="747"/>
      <c r="BQD27" s="747"/>
      <c r="BQE27" s="747"/>
      <c r="BQF27" s="747"/>
      <c r="BQG27" s="747"/>
      <c r="BQH27" s="747"/>
      <c r="BQI27" s="747"/>
      <c r="BQJ27" s="747"/>
      <c r="BQK27" s="747"/>
      <c r="BQL27" s="747"/>
      <c r="BQM27" s="747"/>
      <c r="BQN27" s="747"/>
      <c r="BQO27" s="747"/>
      <c r="BQP27" s="747"/>
      <c r="BQQ27" s="747"/>
      <c r="BQR27" s="747"/>
      <c r="BQS27" s="747"/>
      <c r="BQT27" s="747"/>
      <c r="BQU27" s="747"/>
      <c r="BQV27" s="747"/>
      <c r="BQW27" s="747"/>
      <c r="BQX27" s="747"/>
      <c r="BQY27" s="747"/>
      <c r="BQZ27" s="747"/>
      <c r="BRA27" s="747"/>
      <c r="BRB27" s="747"/>
      <c r="BRC27" s="747"/>
      <c r="BRD27" s="747"/>
      <c r="BRE27" s="747"/>
      <c r="BRF27" s="747"/>
      <c r="BRG27" s="747"/>
      <c r="BRH27" s="747"/>
      <c r="BRI27" s="747"/>
      <c r="BRJ27" s="747"/>
      <c r="BRK27" s="747"/>
      <c r="BRL27" s="747"/>
      <c r="BRM27" s="747"/>
      <c r="BRN27" s="747"/>
      <c r="BRO27" s="747"/>
      <c r="BRP27" s="747"/>
      <c r="BRQ27" s="747"/>
      <c r="BRR27" s="747"/>
      <c r="BRS27" s="747"/>
      <c r="BRT27" s="747"/>
      <c r="BRU27" s="747"/>
      <c r="BRV27" s="747"/>
      <c r="BRW27" s="747"/>
      <c r="BRX27" s="747"/>
      <c r="BRY27" s="747"/>
      <c r="BRZ27" s="747"/>
      <c r="BSA27" s="747"/>
      <c r="BSB27" s="747"/>
      <c r="BSC27" s="747"/>
      <c r="BSD27" s="747"/>
      <c r="BSE27" s="747"/>
      <c r="BSF27" s="747"/>
      <c r="BSG27" s="747"/>
      <c r="BSH27" s="747"/>
      <c r="BSI27" s="747"/>
      <c r="BSJ27" s="747"/>
      <c r="BSK27" s="747"/>
      <c r="BSL27" s="747"/>
      <c r="BSM27" s="747"/>
      <c r="BSN27" s="747"/>
      <c r="BSO27" s="747"/>
      <c r="BSP27" s="747"/>
      <c r="BSQ27" s="747"/>
      <c r="BSR27" s="747"/>
      <c r="BSS27" s="747"/>
      <c r="BST27" s="747"/>
      <c r="BSU27" s="747"/>
      <c r="BSV27" s="747"/>
      <c r="BSW27" s="747"/>
      <c r="BSX27" s="747"/>
      <c r="BSY27" s="747"/>
      <c r="BSZ27" s="747"/>
      <c r="BTA27" s="747"/>
      <c r="BTB27" s="747"/>
      <c r="BTC27" s="747"/>
      <c r="BTD27" s="747"/>
      <c r="BTE27" s="747"/>
      <c r="BTF27" s="747"/>
      <c r="BTG27" s="747"/>
      <c r="BTH27" s="747"/>
      <c r="BTI27" s="747"/>
      <c r="BTJ27" s="747"/>
      <c r="BTK27" s="747"/>
      <c r="BTL27" s="747"/>
      <c r="BTM27" s="747"/>
      <c r="BTN27" s="747"/>
      <c r="BTO27" s="747"/>
      <c r="BTP27" s="747"/>
      <c r="BTQ27" s="747"/>
      <c r="BTR27" s="747"/>
      <c r="BTS27" s="747"/>
      <c r="BTT27" s="747"/>
      <c r="BTU27" s="747"/>
      <c r="BTV27" s="747"/>
      <c r="BTW27" s="747"/>
      <c r="BTX27" s="747"/>
      <c r="BTY27" s="747"/>
      <c r="BTZ27" s="747"/>
      <c r="BUA27" s="747"/>
      <c r="BUB27" s="747"/>
      <c r="BUC27" s="747"/>
      <c r="BUD27" s="747"/>
      <c r="BUE27" s="747"/>
      <c r="BUF27" s="747"/>
      <c r="BUG27" s="747"/>
      <c r="BUH27" s="747"/>
      <c r="BUI27" s="747"/>
      <c r="BUJ27" s="747"/>
      <c r="BUK27" s="747"/>
      <c r="BUL27" s="747"/>
      <c r="BUM27" s="747"/>
      <c r="BUN27" s="747"/>
      <c r="BUO27" s="747"/>
      <c r="BUP27" s="747"/>
      <c r="BUQ27" s="747"/>
      <c r="BUR27" s="747"/>
      <c r="BUS27" s="747"/>
      <c r="BUT27" s="747"/>
      <c r="BUU27" s="747"/>
      <c r="BUV27" s="747"/>
      <c r="BUW27" s="747"/>
      <c r="BUX27" s="747"/>
      <c r="BUY27" s="747"/>
      <c r="BUZ27" s="747"/>
      <c r="BVA27" s="747"/>
      <c r="BVB27" s="747"/>
      <c r="BVC27" s="747"/>
      <c r="BVD27" s="747"/>
      <c r="BVE27" s="747"/>
      <c r="BVF27" s="747"/>
      <c r="BVG27" s="747"/>
      <c r="BVH27" s="747"/>
      <c r="BVI27" s="747"/>
      <c r="BVJ27" s="747"/>
      <c r="BVK27" s="747"/>
      <c r="BVL27" s="747"/>
      <c r="BVM27" s="747"/>
      <c r="BVN27" s="747"/>
      <c r="BVO27" s="747"/>
      <c r="BVP27" s="747"/>
      <c r="BVQ27" s="747"/>
      <c r="BVR27" s="747"/>
      <c r="BVS27" s="747"/>
      <c r="BVT27" s="747"/>
      <c r="BVU27" s="747"/>
      <c r="BVV27" s="747"/>
      <c r="BVW27" s="747"/>
      <c r="BVX27" s="747"/>
      <c r="BVY27" s="747"/>
      <c r="BVZ27" s="747"/>
      <c r="BWA27" s="747"/>
      <c r="BWB27" s="747"/>
      <c r="BWC27" s="747"/>
      <c r="BWD27" s="747"/>
      <c r="BWE27" s="747"/>
      <c r="BWF27" s="747"/>
      <c r="BWG27" s="747"/>
      <c r="BWH27" s="747"/>
      <c r="BWI27" s="747"/>
      <c r="BWJ27" s="747"/>
      <c r="BWK27" s="747"/>
      <c r="BWL27" s="747"/>
      <c r="BWM27" s="747"/>
      <c r="BWN27" s="747"/>
      <c r="BWO27" s="747"/>
      <c r="BWP27" s="747"/>
      <c r="BWQ27" s="747"/>
      <c r="BWR27" s="747"/>
      <c r="BWS27" s="747"/>
      <c r="BWT27" s="747"/>
      <c r="BWU27" s="747"/>
      <c r="BWV27" s="747"/>
      <c r="BWW27" s="747"/>
      <c r="BWX27" s="747"/>
      <c r="BWY27" s="747"/>
      <c r="BWZ27" s="747"/>
      <c r="BXA27" s="747"/>
      <c r="BXB27" s="747"/>
      <c r="BXC27" s="747"/>
      <c r="BXD27" s="747"/>
      <c r="BXE27" s="747"/>
      <c r="BXF27" s="747"/>
      <c r="BXG27" s="747"/>
      <c r="BXH27" s="747"/>
      <c r="BXI27" s="747"/>
      <c r="BXJ27" s="747"/>
      <c r="BXK27" s="747"/>
      <c r="BXL27" s="747"/>
      <c r="BXM27" s="747"/>
      <c r="BXN27" s="747"/>
      <c r="BXO27" s="747"/>
      <c r="BXP27" s="747"/>
      <c r="BXQ27" s="747"/>
      <c r="BXR27" s="747"/>
      <c r="BXS27" s="747"/>
      <c r="BXT27" s="747"/>
      <c r="BXU27" s="747"/>
      <c r="BXV27" s="747"/>
      <c r="BXW27" s="747"/>
      <c r="BXX27" s="747"/>
      <c r="BXY27" s="747"/>
      <c r="BXZ27" s="747"/>
      <c r="BYA27" s="747"/>
      <c r="BYB27" s="747"/>
      <c r="BYC27" s="747"/>
      <c r="BYD27" s="747"/>
      <c r="BYE27" s="747"/>
      <c r="BYF27" s="747"/>
      <c r="BYG27" s="747"/>
      <c r="BYH27" s="747"/>
      <c r="BYI27" s="747"/>
      <c r="BYJ27" s="747"/>
      <c r="BYK27" s="747"/>
      <c r="BYL27" s="747"/>
      <c r="BYM27" s="747"/>
      <c r="BYN27" s="747"/>
      <c r="BYO27" s="747"/>
      <c r="BYP27" s="747"/>
      <c r="BYQ27" s="747"/>
      <c r="BYR27" s="747"/>
      <c r="BYS27" s="747"/>
      <c r="BYT27" s="747"/>
      <c r="BYU27" s="747"/>
      <c r="BYV27" s="747"/>
      <c r="BYW27" s="747"/>
      <c r="BYX27" s="747"/>
      <c r="BYY27" s="747"/>
      <c r="BYZ27" s="747"/>
      <c r="BZA27" s="747"/>
      <c r="BZB27" s="747"/>
      <c r="BZC27" s="747"/>
      <c r="BZD27" s="747"/>
      <c r="BZE27" s="747"/>
      <c r="BZF27" s="747"/>
      <c r="BZG27" s="747"/>
      <c r="BZH27" s="747"/>
      <c r="BZI27" s="747"/>
      <c r="BZJ27" s="747"/>
      <c r="BZK27" s="747"/>
      <c r="BZL27" s="747"/>
      <c r="BZM27" s="747"/>
      <c r="BZN27" s="747"/>
      <c r="BZO27" s="747"/>
      <c r="BZP27" s="747"/>
      <c r="BZQ27" s="747"/>
      <c r="BZR27" s="747"/>
      <c r="BZS27" s="747"/>
      <c r="BZT27" s="747"/>
      <c r="BZU27" s="747"/>
      <c r="BZV27" s="747"/>
      <c r="BZW27" s="747"/>
      <c r="BZX27" s="747"/>
      <c r="BZY27" s="747"/>
      <c r="BZZ27" s="747"/>
      <c r="CAA27" s="747"/>
      <c r="CAB27" s="747"/>
      <c r="CAC27" s="747"/>
      <c r="CAD27" s="747"/>
      <c r="CAE27" s="747"/>
      <c r="CAF27" s="747"/>
      <c r="CAG27" s="747"/>
      <c r="CAH27" s="747"/>
      <c r="CAI27" s="747"/>
      <c r="CAJ27" s="747"/>
      <c r="CAK27" s="747"/>
      <c r="CAL27" s="747"/>
      <c r="CAM27" s="747"/>
      <c r="CAN27" s="747"/>
      <c r="CAO27" s="747"/>
      <c r="CAP27" s="747"/>
      <c r="CAQ27" s="747"/>
      <c r="CAR27" s="747"/>
      <c r="CAS27" s="747"/>
      <c r="CAT27" s="747"/>
      <c r="CAU27" s="747"/>
      <c r="CAV27" s="747"/>
      <c r="CAW27" s="747"/>
      <c r="CAX27" s="747"/>
      <c r="CAY27" s="747"/>
      <c r="CAZ27" s="747"/>
      <c r="CBA27" s="747"/>
      <c r="CBB27" s="747"/>
      <c r="CBC27" s="747"/>
      <c r="CBD27" s="747"/>
      <c r="CBE27" s="747"/>
      <c r="CBF27" s="747"/>
      <c r="CBG27" s="747"/>
      <c r="CBH27" s="747"/>
      <c r="CBI27" s="747"/>
      <c r="CBJ27" s="747"/>
      <c r="CBK27" s="747"/>
      <c r="CBL27" s="747"/>
      <c r="CBM27" s="747"/>
      <c r="CBN27" s="747"/>
      <c r="CBO27" s="747"/>
      <c r="CBP27" s="747"/>
      <c r="CBQ27" s="747"/>
      <c r="CBR27" s="747"/>
      <c r="CBS27" s="747"/>
      <c r="CBT27" s="747"/>
      <c r="CBU27" s="747"/>
      <c r="CBV27" s="747"/>
      <c r="CBW27" s="747"/>
      <c r="CBX27" s="747"/>
      <c r="CBY27" s="747"/>
      <c r="CBZ27" s="747"/>
      <c r="CCA27" s="747"/>
      <c r="CCB27" s="747"/>
      <c r="CCC27" s="747"/>
      <c r="CCD27" s="747"/>
      <c r="CCE27" s="747"/>
      <c r="CCF27" s="747"/>
      <c r="CCG27" s="747"/>
      <c r="CCH27" s="747"/>
      <c r="CCI27" s="747"/>
      <c r="CCJ27" s="747"/>
      <c r="CCK27" s="747"/>
      <c r="CCL27" s="747"/>
      <c r="CCM27" s="747"/>
      <c r="CCN27" s="747"/>
      <c r="CCO27" s="747"/>
      <c r="CCP27" s="747"/>
      <c r="CCQ27" s="747"/>
      <c r="CCR27" s="747"/>
      <c r="CCS27" s="747"/>
      <c r="CCT27" s="747"/>
      <c r="CCU27" s="747"/>
      <c r="CCV27" s="747"/>
      <c r="CCW27" s="747"/>
      <c r="CCX27" s="747"/>
      <c r="CCY27" s="747"/>
      <c r="CCZ27" s="747"/>
      <c r="CDA27" s="747"/>
      <c r="CDB27" s="747"/>
      <c r="CDC27" s="747"/>
      <c r="CDD27" s="747"/>
      <c r="CDE27" s="747"/>
      <c r="CDF27" s="747"/>
      <c r="CDG27" s="747"/>
      <c r="CDH27" s="747"/>
      <c r="CDI27" s="747"/>
      <c r="CDJ27" s="747"/>
      <c r="CDK27" s="747"/>
      <c r="CDL27" s="747"/>
      <c r="CDM27" s="747"/>
      <c r="CDN27" s="747"/>
      <c r="CDO27" s="747"/>
      <c r="CDP27" s="747"/>
      <c r="CDQ27" s="747"/>
      <c r="CDR27" s="747"/>
      <c r="CDS27" s="747"/>
      <c r="CDT27" s="747"/>
      <c r="CDU27" s="747"/>
      <c r="CDV27" s="747"/>
      <c r="CDW27" s="747"/>
      <c r="CDX27" s="747"/>
      <c r="CDY27" s="747"/>
      <c r="CDZ27" s="747"/>
      <c r="CEA27" s="747"/>
      <c r="CEB27" s="747"/>
      <c r="CEC27" s="747"/>
      <c r="CED27" s="747"/>
      <c r="CEE27" s="747"/>
      <c r="CEF27" s="747"/>
      <c r="CEG27" s="747"/>
      <c r="CEH27" s="747"/>
      <c r="CEI27" s="747"/>
      <c r="CEJ27" s="747"/>
      <c r="CEK27" s="747"/>
      <c r="CEL27" s="747"/>
      <c r="CEM27" s="747"/>
      <c r="CEN27" s="747"/>
      <c r="CEO27" s="747"/>
      <c r="CEP27" s="747"/>
      <c r="CEQ27" s="747"/>
      <c r="CER27" s="747"/>
      <c r="CES27" s="747"/>
      <c r="CET27" s="747"/>
      <c r="CEU27" s="747"/>
      <c r="CEV27" s="747"/>
      <c r="CEW27" s="747"/>
      <c r="CEX27" s="747"/>
      <c r="CEY27" s="747"/>
      <c r="CEZ27" s="747"/>
      <c r="CFA27" s="747"/>
      <c r="CFB27" s="747"/>
      <c r="CFC27" s="747"/>
      <c r="CFD27" s="747"/>
      <c r="CFE27" s="747"/>
      <c r="CFF27" s="747"/>
      <c r="CFG27" s="747"/>
      <c r="CFH27" s="747"/>
      <c r="CFI27" s="747"/>
      <c r="CFJ27" s="747"/>
      <c r="CFK27" s="747"/>
      <c r="CFL27" s="747"/>
      <c r="CFM27" s="747"/>
      <c r="CFN27" s="747"/>
      <c r="CFO27" s="747"/>
      <c r="CFP27" s="747"/>
      <c r="CFQ27" s="747"/>
      <c r="CFR27" s="747"/>
      <c r="CFS27" s="747"/>
      <c r="CFT27" s="747"/>
      <c r="CFU27" s="747"/>
      <c r="CFV27" s="747"/>
      <c r="CFW27" s="747"/>
      <c r="CFX27" s="747"/>
      <c r="CFY27" s="747"/>
      <c r="CFZ27" s="747"/>
      <c r="CGA27" s="747"/>
      <c r="CGB27" s="747"/>
      <c r="CGC27" s="747"/>
      <c r="CGD27" s="747"/>
      <c r="CGE27" s="747"/>
      <c r="CGF27" s="747"/>
      <c r="CGG27" s="747"/>
      <c r="CGH27" s="747"/>
      <c r="CGI27" s="747"/>
      <c r="CGJ27" s="747"/>
      <c r="CGK27" s="747"/>
      <c r="CGL27" s="747"/>
      <c r="CGM27" s="747"/>
      <c r="CGN27" s="747"/>
      <c r="CGO27" s="747"/>
      <c r="CGP27" s="747"/>
      <c r="CGQ27" s="747"/>
      <c r="CGR27" s="747"/>
      <c r="CGS27" s="747"/>
      <c r="CGT27" s="747"/>
      <c r="CGU27" s="747"/>
      <c r="CGV27" s="747"/>
      <c r="CGW27" s="747"/>
      <c r="CGX27" s="747"/>
      <c r="CGY27" s="747"/>
      <c r="CGZ27" s="747"/>
      <c r="CHA27" s="747"/>
      <c r="CHB27" s="747"/>
      <c r="CHC27" s="747"/>
      <c r="CHD27" s="747"/>
      <c r="CHE27" s="747"/>
      <c r="CHF27" s="747"/>
      <c r="CHG27" s="747"/>
      <c r="CHH27" s="747"/>
      <c r="CHI27" s="747"/>
      <c r="CHJ27" s="747"/>
      <c r="CHK27" s="747"/>
      <c r="CHL27" s="747"/>
      <c r="CHM27" s="747"/>
      <c r="CHN27" s="747"/>
      <c r="CHO27" s="747"/>
      <c r="CHP27" s="747"/>
      <c r="CHQ27" s="747"/>
      <c r="CHR27" s="747"/>
      <c r="CHS27" s="747"/>
      <c r="CHT27" s="747"/>
      <c r="CHU27" s="747"/>
      <c r="CHV27" s="747"/>
      <c r="CHW27" s="747"/>
      <c r="CHX27" s="747"/>
      <c r="CHY27" s="747"/>
      <c r="CHZ27" s="747"/>
      <c r="CIA27" s="747"/>
      <c r="CIB27" s="747"/>
      <c r="CIC27" s="747"/>
      <c r="CID27" s="747"/>
      <c r="CIE27" s="747"/>
      <c r="CIF27" s="747"/>
      <c r="CIG27" s="747"/>
      <c r="CIH27" s="747"/>
      <c r="CII27" s="747"/>
      <c r="CIJ27" s="747"/>
      <c r="CIK27" s="747"/>
      <c r="CIL27" s="747"/>
      <c r="CIM27" s="747"/>
      <c r="CIN27" s="747"/>
      <c r="CIO27" s="747"/>
      <c r="CIP27" s="747"/>
      <c r="CIQ27" s="747"/>
      <c r="CIR27" s="747"/>
      <c r="CIS27" s="747"/>
      <c r="CIT27" s="747"/>
      <c r="CIU27" s="747"/>
      <c r="CIV27" s="747"/>
      <c r="CIW27" s="747"/>
      <c r="CIX27" s="747"/>
      <c r="CIY27" s="747"/>
      <c r="CIZ27" s="747"/>
      <c r="CJA27" s="747"/>
      <c r="CJB27" s="747"/>
      <c r="CJC27" s="747"/>
      <c r="CJD27" s="747"/>
      <c r="CJE27" s="747"/>
      <c r="CJF27" s="747"/>
      <c r="CJG27" s="747"/>
      <c r="CJH27" s="747"/>
      <c r="CJI27" s="747"/>
      <c r="CJJ27" s="747"/>
      <c r="CJK27" s="747"/>
      <c r="CJL27" s="747"/>
      <c r="CJM27" s="747"/>
      <c r="CJN27" s="747"/>
      <c r="CJO27" s="747"/>
      <c r="CJP27" s="747"/>
      <c r="CJQ27" s="747"/>
      <c r="CJR27" s="747"/>
      <c r="CJS27" s="747"/>
      <c r="CJT27" s="747"/>
      <c r="CJU27" s="747"/>
      <c r="CJV27" s="747"/>
      <c r="CJW27" s="747"/>
      <c r="CJX27" s="747"/>
      <c r="CJY27" s="747"/>
      <c r="CJZ27" s="747"/>
      <c r="CKA27" s="747"/>
      <c r="CKB27" s="747"/>
      <c r="CKC27" s="747"/>
      <c r="CKD27" s="747"/>
      <c r="CKE27" s="747"/>
      <c r="CKF27" s="747"/>
      <c r="CKG27" s="747"/>
      <c r="CKH27" s="747"/>
      <c r="CKI27" s="747"/>
      <c r="CKJ27" s="747"/>
      <c r="CKK27" s="747"/>
      <c r="CKL27" s="747"/>
      <c r="CKM27" s="747"/>
      <c r="CKN27" s="747"/>
      <c r="CKO27" s="747"/>
      <c r="CKP27" s="747"/>
      <c r="CKQ27" s="747"/>
      <c r="CKR27" s="747"/>
      <c r="CKS27" s="747"/>
      <c r="CKT27" s="747"/>
      <c r="CKU27" s="747"/>
      <c r="CKV27" s="747"/>
      <c r="CKW27" s="747"/>
      <c r="CKX27" s="747"/>
      <c r="CKY27" s="747"/>
      <c r="CKZ27" s="747"/>
      <c r="CLA27" s="747"/>
      <c r="CLB27" s="747"/>
      <c r="CLC27" s="747"/>
      <c r="CLD27" s="747"/>
      <c r="CLE27" s="747"/>
      <c r="CLF27" s="747"/>
      <c r="CLG27" s="747"/>
      <c r="CLH27" s="747"/>
      <c r="CLI27" s="747"/>
      <c r="CLJ27" s="747"/>
      <c r="CLK27" s="747"/>
      <c r="CLL27" s="747"/>
      <c r="CLM27" s="747"/>
      <c r="CLN27" s="747"/>
      <c r="CLO27" s="747"/>
      <c r="CLP27" s="747"/>
      <c r="CLQ27" s="747"/>
      <c r="CLR27" s="747"/>
      <c r="CLS27" s="747"/>
      <c r="CLT27" s="747"/>
      <c r="CLU27" s="747"/>
      <c r="CLV27" s="747"/>
      <c r="CLW27" s="747"/>
      <c r="CLX27" s="747"/>
      <c r="CLY27" s="747"/>
      <c r="CLZ27" s="747"/>
      <c r="CMA27" s="747"/>
      <c r="CMB27" s="747"/>
      <c r="CMC27" s="747"/>
      <c r="CMD27" s="747"/>
      <c r="CME27" s="747"/>
      <c r="CMF27" s="747"/>
      <c r="CMG27" s="747"/>
      <c r="CMH27" s="747"/>
      <c r="CMI27" s="747"/>
      <c r="CMJ27" s="747"/>
      <c r="CMK27" s="747"/>
      <c r="CML27" s="747"/>
      <c r="CMM27" s="747"/>
      <c r="CMN27" s="747"/>
      <c r="CMO27" s="747"/>
      <c r="CMP27" s="747"/>
      <c r="CMQ27" s="747"/>
      <c r="CMR27" s="747"/>
      <c r="CMS27" s="747"/>
      <c r="CMT27" s="747"/>
      <c r="CMU27" s="747"/>
      <c r="CMV27" s="747"/>
      <c r="CMW27" s="747"/>
      <c r="CMX27" s="747"/>
      <c r="CMY27" s="747"/>
      <c r="CMZ27" s="747"/>
      <c r="CNA27" s="747"/>
      <c r="CNB27" s="747"/>
      <c r="CNC27" s="747"/>
      <c r="CND27" s="747"/>
      <c r="CNE27" s="747"/>
      <c r="CNF27" s="747"/>
      <c r="CNG27" s="747"/>
      <c r="CNH27" s="747"/>
      <c r="CNI27" s="747"/>
      <c r="CNJ27" s="747"/>
      <c r="CNK27" s="747"/>
      <c r="CNL27" s="747"/>
      <c r="CNM27" s="747"/>
      <c r="CNN27" s="747"/>
      <c r="CNO27" s="747"/>
      <c r="CNP27" s="747"/>
      <c r="CNQ27" s="747"/>
      <c r="CNR27" s="747"/>
      <c r="CNS27" s="747"/>
      <c r="CNT27" s="747"/>
      <c r="CNU27" s="747"/>
      <c r="CNV27" s="747"/>
      <c r="CNW27" s="747"/>
      <c r="CNX27" s="747"/>
      <c r="CNY27" s="747"/>
      <c r="CNZ27" s="747"/>
      <c r="COA27" s="747"/>
      <c r="COB27" s="747"/>
      <c r="COC27" s="747"/>
      <c r="COD27" s="747"/>
      <c r="COE27" s="747"/>
      <c r="COF27" s="747"/>
      <c r="COG27" s="747"/>
      <c r="COH27" s="747"/>
      <c r="COI27" s="747"/>
      <c r="COJ27" s="747"/>
      <c r="COK27" s="747"/>
      <c r="COL27" s="747"/>
      <c r="COM27" s="747"/>
      <c r="CON27" s="747"/>
      <c r="COO27" s="747"/>
      <c r="COP27" s="747"/>
      <c r="COQ27" s="747"/>
      <c r="COR27" s="747"/>
      <c r="COS27" s="747"/>
      <c r="COT27" s="747"/>
      <c r="COU27" s="747"/>
      <c r="COV27" s="747"/>
      <c r="COW27" s="747"/>
      <c r="COX27" s="747"/>
      <c r="COY27" s="747"/>
      <c r="COZ27" s="747"/>
      <c r="CPA27" s="747"/>
      <c r="CPB27" s="747"/>
      <c r="CPC27" s="747"/>
      <c r="CPD27" s="747"/>
      <c r="CPE27" s="747"/>
      <c r="CPF27" s="747"/>
      <c r="CPG27" s="747"/>
      <c r="CPH27" s="747"/>
      <c r="CPI27" s="747"/>
      <c r="CPJ27" s="747"/>
      <c r="CPK27" s="747"/>
      <c r="CPL27" s="747"/>
      <c r="CPM27" s="747"/>
      <c r="CPN27" s="747"/>
      <c r="CPO27" s="747"/>
      <c r="CPP27" s="747"/>
      <c r="CPQ27" s="747"/>
      <c r="CPR27" s="747"/>
      <c r="CPS27" s="747"/>
      <c r="CPT27" s="747"/>
      <c r="CPU27" s="747"/>
      <c r="CPV27" s="747"/>
      <c r="CPW27" s="747"/>
      <c r="CPX27" s="747"/>
      <c r="CPY27" s="747"/>
      <c r="CPZ27" s="747"/>
      <c r="CQA27" s="747"/>
      <c r="CQB27" s="747"/>
      <c r="CQC27" s="747"/>
      <c r="CQD27" s="747"/>
      <c r="CQE27" s="747"/>
      <c r="CQF27" s="747"/>
      <c r="CQG27" s="747"/>
      <c r="CQH27" s="747"/>
      <c r="CQI27" s="747"/>
      <c r="CQJ27" s="747"/>
      <c r="CQK27" s="747"/>
      <c r="CQL27" s="747"/>
      <c r="CQM27" s="747"/>
      <c r="CQN27" s="747"/>
      <c r="CQO27" s="747"/>
      <c r="CQP27" s="747"/>
      <c r="CQQ27" s="747"/>
      <c r="CQR27" s="747"/>
      <c r="CQS27" s="747"/>
      <c r="CQT27" s="747"/>
      <c r="CQU27" s="747"/>
      <c r="CQV27" s="747"/>
      <c r="CQW27" s="747"/>
      <c r="CQX27" s="747"/>
      <c r="CQY27" s="747"/>
      <c r="CQZ27" s="747"/>
      <c r="CRA27" s="747"/>
      <c r="CRB27" s="747"/>
      <c r="CRC27" s="747"/>
      <c r="CRD27" s="747"/>
      <c r="CRE27" s="747"/>
      <c r="CRF27" s="747"/>
      <c r="CRG27" s="747"/>
      <c r="CRH27" s="747"/>
      <c r="CRI27" s="747"/>
      <c r="CRJ27" s="747"/>
      <c r="CRK27" s="747"/>
      <c r="CRL27" s="747"/>
      <c r="CRM27" s="747"/>
      <c r="CRN27" s="747"/>
      <c r="CRO27" s="747"/>
      <c r="CRP27" s="747"/>
      <c r="CRQ27" s="747"/>
      <c r="CRR27" s="747"/>
      <c r="CRS27" s="747"/>
      <c r="CRT27" s="747"/>
      <c r="CRU27" s="747"/>
      <c r="CRV27" s="747"/>
      <c r="CRW27" s="747"/>
      <c r="CRX27" s="747"/>
      <c r="CRY27" s="747"/>
      <c r="CRZ27" s="747"/>
      <c r="CSA27" s="747"/>
      <c r="CSB27" s="747"/>
      <c r="CSC27" s="747"/>
      <c r="CSD27" s="747"/>
      <c r="CSE27" s="747"/>
      <c r="CSF27" s="747"/>
      <c r="CSG27" s="747"/>
      <c r="CSH27" s="747"/>
      <c r="CSI27" s="747"/>
      <c r="CSJ27" s="747"/>
      <c r="CSK27" s="747"/>
      <c r="CSL27" s="747"/>
      <c r="CSM27" s="747"/>
      <c r="CSN27" s="747"/>
      <c r="CSO27" s="747"/>
      <c r="CSP27" s="747"/>
      <c r="CSQ27" s="747"/>
      <c r="CSR27" s="747"/>
      <c r="CSS27" s="747"/>
      <c r="CST27" s="747"/>
      <c r="CSU27" s="747"/>
      <c r="CSV27" s="747"/>
      <c r="CSW27" s="747"/>
      <c r="CSX27" s="747"/>
      <c r="CSY27" s="747"/>
      <c r="CSZ27" s="747"/>
      <c r="CTA27" s="747"/>
      <c r="CTB27" s="747"/>
      <c r="CTC27" s="747"/>
      <c r="CTD27" s="747"/>
      <c r="CTE27" s="747"/>
      <c r="CTF27" s="747"/>
      <c r="CTG27" s="747"/>
      <c r="CTH27" s="747"/>
      <c r="CTI27" s="747"/>
      <c r="CTJ27" s="747"/>
      <c r="CTK27" s="747"/>
      <c r="CTL27" s="747"/>
      <c r="CTM27" s="747"/>
      <c r="CTN27" s="747"/>
      <c r="CTO27" s="747"/>
      <c r="CTP27" s="747"/>
      <c r="CTQ27" s="747"/>
      <c r="CTR27" s="747"/>
      <c r="CTS27" s="747"/>
      <c r="CTT27" s="747"/>
      <c r="CTU27" s="747"/>
      <c r="CTV27" s="747"/>
      <c r="CTW27" s="747"/>
      <c r="CTX27" s="747"/>
      <c r="CTY27" s="747"/>
      <c r="CTZ27" s="747"/>
      <c r="CUA27" s="747"/>
      <c r="CUB27" s="747"/>
      <c r="CUC27" s="747"/>
      <c r="CUD27" s="747"/>
      <c r="CUE27" s="747"/>
      <c r="CUF27" s="747"/>
      <c r="CUG27" s="747"/>
      <c r="CUH27" s="747"/>
      <c r="CUI27" s="747"/>
      <c r="CUJ27" s="747"/>
      <c r="CUK27" s="747"/>
      <c r="CUL27" s="747"/>
      <c r="CUM27" s="747"/>
      <c r="CUN27" s="747"/>
      <c r="CUO27" s="747"/>
      <c r="CUP27" s="747"/>
      <c r="CUQ27" s="747"/>
      <c r="CUR27" s="747"/>
      <c r="CUS27" s="747"/>
      <c r="CUT27" s="747"/>
      <c r="CUU27" s="747"/>
      <c r="CUV27" s="747"/>
      <c r="CUW27" s="747"/>
      <c r="CUX27" s="747"/>
      <c r="CUY27" s="747"/>
      <c r="CUZ27" s="747"/>
      <c r="CVA27" s="747"/>
      <c r="CVB27" s="747"/>
      <c r="CVC27" s="747"/>
      <c r="CVD27" s="747"/>
      <c r="CVE27" s="747"/>
      <c r="CVF27" s="747"/>
      <c r="CVG27" s="747"/>
      <c r="CVH27" s="747"/>
      <c r="CVI27" s="747"/>
      <c r="CVJ27" s="747"/>
      <c r="CVK27" s="747"/>
      <c r="CVL27" s="747"/>
      <c r="CVM27" s="747"/>
      <c r="CVN27" s="747"/>
      <c r="CVO27" s="747"/>
      <c r="CVP27" s="747"/>
      <c r="CVQ27" s="747"/>
      <c r="CVR27" s="747"/>
      <c r="CVS27" s="747"/>
      <c r="CVT27" s="747"/>
      <c r="CVU27" s="747"/>
      <c r="CVV27" s="747"/>
      <c r="CVW27" s="747"/>
      <c r="CVX27" s="747"/>
      <c r="CVY27" s="747"/>
      <c r="CVZ27" s="747"/>
      <c r="CWA27" s="747"/>
      <c r="CWB27" s="747"/>
      <c r="CWC27" s="747"/>
      <c r="CWD27" s="747"/>
      <c r="CWE27" s="747"/>
      <c r="CWF27" s="747"/>
      <c r="CWG27" s="747"/>
      <c r="CWH27" s="747"/>
      <c r="CWI27" s="747"/>
      <c r="CWJ27" s="747"/>
      <c r="CWK27" s="747"/>
      <c r="CWL27" s="747"/>
      <c r="CWM27" s="747"/>
      <c r="CWN27" s="747"/>
      <c r="CWO27" s="747"/>
      <c r="CWP27" s="747"/>
      <c r="CWQ27" s="747"/>
      <c r="CWR27" s="747"/>
      <c r="CWS27" s="747"/>
      <c r="CWT27" s="747"/>
      <c r="CWU27" s="747"/>
      <c r="CWV27" s="747"/>
      <c r="CWW27" s="747"/>
      <c r="CWX27" s="747"/>
      <c r="CWY27" s="747"/>
      <c r="CWZ27" s="747"/>
      <c r="CXA27" s="747"/>
      <c r="CXB27" s="747"/>
      <c r="CXC27" s="747"/>
      <c r="CXD27" s="747"/>
      <c r="CXE27" s="747"/>
      <c r="CXF27" s="747"/>
      <c r="CXG27" s="747"/>
      <c r="CXH27" s="747"/>
      <c r="CXI27" s="747"/>
      <c r="CXJ27" s="747"/>
      <c r="CXK27" s="747"/>
      <c r="CXL27" s="747"/>
      <c r="CXM27" s="747"/>
      <c r="CXN27" s="747"/>
      <c r="CXO27" s="747"/>
      <c r="CXP27" s="747"/>
      <c r="CXQ27" s="747"/>
      <c r="CXR27" s="747"/>
      <c r="CXS27" s="747"/>
      <c r="CXT27" s="747"/>
      <c r="CXU27" s="747"/>
      <c r="CXV27" s="747"/>
      <c r="CXW27" s="747"/>
      <c r="CXX27" s="747"/>
      <c r="CXY27" s="747"/>
      <c r="CXZ27" s="747"/>
      <c r="CYA27" s="747"/>
      <c r="CYB27" s="747"/>
      <c r="CYC27" s="747"/>
      <c r="CYD27" s="747"/>
      <c r="CYE27" s="747"/>
      <c r="CYF27" s="747"/>
      <c r="CYG27" s="747"/>
      <c r="CYH27" s="747"/>
      <c r="CYI27" s="747"/>
      <c r="CYJ27" s="747"/>
      <c r="CYK27" s="747"/>
      <c r="CYL27" s="747"/>
      <c r="CYM27" s="747"/>
      <c r="CYN27" s="747"/>
      <c r="CYO27" s="747"/>
      <c r="CYP27" s="747"/>
      <c r="CYQ27" s="747"/>
      <c r="CYR27" s="747"/>
      <c r="CYS27" s="747"/>
      <c r="CYT27" s="747"/>
      <c r="CYU27" s="747"/>
      <c r="CYV27" s="747"/>
      <c r="CYW27" s="747"/>
      <c r="CYX27" s="747"/>
      <c r="CYY27" s="747"/>
      <c r="CYZ27" s="747"/>
      <c r="CZA27" s="747"/>
      <c r="CZB27" s="747"/>
      <c r="CZC27" s="747"/>
      <c r="CZD27" s="747"/>
      <c r="CZE27" s="747"/>
      <c r="CZF27" s="747"/>
      <c r="CZG27" s="747"/>
      <c r="CZH27" s="747"/>
      <c r="CZI27" s="747"/>
      <c r="CZJ27" s="747"/>
      <c r="CZK27" s="747"/>
      <c r="CZL27" s="747"/>
      <c r="CZM27" s="747"/>
      <c r="CZN27" s="747"/>
      <c r="CZO27" s="747"/>
      <c r="CZP27" s="747"/>
      <c r="CZQ27" s="747"/>
      <c r="CZR27" s="747"/>
      <c r="CZS27" s="747"/>
      <c r="CZT27" s="747"/>
      <c r="CZU27" s="747"/>
      <c r="CZV27" s="747"/>
      <c r="CZW27" s="747"/>
      <c r="CZX27" s="747"/>
      <c r="CZY27" s="747"/>
      <c r="CZZ27" s="747"/>
      <c r="DAA27" s="747"/>
      <c r="DAB27" s="747"/>
      <c r="DAC27" s="747"/>
      <c r="DAD27" s="747"/>
      <c r="DAE27" s="747"/>
      <c r="DAF27" s="747"/>
      <c r="DAG27" s="747"/>
      <c r="DAH27" s="747"/>
      <c r="DAI27" s="747"/>
      <c r="DAJ27" s="747"/>
      <c r="DAK27" s="747"/>
      <c r="DAL27" s="747"/>
      <c r="DAM27" s="747"/>
      <c r="DAN27" s="747"/>
      <c r="DAO27" s="747"/>
      <c r="DAP27" s="747"/>
      <c r="DAQ27" s="747"/>
      <c r="DAR27" s="747"/>
      <c r="DAS27" s="747"/>
      <c r="DAT27" s="747"/>
      <c r="DAU27" s="747"/>
      <c r="DAV27" s="747"/>
      <c r="DAW27" s="747"/>
      <c r="DAX27" s="747"/>
      <c r="DAY27" s="747"/>
      <c r="DAZ27" s="747"/>
      <c r="DBA27" s="747"/>
      <c r="DBB27" s="747"/>
      <c r="DBC27" s="747"/>
      <c r="DBD27" s="747"/>
      <c r="DBE27" s="747"/>
      <c r="DBF27" s="747"/>
      <c r="DBG27" s="747"/>
      <c r="DBH27" s="747"/>
      <c r="DBI27" s="747"/>
      <c r="DBJ27" s="747"/>
      <c r="DBK27" s="747"/>
      <c r="DBL27" s="747"/>
      <c r="DBM27" s="747"/>
      <c r="DBN27" s="747"/>
      <c r="DBO27" s="747"/>
      <c r="DBP27" s="747"/>
      <c r="DBQ27" s="747"/>
      <c r="DBR27" s="747"/>
      <c r="DBS27" s="747"/>
      <c r="DBT27" s="747"/>
      <c r="DBU27" s="747"/>
      <c r="DBV27" s="747"/>
      <c r="DBW27" s="747"/>
      <c r="DBX27" s="747"/>
      <c r="DBY27" s="747"/>
      <c r="DBZ27" s="747"/>
      <c r="DCA27" s="747"/>
      <c r="DCB27" s="747"/>
      <c r="DCC27" s="747"/>
      <c r="DCD27" s="747"/>
      <c r="DCE27" s="747"/>
      <c r="DCF27" s="747"/>
      <c r="DCG27" s="747"/>
      <c r="DCH27" s="747"/>
      <c r="DCI27" s="747"/>
      <c r="DCJ27" s="747"/>
      <c r="DCK27" s="747"/>
      <c r="DCL27" s="747"/>
      <c r="DCM27" s="747"/>
      <c r="DCN27" s="747"/>
      <c r="DCO27" s="747"/>
      <c r="DCP27" s="747"/>
      <c r="DCQ27" s="747"/>
      <c r="DCR27" s="747"/>
      <c r="DCS27" s="747"/>
      <c r="DCT27" s="747"/>
      <c r="DCU27" s="747"/>
      <c r="DCV27" s="747"/>
      <c r="DCW27" s="747"/>
      <c r="DCX27" s="747"/>
      <c r="DCY27" s="747"/>
      <c r="DCZ27" s="747"/>
      <c r="DDA27" s="747"/>
      <c r="DDB27" s="747"/>
      <c r="DDC27" s="747"/>
      <c r="DDD27" s="747"/>
      <c r="DDE27" s="747"/>
      <c r="DDF27" s="747"/>
      <c r="DDG27" s="747"/>
      <c r="DDH27" s="747"/>
      <c r="DDI27" s="747"/>
      <c r="DDJ27" s="747"/>
      <c r="DDK27" s="747"/>
      <c r="DDL27" s="747"/>
      <c r="DDM27" s="747"/>
      <c r="DDN27" s="747"/>
      <c r="DDO27" s="747"/>
      <c r="DDP27" s="747"/>
      <c r="DDQ27" s="747"/>
      <c r="DDR27" s="747"/>
      <c r="DDS27" s="747"/>
      <c r="DDT27" s="747"/>
      <c r="DDU27" s="747"/>
      <c r="DDV27" s="747"/>
      <c r="DDW27" s="747"/>
      <c r="DDX27" s="747"/>
      <c r="DDY27" s="747"/>
      <c r="DDZ27" s="747"/>
      <c r="DEA27" s="747"/>
      <c r="DEB27" s="747"/>
      <c r="DEC27" s="747"/>
      <c r="DED27" s="747"/>
      <c r="DEE27" s="747"/>
      <c r="DEF27" s="747"/>
      <c r="DEG27" s="747"/>
      <c r="DEH27" s="747"/>
      <c r="DEI27" s="747"/>
      <c r="DEJ27" s="747"/>
      <c r="DEK27" s="747"/>
      <c r="DEL27" s="747"/>
      <c r="DEM27" s="747"/>
      <c r="DEN27" s="747"/>
      <c r="DEO27" s="747"/>
      <c r="DEP27" s="747"/>
      <c r="DEQ27" s="747"/>
      <c r="DER27" s="747"/>
      <c r="DES27" s="747"/>
      <c r="DET27" s="747"/>
      <c r="DEU27" s="747"/>
      <c r="DEV27" s="747"/>
      <c r="DEW27" s="747"/>
      <c r="DEX27" s="747"/>
      <c r="DEY27" s="747"/>
      <c r="DEZ27" s="747"/>
      <c r="DFA27" s="747"/>
      <c r="DFB27" s="747"/>
      <c r="DFC27" s="747"/>
      <c r="DFD27" s="747"/>
      <c r="DFE27" s="747"/>
      <c r="DFF27" s="747"/>
      <c r="DFG27" s="747"/>
      <c r="DFH27" s="747"/>
      <c r="DFI27" s="747"/>
      <c r="DFJ27" s="747"/>
      <c r="DFK27" s="747"/>
      <c r="DFL27" s="747"/>
      <c r="DFM27" s="747"/>
      <c r="DFN27" s="747"/>
      <c r="DFO27" s="747"/>
      <c r="DFP27" s="747"/>
      <c r="DFQ27" s="747"/>
      <c r="DFR27" s="747"/>
      <c r="DFS27" s="747"/>
      <c r="DFT27" s="747"/>
      <c r="DFU27" s="747"/>
      <c r="DFV27" s="747"/>
      <c r="DFW27" s="747"/>
      <c r="DFX27" s="747"/>
      <c r="DFY27" s="747"/>
      <c r="DFZ27" s="747"/>
      <c r="DGA27" s="747"/>
      <c r="DGB27" s="747"/>
      <c r="DGC27" s="747"/>
      <c r="DGD27" s="747"/>
      <c r="DGE27" s="747"/>
      <c r="DGF27" s="747"/>
      <c r="DGG27" s="747"/>
      <c r="DGH27" s="747"/>
      <c r="DGI27" s="747"/>
      <c r="DGJ27" s="747"/>
      <c r="DGK27" s="747"/>
      <c r="DGL27" s="747"/>
      <c r="DGM27" s="747"/>
      <c r="DGN27" s="747"/>
      <c r="DGO27" s="747"/>
      <c r="DGP27" s="747"/>
      <c r="DGQ27" s="747"/>
      <c r="DGR27" s="747"/>
      <c r="DGS27" s="747"/>
      <c r="DGT27" s="747"/>
      <c r="DGU27" s="747"/>
      <c r="DGV27" s="747"/>
      <c r="DGW27" s="747"/>
      <c r="DGX27" s="747"/>
      <c r="DGY27" s="747"/>
      <c r="DGZ27" s="747"/>
      <c r="DHA27" s="747"/>
      <c r="DHB27" s="747"/>
      <c r="DHC27" s="747"/>
      <c r="DHD27" s="747"/>
      <c r="DHE27" s="747"/>
      <c r="DHF27" s="747"/>
      <c r="DHG27" s="747"/>
      <c r="DHH27" s="747"/>
      <c r="DHI27" s="747"/>
      <c r="DHJ27" s="747"/>
      <c r="DHK27" s="747"/>
      <c r="DHL27" s="747"/>
      <c r="DHM27" s="747"/>
      <c r="DHN27" s="747"/>
      <c r="DHO27" s="747"/>
      <c r="DHP27" s="747"/>
      <c r="DHQ27" s="747"/>
      <c r="DHR27" s="747"/>
      <c r="DHS27" s="747"/>
      <c r="DHT27" s="747"/>
      <c r="DHU27" s="747"/>
      <c r="DHV27" s="747"/>
      <c r="DHW27" s="747"/>
      <c r="DHX27" s="747"/>
      <c r="DHY27" s="747"/>
      <c r="DHZ27" s="747"/>
      <c r="DIA27" s="747"/>
      <c r="DIB27" s="747"/>
      <c r="DIC27" s="747"/>
      <c r="DID27" s="747"/>
      <c r="DIE27" s="747"/>
      <c r="DIF27" s="747"/>
      <c r="DIG27" s="747"/>
      <c r="DIH27" s="747"/>
      <c r="DII27" s="747"/>
      <c r="DIJ27" s="747"/>
      <c r="DIK27" s="747"/>
      <c r="DIL27" s="747"/>
      <c r="DIM27" s="747"/>
      <c r="DIN27" s="747"/>
      <c r="DIO27" s="747"/>
      <c r="DIP27" s="747"/>
      <c r="DIQ27" s="747"/>
      <c r="DIR27" s="747"/>
      <c r="DIS27" s="747"/>
      <c r="DIT27" s="747"/>
      <c r="DIU27" s="747"/>
      <c r="DIV27" s="747"/>
      <c r="DIW27" s="747"/>
      <c r="DIX27" s="747"/>
      <c r="DIY27" s="747"/>
      <c r="DIZ27" s="747"/>
      <c r="DJA27" s="747"/>
      <c r="DJB27" s="747"/>
      <c r="DJC27" s="747"/>
      <c r="DJD27" s="747"/>
      <c r="DJE27" s="747"/>
      <c r="DJF27" s="747"/>
      <c r="DJG27" s="747"/>
      <c r="DJH27" s="747"/>
      <c r="DJI27" s="747"/>
      <c r="DJJ27" s="747"/>
      <c r="DJK27" s="747"/>
      <c r="DJL27" s="747"/>
      <c r="DJM27" s="747"/>
      <c r="DJN27" s="747"/>
      <c r="DJO27" s="747"/>
      <c r="DJP27" s="747"/>
      <c r="DJQ27" s="747"/>
      <c r="DJR27" s="747"/>
      <c r="DJS27" s="747"/>
      <c r="DJT27" s="747"/>
      <c r="DJU27" s="747"/>
      <c r="DJV27" s="747"/>
      <c r="DJW27" s="747"/>
      <c r="DJX27" s="747"/>
      <c r="DJY27" s="747"/>
      <c r="DJZ27" s="747"/>
      <c r="DKA27" s="747"/>
      <c r="DKB27" s="747"/>
      <c r="DKC27" s="747"/>
      <c r="DKD27" s="747"/>
      <c r="DKE27" s="747"/>
      <c r="DKF27" s="747"/>
      <c r="DKG27" s="747"/>
      <c r="DKH27" s="747"/>
      <c r="DKI27" s="747"/>
      <c r="DKJ27" s="747"/>
      <c r="DKK27" s="747"/>
      <c r="DKL27" s="747"/>
      <c r="DKM27" s="747"/>
      <c r="DKN27" s="747"/>
      <c r="DKO27" s="747"/>
      <c r="DKP27" s="747"/>
      <c r="DKQ27" s="747"/>
      <c r="DKR27" s="747"/>
      <c r="DKS27" s="747"/>
      <c r="DKT27" s="747"/>
      <c r="DKU27" s="747"/>
      <c r="DKV27" s="747"/>
      <c r="DKW27" s="747"/>
      <c r="DKX27" s="747"/>
      <c r="DKY27" s="747"/>
      <c r="DKZ27" s="747"/>
      <c r="DLA27" s="747"/>
      <c r="DLB27" s="747"/>
      <c r="DLC27" s="747"/>
      <c r="DLD27" s="747"/>
      <c r="DLE27" s="747"/>
      <c r="DLF27" s="747"/>
      <c r="DLG27" s="747"/>
      <c r="DLH27" s="747"/>
      <c r="DLI27" s="747"/>
      <c r="DLJ27" s="747"/>
      <c r="DLK27" s="747"/>
      <c r="DLL27" s="747"/>
      <c r="DLM27" s="747"/>
      <c r="DLN27" s="747"/>
      <c r="DLO27" s="747"/>
      <c r="DLP27" s="747"/>
      <c r="DLQ27" s="747"/>
      <c r="DLR27" s="747"/>
      <c r="DLS27" s="747"/>
      <c r="DLT27" s="747"/>
      <c r="DLU27" s="747"/>
      <c r="DLV27" s="747"/>
      <c r="DLW27" s="747"/>
      <c r="DLX27" s="747"/>
      <c r="DLY27" s="747"/>
      <c r="DLZ27" s="747"/>
      <c r="DMA27" s="747"/>
      <c r="DMB27" s="747"/>
      <c r="DMC27" s="747"/>
      <c r="DMD27" s="747"/>
      <c r="DME27" s="747"/>
      <c r="DMF27" s="747"/>
      <c r="DMG27" s="747"/>
      <c r="DMH27" s="747"/>
      <c r="DMI27" s="747"/>
      <c r="DMJ27" s="747"/>
      <c r="DMK27" s="747"/>
      <c r="DML27" s="747"/>
      <c r="DMM27" s="747"/>
      <c r="DMN27" s="747"/>
      <c r="DMO27" s="747"/>
      <c r="DMP27" s="747"/>
      <c r="DMQ27" s="747"/>
      <c r="DMR27" s="747"/>
      <c r="DMS27" s="747"/>
      <c r="DMT27" s="747"/>
      <c r="DMU27" s="747"/>
      <c r="DMV27" s="747"/>
      <c r="DMW27" s="747"/>
      <c r="DMX27" s="747"/>
      <c r="DMY27" s="747"/>
      <c r="DMZ27" s="747"/>
      <c r="DNA27" s="747"/>
      <c r="DNB27" s="747"/>
      <c r="DNC27" s="747"/>
      <c r="DND27" s="747"/>
      <c r="DNE27" s="747"/>
      <c r="DNF27" s="747"/>
      <c r="DNG27" s="747"/>
      <c r="DNH27" s="747"/>
      <c r="DNI27" s="747"/>
      <c r="DNJ27" s="747"/>
      <c r="DNK27" s="747"/>
      <c r="DNL27" s="747"/>
      <c r="DNM27" s="747"/>
      <c r="DNN27" s="747"/>
      <c r="DNO27" s="747"/>
      <c r="DNP27" s="747"/>
      <c r="DNQ27" s="747"/>
      <c r="DNR27" s="747"/>
      <c r="DNS27" s="747"/>
      <c r="DNT27" s="747"/>
      <c r="DNU27" s="747"/>
      <c r="DNV27" s="747"/>
      <c r="DNW27" s="747"/>
      <c r="DNX27" s="747"/>
      <c r="DNY27" s="747"/>
      <c r="DNZ27" s="747"/>
      <c r="DOA27" s="747"/>
      <c r="DOB27" s="747"/>
      <c r="DOC27" s="747"/>
      <c r="DOD27" s="747"/>
      <c r="DOE27" s="747"/>
      <c r="DOF27" s="747"/>
      <c r="DOG27" s="747"/>
      <c r="DOH27" s="747"/>
      <c r="DOI27" s="747"/>
      <c r="DOJ27" s="747"/>
      <c r="DOK27" s="747"/>
      <c r="DOL27" s="747"/>
      <c r="DOM27" s="747"/>
      <c r="DON27" s="747"/>
      <c r="DOO27" s="747"/>
      <c r="DOP27" s="747"/>
      <c r="DOQ27" s="747"/>
      <c r="DOR27" s="747"/>
      <c r="DOS27" s="747"/>
      <c r="DOT27" s="747"/>
      <c r="DOU27" s="747"/>
      <c r="DOV27" s="747"/>
      <c r="DOW27" s="747"/>
      <c r="DOX27" s="747"/>
      <c r="DOY27" s="747"/>
      <c r="DOZ27" s="747"/>
      <c r="DPA27" s="747"/>
      <c r="DPB27" s="747"/>
      <c r="DPC27" s="747"/>
      <c r="DPD27" s="747"/>
      <c r="DPE27" s="747"/>
      <c r="DPF27" s="747"/>
      <c r="DPG27" s="747"/>
      <c r="DPH27" s="747"/>
      <c r="DPI27" s="747"/>
      <c r="DPJ27" s="747"/>
      <c r="DPK27" s="747"/>
      <c r="DPL27" s="747"/>
      <c r="DPM27" s="747"/>
      <c r="DPN27" s="747"/>
      <c r="DPO27" s="747"/>
      <c r="DPP27" s="747"/>
      <c r="DPQ27" s="747"/>
      <c r="DPR27" s="747"/>
      <c r="DPS27" s="747"/>
      <c r="DPT27" s="747"/>
      <c r="DPU27" s="747"/>
      <c r="DPV27" s="747"/>
      <c r="DPW27" s="747"/>
      <c r="DPX27" s="747"/>
      <c r="DPY27" s="747"/>
      <c r="DPZ27" s="747"/>
      <c r="DQA27" s="747"/>
      <c r="DQB27" s="747"/>
      <c r="DQC27" s="747"/>
      <c r="DQD27" s="747"/>
      <c r="DQE27" s="747"/>
      <c r="DQF27" s="747"/>
      <c r="DQG27" s="747"/>
      <c r="DQH27" s="747"/>
      <c r="DQI27" s="747"/>
      <c r="DQJ27" s="747"/>
      <c r="DQK27" s="747"/>
      <c r="DQL27" s="747"/>
      <c r="DQM27" s="747"/>
      <c r="DQN27" s="747"/>
      <c r="DQO27" s="747"/>
      <c r="DQP27" s="747"/>
      <c r="DQQ27" s="747"/>
      <c r="DQR27" s="747"/>
      <c r="DQS27" s="747"/>
      <c r="DQT27" s="747"/>
      <c r="DQU27" s="747"/>
      <c r="DQV27" s="747"/>
      <c r="DQW27" s="747"/>
      <c r="DQX27" s="747"/>
      <c r="DQY27" s="747"/>
      <c r="DQZ27" s="747"/>
      <c r="DRA27" s="747"/>
      <c r="DRB27" s="747"/>
      <c r="DRC27" s="747"/>
      <c r="DRD27" s="747"/>
      <c r="DRE27" s="747"/>
      <c r="DRF27" s="747"/>
      <c r="DRG27" s="747"/>
      <c r="DRH27" s="747"/>
      <c r="DRI27" s="747"/>
      <c r="DRJ27" s="747"/>
      <c r="DRK27" s="747"/>
      <c r="DRL27" s="747"/>
      <c r="DRM27" s="747"/>
      <c r="DRN27" s="747"/>
      <c r="DRO27" s="747"/>
      <c r="DRP27" s="747"/>
      <c r="DRQ27" s="747"/>
      <c r="DRR27" s="747"/>
      <c r="DRS27" s="747"/>
      <c r="DRT27" s="747"/>
      <c r="DRU27" s="747"/>
      <c r="DRV27" s="747"/>
      <c r="DRW27" s="747"/>
      <c r="DRX27" s="747"/>
      <c r="DRY27" s="747"/>
      <c r="DRZ27" s="747"/>
      <c r="DSA27" s="747"/>
      <c r="DSB27" s="747"/>
      <c r="DSC27" s="747"/>
      <c r="DSD27" s="747"/>
      <c r="DSE27" s="747"/>
      <c r="DSF27" s="747"/>
      <c r="DSG27" s="747"/>
      <c r="DSH27" s="747"/>
      <c r="DSI27" s="747"/>
      <c r="DSJ27" s="747"/>
      <c r="DSK27" s="747"/>
      <c r="DSL27" s="747"/>
      <c r="DSM27" s="747"/>
      <c r="DSN27" s="747"/>
      <c r="DSO27" s="747"/>
      <c r="DSP27" s="747"/>
      <c r="DSQ27" s="747"/>
      <c r="DSR27" s="747"/>
      <c r="DSS27" s="747"/>
      <c r="DST27" s="747"/>
      <c r="DSU27" s="747"/>
      <c r="DSV27" s="747"/>
      <c r="DSW27" s="747"/>
      <c r="DSX27" s="747"/>
      <c r="DSY27" s="747"/>
      <c r="DSZ27" s="747"/>
      <c r="DTA27" s="747"/>
      <c r="DTB27" s="747"/>
      <c r="DTC27" s="747"/>
      <c r="DTD27" s="747"/>
      <c r="DTE27" s="747"/>
      <c r="DTF27" s="747"/>
      <c r="DTG27" s="747"/>
      <c r="DTH27" s="747"/>
      <c r="DTI27" s="747"/>
      <c r="DTJ27" s="747"/>
      <c r="DTK27" s="747"/>
      <c r="DTL27" s="747"/>
      <c r="DTM27" s="747"/>
      <c r="DTN27" s="747"/>
      <c r="DTO27" s="747"/>
      <c r="DTP27" s="747"/>
      <c r="DTQ27" s="747"/>
      <c r="DTR27" s="747"/>
      <c r="DTS27" s="747"/>
      <c r="DTT27" s="747"/>
      <c r="DTU27" s="747"/>
      <c r="DTV27" s="747"/>
      <c r="DTW27" s="747"/>
      <c r="DTX27" s="747"/>
      <c r="DTY27" s="747"/>
      <c r="DTZ27" s="747"/>
      <c r="DUA27" s="747"/>
      <c r="DUB27" s="747"/>
      <c r="DUC27" s="747"/>
      <c r="DUD27" s="747"/>
      <c r="DUE27" s="747"/>
      <c r="DUF27" s="747"/>
      <c r="DUG27" s="747"/>
      <c r="DUH27" s="747"/>
      <c r="DUI27" s="747"/>
      <c r="DUJ27" s="747"/>
      <c r="DUK27" s="747"/>
      <c r="DUL27" s="747"/>
      <c r="DUM27" s="747"/>
      <c r="DUN27" s="747"/>
      <c r="DUO27" s="747"/>
      <c r="DUP27" s="747"/>
      <c r="DUQ27" s="747"/>
      <c r="DUR27" s="747"/>
      <c r="DUS27" s="747"/>
      <c r="DUT27" s="747"/>
      <c r="DUU27" s="747"/>
      <c r="DUV27" s="747"/>
      <c r="DUW27" s="747"/>
      <c r="DUX27" s="747"/>
      <c r="DUY27" s="747"/>
      <c r="DUZ27" s="747"/>
      <c r="DVA27" s="747"/>
      <c r="DVB27" s="747"/>
      <c r="DVC27" s="747"/>
      <c r="DVD27" s="747"/>
      <c r="DVE27" s="747"/>
      <c r="DVF27" s="747"/>
      <c r="DVG27" s="747"/>
      <c r="DVH27" s="747"/>
      <c r="DVI27" s="747"/>
      <c r="DVJ27" s="747"/>
      <c r="DVK27" s="747"/>
      <c r="DVL27" s="747"/>
      <c r="DVM27" s="747"/>
      <c r="DVN27" s="747"/>
      <c r="DVO27" s="747"/>
      <c r="DVP27" s="747"/>
      <c r="DVQ27" s="747"/>
      <c r="DVR27" s="747"/>
      <c r="DVS27" s="747"/>
      <c r="DVT27" s="747"/>
      <c r="DVU27" s="747"/>
      <c r="DVV27" s="747"/>
      <c r="DVW27" s="747"/>
      <c r="DVX27" s="747"/>
      <c r="DVY27" s="747"/>
      <c r="DVZ27" s="747"/>
      <c r="DWA27" s="747"/>
      <c r="DWB27" s="747"/>
      <c r="DWC27" s="747"/>
      <c r="DWD27" s="747"/>
      <c r="DWE27" s="747"/>
      <c r="DWF27" s="747"/>
      <c r="DWG27" s="747"/>
      <c r="DWH27" s="747"/>
      <c r="DWI27" s="747"/>
      <c r="DWJ27" s="747"/>
      <c r="DWK27" s="747"/>
      <c r="DWL27" s="747"/>
      <c r="DWM27" s="747"/>
      <c r="DWN27" s="747"/>
      <c r="DWO27" s="747"/>
      <c r="DWP27" s="747"/>
      <c r="DWQ27" s="747"/>
      <c r="DWR27" s="747"/>
      <c r="DWS27" s="747"/>
      <c r="DWT27" s="747"/>
      <c r="DWU27" s="747"/>
      <c r="DWV27" s="747"/>
      <c r="DWW27" s="747"/>
      <c r="DWX27" s="747"/>
      <c r="DWY27" s="747"/>
      <c r="DWZ27" s="747"/>
      <c r="DXA27" s="747"/>
      <c r="DXB27" s="747"/>
      <c r="DXC27" s="747"/>
      <c r="DXD27" s="747"/>
      <c r="DXE27" s="747"/>
      <c r="DXF27" s="747"/>
      <c r="DXG27" s="747"/>
      <c r="DXH27" s="747"/>
      <c r="DXI27" s="747"/>
      <c r="DXJ27" s="747"/>
      <c r="DXK27" s="747"/>
      <c r="DXL27" s="747"/>
      <c r="DXM27" s="747"/>
      <c r="DXN27" s="747"/>
      <c r="DXO27" s="747"/>
      <c r="DXP27" s="747"/>
      <c r="DXQ27" s="747"/>
      <c r="DXR27" s="747"/>
      <c r="DXS27" s="747"/>
      <c r="DXT27" s="747"/>
      <c r="DXU27" s="747"/>
      <c r="DXV27" s="747"/>
      <c r="DXW27" s="747"/>
      <c r="DXX27" s="747"/>
      <c r="DXY27" s="747"/>
      <c r="DXZ27" s="747"/>
      <c r="DYA27" s="747"/>
      <c r="DYB27" s="747"/>
      <c r="DYC27" s="747"/>
      <c r="DYD27" s="747"/>
      <c r="DYE27" s="747"/>
      <c r="DYF27" s="747"/>
      <c r="DYG27" s="747"/>
      <c r="DYH27" s="747"/>
      <c r="DYI27" s="747"/>
      <c r="DYJ27" s="747"/>
      <c r="DYK27" s="747"/>
      <c r="DYL27" s="747"/>
      <c r="DYM27" s="747"/>
      <c r="DYN27" s="747"/>
      <c r="DYO27" s="747"/>
      <c r="DYP27" s="747"/>
      <c r="DYQ27" s="747"/>
      <c r="DYR27" s="747"/>
      <c r="DYS27" s="747"/>
      <c r="DYT27" s="747"/>
      <c r="DYU27" s="747"/>
      <c r="DYV27" s="747"/>
      <c r="DYW27" s="747"/>
      <c r="DYX27" s="747"/>
      <c r="DYY27" s="747"/>
      <c r="DYZ27" s="747"/>
      <c r="DZA27" s="747"/>
      <c r="DZB27" s="747"/>
      <c r="DZC27" s="747"/>
      <c r="DZD27" s="747"/>
      <c r="DZE27" s="747"/>
      <c r="DZF27" s="747"/>
      <c r="DZG27" s="747"/>
      <c r="DZH27" s="747"/>
      <c r="DZI27" s="747"/>
      <c r="DZJ27" s="747"/>
      <c r="DZK27" s="747"/>
      <c r="DZL27" s="747"/>
      <c r="DZM27" s="747"/>
      <c r="DZN27" s="747"/>
      <c r="DZO27" s="747"/>
      <c r="DZP27" s="747"/>
      <c r="DZQ27" s="747"/>
      <c r="DZR27" s="747"/>
      <c r="DZS27" s="747"/>
      <c r="DZT27" s="747"/>
      <c r="DZU27" s="747"/>
      <c r="DZV27" s="747"/>
      <c r="DZW27" s="747"/>
      <c r="DZX27" s="747"/>
      <c r="DZY27" s="747"/>
      <c r="DZZ27" s="747"/>
      <c r="EAA27" s="747"/>
      <c r="EAB27" s="747"/>
      <c r="EAC27" s="747"/>
      <c r="EAD27" s="747"/>
      <c r="EAE27" s="747"/>
      <c r="EAF27" s="747"/>
      <c r="EAG27" s="747"/>
      <c r="EAH27" s="747"/>
      <c r="EAI27" s="747"/>
      <c r="EAJ27" s="747"/>
      <c r="EAK27" s="747"/>
      <c r="EAL27" s="747"/>
      <c r="EAM27" s="747"/>
      <c r="EAN27" s="747"/>
      <c r="EAO27" s="747"/>
      <c r="EAP27" s="747"/>
      <c r="EAQ27" s="747"/>
      <c r="EAR27" s="747"/>
      <c r="EAS27" s="747"/>
      <c r="EAT27" s="747"/>
      <c r="EAU27" s="747"/>
      <c r="EAV27" s="747"/>
      <c r="EAW27" s="747"/>
      <c r="EAX27" s="747"/>
      <c r="EAY27" s="747"/>
      <c r="EAZ27" s="747"/>
      <c r="EBA27" s="747"/>
      <c r="EBB27" s="747"/>
      <c r="EBC27" s="747"/>
      <c r="EBD27" s="747"/>
      <c r="EBE27" s="747"/>
      <c r="EBF27" s="747"/>
      <c r="EBG27" s="747"/>
      <c r="EBH27" s="747"/>
      <c r="EBI27" s="747"/>
      <c r="EBJ27" s="747"/>
      <c r="EBK27" s="747"/>
      <c r="EBL27" s="747"/>
      <c r="EBM27" s="747"/>
      <c r="EBN27" s="747"/>
      <c r="EBO27" s="747"/>
      <c r="EBP27" s="747"/>
      <c r="EBQ27" s="747"/>
      <c r="EBR27" s="747"/>
      <c r="EBS27" s="747"/>
      <c r="EBT27" s="747"/>
      <c r="EBU27" s="747"/>
      <c r="EBV27" s="747"/>
      <c r="EBW27" s="747"/>
      <c r="EBX27" s="747"/>
      <c r="EBY27" s="747"/>
      <c r="EBZ27" s="747"/>
      <c r="ECA27" s="747"/>
      <c r="ECB27" s="747"/>
      <c r="ECC27" s="747"/>
      <c r="ECD27" s="747"/>
      <c r="ECE27" s="747"/>
      <c r="ECF27" s="747"/>
      <c r="ECG27" s="747"/>
      <c r="ECH27" s="747"/>
      <c r="ECI27" s="747"/>
      <c r="ECJ27" s="747"/>
      <c r="ECK27" s="747"/>
      <c r="ECL27" s="747"/>
      <c r="ECM27" s="747"/>
      <c r="ECN27" s="747"/>
      <c r="ECO27" s="747"/>
      <c r="ECP27" s="747"/>
      <c r="ECQ27" s="747"/>
      <c r="ECR27" s="747"/>
      <c r="ECS27" s="747"/>
      <c r="ECT27" s="747"/>
      <c r="ECU27" s="747"/>
      <c r="ECV27" s="747"/>
      <c r="ECW27" s="747"/>
      <c r="ECX27" s="747"/>
      <c r="ECY27" s="747"/>
      <c r="ECZ27" s="747"/>
      <c r="EDA27" s="747"/>
      <c r="EDB27" s="747"/>
      <c r="EDC27" s="747"/>
      <c r="EDD27" s="747"/>
      <c r="EDE27" s="747"/>
      <c r="EDF27" s="747"/>
      <c r="EDG27" s="747"/>
      <c r="EDH27" s="747"/>
      <c r="EDI27" s="747"/>
      <c r="EDJ27" s="747"/>
      <c r="EDK27" s="747"/>
      <c r="EDL27" s="747"/>
      <c r="EDM27" s="747"/>
      <c r="EDN27" s="747"/>
      <c r="EDO27" s="747"/>
      <c r="EDP27" s="747"/>
      <c r="EDQ27" s="747"/>
      <c r="EDR27" s="747"/>
      <c r="EDS27" s="747"/>
      <c r="EDT27" s="747"/>
      <c r="EDU27" s="747"/>
      <c r="EDV27" s="747"/>
      <c r="EDW27" s="747"/>
      <c r="EDX27" s="747"/>
      <c r="EDY27" s="747"/>
      <c r="EDZ27" s="747"/>
      <c r="EEA27" s="747"/>
      <c r="EEB27" s="747"/>
      <c r="EEC27" s="747"/>
      <c r="EED27" s="747"/>
      <c r="EEE27" s="747"/>
      <c r="EEF27" s="747"/>
      <c r="EEG27" s="747"/>
      <c r="EEH27" s="747"/>
      <c r="EEI27" s="747"/>
      <c r="EEJ27" s="747"/>
      <c r="EEK27" s="747"/>
      <c r="EEL27" s="747"/>
      <c r="EEM27" s="747"/>
      <c r="EEN27" s="747"/>
      <c r="EEO27" s="747"/>
      <c r="EEP27" s="747"/>
      <c r="EEQ27" s="747"/>
      <c r="EER27" s="747"/>
      <c r="EES27" s="747"/>
      <c r="EET27" s="747"/>
      <c r="EEU27" s="747"/>
      <c r="EEV27" s="747"/>
      <c r="EEW27" s="747"/>
      <c r="EEX27" s="747"/>
      <c r="EEY27" s="747"/>
      <c r="EEZ27" s="747"/>
      <c r="EFA27" s="747"/>
      <c r="EFB27" s="747"/>
      <c r="EFC27" s="747"/>
      <c r="EFD27" s="747"/>
      <c r="EFE27" s="747"/>
      <c r="EFF27" s="747"/>
      <c r="EFG27" s="747"/>
      <c r="EFH27" s="747"/>
      <c r="EFI27" s="747"/>
      <c r="EFJ27" s="747"/>
      <c r="EFK27" s="747"/>
      <c r="EFL27" s="747"/>
      <c r="EFM27" s="747"/>
      <c r="EFN27" s="747"/>
      <c r="EFO27" s="747"/>
      <c r="EFP27" s="747"/>
      <c r="EFQ27" s="747"/>
      <c r="EFR27" s="747"/>
      <c r="EFS27" s="747"/>
      <c r="EFT27" s="747"/>
      <c r="EFU27" s="747"/>
      <c r="EFV27" s="747"/>
      <c r="EFW27" s="747"/>
      <c r="EFX27" s="747"/>
      <c r="EFY27" s="747"/>
      <c r="EFZ27" s="747"/>
      <c r="EGA27" s="747"/>
      <c r="EGB27" s="747"/>
      <c r="EGC27" s="747"/>
      <c r="EGD27" s="747"/>
      <c r="EGE27" s="747"/>
      <c r="EGF27" s="747"/>
      <c r="EGG27" s="747"/>
      <c r="EGH27" s="747"/>
      <c r="EGI27" s="747"/>
      <c r="EGJ27" s="747"/>
      <c r="EGK27" s="747"/>
      <c r="EGL27" s="747"/>
      <c r="EGM27" s="747"/>
      <c r="EGN27" s="747"/>
      <c r="EGO27" s="747"/>
      <c r="EGP27" s="747"/>
      <c r="EGQ27" s="747"/>
      <c r="EGR27" s="747"/>
      <c r="EGS27" s="747"/>
      <c r="EGT27" s="747"/>
      <c r="EGU27" s="747"/>
      <c r="EGV27" s="747"/>
      <c r="EGW27" s="747"/>
      <c r="EGX27" s="747"/>
      <c r="EGY27" s="747"/>
      <c r="EGZ27" s="747"/>
      <c r="EHA27" s="747"/>
      <c r="EHB27" s="747"/>
      <c r="EHC27" s="747"/>
      <c r="EHD27" s="747"/>
      <c r="EHE27" s="747"/>
      <c r="EHF27" s="747"/>
      <c r="EHG27" s="747"/>
      <c r="EHH27" s="747"/>
      <c r="EHI27" s="747"/>
      <c r="EHJ27" s="747"/>
      <c r="EHK27" s="747"/>
      <c r="EHL27" s="747"/>
      <c r="EHM27" s="747"/>
      <c r="EHN27" s="747"/>
      <c r="EHO27" s="747"/>
      <c r="EHP27" s="747"/>
      <c r="EHQ27" s="747"/>
      <c r="EHR27" s="747"/>
      <c r="EHS27" s="747"/>
      <c r="EHT27" s="747"/>
      <c r="EHU27" s="747"/>
      <c r="EHV27" s="747"/>
      <c r="EHW27" s="747"/>
      <c r="EHX27" s="747"/>
      <c r="EHY27" s="747"/>
      <c r="EHZ27" s="747"/>
      <c r="EIA27" s="747"/>
      <c r="EIB27" s="747"/>
      <c r="EIC27" s="747"/>
      <c r="EID27" s="747"/>
      <c r="EIE27" s="747"/>
      <c r="EIF27" s="747"/>
      <c r="EIG27" s="747"/>
      <c r="EIH27" s="747"/>
      <c r="EII27" s="747"/>
      <c r="EIJ27" s="747"/>
      <c r="EIK27" s="747"/>
      <c r="EIL27" s="747"/>
      <c r="EIM27" s="747"/>
      <c r="EIN27" s="747"/>
      <c r="EIO27" s="747"/>
      <c r="EIP27" s="747"/>
      <c r="EIQ27" s="747"/>
      <c r="EIR27" s="747"/>
      <c r="EIS27" s="747"/>
      <c r="EIT27" s="747"/>
      <c r="EIU27" s="747"/>
      <c r="EIV27" s="747"/>
      <c r="EIW27" s="747"/>
      <c r="EIX27" s="747"/>
      <c r="EIY27" s="747"/>
      <c r="EIZ27" s="747"/>
      <c r="EJA27" s="747"/>
      <c r="EJB27" s="747"/>
      <c r="EJC27" s="747"/>
      <c r="EJD27" s="747"/>
      <c r="EJE27" s="747"/>
      <c r="EJF27" s="747"/>
      <c r="EJG27" s="747"/>
      <c r="EJH27" s="747"/>
      <c r="EJI27" s="747"/>
      <c r="EJJ27" s="747"/>
      <c r="EJK27" s="747"/>
      <c r="EJL27" s="747"/>
      <c r="EJM27" s="747"/>
      <c r="EJN27" s="747"/>
      <c r="EJO27" s="747"/>
      <c r="EJP27" s="747"/>
      <c r="EJQ27" s="747"/>
      <c r="EJR27" s="747"/>
      <c r="EJS27" s="747"/>
      <c r="EJT27" s="747"/>
      <c r="EJU27" s="747"/>
      <c r="EJV27" s="747"/>
      <c r="EJW27" s="747"/>
      <c r="EJX27" s="747"/>
      <c r="EJY27" s="747"/>
      <c r="EJZ27" s="747"/>
      <c r="EKA27" s="747"/>
      <c r="EKB27" s="747"/>
      <c r="EKC27" s="747"/>
      <c r="EKD27" s="747"/>
      <c r="EKE27" s="747"/>
      <c r="EKF27" s="747"/>
      <c r="EKG27" s="747"/>
      <c r="EKH27" s="747"/>
      <c r="EKI27" s="747"/>
      <c r="EKJ27" s="747"/>
      <c r="EKK27" s="747"/>
      <c r="EKL27" s="747"/>
      <c r="EKM27" s="747"/>
      <c r="EKN27" s="747"/>
      <c r="EKO27" s="747"/>
      <c r="EKP27" s="747"/>
      <c r="EKQ27" s="747"/>
      <c r="EKR27" s="747"/>
      <c r="EKS27" s="747"/>
      <c r="EKT27" s="747"/>
      <c r="EKU27" s="747"/>
      <c r="EKV27" s="747"/>
      <c r="EKW27" s="747"/>
      <c r="EKX27" s="747"/>
      <c r="EKY27" s="747"/>
      <c r="EKZ27" s="747"/>
      <c r="ELA27" s="747"/>
      <c r="ELB27" s="747"/>
      <c r="ELC27" s="747"/>
      <c r="ELD27" s="747"/>
      <c r="ELE27" s="747"/>
      <c r="ELF27" s="747"/>
      <c r="ELG27" s="747"/>
      <c r="ELH27" s="747"/>
      <c r="ELI27" s="747"/>
      <c r="ELJ27" s="747"/>
      <c r="ELK27" s="747"/>
      <c r="ELL27" s="747"/>
      <c r="ELM27" s="747"/>
      <c r="ELN27" s="747"/>
      <c r="ELO27" s="747"/>
      <c r="ELP27" s="747"/>
      <c r="ELQ27" s="747"/>
      <c r="ELR27" s="747"/>
      <c r="ELS27" s="747"/>
      <c r="ELT27" s="747"/>
      <c r="ELU27" s="747"/>
      <c r="ELV27" s="747"/>
      <c r="ELW27" s="747"/>
      <c r="ELX27" s="747"/>
      <c r="ELY27" s="747"/>
      <c r="ELZ27" s="747"/>
      <c r="EMA27" s="747"/>
      <c r="EMB27" s="747"/>
      <c r="EMC27" s="747"/>
      <c r="EMD27" s="747"/>
      <c r="EME27" s="747"/>
      <c r="EMF27" s="747"/>
      <c r="EMG27" s="747"/>
      <c r="EMH27" s="747"/>
      <c r="EMI27" s="747"/>
      <c r="EMJ27" s="747"/>
      <c r="EMK27" s="747"/>
      <c r="EML27" s="747"/>
      <c r="EMM27" s="747"/>
      <c r="EMN27" s="747"/>
      <c r="EMO27" s="747"/>
      <c r="EMP27" s="747"/>
      <c r="EMQ27" s="747"/>
      <c r="EMR27" s="747"/>
      <c r="EMS27" s="747"/>
      <c r="EMT27" s="747"/>
      <c r="EMU27" s="747"/>
      <c r="EMV27" s="747"/>
      <c r="EMW27" s="747"/>
      <c r="EMX27" s="747"/>
      <c r="EMY27" s="747"/>
      <c r="EMZ27" s="747"/>
      <c r="ENA27" s="747"/>
      <c r="ENB27" s="747"/>
      <c r="ENC27" s="747"/>
      <c r="END27" s="747"/>
      <c r="ENE27" s="747"/>
      <c r="ENF27" s="747"/>
      <c r="ENG27" s="747"/>
      <c r="ENH27" s="747"/>
      <c r="ENI27" s="747"/>
      <c r="ENJ27" s="747"/>
      <c r="ENK27" s="747"/>
      <c r="ENL27" s="747"/>
      <c r="ENM27" s="747"/>
      <c r="ENN27" s="747"/>
      <c r="ENO27" s="747"/>
      <c r="ENP27" s="747"/>
      <c r="ENQ27" s="747"/>
      <c r="ENR27" s="747"/>
      <c r="ENS27" s="747"/>
      <c r="ENT27" s="747"/>
      <c r="ENU27" s="747"/>
      <c r="ENV27" s="747"/>
      <c r="ENW27" s="747"/>
      <c r="ENX27" s="747"/>
      <c r="ENY27" s="747"/>
      <c r="ENZ27" s="747"/>
      <c r="EOA27" s="747"/>
      <c r="EOB27" s="747"/>
      <c r="EOC27" s="747"/>
      <c r="EOD27" s="747"/>
      <c r="EOE27" s="747"/>
      <c r="EOF27" s="747"/>
      <c r="EOG27" s="747"/>
      <c r="EOH27" s="747"/>
      <c r="EOI27" s="747"/>
      <c r="EOJ27" s="747"/>
      <c r="EOK27" s="747"/>
      <c r="EOL27" s="747"/>
      <c r="EOM27" s="747"/>
      <c r="EON27" s="747"/>
      <c r="EOO27" s="747"/>
      <c r="EOP27" s="747"/>
      <c r="EOQ27" s="747"/>
      <c r="EOR27" s="747"/>
      <c r="EOS27" s="747"/>
      <c r="EOT27" s="747"/>
      <c r="EOU27" s="747"/>
      <c r="EOV27" s="747"/>
      <c r="EOW27" s="747"/>
      <c r="EOX27" s="747"/>
      <c r="EOY27" s="747"/>
      <c r="EOZ27" s="747"/>
      <c r="EPA27" s="747"/>
      <c r="EPB27" s="747"/>
      <c r="EPC27" s="747"/>
      <c r="EPD27" s="747"/>
      <c r="EPE27" s="747"/>
      <c r="EPF27" s="747"/>
      <c r="EPG27" s="747"/>
      <c r="EPH27" s="747"/>
      <c r="EPI27" s="747"/>
      <c r="EPJ27" s="747"/>
      <c r="EPK27" s="747"/>
      <c r="EPL27" s="747"/>
      <c r="EPM27" s="747"/>
      <c r="EPN27" s="747"/>
      <c r="EPO27" s="747"/>
      <c r="EPP27" s="747"/>
      <c r="EPQ27" s="747"/>
      <c r="EPR27" s="747"/>
      <c r="EPS27" s="747"/>
      <c r="EPT27" s="747"/>
      <c r="EPU27" s="747"/>
      <c r="EPV27" s="747"/>
      <c r="EPW27" s="747"/>
      <c r="EPX27" s="747"/>
      <c r="EPY27" s="747"/>
      <c r="EPZ27" s="747"/>
      <c r="EQA27" s="747"/>
      <c r="EQB27" s="747"/>
      <c r="EQC27" s="747"/>
      <c r="EQD27" s="747"/>
      <c r="EQE27" s="747"/>
      <c r="EQF27" s="747"/>
      <c r="EQG27" s="747"/>
      <c r="EQH27" s="747"/>
      <c r="EQI27" s="747"/>
      <c r="EQJ27" s="747"/>
      <c r="EQK27" s="747"/>
      <c r="EQL27" s="747"/>
      <c r="EQM27" s="747"/>
      <c r="EQN27" s="747"/>
      <c r="EQO27" s="747"/>
      <c r="EQP27" s="747"/>
      <c r="EQQ27" s="747"/>
      <c r="EQR27" s="747"/>
      <c r="EQS27" s="747"/>
      <c r="EQT27" s="747"/>
      <c r="EQU27" s="747"/>
      <c r="EQV27" s="747"/>
      <c r="EQW27" s="747"/>
      <c r="EQX27" s="747"/>
      <c r="EQY27" s="747"/>
      <c r="EQZ27" s="747"/>
      <c r="ERA27" s="747"/>
      <c r="ERB27" s="747"/>
      <c r="ERC27" s="747"/>
      <c r="ERD27" s="747"/>
      <c r="ERE27" s="747"/>
      <c r="ERF27" s="747"/>
      <c r="ERG27" s="747"/>
      <c r="ERH27" s="747"/>
      <c r="ERI27" s="747"/>
      <c r="ERJ27" s="747"/>
      <c r="ERK27" s="747"/>
      <c r="ERL27" s="747"/>
      <c r="ERM27" s="747"/>
      <c r="ERN27" s="747"/>
      <c r="ERO27" s="747"/>
      <c r="ERP27" s="747"/>
      <c r="ERQ27" s="747"/>
      <c r="ERR27" s="747"/>
      <c r="ERS27" s="747"/>
      <c r="ERT27" s="747"/>
      <c r="ERU27" s="747"/>
      <c r="ERV27" s="747"/>
      <c r="ERW27" s="747"/>
      <c r="ERX27" s="747"/>
      <c r="ERY27" s="747"/>
      <c r="ERZ27" s="747"/>
      <c r="ESA27" s="747"/>
      <c r="ESB27" s="747"/>
      <c r="ESC27" s="747"/>
      <c r="ESD27" s="747"/>
      <c r="ESE27" s="747"/>
      <c r="ESF27" s="747"/>
      <c r="ESG27" s="747"/>
      <c r="ESH27" s="747"/>
      <c r="ESI27" s="747"/>
      <c r="ESJ27" s="747"/>
      <c r="ESK27" s="747"/>
      <c r="ESL27" s="747"/>
      <c r="ESM27" s="747"/>
      <c r="ESN27" s="747"/>
      <c r="ESO27" s="747"/>
      <c r="ESP27" s="747"/>
      <c r="ESQ27" s="747"/>
      <c r="ESR27" s="747"/>
      <c r="ESS27" s="747"/>
      <c r="EST27" s="747"/>
      <c r="ESU27" s="747"/>
      <c r="ESV27" s="747"/>
      <c r="ESW27" s="747"/>
      <c r="ESX27" s="747"/>
      <c r="ESY27" s="747"/>
      <c r="ESZ27" s="747"/>
      <c r="ETA27" s="747"/>
      <c r="ETB27" s="747"/>
      <c r="ETC27" s="747"/>
      <c r="ETD27" s="747"/>
      <c r="ETE27" s="747"/>
      <c r="ETF27" s="747"/>
      <c r="ETG27" s="747"/>
      <c r="ETH27" s="747"/>
      <c r="ETI27" s="747"/>
      <c r="ETJ27" s="747"/>
      <c r="ETK27" s="747"/>
      <c r="ETL27" s="747"/>
      <c r="ETM27" s="747"/>
      <c r="ETN27" s="747"/>
      <c r="ETO27" s="747"/>
      <c r="ETP27" s="747"/>
      <c r="ETQ27" s="747"/>
      <c r="ETR27" s="747"/>
      <c r="ETS27" s="747"/>
      <c r="ETT27" s="747"/>
      <c r="ETU27" s="747"/>
      <c r="ETV27" s="747"/>
      <c r="ETW27" s="747"/>
      <c r="ETX27" s="747"/>
      <c r="ETY27" s="747"/>
      <c r="ETZ27" s="747"/>
      <c r="EUA27" s="747"/>
      <c r="EUB27" s="747"/>
      <c r="EUC27" s="747"/>
      <c r="EUD27" s="747"/>
      <c r="EUE27" s="747"/>
      <c r="EUF27" s="747"/>
      <c r="EUG27" s="747"/>
      <c r="EUH27" s="747"/>
      <c r="EUI27" s="747"/>
      <c r="EUJ27" s="747"/>
      <c r="EUK27" s="747"/>
      <c r="EUL27" s="747"/>
      <c r="EUM27" s="747"/>
      <c r="EUN27" s="747"/>
      <c r="EUO27" s="747"/>
      <c r="EUP27" s="747"/>
      <c r="EUQ27" s="747"/>
      <c r="EUR27" s="747"/>
      <c r="EUS27" s="747"/>
      <c r="EUT27" s="747"/>
      <c r="EUU27" s="747"/>
      <c r="EUV27" s="747"/>
      <c r="EUW27" s="747"/>
      <c r="EUX27" s="747"/>
      <c r="EUY27" s="747"/>
      <c r="EUZ27" s="747"/>
      <c r="EVA27" s="747"/>
      <c r="EVB27" s="747"/>
      <c r="EVC27" s="747"/>
      <c r="EVD27" s="747"/>
      <c r="EVE27" s="747"/>
      <c r="EVF27" s="747"/>
      <c r="EVG27" s="747"/>
      <c r="EVH27" s="747"/>
      <c r="EVI27" s="747"/>
      <c r="EVJ27" s="747"/>
      <c r="EVK27" s="747"/>
      <c r="EVL27" s="747"/>
      <c r="EVM27" s="747"/>
      <c r="EVN27" s="747"/>
      <c r="EVO27" s="747"/>
      <c r="EVP27" s="747"/>
      <c r="EVQ27" s="747"/>
      <c r="EVR27" s="747"/>
      <c r="EVS27" s="747"/>
      <c r="EVT27" s="747"/>
      <c r="EVU27" s="747"/>
      <c r="EVV27" s="747"/>
      <c r="EVW27" s="747"/>
      <c r="EVX27" s="747"/>
      <c r="EVY27" s="747"/>
      <c r="EVZ27" s="747"/>
      <c r="EWA27" s="747"/>
      <c r="EWB27" s="747"/>
      <c r="EWC27" s="747"/>
      <c r="EWD27" s="747"/>
      <c r="EWE27" s="747"/>
      <c r="EWF27" s="747"/>
      <c r="EWG27" s="747"/>
      <c r="EWH27" s="747"/>
      <c r="EWI27" s="747"/>
      <c r="EWJ27" s="747"/>
      <c r="EWK27" s="747"/>
      <c r="EWL27" s="747"/>
      <c r="EWM27" s="747"/>
      <c r="EWN27" s="747"/>
      <c r="EWO27" s="747"/>
      <c r="EWP27" s="747"/>
      <c r="EWQ27" s="747"/>
      <c r="EWR27" s="747"/>
      <c r="EWS27" s="747"/>
      <c r="EWT27" s="747"/>
      <c r="EWU27" s="747"/>
      <c r="EWV27" s="747"/>
      <c r="EWW27" s="747"/>
      <c r="EWX27" s="747"/>
      <c r="EWY27" s="747"/>
      <c r="EWZ27" s="747"/>
      <c r="EXA27" s="747"/>
      <c r="EXB27" s="747"/>
      <c r="EXC27" s="747"/>
      <c r="EXD27" s="747"/>
      <c r="EXE27" s="747"/>
      <c r="EXF27" s="747"/>
      <c r="EXG27" s="747"/>
      <c r="EXH27" s="747"/>
      <c r="EXI27" s="747"/>
      <c r="EXJ27" s="747"/>
      <c r="EXK27" s="747"/>
      <c r="EXL27" s="747"/>
      <c r="EXM27" s="747"/>
      <c r="EXN27" s="747"/>
      <c r="EXO27" s="747"/>
      <c r="EXP27" s="747"/>
      <c r="EXQ27" s="747"/>
      <c r="EXR27" s="747"/>
      <c r="EXS27" s="747"/>
      <c r="EXT27" s="747"/>
      <c r="EXU27" s="747"/>
      <c r="EXV27" s="747"/>
      <c r="EXW27" s="747"/>
      <c r="EXX27" s="747"/>
      <c r="EXY27" s="747"/>
      <c r="EXZ27" s="747"/>
      <c r="EYA27" s="747"/>
      <c r="EYB27" s="747"/>
      <c r="EYC27" s="747"/>
      <c r="EYD27" s="747"/>
      <c r="EYE27" s="747"/>
      <c r="EYF27" s="747"/>
      <c r="EYG27" s="747"/>
      <c r="EYH27" s="747"/>
      <c r="EYI27" s="747"/>
      <c r="EYJ27" s="747"/>
      <c r="EYK27" s="747"/>
      <c r="EYL27" s="747"/>
      <c r="EYM27" s="747"/>
      <c r="EYN27" s="747"/>
      <c r="EYO27" s="747"/>
      <c r="EYP27" s="747"/>
      <c r="EYQ27" s="747"/>
      <c r="EYR27" s="747"/>
      <c r="EYS27" s="747"/>
      <c r="EYT27" s="747"/>
      <c r="EYU27" s="747"/>
      <c r="EYV27" s="747"/>
      <c r="EYW27" s="747"/>
      <c r="EYX27" s="747"/>
      <c r="EYY27" s="747"/>
      <c r="EYZ27" s="747"/>
      <c r="EZA27" s="747"/>
      <c r="EZB27" s="747"/>
      <c r="EZC27" s="747"/>
      <c r="EZD27" s="747"/>
      <c r="EZE27" s="747"/>
      <c r="EZF27" s="747"/>
      <c r="EZG27" s="747"/>
      <c r="EZH27" s="747"/>
      <c r="EZI27" s="747"/>
      <c r="EZJ27" s="747"/>
      <c r="EZK27" s="747"/>
      <c r="EZL27" s="747"/>
      <c r="EZM27" s="747"/>
      <c r="EZN27" s="747"/>
      <c r="EZO27" s="747"/>
      <c r="EZP27" s="747"/>
      <c r="EZQ27" s="747"/>
      <c r="EZR27" s="747"/>
      <c r="EZS27" s="747"/>
      <c r="EZT27" s="747"/>
      <c r="EZU27" s="747"/>
      <c r="EZV27" s="747"/>
      <c r="EZW27" s="747"/>
      <c r="EZX27" s="747"/>
      <c r="EZY27" s="747"/>
      <c r="EZZ27" s="747"/>
      <c r="FAA27" s="747"/>
      <c r="FAB27" s="747"/>
      <c r="FAC27" s="747"/>
      <c r="FAD27" s="747"/>
      <c r="FAE27" s="747"/>
      <c r="FAF27" s="747"/>
      <c r="FAG27" s="747"/>
      <c r="FAH27" s="747"/>
      <c r="FAI27" s="747"/>
      <c r="FAJ27" s="747"/>
      <c r="FAK27" s="747"/>
      <c r="FAL27" s="747"/>
      <c r="FAM27" s="747"/>
      <c r="FAN27" s="747"/>
      <c r="FAO27" s="747"/>
      <c r="FAP27" s="747"/>
      <c r="FAQ27" s="747"/>
      <c r="FAR27" s="747"/>
      <c r="FAS27" s="747"/>
      <c r="FAT27" s="747"/>
      <c r="FAU27" s="747"/>
      <c r="FAV27" s="747"/>
      <c r="FAW27" s="747"/>
      <c r="FAX27" s="747"/>
      <c r="FAY27" s="747"/>
      <c r="FAZ27" s="747"/>
      <c r="FBA27" s="747"/>
      <c r="FBB27" s="747"/>
      <c r="FBC27" s="747"/>
      <c r="FBD27" s="747"/>
      <c r="FBE27" s="747"/>
      <c r="FBF27" s="747"/>
      <c r="FBG27" s="747"/>
      <c r="FBH27" s="747"/>
      <c r="FBI27" s="747"/>
      <c r="FBJ27" s="747"/>
      <c r="FBK27" s="747"/>
      <c r="FBL27" s="747"/>
      <c r="FBM27" s="747"/>
      <c r="FBN27" s="747"/>
      <c r="FBO27" s="747"/>
      <c r="FBP27" s="747"/>
      <c r="FBQ27" s="747"/>
      <c r="FBR27" s="747"/>
      <c r="FBS27" s="747"/>
      <c r="FBT27" s="747"/>
      <c r="FBU27" s="747"/>
      <c r="FBV27" s="747"/>
      <c r="FBW27" s="747"/>
      <c r="FBX27" s="747"/>
      <c r="FBY27" s="747"/>
      <c r="FBZ27" s="747"/>
      <c r="FCA27" s="747"/>
      <c r="FCB27" s="747"/>
      <c r="FCC27" s="747"/>
      <c r="FCD27" s="747"/>
      <c r="FCE27" s="747"/>
      <c r="FCF27" s="747"/>
      <c r="FCG27" s="747"/>
      <c r="FCH27" s="747"/>
      <c r="FCI27" s="747"/>
      <c r="FCJ27" s="747"/>
      <c r="FCK27" s="747"/>
      <c r="FCL27" s="747"/>
      <c r="FCM27" s="747"/>
      <c r="FCN27" s="747"/>
      <c r="FCO27" s="747"/>
      <c r="FCP27" s="747"/>
      <c r="FCQ27" s="747"/>
      <c r="FCR27" s="747"/>
      <c r="FCS27" s="747"/>
      <c r="FCT27" s="747"/>
      <c r="FCU27" s="747"/>
      <c r="FCV27" s="747"/>
      <c r="FCW27" s="747"/>
      <c r="FCX27" s="747"/>
      <c r="FCY27" s="747"/>
      <c r="FCZ27" s="747"/>
      <c r="FDA27" s="747"/>
      <c r="FDB27" s="747"/>
      <c r="FDC27" s="747"/>
      <c r="FDD27" s="747"/>
      <c r="FDE27" s="747"/>
      <c r="FDF27" s="747"/>
      <c r="FDG27" s="747"/>
      <c r="FDH27" s="747"/>
      <c r="FDI27" s="747"/>
      <c r="FDJ27" s="747"/>
      <c r="FDK27" s="747"/>
      <c r="FDL27" s="747"/>
      <c r="FDM27" s="747"/>
      <c r="FDN27" s="747"/>
      <c r="FDO27" s="747"/>
      <c r="FDP27" s="747"/>
      <c r="FDQ27" s="747"/>
      <c r="FDR27" s="747"/>
      <c r="FDS27" s="747"/>
      <c r="FDT27" s="747"/>
      <c r="FDU27" s="747"/>
      <c r="FDV27" s="747"/>
      <c r="FDW27" s="747"/>
      <c r="FDX27" s="747"/>
      <c r="FDY27" s="747"/>
      <c r="FDZ27" s="747"/>
      <c r="FEA27" s="747"/>
      <c r="FEB27" s="747"/>
      <c r="FEC27" s="747"/>
      <c r="FED27" s="747"/>
      <c r="FEE27" s="747"/>
      <c r="FEF27" s="747"/>
      <c r="FEG27" s="747"/>
      <c r="FEH27" s="747"/>
      <c r="FEI27" s="747"/>
      <c r="FEJ27" s="747"/>
      <c r="FEK27" s="747"/>
      <c r="FEL27" s="747"/>
      <c r="FEM27" s="747"/>
      <c r="FEN27" s="747"/>
      <c r="FEO27" s="747"/>
      <c r="FEP27" s="747"/>
      <c r="FEQ27" s="747"/>
      <c r="FER27" s="747"/>
      <c r="FES27" s="747"/>
      <c r="FET27" s="747"/>
      <c r="FEU27" s="747"/>
      <c r="FEV27" s="747"/>
      <c r="FEW27" s="747"/>
      <c r="FEX27" s="747"/>
      <c r="FEY27" s="747"/>
      <c r="FEZ27" s="747"/>
      <c r="FFA27" s="747"/>
      <c r="FFB27" s="747"/>
      <c r="FFC27" s="747"/>
      <c r="FFD27" s="747"/>
      <c r="FFE27" s="747"/>
      <c r="FFF27" s="747"/>
      <c r="FFG27" s="747"/>
      <c r="FFH27" s="747"/>
      <c r="FFI27" s="747"/>
      <c r="FFJ27" s="747"/>
      <c r="FFK27" s="747"/>
      <c r="FFL27" s="747"/>
      <c r="FFM27" s="747"/>
      <c r="FFN27" s="747"/>
      <c r="FFO27" s="747"/>
      <c r="FFP27" s="747"/>
      <c r="FFQ27" s="747"/>
      <c r="FFR27" s="747"/>
      <c r="FFS27" s="747"/>
      <c r="FFT27" s="747"/>
      <c r="FFU27" s="747"/>
      <c r="FFV27" s="747"/>
      <c r="FFW27" s="747"/>
      <c r="FFX27" s="747"/>
      <c r="FFY27" s="747"/>
      <c r="FFZ27" s="747"/>
      <c r="FGA27" s="747"/>
      <c r="FGB27" s="747"/>
      <c r="FGC27" s="747"/>
      <c r="FGD27" s="747"/>
      <c r="FGE27" s="747"/>
      <c r="FGF27" s="747"/>
      <c r="FGG27" s="747"/>
      <c r="FGH27" s="747"/>
      <c r="FGI27" s="747"/>
      <c r="FGJ27" s="747"/>
      <c r="FGK27" s="747"/>
      <c r="FGL27" s="747"/>
      <c r="FGM27" s="747"/>
      <c r="FGN27" s="747"/>
      <c r="FGO27" s="747"/>
      <c r="FGP27" s="747"/>
      <c r="FGQ27" s="747"/>
      <c r="FGR27" s="747"/>
      <c r="FGS27" s="747"/>
      <c r="FGT27" s="747"/>
      <c r="FGU27" s="747"/>
      <c r="FGV27" s="747"/>
      <c r="FGW27" s="747"/>
      <c r="FGX27" s="747"/>
      <c r="FGY27" s="747"/>
      <c r="FGZ27" s="747"/>
      <c r="FHA27" s="747"/>
      <c r="FHB27" s="747"/>
      <c r="FHC27" s="747"/>
      <c r="FHD27" s="747"/>
      <c r="FHE27" s="747"/>
      <c r="FHF27" s="747"/>
      <c r="FHG27" s="747"/>
      <c r="FHH27" s="747"/>
      <c r="FHI27" s="747"/>
      <c r="FHJ27" s="747"/>
      <c r="FHK27" s="747"/>
      <c r="FHL27" s="747"/>
      <c r="FHM27" s="747"/>
      <c r="FHN27" s="747"/>
      <c r="FHO27" s="747"/>
      <c r="FHP27" s="747"/>
      <c r="FHQ27" s="747"/>
      <c r="FHR27" s="747"/>
      <c r="FHS27" s="747"/>
      <c r="FHT27" s="747"/>
      <c r="FHU27" s="747"/>
      <c r="FHV27" s="747"/>
      <c r="FHW27" s="747"/>
      <c r="FHX27" s="747"/>
      <c r="FHY27" s="747"/>
      <c r="FHZ27" s="747"/>
      <c r="FIA27" s="747"/>
      <c r="FIB27" s="747"/>
      <c r="FIC27" s="747"/>
      <c r="FID27" s="747"/>
      <c r="FIE27" s="747"/>
      <c r="FIF27" s="747"/>
      <c r="FIG27" s="747"/>
      <c r="FIH27" s="747"/>
      <c r="FII27" s="747"/>
      <c r="FIJ27" s="747"/>
      <c r="FIK27" s="747"/>
      <c r="FIL27" s="747"/>
      <c r="FIM27" s="747"/>
      <c r="FIN27" s="747"/>
      <c r="FIO27" s="747"/>
      <c r="FIP27" s="747"/>
      <c r="FIQ27" s="747"/>
      <c r="FIR27" s="747"/>
      <c r="FIS27" s="747"/>
      <c r="FIT27" s="747"/>
      <c r="FIU27" s="747"/>
      <c r="FIV27" s="747"/>
      <c r="FIW27" s="747"/>
      <c r="FIX27" s="747"/>
      <c r="FIY27" s="747"/>
      <c r="FIZ27" s="747"/>
      <c r="FJA27" s="747"/>
      <c r="FJB27" s="747"/>
      <c r="FJC27" s="747"/>
      <c r="FJD27" s="747"/>
      <c r="FJE27" s="747"/>
      <c r="FJF27" s="747"/>
      <c r="FJG27" s="747"/>
      <c r="FJH27" s="747"/>
      <c r="FJI27" s="747"/>
      <c r="FJJ27" s="747"/>
      <c r="FJK27" s="747"/>
      <c r="FJL27" s="747"/>
      <c r="FJM27" s="747"/>
      <c r="FJN27" s="747"/>
      <c r="FJO27" s="747"/>
      <c r="FJP27" s="747"/>
      <c r="FJQ27" s="747"/>
      <c r="FJR27" s="747"/>
      <c r="FJS27" s="747"/>
      <c r="FJT27" s="747"/>
      <c r="FJU27" s="747"/>
      <c r="FJV27" s="747"/>
      <c r="FJW27" s="747"/>
      <c r="FJX27" s="747"/>
      <c r="FJY27" s="747"/>
      <c r="FJZ27" s="747"/>
      <c r="FKA27" s="747"/>
      <c r="FKB27" s="747"/>
      <c r="FKC27" s="747"/>
      <c r="FKD27" s="747"/>
      <c r="FKE27" s="747"/>
      <c r="FKF27" s="747"/>
      <c r="FKG27" s="747"/>
      <c r="FKH27" s="747"/>
      <c r="FKI27" s="747"/>
      <c r="FKJ27" s="747"/>
      <c r="FKK27" s="747"/>
      <c r="FKL27" s="747"/>
      <c r="FKM27" s="747"/>
      <c r="FKN27" s="747"/>
      <c r="FKO27" s="747"/>
      <c r="FKP27" s="747"/>
      <c r="FKQ27" s="747"/>
      <c r="FKR27" s="747"/>
      <c r="FKS27" s="747"/>
      <c r="FKT27" s="747"/>
      <c r="FKU27" s="747"/>
      <c r="FKV27" s="747"/>
      <c r="FKW27" s="747"/>
      <c r="FKX27" s="747"/>
      <c r="FKY27" s="747"/>
      <c r="FKZ27" s="747"/>
      <c r="FLA27" s="747"/>
      <c r="FLB27" s="747"/>
      <c r="FLC27" s="747"/>
      <c r="FLD27" s="747"/>
      <c r="FLE27" s="747"/>
      <c r="FLF27" s="747"/>
      <c r="FLG27" s="747"/>
      <c r="FLH27" s="747"/>
      <c r="FLI27" s="747"/>
      <c r="FLJ27" s="747"/>
      <c r="FLK27" s="747"/>
      <c r="FLL27" s="747"/>
      <c r="FLM27" s="747"/>
      <c r="FLN27" s="747"/>
      <c r="FLO27" s="747"/>
      <c r="FLP27" s="747"/>
      <c r="FLQ27" s="747"/>
      <c r="FLR27" s="747"/>
      <c r="FLS27" s="747"/>
      <c r="FLT27" s="747"/>
      <c r="FLU27" s="747"/>
      <c r="FLV27" s="747"/>
      <c r="FLW27" s="747"/>
      <c r="FLX27" s="747"/>
      <c r="FLY27" s="747"/>
      <c r="FLZ27" s="747"/>
      <c r="FMA27" s="747"/>
      <c r="FMB27" s="747"/>
      <c r="FMC27" s="747"/>
      <c r="FMD27" s="747"/>
      <c r="FME27" s="747"/>
      <c r="FMF27" s="747"/>
      <c r="FMG27" s="747"/>
      <c r="FMH27" s="747"/>
      <c r="FMI27" s="747"/>
      <c r="FMJ27" s="747"/>
      <c r="FMK27" s="747"/>
      <c r="FML27" s="747"/>
      <c r="FMM27" s="747"/>
      <c r="FMN27" s="747"/>
      <c r="FMO27" s="747"/>
      <c r="FMP27" s="747"/>
      <c r="FMQ27" s="747"/>
      <c r="FMR27" s="747"/>
      <c r="FMS27" s="747"/>
      <c r="FMT27" s="747"/>
      <c r="FMU27" s="747"/>
      <c r="FMV27" s="747"/>
      <c r="FMW27" s="747"/>
      <c r="FMX27" s="747"/>
      <c r="FMY27" s="747"/>
      <c r="FMZ27" s="747"/>
      <c r="FNA27" s="747"/>
      <c r="FNB27" s="747"/>
      <c r="FNC27" s="747"/>
      <c r="FND27" s="747"/>
      <c r="FNE27" s="747"/>
      <c r="FNF27" s="747"/>
      <c r="FNG27" s="747"/>
      <c r="FNH27" s="747"/>
      <c r="FNI27" s="747"/>
      <c r="FNJ27" s="747"/>
      <c r="FNK27" s="747"/>
      <c r="FNL27" s="747"/>
      <c r="FNM27" s="747"/>
      <c r="FNN27" s="747"/>
      <c r="FNO27" s="747"/>
      <c r="FNP27" s="747"/>
      <c r="FNQ27" s="747"/>
      <c r="FNR27" s="747"/>
      <c r="FNS27" s="747"/>
      <c r="FNT27" s="747"/>
      <c r="FNU27" s="747"/>
      <c r="FNV27" s="747"/>
      <c r="FNW27" s="747"/>
      <c r="FNX27" s="747"/>
      <c r="FNY27" s="747"/>
      <c r="FNZ27" s="747"/>
      <c r="FOA27" s="747"/>
      <c r="FOB27" s="747"/>
      <c r="FOC27" s="747"/>
      <c r="FOD27" s="747"/>
      <c r="FOE27" s="747"/>
      <c r="FOF27" s="747"/>
      <c r="FOG27" s="747"/>
      <c r="FOH27" s="747"/>
      <c r="FOI27" s="747"/>
      <c r="FOJ27" s="747"/>
      <c r="FOK27" s="747"/>
      <c r="FOL27" s="747"/>
      <c r="FOM27" s="747"/>
      <c r="FON27" s="747"/>
      <c r="FOO27" s="747"/>
      <c r="FOP27" s="747"/>
      <c r="FOQ27" s="747"/>
      <c r="FOR27" s="747"/>
      <c r="FOS27" s="747"/>
      <c r="FOT27" s="747"/>
      <c r="FOU27" s="747"/>
      <c r="FOV27" s="747"/>
      <c r="FOW27" s="747"/>
      <c r="FOX27" s="747"/>
      <c r="FOY27" s="747"/>
      <c r="FOZ27" s="747"/>
      <c r="FPA27" s="747"/>
      <c r="FPB27" s="747"/>
      <c r="FPC27" s="747"/>
      <c r="FPD27" s="747"/>
      <c r="FPE27" s="747"/>
      <c r="FPF27" s="747"/>
      <c r="FPG27" s="747"/>
      <c r="FPH27" s="747"/>
      <c r="FPI27" s="747"/>
      <c r="FPJ27" s="747"/>
      <c r="FPK27" s="747"/>
      <c r="FPL27" s="747"/>
      <c r="FPM27" s="747"/>
      <c r="FPN27" s="747"/>
      <c r="FPO27" s="747"/>
      <c r="FPP27" s="747"/>
      <c r="FPQ27" s="747"/>
      <c r="FPR27" s="747"/>
      <c r="FPS27" s="747"/>
      <c r="FPT27" s="747"/>
      <c r="FPU27" s="747"/>
      <c r="FPV27" s="747"/>
      <c r="FPW27" s="747"/>
      <c r="FPX27" s="747"/>
      <c r="FPY27" s="747"/>
      <c r="FPZ27" s="747"/>
      <c r="FQA27" s="747"/>
      <c r="FQB27" s="747"/>
      <c r="FQC27" s="747"/>
      <c r="FQD27" s="747"/>
      <c r="FQE27" s="747"/>
      <c r="FQF27" s="747"/>
      <c r="FQG27" s="747"/>
      <c r="FQH27" s="747"/>
      <c r="FQI27" s="747"/>
      <c r="FQJ27" s="747"/>
      <c r="FQK27" s="747"/>
      <c r="FQL27" s="747"/>
      <c r="FQM27" s="747"/>
      <c r="FQN27" s="747"/>
      <c r="FQO27" s="747"/>
      <c r="FQP27" s="747"/>
      <c r="FQQ27" s="747"/>
      <c r="FQR27" s="747"/>
      <c r="FQS27" s="747"/>
      <c r="FQT27" s="747"/>
      <c r="FQU27" s="747"/>
      <c r="FQV27" s="747"/>
      <c r="FQW27" s="747"/>
      <c r="FQX27" s="747"/>
      <c r="FQY27" s="747"/>
      <c r="FQZ27" s="747"/>
      <c r="FRA27" s="747"/>
      <c r="FRB27" s="747"/>
      <c r="FRC27" s="747"/>
      <c r="FRD27" s="747"/>
      <c r="FRE27" s="747"/>
      <c r="FRF27" s="747"/>
      <c r="FRG27" s="747"/>
      <c r="FRH27" s="747"/>
      <c r="FRI27" s="747"/>
      <c r="FRJ27" s="747"/>
      <c r="FRK27" s="747"/>
      <c r="FRL27" s="747"/>
      <c r="FRM27" s="747"/>
      <c r="FRN27" s="747"/>
      <c r="FRO27" s="747"/>
      <c r="FRP27" s="747"/>
      <c r="FRQ27" s="747"/>
      <c r="FRR27" s="747"/>
      <c r="FRS27" s="747"/>
      <c r="FRT27" s="747"/>
      <c r="FRU27" s="747"/>
      <c r="FRV27" s="747"/>
      <c r="FRW27" s="747"/>
      <c r="FRX27" s="747"/>
      <c r="FRY27" s="747"/>
      <c r="FRZ27" s="747"/>
      <c r="FSA27" s="747"/>
      <c r="FSB27" s="747"/>
      <c r="FSC27" s="747"/>
      <c r="FSD27" s="747"/>
      <c r="FSE27" s="747"/>
      <c r="FSF27" s="747"/>
      <c r="FSG27" s="747"/>
      <c r="FSH27" s="747"/>
      <c r="FSI27" s="747"/>
      <c r="FSJ27" s="747"/>
      <c r="FSK27" s="747"/>
      <c r="FSL27" s="747"/>
      <c r="FSM27" s="747"/>
      <c r="FSN27" s="747"/>
      <c r="FSO27" s="747"/>
      <c r="FSP27" s="747"/>
      <c r="FSQ27" s="747"/>
      <c r="FSR27" s="747"/>
      <c r="FSS27" s="747"/>
      <c r="FST27" s="747"/>
      <c r="FSU27" s="747"/>
      <c r="FSV27" s="747"/>
      <c r="FSW27" s="747"/>
      <c r="FSX27" s="747"/>
      <c r="FSY27" s="747"/>
      <c r="FSZ27" s="747"/>
      <c r="FTA27" s="747"/>
      <c r="FTB27" s="747"/>
      <c r="FTC27" s="747"/>
      <c r="FTD27" s="747"/>
      <c r="FTE27" s="747"/>
      <c r="FTF27" s="747"/>
      <c r="FTG27" s="747"/>
      <c r="FTH27" s="747"/>
      <c r="FTI27" s="747"/>
      <c r="FTJ27" s="747"/>
      <c r="FTK27" s="747"/>
      <c r="FTL27" s="747"/>
      <c r="FTM27" s="747"/>
      <c r="FTN27" s="747"/>
      <c r="FTO27" s="747"/>
      <c r="FTP27" s="747"/>
      <c r="FTQ27" s="747"/>
      <c r="FTR27" s="747"/>
      <c r="FTS27" s="747"/>
      <c r="FTT27" s="747"/>
      <c r="FTU27" s="747"/>
      <c r="FTV27" s="747"/>
      <c r="FTW27" s="747"/>
      <c r="FTX27" s="747"/>
      <c r="FTY27" s="747"/>
      <c r="FTZ27" s="747"/>
      <c r="FUA27" s="747"/>
      <c r="FUB27" s="747"/>
      <c r="FUC27" s="747"/>
      <c r="FUD27" s="747"/>
      <c r="FUE27" s="747"/>
      <c r="FUF27" s="747"/>
      <c r="FUG27" s="747"/>
      <c r="FUH27" s="747"/>
      <c r="FUI27" s="747"/>
      <c r="FUJ27" s="747"/>
      <c r="FUK27" s="747"/>
      <c r="FUL27" s="747"/>
      <c r="FUM27" s="747"/>
      <c r="FUN27" s="747"/>
      <c r="FUO27" s="747"/>
      <c r="FUP27" s="747"/>
      <c r="FUQ27" s="747"/>
      <c r="FUR27" s="747"/>
      <c r="FUS27" s="747"/>
      <c r="FUT27" s="747"/>
      <c r="FUU27" s="747"/>
      <c r="FUV27" s="747"/>
      <c r="FUW27" s="747"/>
      <c r="FUX27" s="747"/>
      <c r="FUY27" s="747"/>
      <c r="FUZ27" s="747"/>
      <c r="FVA27" s="747"/>
      <c r="FVB27" s="747"/>
      <c r="FVC27" s="747"/>
      <c r="FVD27" s="747"/>
      <c r="FVE27" s="747"/>
      <c r="FVF27" s="747"/>
      <c r="FVG27" s="747"/>
      <c r="FVH27" s="747"/>
      <c r="FVI27" s="747"/>
      <c r="FVJ27" s="747"/>
      <c r="FVK27" s="747"/>
      <c r="FVL27" s="747"/>
      <c r="FVM27" s="747"/>
      <c r="FVN27" s="747"/>
      <c r="FVO27" s="747"/>
      <c r="FVP27" s="747"/>
      <c r="FVQ27" s="747"/>
      <c r="FVR27" s="747"/>
      <c r="FVS27" s="747"/>
      <c r="FVT27" s="747"/>
      <c r="FVU27" s="747"/>
      <c r="FVV27" s="747"/>
      <c r="FVW27" s="747"/>
      <c r="FVX27" s="747"/>
      <c r="FVY27" s="747"/>
      <c r="FVZ27" s="747"/>
      <c r="FWA27" s="747"/>
      <c r="FWB27" s="747"/>
      <c r="FWC27" s="747"/>
      <c r="FWD27" s="747"/>
      <c r="FWE27" s="747"/>
      <c r="FWF27" s="747"/>
      <c r="FWG27" s="747"/>
      <c r="FWH27" s="747"/>
      <c r="FWI27" s="747"/>
      <c r="FWJ27" s="747"/>
      <c r="FWK27" s="747"/>
      <c r="FWL27" s="747"/>
      <c r="FWM27" s="747"/>
      <c r="FWN27" s="747"/>
      <c r="FWO27" s="747"/>
      <c r="FWP27" s="747"/>
      <c r="FWQ27" s="747"/>
      <c r="FWR27" s="747"/>
      <c r="FWS27" s="747"/>
      <c r="FWT27" s="747"/>
      <c r="FWU27" s="747"/>
      <c r="FWV27" s="747"/>
      <c r="FWW27" s="747"/>
      <c r="FWX27" s="747"/>
      <c r="FWY27" s="747"/>
      <c r="FWZ27" s="747"/>
      <c r="FXA27" s="747"/>
      <c r="FXB27" s="747"/>
      <c r="FXC27" s="747"/>
      <c r="FXD27" s="747"/>
      <c r="FXE27" s="747"/>
      <c r="FXF27" s="747"/>
      <c r="FXG27" s="747"/>
      <c r="FXH27" s="747"/>
      <c r="FXI27" s="747"/>
      <c r="FXJ27" s="747"/>
      <c r="FXK27" s="747"/>
      <c r="FXL27" s="747"/>
      <c r="FXM27" s="747"/>
      <c r="FXN27" s="747"/>
      <c r="FXO27" s="747"/>
      <c r="FXP27" s="747"/>
      <c r="FXQ27" s="747"/>
      <c r="FXR27" s="747"/>
      <c r="FXS27" s="747"/>
      <c r="FXT27" s="747"/>
      <c r="FXU27" s="747"/>
      <c r="FXV27" s="747"/>
      <c r="FXW27" s="747"/>
      <c r="FXX27" s="747"/>
      <c r="FXY27" s="747"/>
      <c r="FXZ27" s="747"/>
      <c r="FYA27" s="747"/>
      <c r="FYB27" s="747"/>
      <c r="FYC27" s="747"/>
      <c r="FYD27" s="747"/>
      <c r="FYE27" s="747"/>
      <c r="FYF27" s="747"/>
      <c r="FYG27" s="747"/>
      <c r="FYH27" s="747"/>
      <c r="FYI27" s="747"/>
      <c r="FYJ27" s="747"/>
      <c r="FYK27" s="747"/>
      <c r="FYL27" s="747"/>
      <c r="FYM27" s="747"/>
      <c r="FYN27" s="747"/>
      <c r="FYO27" s="747"/>
      <c r="FYP27" s="747"/>
      <c r="FYQ27" s="747"/>
      <c r="FYR27" s="747"/>
      <c r="FYS27" s="747"/>
      <c r="FYT27" s="747"/>
      <c r="FYU27" s="747"/>
      <c r="FYV27" s="747"/>
      <c r="FYW27" s="747"/>
      <c r="FYX27" s="747"/>
      <c r="FYY27" s="747"/>
      <c r="FYZ27" s="747"/>
      <c r="FZA27" s="747"/>
      <c r="FZB27" s="747"/>
      <c r="FZC27" s="747"/>
      <c r="FZD27" s="747"/>
      <c r="FZE27" s="747"/>
      <c r="FZF27" s="747"/>
      <c r="FZG27" s="747"/>
      <c r="FZH27" s="747"/>
      <c r="FZI27" s="747"/>
      <c r="FZJ27" s="747"/>
      <c r="FZK27" s="747"/>
      <c r="FZL27" s="747"/>
      <c r="FZM27" s="747"/>
      <c r="FZN27" s="747"/>
      <c r="FZO27" s="747"/>
      <c r="FZP27" s="747"/>
      <c r="FZQ27" s="747"/>
      <c r="FZR27" s="747"/>
      <c r="FZS27" s="747"/>
      <c r="FZT27" s="747"/>
      <c r="FZU27" s="747"/>
      <c r="FZV27" s="747"/>
      <c r="FZW27" s="747"/>
      <c r="FZX27" s="747"/>
      <c r="FZY27" s="747"/>
      <c r="FZZ27" s="747"/>
      <c r="GAA27" s="747"/>
      <c r="GAB27" s="747"/>
      <c r="GAC27" s="747"/>
      <c r="GAD27" s="747"/>
      <c r="GAE27" s="747"/>
      <c r="GAF27" s="747"/>
      <c r="GAG27" s="747"/>
      <c r="GAH27" s="747"/>
      <c r="GAI27" s="747"/>
      <c r="GAJ27" s="747"/>
      <c r="GAK27" s="747"/>
      <c r="GAL27" s="747"/>
      <c r="GAM27" s="747"/>
      <c r="GAN27" s="747"/>
      <c r="GAO27" s="747"/>
      <c r="GAP27" s="747"/>
      <c r="GAQ27" s="747"/>
      <c r="GAR27" s="747"/>
      <c r="GAS27" s="747"/>
      <c r="GAT27" s="747"/>
      <c r="GAU27" s="747"/>
      <c r="GAV27" s="747"/>
      <c r="GAW27" s="747"/>
      <c r="GAX27" s="747"/>
      <c r="GAY27" s="747"/>
      <c r="GAZ27" s="747"/>
      <c r="GBA27" s="747"/>
      <c r="GBB27" s="747"/>
      <c r="GBC27" s="747"/>
      <c r="GBD27" s="747"/>
      <c r="GBE27" s="747"/>
      <c r="GBF27" s="747"/>
      <c r="GBG27" s="747"/>
      <c r="GBH27" s="747"/>
      <c r="GBI27" s="747"/>
      <c r="GBJ27" s="747"/>
      <c r="GBK27" s="747"/>
      <c r="GBL27" s="747"/>
      <c r="GBM27" s="747"/>
      <c r="GBN27" s="747"/>
      <c r="GBO27" s="747"/>
      <c r="GBP27" s="747"/>
      <c r="GBQ27" s="747"/>
      <c r="GBR27" s="747"/>
      <c r="GBS27" s="747"/>
      <c r="GBT27" s="747"/>
      <c r="GBU27" s="747"/>
      <c r="GBV27" s="747"/>
      <c r="GBW27" s="747"/>
      <c r="GBX27" s="747"/>
      <c r="GBY27" s="747"/>
      <c r="GBZ27" s="747"/>
      <c r="GCA27" s="747"/>
      <c r="GCB27" s="747"/>
      <c r="GCC27" s="747"/>
      <c r="GCD27" s="747"/>
      <c r="GCE27" s="747"/>
      <c r="GCF27" s="747"/>
      <c r="GCG27" s="747"/>
      <c r="GCH27" s="747"/>
      <c r="GCI27" s="747"/>
      <c r="GCJ27" s="747"/>
      <c r="GCK27" s="747"/>
      <c r="GCL27" s="747"/>
      <c r="GCM27" s="747"/>
      <c r="GCN27" s="747"/>
      <c r="GCO27" s="747"/>
      <c r="GCP27" s="747"/>
      <c r="GCQ27" s="747"/>
      <c r="GCR27" s="747"/>
      <c r="GCS27" s="747"/>
      <c r="GCT27" s="747"/>
      <c r="GCU27" s="747"/>
      <c r="GCV27" s="747"/>
      <c r="GCW27" s="747"/>
      <c r="GCX27" s="747"/>
      <c r="GCY27" s="747"/>
      <c r="GCZ27" s="747"/>
      <c r="GDA27" s="747"/>
      <c r="GDB27" s="747"/>
      <c r="GDC27" s="747"/>
      <c r="GDD27" s="747"/>
      <c r="GDE27" s="747"/>
      <c r="GDF27" s="747"/>
      <c r="GDG27" s="747"/>
      <c r="GDH27" s="747"/>
      <c r="GDI27" s="747"/>
      <c r="GDJ27" s="747"/>
      <c r="GDK27" s="747"/>
      <c r="GDL27" s="747"/>
      <c r="GDM27" s="747"/>
      <c r="GDN27" s="747"/>
      <c r="GDO27" s="747"/>
      <c r="GDP27" s="747"/>
      <c r="GDQ27" s="747"/>
      <c r="GDR27" s="747"/>
      <c r="GDS27" s="747"/>
      <c r="GDT27" s="747"/>
      <c r="GDU27" s="747"/>
      <c r="GDV27" s="747"/>
      <c r="GDW27" s="747"/>
      <c r="GDX27" s="747"/>
      <c r="GDY27" s="747"/>
      <c r="GDZ27" s="747"/>
      <c r="GEA27" s="747"/>
      <c r="GEB27" s="747"/>
      <c r="GEC27" s="747"/>
      <c r="GED27" s="747"/>
      <c r="GEE27" s="747"/>
      <c r="GEF27" s="747"/>
      <c r="GEG27" s="747"/>
      <c r="GEH27" s="747"/>
      <c r="GEI27" s="747"/>
      <c r="GEJ27" s="747"/>
      <c r="GEK27" s="747"/>
      <c r="GEL27" s="747"/>
      <c r="GEM27" s="747"/>
      <c r="GEN27" s="747"/>
      <c r="GEO27" s="747"/>
      <c r="GEP27" s="747"/>
      <c r="GEQ27" s="747"/>
      <c r="GER27" s="747"/>
      <c r="GES27" s="747"/>
      <c r="GET27" s="747"/>
      <c r="GEU27" s="747"/>
      <c r="GEV27" s="747"/>
      <c r="GEW27" s="747"/>
      <c r="GEX27" s="747"/>
      <c r="GEY27" s="747"/>
      <c r="GEZ27" s="747"/>
      <c r="GFA27" s="747"/>
      <c r="GFB27" s="747"/>
      <c r="GFC27" s="747"/>
      <c r="GFD27" s="747"/>
      <c r="GFE27" s="747"/>
      <c r="GFF27" s="747"/>
      <c r="GFG27" s="747"/>
      <c r="GFH27" s="747"/>
      <c r="GFI27" s="747"/>
      <c r="GFJ27" s="747"/>
      <c r="GFK27" s="747"/>
      <c r="GFL27" s="747"/>
      <c r="GFM27" s="747"/>
      <c r="GFN27" s="747"/>
      <c r="GFO27" s="747"/>
      <c r="GFP27" s="747"/>
      <c r="GFQ27" s="747"/>
      <c r="GFR27" s="747"/>
      <c r="GFS27" s="747"/>
      <c r="GFT27" s="747"/>
      <c r="GFU27" s="747"/>
      <c r="GFV27" s="747"/>
      <c r="GFW27" s="747"/>
      <c r="GFX27" s="747"/>
      <c r="GFY27" s="747"/>
      <c r="GFZ27" s="747"/>
      <c r="GGA27" s="747"/>
      <c r="GGB27" s="747"/>
      <c r="GGC27" s="747"/>
      <c r="GGD27" s="747"/>
      <c r="GGE27" s="747"/>
      <c r="GGF27" s="747"/>
      <c r="GGG27" s="747"/>
      <c r="GGH27" s="747"/>
      <c r="GGI27" s="747"/>
      <c r="GGJ27" s="747"/>
      <c r="GGK27" s="747"/>
      <c r="GGL27" s="747"/>
      <c r="GGM27" s="747"/>
      <c r="GGN27" s="747"/>
      <c r="GGO27" s="747"/>
      <c r="GGP27" s="747"/>
      <c r="GGQ27" s="747"/>
      <c r="GGR27" s="747"/>
      <c r="GGS27" s="747"/>
      <c r="GGT27" s="747"/>
      <c r="GGU27" s="747"/>
      <c r="GGV27" s="747"/>
      <c r="GGW27" s="747"/>
      <c r="GGX27" s="747"/>
      <c r="GGY27" s="747"/>
      <c r="GGZ27" s="747"/>
      <c r="GHA27" s="747"/>
      <c r="GHB27" s="747"/>
      <c r="GHC27" s="747"/>
      <c r="GHD27" s="747"/>
      <c r="GHE27" s="747"/>
      <c r="GHF27" s="747"/>
      <c r="GHG27" s="747"/>
      <c r="GHH27" s="747"/>
      <c r="GHI27" s="747"/>
      <c r="GHJ27" s="747"/>
      <c r="GHK27" s="747"/>
      <c r="GHL27" s="747"/>
      <c r="GHM27" s="747"/>
      <c r="GHN27" s="747"/>
      <c r="GHO27" s="747"/>
      <c r="GHP27" s="747"/>
      <c r="GHQ27" s="747"/>
      <c r="GHR27" s="747"/>
      <c r="GHS27" s="747"/>
      <c r="GHT27" s="747"/>
      <c r="GHU27" s="747"/>
      <c r="GHV27" s="747"/>
      <c r="GHW27" s="747"/>
      <c r="GHX27" s="747"/>
      <c r="GHY27" s="747"/>
      <c r="GHZ27" s="747"/>
      <c r="GIA27" s="747"/>
      <c r="GIB27" s="747"/>
      <c r="GIC27" s="747"/>
      <c r="GID27" s="747"/>
      <c r="GIE27" s="747"/>
      <c r="GIF27" s="747"/>
      <c r="GIG27" s="747"/>
      <c r="GIH27" s="747"/>
      <c r="GII27" s="747"/>
      <c r="GIJ27" s="747"/>
      <c r="GIK27" s="747"/>
      <c r="GIL27" s="747"/>
      <c r="GIM27" s="747"/>
      <c r="GIN27" s="747"/>
      <c r="GIO27" s="747"/>
      <c r="GIP27" s="747"/>
      <c r="GIQ27" s="747"/>
      <c r="GIR27" s="747"/>
      <c r="GIS27" s="747"/>
      <c r="GIT27" s="747"/>
      <c r="GIU27" s="747"/>
      <c r="GIV27" s="747"/>
      <c r="GIW27" s="747"/>
      <c r="GIX27" s="747"/>
      <c r="GIY27" s="747"/>
      <c r="GIZ27" s="747"/>
      <c r="GJA27" s="747"/>
      <c r="GJB27" s="747"/>
      <c r="GJC27" s="747"/>
      <c r="GJD27" s="747"/>
      <c r="GJE27" s="747"/>
      <c r="GJF27" s="747"/>
      <c r="GJG27" s="747"/>
      <c r="GJH27" s="747"/>
      <c r="GJI27" s="747"/>
      <c r="GJJ27" s="747"/>
      <c r="GJK27" s="747"/>
      <c r="GJL27" s="747"/>
      <c r="GJM27" s="747"/>
      <c r="GJN27" s="747"/>
      <c r="GJO27" s="747"/>
      <c r="GJP27" s="747"/>
      <c r="GJQ27" s="747"/>
      <c r="GJR27" s="747"/>
      <c r="GJS27" s="747"/>
      <c r="GJT27" s="747"/>
      <c r="GJU27" s="747"/>
      <c r="GJV27" s="747"/>
      <c r="GJW27" s="747"/>
      <c r="GJX27" s="747"/>
      <c r="GJY27" s="747"/>
      <c r="GJZ27" s="747"/>
      <c r="GKA27" s="747"/>
      <c r="GKB27" s="747"/>
      <c r="GKC27" s="747"/>
      <c r="GKD27" s="747"/>
      <c r="GKE27" s="747"/>
      <c r="GKF27" s="747"/>
      <c r="GKG27" s="747"/>
      <c r="GKH27" s="747"/>
      <c r="GKI27" s="747"/>
      <c r="GKJ27" s="747"/>
      <c r="GKK27" s="747"/>
      <c r="GKL27" s="747"/>
      <c r="GKM27" s="747"/>
      <c r="GKN27" s="747"/>
      <c r="GKO27" s="747"/>
      <c r="GKP27" s="747"/>
      <c r="GKQ27" s="747"/>
      <c r="GKR27" s="747"/>
      <c r="GKS27" s="747"/>
      <c r="GKT27" s="747"/>
      <c r="GKU27" s="747"/>
      <c r="GKV27" s="747"/>
      <c r="GKW27" s="747"/>
      <c r="GKX27" s="747"/>
      <c r="GKY27" s="747"/>
      <c r="GKZ27" s="747"/>
      <c r="GLA27" s="747"/>
      <c r="GLB27" s="747"/>
      <c r="GLC27" s="747"/>
      <c r="GLD27" s="747"/>
      <c r="GLE27" s="747"/>
      <c r="GLF27" s="747"/>
      <c r="GLG27" s="747"/>
      <c r="GLH27" s="747"/>
      <c r="GLI27" s="747"/>
      <c r="GLJ27" s="747"/>
      <c r="GLK27" s="747"/>
      <c r="GLL27" s="747"/>
      <c r="GLM27" s="747"/>
      <c r="GLN27" s="747"/>
      <c r="GLO27" s="747"/>
      <c r="GLP27" s="747"/>
      <c r="GLQ27" s="747"/>
      <c r="GLR27" s="747"/>
      <c r="GLS27" s="747"/>
      <c r="GLT27" s="747"/>
      <c r="GLU27" s="747"/>
      <c r="GLV27" s="747"/>
      <c r="GLW27" s="747"/>
      <c r="GLX27" s="747"/>
      <c r="GLY27" s="747"/>
      <c r="GLZ27" s="747"/>
      <c r="GMA27" s="747"/>
      <c r="GMB27" s="747"/>
      <c r="GMC27" s="747"/>
      <c r="GMD27" s="747"/>
      <c r="GME27" s="747"/>
      <c r="GMF27" s="747"/>
      <c r="GMG27" s="747"/>
      <c r="GMH27" s="747"/>
      <c r="GMI27" s="747"/>
      <c r="GMJ27" s="747"/>
      <c r="GMK27" s="747"/>
      <c r="GML27" s="747"/>
      <c r="GMM27" s="747"/>
      <c r="GMN27" s="747"/>
      <c r="GMO27" s="747"/>
      <c r="GMP27" s="747"/>
      <c r="GMQ27" s="747"/>
      <c r="GMR27" s="747"/>
      <c r="GMS27" s="747"/>
      <c r="GMT27" s="747"/>
      <c r="GMU27" s="747"/>
      <c r="GMV27" s="747"/>
      <c r="GMW27" s="747"/>
      <c r="GMX27" s="747"/>
      <c r="GMY27" s="747"/>
      <c r="GMZ27" s="747"/>
      <c r="GNA27" s="747"/>
      <c r="GNB27" s="747"/>
      <c r="GNC27" s="747"/>
      <c r="GND27" s="747"/>
      <c r="GNE27" s="747"/>
      <c r="GNF27" s="747"/>
      <c r="GNG27" s="747"/>
      <c r="GNH27" s="747"/>
      <c r="GNI27" s="747"/>
      <c r="GNJ27" s="747"/>
      <c r="GNK27" s="747"/>
      <c r="GNL27" s="747"/>
      <c r="GNM27" s="747"/>
      <c r="GNN27" s="747"/>
      <c r="GNO27" s="747"/>
      <c r="GNP27" s="747"/>
      <c r="GNQ27" s="747"/>
      <c r="GNR27" s="747"/>
      <c r="GNS27" s="747"/>
      <c r="GNT27" s="747"/>
      <c r="GNU27" s="747"/>
      <c r="GNV27" s="747"/>
      <c r="GNW27" s="747"/>
      <c r="GNX27" s="747"/>
      <c r="GNY27" s="747"/>
      <c r="GNZ27" s="747"/>
      <c r="GOA27" s="747"/>
      <c r="GOB27" s="747"/>
      <c r="GOC27" s="747"/>
      <c r="GOD27" s="747"/>
      <c r="GOE27" s="747"/>
      <c r="GOF27" s="747"/>
      <c r="GOG27" s="747"/>
      <c r="GOH27" s="747"/>
      <c r="GOI27" s="747"/>
      <c r="GOJ27" s="747"/>
      <c r="GOK27" s="747"/>
      <c r="GOL27" s="747"/>
      <c r="GOM27" s="747"/>
      <c r="GON27" s="747"/>
      <c r="GOO27" s="747"/>
      <c r="GOP27" s="747"/>
      <c r="GOQ27" s="747"/>
      <c r="GOR27" s="747"/>
      <c r="GOS27" s="747"/>
      <c r="GOT27" s="747"/>
      <c r="GOU27" s="747"/>
      <c r="GOV27" s="747"/>
      <c r="GOW27" s="747"/>
      <c r="GOX27" s="747"/>
      <c r="GOY27" s="747"/>
      <c r="GOZ27" s="747"/>
      <c r="GPA27" s="747"/>
      <c r="GPB27" s="747"/>
      <c r="GPC27" s="747"/>
      <c r="GPD27" s="747"/>
      <c r="GPE27" s="747"/>
      <c r="GPF27" s="747"/>
      <c r="GPG27" s="747"/>
      <c r="GPH27" s="747"/>
      <c r="GPI27" s="747"/>
      <c r="GPJ27" s="747"/>
      <c r="GPK27" s="747"/>
      <c r="GPL27" s="747"/>
      <c r="GPM27" s="747"/>
      <c r="GPN27" s="747"/>
      <c r="GPO27" s="747"/>
      <c r="GPP27" s="747"/>
      <c r="GPQ27" s="747"/>
      <c r="GPR27" s="747"/>
      <c r="GPS27" s="747"/>
      <c r="GPT27" s="747"/>
      <c r="GPU27" s="747"/>
      <c r="GPV27" s="747"/>
      <c r="GPW27" s="747"/>
      <c r="GPX27" s="747"/>
      <c r="GPY27" s="747"/>
      <c r="GPZ27" s="747"/>
      <c r="GQA27" s="747"/>
      <c r="GQB27" s="747"/>
      <c r="GQC27" s="747"/>
      <c r="GQD27" s="747"/>
      <c r="GQE27" s="747"/>
      <c r="GQF27" s="747"/>
      <c r="GQG27" s="747"/>
      <c r="GQH27" s="747"/>
      <c r="GQI27" s="747"/>
      <c r="GQJ27" s="747"/>
      <c r="GQK27" s="747"/>
      <c r="GQL27" s="747"/>
      <c r="GQM27" s="747"/>
      <c r="GQN27" s="747"/>
      <c r="GQO27" s="747"/>
      <c r="GQP27" s="747"/>
      <c r="GQQ27" s="747"/>
      <c r="GQR27" s="747"/>
      <c r="GQS27" s="747"/>
      <c r="GQT27" s="747"/>
      <c r="GQU27" s="747"/>
      <c r="GQV27" s="747"/>
      <c r="GQW27" s="747"/>
      <c r="GQX27" s="747"/>
      <c r="GQY27" s="747"/>
      <c r="GQZ27" s="747"/>
      <c r="GRA27" s="747"/>
      <c r="GRB27" s="747"/>
      <c r="GRC27" s="747"/>
      <c r="GRD27" s="747"/>
      <c r="GRE27" s="747"/>
      <c r="GRF27" s="747"/>
      <c r="GRG27" s="747"/>
      <c r="GRH27" s="747"/>
      <c r="GRI27" s="747"/>
      <c r="GRJ27" s="747"/>
      <c r="GRK27" s="747"/>
      <c r="GRL27" s="747"/>
      <c r="GRM27" s="747"/>
      <c r="GRN27" s="747"/>
      <c r="GRO27" s="747"/>
      <c r="GRP27" s="747"/>
      <c r="GRQ27" s="747"/>
      <c r="GRR27" s="747"/>
      <c r="GRS27" s="747"/>
      <c r="GRT27" s="747"/>
      <c r="GRU27" s="747"/>
      <c r="GRV27" s="747"/>
      <c r="GRW27" s="747"/>
      <c r="GRX27" s="747"/>
      <c r="GRY27" s="747"/>
      <c r="GRZ27" s="747"/>
      <c r="GSA27" s="747"/>
      <c r="GSB27" s="747"/>
      <c r="GSC27" s="747"/>
      <c r="GSD27" s="747"/>
      <c r="GSE27" s="747"/>
      <c r="GSF27" s="747"/>
      <c r="GSG27" s="747"/>
      <c r="GSH27" s="747"/>
      <c r="GSI27" s="747"/>
      <c r="GSJ27" s="747"/>
      <c r="GSK27" s="747"/>
      <c r="GSL27" s="747"/>
      <c r="GSM27" s="747"/>
      <c r="GSN27" s="747"/>
      <c r="GSO27" s="747"/>
      <c r="GSP27" s="747"/>
      <c r="GSQ27" s="747"/>
      <c r="GSR27" s="747"/>
      <c r="GSS27" s="747"/>
      <c r="GST27" s="747"/>
      <c r="GSU27" s="747"/>
      <c r="GSV27" s="747"/>
      <c r="GSW27" s="747"/>
      <c r="GSX27" s="747"/>
      <c r="GSY27" s="747"/>
      <c r="GSZ27" s="747"/>
      <c r="GTA27" s="747"/>
      <c r="GTB27" s="747"/>
      <c r="GTC27" s="747"/>
      <c r="GTD27" s="747"/>
      <c r="GTE27" s="747"/>
      <c r="GTF27" s="747"/>
      <c r="GTG27" s="747"/>
      <c r="GTH27" s="747"/>
      <c r="GTI27" s="747"/>
      <c r="GTJ27" s="747"/>
      <c r="GTK27" s="747"/>
      <c r="GTL27" s="747"/>
      <c r="GTM27" s="747"/>
      <c r="GTN27" s="747"/>
      <c r="GTO27" s="747"/>
      <c r="GTP27" s="747"/>
      <c r="GTQ27" s="747"/>
      <c r="GTR27" s="747"/>
      <c r="GTS27" s="747"/>
      <c r="GTT27" s="747"/>
      <c r="GTU27" s="747"/>
      <c r="GTV27" s="747"/>
      <c r="GTW27" s="747"/>
      <c r="GTX27" s="747"/>
      <c r="GTY27" s="747"/>
      <c r="GTZ27" s="747"/>
      <c r="GUA27" s="747"/>
      <c r="GUB27" s="747"/>
      <c r="GUC27" s="747"/>
      <c r="GUD27" s="747"/>
      <c r="GUE27" s="747"/>
      <c r="GUF27" s="747"/>
      <c r="GUG27" s="747"/>
      <c r="GUH27" s="747"/>
      <c r="GUI27" s="747"/>
      <c r="GUJ27" s="747"/>
      <c r="GUK27" s="747"/>
      <c r="GUL27" s="747"/>
      <c r="GUM27" s="747"/>
      <c r="GUN27" s="747"/>
      <c r="GUO27" s="747"/>
      <c r="GUP27" s="747"/>
      <c r="GUQ27" s="747"/>
      <c r="GUR27" s="747"/>
      <c r="GUS27" s="747"/>
      <c r="GUT27" s="747"/>
      <c r="GUU27" s="747"/>
      <c r="GUV27" s="747"/>
      <c r="GUW27" s="747"/>
      <c r="GUX27" s="747"/>
      <c r="GUY27" s="747"/>
      <c r="GUZ27" s="747"/>
      <c r="GVA27" s="747"/>
      <c r="GVB27" s="747"/>
      <c r="GVC27" s="747"/>
      <c r="GVD27" s="747"/>
      <c r="GVE27" s="747"/>
      <c r="GVF27" s="747"/>
      <c r="GVG27" s="747"/>
      <c r="GVH27" s="747"/>
      <c r="GVI27" s="747"/>
      <c r="GVJ27" s="747"/>
      <c r="GVK27" s="747"/>
      <c r="GVL27" s="747"/>
      <c r="GVM27" s="747"/>
      <c r="GVN27" s="747"/>
      <c r="GVO27" s="747"/>
      <c r="GVP27" s="747"/>
      <c r="GVQ27" s="747"/>
      <c r="GVR27" s="747"/>
      <c r="GVS27" s="747"/>
      <c r="GVT27" s="747"/>
      <c r="GVU27" s="747"/>
      <c r="GVV27" s="747"/>
      <c r="GVW27" s="747"/>
      <c r="GVX27" s="747"/>
      <c r="GVY27" s="747"/>
      <c r="GVZ27" s="747"/>
      <c r="GWA27" s="747"/>
      <c r="GWB27" s="747"/>
      <c r="GWC27" s="747"/>
      <c r="GWD27" s="747"/>
      <c r="GWE27" s="747"/>
      <c r="GWF27" s="747"/>
      <c r="GWG27" s="747"/>
      <c r="GWH27" s="747"/>
      <c r="GWI27" s="747"/>
      <c r="GWJ27" s="747"/>
      <c r="GWK27" s="747"/>
      <c r="GWL27" s="747"/>
      <c r="GWM27" s="747"/>
      <c r="GWN27" s="747"/>
      <c r="GWO27" s="747"/>
      <c r="GWP27" s="747"/>
      <c r="GWQ27" s="747"/>
      <c r="GWR27" s="747"/>
      <c r="GWS27" s="747"/>
      <c r="GWT27" s="747"/>
      <c r="GWU27" s="747"/>
      <c r="GWV27" s="747"/>
      <c r="GWW27" s="747"/>
      <c r="GWX27" s="747"/>
      <c r="GWY27" s="747"/>
      <c r="GWZ27" s="747"/>
      <c r="GXA27" s="747"/>
      <c r="GXB27" s="747"/>
      <c r="GXC27" s="747"/>
      <c r="GXD27" s="747"/>
      <c r="GXE27" s="747"/>
      <c r="GXF27" s="747"/>
      <c r="GXG27" s="747"/>
      <c r="GXH27" s="747"/>
      <c r="GXI27" s="747"/>
      <c r="GXJ27" s="747"/>
      <c r="GXK27" s="747"/>
      <c r="GXL27" s="747"/>
      <c r="GXM27" s="747"/>
      <c r="GXN27" s="747"/>
      <c r="GXO27" s="747"/>
      <c r="GXP27" s="747"/>
      <c r="GXQ27" s="747"/>
      <c r="GXR27" s="747"/>
      <c r="GXS27" s="747"/>
      <c r="GXT27" s="747"/>
      <c r="GXU27" s="747"/>
      <c r="GXV27" s="747"/>
      <c r="GXW27" s="747"/>
      <c r="GXX27" s="747"/>
      <c r="GXY27" s="747"/>
      <c r="GXZ27" s="747"/>
      <c r="GYA27" s="747"/>
      <c r="GYB27" s="747"/>
      <c r="GYC27" s="747"/>
      <c r="GYD27" s="747"/>
      <c r="GYE27" s="747"/>
      <c r="GYF27" s="747"/>
      <c r="GYG27" s="747"/>
      <c r="GYH27" s="747"/>
      <c r="GYI27" s="747"/>
      <c r="GYJ27" s="747"/>
      <c r="GYK27" s="747"/>
      <c r="GYL27" s="747"/>
      <c r="GYM27" s="747"/>
      <c r="GYN27" s="747"/>
      <c r="GYO27" s="747"/>
      <c r="GYP27" s="747"/>
      <c r="GYQ27" s="747"/>
      <c r="GYR27" s="747"/>
      <c r="GYS27" s="747"/>
      <c r="GYT27" s="747"/>
      <c r="GYU27" s="747"/>
      <c r="GYV27" s="747"/>
      <c r="GYW27" s="747"/>
      <c r="GYX27" s="747"/>
      <c r="GYY27" s="747"/>
      <c r="GYZ27" s="747"/>
      <c r="GZA27" s="747"/>
      <c r="GZB27" s="747"/>
      <c r="GZC27" s="747"/>
      <c r="GZD27" s="747"/>
      <c r="GZE27" s="747"/>
      <c r="GZF27" s="747"/>
      <c r="GZG27" s="747"/>
      <c r="GZH27" s="747"/>
      <c r="GZI27" s="747"/>
      <c r="GZJ27" s="747"/>
      <c r="GZK27" s="747"/>
      <c r="GZL27" s="747"/>
      <c r="GZM27" s="747"/>
      <c r="GZN27" s="747"/>
      <c r="GZO27" s="747"/>
      <c r="GZP27" s="747"/>
      <c r="GZQ27" s="747"/>
      <c r="GZR27" s="747"/>
      <c r="GZS27" s="747"/>
      <c r="GZT27" s="747"/>
      <c r="GZU27" s="747"/>
      <c r="GZV27" s="747"/>
      <c r="GZW27" s="747"/>
      <c r="GZX27" s="747"/>
      <c r="GZY27" s="747"/>
      <c r="GZZ27" s="747"/>
      <c r="HAA27" s="747"/>
      <c r="HAB27" s="747"/>
      <c r="HAC27" s="747"/>
      <c r="HAD27" s="747"/>
      <c r="HAE27" s="747"/>
      <c r="HAF27" s="747"/>
      <c r="HAG27" s="747"/>
      <c r="HAH27" s="747"/>
      <c r="HAI27" s="747"/>
      <c r="HAJ27" s="747"/>
      <c r="HAK27" s="747"/>
      <c r="HAL27" s="747"/>
      <c r="HAM27" s="747"/>
      <c r="HAN27" s="747"/>
      <c r="HAO27" s="747"/>
      <c r="HAP27" s="747"/>
      <c r="HAQ27" s="747"/>
      <c r="HAR27" s="747"/>
      <c r="HAS27" s="747"/>
      <c r="HAT27" s="747"/>
      <c r="HAU27" s="747"/>
      <c r="HAV27" s="747"/>
      <c r="HAW27" s="747"/>
      <c r="HAX27" s="747"/>
      <c r="HAY27" s="747"/>
      <c r="HAZ27" s="747"/>
      <c r="HBA27" s="747"/>
      <c r="HBB27" s="747"/>
      <c r="HBC27" s="747"/>
      <c r="HBD27" s="747"/>
      <c r="HBE27" s="747"/>
      <c r="HBF27" s="747"/>
      <c r="HBG27" s="747"/>
      <c r="HBH27" s="747"/>
      <c r="HBI27" s="747"/>
      <c r="HBJ27" s="747"/>
      <c r="HBK27" s="747"/>
      <c r="HBL27" s="747"/>
      <c r="HBM27" s="747"/>
      <c r="HBN27" s="747"/>
      <c r="HBO27" s="747"/>
      <c r="HBP27" s="747"/>
      <c r="HBQ27" s="747"/>
      <c r="HBR27" s="747"/>
      <c r="HBS27" s="747"/>
      <c r="HBT27" s="747"/>
      <c r="HBU27" s="747"/>
      <c r="HBV27" s="747"/>
      <c r="HBW27" s="747"/>
      <c r="HBX27" s="747"/>
      <c r="HBY27" s="747"/>
      <c r="HBZ27" s="747"/>
      <c r="HCA27" s="747"/>
      <c r="HCB27" s="747"/>
      <c r="HCC27" s="747"/>
      <c r="HCD27" s="747"/>
      <c r="HCE27" s="747"/>
      <c r="HCF27" s="747"/>
      <c r="HCG27" s="747"/>
      <c r="HCH27" s="747"/>
      <c r="HCI27" s="747"/>
      <c r="HCJ27" s="747"/>
      <c r="HCK27" s="747"/>
      <c r="HCL27" s="747"/>
      <c r="HCM27" s="747"/>
      <c r="HCN27" s="747"/>
      <c r="HCO27" s="747"/>
      <c r="HCP27" s="747"/>
      <c r="HCQ27" s="747"/>
      <c r="HCR27" s="747"/>
      <c r="HCS27" s="747"/>
      <c r="HCT27" s="747"/>
      <c r="HCU27" s="747"/>
      <c r="HCV27" s="747"/>
      <c r="HCW27" s="747"/>
      <c r="HCX27" s="747"/>
      <c r="HCY27" s="747"/>
      <c r="HCZ27" s="747"/>
      <c r="HDA27" s="747"/>
      <c r="HDB27" s="747"/>
      <c r="HDC27" s="747"/>
      <c r="HDD27" s="747"/>
      <c r="HDE27" s="747"/>
      <c r="HDF27" s="747"/>
      <c r="HDG27" s="747"/>
      <c r="HDH27" s="747"/>
      <c r="HDI27" s="747"/>
      <c r="HDJ27" s="747"/>
      <c r="HDK27" s="747"/>
      <c r="HDL27" s="747"/>
      <c r="HDM27" s="747"/>
      <c r="HDN27" s="747"/>
      <c r="HDO27" s="747"/>
      <c r="HDP27" s="747"/>
      <c r="HDQ27" s="747"/>
      <c r="HDR27" s="747"/>
      <c r="HDS27" s="747"/>
      <c r="HDT27" s="747"/>
      <c r="HDU27" s="747"/>
      <c r="HDV27" s="747"/>
      <c r="HDW27" s="747"/>
      <c r="HDX27" s="747"/>
      <c r="HDY27" s="747"/>
      <c r="HDZ27" s="747"/>
      <c r="HEA27" s="747"/>
      <c r="HEB27" s="747"/>
      <c r="HEC27" s="747"/>
      <c r="HED27" s="747"/>
      <c r="HEE27" s="747"/>
      <c r="HEF27" s="747"/>
      <c r="HEG27" s="747"/>
      <c r="HEH27" s="747"/>
      <c r="HEI27" s="747"/>
      <c r="HEJ27" s="747"/>
      <c r="HEK27" s="747"/>
      <c r="HEL27" s="747"/>
      <c r="HEM27" s="747"/>
      <c r="HEN27" s="747"/>
      <c r="HEO27" s="747"/>
      <c r="HEP27" s="747"/>
      <c r="HEQ27" s="747"/>
      <c r="HER27" s="747"/>
      <c r="HES27" s="747"/>
      <c r="HET27" s="747"/>
      <c r="HEU27" s="747"/>
      <c r="HEV27" s="747"/>
      <c r="HEW27" s="747"/>
      <c r="HEX27" s="747"/>
      <c r="HEY27" s="747"/>
      <c r="HEZ27" s="747"/>
      <c r="HFA27" s="747"/>
      <c r="HFB27" s="747"/>
      <c r="HFC27" s="747"/>
      <c r="HFD27" s="747"/>
      <c r="HFE27" s="747"/>
      <c r="HFF27" s="747"/>
      <c r="HFG27" s="747"/>
      <c r="HFH27" s="747"/>
      <c r="HFI27" s="747"/>
      <c r="HFJ27" s="747"/>
      <c r="HFK27" s="747"/>
      <c r="HFL27" s="747"/>
      <c r="HFM27" s="747"/>
      <c r="HFN27" s="747"/>
      <c r="HFO27" s="747"/>
      <c r="HFP27" s="747"/>
      <c r="HFQ27" s="747"/>
      <c r="HFR27" s="747"/>
      <c r="HFS27" s="747"/>
      <c r="HFT27" s="747"/>
      <c r="HFU27" s="747"/>
      <c r="HFV27" s="747"/>
      <c r="HFW27" s="747"/>
      <c r="HFX27" s="747"/>
      <c r="HFY27" s="747"/>
      <c r="HFZ27" s="747"/>
      <c r="HGA27" s="747"/>
      <c r="HGB27" s="747"/>
      <c r="HGC27" s="747"/>
      <c r="HGD27" s="747"/>
      <c r="HGE27" s="747"/>
      <c r="HGF27" s="747"/>
      <c r="HGG27" s="747"/>
      <c r="HGH27" s="747"/>
      <c r="HGI27" s="747"/>
      <c r="HGJ27" s="747"/>
      <c r="HGK27" s="747"/>
      <c r="HGL27" s="747"/>
      <c r="HGM27" s="747"/>
      <c r="HGN27" s="747"/>
      <c r="HGO27" s="747"/>
      <c r="HGP27" s="747"/>
      <c r="HGQ27" s="747"/>
      <c r="HGR27" s="747"/>
      <c r="HGS27" s="747"/>
      <c r="HGT27" s="747"/>
      <c r="HGU27" s="747"/>
      <c r="HGV27" s="747"/>
      <c r="HGW27" s="747"/>
      <c r="HGX27" s="747"/>
      <c r="HGY27" s="747"/>
      <c r="HGZ27" s="747"/>
      <c r="HHA27" s="747"/>
      <c r="HHB27" s="747"/>
      <c r="HHC27" s="747"/>
      <c r="HHD27" s="747"/>
      <c r="HHE27" s="747"/>
      <c r="HHF27" s="747"/>
      <c r="HHG27" s="747"/>
      <c r="HHH27" s="747"/>
      <c r="HHI27" s="747"/>
      <c r="HHJ27" s="747"/>
      <c r="HHK27" s="747"/>
      <c r="HHL27" s="747"/>
      <c r="HHM27" s="747"/>
      <c r="HHN27" s="747"/>
      <c r="HHO27" s="747"/>
      <c r="HHP27" s="747"/>
      <c r="HHQ27" s="747"/>
      <c r="HHR27" s="747"/>
      <c r="HHS27" s="747"/>
      <c r="HHT27" s="747"/>
      <c r="HHU27" s="747"/>
      <c r="HHV27" s="747"/>
      <c r="HHW27" s="747"/>
      <c r="HHX27" s="747"/>
      <c r="HHY27" s="747"/>
      <c r="HHZ27" s="747"/>
      <c r="HIA27" s="747"/>
      <c r="HIB27" s="747"/>
      <c r="HIC27" s="747"/>
      <c r="HID27" s="747"/>
      <c r="HIE27" s="747"/>
      <c r="HIF27" s="747"/>
      <c r="HIG27" s="747"/>
      <c r="HIH27" s="747"/>
      <c r="HII27" s="747"/>
      <c r="HIJ27" s="747"/>
      <c r="HIK27" s="747"/>
      <c r="HIL27" s="747"/>
      <c r="HIM27" s="747"/>
      <c r="HIN27" s="747"/>
      <c r="HIO27" s="747"/>
      <c r="HIP27" s="747"/>
      <c r="HIQ27" s="747"/>
      <c r="HIR27" s="747"/>
      <c r="HIS27" s="747"/>
      <c r="HIT27" s="747"/>
      <c r="HIU27" s="747"/>
      <c r="HIV27" s="747"/>
      <c r="HIW27" s="747"/>
      <c r="HIX27" s="747"/>
      <c r="HIY27" s="747"/>
      <c r="HIZ27" s="747"/>
      <c r="HJA27" s="747"/>
      <c r="HJB27" s="747"/>
      <c r="HJC27" s="747"/>
      <c r="HJD27" s="747"/>
      <c r="HJE27" s="747"/>
      <c r="HJF27" s="747"/>
      <c r="HJG27" s="747"/>
      <c r="HJH27" s="747"/>
      <c r="HJI27" s="747"/>
      <c r="HJJ27" s="747"/>
      <c r="HJK27" s="747"/>
      <c r="HJL27" s="747"/>
      <c r="HJM27" s="747"/>
      <c r="HJN27" s="747"/>
      <c r="HJO27" s="747"/>
      <c r="HJP27" s="747"/>
      <c r="HJQ27" s="747"/>
      <c r="HJR27" s="747"/>
      <c r="HJS27" s="747"/>
      <c r="HJT27" s="747"/>
      <c r="HJU27" s="747"/>
      <c r="HJV27" s="747"/>
      <c r="HJW27" s="747"/>
      <c r="HJX27" s="747"/>
      <c r="HJY27" s="747"/>
      <c r="HJZ27" s="747"/>
      <c r="HKA27" s="747"/>
      <c r="HKB27" s="747"/>
      <c r="HKC27" s="747"/>
      <c r="HKD27" s="747"/>
      <c r="HKE27" s="747"/>
      <c r="HKF27" s="747"/>
      <c r="HKG27" s="747"/>
      <c r="HKH27" s="747"/>
      <c r="HKI27" s="747"/>
      <c r="HKJ27" s="747"/>
      <c r="HKK27" s="747"/>
      <c r="HKL27" s="747"/>
      <c r="HKM27" s="747"/>
      <c r="HKN27" s="747"/>
      <c r="HKO27" s="747"/>
      <c r="HKP27" s="747"/>
      <c r="HKQ27" s="747"/>
      <c r="HKR27" s="747"/>
      <c r="HKS27" s="747"/>
      <c r="HKT27" s="747"/>
      <c r="HKU27" s="747"/>
      <c r="HKV27" s="747"/>
      <c r="HKW27" s="747"/>
      <c r="HKX27" s="747"/>
      <c r="HKY27" s="747"/>
      <c r="HKZ27" s="747"/>
      <c r="HLA27" s="747"/>
      <c r="HLB27" s="747"/>
      <c r="HLC27" s="747"/>
      <c r="HLD27" s="747"/>
      <c r="HLE27" s="747"/>
      <c r="HLF27" s="747"/>
      <c r="HLG27" s="747"/>
      <c r="HLH27" s="747"/>
      <c r="HLI27" s="747"/>
      <c r="HLJ27" s="747"/>
      <c r="HLK27" s="747"/>
      <c r="HLL27" s="747"/>
      <c r="HLM27" s="747"/>
      <c r="HLN27" s="747"/>
      <c r="HLO27" s="747"/>
      <c r="HLP27" s="747"/>
      <c r="HLQ27" s="747"/>
      <c r="HLR27" s="747"/>
      <c r="HLS27" s="747"/>
      <c r="HLT27" s="747"/>
      <c r="HLU27" s="747"/>
      <c r="HLV27" s="747"/>
      <c r="HLW27" s="747"/>
      <c r="HLX27" s="747"/>
      <c r="HLY27" s="747"/>
      <c r="HLZ27" s="747"/>
      <c r="HMA27" s="747"/>
      <c r="HMB27" s="747"/>
      <c r="HMC27" s="747"/>
      <c r="HMD27" s="747"/>
      <c r="HME27" s="747"/>
      <c r="HMF27" s="747"/>
      <c r="HMG27" s="747"/>
      <c r="HMH27" s="747"/>
      <c r="HMI27" s="747"/>
      <c r="HMJ27" s="747"/>
      <c r="HMK27" s="747"/>
      <c r="HML27" s="747"/>
      <c r="HMM27" s="747"/>
      <c r="HMN27" s="747"/>
      <c r="HMO27" s="747"/>
      <c r="HMP27" s="747"/>
      <c r="HMQ27" s="747"/>
      <c r="HMR27" s="747"/>
      <c r="HMS27" s="747"/>
      <c r="HMT27" s="747"/>
      <c r="HMU27" s="747"/>
      <c r="HMV27" s="747"/>
      <c r="HMW27" s="747"/>
      <c r="HMX27" s="747"/>
      <c r="HMY27" s="747"/>
      <c r="HMZ27" s="747"/>
      <c r="HNA27" s="747"/>
      <c r="HNB27" s="747"/>
      <c r="HNC27" s="747"/>
      <c r="HND27" s="747"/>
      <c r="HNE27" s="747"/>
      <c r="HNF27" s="747"/>
      <c r="HNG27" s="747"/>
      <c r="HNH27" s="747"/>
      <c r="HNI27" s="747"/>
      <c r="HNJ27" s="747"/>
      <c r="HNK27" s="747"/>
      <c r="HNL27" s="747"/>
      <c r="HNM27" s="747"/>
      <c r="HNN27" s="747"/>
      <c r="HNO27" s="747"/>
      <c r="HNP27" s="747"/>
      <c r="HNQ27" s="747"/>
      <c r="HNR27" s="747"/>
      <c r="HNS27" s="747"/>
      <c r="HNT27" s="747"/>
      <c r="HNU27" s="747"/>
      <c r="HNV27" s="747"/>
      <c r="HNW27" s="747"/>
      <c r="HNX27" s="747"/>
      <c r="HNY27" s="747"/>
      <c r="HNZ27" s="747"/>
      <c r="HOA27" s="747"/>
      <c r="HOB27" s="747"/>
      <c r="HOC27" s="747"/>
      <c r="HOD27" s="747"/>
      <c r="HOE27" s="747"/>
      <c r="HOF27" s="747"/>
      <c r="HOG27" s="747"/>
      <c r="HOH27" s="747"/>
      <c r="HOI27" s="747"/>
      <c r="HOJ27" s="747"/>
      <c r="HOK27" s="747"/>
      <c r="HOL27" s="747"/>
      <c r="HOM27" s="747"/>
      <c r="HON27" s="747"/>
      <c r="HOO27" s="747"/>
      <c r="HOP27" s="747"/>
      <c r="HOQ27" s="747"/>
      <c r="HOR27" s="747"/>
      <c r="HOS27" s="747"/>
      <c r="HOT27" s="747"/>
      <c r="HOU27" s="747"/>
      <c r="HOV27" s="747"/>
      <c r="HOW27" s="747"/>
      <c r="HOX27" s="747"/>
      <c r="HOY27" s="747"/>
      <c r="HOZ27" s="747"/>
      <c r="HPA27" s="747"/>
      <c r="HPB27" s="747"/>
      <c r="HPC27" s="747"/>
      <c r="HPD27" s="747"/>
      <c r="HPE27" s="747"/>
      <c r="HPF27" s="747"/>
      <c r="HPG27" s="747"/>
      <c r="HPH27" s="747"/>
      <c r="HPI27" s="747"/>
      <c r="HPJ27" s="747"/>
      <c r="HPK27" s="747"/>
      <c r="HPL27" s="747"/>
      <c r="HPM27" s="747"/>
      <c r="HPN27" s="747"/>
      <c r="HPO27" s="747"/>
      <c r="HPP27" s="747"/>
      <c r="HPQ27" s="747"/>
      <c r="HPR27" s="747"/>
      <c r="HPS27" s="747"/>
      <c r="HPT27" s="747"/>
      <c r="HPU27" s="747"/>
      <c r="HPV27" s="747"/>
      <c r="HPW27" s="747"/>
      <c r="HPX27" s="747"/>
      <c r="HPY27" s="747"/>
      <c r="HPZ27" s="747"/>
      <c r="HQA27" s="747"/>
      <c r="HQB27" s="747"/>
      <c r="HQC27" s="747"/>
      <c r="HQD27" s="747"/>
      <c r="HQE27" s="747"/>
      <c r="HQF27" s="747"/>
      <c r="HQG27" s="747"/>
      <c r="HQH27" s="747"/>
      <c r="HQI27" s="747"/>
      <c r="HQJ27" s="747"/>
      <c r="HQK27" s="747"/>
      <c r="HQL27" s="747"/>
      <c r="HQM27" s="747"/>
      <c r="HQN27" s="747"/>
      <c r="HQO27" s="747"/>
      <c r="HQP27" s="747"/>
      <c r="HQQ27" s="747"/>
      <c r="HQR27" s="747"/>
      <c r="HQS27" s="747"/>
      <c r="HQT27" s="747"/>
      <c r="HQU27" s="747"/>
      <c r="HQV27" s="747"/>
      <c r="HQW27" s="747"/>
      <c r="HQX27" s="747"/>
      <c r="HQY27" s="747"/>
      <c r="HQZ27" s="747"/>
      <c r="HRA27" s="747"/>
      <c r="HRB27" s="747"/>
      <c r="HRC27" s="747"/>
      <c r="HRD27" s="747"/>
      <c r="HRE27" s="747"/>
      <c r="HRF27" s="747"/>
      <c r="HRG27" s="747"/>
      <c r="HRH27" s="747"/>
      <c r="HRI27" s="747"/>
      <c r="HRJ27" s="747"/>
      <c r="HRK27" s="747"/>
      <c r="HRL27" s="747"/>
      <c r="HRM27" s="747"/>
      <c r="HRN27" s="747"/>
      <c r="HRO27" s="747"/>
      <c r="HRP27" s="747"/>
      <c r="HRQ27" s="747"/>
      <c r="HRR27" s="747"/>
      <c r="HRS27" s="747"/>
      <c r="HRT27" s="747"/>
      <c r="HRU27" s="747"/>
      <c r="HRV27" s="747"/>
      <c r="HRW27" s="747"/>
      <c r="HRX27" s="747"/>
      <c r="HRY27" s="747"/>
      <c r="HRZ27" s="747"/>
      <c r="HSA27" s="747"/>
      <c r="HSB27" s="747"/>
      <c r="HSC27" s="747"/>
      <c r="HSD27" s="747"/>
      <c r="HSE27" s="747"/>
      <c r="HSF27" s="747"/>
      <c r="HSG27" s="747"/>
      <c r="HSH27" s="747"/>
      <c r="HSI27" s="747"/>
      <c r="HSJ27" s="747"/>
      <c r="HSK27" s="747"/>
      <c r="HSL27" s="747"/>
      <c r="HSM27" s="747"/>
      <c r="HSN27" s="747"/>
      <c r="HSO27" s="747"/>
      <c r="HSP27" s="747"/>
      <c r="HSQ27" s="747"/>
      <c r="HSR27" s="747"/>
      <c r="HSS27" s="747"/>
      <c r="HST27" s="747"/>
      <c r="HSU27" s="747"/>
      <c r="HSV27" s="747"/>
      <c r="HSW27" s="747"/>
      <c r="HSX27" s="747"/>
      <c r="HSY27" s="747"/>
      <c r="HSZ27" s="747"/>
      <c r="HTA27" s="747"/>
      <c r="HTB27" s="747"/>
      <c r="HTC27" s="747"/>
      <c r="HTD27" s="747"/>
      <c r="HTE27" s="747"/>
      <c r="HTF27" s="747"/>
      <c r="HTG27" s="747"/>
      <c r="HTH27" s="747"/>
      <c r="HTI27" s="747"/>
      <c r="HTJ27" s="747"/>
      <c r="HTK27" s="747"/>
      <c r="HTL27" s="747"/>
      <c r="HTM27" s="747"/>
      <c r="HTN27" s="747"/>
      <c r="HTO27" s="747"/>
      <c r="HTP27" s="747"/>
      <c r="HTQ27" s="747"/>
      <c r="HTR27" s="747"/>
      <c r="HTS27" s="747"/>
      <c r="HTT27" s="747"/>
      <c r="HTU27" s="747"/>
      <c r="HTV27" s="747"/>
      <c r="HTW27" s="747"/>
      <c r="HTX27" s="747"/>
      <c r="HTY27" s="747"/>
      <c r="HTZ27" s="747"/>
      <c r="HUA27" s="747"/>
      <c r="HUB27" s="747"/>
      <c r="HUC27" s="747"/>
      <c r="HUD27" s="747"/>
      <c r="HUE27" s="747"/>
      <c r="HUF27" s="747"/>
      <c r="HUG27" s="747"/>
      <c r="HUH27" s="747"/>
      <c r="HUI27" s="747"/>
      <c r="HUJ27" s="747"/>
      <c r="HUK27" s="747"/>
      <c r="HUL27" s="747"/>
      <c r="HUM27" s="747"/>
      <c r="HUN27" s="747"/>
      <c r="HUO27" s="747"/>
      <c r="HUP27" s="747"/>
      <c r="HUQ27" s="747"/>
      <c r="HUR27" s="747"/>
      <c r="HUS27" s="747"/>
      <c r="HUT27" s="747"/>
      <c r="HUU27" s="747"/>
      <c r="HUV27" s="747"/>
      <c r="HUW27" s="747"/>
      <c r="HUX27" s="747"/>
      <c r="HUY27" s="747"/>
      <c r="HUZ27" s="747"/>
      <c r="HVA27" s="747"/>
      <c r="HVB27" s="747"/>
      <c r="HVC27" s="747"/>
      <c r="HVD27" s="747"/>
      <c r="HVE27" s="747"/>
      <c r="HVF27" s="747"/>
      <c r="HVG27" s="747"/>
      <c r="HVH27" s="747"/>
      <c r="HVI27" s="747"/>
      <c r="HVJ27" s="747"/>
      <c r="HVK27" s="747"/>
      <c r="HVL27" s="747"/>
      <c r="HVM27" s="747"/>
      <c r="HVN27" s="747"/>
      <c r="HVO27" s="747"/>
      <c r="HVP27" s="747"/>
      <c r="HVQ27" s="747"/>
      <c r="HVR27" s="747"/>
      <c r="HVS27" s="747"/>
      <c r="HVT27" s="747"/>
      <c r="HVU27" s="747"/>
      <c r="HVV27" s="747"/>
      <c r="HVW27" s="747"/>
      <c r="HVX27" s="747"/>
      <c r="HVY27" s="747"/>
      <c r="HVZ27" s="747"/>
      <c r="HWA27" s="747"/>
      <c r="HWB27" s="747"/>
      <c r="HWC27" s="747"/>
      <c r="HWD27" s="747"/>
      <c r="HWE27" s="747"/>
      <c r="HWF27" s="747"/>
      <c r="HWG27" s="747"/>
      <c r="HWH27" s="747"/>
      <c r="HWI27" s="747"/>
      <c r="HWJ27" s="747"/>
      <c r="HWK27" s="747"/>
      <c r="HWL27" s="747"/>
      <c r="HWM27" s="747"/>
      <c r="HWN27" s="747"/>
      <c r="HWO27" s="747"/>
      <c r="HWP27" s="747"/>
      <c r="HWQ27" s="747"/>
      <c r="HWR27" s="747"/>
      <c r="HWS27" s="747"/>
      <c r="HWT27" s="747"/>
      <c r="HWU27" s="747"/>
      <c r="HWV27" s="747"/>
      <c r="HWW27" s="747"/>
      <c r="HWX27" s="747"/>
      <c r="HWY27" s="747"/>
      <c r="HWZ27" s="747"/>
      <c r="HXA27" s="747"/>
      <c r="HXB27" s="747"/>
      <c r="HXC27" s="747"/>
      <c r="HXD27" s="747"/>
      <c r="HXE27" s="747"/>
      <c r="HXF27" s="747"/>
      <c r="HXG27" s="747"/>
      <c r="HXH27" s="747"/>
      <c r="HXI27" s="747"/>
      <c r="HXJ27" s="747"/>
      <c r="HXK27" s="747"/>
      <c r="HXL27" s="747"/>
      <c r="HXM27" s="747"/>
      <c r="HXN27" s="747"/>
      <c r="HXO27" s="747"/>
      <c r="HXP27" s="747"/>
      <c r="HXQ27" s="747"/>
      <c r="HXR27" s="747"/>
      <c r="HXS27" s="747"/>
      <c r="HXT27" s="747"/>
      <c r="HXU27" s="747"/>
      <c r="HXV27" s="747"/>
      <c r="HXW27" s="747"/>
      <c r="HXX27" s="747"/>
      <c r="HXY27" s="747"/>
      <c r="HXZ27" s="747"/>
      <c r="HYA27" s="747"/>
      <c r="HYB27" s="747"/>
      <c r="HYC27" s="747"/>
      <c r="HYD27" s="747"/>
      <c r="HYE27" s="747"/>
      <c r="HYF27" s="747"/>
      <c r="HYG27" s="747"/>
      <c r="HYH27" s="747"/>
      <c r="HYI27" s="747"/>
      <c r="HYJ27" s="747"/>
      <c r="HYK27" s="747"/>
      <c r="HYL27" s="747"/>
      <c r="HYM27" s="747"/>
      <c r="HYN27" s="747"/>
      <c r="HYO27" s="747"/>
      <c r="HYP27" s="747"/>
      <c r="HYQ27" s="747"/>
      <c r="HYR27" s="747"/>
      <c r="HYS27" s="747"/>
      <c r="HYT27" s="747"/>
      <c r="HYU27" s="747"/>
      <c r="HYV27" s="747"/>
      <c r="HYW27" s="747"/>
      <c r="HYX27" s="747"/>
      <c r="HYY27" s="747"/>
      <c r="HYZ27" s="747"/>
      <c r="HZA27" s="747"/>
      <c r="HZB27" s="747"/>
      <c r="HZC27" s="747"/>
      <c r="HZD27" s="747"/>
      <c r="HZE27" s="747"/>
      <c r="HZF27" s="747"/>
      <c r="HZG27" s="747"/>
      <c r="HZH27" s="747"/>
      <c r="HZI27" s="747"/>
      <c r="HZJ27" s="747"/>
      <c r="HZK27" s="747"/>
      <c r="HZL27" s="747"/>
      <c r="HZM27" s="747"/>
      <c r="HZN27" s="747"/>
      <c r="HZO27" s="747"/>
      <c r="HZP27" s="747"/>
      <c r="HZQ27" s="747"/>
      <c r="HZR27" s="747"/>
      <c r="HZS27" s="747"/>
      <c r="HZT27" s="747"/>
      <c r="HZU27" s="747"/>
      <c r="HZV27" s="747"/>
      <c r="HZW27" s="747"/>
      <c r="HZX27" s="747"/>
      <c r="HZY27" s="747"/>
      <c r="HZZ27" s="747"/>
      <c r="IAA27" s="747"/>
      <c r="IAB27" s="747"/>
      <c r="IAC27" s="747"/>
      <c r="IAD27" s="747"/>
      <c r="IAE27" s="747"/>
      <c r="IAF27" s="747"/>
      <c r="IAG27" s="747"/>
      <c r="IAH27" s="747"/>
      <c r="IAI27" s="747"/>
      <c r="IAJ27" s="747"/>
      <c r="IAK27" s="747"/>
      <c r="IAL27" s="747"/>
      <c r="IAM27" s="747"/>
      <c r="IAN27" s="747"/>
      <c r="IAO27" s="747"/>
      <c r="IAP27" s="747"/>
      <c r="IAQ27" s="747"/>
      <c r="IAR27" s="747"/>
      <c r="IAS27" s="747"/>
      <c r="IAT27" s="747"/>
      <c r="IAU27" s="747"/>
      <c r="IAV27" s="747"/>
      <c r="IAW27" s="747"/>
      <c r="IAX27" s="747"/>
      <c r="IAY27" s="747"/>
      <c r="IAZ27" s="747"/>
      <c r="IBA27" s="747"/>
      <c r="IBB27" s="747"/>
      <c r="IBC27" s="747"/>
      <c r="IBD27" s="747"/>
      <c r="IBE27" s="747"/>
      <c r="IBF27" s="747"/>
      <c r="IBG27" s="747"/>
      <c r="IBH27" s="747"/>
      <c r="IBI27" s="747"/>
      <c r="IBJ27" s="747"/>
      <c r="IBK27" s="747"/>
      <c r="IBL27" s="747"/>
      <c r="IBM27" s="747"/>
      <c r="IBN27" s="747"/>
      <c r="IBO27" s="747"/>
      <c r="IBP27" s="747"/>
      <c r="IBQ27" s="747"/>
      <c r="IBR27" s="747"/>
      <c r="IBS27" s="747"/>
      <c r="IBT27" s="747"/>
      <c r="IBU27" s="747"/>
      <c r="IBV27" s="747"/>
      <c r="IBW27" s="747"/>
      <c r="IBX27" s="747"/>
      <c r="IBY27" s="747"/>
      <c r="IBZ27" s="747"/>
      <c r="ICA27" s="747"/>
      <c r="ICB27" s="747"/>
      <c r="ICC27" s="747"/>
      <c r="ICD27" s="747"/>
      <c r="ICE27" s="747"/>
      <c r="ICF27" s="747"/>
      <c r="ICG27" s="747"/>
      <c r="ICH27" s="747"/>
      <c r="ICI27" s="747"/>
      <c r="ICJ27" s="747"/>
      <c r="ICK27" s="747"/>
      <c r="ICL27" s="747"/>
      <c r="ICM27" s="747"/>
      <c r="ICN27" s="747"/>
      <c r="ICO27" s="747"/>
      <c r="ICP27" s="747"/>
      <c r="ICQ27" s="747"/>
      <c r="ICR27" s="747"/>
      <c r="ICS27" s="747"/>
      <c r="ICT27" s="747"/>
      <c r="ICU27" s="747"/>
      <c r="ICV27" s="747"/>
      <c r="ICW27" s="747"/>
      <c r="ICX27" s="747"/>
      <c r="ICY27" s="747"/>
      <c r="ICZ27" s="747"/>
      <c r="IDA27" s="747"/>
      <c r="IDB27" s="747"/>
      <c r="IDC27" s="747"/>
      <c r="IDD27" s="747"/>
      <c r="IDE27" s="747"/>
      <c r="IDF27" s="747"/>
      <c r="IDG27" s="747"/>
      <c r="IDH27" s="747"/>
      <c r="IDI27" s="747"/>
      <c r="IDJ27" s="747"/>
      <c r="IDK27" s="747"/>
      <c r="IDL27" s="747"/>
      <c r="IDM27" s="747"/>
      <c r="IDN27" s="747"/>
      <c r="IDO27" s="747"/>
      <c r="IDP27" s="747"/>
      <c r="IDQ27" s="747"/>
      <c r="IDR27" s="747"/>
      <c r="IDS27" s="747"/>
      <c r="IDT27" s="747"/>
      <c r="IDU27" s="747"/>
      <c r="IDV27" s="747"/>
      <c r="IDW27" s="747"/>
      <c r="IDX27" s="747"/>
      <c r="IDY27" s="747"/>
      <c r="IDZ27" s="747"/>
      <c r="IEA27" s="747"/>
      <c r="IEB27" s="747"/>
      <c r="IEC27" s="747"/>
      <c r="IED27" s="747"/>
      <c r="IEE27" s="747"/>
      <c r="IEF27" s="747"/>
      <c r="IEG27" s="747"/>
      <c r="IEH27" s="747"/>
      <c r="IEI27" s="747"/>
      <c r="IEJ27" s="747"/>
      <c r="IEK27" s="747"/>
      <c r="IEL27" s="747"/>
      <c r="IEM27" s="747"/>
      <c r="IEN27" s="747"/>
      <c r="IEO27" s="747"/>
      <c r="IEP27" s="747"/>
      <c r="IEQ27" s="747"/>
      <c r="IER27" s="747"/>
      <c r="IES27" s="747"/>
      <c r="IET27" s="747"/>
      <c r="IEU27" s="747"/>
      <c r="IEV27" s="747"/>
      <c r="IEW27" s="747"/>
      <c r="IEX27" s="747"/>
      <c r="IEY27" s="747"/>
      <c r="IEZ27" s="747"/>
      <c r="IFA27" s="747"/>
      <c r="IFB27" s="747"/>
      <c r="IFC27" s="747"/>
      <c r="IFD27" s="747"/>
      <c r="IFE27" s="747"/>
      <c r="IFF27" s="747"/>
      <c r="IFG27" s="747"/>
      <c r="IFH27" s="747"/>
      <c r="IFI27" s="747"/>
      <c r="IFJ27" s="747"/>
      <c r="IFK27" s="747"/>
      <c r="IFL27" s="747"/>
      <c r="IFM27" s="747"/>
      <c r="IFN27" s="747"/>
      <c r="IFO27" s="747"/>
      <c r="IFP27" s="747"/>
      <c r="IFQ27" s="747"/>
      <c r="IFR27" s="747"/>
      <c r="IFS27" s="747"/>
      <c r="IFT27" s="747"/>
      <c r="IFU27" s="747"/>
      <c r="IFV27" s="747"/>
      <c r="IFW27" s="747"/>
      <c r="IFX27" s="747"/>
      <c r="IFY27" s="747"/>
      <c r="IFZ27" s="747"/>
      <c r="IGA27" s="747"/>
      <c r="IGB27" s="747"/>
      <c r="IGC27" s="747"/>
      <c r="IGD27" s="747"/>
      <c r="IGE27" s="747"/>
      <c r="IGF27" s="747"/>
      <c r="IGG27" s="747"/>
      <c r="IGH27" s="747"/>
      <c r="IGI27" s="747"/>
      <c r="IGJ27" s="747"/>
      <c r="IGK27" s="747"/>
      <c r="IGL27" s="747"/>
      <c r="IGM27" s="747"/>
      <c r="IGN27" s="747"/>
      <c r="IGO27" s="747"/>
      <c r="IGP27" s="747"/>
      <c r="IGQ27" s="747"/>
      <c r="IGR27" s="747"/>
      <c r="IGS27" s="747"/>
      <c r="IGT27" s="747"/>
      <c r="IGU27" s="747"/>
      <c r="IGV27" s="747"/>
      <c r="IGW27" s="747"/>
      <c r="IGX27" s="747"/>
      <c r="IGY27" s="747"/>
      <c r="IGZ27" s="747"/>
      <c r="IHA27" s="747"/>
      <c r="IHB27" s="747"/>
      <c r="IHC27" s="747"/>
      <c r="IHD27" s="747"/>
      <c r="IHE27" s="747"/>
      <c r="IHF27" s="747"/>
      <c r="IHG27" s="747"/>
      <c r="IHH27" s="747"/>
      <c r="IHI27" s="747"/>
      <c r="IHJ27" s="747"/>
      <c r="IHK27" s="747"/>
      <c r="IHL27" s="747"/>
      <c r="IHM27" s="747"/>
      <c r="IHN27" s="747"/>
      <c r="IHO27" s="747"/>
      <c r="IHP27" s="747"/>
      <c r="IHQ27" s="747"/>
      <c r="IHR27" s="747"/>
      <c r="IHS27" s="747"/>
      <c r="IHT27" s="747"/>
      <c r="IHU27" s="747"/>
      <c r="IHV27" s="747"/>
      <c r="IHW27" s="747"/>
      <c r="IHX27" s="747"/>
      <c r="IHY27" s="747"/>
      <c r="IHZ27" s="747"/>
      <c r="IIA27" s="747"/>
      <c r="IIB27" s="747"/>
      <c r="IIC27" s="747"/>
      <c r="IID27" s="747"/>
      <c r="IIE27" s="747"/>
      <c r="IIF27" s="747"/>
      <c r="IIG27" s="747"/>
      <c r="IIH27" s="747"/>
      <c r="III27" s="747"/>
      <c r="IIJ27" s="747"/>
      <c r="IIK27" s="747"/>
      <c r="IIL27" s="747"/>
      <c r="IIM27" s="747"/>
      <c r="IIN27" s="747"/>
      <c r="IIO27" s="747"/>
      <c r="IIP27" s="747"/>
      <c r="IIQ27" s="747"/>
      <c r="IIR27" s="747"/>
      <c r="IIS27" s="747"/>
      <c r="IIT27" s="747"/>
      <c r="IIU27" s="747"/>
      <c r="IIV27" s="747"/>
      <c r="IIW27" s="747"/>
      <c r="IIX27" s="747"/>
      <c r="IIY27" s="747"/>
      <c r="IIZ27" s="747"/>
      <c r="IJA27" s="747"/>
      <c r="IJB27" s="747"/>
      <c r="IJC27" s="747"/>
      <c r="IJD27" s="747"/>
      <c r="IJE27" s="747"/>
      <c r="IJF27" s="747"/>
      <c r="IJG27" s="747"/>
      <c r="IJH27" s="747"/>
      <c r="IJI27" s="747"/>
      <c r="IJJ27" s="747"/>
      <c r="IJK27" s="747"/>
      <c r="IJL27" s="747"/>
      <c r="IJM27" s="747"/>
      <c r="IJN27" s="747"/>
      <c r="IJO27" s="747"/>
      <c r="IJP27" s="747"/>
      <c r="IJQ27" s="747"/>
      <c r="IJR27" s="747"/>
      <c r="IJS27" s="747"/>
      <c r="IJT27" s="747"/>
      <c r="IJU27" s="747"/>
      <c r="IJV27" s="747"/>
      <c r="IJW27" s="747"/>
      <c r="IJX27" s="747"/>
      <c r="IJY27" s="747"/>
      <c r="IJZ27" s="747"/>
      <c r="IKA27" s="747"/>
      <c r="IKB27" s="747"/>
      <c r="IKC27" s="747"/>
      <c r="IKD27" s="747"/>
      <c r="IKE27" s="747"/>
      <c r="IKF27" s="747"/>
      <c r="IKG27" s="747"/>
      <c r="IKH27" s="747"/>
      <c r="IKI27" s="747"/>
      <c r="IKJ27" s="747"/>
      <c r="IKK27" s="747"/>
      <c r="IKL27" s="747"/>
      <c r="IKM27" s="747"/>
      <c r="IKN27" s="747"/>
      <c r="IKO27" s="747"/>
      <c r="IKP27" s="747"/>
      <c r="IKQ27" s="747"/>
      <c r="IKR27" s="747"/>
      <c r="IKS27" s="747"/>
      <c r="IKT27" s="747"/>
      <c r="IKU27" s="747"/>
      <c r="IKV27" s="747"/>
      <c r="IKW27" s="747"/>
      <c r="IKX27" s="747"/>
      <c r="IKY27" s="747"/>
      <c r="IKZ27" s="747"/>
      <c r="ILA27" s="747"/>
      <c r="ILB27" s="747"/>
      <c r="ILC27" s="747"/>
      <c r="ILD27" s="747"/>
      <c r="ILE27" s="747"/>
      <c r="ILF27" s="747"/>
      <c r="ILG27" s="747"/>
      <c r="ILH27" s="747"/>
      <c r="ILI27" s="747"/>
      <c r="ILJ27" s="747"/>
      <c r="ILK27" s="747"/>
      <c r="ILL27" s="747"/>
      <c r="ILM27" s="747"/>
      <c r="ILN27" s="747"/>
      <c r="ILO27" s="747"/>
      <c r="ILP27" s="747"/>
      <c r="ILQ27" s="747"/>
      <c r="ILR27" s="747"/>
      <c r="ILS27" s="747"/>
      <c r="ILT27" s="747"/>
      <c r="ILU27" s="747"/>
      <c r="ILV27" s="747"/>
      <c r="ILW27" s="747"/>
      <c r="ILX27" s="747"/>
      <c r="ILY27" s="747"/>
      <c r="ILZ27" s="747"/>
      <c r="IMA27" s="747"/>
      <c r="IMB27" s="747"/>
      <c r="IMC27" s="747"/>
      <c r="IMD27" s="747"/>
      <c r="IME27" s="747"/>
      <c r="IMF27" s="747"/>
      <c r="IMG27" s="747"/>
      <c r="IMH27" s="747"/>
      <c r="IMI27" s="747"/>
      <c r="IMJ27" s="747"/>
      <c r="IMK27" s="747"/>
      <c r="IML27" s="747"/>
      <c r="IMM27" s="747"/>
      <c r="IMN27" s="747"/>
      <c r="IMO27" s="747"/>
      <c r="IMP27" s="747"/>
      <c r="IMQ27" s="747"/>
      <c r="IMR27" s="747"/>
      <c r="IMS27" s="747"/>
      <c r="IMT27" s="747"/>
      <c r="IMU27" s="747"/>
      <c r="IMV27" s="747"/>
      <c r="IMW27" s="747"/>
      <c r="IMX27" s="747"/>
      <c r="IMY27" s="747"/>
      <c r="IMZ27" s="747"/>
      <c r="INA27" s="747"/>
      <c r="INB27" s="747"/>
      <c r="INC27" s="747"/>
      <c r="IND27" s="747"/>
      <c r="INE27" s="747"/>
      <c r="INF27" s="747"/>
      <c r="ING27" s="747"/>
      <c r="INH27" s="747"/>
      <c r="INI27" s="747"/>
      <c r="INJ27" s="747"/>
      <c r="INK27" s="747"/>
      <c r="INL27" s="747"/>
      <c r="INM27" s="747"/>
      <c r="INN27" s="747"/>
      <c r="INO27" s="747"/>
      <c r="INP27" s="747"/>
      <c r="INQ27" s="747"/>
      <c r="INR27" s="747"/>
      <c r="INS27" s="747"/>
      <c r="INT27" s="747"/>
      <c r="INU27" s="747"/>
      <c r="INV27" s="747"/>
      <c r="INW27" s="747"/>
      <c r="INX27" s="747"/>
      <c r="INY27" s="747"/>
      <c r="INZ27" s="747"/>
      <c r="IOA27" s="747"/>
      <c r="IOB27" s="747"/>
      <c r="IOC27" s="747"/>
      <c r="IOD27" s="747"/>
      <c r="IOE27" s="747"/>
      <c r="IOF27" s="747"/>
      <c r="IOG27" s="747"/>
      <c r="IOH27" s="747"/>
      <c r="IOI27" s="747"/>
      <c r="IOJ27" s="747"/>
      <c r="IOK27" s="747"/>
      <c r="IOL27" s="747"/>
      <c r="IOM27" s="747"/>
      <c r="ION27" s="747"/>
      <c r="IOO27" s="747"/>
      <c r="IOP27" s="747"/>
      <c r="IOQ27" s="747"/>
      <c r="IOR27" s="747"/>
      <c r="IOS27" s="747"/>
      <c r="IOT27" s="747"/>
      <c r="IOU27" s="747"/>
      <c r="IOV27" s="747"/>
      <c r="IOW27" s="747"/>
      <c r="IOX27" s="747"/>
      <c r="IOY27" s="747"/>
      <c r="IOZ27" s="747"/>
      <c r="IPA27" s="747"/>
      <c r="IPB27" s="747"/>
      <c r="IPC27" s="747"/>
      <c r="IPD27" s="747"/>
      <c r="IPE27" s="747"/>
      <c r="IPF27" s="747"/>
      <c r="IPG27" s="747"/>
      <c r="IPH27" s="747"/>
      <c r="IPI27" s="747"/>
      <c r="IPJ27" s="747"/>
      <c r="IPK27" s="747"/>
      <c r="IPL27" s="747"/>
      <c r="IPM27" s="747"/>
      <c r="IPN27" s="747"/>
      <c r="IPO27" s="747"/>
      <c r="IPP27" s="747"/>
      <c r="IPQ27" s="747"/>
      <c r="IPR27" s="747"/>
      <c r="IPS27" s="747"/>
      <c r="IPT27" s="747"/>
      <c r="IPU27" s="747"/>
      <c r="IPV27" s="747"/>
      <c r="IPW27" s="747"/>
      <c r="IPX27" s="747"/>
      <c r="IPY27" s="747"/>
      <c r="IPZ27" s="747"/>
      <c r="IQA27" s="747"/>
      <c r="IQB27" s="747"/>
      <c r="IQC27" s="747"/>
      <c r="IQD27" s="747"/>
      <c r="IQE27" s="747"/>
      <c r="IQF27" s="747"/>
      <c r="IQG27" s="747"/>
      <c r="IQH27" s="747"/>
      <c r="IQI27" s="747"/>
      <c r="IQJ27" s="747"/>
      <c r="IQK27" s="747"/>
      <c r="IQL27" s="747"/>
      <c r="IQM27" s="747"/>
      <c r="IQN27" s="747"/>
      <c r="IQO27" s="747"/>
      <c r="IQP27" s="747"/>
      <c r="IQQ27" s="747"/>
      <c r="IQR27" s="747"/>
      <c r="IQS27" s="747"/>
      <c r="IQT27" s="747"/>
      <c r="IQU27" s="747"/>
      <c r="IQV27" s="747"/>
      <c r="IQW27" s="747"/>
      <c r="IQX27" s="747"/>
      <c r="IQY27" s="747"/>
      <c r="IQZ27" s="747"/>
      <c r="IRA27" s="747"/>
      <c r="IRB27" s="747"/>
      <c r="IRC27" s="747"/>
      <c r="IRD27" s="747"/>
      <c r="IRE27" s="747"/>
      <c r="IRF27" s="747"/>
      <c r="IRG27" s="747"/>
      <c r="IRH27" s="747"/>
      <c r="IRI27" s="747"/>
      <c r="IRJ27" s="747"/>
      <c r="IRK27" s="747"/>
      <c r="IRL27" s="747"/>
      <c r="IRM27" s="747"/>
      <c r="IRN27" s="747"/>
      <c r="IRO27" s="747"/>
      <c r="IRP27" s="747"/>
      <c r="IRQ27" s="747"/>
      <c r="IRR27" s="747"/>
      <c r="IRS27" s="747"/>
      <c r="IRT27" s="747"/>
      <c r="IRU27" s="747"/>
      <c r="IRV27" s="747"/>
      <c r="IRW27" s="747"/>
      <c r="IRX27" s="747"/>
      <c r="IRY27" s="747"/>
      <c r="IRZ27" s="747"/>
      <c r="ISA27" s="747"/>
      <c r="ISB27" s="747"/>
      <c r="ISC27" s="747"/>
      <c r="ISD27" s="747"/>
      <c r="ISE27" s="747"/>
      <c r="ISF27" s="747"/>
      <c r="ISG27" s="747"/>
      <c r="ISH27" s="747"/>
      <c r="ISI27" s="747"/>
      <c r="ISJ27" s="747"/>
      <c r="ISK27" s="747"/>
      <c r="ISL27" s="747"/>
      <c r="ISM27" s="747"/>
      <c r="ISN27" s="747"/>
      <c r="ISO27" s="747"/>
      <c r="ISP27" s="747"/>
      <c r="ISQ27" s="747"/>
      <c r="ISR27" s="747"/>
      <c r="ISS27" s="747"/>
      <c r="IST27" s="747"/>
      <c r="ISU27" s="747"/>
      <c r="ISV27" s="747"/>
      <c r="ISW27" s="747"/>
      <c r="ISX27" s="747"/>
      <c r="ISY27" s="747"/>
      <c r="ISZ27" s="747"/>
      <c r="ITA27" s="747"/>
      <c r="ITB27" s="747"/>
      <c r="ITC27" s="747"/>
      <c r="ITD27" s="747"/>
      <c r="ITE27" s="747"/>
      <c r="ITF27" s="747"/>
      <c r="ITG27" s="747"/>
      <c r="ITH27" s="747"/>
      <c r="ITI27" s="747"/>
      <c r="ITJ27" s="747"/>
      <c r="ITK27" s="747"/>
      <c r="ITL27" s="747"/>
      <c r="ITM27" s="747"/>
      <c r="ITN27" s="747"/>
      <c r="ITO27" s="747"/>
      <c r="ITP27" s="747"/>
      <c r="ITQ27" s="747"/>
      <c r="ITR27" s="747"/>
      <c r="ITS27" s="747"/>
      <c r="ITT27" s="747"/>
      <c r="ITU27" s="747"/>
      <c r="ITV27" s="747"/>
      <c r="ITW27" s="747"/>
      <c r="ITX27" s="747"/>
      <c r="ITY27" s="747"/>
      <c r="ITZ27" s="747"/>
      <c r="IUA27" s="747"/>
      <c r="IUB27" s="747"/>
      <c r="IUC27" s="747"/>
      <c r="IUD27" s="747"/>
      <c r="IUE27" s="747"/>
      <c r="IUF27" s="747"/>
      <c r="IUG27" s="747"/>
      <c r="IUH27" s="747"/>
      <c r="IUI27" s="747"/>
      <c r="IUJ27" s="747"/>
      <c r="IUK27" s="747"/>
      <c r="IUL27" s="747"/>
      <c r="IUM27" s="747"/>
      <c r="IUN27" s="747"/>
      <c r="IUO27" s="747"/>
      <c r="IUP27" s="747"/>
      <c r="IUQ27" s="747"/>
      <c r="IUR27" s="747"/>
      <c r="IUS27" s="747"/>
      <c r="IUT27" s="747"/>
      <c r="IUU27" s="747"/>
      <c r="IUV27" s="747"/>
      <c r="IUW27" s="747"/>
      <c r="IUX27" s="747"/>
      <c r="IUY27" s="747"/>
      <c r="IUZ27" s="747"/>
      <c r="IVA27" s="747"/>
      <c r="IVB27" s="747"/>
      <c r="IVC27" s="747"/>
      <c r="IVD27" s="747"/>
      <c r="IVE27" s="747"/>
      <c r="IVF27" s="747"/>
      <c r="IVG27" s="747"/>
      <c r="IVH27" s="747"/>
      <c r="IVI27" s="747"/>
      <c r="IVJ27" s="747"/>
      <c r="IVK27" s="747"/>
      <c r="IVL27" s="747"/>
      <c r="IVM27" s="747"/>
      <c r="IVN27" s="747"/>
      <c r="IVO27" s="747"/>
      <c r="IVP27" s="747"/>
      <c r="IVQ27" s="747"/>
      <c r="IVR27" s="747"/>
      <c r="IVS27" s="747"/>
      <c r="IVT27" s="747"/>
      <c r="IVU27" s="747"/>
      <c r="IVV27" s="747"/>
      <c r="IVW27" s="747"/>
      <c r="IVX27" s="747"/>
      <c r="IVY27" s="747"/>
      <c r="IVZ27" s="747"/>
      <c r="IWA27" s="747"/>
      <c r="IWB27" s="747"/>
      <c r="IWC27" s="747"/>
      <c r="IWD27" s="747"/>
      <c r="IWE27" s="747"/>
      <c r="IWF27" s="747"/>
      <c r="IWG27" s="747"/>
      <c r="IWH27" s="747"/>
      <c r="IWI27" s="747"/>
      <c r="IWJ27" s="747"/>
      <c r="IWK27" s="747"/>
      <c r="IWL27" s="747"/>
      <c r="IWM27" s="747"/>
      <c r="IWN27" s="747"/>
      <c r="IWO27" s="747"/>
      <c r="IWP27" s="747"/>
      <c r="IWQ27" s="747"/>
      <c r="IWR27" s="747"/>
      <c r="IWS27" s="747"/>
      <c r="IWT27" s="747"/>
      <c r="IWU27" s="747"/>
      <c r="IWV27" s="747"/>
      <c r="IWW27" s="747"/>
      <c r="IWX27" s="747"/>
      <c r="IWY27" s="747"/>
      <c r="IWZ27" s="747"/>
      <c r="IXA27" s="747"/>
      <c r="IXB27" s="747"/>
      <c r="IXC27" s="747"/>
      <c r="IXD27" s="747"/>
      <c r="IXE27" s="747"/>
      <c r="IXF27" s="747"/>
      <c r="IXG27" s="747"/>
      <c r="IXH27" s="747"/>
      <c r="IXI27" s="747"/>
      <c r="IXJ27" s="747"/>
      <c r="IXK27" s="747"/>
      <c r="IXL27" s="747"/>
      <c r="IXM27" s="747"/>
      <c r="IXN27" s="747"/>
      <c r="IXO27" s="747"/>
      <c r="IXP27" s="747"/>
      <c r="IXQ27" s="747"/>
      <c r="IXR27" s="747"/>
      <c r="IXS27" s="747"/>
      <c r="IXT27" s="747"/>
      <c r="IXU27" s="747"/>
      <c r="IXV27" s="747"/>
      <c r="IXW27" s="747"/>
      <c r="IXX27" s="747"/>
      <c r="IXY27" s="747"/>
      <c r="IXZ27" s="747"/>
      <c r="IYA27" s="747"/>
      <c r="IYB27" s="747"/>
      <c r="IYC27" s="747"/>
      <c r="IYD27" s="747"/>
      <c r="IYE27" s="747"/>
      <c r="IYF27" s="747"/>
      <c r="IYG27" s="747"/>
      <c r="IYH27" s="747"/>
      <c r="IYI27" s="747"/>
      <c r="IYJ27" s="747"/>
      <c r="IYK27" s="747"/>
      <c r="IYL27" s="747"/>
      <c r="IYM27" s="747"/>
      <c r="IYN27" s="747"/>
      <c r="IYO27" s="747"/>
      <c r="IYP27" s="747"/>
      <c r="IYQ27" s="747"/>
      <c r="IYR27" s="747"/>
      <c r="IYS27" s="747"/>
      <c r="IYT27" s="747"/>
      <c r="IYU27" s="747"/>
      <c r="IYV27" s="747"/>
      <c r="IYW27" s="747"/>
      <c r="IYX27" s="747"/>
      <c r="IYY27" s="747"/>
      <c r="IYZ27" s="747"/>
      <c r="IZA27" s="747"/>
      <c r="IZB27" s="747"/>
      <c r="IZC27" s="747"/>
      <c r="IZD27" s="747"/>
      <c r="IZE27" s="747"/>
      <c r="IZF27" s="747"/>
      <c r="IZG27" s="747"/>
      <c r="IZH27" s="747"/>
      <c r="IZI27" s="747"/>
      <c r="IZJ27" s="747"/>
      <c r="IZK27" s="747"/>
      <c r="IZL27" s="747"/>
      <c r="IZM27" s="747"/>
      <c r="IZN27" s="747"/>
      <c r="IZO27" s="747"/>
      <c r="IZP27" s="747"/>
      <c r="IZQ27" s="747"/>
      <c r="IZR27" s="747"/>
      <c r="IZS27" s="747"/>
      <c r="IZT27" s="747"/>
      <c r="IZU27" s="747"/>
      <c r="IZV27" s="747"/>
      <c r="IZW27" s="747"/>
      <c r="IZX27" s="747"/>
      <c r="IZY27" s="747"/>
      <c r="IZZ27" s="747"/>
      <c r="JAA27" s="747"/>
      <c r="JAB27" s="747"/>
      <c r="JAC27" s="747"/>
      <c r="JAD27" s="747"/>
      <c r="JAE27" s="747"/>
      <c r="JAF27" s="747"/>
      <c r="JAG27" s="747"/>
      <c r="JAH27" s="747"/>
      <c r="JAI27" s="747"/>
      <c r="JAJ27" s="747"/>
      <c r="JAK27" s="747"/>
      <c r="JAL27" s="747"/>
      <c r="JAM27" s="747"/>
      <c r="JAN27" s="747"/>
      <c r="JAO27" s="747"/>
      <c r="JAP27" s="747"/>
      <c r="JAQ27" s="747"/>
      <c r="JAR27" s="747"/>
      <c r="JAS27" s="747"/>
      <c r="JAT27" s="747"/>
      <c r="JAU27" s="747"/>
      <c r="JAV27" s="747"/>
      <c r="JAW27" s="747"/>
      <c r="JAX27" s="747"/>
      <c r="JAY27" s="747"/>
      <c r="JAZ27" s="747"/>
      <c r="JBA27" s="747"/>
      <c r="JBB27" s="747"/>
      <c r="JBC27" s="747"/>
      <c r="JBD27" s="747"/>
      <c r="JBE27" s="747"/>
      <c r="JBF27" s="747"/>
      <c r="JBG27" s="747"/>
      <c r="JBH27" s="747"/>
      <c r="JBI27" s="747"/>
      <c r="JBJ27" s="747"/>
      <c r="JBK27" s="747"/>
      <c r="JBL27" s="747"/>
      <c r="JBM27" s="747"/>
      <c r="JBN27" s="747"/>
      <c r="JBO27" s="747"/>
      <c r="JBP27" s="747"/>
      <c r="JBQ27" s="747"/>
      <c r="JBR27" s="747"/>
      <c r="JBS27" s="747"/>
      <c r="JBT27" s="747"/>
      <c r="JBU27" s="747"/>
      <c r="JBV27" s="747"/>
      <c r="JBW27" s="747"/>
      <c r="JBX27" s="747"/>
      <c r="JBY27" s="747"/>
      <c r="JBZ27" s="747"/>
      <c r="JCA27" s="747"/>
      <c r="JCB27" s="747"/>
      <c r="JCC27" s="747"/>
      <c r="JCD27" s="747"/>
      <c r="JCE27" s="747"/>
      <c r="JCF27" s="747"/>
      <c r="JCG27" s="747"/>
      <c r="JCH27" s="747"/>
      <c r="JCI27" s="747"/>
      <c r="JCJ27" s="747"/>
      <c r="JCK27" s="747"/>
      <c r="JCL27" s="747"/>
      <c r="JCM27" s="747"/>
      <c r="JCN27" s="747"/>
      <c r="JCO27" s="747"/>
      <c r="JCP27" s="747"/>
      <c r="JCQ27" s="747"/>
      <c r="JCR27" s="747"/>
      <c r="JCS27" s="747"/>
      <c r="JCT27" s="747"/>
      <c r="JCU27" s="747"/>
      <c r="JCV27" s="747"/>
      <c r="JCW27" s="747"/>
      <c r="JCX27" s="747"/>
      <c r="JCY27" s="747"/>
      <c r="JCZ27" s="747"/>
      <c r="JDA27" s="747"/>
      <c r="JDB27" s="747"/>
      <c r="JDC27" s="747"/>
      <c r="JDD27" s="747"/>
      <c r="JDE27" s="747"/>
      <c r="JDF27" s="747"/>
      <c r="JDG27" s="747"/>
      <c r="JDH27" s="747"/>
      <c r="JDI27" s="747"/>
      <c r="JDJ27" s="747"/>
      <c r="JDK27" s="747"/>
      <c r="JDL27" s="747"/>
      <c r="JDM27" s="747"/>
      <c r="JDN27" s="747"/>
      <c r="JDO27" s="747"/>
      <c r="JDP27" s="747"/>
      <c r="JDQ27" s="747"/>
      <c r="JDR27" s="747"/>
      <c r="JDS27" s="747"/>
      <c r="JDT27" s="747"/>
      <c r="JDU27" s="747"/>
      <c r="JDV27" s="747"/>
      <c r="JDW27" s="747"/>
      <c r="JDX27" s="747"/>
      <c r="JDY27" s="747"/>
      <c r="JDZ27" s="747"/>
      <c r="JEA27" s="747"/>
      <c r="JEB27" s="747"/>
      <c r="JEC27" s="747"/>
      <c r="JED27" s="747"/>
      <c r="JEE27" s="747"/>
      <c r="JEF27" s="747"/>
      <c r="JEG27" s="747"/>
      <c r="JEH27" s="747"/>
      <c r="JEI27" s="747"/>
      <c r="JEJ27" s="747"/>
      <c r="JEK27" s="747"/>
      <c r="JEL27" s="747"/>
      <c r="JEM27" s="747"/>
      <c r="JEN27" s="747"/>
      <c r="JEO27" s="747"/>
      <c r="JEP27" s="747"/>
      <c r="JEQ27" s="747"/>
      <c r="JER27" s="747"/>
      <c r="JES27" s="747"/>
      <c r="JET27" s="747"/>
      <c r="JEU27" s="747"/>
      <c r="JEV27" s="747"/>
      <c r="JEW27" s="747"/>
      <c r="JEX27" s="747"/>
      <c r="JEY27" s="747"/>
      <c r="JEZ27" s="747"/>
      <c r="JFA27" s="747"/>
      <c r="JFB27" s="747"/>
      <c r="JFC27" s="747"/>
      <c r="JFD27" s="747"/>
      <c r="JFE27" s="747"/>
      <c r="JFF27" s="747"/>
      <c r="JFG27" s="747"/>
      <c r="JFH27" s="747"/>
      <c r="JFI27" s="747"/>
      <c r="JFJ27" s="747"/>
      <c r="JFK27" s="747"/>
      <c r="JFL27" s="747"/>
      <c r="JFM27" s="747"/>
      <c r="JFN27" s="747"/>
      <c r="JFO27" s="747"/>
      <c r="JFP27" s="747"/>
      <c r="JFQ27" s="747"/>
      <c r="JFR27" s="747"/>
      <c r="JFS27" s="747"/>
      <c r="JFT27" s="747"/>
      <c r="JFU27" s="747"/>
      <c r="JFV27" s="747"/>
      <c r="JFW27" s="747"/>
      <c r="JFX27" s="747"/>
      <c r="JFY27" s="747"/>
      <c r="JFZ27" s="747"/>
      <c r="JGA27" s="747"/>
      <c r="JGB27" s="747"/>
      <c r="JGC27" s="747"/>
      <c r="JGD27" s="747"/>
      <c r="JGE27" s="747"/>
      <c r="JGF27" s="747"/>
      <c r="JGG27" s="747"/>
      <c r="JGH27" s="747"/>
      <c r="JGI27" s="747"/>
      <c r="JGJ27" s="747"/>
      <c r="JGK27" s="747"/>
      <c r="JGL27" s="747"/>
      <c r="JGM27" s="747"/>
      <c r="JGN27" s="747"/>
      <c r="JGO27" s="747"/>
      <c r="JGP27" s="747"/>
      <c r="JGQ27" s="747"/>
      <c r="JGR27" s="747"/>
      <c r="JGS27" s="747"/>
      <c r="JGT27" s="747"/>
      <c r="JGU27" s="747"/>
      <c r="JGV27" s="747"/>
      <c r="JGW27" s="747"/>
      <c r="JGX27" s="747"/>
      <c r="JGY27" s="747"/>
      <c r="JGZ27" s="747"/>
      <c r="JHA27" s="747"/>
      <c r="JHB27" s="747"/>
      <c r="JHC27" s="747"/>
      <c r="JHD27" s="747"/>
      <c r="JHE27" s="747"/>
      <c r="JHF27" s="747"/>
      <c r="JHG27" s="747"/>
      <c r="JHH27" s="747"/>
      <c r="JHI27" s="747"/>
      <c r="JHJ27" s="747"/>
      <c r="JHK27" s="747"/>
      <c r="JHL27" s="747"/>
      <c r="JHM27" s="747"/>
      <c r="JHN27" s="747"/>
      <c r="JHO27" s="747"/>
      <c r="JHP27" s="747"/>
      <c r="JHQ27" s="747"/>
      <c r="JHR27" s="747"/>
      <c r="JHS27" s="747"/>
      <c r="JHT27" s="747"/>
      <c r="JHU27" s="747"/>
      <c r="JHV27" s="747"/>
      <c r="JHW27" s="747"/>
      <c r="JHX27" s="747"/>
      <c r="JHY27" s="747"/>
      <c r="JHZ27" s="747"/>
      <c r="JIA27" s="747"/>
      <c r="JIB27" s="747"/>
      <c r="JIC27" s="747"/>
      <c r="JID27" s="747"/>
      <c r="JIE27" s="747"/>
      <c r="JIF27" s="747"/>
      <c r="JIG27" s="747"/>
      <c r="JIH27" s="747"/>
      <c r="JII27" s="747"/>
      <c r="JIJ27" s="747"/>
      <c r="JIK27" s="747"/>
      <c r="JIL27" s="747"/>
      <c r="JIM27" s="747"/>
      <c r="JIN27" s="747"/>
      <c r="JIO27" s="747"/>
      <c r="JIP27" s="747"/>
      <c r="JIQ27" s="747"/>
      <c r="JIR27" s="747"/>
      <c r="JIS27" s="747"/>
      <c r="JIT27" s="747"/>
      <c r="JIU27" s="747"/>
      <c r="JIV27" s="747"/>
      <c r="JIW27" s="747"/>
      <c r="JIX27" s="747"/>
      <c r="JIY27" s="747"/>
      <c r="JIZ27" s="747"/>
      <c r="JJA27" s="747"/>
      <c r="JJB27" s="747"/>
      <c r="JJC27" s="747"/>
      <c r="JJD27" s="747"/>
      <c r="JJE27" s="747"/>
      <c r="JJF27" s="747"/>
      <c r="JJG27" s="747"/>
      <c r="JJH27" s="747"/>
      <c r="JJI27" s="747"/>
      <c r="JJJ27" s="747"/>
      <c r="JJK27" s="747"/>
      <c r="JJL27" s="747"/>
      <c r="JJM27" s="747"/>
      <c r="JJN27" s="747"/>
      <c r="JJO27" s="747"/>
      <c r="JJP27" s="747"/>
      <c r="JJQ27" s="747"/>
      <c r="JJR27" s="747"/>
      <c r="JJS27" s="747"/>
      <c r="JJT27" s="747"/>
      <c r="JJU27" s="747"/>
      <c r="JJV27" s="747"/>
      <c r="JJW27" s="747"/>
      <c r="JJX27" s="747"/>
      <c r="JJY27" s="747"/>
      <c r="JJZ27" s="747"/>
      <c r="JKA27" s="747"/>
      <c r="JKB27" s="747"/>
      <c r="JKC27" s="747"/>
      <c r="JKD27" s="747"/>
      <c r="JKE27" s="747"/>
      <c r="JKF27" s="747"/>
      <c r="JKG27" s="747"/>
      <c r="JKH27" s="747"/>
      <c r="JKI27" s="747"/>
      <c r="JKJ27" s="747"/>
      <c r="JKK27" s="747"/>
      <c r="JKL27" s="747"/>
      <c r="JKM27" s="747"/>
      <c r="JKN27" s="747"/>
      <c r="JKO27" s="747"/>
      <c r="JKP27" s="747"/>
      <c r="JKQ27" s="747"/>
      <c r="JKR27" s="747"/>
      <c r="JKS27" s="747"/>
      <c r="JKT27" s="747"/>
      <c r="JKU27" s="747"/>
      <c r="JKV27" s="747"/>
      <c r="JKW27" s="747"/>
      <c r="JKX27" s="747"/>
      <c r="JKY27" s="747"/>
      <c r="JKZ27" s="747"/>
      <c r="JLA27" s="747"/>
      <c r="JLB27" s="747"/>
      <c r="JLC27" s="747"/>
      <c r="JLD27" s="747"/>
      <c r="JLE27" s="747"/>
      <c r="JLF27" s="747"/>
      <c r="JLG27" s="747"/>
      <c r="JLH27" s="747"/>
      <c r="JLI27" s="747"/>
      <c r="JLJ27" s="747"/>
      <c r="JLK27" s="747"/>
      <c r="JLL27" s="747"/>
      <c r="JLM27" s="747"/>
      <c r="JLN27" s="747"/>
      <c r="JLO27" s="747"/>
      <c r="JLP27" s="747"/>
      <c r="JLQ27" s="747"/>
      <c r="JLR27" s="747"/>
      <c r="JLS27" s="747"/>
      <c r="JLT27" s="747"/>
      <c r="JLU27" s="747"/>
      <c r="JLV27" s="747"/>
      <c r="JLW27" s="747"/>
      <c r="JLX27" s="747"/>
      <c r="JLY27" s="747"/>
      <c r="JLZ27" s="747"/>
      <c r="JMA27" s="747"/>
      <c r="JMB27" s="747"/>
      <c r="JMC27" s="747"/>
      <c r="JMD27" s="747"/>
      <c r="JME27" s="747"/>
      <c r="JMF27" s="747"/>
      <c r="JMG27" s="747"/>
      <c r="JMH27" s="747"/>
      <c r="JMI27" s="747"/>
      <c r="JMJ27" s="747"/>
      <c r="JMK27" s="747"/>
      <c r="JML27" s="747"/>
      <c r="JMM27" s="747"/>
      <c r="JMN27" s="747"/>
      <c r="JMO27" s="747"/>
      <c r="JMP27" s="747"/>
      <c r="JMQ27" s="747"/>
      <c r="JMR27" s="747"/>
      <c r="JMS27" s="747"/>
      <c r="JMT27" s="747"/>
      <c r="JMU27" s="747"/>
      <c r="JMV27" s="747"/>
      <c r="JMW27" s="747"/>
      <c r="JMX27" s="747"/>
      <c r="JMY27" s="747"/>
      <c r="JMZ27" s="747"/>
      <c r="JNA27" s="747"/>
      <c r="JNB27" s="747"/>
      <c r="JNC27" s="747"/>
      <c r="JND27" s="747"/>
      <c r="JNE27" s="747"/>
      <c r="JNF27" s="747"/>
      <c r="JNG27" s="747"/>
      <c r="JNH27" s="747"/>
      <c r="JNI27" s="747"/>
      <c r="JNJ27" s="747"/>
      <c r="JNK27" s="747"/>
      <c r="JNL27" s="747"/>
      <c r="JNM27" s="747"/>
      <c r="JNN27" s="747"/>
      <c r="JNO27" s="747"/>
      <c r="JNP27" s="747"/>
      <c r="JNQ27" s="747"/>
      <c r="JNR27" s="747"/>
      <c r="JNS27" s="747"/>
      <c r="JNT27" s="747"/>
      <c r="JNU27" s="747"/>
      <c r="JNV27" s="747"/>
      <c r="JNW27" s="747"/>
      <c r="JNX27" s="747"/>
      <c r="JNY27" s="747"/>
      <c r="JNZ27" s="747"/>
      <c r="JOA27" s="747"/>
      <c r="JOB27" s="747"/>
      <c r="JOC27" s="747"/>
      <c r="JOD27" s="747"/>
      <c r="JOE27" s="747"/>
      <c r="JOF27" s="747"/>
      <c r="JOG27" s="747"/>
      <c r="JOH27" s="747"/>
      <c r="JOI27" s="747"/>
      <c r="JOJ27" s="747"/>
      <c r="JOK27" s="747"/>
      <c r="JOL27" s="747"/>
      <c r="JOM27" s="747"/>
      <c r="JON27" s="747"/>
      <c r="JOO27" s="747"/>
      <c r="JOP27" s="747"/>
      <c r="JOQ27" s="747"/>
      <c r="JOR27" s="747"/>
      <c r="JOS27" s="747"/>
      <c r="JOT27" s="747"/>
      <c r="JOU27" s="747"/>
      <c r="JOV27" s="747"/>
      <c r="JOW27" s="747"/>
      <c r="JOX27" s="747"/>
      <c r="JOY27" s="747"/>
      <c r="JOZ27" s="747"/>
      <c r="JPA27" s="747"/>
      <c r="JPB27" s="747"/>
      <c r="JPC27" s="747"/>
      <c r="JPD27" s="747"/>
      <c r="JPE27" s="747"/>
      <c r="JPF27" s="747"/>
      <c r="JPG27" s="747"/>
      <c r="JPH27" s="747"/>
      <c r="JPI27" s="747"/>
      <c r="JPJ27" s="747"/>
      <c r="JPK27" s="747"/>
      <c r="JPL27" s="747"/>
      <c r="JPM27" s="747"/>
      <c r="JPN27" s="747"/>
      <c r="JPO27" s="747"/>
      <c r="JPP27" s="747"/>
      <c r="JPQ27" s="747"/>
      <c r="JPR27" s="747"/>
      <c r="JPS27" s="747"/>
      <c r="JPT27" s="747"/>
      <c r="JPU27" s="747"/>
      <c r="JPV27" s="747"/>
      <c r="JPW27" s="747"/>
      <c r="JPX27" s="747"/>
      <c r="JPY27" s="747"/>
      <c r="JPZ27" s="747"/>
      <c r="JQA27" s="747"/>
      <c r="JQB27" s="747"/>
      <c r="JQC27" s="747"/>
      <c r="JQD27" s="747"/>
      <c r="JQE27" s="747"/>
      <c r="JQF27" s="747"/>
      <c r="JQG27" s="747"/>
      <c r="JQH27" s="747"/>
      <c r="JQI27" s="747"/>
      <c r="JQJ27" s="747"/>
      <c r="JQK27" s="747"/>
      <c r="JQL27" s="747"/>
      <c r="JQM27" s="747"/>
      <c r="JQN27" s="747"/>
      <c r="JQO27" s="747"/>
      <c r="JQP27" s="747"/>
      <c r="JQQ27" s="747"/>
      <c r="JQR27" s="747"/>
      <c r="JQS27" s="747"/>
      <c r="JQT27" s="747"/>
      <c r="JQU27" s="747"/>
      <c r="JQV27" s="747"/>
      <c r="JQW27" s="747"/>
      <c r="JQX27" s="747"/>
      <c r="JQY27" s="747"/>
      <c r="JQZ27" s="747"/>
      <c r="JRA27" s="747"/>
      <c r="JRB27" s="747"/>
      <c r="JRC27" s="747"/>
      <c r="JRD27" s="747"/>
      <c r="JRE27" s="747"/>
      <c r="JRF27" s="747"/>
      <c r="JRG27" s="747"/>
      <c r="JRH27" s="747"/>
      <c r="JRI27" s="747"/>
      <c r="JRJ27" s="747"/>
      <c r="JRK27" s="747"/>
      <c r="JRL27" s="747"/>
      <c r="JRM27" s="747"/>
      <c r="JRN27" s="747"/>
      <c r="JRO27" s="747"/>
      <c r="JRP27" s="747"/>
      <c r="JRQ27" s="747"/>
      <c r="JRR27" s="747"/>
      <c r="JRS27" s="747"/>
      <c r="JRT27" s="747"/>
      <c r="JRU27" s="747"/>
      <c r="JRV27" s="747"/>
      <c r="JRW27" s="747"/>
      <c r="JRX27" s="747"/>
      <c r="JRY27" s="747"/>
      <c r="JRZ27" s="747"/>
      <c r="JSA27" s="747"/>
      <c r="JSB27" s="747"/>
      <c r="JSC27" s="747"/>
      <c r="JSD27" s="747"/>
      <c r="JSE27" s="747"/>
      <c r="JSF27" s="747"/>
      <c r="JSG27" s="747"/>
      <c r="JSH27" s="747"/>
      <c r="JSI27" s="747"/>
      <c r="JSJ27" s="747"/>
      <c r="JSK27" s="747"/>
      <c r="JSL27" s="747"/>
      <c r="JSM27" s="747"/>
      <c r="JSN27" s="747"/>
      <c r="JSO27" s="747"/>
      <c r="JSP27" s="747"/>
      <c r="JSQ27" s="747"/>
      <c r="JSR27" s="747"/>
      <c r="JSS27" s="747"/>
      <c r="JST27" s="747"/>
      <c r="JSU27" s="747"/>
      <c r="JSV27" s="747"/>
      <c r="JSW27" s="747"/>
      <c r="JSX27" s="747"/>
      <c r="JSY27" s="747"/>
      <c r="JSZ27" s="747"/>
      <c r="JTA27" s="747"/>
      <c r="JTB27" s="747"/>
      <c r="JTC27" s="747"/>
      <c r="JTD27" s="747"/>
      <c r="JTE27" s="747"/>
      <c r="JTF27" s="747"/>
      <c r="JTG27" s="747"/>
      <c r="JTH27" s="747"/>
      <c r="JTI27" s="747"/>
      <c r="JTJ27" s="747"/>
      <c r="JTK27" s="747"/>
      <c r="JTL27" s="747"/>
      <c r="JTM27" s="747"/>
      <c r="JTN27" s="747"/>
      <c r="JTO27" s="747"/>
      <c r="JTP27" s="747"/>
      <c r="JTQ27" s="747"/>
      <c r="JTR27" s="747"/>
      <c r="JTS27" s="747"/>
      <c r="JTT27" s="747"/>
      <c r="JTU27" s="747"/>
      <c r="JTV27" s="747"/>
      <c r="JTW27" s="747"/>
      <c r="JTX27" s="747"/>
      <c r="JTY27" s="747"/>
      <c r="JTZ27" s="747"/>
      <c r="JUA27" s="747"/>
      <c r="JUB27" s="747"/>
      <c r="JUC27" s="747"/>
      <c r="JUD27" s="747"/>
      <c r="JUE27" s="747"/>
      <c r="JUF27" s="747"/>
      <c r="JUG27" s="747"/>
      <c r="JUH27" s="747"/>
      <c r="JUI27" s="747"/>
      <c r="JUJ27" s="747"/>
      <c r="JUK27" s="747"/>
      <c r="JUL27" s="747"/>
      <c r="JUM27" s="747"/>
      <c r="JUN27" s="747"/>
      <c r="JUO27" s="747"/>
      <c r="JUP27" s="747"/>
      <c r="JUQ27" s="747"/>
      <c r="JUR27" s="747"/>
      <c r="JUS27" s="747"/>
      <c r="JUT27" s="747"/>
      <c r="JUU27" s="747"/>
      <c r="JUV27" s="747"/>
      <c r="JUW27" s="747"/>
      <c r="JUX27" s="747"/>
      <c r="JUY27" s="747"/>
      <c r="JUZ27" s="747"/>
      <c r="JVA27" s="747"/>
      <c r="JVB27" s="747"/>
      <c r="JVC27" s="747"/>
      <c r="JVD27" s="747"/>
      <c r="JVE27" s="747"/>
      <c r="JVF27" s="747"/>
      <c r="JVG27" s="747"/>
      <c r="JVH27" s="747"/>
      <c r="JVI27" s="747"/>
      <c r="JVJ27" s="747"/>
      <c r="JVK27" s="747"/>
      <c r="JVL27" s="747"/>
      <c r="JVM27" s="747"/>
      <c r="JVN27" s="747"/>
      <c r="JVO27" s="747"/>
      <c r="JVP27" s="747"/>
      <c r="JVQ27" s="747"/>
      <c r="JVR27" s="747"/>
      <c r="JVS27" s="747"/>
      <c r="JVT27" s="747"/>
      <c r="JVU27" s="747"/>
      <c r="JVV27" s="747"/>
      <c r="JVW27" s="747"/>
      <c r="JVX27" s="747"/>
      <c r="JVY27" s="747"/>
      <c r="JVZ27" s="747"/>
      <c r="JWA27" s="747"/>
      <c r="JWB27" s="747"/>
      <c r="JWC27" s="747"/>
      <c r="JWD27" s="747"/>
      <c r="JWE27" s="747"/>
      <c r="JWF27" s="747"/>
      <c r="JWG27" s="747"/>
      <c r="JWH27" s="747"/>
      <c r="JWI27" s="747"/>
      <c r="JWJ27" s="747"/>
      <c r="JWK27" s="747"/>
      <c r="JWL27" s="747"/>
      <c r="JWM27" s="747"/>
      <c r="JWN27" s="747"/>
      <c r="JWO27" s="747"/>
      <c r="JWP27" s="747"/>
      <c r="JWQ27" s="747"/>
      <c r="JWR27" s="747"/>
      <c r="JWS27" s="747"/>
      <c r="JWT27" s="747"/>
      <c r="JWU27" s="747"/>
      <c r="JWV27" s="747"/>
      <c r="JWW27" s="747"/>
      <c r="JWX27" s="747"/>
      <c r="JWY27" s="747"/>
      <c r="JWZ27" s="747"/>
      <c r="JXA27" s="747"/>
      <c r="JXB27" s="747"/>
      <c r="JXC27" s="747"/>
      <c r="JXD27" s="747"/>
      <c r="JXE27" s="747"/>
      <c r="JXF27" s="747"/>
      <c r="JXG27" s="747"/>
      <c r="JXH27" s="747"/>
      <c r="JXI27" s="747"/>
      <c r="JXJ27" s="747"/>
      <c r="JXK27" s="747"/>
      <c r="JXL27" s="747"/>
      <c r="JXM27" s="747"/>
      <c r="JXN27" s="747"/>
      <c r="JXO27" s="747"/>
      <c r="JXP27" s="747"/>
      <c r="JXQ27" s="747"/>
      <c r="JXR27" s="747"/>
      <c r="JXS27" s="747"/>
      <c r="JXT27" s="747"/>
      <c r="JXU27" s="747"/>
      <c r="JXV27" s="747"/>
      <c r="JXW27" s="747"/>
      <c r="JXX27" s="747"/>
      <c r="JXY27" s="747"/>
      <c r="JXZ27" s="747"/>
      <c r="JYA27" s="747"/>
      <c r="JYB27" s="747"/>
      <c r="JYC27" s="747"/>
      <c r="JYD27" s="747"/>
      <c r="JYE27" s="747"/>
      <c r="JYF27" s="747"/>
      <c r="JYG27" s="747"/>
      <c r="JYH27" s="747"/>
      <c r="JYI27" s="747"/>
      <c r="JYJ27" s="747"/>
      <c r="JYK27" s="747"/>
      <c r="JYL27" s="747"/>
      <c r="JYM27" s="747"/>
      <c r="JYN27" s="747"/>
      <c r="JYO27" s="747"/>
      <c r="JYP27" s="747"/>
      <c r="JYQ27" s="747"/>
      <c r="JYR27" s="747"/>
      <c r="JYS27" s="747"/>
      <c r="JYT27" s="747"/>
      <c r="JYU27" s="747"/>
      <c r="JYV27" s="747"/>
      <c r="JYW27" s="747"/>
      <c r="JYX27" s="747"/>
      <c r="JYY27" s="747"/>
      <c r="JYZ27" s="747"/>
      <c r="JZA27" s="747"/>
      <c r="JZB27" s="747"/>
      <c r="JZC27" s="747"/>
      <c r="JZD27" s="747"/>
      <c r="JZE27" s="747"/>
      <c r="JZF27" s="747"/>
      <c r="JZG27" s="747"/>
      <c r="JZH27" s="747"/>
      <c r="JZI27" s="747"/>
      <c r="JZJ27" s="747"/>
      <c r="JZK27" s="747"/>
      <c r="JZL27" s="747"/>
      <c r="JZM27" s="747"/>
      <c r="JZN27" s="747"/>
      <c r="JZO27" s="747"/>
      <c r="JZP27" s="747"/>
      <c r="JZQ27" s="747"/>
      <c r="JZR27" s="747"/>
      <c r="JZS27" s="747"/>
      <c r="JZT27" s="747"/>
      <c r="JZU27" s="747"/>
      <c r="JZV27" s="747"/>
      <c r="JZW27" s="747"/>
      <c r="JZX27" s="747"/>
      <c r="JZY27" s="747"/>
      <c r="JZZ27" s="747"/>
      <c r="KAA27" s="747"/>
      <c r="KAB27" s="747"/>
      <c r="KAC27" s="747"/>
      <c r="KAD27" s="747"/>
      <c r="KAE27" s="747"/>
      <c r="KAF27" s="747"/>
      <c r="KAG27" s="747"/>
      <c r="KAH27" s="747"/>
      <c r="KAI27" s="747"/>
      <c r="KAJ27" s="747"/>
      <c r="KAK27" s="747"/>
      <c r="KAL27" s="747"/>
      <c r="KAM27" s="747"/>
      <c r="KAN27" s="747"/>
      <c r="KAO27" s="747"/>
      <c r="KAP27" s="747"/>
      <c r="KAQ27" s="747"/>
      <c r="KAR27" s="747"/>
      <c r="KAS27" s="747"/>
      <c r="KAT27" s="747"/>
      <c r="KAU27" s="747"/>
      <c r="KAV27" s="747"/>
      <c r="KAW27" s="747"/>
      <c r="KAX27" s="747"/>
      <c r="KAY27" s="747"/>
      <c r="KAZ27" s="747"/>
      <c r="KBA27" s="747"/>
      <c r="KBB27" s="747"/>
      <c r="KBC27" s="747"/>
      <c r="KBD27" s="747"/>
      <c r="KBE27" s="747"/>
      <c r="KBF27" s="747"/>
      <c r="KBG27" s="747"/>
      <c r="KBH27" s="747"/>
      <c r="KBI27" s="747"/>
      <c r="KBJ27" s="747"/>
      <c r="KBK27" s="747"/>
      <c r="KBL27" s="747"/>
      <c r="KBM27" s="747"/>
      <c r="KBN27" s="747"/>
      <c r="KBO27" s="747"/>
      <c r="KBP27" s="747"/>
      <c r="KBQ27" s="747"/>
      <c r="KBR27" s="747"/>
      <c r="KBS27" s="747"/>
      <c r="KBT27" s="747"/>
      <c r="KBU27" s="747"/>
      <c r="KBV27" s="747"/>
      <c r="KBW27" s="747"/>
      <c r="KBX27" s="747"/>
      <c r="KBY27" s="747"/>
      <c r="KBZ27" s="747"/>
      <c r="KCA27" s="747"/>
      <c r="KCB27" s="747"/>
      <c r="KCC27" s="747"/>
      <c r="KCD27" s="747"/>
      <c r="KCE27" s="747"/>
      <c r="KCF27" s="747"/>
      <c r="KCG27" s="747"/>
      <c r="KCH27" s="747"/>
      <c r="KCI27" s="747"/>
      <c r="KCJ27" s="747"/>
      <c r="KCK27" s="747"/>
      <c r="KCL27" s="747"/>
      <c r="KCM27" s="747"/>
      <c r="KCN27" s="747"/>
      <c r="KCO27" s="747"/>
      <c r="KCP27" s="747"/>
      <c r="KCQ27" s="747"/>
      <c r="KCR27" s="747"/>
      <c r="KCS27" s="747"/>
      <c r="KCT27" s="747"/>
      <c r="KCU27" s="747"/>
      <c r="KCV27" s="747"/>
      <c r="KCW27" s="747"/>
      <c r="KCX27" s="747"/>
      <c r="KCY27" s="747"/>
      <c r="KCZ27" s="747"/>
      <c r="KDA27" s="747"/>
      <c r="KDB27" s="747"/>
      <c r="KDC27" s="747"/>
      <c r="KDD27" s="747"/>
      <c r="KDE27" s="747"/>
      <c r="KDF27" s="747"/>
      <c r="KDG27" s="747"/>
      <c r="KDH27" s="747"/>
      <c r="KDI27" s="747"/>
      <c r="KDJ27" s="747"/>
      <c r="KDK27" s="747"/>
      <c r="KDL27" s="747"/>
      <c r="KDM27" s="747"/>
      <c r="KDN27" s="747"/>
      <c r="KDO27" s="747"/>
      <c r="KDP27" s="747"/>
      <c r="KDQ27" s="747"/>
      <c r="KDR27" s="747"/>
      <c r="KDS27" s="747"/>
      <c r="KDT27" s="747"/>
      <c r="KDU27" s="747"/>
      <c r="KDV27" s="747"/>
      <c r="KDW27" s="747"/>
      <c r="KDX27" s="747"/>
      <c r="KDY27" s="747"/>
      <c r="KDZ27" s="747"/>
      <c r="KEA27" s="747"/>
      <c r="KEB27" s="747"/>
      <c r="KEC27" s="747"/>
      <c r="KED27" s="747"/>
      <c r="KEE27" s="747"/>
      <c r="KEF27" s="747"/>
      <c r="KEG27" s="747"/>
      <c r="KEH27" s="747"/>
      <c r="KEI27" s="747"/>
      <c r="KEJ27" s="747"/>
      <c r="KEK27" s="747"/>
      <c r="KEL27" s="747"/>
      <c r="KEM27" s="747"/>
      <c r="KEN27" s="747"/>
      <c r="KEO27" s="747"/>
      <c r="KEP27" s="747"/>
      <c r="KEQ27" s="747"/>
      <c r="KER27" s="747"/>
      <c r="KES27" s="747"/>
      <c r="KET27" s="747"/>
      <c r="KEU27" s="747"/>
      <c r="KEV27" s="747"/>
      <c r="KEW27" s="747"/>
      <c r="KEX27" s="747"/>
      <c r="KEY27" s="747"/>
      <c r="KEZ27" s="747"/>
      <c r="KFA27" s="747"/>
      <c r="KFB27" s="747"/>
      <c r="KFC27" s="747"/>
      <c r="KFD27" s="747"/>
      <c r="KFE27" s="747"/>
      <c r="KFF27" s="747"/>
      <c r="KFG27" s="747"/>
      <c r="KFH27" s="747"/>
      <c r="KFI27" s="747"/>
      <c r="KFJ27" s="747"/>
      <c r="KFK27" s="747"/>
      <c r="KFL27" s="747"/>
      <c r="KFM27" s="747"/>
      <c r="KFN27" s="747"/>
      <c r="KFO27" s="747"/>
      <c r="KFP27" s="747"/>
      <c r="KFQ27" s="747"/>
      <c r="KFR27" s="747"/>
      <c r="KFS27" s="747"/>
      <c r="KFT27" s="747"/>
      <c r="KFU27" s="747"/>
      <c r="KFV27" s="747"/>
      <c r="KFW27" s="747"/>
      <c r="KFX27" s="747"/>
      <c r="KFY27" s="747"/>
      <c r="KFZ27" s="747"/>
      <c r="KGA27" s="747"/>
      <c r="KGB27" s="747"/>
      <c r="KGC27" s="747"/>
      <c r="KGD27" s="747"/>
      <c r="KGE27" s="747"/>
      <c r="KGF27" s="747"/>
      <c r="KGG27" s="747"/>
      <c r="KGH27" s="747"/>
      <c r="KGI27" s="747"/>
      <c r="KGJ27" s="747"/>
      <c r="KGK27" s="747"/>
      <c r="KGL27" s="747"/>
      <c r="KGM27" s="747"/>
      <c r="KGN27" s="747"/>
      <c r="KGO27" s="747"/>
      <c r="KGP27" s="747"/>
      <c r="KGQ27" s="747"/>
      <c r="KGR27" s="747"/>
      <c r="KGS27" s="747"/>
      <c r="KGT27" s="747"/>
      <c r="KGU27" s="747"/>
      <c r="KGV27" s="747"/>
      <c r="KGW27" s="747"/>
      <c r="KGX27" s="747"/>
      <c r="KGY27" s="747"/>
      <c r="KGZ27" s="747"/>
      <c r="KHA27" s="747"/>
      <c r="KHB27" s="747"/>
      <c r="KHC27" s="747"/>
      <c r="KHD27" s="747"/>
      <c r="KHE27" s="747"/>
      <c r="KHF27" s="747"/>
      <c r="KHG27" s="747"/>
      <c r="KHH27" s="747"/>
      <c r="KHI27" s="747"/>
      <c r="KHJ27" s="747"/>
      <c r="KHK27" s="747"/>
      <c r="KHL27" s="747"/>
      <c r="KHM27" s="747"/>
      <c r="KHN27" s="747"/>
      <c r="KHO27" s="747"/>
      <c r="KHP27" s="747"/>
      <c r="KHQ27" s="747"/>
      <c r="KHR27" s="747"/>
      <c r="KHS27" s="747"/>
      <c r="KHT27" s="747"/>
      <c r="KHU27" s="747"/>
      <c r="KHV27" s="747"/>
      <c r="KHW27" s="747"/>
      <c r="KHX27" s="747"/>
      <c r="KHY27" s="747"/>
      <c r="KHZ27" s="747"/>
      <c r="KIA27" s="747"/>
      <c r="KIB27" s="747"/>
      <c r="KIC27" s="747"/>
      <c r="KID27" s="747"/>
      <c r="KIE27" s="747"/>
      <c r="KIF27" s="747"/>
      <c r="KIG27" s="747"/>
      <c r="KIH27" s="747"/>
      <c r="KII27" s="747"/>
      <c r="KIJ27" s="747"/>
      <c r="KIK27" s="747"/>
      <c r="KIL27" s="747"/>
      <c r="KIM27" s="747"/>
      <c r="KIN27" s="747"/>
      <c r="KIO27" s="747"/>
      <c r="KIP27" s="747"/>
      <c r="KIQ27" s="747"/>
      <c r="KIR27" s="747"/>
      <c r="KIS27" s="747"/>
      <c r="KIT27" s="747"/>
      <c r="KIU27" s="747"/>
      <c r="KIV27" s="747"/>
      <c r="KIW27" s="747"/>
      <c r="KIX27" s="747"/>
      <c r="KIY27" s="747"/>
      <c r="KIZ27" s="747"/>
      <c r="KJA27" s="747"/>
      <c r="KJB27" s="747"/>
      <c r="KJC27" s="747"/>
      <c r="KJD27" s="747"/>
      <c r="KJE27" s="747"/>
      <c r="KJF27" s="747"/>
      <c r="KJG27" s="747"/>
      <c r="KJH27" s="747"/>
      <c r="KJI27" s="747"/>
      <c r="KJJ27" s="747"/>
      <c r="KJK27" s="747"/>
      <c r="KJL27" s="747"/>
      <c r="KJM27" s="747"/>
      <c r="KJN27" s="747"/>
      <c r="KJO27" s="747"/>
      <c r="KJP27" s="747"/>
      <c r="KJQ27" s="747"/>
      <c r="KJR27" s="747"/>
      <c r="KJS27" s="747"/>
      <c r="KJT27" s="747"/>
      <c r="KJU27" s="747"/>
      <c r="KJV27" s="747"/>
      <c r="KJW27" s="747"/>
      <c r="KJX27" s="747"/>
      <c r="KJY27" s="747"/>
      <c r="KJZ27" s="747"/>
      <c r="KKA27" s="747"/>
      <c r="KKB27" s="747"/>
      <c r="KKC27" s="747"/>
      <c r="KKD27" s="747"/>
      <c r="KKE27" s="747"/>
      <c r="KKF27" s="747"/>
      <c r="KKG27" s="747"/>
      <c r="KKH27" s="747"/>
      <c r="KKI27" s="747"/>
      <c r="KKJ27" s="747"/>
      <c r="KKK27" s="747"/>
      <c r="KKL27" s="747"/>
      <c r="KKM27" s="747"/>
      <c r="KKN27" s="747"/>
      <c r="KKO27" s="747"/>
      <c r="KKP27" s="747"/>
      <c r="KKQ27" s="747"/>
      <c r="KKR27" s="747"/>
      <c r="KKS27" s="747"/>
      <c r="KKT27" s="747"/>
      <c r="KKU27" s="747"/>
      <c r="KKV27" s="747"/>
      <c r="KKW27" s="747"/>
      <c r="KKX27" s="747"/>
      <c r="KKY27" s="747"/>
      <c r="KKZ27" s="747"/>
      <c r="KLA27" s="747"/>
      <c r="KLB27" s="747"/>
      <c r="KLC27" s="747"/>
      <c r="KLD27" s="747"/>
      <c r="KLE27" s="747"/>
      <c r="KLF27" s="747"/>
      <c r="KLG27" s="747"/>
      <c r="KLH27" s="747"/>
      <c r="KLI27" s="747"/>
      <c r="KLJ27" s="747"/>
      <c r="KLK27" s="747"/>
      <c r="KLL27" s="747"/>
      <c r="KLM27" s="747"/>
      <c r="KLN27" s="747"/>
      <c r="KLO27" s="747"/>
      <c r="KLP27" s="747"/>
      <c r="KLQ27" s="747"/>
      <c r="KLR27" s="747"/>
      <c r="KLS27" s="747"/>
      <c r="KLT27" s="747"/>
      <c r="KLU27" s="747"/>
      <c r="KLV27" s="747"/>
      <c r="KLW27" s="747"/>
      <c r="KLX27" s="747"/>
      <c r="KLY27" s="747"/>
      <c r="KLZ27" s="747"/>
      <c r="KMA27" s="747"/>
      <c r="KMB27" s="747"/>
      <c r="KMC27" s="747"/>
      <c r="KMD27" s="747"/>
      <c r="KME27" s="747"/>
      <c r="KMF27" s="747"/>
      <c r="KMG27" s="747"/>
      <c r="KMH27" s="747"/>
      <c r="KMI27" s="747"/>
      <c r="KMJ27" s="747"/>
      <c r="KMK27" s="747"/>
      <c r="KML27" s="747"/>
      <c r="KMM27" s="747"/>
      <c r="KMN27" s="747"/>
      <c r="KMO27" s="747"/>
      <c r="KMP27" s="747"/>
      <c r="KMQ27" s="747"/>
      <c r="KMR27" s="747"/>
      <c r="KMS27" s="747"/>
      <c r="KMT27" s="747"/>
      <c r="KMU27" s="747"/>
      <c r="KMV27" s="747"/>
      <c r="KMW27" s="747"/>
      <c r="KMX27" s="747"/>
      <c r="KMY27" s="747"/>
      <c r="KMZ27" s="747"/>
      <c r="KNA27" s="747"/>
      <c r="KNB27" s="747"/>
      <c r="KNC27" s="747"/>
      <c r="KND27" s="747"/>
      <c r="KNE27" s="747"/>
      <c r="KNF27" s="747"/>
      <c r="KNG27" s="747"/>
      <c r="KNH27" s="747"/>
      <c r="KNI27" s="747"/>
      <c r="KNJ27" s="747"/>
      <c r="KNK27" s="747"/>
      <c r="KNL27" s="747"/>
      <c r="KNM27" s="747"/>
      <c r="KNN27" s="747"/>
      <c r="KNO27" s="747"/>
      <c r="KNP27" s="747"/>
      <c r="KNQ27" s="747"/>
      <c r="KNR27" s="747"/>
      <c r="KNS27" s="747"/>
      <c r="KNT27" s="747"/>
      <c r="KNU27" s="747"/>
      <c r="KNV27" s="747"/>
      <c r="KNW27" s="747"/>
      <c r="KNX27" s="747"/>
      <c r="KNY27" s="747"/>
      <c r="KNZ27" s="747"/>
      <c r="KOA27" s="747"/>
      <c r="KOB27" s="747"/>
      <c r="KOC27" s="747"/>
      <c r="KOD27" s="747"/>
      <c r="KOE27" s="747"/>
      <c r="KOF27" s="747"/>
      <c r="KOG27" s="747"/>
      <c r="KOH27" s="747"/>
      <c r="KOI27" s="747"/>
      <c r="KOJ27" s="747"/>
      <c r="KOK27" s="747"/>
      <c r="KOL27" s="747"/>
      <c r="KOM27" s="747"/>
      <c r="KON27" s="747"/>
      <c r="KOO27" s="747"/>
      <c r="KOP27" s="747"/>
      <c r="KOQ27" s="747"/>
      <c r="KOR27" s="747"/>
      <c r="KOS27" s="747"/>
      <c r="KOT27" s="747"/>
      <c r="KOU27" s="747"/>
      <c r="KOV27" s="747"/>
      <c r="KOW27" s="747"/>
      <c r="KOX27" s="747"/>
      <c r="KOY27" s="747"/>
      <c r="KOZ27" s="747"/>
      <c r="KPA27" s="747"/>
      <c r="KPB27" s="747"/>
      <c r="KPC27" s="747"/>
      <c r="KPD27" s="747"/>
      <c r="KPE27" s="747"/>
      <c r="KPF27" s="747"/>
      <c r="KPG27" s="747"/>
      <c r="KPH27" s="747"/>
      <c r="KPI27" s="747"/>
      <c r="KPJ27" s="747"/>
      <c r="KPK27" s="747"/>
      <c r="KPL27" s="747"/>
      <c r="KPM27" s="747"/>
      <c r="KPN27" s="747"/>
      <c r="KPO27" s="747"/>
      <c r="KPP27" s="747"/>
      <c r="KPQ27" s="747"/>
      <c r="KPR27" s="747"/>
      <c r="KPS27" s="747"/>
      <c r="KPT27" s="747"/>
      <c r="KPU27" s="747"/>
      <c r="KPV27" s="747"/>
      <c r="KPW27" s="747"/>
      <c r="KPX27" s="747"/>
      <c r="KPY27" s="747"/>
      <c r="KPZ27" s="747"/>
      <c r="KQA27" s="747"/>
      <c r="KQB27" s="747"/>
      <c r="KQC27" s="747"/>
      <c r="KQD27" s="747"/>
      <c r="KQE27" s="747"/>
      <c r="KQF27" s="747"/>
      <c r="KQG27" s="747"/>
      <c r="KQH27" s="747"/>
      <c r="KQI27" s="747"/>
      <c r="KQJ27" s="747"/>
      <c r="KQK27" s="747"/>
      <c r="KQL27" s="747"/>
      <c r="KQM27" s="747"/>
      <c r="KQN27" s="747"/>
      <c r="KQO27" s="747"/>
      <c r="KQP27" s="747"/>
      <c r="KQQ27" s="747"/>
      <c r="KQR27" s="747"/>
      <c r="KQS27" s="747"/>
      <c r="KQT27" s="747"/>
      <c r="KQU27" s="747"/>
      <c r="KQV27" s="747"/>
      <c r="KQW27" s="747"/>
      <c r="KQX27" s="747"/>
      <c r="KQY27" s="747"/>
      <c r="KQZ27" s="747"/>
      <c r="KRA27" s="747"/>
      <c r="KRB27" s="747"/>
      <c r="KRC27" s="747"/>
      <c r="KRD27" s="747"/>
      <c r="KRE27" s="747"/>
      <c r="KRF27" s="747"/>
      <c r="KRG27" s="747"/>
      <c r="KRH27" s="747"/>
      <c r="KRI27" s="747"/>
      <c r="KRJ27" s="747"/>
      <c r="KRK27" s="747"/>
      <c r="KRL27" s="747"/>
      <c r="KRM27" s="747"/>
      <c r="KRN27" s="747"/>
      <c r="KRO27" s="747"/>
      <c r="KRP27" s="747"/>
      <c r="KRQ27" s="747"/>
      <c r="KRR27" s="747"/>
      <c r="KRS27" s="747"/>
      <c r="KRT27" s="747"/>
      <c r="KRU27" s="747"/>
      <c r="KRV27" s="747"/>
      <c r="KRW27" s="747"/>
      <c r="KRX27" s="747"/>
      <c r="KRY27" s="747"/>
      <c r="KRZ27" s="747"/>
      <c r="KSA27" s="747"/>
      <c r="KSB27" s="747"/>
      <c r="KSC27" s="747"/>
      <c r="KSD27" s="747"/>
      <c r="KSE27" s="747"/>
      <c r="KSF27" s="747"/>
      <c r="KSG27" s="747"/>
      <c r="KSH27" s="747"/>
      <c r="KSI27" s="747"/>
      <c r="KSJ27" s="747"/>
      <c r="KSK27" s="747"/>
      <c r="KSL27" s="747"/>
      <c r="KSM27" s="747"/>
      <c r="KSN27" s="747"/>
      <c r="KSO27" s="747"/>
      <c r="KSP27" s="747"/>
      <c r="KSQ27" s="747"/>
      <c r="KSR27" s="747"/>
      <c r="KSS27" s="747"/>
      <c r="KST27" s="747"/>
      <c r="KSU27" s="747"/>
      <c r="KSV27" s="747"/>
      <c r="KSW27" s="747"/>
      <c r="KSX27" s="747"/>
      <c r="KSY27" s="747"/>
      <c r="KSZ27" s="747"/>
      <c r="KTA27" s="747"/>
      <c r="KTB27" s="747"/>
      <c r="KTC27" s="747"/>
      <c r="KTD27" s="747"/>
      <c r="KTE27" s="747"/>
      <c r="KTF27" s="747"/>
      <c r="KTG27" s="747"/>
      <c r="KTH27" s="747"/>
      <c r="KTI27" s="747"/>
      <c r="KTJ27" s="747"/>
      <c r="KTK27" s="747"/>
      <c r="KTL27" s="747"/>
      <c r="KTM27" s="747"/>
      <c r="KTN27" s="747"/>
      <c r="KTO27" s="747"/>
      <c r="KTP27" s="747"/>
      <c r="KTQ27" s="747"/>
      <c r="KTR27" s="747"/>
      <c r="KTS27" s="747"/>
      <c r="KTT27" s="747"/>
      <c r="KTU27" s="747"/>
      <c r="KTV27" s="747"/>
      <c r="KTW27" s="747"/>
      <c r="KTX27" s="747"/>
      <c r="KTY27" s="747"/>
      <c r="KTZ27" s="747"/>
      <c r="KUA27" s="747"/>
      <c r="KUB27" s="747"/>
      <c r="KUC27" s="747"/>
      <c r="KUD27" s="747"/>
      <c r="KUE27" s="747"/>
      <c r="KUF27" s="747"/>
      <c r="KUG27" s="747"/>
      <c r="KUH27" s="747"/>
      <c r="KUI27" s="747"/>
      <c r="KUJ27" s="747"/>
      <c r="KUK27" s="747"/>
      <c r="KUL27" s="747"/>
      <c r="KUM27" s="747"/>
      <c r="KUN27" s="747"/>
      <c r="KUO27" s="747"/>
      <c r="KUP27" s="747"/>
      <c r="KUQ27" s="747"/>
      <c r="KUR27" s="747"/>
      <c r="KUS27" s="747"/>
      <c r="KUT27" s="747"/>
      <c r="KUU27" s="747"/>
      <c r="KUV27" s="747"/>
      <c r="KUW27" s="747"/>
      <c r="KUX27" s="747"/>
      <c r="KUY27" s="747"/>
      <c r="KUZ27" s="747"/>
      <c r="KVA27" s="747"/>
      <c r="KVB27" s="747"/>
      <c r="KVC27" s="747"/>
      <c r="KVD27" s="747"/>
      <c r="KVE27" s="747"/>
      <c r="KVF27" s="747"/>
      <c r="KVG27" s="747"/>
      <c r="KVH27" s="747"/>
      <c r="KVI27" s="747"/>
      <c r="KVJ27" s="747"/>
      <c r="KVK27" s="747"/>
      <c r="KVL27" s="747"/>
      <c r="KVM27" s="747"/>
      <c r="KVN27" s="747"/>
      <c r="KVO27" s="747"/>
      <c r="KVP27" s="747"/>
      <c r="KVQ27" s="747"/>
      <c r="KVR27" s="747"/>
      <c r="KVS27" s="747"/>
      <c r="KVT27" s="747"/>
      <c r="KVU27" s="747"/>
      <c r="KVV27" s="747"/>
      <c r="KVW27" s="747"/>
      <c r="KVX27" s="747"/>
      <c r="KVY27" s="747"/>
      <c r="KVZ27" s="747"/>
      <c r="KWA27" s="747"/>
      <c r="KWB27" s="747"/>
      <c r="KWC27" s="747"/>
      <c r="KWD27" s="747"/>
      <c r="KWE27" s="747"/>
      <c r="KWF27" s="747"/>
      <c r="KWG27" s="747"/>
      <c r="KWH27" s="747"/>
      <c r="KWI27" s="747"/>
      <c r="KWJ27" s="747"/>
      <c r="KWK27" s="747"/>
      <c r="KWL27" s="747"/>
      <c r="KWM27" s="747"/>
      <c r="KWN27" s="747"/>
      <c r="KWO27" s="747"/>
      <c r="KWP27" s="747"/>
      <c r="KWQ27" s="747"/>
      <c r="KWR27" s="747"/>
      <c r="KWS27" s="747"/>
      <c r="KWT27" s="747"/>
      <c r="KWU27" s="747"/>
      <c r="KWV27" s="747"/>
      <c r="KWW27" s="747"/>
      <c r="KWX27" s="747"/>
      <c r="KWY27" s="747"/>
      <c r="KWZ27" s="747"/>
      <c r="KXA27" s="747"/>
      <c r="KXB27" s="747"/>
      <c r="KXC27" s="747"/>
      <c r="KXD27" s="747"/>
      <c r="KXE27" s="747"/>
      <c r="KXF27" s="747"/>
      <c r="KXG27" s="747"/>
      <c r="KXH27" s="747"/>
      <c r="KXI27" s="747"/>
      <c r="KXJ27" s="747"/>
      <c r="KXK27" s="747"/>
      <c r="KXL27" s="747"/>
      <c r="KXM27" s="747"/>
      <c r="KXN27" s="747"/>
      <c r="KXO27" s="747"/>
      <c r="KXP27" s="747"/>
      <c r="KXQ27" s="747"/>
      <c r="KXR27" s="747"/>
      <c r="KXS27" s="747"/>
      <c r="KXT27" s="747"/>
      <c r="KXU27" s="747"/>
      <c r="KXV27" s="747"/>
      <c r="KXW27" s="747"/>
      <c r="KXX27" s="747"/>
      <c r="KXY27" s="747"/>
      <c r="KXZ27" s="747"/>
      <c r="KYA27" s="747"/>
      <c r="KYB27" s="747"/>
      <c r="KYC27" s="747"/>
      <c r="KYD27" s="747"/>
      <c r="KYE27" s="747"/>
      <c r="KYF27" s="747"/>
      <c r="KYG27" s="747"/>
      <c r="KYH27" s="747"/>
      <c r="KYI27" s="747"/>
      <c r="KYJ27" s="747"/>
      <c r="KYK27" s="747"/>
      <c r="KYL27" s="747"/>
      <c r="KYM27" s="747"/>
      <c r="KYN27" s="747"/>
      <c r="KYO27" s="747"/>
      <c r="KYP27" s="747"/>
      <c r="KYQ27" s="747"/>
      <c r="KYR27" s="747"/>
      <c r="KYS27" s="747"/>
      <c r="KYT27" s="747"/>
      <c r="KYU27" s="747"/>
      <c r="KYV27" s="747"/>
      <c r="KYW27" s="747"/>
      <c r="KYX27" s="747"/>
      <c r="KYY27" s="747"/>
      <c r="KYZ27" s="747"/>
      <c r="KZA27" s="747"/>
      <c r="KZB27" s="747"/>
      <c r="KZC27" s="747"/>
      <c r="KZD27" s="747"/>
      <c r="KZE27" s="747"/>
      <c r="KZF27" s="747"/>
      <c r="KZG27" s="747"/>
      <c r="KZH27" s="747"/>
      <c r="KZI27" s="747"/>
      <c r="KZJ27" s="747"/>
      <c r="KZK27" s="747"/>
      <c r="KZL27" s="747"/>
      <c r="KZM27" s="747"/>
      <c r="KZN27" s="747"/>
      <c r="KZO27" s="747"/>
      <c r="KZP27" s="747"/>
      <c r="KZQ27" s="747"/>
      <c r="KZR27" s="747"/>
      <c r="KZS27" s="747"/>
      <c r="KZT27" s="747"/>
      <c r="KZU27" s="747"/>
      <c r="KZV27" s="747"/>
      <c r="KZW27" s="747"/>
      <c r="KZX27" s="747"/>
      <c r="KZY27" s="747"/>
      <c r="KZZ27" s="747"/>
      <c r="LAA27" s="747"/>
      <c r="LAB27" s="747"/>
      <c r="LAC27" s="747"/>
      <c r="LAD27" s="747"/>
      <c r="LAE27" s="747"/>
      <c r="LAF27" s="747"/>
      <c r="LAG27" s="747"/>
      <c r="LAH27" s="747"/>
      <c r="LAI27" s="747"/>
      <c r="LAJ27" s="747"/>
      <c r="LAK27" s="747"/>
      <c r="LAL27" s="747"/>
      <c r="LAM27" s="747"/>
      <c r="LAN27" s="747"/>
      <c r="LAO27" s="747"/>
      <c r="LAP27" s="747"/>
      <c r="LAQ27" s="747"/>
      <c r="LAR27" s="747"/>
      <c r="LAS27" s="747"/>
      <c r="LAT27" s="747"/>
      <c r="LAU27" s="747"/>
      <c r="LAV27" s="747"/>
      <c r="LAW27" s="747"/>
      <c r="LAX27" s="747"/>
      <c r="LAY27" s="747"/>
      <c r="LAZ27" s="747"/>
      <c r="LBA27" s="747"/>
      <c r="LBB27" s="747"/>
      <c r="LBC27" s="747"/>
      <c r="LBD27" s="747"/>
      <c r="LBE27" s="747"/>
      <c r="LBF27" s="747"/>
      <c r="LBG27" s="747"/>
      <c r="LBH27" s="747"/>
      <c r="LBI27" s="747"/>
      <c r="LBJ27" s="747"/>
      <c r="LBK27" s="747"/>
      <c r="LBL27" s="747"/>
      <c r="LBM27" s="747"/>
      <c r="LBN27" s="747"/>
      <c r="LBO27" s="747"/>
      <c r="LBP27" s="747"/>
      <c r="LBQ27" s="747"/>
      <c r="LBR27" s="747"/>
      <c r="LBS27" s="747"/>
      <c r="LBT27" s="747"/>
      <c r="LBU27" s="747"/>
      <c r="LBV27" s="747"/>
      <c r="LBW27" s="747"/>
      <c r="LBX27" s="747"/>
      <c r="LBY27" s="747"/>
      <c r="LBZ27" s="747"/>
      <c r="LCA27" s="747"/>
      <c r="LCB27" s="747"/>
      <c r="LCC27" s="747"/>
      <c r="LCD27" s="747"/>
      <c r="LCE27" s="747"/>
      <c r="LCF27" s="747"/>
      <c r="LCG27" s="747"/>
      <c r="LCH27" s="747"/>
      <c r="LCI27" s="747"/>
      <c r="LCJ27" s="747"/>
      <c r="LCK27" s="747"/>
      <c r="LCL27" s="747"/>
      <c r="LCM27" s="747"/>
      <c r="LCN27" s="747"/>
      <c r="LCO27" s="747"/>
      <c r="LCP27" s="747"/>
      <c r="LCQ27" s="747"/>
      <c r="LCR27" s="747"/>
      <c r="LCS27" s="747"/>
      <c r="LCT27" s="747"/>
      <c r="LCU27" s="747"/>
      <c r="LCV27" s="747"/>
      <c r="LCW27" s="747"/>
      <c r="LCX27" s="747"/>
      <c r="LCY27" s="747"/>
      <c r="LCZ27" s="747"/>
      <c r="LDA27" s="747"/>
      <c r="LDB27" s="747"/>
      <c r="LDC27" s="747"/>
      <c r="LDD27" s="747"/>
      <c r="LDE27" s="747"/>
      <c r="LDF27" s="747"/>
      <c r="LDG27" s="747"/>
      <c r="LDH27" s="747"/>
      <c r="LDI27" s="747"/>
      <c r="LDJ27" s="747"/>
      <c r="LDK27" s="747"/>
      <c r="LDL27" s="747"/>
      <c r="LDM27" s="747"/>
      <c r="LDN27" s="747"/>
      <c r="LDO27" s="747"/>
      <c r="LDP27" s="747"/>
      <c r="LDQ27" s="747"/>
      <c r="LDR27" s="747"/>
      <c r="LDS27" s="747"/>
      <c r="LDT27" s="747"/>
      <c r="LDU27" s="747"/>
      <c r="LDV27" s="747"/>
      <c r="LDW27" s="747"/>
      <c r="LDX27" s="747"/>
      <c r="LDY27" s="747"/>
      <c r="LDZ27" s="747"/>
      <c r="LEA27" s="747"/>
      <c r="LEB27" s="747"/>
      <c r="LEC27" s="747"/>
      <c r="LED27" s="747"/>
      <c r="LEE27" s="747"/>
      <c r="LEF27" s="747"/>
      <c r="LEG27" s="747"/>
      <c r="LEH27" s="747"/>
      <c r="LEI27" s="747"/>
      <c r="LEJ27" s="747"/>
      <c r="LEK27" s="747"/>
      <c r="LEL27" s="747"/>
      <c r="LEM27" s="747"/>
      <c r="LEN27" s="747"/>
      <c r="LEO27" s="747"/>
      <c r="LEP27" s="747"/>
      <c r="LEQ27" s="747"/>
      <c r="LER27" s="747"/>
      <c r="LES27" s="747"/>
      <c r="LET27" s="747"/>
      <c r="LEU27" s="747"/>
      <c r="LEV27" s="747"/>
      <c r="LEW27" s="747"/>
      <c r="LEX27" s="747"/>
      <c r="LEY27" s="747"/>
      <c r="LEZ27" s="747"/>
      <c r="LFA27" s="747"/>
      <c r="LFB27" s="747"/>
      <c r="LFC27" s="747"/>
      <c r="LFD27" s="747"/>
      <c r="LFE27" s="747"/>
      <c r="LFF27" s="747"/>
      <c r="LFG27" s="747"/>
      <c r="LFH27" s="747"/>
      <c r="LFI27" s="747"/>
      <c r="LFJ27" s="747"/>
      <c r="LFK27" s="747"/>
      <c r="LFL27" s="747"/>
      <c r="LFM27" s="747"/>
      <c r="LFN27" s="747"/>
      <c r="LFO27" s="747"/>
      <c r="LFP27" s="747"/>
      <c r="LFQ27" s="747"/>
      <c r="LFR27" s="747"/>
      <c r="LFS27" s="747"/>
      <c r="LFT27" s="747"/>
      <c r="LFU27" s="747"/>
      <c r="LFV27" s="747"/>
      <c r="LFW27" s="747"/>
      <c r="LFX27" s="747"/>
      <c r="LFY27" s="747"/>
      <c r="LFZ27" s="747"/>
      <c r="LGA27" s="747"/>
      <c r="LGB27" s="747"/>
      <c r="LGC27" s="747"/>
      <c r="LGD27" s="747"/>
      <c r="LGE27" s="747"/>
      <c r="LGF27" s="747"/>
      <c r="LGG27" s="747"/>
      <c r="LGH27" s="747"/>
      <c r="LGI27" s="747"/>
      <c r="LGJ27" s="747"/>
      <c r="LGK27" s="747"/>
      <c r="LGL27" s="747"/>
      <c r="LGM27" s="747"/>
      <c r="LGN27" s="747"/>
      <c r="LGO27" s="747"/>
      <c r="LGP27" s="747"/>
      <c r="LGQ27" s="747"/>
      <c r="LGR27" s="747"/>
      <c r="LGS27" s="747"/>
      <c r="LGT27" s="747"/>
      <c r="LGU27" s="747"/>
      <c r="LGV27" s="747"/>
      <c r="LGW27" s="747"/>
      <c r="LGX27" s="747"/>
      <c r="LGY27" s="747"/>
      <c r="LGZ27" s="747"/>
      <c r="LHA27" s="747"/>
      <c r="LHB27" s="747"/>
      <c r="LHC27" s="747"/>
      <c r="LHD27" s="747"/>
      <c r="LHE27" s="747"/>
      <c r="LHF27" s="747"/>
      <c r="LHG27" s="747"/>
      <c r="LHH27" s="747"/>
      <c r="LHI27" s="747"/>
      <c r="LHJ27" s="747"/>
      <c r="LHK27" s="747"/>
      <c r="LHL27" s="747"/>
      <c r="LHM27" s="747"/>
      <c r="LHN27" s="747"/>
      <c r="LHO27" s="747"/>
      <c r="LHP27" s="747"/>
      <c r="LHQ27" s="747"/>
      <c r="LHR27" s="747"/>
      <c r="LHS27" s="747"/>
      <c r="LHT27" s="747"/>
      <c r="LHU27" s="747"/>
      <c r="LHV27" s="747"/>
      <c r="LHW27" s="747"/>
      <c r="LHX27" s="747"/>
      <c r="LHY27" s="747"/>
      <c r="LHZ27" s="747"/>
      <c r="LIA27" s="747"/>
      <c r="LIB27" s="747"/>
      <c r="LIC27" s="747"/>
      <c r="LID27" s="747"/>
      <c r="LIE27" s="747"/>
      <c r="LIF27" s="747"/>
      <c r="LIG27" s="747"/>
      <c r="LIH27" s="747"/>
      <c r="LII27" s="747"/>
      <c r="LIJ27" s="747"/>
      <c r="LIK27" s="747"/>
      <c r="LIL27" s="747"/>
      <c r="LIM27" s="747"/>
      <c r="LIN27" s="747"/>
      <c r="LIO27" s="747"/>
      <c r="LIP27" s="747"/>
      <c r="LIQ27" s="747"/>
      <c r="LIR27" s="747"/>
      <c r="LIS27" s="747"/>
      <c r="LIT27" s="747"/>
      <c r="LIU27" s="747"/>
      <c r="LIV27" s="747"/>
      <c r="LIW27" s="747"/>
      <c r="LIX27" s="747"/>
      <c r="LIY27" s="747"/>
      <c r="LIZ27" s="747"/>
      <c r="LJA27" s="747"/>
      <c r="LJB27" s="747"/>
      <c r="LJC27" s="747"/>
      <c r="LJD27" s="747"/>
      <c r="LJE27" s="747"/>
      <c r="LJF27" s="747"/>
      <c r="LJG27" s="747"/>
      <c r="LJH27" s="747"/>
      <c r="LJI27" s="747"/>
      <c r="LJJ27" s="747"/>
      <c r="LJK27" s="747"/>
      <c r="LJL27" s="747"/>
      <c r="LJM27" s="747"/>
      <c r="LJN27" s="747"/>
      <c r="LJO27" s="747"/>
      <c r="LJP27" s="747"/>
      <c r="LJQ27" s="747"/>
      <c r="LJR27" s="747"/>
      <c r="LJS27" s="747"/>
      <c r="LJT27" s="747"/>
      <c r="LJU27" s="747"/>
      <c r="LJV27" s="747"/>
      <c r="LJW27" s="747"/>
      <c r="LJX27" s="747"/>
      <c r="LJY27" s="747"/>
      <c r="LJZ27" s="747"/>
      <c r="LKA27" s="747"/>
      <c r="LKB27" s="747"/>
      <c r="LKC27" s="747"/>
      <c r="LKD27" s="747"/>
      <c r="LKE27" s="747"/>
      <c r="LKF27" s="747"/>
      <c r="LKG27" s="747"/>
      <c r="LKH27" s="747"/>
      <c r="LKI27" s="747"/>
      <c r="LKJ27" s="747"/>
      <c r="LKK27" s="747"/>
      <c r="LKL27" s="747"/>
      <c r="LKM27" s="747"/>
      <c r="LKN27" s="747"/>
      <c r="LKO27" s="747"/>
      <c r="LKP27" s="747"/>
      <c r="LKQ27" s="747"/>
      <c r="LKR27" s="747"/>
      <c r="LKS27" s="747"/>
      <c r="LKT27" s="747"/>
      <c r="LKU27" s="747"/>
      <c r="LKV27" s="747"/>
      <c r="LKW27" s="747"/>
      <c r="LKX27" s="747"/>
      <c r="LKY27" s="747"/>
      <c r="LKZ27" s="747"/>
      <c r="LLA27" s="747"/>
      <c r="LLB27" s="747"/>
      <c r="LLC27" s="747"/>
      <c r="LLD27" s="747"/>
      <c r="LLE27" s="747"/>
      <c r="LLF27" s="747"/>
      <c r="LLG27" s="747"/>
      <c r="LLH27" s="747"/>
      <c r="LLI27" s="747"/>
      <c r="LLJ27" s="747"/>
      <c r="LLK27" s="747"/>
      <c r="LLL27" s="747"/>
      <c r="LLM27" s="747"/>
      <c r="LLN27" s="747"/>
      <c r="LLO27" s="747"/>
      <c r="LLP27" s="747"/>
      <c r="LLQ27" s="747"/>
      <c r="LLR27" s="747"/>
      <c r="LLS27" s="747"/>
      <c r="LLT27" s="747"/>
      <c r="LLU27" s="747"/>
      <c r="LLV27" s="747"/>
      <c r="LLW27" s="747"/>
      <c r="LLX27" s="747"/>
      <c r="LLY27" s="747"/>
      <c r="LLZ27" s="747"/>
      <c r="LMA27" s="747"/>
      <c r="LMB27" s="747"/>
      <c r="LMC27" s="747"/>
      <c r="LMD27" s="747"/>
      <c r="LME27" s="747"/>
      <c r="LMF27" s="747"/>
      <c r="LMG27" s="747"/>
      <c r="LMH27" s="747"/>
      <c r="LMI27" s="747"/>
      <c r="LMJ27" s="747"/>
      <c r="LMK27" s="747"/>
      <c r="LML27" s="747"/>
      <c r="LMM27" s="747"/>
      <c r="LMN27" s="747"/>
      <c r="LMO27" s="747"/>
      <c r="LMP27" s="747"/>
      <c r="LMQ27" s="747"/>
      <c r="LMR27" s="747"/>
      <c r="LMS27" s="747"/>
      <c r="LMT27" s="747"/>
      <c r="LMU27" s="747"/>
      <c r="LMV27" s="747"/>
      <c r="LMW27" s="747"/>
      <c r="LMX27" s="747"/>
      <c r="LMY27" s="747"/>
      <c r="LMZ27" s="747"/>
      <c r="LNA27" s="747"/>
      <c r="LNB27" s="747"/>
      <c r="LNC27" s="747"/>
      <c r="LND27" s="747"/>
      <c r="LNE27" s="747"/>
      <c r="LNF27" s="747"/>
      <c r="LNG27" s="747"/>
      <c r="LNH27" s="747"/>
      <c r="LNI27" s="747"/>
      <c r="LNJ27" s="747"/>
      <c r="LNK27" s="747"/>
      <c r="LNL27" s="747"/>
      <c r="LNM27" s="747"/>
      <c r="LNN27" s="747"/>
      <c r="LNO27" s="747"/>
      <c r="LNP27" s="747"/>
      <c r="LNQ27" s="747"/>
      <c r="LNR27" s="747"/>
      <c r="LNS27" s="747"/>
      <c r="LNT27" s="747"/>
      <c r="LNU27" s="747"/>
      <c r="LNV27" s="747"/>
      <c r="LNW27" s="747"/>
      <c r="LNX27" s="747"/>
      <c r="LNY27" s="747"/>
      <c r="LNZ27" s="747"/>
      <c r="LOA27" s="747"/>
      <c r="LOB27" s="747"/>
      <c r="LOC27" s="747"/>
      <c r="LOD27" s="747"/>
      <c r="LOE27" s="747"/>
      <c r="LOF27" s="747"/>
      <c r="LOG27" s="747"/>
      <c r="LOH27" s="747"/>
      <c r="LOI27" s="747"/>
      <c r="LOJ27" s="747"/>
      <c r="LOK27" s="747"/>
      <c r="LOL27" s="747"/>
      <c r="LOM27" s="747"/>
      <c r="LON27" s="747"/>
      <c r="LOO27" s="747"/>
      <c r="LOP27" s="747"/>
      <c r="LOQ27" s="747"/>
      <c r="LOR27" s="747"/>
      <c r="LOS27" s="747"/>
      <c r="LOT27" s="747"/>
      <c r="LOU27" s="747"/>
      <c r="LOV27" s="747"/>
      <c r="LOW27" s="747"/>
      <c r="LOX27" s="747"/>
      <c r="LOY27" s="747"/>
      <c r="LOZ27" s="747"/>
      <c r="LPA27" s="747"/>
      <c r="LPB27" s="747"/>
      <c r="LPC27" s="747"/>
      <c r="LPD27" s="747"/>
      <c r="LPE27" s="747"/>
      <c r="LPF27" s="747"/>
      <c r="LPG27" s="747"/>
      <c r="LPH27" s="747"/>
      <c r="LPI27" s="747"/>
      <c r="LPJ27" s="747"/>
      <c r="LPK27" s="747"/>
      <c r="LPL27" s="747"/>
      <c r="LPM27" s="747"/>
      <c r="LPN27" s="747"/>
      <c r="LPO27" s="747"/>
      <c r="LPP27" s="747"/>
      <c r="LPQ27" s="747"/>
      <c r="LPR27" s="747"/>
      <c r="LPS27" s="747"/>
      <c r="LPT27" s="747"/>
      <c r="LPU27" s="747"/>
      <c r="LPV27" s="747"/>
      <c r="LPW27" s="747"/>
      <c r="LPX27" s="747"/>
      <c r="LPY27" s="747"/>
      <c r="LPZ27" s="747"/>
      <c r="LQA27" s="747"/>
      <c r="LQB27" s="747"/>
      <c r="LQC27" s="747"/>
      <c r="LQD27" s="747"/>
      <c r="LQE27" s="747"/>
      <c r="LQF27" s="747"/>
      <c r="LQG27" s="747"/>
      <c r="LQH27" s="747"/>
      <c r="LQI27" s="747"/>
      <c r="LQJ27" s="747"/>
      <c r="LQK27" s="747"/>
      <c r="LQL27" s="747"/>
      <c r="LQM27" s="747"/>
      <c r="LQN27" s="747"/>
      <c r="LQO27" s="747"/>
      <c r="LQP27" s="747"/>
      <c r="LQQ27" s="747"/>
      <c r="LQR27" s="747"/>
      <c r="LQS27" s="747"/>
      <c r="LQT27" s="747"/>
      <c r="LQU27" s="747"/>
      <c r="LQV27" s="747"/>
      <c r="LQW27" s="747"/>
      <c r="LQX27" s="747"/>
      <c r="LQY27" s="747"/>
      <c r="LQZ27" s="747"/>
      <c r="LRA27" s="747"/>
      <c r="LRB27" s="747"/>
      <c r="LRC27" s="747"/>
      <c r="LRD27" s="747"/>
      <c r="LRE27" s="747"/>
      <c r="LRF27" s="747"/>
      <c r="LRG27" s="747"/>
      <c r="LRH27" s="747"/>
      <c r="LRI27" s="747"/>
      <c r="LRJ27" s="747"/>
      <c r="LRK27" s="747"/>
      <c r="LRL27" s="747"/>
      <c r="LRM27" s="747"/>
      <c r="LRN27" s="747"/>
      <c r="LRO27" s="747"/>
      <c r="LRP27" s="747"/>
      <c r="LRQ27" s="747"/>
      <c r="LRR27" s="747"/>
      <c r="LRS27" s="747"/>
      <c r="LRT27" s="747"/>
      <c r="LRU27" s="747"/>
      <c r="LRV27" s="747"/>
      <c r="LRW27" s="747"/>
      <c r="LRX27" s="747"/>
      <c r="LRY27" s="747"/>
      <c r="LRZ27" s="747"/>
      <c r="LSA27" s="747"/>
      <c r="LSB27" s="747"/>
      <c r="LSC27" s="747"/>
      <c r="LSD27" s="747"/>
      <c r="LSE27" s="747"/>
      <c r="LSF27" s="747"/>
      <c r="LSG27" s="747"/>
      <c r="LSH27" s="747"/>
      <c r="LSI27" s="747"/>
      <c r="LSJ27" s="747"/>
      <c r="LSK27" s="747"/>
      <c r="LSL27" s="747"/>
      <c r="LSM27" s="747"/>
      <c r="LSN27" s="747"/>
      <c r="LSO27" s="747"/>
      <c r="LSP27" s="747"/>
      <c r="LSQ27" s="747"/>
      <c r="LSR27" s="747"/>
      <c r="LSS27" s="747"/>
      <c r="LST27" s="747"/>
      <c r="LSU27" s="747"/>
      <c r="LSV27" s="747"/>
      <c r="LSW27" s="747"/>
      <c r="LSX27" s="747"/>
      <c r="LSY27" s="747"/>
      <c r="LSZ27" s="747"/>
      <c r="LTA27" s="747"/>
      <c r="LTB27" s="747"/>
      <c r="LTC27" s="747"/>
      <c r="LTD27" s="747"/>
      <c r="LTE27" s="747"/>
      <c r="LTF27" s="747"/>
      <c r="LTG27" s="747"/>
      <c r="LTH27" s="747"/>
      <c r="LTI27" s="747"/>
      <c r="LTJ27" s="747"/>
      <c r="LTK27" s="747"/>
      <c r="LTL27" s="747"/>
      <c r="LTM27" s="747"/>
      <c r="LTN27" s="747"/>
      <c r="LTO27" s="747"/>
      <c r="LTP27" s="747"/>
      <c r="LTQ27" s="747"/>
      <c r="LTR27" s="747"/>
      <c r="LTS27" s="747"/>
      <c r="LTT27" s="747"/>
      <c r="LTU27" s="747"/>
      <c r="LTV27" s="747"/>
      <c r="LTW27" s="747"/>
      <c r="LTX27" s="747"/>
      <c r="LTY27" s="747"/>
      <c r="LTZ27" s="747"/>
      <c r="LUA27" s="747"/>
      <c r="LUB27" s="747"/>
      <c r="LUC27" s="747"/>
      <c r="LUD27" s="747"/>
      <c r="LUE27" s="747"/>
      <c r="LUF27" s="747"/>
      <c r="LUG27" s="747"/>
      <c r="LUH27" s="747"/>
      <c r="LUI27" s="747"/>
      <c r="LUJ27" s="747"/>
      <c r="LUK27" s="747"/>
      <c r="LUL27" s="747"/>
      <c r="LUM27" s="747"/>
      <c r="LUN27" s="747"/>
      <c r="LUO27" s="747"/>
      <c r="LUP27" s="747"/>
      <c r="LUQ27" s="747"/>
      <c r="LUR27" s="747"/>
      <c r="LUS27" s="747"/>
      <c r="LUT27" s="747"/>
      <c r="LUU27" s="747"/>
      <c r="LUV27" s="747"/>
      <c r="LUW27" s="747"/>
      <c r="LUX27" s="747"/>
      <c r="LUY27" s="747"/>
      <c r="LUZ27" s="747"/>
      <c r="LVA27" s="747"/>
      <c r="LVB27" s="747"/>
      <c r="LVC27" s="747"/>
      <c r="LVD27" s="747"/>
      <c r="LVE27" s="747"/>
      <c r="LVF27" s="747"/>
      <c r="LVG27" s="747"/>
      <c r="LVH27" s="747"/>
      <c r="LVI27" s="747"/>
      <c r="LVJ27" s="747"/>
      <c r="LVK27" s="747"/>
      <c r="LVL27" s="747"/>
      <c r="LVM27" s="747"/>
      <c r="LVN27" s="747"/>
      <c r="LVO27" s="747"/>
      <c r="LVP27" s="747"/>
      <c r="LVQ27" s="747"/>
      <c r="LVR27" s="747"/>
      <c r="LVS27" s="747"/>
      <c r="LVT27" s="747"/>
      <c r="LVU27" s="747"/>
      <c r="LVV27" s="747"/>
      <c r="LVW27" s="747"/>
      <c r="LVX27" s="747"/>
      <c r="LVY27" s="747"/>
      <c r="LVZ27" s="747"/>
      <c r="LWA27" s="747"/>
      <c r="LWB27" s="747"/>
      <c r="LWC27" s="747"/>
      <c r="LWD27" s="747"/>
      <c r="LWE27" s="747"/>
      <c r="LWF27" s="747"/>
      <c r="LWG27" s="747"/>
      <c r="LWH27" s="747"/>
      <c r="LWI27" s="747"/>
      <c r="LWJ27" s="747"/>
      <c r="LWK27" s="747"/>
      <c r="LWL27" s="747"/>
      <c r="LWM27" s="747"/>
      <c r="LWN27" s="747"/>
      <c r="LWO27" s="747"/>
      <c r="LWP27" s="747"/>
      <c r="LWQ27" s="747"/>
      <c r="LWR27" s="747"/>
      <c r="LWS27" s="747"/>
      <c r="LWT27" s="747"/>
      <c r="LWU27" s="747"/>
      <c r="LWV27" s="747"/>
      <c r="LWW27" s="747"/>
      <c r="LWX27" s="747"/>
      <c r="LWY27" s="747"/>
      <c r="LWZ27" s="747"/>
      <c r="LXA27" s="747"/>
      <c r="LXB27" s="747"/>
      <c r="LXC27" s="747"/>
      <c r="LXD27" s="747"/>
      <c r="LXE27" s="747"/>
      <c r="LXF27" s="747"/>
      <c r="LXG27" s="747"/>
      <c r="LXH27" s="747"/>
      <c r="LXI27" s="747"/>
      <c r="LXJ27" s="747"/>
      <c r="LXK27" s="747"/>
      <c r="LXL27" s="747"/>
      <c r="LXM27" s="747"/>
      <c r="LXN27" s="747"/>
      <c r="LXO27" s="747"/>
      <c r="LXP27" s="747"/>
      <c r="LXQ27" s="747"/>
      <c r="LXR27" s="747"/>
      <c r="LXS27" s="747"/>
      <c r="LXT27" s="747"/>
      <c r="LXU27" s="747"/>
      <c r="LXV27" s="747"/>
      <c r="LXW27" s="747"/>
      <c r="LXX27" s="747"/>
      <c r="LXY27" s="747"/>
      <c r="LXZ27" s="747"/>
      <c r="LYA27" s="747"/>
      <c r="LYB27" s="747"/>
      <c r="LYC27" s="747"/>
      <c r="LYD27" s="747"/>
      <c r="LYE27" s="747"/>
      <c r="LYF27" s="747"/>
      <c r="LYG27" s="747"/>
      <c r="LYH27" s="747"/>
      <c r="LYI27" s="747"/>
      <c r="LYJ27" s="747"/>
      <c r="LYK27" s="747"/>
      <c r="LYL27" s="747"/>
      <c r="LYM27" s="747"/>
      <c r="LYN27" s="747"/>
      <c r="LYO27" s="747"/>
      <c r="LYP27" s="747"/>
      <c r="LYQ27" s="747"/>
      <c r="LYR27" s="747"/>
      <c r="LYS27" s="747"/>
      <c r="LYT27" s="747"/>
      <c r="LYU27" s="747"/>
      <c r="LYV27" s="747"/>
      <c r="LYW27" s="747"/>
      <c r="LYX27" s="747"/>
      <c r="LYY27" s="747"/>
      <c r="LYZ27" s="747"/>
      <c r="LZA27" s="747"/>
      <c r="LZB27" s="747"/>
      <c r="LZC27" s="747"/>
      <c r="LZD27" s="747"/>
      <c r="LZE27" s="747"/>
      <c r="LZF27" s="747"/>
      <c r="LZG27" s="747"/>
      <c r="LZH27" s="747"/>
      <c r="LZI27" s="747"/>
      <c r="LZJ27" s="747"/>
      <c r="LZK27" s="747"/>
      <c r="LZL27" s="747"/>
      <c r="LZM27" s="747"/>
      <c r="LZN27" s="747"/>
      <c r="LZO27" s="747"/>
      <c r="LZP27" s="747"/>
      <c r="LZQ27" s="747"/>
      <c r="LZR27" s="747"/>
      <c r="LZS27" s="747"/>
      <c r="LZT27" s="747"/>
      <c r="LZU27" s="747"/>
      <c r="LZV27" s="747"/>
      <c r="LZW27" s="747"/>
      <c r="LZX27" s="747"/>
      <c r="LZY27" s="747"/>
      <c r="LZZ27" s="747"/>
      <c r="MAA27" s="747"/>
      <c r="MAB27" s="747"/>
      <c r="MAC27" s="747"/>
      <c r="MAD27" s="747"/>
      <c r="MAE27" s="747"/>
      <c r="MAF27" s="747"/>
      <c r="MAG27" s="747"/>
      <c r="MAH27" s="747"/>
      <c r="MAI27" s="747"/>
      <c r="MAJ27" s="747"/>
      <c r="MAK27" s="747"/>
      <c r="MAL27" s="747"/>
      <c r="MAM27" s="747"/>
      <c r="MAN27" s="747"/>
      <c r="MAO27" s="747"/>
      <c r="MAP27" s="747"/>
      <c r="MAQ27" s="747"/>
      <c r="MAR27" s="747"/>
      <c r="MAS27" s="747"/>
      <c r="MAT27" s="747"/>
      <c r="MAU27" s="747"/>
      <c r="MAV27" s="747"/>
      <c r="MAW27" s="747"/>
      <c r="MAX27" s="747"/>
      <c r="MAY27" s="747"/>
      <c r="MAZ27" s="747"/>
      <c r="MBA27" s="747"/>
      <c r="MBB27" s="747"/>
      <c r="MBC27" s="747"/>
      <c r="MBD27" s="747"/>
      <c r="MBE27" s="747"/>
      <c r="MBF27" s="747"/>
      <c r="MBG27" s="747"/>
      <c r="MBH27" s="747"/>
      <c r="MBI27" s="747"/>
      <c r="MBJ27" s="747"/>
      <c r="MBK27" s="747"/>
      <c r="MBL27" s="747"/>
      <c r="MBM27" s="747"/>
      <c r="MBN27" s="747"/>
      <c r="MBO27" s="747"/>
      <c r="MBP27" s="747"/>
      <c r="MBQ27" s="747"/>
      <c r="MBR27" s="747"/>
      <c r="MBS27" s="747"/>
      <c r="MBT27" s="747"/>
      <c r="MBU27" s="747"/>
      <c r="MBV27" s="747"/>
      <c r="MBW27" s="747"/>
      <c r="MBX27" s="747"/>
      <c r="MBY27" s="747"/>
      <c r="MBZ27" s="747"/>
      <c r="MCA27" s="747"/>
      <c r="MCB27" s="747"/>
      <c r="MCC27" s="747"/>
      <c r="MCD27" s="747"/>
      <c r="MCE27" s="747"/>
      <c r="MCF27" s="747"/>
      <c r="MCG27" s="747"/>
      <c r="MCH27" s="747"/>
      <c r="MCI27" s="747"/>
      <c r="MCJ27" s="747"/>
      <c r="MCK27" s="747"/>
      <c r="MCL27" s="747"/>
      <c r="MCM27" s="747"/>
      <c r="MCN27" s="747"/>
      <c r="MCO27" s="747"/>
      <c r="MCP27" s="747"/>
      <c r="MCQ27" s="747"/>
      <c r="MCR27" s="747"/>
      <c r="MCS27" s="747"/>
      <c r="MCT27" s="747"/>
      <c r="MCU27" s="747"/>
      <c r="MCV27" s="747"/>
      <c r="MCW27" s="747"/>
      <c r="MCX27" s="747"/>
      <c r="MCY27" s="747"/>
      <c r="MCZ27" s="747"/>
      <c r="MDA27" s="747"/>
      <c r="MDB27" s="747"/>
      <c r="MDC27" s="747"/>
      <c r="MDD27" s="747"/>
      <c r="MDE27" s="747"/>
      <c r="MDF27" s="747"/>
      <c r="MDG27" s="747"/>
      <c r="MDH27" s="747"/>
      <c r="MDI27" s="747"/>
      <c r="MDJ27" s="747"/>
      <c r="MDK27" s="747"/>
      <c r="MDL27" s="747"/>
      <c r="MDM27" s="747"/>
      <c r="MDN27" s="747"/>
      <c r="MDO27" s="747"/>
      <c r="MDP27" s="747"/>
      <c r="MDQ27" s="747"/>
      <c r="MDR27" s="747"/>
      <c r="MDS27" s="747"/>
      <c r="MDT27" s="747"/>
      <c r="MDU27" s="747"/>
      <c r="MDV27" s="747"/>
      <c r="MDW27" s="747"/>
      <c r="MDX27" s="747"/>
      <c r="MDY27" s="747"/>
      <c r="MDZ27" s="747"/>
      <c r="MEA27" s="747"/>
      <c r="MEB27" s="747"/>
      <c r="MEC27" s="747"/>
      <c r="MED27" s="747"/>
      <c r="MEE27" s="747"/>
      <c r="MEF27" s="747"/>
      <c r="MEG27" s="747"/>
      <c r="MEH27" s="747"/>
      <c r="MEI27" s="747"/>
      <c r="MEJ27" s="747"/>
      <c r="MEK27" s="747"/>
      <c r="MEL27" s="747"/>
      <c r="MEM27" s="747"/>
      <c r="MEN27" s="747"/>
      <c r="MEO27" s="747"/>
      <c r="MEP27" s="747"/>
      <c r="MEQ27" s="747"/>
      <c r="MER27" s="747"/>
      <c r="MES27" s="747"/>
      <c r="MET27" s="747"/>
      <c r="MEU27" s="747"/>
      <c r="MEV27" s="747"/>
      <c r="MEW27" s="747"/>
      <c r="MEX27" s="747"/>
      <c r="MEY27" s="747"/>
      <c r="MEZ27" s="747"/>
      <c r="MFA27" s="747"/>
      <c r="MFB27" s="747"/>
      <c r="MFC27" s="747"/>
      <c r="MFD27" s="747"/>
      <c r="MFE27" s="747"/>
      <c r="MFF27" s="747"/>
      <c r="MFG27" s="747"/>
      <c r="MFH27" s="747"/>
      <c r="MFI27" s="747"/>
      <c r="MFJ27" s="747"/>
      <c r="MFK27" s="747"/>
      <c r="MFL27" s="747"/>
      <c r="MFM27" s="747"/>
      <c r="MFN27" s="747"/>
      <c r="MFO27" s="747"/>
      <c r="MFP27" s="747"/>
      <c r="MFQ27" s="747"/>
      <c r="MFR27" s="747"/>
      <c r="MFS27" s="747"/>
      <c r="MFT27" s="747"/>
      <c r="MFU27" s="747"/>
      <c r="MFV27" s="747"/>
      <c r="MFW27" s="747"/>
      <c r="MFX27" s="747"/>
      <c r="MFY27" s="747"/>
      <c r="MFZ27" s="747"/>
      <c r="MGA27" s="747"/>
      <c r="MGB27" s="747"/>
      <c r="MGC27" s="747"/>
      <c r="MGD27" s="747"/>
      <c r="MGE27" s="747"/>
      <c r="MGF27" s="747"/>
      <c r="MGG27" s="747"/>
      <c r="MGH27" s="747"/>
      <c r="MGI27" s="747"/>
      <c r="MGJ27" s="747"/>
      <c r="MGK27" s="747"/>
      <c r="MGL27" s="747"/>
      <c r="MGM27" s="747"/>
      <c r="MGN27" s="747"/>
      <c r="MGO27" s="747"/>
      <c r="MGP27" s="747"/>
      <c r="MGQ27" s="747"/>
      <c r="MGR27" s="747"/>
      <c r="MGS27" s="747"/>
      <c r="MGT27" s="747"/>
      <c r="MGU27" s="747"/>
      <c r="MGV27" s="747"/>
      <c r="MGW27" s="747"/>
      <c r="MGX27" s="747"/>
      <c r="MGY27" s="747"/>
      <c r="MGZ27" s="747"/>
      <c r="MHA27" s="747"/>
      <c r="MHB27" s="747"/>
      <c r="MHC27" s="747"/>
      <c r="MHD27" s="747"/>
      <c r="MHE27" s="747"/>
      <c r="MHF27" s="747"/>
      <c r="MHG27" s="747"/>
      <c r="MHH27" s="747"/>
      <c r="MHI27" s="747"/>
      <c r="MHJ27" s="747"/>
      <c r="MHK27" s="747"/>
      <c r="MHL27" s="747"/>
      <c r="MHM27" s="747"/>
      <c r="MHN27" s="747"/>
      <c r="MHO27" s="747"/>
      <c r="MHP27" s="747"/>
      <c r="MHQ27" s="747"/>
      <c r="MHR27" s="747"/>
      <c r="MHS27" s="747"/>
      <c r="MHT27" s="747"/>
      <c r="MHU27" s="747"/>
      <c r="MHV27" s="747"/>
      <c r="MHW27" s="747"/>
      <c r="MHX27" s="747"/>
      <c r="MHY27" s="747"/>
      <c r="MHZ27" s="747"/>
      <c r="MIA27" s="747"/>
      <c r="MIB27" s="747"/>
      <c r="MIC27" s="747"/>
      <c r="MID27" s="747"/>
      <c r="MIE27" s="747"/>
      <c r="MIF27" s="747"/>
      <c r="MIG27" s="747"/>
      <c r="MIH27" s="747"/>
      <c r="MII27" s="747"/>
      <c r="MIJ27" s="747"/>
      <c r="MIK27" s="747"/>
      <c r="MIL27" s="747"/>
      <c r="MIM27" s="747"/>
      <c r="MIN27" s="747"/>
      <c r="MIO27" s="747"/>
      <c r="MIP27" s="747"/>
      <c r="MIQ27" s="747"/>
      <c r="MIR27" s="747"/>
      <c r="MIS27" s="747"/>
      <c r="MIT27" s="747"/>
      <c r="MIU27" s="747"/>
      <c r="MIV27" s="747"/>
      <c r="MIW27" s="747"/>
      <c r="MIX27" s="747"/>
      <c r="MIY27" s="747"/>
      <c r="MIZ27" s="747"/>
      <c r="MJA27" s="747"/>
      <c r="MJB27" s="747"/>
      <c r="MJC27" s="747"/>
      <c r="MJD27" s="747"/>
      <c r="MJE27" s="747"/>
      <c r="MJF27" s="747"/>
      <c r="MJG27" s="747"/>
      <c r="MJH27" s="747"/>
      <c r="MJI27" s="747"/>
      <c r="MJJ27" s="747"/>
      <c r="MJK27" s="747"/>
      <c r="MJL27" s="747"/>
      <c r="MJM27" s="747"/>
      <c r="MJN27" s="747"/>
      <c r="MJO27" s="747"/>
      <c r="MJP27" s="747"/>
      <c r="MJQ27" s="747"/>
      <c r="MJR27" s="747"/>
      <c r="MJS27" s="747"/>
      <c r="MJT27" s="747"/>
      <c r="MJU27" s="747"/>
      <c r="MJV27" s="747"/>
      <c r="MJW27" s="747"/>
      <c r="MJX27" s="747"/>
      <c r="MJY27" s="747"/>
      <c r="MJZ27" s="747"/>
      <c r="MKA27" s="747"/>
      <c r="MKB27" s="747"/>
      <c r="MKC27" s="747"/>
      <c r="MKD27" s="747"/>
      <c r="MKE27" s="747"/>
      <c r="MKF27" s="747"/>
      <c r="MKG27" s="747"/>
      <c r="MKH27" s="747"/>
      <c r="MKI27" s="747"/>
      <c r="MKJ27" s="747"/>
      <c r="MKK27" s="747"/>
      <c r="MKL27" s="747"/>
      <c r="MKM27" s="747"/>
      <c r="MKN27" s="747"/>
      <c r="MKO27" s="747"/>
      <c r="MKP27" s="747"/>
      <c r="MKQ27" s="747"/>
      <c r="MKR27" s="747"/>
      <c r="MKS27" s="747"/>
      <c r="MKT27" s="747"/>
      <c r="MKU27" s="747"/>
      <c r="MKV27" s="747"/>
      <c r="MKW27" s="747"/>
      <c r="MKX27" s="747"/>
      <c r="MKY27" s="747"/>
      <c r="MKZ27" s="747"/>
      <c r="MLA27" s="747"/>
      <c r="MLB27" s="747"/>
      <c r="MLC27" s="747"/>
      <c r="MLD27" s="747"/>
      <c r="MLE27" s="747"/>
      <c r="MLF27" s="747"/>
      <c r="MLG27" s="747"/>
      <c r="MLH27" s="747"/>
      <c r="MLI27" s="747"/>
      <c r="MLJ27" s="747"/>
      <c r="MLK27" s="747"/>
      <c r="MLL27" s="747"/>
      <c r="MLM27" s="747"/>
      <c r="MLN27" s="747"/>
      <c r="MLO27" s="747"/>
      <c r="MLP27" s="747"/>
      <c r="MLQ27" s="747"/>
      <c r="MLR27" s="747"/>
      <c r="MLS27" s="747"/>
      <c r="MLT27" s="747"/>
      <c r="MLU27" s="747"/>
      <c r="MLV27" s="747"/>
      <c r="MLW27" s="747"/>
      <c r="MLX27" s="747"/>
      <c r="MLY27" s="747"/>
      <c r="MLZ27" s="747"/>
      <c r="MMA27" s="747"/>
      <c r="MMB27" s="747"/>
      <c r="MMC27" s="747"/>
      <c r="MMD27" s="747"/>
      <c r="MME27" s="747"/>
      <c r="MMF27" s="747"/>
      <c r="MMG27" s="747"/>
      <c r="MMH27" s="747"/>
      <c r="MMI27" s="747"/>
      <c r="MMJ27" s="747"/>
      <c r="MMK27" s="747"/>
      <c r="MML27" s="747"/>
      <c r="MMM27" s="747"/>
      <c r="MMN27" s="747"/>
      <c r="MMO27" s="747"/>
      <c r="MMP27" s="747"/>
      <c r="MMQ27" s="747"/>
      <c r="MMR27" s="747"/>
      <c r="MMS27" s="747"/>
      <c r="MMT27" s="747"/>
      <c r="MMU27" s="747"/>
      <c r="MMV27" s="747"/>
      <c r="MMW27" s="747"/>
      <c r="MMX27" s="747"/>
      <c r="MMY27" s="747"/>
      <c r="MMZ27" s="747"/>
      <c r="MNA27" s="747"/>
      <c r="MNB27" s="747"/>
      <c r="MNC27" s="747"/>
      <c r="MND27" s="747"/>
      <c r="MNE27" s="747"/>
      <c r="MNF27" s="747"/>
      <c r="MNG27" s="747"/>
      <c r="MNH27" s="747"/>
      <c r="MNI27" s="747"/>
      <c r="MNJ27" s="747"/>
      <c r="MNK27" s="747"/>
      <c r="MNL27" s="747"/>
      <c r="MNM27" s="747"/>
      <c r="MNN27" s="747"/>
      <c r="MNO27" s="747"/>
      <c r="MNP27" s="747"/>
      <c r="MNQ27" s="747"/>
      <c r="MNR27" s="747"/>
      <c r="MNS27" s="747"/>
      <c r="MNT27" s="747"/>
      <c r="MNU27" s="747"/>
      <c r="MNV27" s="747"/>
      <c r="MNW27" s="747"/>
      <c r="MNX27" s="747"/>
      <c r="MNY27" s="747"/>
      <c r="MNZ27" s="747"/>
      <c r="MOA27" s="747"/>
      <c r="MOB27" s="747"/>
      <c r="MOC27" s="747"/>
      <c r="MOD27" s="747"/>
      <c r="MOE27" s="747"/>
      <c r="MOF27" s="747"/>
      <c r="MOG27" s="747"/>
      <c r="MOH27" s="747"/>
      <c r="MOI27" s="747"/>
      <c r="MOJ27" s="747"/>
      <c r="MOK27" s="747"/>
      <c r="MOL27" s="747"/>
      <c r="MOM27" s="747"/>
      <c r="MON27" s="747"/>
      <c r="MOO27" s="747"/>
      <c r="MOP27" s="747"/>
      <c r="MOQ27" s="747"/>
      <c r="MOR27" s="747"/>
      <c r="MOS27" s="747"/>
      <c r="MOT27" s="747"/>
      <c r="MOU27" s="747"/>
      <c r="MOV27" s="747"/>
      <c r="MOW27" s="747"/>
      <c r="MOX27" s="747"/>
      <c r="MOY27" s="747"/>
      <c r="MOZ27" s="747"/>
      <c r="MPA27" s="747"/>
      <c r="MPB27" s="747"/>
      <c r="MPC27" s="747"/>
      <c r="MPD27" s="747"/>
      <c r="MPE27" s="747"/>
      <c r="MPF27" s="747"/>
      <c r="MPG27" s="747"/>
      <c r="MPH27" s="747"/>
      <c r="MPI27" s="747"/>
      <c r="MPJ27" s="747"/>
      <c r="MPK27" s="747"/>
      <c r="MPL27" s="747"/>
      <c r="MPM27" s="747"/>
      <c r="MPN27" s="747"/>
      <c r="MPO27" s="747"/>
      <c r="MPP27" s="747"/>
      <c r="MPQ27" s="747"/>
      <c r="MPR27" s="747"/>
      <c r="MPS27" s="747"/>
      <c r="MPT27" s="747"/>
      <c r="MPU27" s="747"/>
      <c r="MPV27" s="747"/>
      <c r="MPW27" s="747"/>
      <c r="MPX27" s="747"/>
      <c r="MPY27" s="747"/>
      <c r="MPZ27" s="747"/>
      <c r="MQA27" s="747"/>
      <c r="MQB27" s="747"/>
      <c r="MQC27" s="747"/>
      <c r="MQD27" s="747"/>
      <c r="MQE27" s="747"/>
      <c r="MQF27" s="747"/>
      <c r="MQG27" s="747"/>
      <c r="MQH27" s="747"/>
      <c r="MQI27" s="747"/>
      <c r="MQJ27" s="747"/>
      <c r="MQK27" s="747"/>
      <c r="MQL27" s="747"/>
      <c r="MQM27" s="747"/>
      <c r="MQN27" s="747"/>
      <c r="MQO27" s="747"/>
      <c r="MQP27" s="747"/>
      <c r="MQQ27" s="747"/>
      <c r="MQR27" s="747"/>
      <c r="MQS27" s="747"/>
      <c r="MQT27" s="747"/>
      <c r="MQU27" s="747"/>
      <c r="MQV27" s="747"/>
      <c r="MQW27" s="747"/>
      <c r="MQX27" s="747"/>
      <c r="MQY27" s="747"/>
      <c r="MQZ27" s="747"/>
      <c r="MRA27" s="747"/>
      <c r="MRB27" s="747"/>
      <c r="MRC27" s="747"/>
      <c r="MRD27" s="747"/>
      <c r="MRE27" s="747"/>
      <c r="MRF27" s="747"/>
      <c r="MRG27" s="747"/>
      <c r="MRH27" s="747"/>
      <c r="MRI27" s="747"/>
      <c r="MRJ27" s="747"/>
      <c r="MRK27" s="747"/>
      <c r="MRL27" s="747"/>
      <c r="MRM27" s="747"/>
      <c r="MRN27" s="747"/>
      <c r="MRO27" s="747"/>
      <c r="MRP27" s="747"/>
      <c r="MRQ27" s="747"/>
      <c r="MRR27" s="747"/>
      <c r="MRS27" s="747"/>
      <c r="MRT27" s="747"/>
      <c r="MRU27" s="747"/>
      <c r="MRV27" s="747"/>
      <c r="MRW27" s="747"/>
      <c r="MRX27" s="747"/>
      <c r="MRY27" s="747"/>
      <c r="MRZ27" s="747"/>
      <c r="MSA27" s="747"/>
      <c r="MSB27" s="747"/>
      <c r="MSC27" s="747"/>
      <c r="MSD27" s="747"/>
      <c r="MSE27" s="747"/>
      <c r="MSF27" s="747"/>
      <c r="MSG27" s="747"/>
      <c r="MSH27" s="747"/>
      <c r="MSI27" s="747"/>
      <c r="MSJ27" s="747"/>
      <c r="MSK27" s="747"/>
      <c r="MSL27" s="747"/>
      <c r="MSM27" s="747"/>
      <c r="MSN27" s="747"/>
      <c r="MSO27" s="747"/>
      <c r="MSP27" s="747"/>
      <c r="MSQ27" s="747"/>
      <c r="MSR27" s="747"/>
      <c r="MSS27" s="747"/>
      <c r="MST27" s="747"/>
      <c r="MSU27" s="747"/>
      <c r="MSV27" s="747"/>
      <c r="MSW27" s="747"/>
      <c r="MSX27" s="747"/>
      <c r="MSY27" s="747"/>
      <c r="MSZ27" s="747"/>
      <c r="MTA27" s="747"/>
      <c r="MTB27" s="747"/>
      <c r="MTC27" s="747"/>
      <c r="MTD27" s="747"/>
      <c r="MTE27" s="747"/>
      <c r="MTF27" s="747"/>
      <c r="MTG27" s="747"/>
      <c r="MTH27" s="747"/>
      <c r="MTI27" s="747"/>
      <c r="MTJ27" s="747"/>
      <c r="MTK27" s="747"/>
      <c r="MTL27" s="747"/>
      <c r="MTM27" s="747"/>
      <c r="MTN27" s="747"/>
      <c r="MTO27" s="747"/>
      <c r="MTP27" s="747"/>
      <c r="MTQ27" s="747"/>
      <c r="MTR27" s="747"/>
      <c r="MTS27" s="747"/>
      <c r="MTT27" s="747"/>
      <c r="MTU27" s="747"/>
      <c r="MTV27" s="747"/>
      <c r="MTW27" s="747"/>
      <c r="MTX27" s="747"/>
      <c r="MTY27" s="747"/>
      <c r="MTZ27" s="747"/>
      <c r="MUA27" s="747"/>
      <c r="MUB27" s="747"/>
      <c r="MUC27" s="747"/>
      <c r="MUD27" s="747"/>
      <c r="MUE27" s="747"/>
      <c r="MUF27" s="747"/>
      <c r="MUG27" s="747"/>
      <c r="MUH27" s="747"/>
      <c r="MUI27" s="747"/>
      <c r="MUJ27" s="747"/>
      <c r="MUK27" s="747"/>
      <c r="MUL27" s="747"/>
      <c r="MUM27" s="747"/>
      <c r="MUN27" s="747"/>
      <c r="MUO27" s="747"/>
      <c r="MUP27" s="747"/>
      <c r="MUQ27" s="747"/>
      <c r="MUR27" s="747"/>
      <c r="MUS27" s="747"/>
      <c r="MUT27" s="747"/>
      <c r="MUU27" s="747"/>
      <c r="MUV27" s="747"/>
      <c r="MUW27" s="747"/>
      <c r="MUX27" s="747"/>
      <c r="MUY27" s="747"/>
      <c r="MUZ27" s="747"/>
      <c r="MVA27" s="747"/>
      <c r="MVB27" s="747"/>
      <c r="MVC27" s="747"/>
      <c r="MVD27" s="747"/>
      <c r="MVE27" s="747"/>
      <c r="MVF27" s="747"/>
      <c r="MVG27" s="747"/>
      <c r="MVH27" s="747"/>
      <c r="MVI27" s="747"/>
      <c r="MVJ27" s="747"/>
      <c r="MVK27" s="747"/>
      <c r="MVL27" s="747"/>
      <c r="MVM27" s="747"/>
      <c r="MVN27" s="747"/>
      <c r="MVO27" s="747"/>
      <c r="MVP27" s="747"/>
      <c r="MVQ27" s="747"/>
      <c r="MVR27" s="747"/>
      <c r="MVS27" s="747"/>
      <c r="MVT27" s="747"/>
      <c r="MVU27" s="747"/>
      <c r="MVV27" s="747"/>
      <c r="MVW27" s="747"/>
      <c r="MVX27" s="747"/>
      <c r="MVY27" s="747"/>
      <c r="MVZ27" s="747"/>
      <c r="MWA27" s="747"/>
      <c r="MWB27" s="747"/>
      <c r="MWC27" s="747"/>
      <c r="MWD27" s="747"/>
      <c r="MWE27" s="747"/>
      <c r="MWF27" s="747"/>
      <c r="MWG27" s="747"/>
      <c r="MWH27" s="747"/>
      <c r="MWI27" s="747"/>
      <c r="MWJ27" s="747"/>
      <c r="MWK27" s="747"/>
      <c r="MWL27" s="747"/>
      <c r="MWM27" s="747"/>
      <c r="MWN27" s="747"/>
      <c r="MWO27" s="747"/>
      <c r="MWP27" s="747"/>
      <c r="MWQ27" s="747"/>
      <c r="MWR27" s="747"/>
      <c r="MWS27" s="747"/>
      <c r="MWT27" s="747"/>
      <c r="MWU27" s="747"/>
      <c r="MWV27" s="747"/>
      <c r="MWW27" s="747"/>
      <c r="MWX27" s="747"/>
      <c r="MWY27" s="747"/>
      <c r="MWZ27" s="747"/>
      <c r="MXA27" s="747"/>
      <c r="MXB27" s="747"/>
      <c r="MXC27" s="747"/>
      <c r="MXD27" s="747"/>
      <c r="MXE27" s="747"/>
      <c r="MXF27" s="747"/>
      <c r="MXG27" s="747"/>
      <c r="MXH27" s="747"/>
      <c r="MXI27" s="747"/>
      <c r="MXJ27" s="747"/>
      <c r="MXK27" s="747"/>
      <c r="MXL27" s="747"/>
      <c r="MXM27" s="747"/>
      <c r="MXN27" s="747"/>
      <c r="MXO27" s="747"/>
      <c r="MXP27" s="747"/>
      <c r="MXQ27" s="747"/>
      <c r="MXR27" s="747"/>
      <c r="MXS27" s="747"/>
      <c r="MXT27" s="747"/>
      <c r="MXU27" s="747"/>
      <c r="MXV27" s="747"/>
      <c r="MXW27" s="747"/>
      <c r="MXX27" s="747"/>
      <c r="MXY27" s="747"/>
      <c r="MXZ27" s="747"/>
      <c r="MYA27" s="747"/>
      <c r="MYB27" s="747"/>
      <c r="MYC27" s="747"/>
      <c r="MYD27" s="747"/>
      <c r="MYE27" s="747"/>
      <c r="MYF27" s="747"/>
      <c r="MYG27" s="747"/>
      <c r="MYH27" s="747"/>
      <c r="MYI27" s="747"/>
      <c r="MYJ27" s="747"/>
      <c r="MYK27" s="747"/>
      <c r="MYL27" s="747"/>
      <c r="MYM27" s="747"/>
      <c r="MYN27" s="747"/>
      <c r="MYO27" s="747"/>
      <c r="MYP27" s="747"/>
      <c r="MYQ27" s="747"/>
      <c r="MYR27" s="747"/>
      <c r="MYS27" s="747"/>
      <c r="MYT27" s="747"/>
      <c r="MYU27" s="747"/>
      <c r="MYV27" s="747"/>
      <c r="MYW27" s="747"/>
      <c r="MYX27" s="747"/>
      <c r="MYY27" s="747"/>
      <c r="MYZ27" s="747"/>
      <c r="MZA27" s="747"/>
      <c r="MZB27" s="747"/>
      <c r="MZC27" s="747"/>
      <c r="MZD27" s="747"/>
      <c r="MZE27" s="747"/>
      <c r="MZF27" s="747"/>
      <c r="MZG27" s="747"/>
      <c r="MZH27" s="747"/>
      <c r="MZI27" s="747"/>
      <c r="MZJ27" s="747"/>
      <c r="MZK27" s="747"/>
      <c r="MZL27" s="747"/>
      <c r="MZM27" s="747"/>
      <c r="MZN27" s="747"/>
      <c r="MZO27" s="747"/>
      <c r="MZP27" s="747"/>
      <c r="MZQ27" s="747"/>
      <c r="MZR27" s="747"/>
      <c r="MZS27" s="747"/>
      <c r="MZT27" s="747"/>
      <c r="MZU27" s="747"/>
      <c r="MZV27" s="747"/>
      <c r="MZW27" s="747"/>
      <c r="MZX27" s="747"/>
      <c r="MZY27" s="747"/>
      <c r="MZZ27" s="747"/>
      <c r="NAA27" s="747"/>
      <c r="NAB27" s="747"/>
      <c r="NAC27" s="747"/>
      <c r="NAD27" s="747"/>
      <c r="NAE27" s="747"/>
      <c r="NAF27" s="747"/>
      <c r="NAG27" s="747"/>
      <c r="NAH27" s="747"/>
      <c r="NAI27" s="747"/>
      <c r="NAJ27" s="747"/>
      <c r="NAK27" s="747"/>
      <c r="NAL27" s="747"/>
      <c r="NAM27" s="747"/>
      <c r="NAN27" s="747"/>
      <c r="NAO27" s="747"/>
      <c r="NAP27" s="747"/>
      <c r="NAQ27" s="747"/>
      <c r="NAR27" s="747"/>
      <c r="NAS27" s="747"/>
      <c r="NAT27" s="747"/>
      <c r="NAU27" s="747"/>
      <c r="NAV27" s="747"/>
      <c r="NAW27" s="747"/>
      <c r="NAX27" s="747"/>
      <c r="NAY27" s="747"/>
      <c r="NAZ27" s="747"/>
      <c r="NBA27" s="747"/>
      <c r="NBB27" s="747"/>
      <c r="NBC27" s="747"/>
      <c r="NBD27" s="747"/>
      <c r="NBE27" s="747"/>
      <c r="NBF27" s="747"/>
      <c r="NBG27" s="747"/>
      <c r="NBH27" s="747"/>
      <c r="NBI27" s="747"/>
      <c r="NBJ27" s="747"/>
      <c r="NBK27" s="747"/>
      <c r="NBL27" s="747"/>
      <c r="NBM27" s="747"/>
      <c r="NBN27" s="747"/>
      <c r="NBO27" s="747"/>
      <c r="NBP27" s="747"/>
      <c r="NBQ27" s="747"/>
      <c r="NBR27" s="747"/>
      <c r="NBS27" s="747"/>
      <c r="NBT27" s="747"/>
      <c r="NBU27" s="747"/>
      <c r="NBV27" s="747"/>
      <c r="NBW27" s="747"/>
      <c r="NBX27" s="747"/>
      <c r="NBY27" s="747"/>
      <c r="NBZ27" s="747"/>
      <c r="NCA27" s="747"/>
      <c r="NCB27" s="747"/>
      <c r="NCC27" s="747"/>
      <c r="NCD27" s="747"/>
      <c r="NCE27" s="747"/>
      <c r="NCF27" s="747"/>
      <c r="NCG27" s="747"/>
      <c r="NCH27" s="747"/>
      <c r="NCI27" s="747"/>
      <c r="NCJ27" s="747"/>
      <c r="NCK27" s="747"/>
      <c r="NCL27" s="747"/>
      <c r="NCM27" s="747"/>
      <c r="NCN27" s="747"/>
      <c r="NCO27" s="747"/>
      <c r="NCP27" s="747"/>
      <c r="NCQ27" s="747"/>
      <c r="NCR27" s="747"/>
      <c r="NCS27" s="747"/>
      <c r="NCT27" s="747"/>
      <c r="NCU27" s="747"/>
      <c r="NCV27" s="747"/>
      <c r="NCW27" s="747"/>
      <c r="NCX27" s="747"/>
      <c r="NCY27" s="747"/>
      <c r="NCZ27" s="747"/>
      <c r="NDA27" s="747"/>
      <c r="NDB27" s="747"/>
      <c r="NDC27" s="747"/>
      <c r="NDD27" s="747"/>
      <c r="NDE27" s="747"/>
      <c r="NDF27" s="747"/>
      <c r="NDG27" s="747"/>
      <c r="NDH27" s="747"/>
      <c r="NDI27" s="747"/>
      <c r="NDJ27" s="747"/>
      <c r="NDK27" s="747"/>
      <c r="NDL27" s="747"/>
      <c r="NDM27" s="747"/>
      <c r="NDN27" s="747"/>
      <c r="NDO27" s="747"/>
      <c r="NDP27" s="747"/>
      <c r="NDQ27" s="747"/>
      <c r="NDR27" s="747"/>
      <c r="NDS27" s="747"/>
      <c r="NDT27" s="747"/>
      <c r="NDU27" s="747"/>
      <c r="NDV27" s="747"/>
      <c r="NDW27" s="747"/>
      <c r="NDX27" s="747"/>
      <c r="NDY27" s="747"/>
      <c r="NDZ27" s="747"/>
      <c r="NEA27" s="747"/>
      <c r="NEB27" s="747"/>
      <c r="NEC27" s="747"/>
      <c r="NED27" s="747"/>
      <c r="NEE27" s="747"/>
      <c r="NEF27" s="747"/>
      <c r="NEG27" s="747"/>
      <c r="NEH27" s="747"/>
      <c r="NEI27" s="747"/>
      <c r="NEJ27" s="747"/>
      <c r="NEK27" s="747"/>
      <c r="NEL27" s="747"/>
      <c r="NEM27" s="747"/>
      <c r="NEN27" s="747"/>
      <c r="NEO27" s="747"/>
      <c r="NEP27" s="747"/>
      <c r="NEQ27" s="747"/>
      <c r="NER27" s="747"/>
      <c r="NES27" s="747"/>
      <c r="NET27" s="747"/>
      <c r="NEU27" s="747"/>
      <c r="NEV27" s="747"/>
      <c r="NEW27" s="747"/>
      <c r="NEX27" s="747"/>
      <c r="NEY27" s="747"/>
      <c r="NEZ27" s="747"/>
      <c r="NFA27" s="747"/>
      <c r="NFB27" s="747"/>
      <c r="NFC27" s="747"/>
      <c r="NFD27" s="747"/>
      <c r="NFE27" s="747"/>
      <c r="NFF27" s="747"/>
      <c r="NFG27" s="747"/>
      <c r="NFH27" s="747"/>
      <c r="NFI27" s="747"/>
      <c r="NFJ27" s="747"/>
      <c r="NFK27" s="747"/>
      <c r="NFL27" s="747"/>
      <c r="NFM27" s="747"/>
      <c r="NFN27" s="747"/>
      <c r="NFO27" s="747"/>
      <c r="NFP27" s="747"/>
      <c r="NFQ27" s="747"/>
      <c r="NFR27" s="747"/>
      <c r="NFS27" s="747"/>
      <c r="NFT27" s="747"/>
      <c r="NFU27" s="747"/>
      <c r="NFV27" s="747"/>
      <c r="NFW27" s="747"/>
      <c r="NFX27" s="747"/>
      <c r="NFY27" s="747"/>
      <c r="NFZ27" s="747"/>
      <c r="NGA27" s="747"/>
      <c r="NGB27" s="747"/>
      <c r="NGC27" s="747"/>
      <c r="NGD27" s="747"/>
      <c r="NGE27" s="747"/>
      <c r="NGF27" s="747"/>
      <c r="NGG27" s="747"/>
      <c r="NGH27" s="747"/>
      <c r="NGI27" s="747"/>
      <c r="NGJ27" s="747"/>
      <c r="NGK27" s="747"/>
      <c r="NGL27" s="747"/>
      <c r="NGM27" s="747"/>
      <c r="NGN27" s="747"/>
      <c r="NGO27" s="747"/>
      <c r="NGP27" s="747"/>
      <c r="NGQ27" s="747"/>
      <c r="NGR27" s="747"/>
      <c r="NGS27" s="747"/>
      <c r="NGT27" s="747"/>
      <c r="NGU27" s="747"/>
      <c r="NGV27" s="747"/>
      <c r="NGW27" s="747"/>
      <c r="NGX27" s="747"/>
      <c r="NGY27" s="747"/>
      <c r="NGZ27" s="747"/>
      <c r="NHA27" s="747"/>
      <c r="NHB27" s="747"/>
      <c r="NHC27" s="747"/>
      <c r="NHD27" s="747"/>
      <c r="NHE27" s="747"/>
      <c r="NHF27" s="747"/>
      <c r="NHG27" s="747"/>
      <c r="NHH27" s="747"/>
      <c r="NHI27" s="747"/>
      <c r="NHJ27" s="747"/>
      <c r="NHK27" s="747"/>
      <c r="NHL27" s="747"/>
      <c r="NHM27" s="747"/>
      <c r="NHN27" s="747"/>
      <c r="NHO27" s="747"/>
      <c r="NHP27" s="747"/>
      <c r="NHQ27" s="747"/>
      <c r="NHR27" s="747"/>
      <c r="NHS27" s="747"/>
      <c r="NHT27" s="747"/>
      <c r="NHU27" s="747"/>
      <c r="NHV27" s="747"/>
      <c r="NHW27" s="747"/>
      <c r="NHX27" s="747"/>
      <c r="NHY27" s="747"/>
      <c r="NHZ27" s="747"/>
      <c r="NIA27" s="747"/>
      <c r="NIB27" s="747"/>
      <c r="NIC27" s="747"/>
      <c r="NID27" s="747"/>
      <c r="NIE27" s="747"/>
      <c r="NIF27" s="747"/>
      <c r="NIG27" s="747"/>
      <c r="NIH27" s="747"/>
      <c r="NII27" s="747"/>
      <c r="NIJ27" s="747"/>
      <c r="NIK27" s="747"/>
      <c r="NIL27" s="747"/>
      <c r="NIM27" s="747"/>
      <c r="NIN27" s="747"/>
      <c r="NIO27" s="747"/>
      <c r="NIP27" s="747"/>
      <c r="NIQ27" s="747"/>
      <c r="NIR27" s="747"/>
      <c r="NIS27" s="747"/>
      <c r="NIT27" s="747"/>
      <c r="NIU27" s="747"/>
      <c r="NIV27" s="747"/>
      <c r="NIW27" s="747"/>
      <c r="NIX27" s="747"/>
      <c r="NIY27" s="747"/>
      <c r="NIZ27" s="747"/>
      <c r="NJA27" s="747"/>
      <c r="NJB27" s="747"/>
      <c r="NJC27" s="747"/>
      <c r="NJD27" s="747"/>
      <c r="NJE27" s="747"/>
      <c r="NJF27" s="747"/>
      <c r="NJG27" s="747"/>
      <c r="NJH27" s="747"/>
      <c r="NJI27" s="747"/>
      <c r="NJJ27" s="747"/>
      <c r="NJK27" s="747"/>
      <c r="NJL27" s="747"/>
      <c r="NJM27" s="747"/>
      <c r="NJN27" s="747"/>
      <c r="NJO27" s="747"/>
      <c r="NJP27" s="747"/>
      <c r="NJQ27" s="747"/>
      <c r="NJR27" s="747"/>
      <c r="NJS27" s="747"/>
      <c r="NJT27" s="747"/>
      <c r="NJU27" s="747"/>
      <c r="NJV27" s="747"/>
      <c r="NJW27" s="747"/>
      <c r="NJX27" s="747"/>
      <c r="NJY27" s="747"/>
      <c r="NJZ27" s="747"/>
      <c r="NKA27" s="747"/>
      <c r="NKB27" s="747"/>
      <c r="NKC27" s="747"/>
      <c r="NKD27" s="747"/>
      <c r="NKE27" s="747"/>
      <c r="NKF27" s="747"/>
      <c r="NKG27" s="747"/>
      <c r="NKH27" s="747"/>
      <c r="NKI27" s="747"/>
      <c r="NKJ27" s="747"/>
      <c r="NKK27" s="747"/>
      <c r="NKL27" s="747"/>
      <c r="NKM27" s="747"/>
      <c r="NKN27" s="747"/>
      <c r="NKO27" s="747"/>
      <c r="NKP27" s="747"/>
      <c r="NKQ27" s="747"/>
      <c r="NKR27" s="747"/>
      <c r="NKS27" s="747"/>
      <c r="NKT27" s="747"/>
      <c r="NKU27" s="747"/>
      <c r="NKV27" s="747"/>
      <c r="NKW27" s="747"/>
      <c r="NKX27" s="747"/>
      <c r="NKY27" s="747"/>
      <c r="NKZ27" s="747"/>
      <c r="NLA27" s="747"/>
      <c r="NLB27" s="747"/>
      <c r="NLC27" s="747"/>
      <c r="NLD27" s="747"/>
      <c r="NLE27" s="747"/>
      <c r="NLF27" s="747"/>
      <c r="NLG27" s="747"/>
      <c r="NLH27" s="747"/>
      <c r="NLI27" s="747"/>
      <c r="NLJ27" s="747"/>
      <c r="NLK27" s="747"/>
      <c r="NLL27" s="747"/>
      <c r="NLM27" s="747"/>
      <c r="NLN27" s="747"/>
      <c r="NLO27" s="747"/>
      <c r="NLP27" s="747"/>
      <c r="NLQ27" s="747"/>
      <c r="NLR27" s="747"/>
      <c r="NLS27" s="747"/>
      <c r="NLT27" s="747"/>
      <c r="NLU27" s="747"/>
      <c r="NLV27" s="747"/>
      <c r="NLW27" s="747"/>
      <c r="NLX27" s="747"/>
      <c r="NLY27" s="747"/>
      <c r="NLZ27" s="747"/>
      <c r="NMA27" s="747"/>
      <c r="NMB27" s="747"/>
      <c r="NMC27" s="747"/>
      <c r="NMD27" s="747"/>
      <c r="NME27" s="747"/>
      <c r="NMF27" s="747"/>
      <c r="NMG27" s="747"/>
      <c r="NMH27" s="747"/>
      <c r="NMI27" s="747"/>
      <c r="NMJ27" s="747"/>
      <c r="NMK27" s="747"/>
      <c r="NML27" s="747"/>
      <c r="NMM27" s="747"/>
      <c r="NMN27" s="747"/>
      <c r="NMO27" s="747"/>
      <c r="NMP27" s="747"/>
      <c r="NMQ27" s="747"/>
      <c r="NMR27" s="747"/>
      <c r="NMS27" s="747"/>
      <c r="NMT27" s="747"/>
      <c r="NMU27" s="747"/>
      <c r="NMV27" s="747"/>
      <c r="NMW27" s="747"/>
      <c r="NMX27" s="747"/>
      <c r="NMY27" s="747"/>
      <c r="NMZ27" s="747"/>
      <c r="NNA27" s="747"/>
      <c r="NNB27" s="747"/>
      <c r="NNC27" s="747"/>
      <c r="NND27" s="747"/>
      <c r="NNE27" s="747"/>
      <c r="NNF27" s="747"/>
      <c r="NNG27" s="747"/>
      <c r="NNH27" s="747"/>
      <c r="NNI27" s="747"/>
      <c r="NNJ27" s="747"/>
      <c r="NNK27" s="747"/>
      <c r="NNL27" s="747"/>
      <c r="NNM27" s="747"/>
      <c r="NNN27" s="747"/>
      <c r="NNO27" s="747"/>
      <c r="NNP27" s="747"/>
      <c r="NNQ27" s="747"/>
      <c r="NNR27" s="747"/>
      <c r="NNS27" s="747"/>
      <c r="NNT27" s="747"/>
      <c r="NNU27" s="747"/>
      <c r="NNV27" s="747"/>
      <c r="NNW27" s="747"/>
      <c r="NNX27" s="747"/>
      <c r="NNY27" s="747"/>
      <c r="NNZ27" s="747"/>
      <c r="NOA27" s="747"/>
      <c r="NOB27" s="747"/>
      <c r="NOC27" s="747"/>
      <c r="NOD27" s="747"/>
      <c r="NOE27" s="747"/>
      <c r="NOF27" s="747"/>
      <c r="NOG27" s="747"/>
      <c r="NOH27" s="747"/>
      <c r="NOI27" s="747"/>
      <c r="NOJ27" s="747"/>
      <c r="NOK27" s="747"/>
      <c r="NOL27" s="747"/>
      <c r="NOM27" s="747"/>
      <c r="NON27" s="747"/>
      <c r="NOO27" s="747"/>
      <c r="NOP27" s="747"/>
      <c r="NOQ27" s="747"/>
      <c r="NOR27" s="747"/>
      <c r="NOS27" s="747"/>
      <c r="NOT27" s="747"/>
      <c r="NOU27" s="747"/>
      <c r="NOV27" s="747"/>
      <c r="NOW27" s="747"/>
      <c r="NOX27" s="747"/>
      <c r="NOY27" s="747"/>
      <c r="NOZ27" s="747"/>
      <c r="NPA27" s="747"/>
      <c r="NPB27" s="747"/>
      <c r="NPC27" s="747"/>
      <c r="NPD27" s="747"/>
      <c r="NPE27" s="747"/>
      <c r="NPF27" s="747"/>
      <c r="NPG27" s="747"/>
      <c r="NPH27" s="747"/>
      <c r="NPI27" s="747"/>
      <c r="NPJ27" s="747"/>
      <c r="NPK27" s="747"/>
      <c r="NPL27" s="747"/>
      <c r="NPM27" s="747"/>
      <c r="NPN27" s="747"/>
      <c r="NPO27" s="747"/>
      <c r="NPP27" s="747"/>
      <c r="NPQ27" s="747"/>
      <c r="NPR27" s="747"/>
      <c r="NPS27" s="747"/>
      <c r="NPT27" s="747"/>
      <c r="NPU27" s="747"/>
      <c r="NPV27" s="747"/>
      <c r="NPW27" s="747"/>
      <c r="NPX27" s="747"/>
      <c r="NPY27" s="747"/>
      <c r="NPZ27" s="747"/>
      <c r="NQA27" s="747"/>
      <c r="NQB27" s="747"/>
      <c r="NQC27" s="747"/>
      <c r="NQD27" s="747"/>
      <c r="NQE27" s="747"/>
      <c r="NQF27" s="747"/>
      <c r="NQG27" s="747"/>
      <c r="NQH27" s="747"/>
      <c r="NQI27" s="747"/>
      <c r="NQJ27" s="747"/>
      <c r="NQK27" s="747"/>
      <c r="NQL27" s="747"/>
      <c r="NQM27" s="747"/>
      <c r="NQN27" s="747"/>
      <c r="NQO27" s="747"/>
      <c r="NQP27" s="747"/>
      <c r="NQQ27" s="747"/>
      <c r="NQR27" s="747"/>
      <c r="NQS27" s="747"/>
      <c r="NQT27" s="747"/>
      <c r="NQU27" s="747"/>
      <c r="NQV27" s="747"/>
      <c r="NQW27" s="747"/>
      <c r="NQX27" s="747"/>
      <c r="NQY27" s="747"/>
      <c r="NQZ27" s="747"/>
      <c r="NRA27" s="747"/>
      <c r="NRB27" s="747"/>
      <c r="NRC27" s="747"/>
      <c r="NRD27" s="747"/>
      <c r="NRE27" s="747"/>
      <c r="NRF27" s="747"/>
      <c r="NRG27" s="747"/>
      <c r="NRH27" s="747"/>
      <c r="NRI27" s="747"/>
      <c r="NRJ27" s="747"/>
      <c r="NRK27" s="747"/>
      <c r="NRL27" s="747"/>
      <c r="NRM27" s="747"/>
      <c r="NRN27" s="747"/>
      <c r="NRO27" s="747"/>
      <c r="NRP27" s="747"/>
      <c r="NRQ27" s="747"/>
      <c r="NRR27" s="747"/>
      <c r="NRS27" s="747"/>
      <c r="NRT27" s="747"/>
      <c r="NRU27" s="747"/>
      <c r="NRV27" s="747"/>
      <c r="NRW27" s="747"/>
      <c r="NRX27" s="747"/>
      <c r="NRY27" s="747"/>
      <c r="NRZ27" s="747"/>
      <c r="NSA27" s="747"/>
      <c r="NSB27" s="747"/>
      <c r="NSC27" s="747"/>
      <c r="NSD27" s="747"/>
      <c r="NSE27" s="747"/>
      <c r="NSF27" s="747"/>
      <c r="NSG27" s="747"/>
      <c r="NSH27" s="747"/>
      <c r="NSI27" s="747"/>
      <c r="NSJ27" s="747"/>
      <c r="NSK27" s="747"/>
      <c r="NSL27" s="747"/>
      <c r="NSM27" s="747"/>
      <c r="NSN27" s="747"/>
      <c r="NSO27" s="747"/>
      <c r="NSP27" s="747"/>
      <c r="NSQ27" s="747"/>
      <c r="NSR27" s="747"/>
      <c r="NSS27" s="747"/>
      <c r="NST27" s="747"/>
      <c r="NSU27" s="747"/>
      <c r="NSV27" s="747"/>
      <c r="NSW27" s="747"/>
      <c r="NSX27" s="747"/>
      <c r="NSY27" s="747"/>
      <c r="NSZ27" s="747"/>
      <c r="NTA27" s="747"/>
      <c r="NTB27" s="747"/>
      <c r="NTC27" s="747"/>
      <c r="NTD27" s="747"/>
      <c r="NTE27" s="747"/>
      <c r="NTF27" s="747"/>
      <c r="NTG27" s="747"/>
      <c r="NTH27" s="747"/>
      <c r="NTI27" s="747"/>
      <c r="NTJ27" s="747"/>
      <c r="NTK27" s="747"/>
      <c r="NTL27" s="747"/>
      <c r="NTM27" s="747"/>
      <c r="NTN27" s="747"/>
      <c r="NTO27" s="747"/>
      <c r="NTP27" s="747"/>
      <c r="NTQ27" s="747"/>
      <c r="NTR27" s="747"/>
      <c r="NTS27" s="747"/>
      <c r="NTT27" s="747"/>
      <c r="NTU27" s="747"/>
      <c r="NTV27" s="747"/>
      <c r="NTW27" s="747"/>
      <c r="NTX27" s="747"/>
      <c r="NTY27" s="747"/>
      <c r="NTZ27" s="747"/>
      <c r="NUA27" s="747"/>
      <c r="NUB27" s="747"/>
      <c r="NUC27" s="747"/>
      <c r="NUD27" s="747"/>
      <c r="NUE27" s="747"/>
      <c r="NUF27" s="747"/>
      <c r="NUG27" s="747"/>
      <c r="NUH27" s="747"/>
      <c r="NUI27" s="747"/>
      <c r="NUJ27" s="747"/>
      <c r="NUK27" s="747"/>
      <c r="NUL27" s="747"/>
      <c r="NUM27" s="747"/>
      <c r="NUN27" s="747"/>
      <c r="NUO27" s="747"/>
      <c r="NUP27" s="747"/>
      <c r="NUQ27" s="747"/>
      <c r="NUR27" s="747"/>
      <c r="NUS27" s="747"/>
      <c r="NUT27" s="747"/>
      <c r="NUU27" s="747"/>
      <c r="NUV27" s="747"/>
      <c r="NUW27" s="747"/>
      <c r="NUX27" s="747"/>
      <c r="NUY27" s="747"/>
      <c r="NUZ27" s="747"/>
      <c r="NVA27" s="747"/>
      <c r="NVB27" s="747"/>
      <c r="NVC27" s="747"/>
      <c r="NVD27" s="747"/>
      <c r="NVE27" s="747"/>
      <c r="NVF27" s="747"/>
      <c r="NVG27" s="747"/>
      <c r="NVH27" s="747"/>
      <c r="NVI27" s="747"/>
      <c r="NVJ27" s="747"/>
      <c r="NVK27" s="747"/>
      <c r="NVL27" s="747"/>
      <c r="NVM27" s="747"/>
      <c r="NVN27" s="747"/>
      <c r="NVO27" s="747"/>
      <c r="NVP27" s="747"/>
      <c r="NVQ27" s="747"/>
      <c r="NVR27" s="747"/>
      <c r="NVS27" s="747"/>
      <c r="NVT27" s="747"/>
      <c r="NVU27" s="747"/>
      <c r="NVV27" s="747"/>
      <c r="NVW27" s="747"/>
      <c r="NVX27" s="747"/>
      <c r="NVY27" s="747"/>
      <c r="NVZ27" s="747"/>
      <c r="NWA27" s="747"/>
      <c r="NWB27" s="747"/>
      <c r="NWC27" s="747"/>
      <c r="NWD27" s="747"/>
      <c r="NWE27" s="747"/>
      <c r="NWF27" s="747"/>
      <c r="NWG27" s="747"/>
      <c r="NWH27" s="747"/>
      <c r="NWI27" s="747"/>
      <c r="NWJ27" s="747"/>
      <c r="NWK27" s="747"/>
      <c r="NWL27" s="747"/>
      <c r="NWM27" s="747"/>
      <c r="NWN27" s="747"/>
      <c r="NWO27" s="747"/>
      <c r="NWP27" s="747"/>
      <c r="NWQ27" s="747"/>
      <c r="NWR27" s="747"/>
      <c r="NWS27" s="747"/>
      <c r="NWT27" s="747"/>
      <c r="NWU27" s="747"/>
      <c r="NWV27" s="747"/>
      <c r="NWW27" s="747"/>
      <c r="NWX27" s="747"/>
      <c r="NWY27" s="747"/>
      <c r="NWZ27" s="747"/>
      <c r="NXA27" s="747"/>
      <c r="NXB27" s="747"/>
      <c r="NXC27" s="747"/>
      <c r="NXD27" s="747"/>
      <c r="NXE27" s="747"/>
      <c r="NXF27" s="747"/>
      <c r="NXG27" s="747"/>
      <c r="NXH27" s="747"/>
      <c r="NXI27" s="747"/>
      <c r="NXJ27" s="747"/>
      <c r="NXK27" s="747"/>
      <c r="NXL27" s="747"/>
      <c r="NXM27" s="747"/>
      <c r="NXN27" s="747"/>
      <c r="NXO27" s="747"/>
      <c r="NXP27" s="747"/>
      <c r="NXQ27" s="747"/>
      <c r="NXR27" s="747"/>
      <c r="NXS27" s="747"/>
      <c r="NXT27" s="747"/>
      <c r="NXU27" s="747"/>
      <c r="NXV27" s="747"/>
      <c r="NXW27" s="747"/>
      <c r="NXX27" s="747"/>
      <c r="NXY27" s="747"/>
      <c r="NXZ27" s="747"/>
      <c r="NYA27" s="747"/>
      <c r="NYB27" s="747"/>
      <c r="NYC27" s="747"/>
      <c r="NYD27" s="747"/>
      <c r="NYE27" s="747"/>
      <c r="NYF27" s="747"/>
      <c r="NYG27" s="747"/>
      <c r="NYH27" s="747"/>
      <c r="NYI27" s="747"/>
      <c r="NYJ27" s="747"/>
      <c r="NYK27" s="747"/>
      <c r="NYL27" s="747"/>
      <c r="NYM27" s="747"/>
      <c r="NYN27" s="747"/>
      <c r="NYO27" s="747"/>
      <c r="NYP27" s="747"/>
      <c r="NYQ27" s="747"/>
      <c r="NYR27" s="747"/>
      <c r="NYS27" s="747"/>
      <c r="NYT27" s="747"/>
      <c r="NYU27" s="747"/>
      <c r="NYV27" s="747"/>
      <c r="NYW27" s="747"/>
      <c r="NYX27" s="747"/>
      <c r="NYY27" s="747"/>
      <c r="NYZ27" s="747"/>
      <c r="NZA27" s="747"/>
      <c r="NZB27" s="747"/>
      <c r="NZC27" s="747"/>
      <c r="NZD27" s="747"/>
      <c r="NZE27" s="747"/>
      <c r="NZF27" s="747"/>
      <c r="NZG27" s="747"/>
      <c r="NZH27" s="747"/>
      <c r="NZI27" s="747"/>
      <c r="NZJ27" s="747"/>
      <c r="NZK27" s="747"/>
      <c r="NZL27" s="747"/>
      <c r="NZM27" s="747"/>
      <c r="NZN27" s="747"/>
      <c r="NZO27" s="747"/>
      <c r="NZP27" s="747"/>
      <c r="NZQ27" s="747"/>
      <c r="NZR27" s="747"/>
      <c r="NZS27" s="747"/>
      <c r="NZT27" s="747"/>
      <c r="NZU27" s="747"/>
      <c r="NZV27" s="747"/>
      <c r="NZW27" s="747"/>
      <c r="NZX27" s="747"/>
      <c r="NZY27" s="747"/>
      <c r="NZZ27" s="747"/>
      <c r="OAA27" s="747"/>
      <c r="OAB27" s="747"/>
      <c r="OAC27" s="747"/>
      <c r="OAD27" s="747"/>
      <c r="OAE27" s="747"/>
      <c r="OAF27" s="747"/>
      <c r="OAG27" s="747"/>
      <c r="OAH27" s="747"/>
      <c r="OAI27" s="747"/>
      <c r="OAJ27" s="747"/>
      <c r="OAK27" s="747"/>
      <c r="OAL27" s="747"/>
      <c r="OAM27" s="747"/>
      <c r="OAN27" s="747"/>
      <c r="OAO27" s="747"/>
      <c r="OAP27" s="747"/>
      <c r="OAQ27" s="747"/>
      <c r="OAR27" s="747"/>
      <c r="OAS27" s="747"/>
      <c r="OAT27" s="747"/>
      <c r="OAU27" s="747"/>
      <c r="OAV27" s="747"/>
      <c r="OAW27" s="747"/>
      <c r="OAX27" s="747"/>
      <c r="OAY27" s="747"/>
      <c r="OAZ27" s="747"/>
      <c r="OBA27" s="747"/>
      <c r="OBB27" s="747"/>
      <c r="OBC27" s="747"/>
      <c r="OBD27" s="747"/>
      <c r="OBE27" s="747"/>
      <c r="OBF27" s="747"/>
      <c r="OBG27" s="747"/>
      <c r="OBH27" s="747"/>
      <c r="OBI27" s="747"/>
      <c r="OBJ27" s="747"/>
      <c r="OBK27" s="747"/>
      <c r="OBL27" s="747"/>
      <c r="OBM27" s="747"/>
      <c r="OBN27" s="747"/>
      <c r="OBO27" s="747"/>
      <c r="OBP27" s="747"/>
      <c r="OBQ27" s="747"/>
      <c r="OBR27" s="747"/>
      <c r="OBS27" s="747"/>
      <c r="OBT27" s="747"/>
      <c r="OBU27" s="747"/>
      <c r="OBV27" s="747"/>
      <c r="OBW27" s="747"/>
      <c r="OBX27" s="747"/>
      <c r="OBY27" s="747"/>
      <c r="OBZ27" s="747"/>
      <c r="OCA27" s="747"/>
      <c r="OCB27" s="747"/>
      <c r="OCC27" s="747"/>
      <c r="OCD27" s="747"/>
      <c r="OCE27" s="747"/>
      <c r="OCF27" s="747"/>
      <c r="OCG27" s="747"/>
      <c r="OCH27" s="747"/>
      <c r="OCI27" s="747"/>
      <c r="OCJ27" s="747"/>
      <c r="OCK27" s="747"/>
      <c r="OCL27" s="747"/>
      <c r="OCM27" s="747"/>
      <c r="OCN27" s="747"/>
      <c r="OCO27" s="747"/>
      <c r="OCP27" s="747"/>
      <c r="OCQ27" s="747"/>
      <c r="OCR27" s="747"/>
      <c r="OCS27" s="747"/>
      <c r="OCT27" s="747"/>
      <c r="OCU27" s="747"/>
      <c r="OCV27" s="747"/>
      <c r="OCW27" s="747"/>
      <c r="OCX27" s="747"/>
      <c r="OCY27" s="747"/>
      <c r="OCZ27" s="747"/>
      <c r="ODA27" s="747"/>
      <c r="ODB27" s="747"/>
      <c r="ODC27" s="747"/>
      <c r="ODD27" s="747"/>
      <c r="ODE27" s="747"/>
      <c r="ODF27" s="747"/>
      <c r="ODG27" s="747"/>
      <c r="ODH27" s="747"/>
      <c r="ODI27" s="747"/>
      <c r="ODJ27" s="747"/>
      <c r="ODK27" s="747"/>
      <c r="ODL27" s="747"/>
      <c r="ODM27" s="747"/>
      <c r="ODN27" s="747"/>
      <c r="ODO27" s="747"/>
      <c r="ODP27" s="747"/>
      <c r="ODQ27" s="747"/>
      <c r="ODR27" s="747"/>
      <c r="ODS27" s="747"/>
      <c r="ODT27" s="747"/>
      <c r="ODU27" s="747"/>
      <c r="ODV27" s="747"/>
      <c r="ODW27" s="747"/>
      <c r="ODX27" s="747"/>
      <c r="ODY27" s="747"/>
      <c r="ODZ27" s="747"/>
      <c r="OEA27" s="747"/>
      <c r="OEB27" s="747"/>
      <c r="OEC27" s="747"/>
      <c r="OED27" s="747"/>
      <c r="OEE27" s="747"/>
      <c r="OEF27" s="747"/>
      <c r="OEG27" s="747"/>
      <c r="OEH27" s="747"/>
      <c r="OEI27" s="747"/>
      <c r="OEJ27" s="747"/>
      <c r="OEK27" s="747"/>
      <c r="OEL27" s="747"/>
      <c r="OEM27" s="747"/>
      <c r="OEN27" s="747"/>
      <c r="OEO27" s="747"/>
      <c r="OEP27" s="747"/>
      <c r="OEQ27" s="747"/>
      <c r="OER27" s="747"/>
      <c r="OES27" s="747"/>
      <c r="OET27" s="747"/>
      <c r="OEU27" s="747"/>
      <c r="OEV27" s="747"/>
      <c r="OEW27" s="747"/>
      <c r="OEX27" s="747"/>
      <c r="OEY27" s="747"/>
      <c r="OEZ27" s="747"/>
      <c r="OFA27" s="747"/>
      <c r="OFB27" s="747"/>
      <c r="OFC27" s="747"/>
      <c r="OFD27" s="747"/>
      <c r="OFE27" s="747"/>
      <c r="OFF27" s="747"/>
      <c r="OFG27" s="747"/>
      <c r="OFH27" s="747"/>
      <c r="OFI27" s="747"/>
      <c r="OFJ27" s="747"/>
      <c r="OFK27" s="747"/>
      <c r="OFL27" s="747"/>
      <c r="OFM27" s="747"/>
      <c r="OFN27" s="747"/>
      <c r="OFO27" s="747"/>
      <c r="OFP27" s="747"/>
      <c r="OFQ27" s="747"/>
      <c r="OFR27" s="747"/>
      <c r="OFS27" s="747"/>
      <c r="OFT27" s="747"/>
      <c r="OFU27" s="747"/>
      <c r="OFV27" s="747"/>
      <c r="OFW27" s="747"/>
      <c r="OFX27" s="747"/>
      <c r="OFY27" s="747"/>
      <c r="OFZ27" s="747"/>
      <c r="OGA27" s="747"/>
      <c r="OGB27" s="747"/>
      <c r="OGC27" s="747"/>
      <c r="OGD27" s="747"/>
      <c r="OGE27" s="747"/>
      <c r="OGF27" s="747"/>
      <c r="OGG27" s="747"/>
      <c r="OGH27" s="747"/>
      <c r="OGI27" s="747"/>
      <c r="OGJ27" s="747"/>
      <c r="OGK27" s="747"/>
      <c r="OGL27" s="747"/>
      <c r="OGM27" s="747"/>
      <c r="OGN27" s="747"/>
      <c r="OGO27" s="747"/>
      <c r="OGP27" s="747"/>
      <c r="OGQ27" s="747"/>
      <c r="OGR27" s="747"/>
      <c r="OGS27" s="747"/>
      <c r="OGT27" s="747"/>
      <c r="OGU27" s="747"/>
      <c r="OGV27" s="747"/>
      <c r="OGW27" s="747"/>
      <c r="OGX27" s="747"/>
      <c r="OGY27" s="747"/>
      <c r="OGZ27" s="747"/>
      <c r="OHA27" s="747"/>
      <c r="OHB27" s="747"/>
      <c r="OHC27" s="747"/>
      <c r="OHD27" s="747"/>
      <c r="OHE27" s="747"/>
      <c r="OHF27" s="747"/>
      <c r="OHG27" s="747"/>
      <c r="OHH27" s="747"/>
      <c r="OHI27" s="747"/>
      <c r="OHJ27" s="747"/>
      <c r="OHK27" s="747"/>
      <c r="OHL27" s="747"/>
      <c r="OHM27" s="747"/>
      <c r="OHN27" s="747"/>
      <c r="OHO27" s="747"/>
      <c r="OHP27" s="747"/>
      <c r="OHQ27" s="747"/>
      <c r="OHR27" s="747"/>
      <c r="OHS27" s="747"/>
      <c r="OHT27" s="747"/>
      <c r="OHU27" s="747"/>
      <c r="OHV27" s="747"/>
      <c r="OHW27" s="747"/>
      <c r="OHX27" s="747"/>
      <c r="OHY27" s="747"/>
      <c r="OHZ27" s="747"/>
      <c r="OIA27" s="747"/>
      <c r="OIB27" s="747"/>
      <c r="OIC27" s="747"/>
      <c r="OID27" s="747"/>
      <c r="OIE27" s="747"/>
      <c r="OIF27" s="747"/>
      <c r="OIG27" s="747"/>
      <c r="OIH27" s="747"/>
      <c r="OII27" s="747"/>
      <c r="OIJ27" s="747"/>
      <c r="OIK27" s="747"/>
      <c r="OIL27" s="747"/>
      <c r="OIM27" s="747"/>
      <c r="OIN27" s="747"/>
      <c r="OIO27" s="747"/>
      <c r="OIP27" s="747"/>
      <c r="OIQ27" s="747"/>
      <c r="OIR27" s="747"/>
      <c r="OIS27" s="747"/>
      <c r="OIT27" s="747"/>
      <c r="OIU27" s="747"/>
      <c r="OIV27" s="747"/>
      <c r="OIW27" s="747"/>
      <c r="OIX27" s="747"/>
      <c r="OIY27" s="747"/>
      <c r="OIZ27" s="747"/>
      <c r="OJA27" s="747"/>
      <c r="OJB27" s="747"/>
      <c r="OJC27" s="747"/>
      <c r="OJD27" s="747"/>
      <c r="OJE27" s="747"/>
      <c r="OJF27" s="747"/>
      <c r="OJG27" s="747"/>
      <c r="OJH27" s="747"/>
      <c r="OJI27" s="747"/>
      <c r="OJJ27" s="747"/>
      <c r="OJK27" s="747"/>
      <c r="OJL27" s="747"/>
      <c r="OJM27" s="747"/>
      <c r="OJN27" s="747"/>
      <c r="OJO27" s="747"/>
      <c r="OJP27" s="747"/>
      <c r="OJQ27" s="747"/>
      <c r="OJR27" s="747"/>
      <c r="OJS27" s="747"/>
      <c r="OJT27" s="747"/>
      <c r="OJU27" s="747"/>
      <c r="OJV27" s="747"/>
      <c r="OJW27" s="747"/>
      <c r="OJX27" s="747"/>
      <c r="OJY27" s="747"/>
      <c r="OJZ27" s="747"/>
      <c r="OKA27" s="747"/>
      <c r="OKB27" s="747"/>
      <c r="OKC27" s="747"/>
      <c r="OKD27" s="747"/>
      <c r="OKE27" s="747"/>
      <c r="OKF27" s="747"/>
      <c r="OKG27" s="747"/>
      <c r="OKH27" s="747"/>
      <c r="OKI27" s="747"/>
      <c r="OKJ27" s="747"/>
      <c r="OKK27" s="747"/>
      <c r="OKL27" s="747"/>
      <c r="OKM27" s="747"/>
      <c r="OKN27" s="747"/>
      <c r="OKO27" s="747"/>
      <c r="OKP27" s="747"/>
      <c r="OKQ27" s="747"/>
      <c r="OKR27" s="747"/>
      <c r="OKS27" s="747"/>
      <c r="OKT27" s="747"/>
      <c r="OKU27" s="747"/>
      <c r="OKV27" s="747"/>
      <c r="OKW27" s="747"/>
      <c r="OKX27" s="747"/>
      <c r="OKY27" s="747"/>
      <c r="OKZ27" s="747"/>
      <c r="OLA27" s="747"/>
      <c r="OLB27" s="747"/>
      <c r="OLC27" s="747"/>
      <c r="OLD27" s="747"/>
      <c r="OLE27" s="747"/>
      <c r="OLF27" s="747"/>
      <c r="OLG27" s="747"/>
      <c r="OLH27" s="747"/>
      <c r="OLI27" s="747"/>
      <c r="OLJ27" s="747"/>
      <c r="OLK27" s="747"/>
      <c r="OLL27" s="747"/>
      <c r="OLM27" s="747"/>
      <c r="OLN27" s="747"/>
      <c r="OLO27" s="747"/>
      <c r="OLP27" s="747"/>
      <c r="OLQ27" s="747"/>
      <c r="OLR27" s="747"/>
      <c r="OLS27" s="747"/>
      <c r="OLT27" s="747"/>
      <c r="OLU27" s="747"/>
      <c r="OLV27" s="747"/>
      <c r="OLW27" s="747"/>
      <c r="OLX27" s="747"/>
      <c r="OLY27" s="747"/>
      <c r="OLZ27" s="747"/>
      <c r="OMA27" s="747"/>
      <c r="OMB27" s="747"/>
      <c r="OMC27" s="747"/>
      <c r="OMD27" s="747"/>
      <c r="OME27" s="747"/>
      <c r="OMF27" s="747"/>
      <c r="OMG27" s="747"/>
      <c r="OMH27" s="747"/>
      <c r="OMI27" s="747"/>
      <c r="OMJ27" s="747"/>
      <c r="OMK27" s="747"/>
      <c r="OML27" s="747"/>
      <c r="OMM27" s="747"/>
      <c r="OMN27" s="747"/>
      <c r="OMO27" s="747"/>
      <c r="OMP27" s="747"/>
      <c r="OMQ27" s="747"/>
      <c r="OMR27" s="747"/>
      <c r="OMS27" s="747"/>
      <c r="OMT27" s="747"/>
      <c r="OMU27" s="747"/>
      <c r="OMV27" s="747"/>
      <c r="OMW27" s="747"/>
      <c r="OMX27" s="747"/>
      <c r="OMY27" s="747"/>
      <c r="OMZ27" s="747"/>
      <c r="ONA27" s="747"/>
      <c r="ONB27" s="747"/>
      <c r="ONC27" s="747"/>
      <c r="OND27" s="747"/>
      <c r="ONE27" s="747"/>
      <c r="ONF27" s="747"/>
      <c r="ONG27" s="747"/>
      <c r="ONH27" s="747"/>
      <c r="ONI27" s="747"/>
      <c r="ONJ27" s="747"/>
      <c r="ONK27" s="747"/>
      <c r="ONL27" s="747"/>
      <c r="ONM27" s="747"/>
      <c r="ONN27" s="747"/>
      <c r="ONO27" s="747"/>
      <c r="ONP27" s="747"/>
      <c r="ONQ27" s="747"/>
      <c r="ONR27" s="747"/>
      <c r="ONS27" s="747"/>
      <c r="ONT27" s="747"/>
      <c r="ONU27" s="747"/>
      <c r="ONV27" s="747"/>
      <c r="ONW27" s="747"/>
      <c r="ONX27" s="747"/>
      <c r="ONY27" s="747"/>
      <c r="ONZ27" s="747"/>
      <c r="OOA27" s="747"/>
      <c r="OOB27" s="747"/>
      <c r="OOC27" s="747"/>
      <c r="OOD27" s="747"/>
      <c r="OOE27" s="747"/>
      <c r="OOF27" s="747"/>
      <c r="OOG27" s="747"/>
      <c r="OOH27" s="747"/>
      <c r="OOI27" s="747"/>
      <c r="OOJ27" s="747"/>
      <c r="OOK27" s="747"/>
      <c r="OOL27" s="747"/>
      <c r="OOM27" s="747"/>
      <c r="OON27" s="747"/>
      <c r="OOO27" s="747"/>
      <c r="OOP27" s="747"/>
      <c r="OOQ27" s="747"/>
      <c r="OOR27" s="747"/>
      <c r="OOS27" s="747"/>
      <c r="OOT27" s="747"/>
      <c r="OOU27" s="747"/>
      <c r="OOV27" s="747"/>
      <c r="OOW27" s="747"/>
      <c r="OOX27" s="747"/>
      <c r="OOY27" s="747"/>
      <c r="OOZ27" s="747"/>
      <c r="OPA27" s="747"/>
      <c r="OPB27" s="747"/>
      <c r="OPC27" s="747"/>
      <c r="OPD27" s="747"/>
      <c r="OPE27" s="747"/>
      <c r="OPF27" s="747"/>
      <c r="OPG27" s="747"/>
      <c r="OPH27" s="747"/>
      <c r="OPI27" s="747"/>
      <c r="OPJ27" s="747"/>
      <c r="OPK27" s="747"/>
      <c r="OPL27" s="747"/>
      <c r="OPM27" s="747"/>
      <c r="OPN27" s="747"/>
      <c r="OPO27" s="747"/>
      <c r="OPP27" s="747"/>
      <c r="OPQ27" s="747"/>
      <c r="OPR27" s="747"/>
      <c r="OPS27" s="747"/>
      <c r="OPT27" s="747"/>
      <c r="OPU27" s="747"/>
      <c r="OPV27" s="747"/>
      <c r="OPW27" s="747"/>
      <c r="OPX27" s="747"/>
      <c r="OPY27" s="747"/>
      <c r="OPZ27" s="747"/>
      <c r="OQA27" s="747"/>
      <c r="OQB27" s="747"/>
      <c r="OQC27" s="747"/>
      <c r="OQD27" s="747"/>
      <c r="OQE27" s="747"/>
      <c r="OQF27" s="747"/>
      <c r="OQG27" s="747"/>
      <c r="OQH27" s="747"/>
      <c r="OQI27" s="747"/>
      <c r="OQJ27" s="747"/>
      <c r="OQK27" s="747"/>
      <c r="OQL27" s="747"/>
      <c r="OQM27" s="747"/>
      <c r="OQN27" s="747"/>
      <c r="OQO27" s="747"/>
      <c r="OQP27" s="747"/>
      <c r="OQQ27" s="747"/>
      <c r="OQR27" s="747"/>
      <c r="OQS27" s="747"/>
      <c r="OQT27" s="747"/>
      <c r="OQU27" s="747"/>
      <c r="OQV27" s="747"/>
      <c r="OQW27" s="747"/>
      <c r="OQX27" s="747"/>
      <c r="OQY27" s="747"/>
      <c r="OQZ27" s="747"/>
      <c r="ORA27" s="747"/>
      <c r="ORB27" s="747"/>
      <c r="ORC27" s="747"/>
      <c r="ORD27" s="747"/>
      <c r="ORE27" s="747"/>
      <c r="ORF27" s="747"/>
      <c r="ORG27" s="747"/>
      <c r="ORH27" s="747"/>
      <c r="ORI27" s="747"/>
      <c r="ORJ27" s="747"/>
      <c r="ORK27" s="747"/>
      <c r="ORL27" s="747"/>
      <c r="ORM27" s="747"/>
      <c r="ORN27" s="747"/>
      <c r="ORO27" s="747"/>
      <c r="ORP27" s="747"/>
      <c r="ORQ27" s="747"/>
      <c r="ORR27" s="747"/>
      <c r="ORS27" s="747"/>
      <c r="ORT27" s="747"/>
      <c r="ORU27" s="747"/>
      <c r="ORV27" s="747"/>
      <c r="ORW27" s="747"/>
      <c r="ORX27" s="747"/>
      <c r="ORY27" s="747"/>
      <c r="ORZ27" s="747"/>
      <c r="OSA27" s="747"/>
      <c r="OSB27" s="747"/>
      <c r="OSC27" s="747"/>
      <c r="OSD27" s="747"/>
      <c r="OSE27" s="747"/>
      <c r="OSF27" s="747"/>
      <c r="OSG27" s="747"/>
      <c r="OSH27" s="747"/>
      <c r="OSI27" s="747"/>
      <c r="OSJ27" s="747"/>
      <c r="OSK27" s="747"/>
      <c r="OSL27" s="747"/>
      <c r="OSM27" s="747"/>
      <c r="OSN27" s="747"/>
      <c r="OSO27" s="747"/>
      <c r="OSP27" s="747"/>
      <c r="OSQ27" s="747"/>
      <c r="OSR27" s="747"/>
      <c r="OSS27" s="747"/>
      <c r="OST27" s="747"/>
      <c r="OSU27" s="747"/>
      <c r="OSV27" s="747"/>
      <c r="OSW27" s="747"/>
      <c r="OSX27" s="747"/>
      <c r="OSY27" s="747"/>
      <c r="OSZ27" s="747"/>
      <c r="OTA27" s="747"/>
      <c r="OTB27" s="747"/>
      <c r="OTC27" s="747"/>
      <c r="OTD27" s="747"/>
      <c r="OTE27" s="747"/>
      <c r="OTF27" s="747"/>
      <c r="OTG27" s="747"/>
      <c r="OTH27" s="747"/>
      <c r="OTI27" s="747"/>
      <c r="OTJ27" s="747"/>
      <c r="OTK27" s="747"/>
      <c r="OTL27" s="747"/>
      <c r="OTM27" s="747"/>
      <c r="OTN27" s="747"/>
      <c r="OTO27" s="747"/>
      <c r="OTP27" s="747"/>
      <c r="OTQ27" s="747"/>
      <c r="OTR27" s="747"/>
      <c r="OTS27" s="747"/>
      <c r="OTT27" s="747"/>
      <c r="OTU27" s="747"/>
      <c r="OTV27" s="747"/>
      <c r="OTW27" s="747"/>
      <c r="OTX27" s="747"/>
      <c r="OTY27" s="747"/>
      <c r="OTZ27" s="747"/>
      <c r="OUA27" s="747"/>
      <c r="OUB27" s="747"/>
      <c r="OUC27" s="747"/>
      <c r="OUD27" s="747"/>
      <c r="OUE27" s="747"/>
      <c r="OUF27" s="747"/>
      <c r="OUG27" s="747"/>
      <c r="OUH27" s="747"/>
      <c r="OUI27" s="747"/>
      <c r="OUJ27" s="747"/>
      <c r="OUK27" s="747"/>
      <c r="OUL27" s="747"/>
      <c r="OUM27" s="747"/>
      <c r="OUN27" s="747"/>
      <c r="OUO27" s="747"/>
      <c r="OUP27" s="747"/>
      <c r="OUQ27" s="747"/>
      <c r="OUR27" s="747"/>
      <c r="OUS27" s="747"/>
      <c r="OUT27" s="747"/>
      <c r="OUU27" s="747"/>
      <c r="OUV27" s="747"/>
      <c r="OUW27" s="747"/>
      <c r="OUX27" s="747"/>
      <c r="OUY27" s="747"/>
      <c r="OUZ27" s="747"/>
      <c r="OVA27" s="747"/>
      <c r="OVB27" s="747"/>
      <c r="OVC27" s="747"/>
      <c r="OVD27" s="747"/>
      <c r="OVE27" s="747"/>
      <c r="OVF27" s="747"/>
      <c r="OVG27" s="747"/>
      <c r="OVH27" s="747"/>
      <c r="OVI27" s="747"/>
      <c r="OVJ27" s="747"/>
      <c r="OVK27" s="747"/>
      <c r="OVL27" s="747"/>
      <c r="OVM27" s="747"/>
      <c r="OVN27" s="747"/>
      <c r="OVO27" s="747"/>
      <c r="OVP27" s="747"/>
      <c r="OVQ27" s="747"/>
      <c r="OVR27" s="747"/>
      <c r="OVS27" s="747"/>
      <c r="OVT27" s="747"/>
      <c r="OVU27" s="747"/>
      <c r="OVV27" s="747"/>
      <c r="OVW27" s="747"/>
      <c r="OVX27" s="747"/>
      <c r="OVY27" s="747"/>
      <c r="OVZ27" s="747"/>
      <c r="OWA27" s="747"/>
      <c r="OWB27" s="747"/>
      <c r="OWC27" s="747"/>
      <c r="OWD27" s="747"/>
      <c r="OWE27" s="747"/>
      <c r="OWF27" s="747"/>
      <c r="OWG27" s="747"/>
      <c r="OWH27" s="747"/>
      <c r="OWI27" s="747"/>
      <c r="OWJ27" s="747"/>
      <c r="OWK27" s="747"/>
      <c r="OWL27" s="747"/>
      <c r="OWM27" s="747"/>
      <c r="OWN27" s="747"/>
      <c r="OWO27" s="747"/>
      <c r="OWP27" s="747"/>
      <c r="OWQ27" s="747"/>
      <c r="OWR27" s="747"/>
      <c r="OWS27" s="747"/>
      <c r="OWT27" s="747"/>
      <c r="OWU27" s="747"/>
      <c r="OWV27" s="747"/>
      <c r="OWW27" s="747"/>
      <c r="OWX27" s="747"/>
      <c r="OWY27" s="747"/>
      <c r="OWZ27" s="747"/>
      <c r="OXA27" s="747"/>
      <c r="OXB27" s="747"/>
      <c r="OXC27" s="747"/>
      <c r="OXD27" s="747"/>
      <c r="OXE27" s="747"/>
      <c r="OXF27" s="747"/>
      <c r="OXG27" s="747"/>
      <c r="OXH27" s="747"/>
      <c r="OXI27" s="747"/>
      <c r="OXJ27" s="747"/>
      <c r="OXK27" s="747"/>
      <c r="OXL27" s="747"/>
      <c r="OXM27" s="747"/>
      <c r="OXN27" s="747"/>
      <c r="OXO27" s="747"/>
      <c r="OXP27" s="747"/>
      <c r="OXQ27" s="747"/>
      <c r="OXR27" s="747"/>
      <c r="OXS27" s="747"/>
      <c r="OXT27" s="747"/>
      <c r="OXU27" s="747"/>
      <c r="OXV27" s="747"/>
      <c r="OXW27" s="747"/>
      <c r="OXX27" s="747"/>
      <c r="OXY27" s="747"/>
      <c r="OXZ27" s="747"/>
      <c r="OYA27" s="747"/>
      <c r="OYB27" s="747"/>
      <c r="OYC27" s="747"/>
      <c r="OYD27" s="747"/>
      <c r="OYE27" s="747"/>
      <c r="OYF27" s="747"/>
      <c r="OYG27" s="747"/>
      <c r="OYH27" s="747"/>
      <c r="OYI27" s="747"/>
      <c r="OYJ27" s="747"/>
      <c r="OYK27" s="747"/>
      <c r="OYL27" s="747"/>
      <c r="OYM27" s="747"/>
      <c r="OYN27" s="747"/>
      <c r="OYO27" s="747"/>
      <c r="OYP27" s="747"/>
      <c r="OYQ27" s="747"/>
      <c r="OYR27" s="747"/>
      <c r="OYS27" s="747"/>
      <c r="OYT27" s="747"/>
      <c r="OYU27" s="747"/>
      <c r="OYV27" s="747"/>
      <c r="OYW27" s="747"/>
      <c r="OYX27" s="747"/>
      <c r="OYY27" s="747"/>
      <c r="OYZ27" s="747"/>
      <c r="OZA27" s="747"/>
      <c r="OZB27" s="747"/>
      <c r="OZC27" s="747"/>
      <c r="OZD27" s="747"/>
      <c r="OZE27" s="747"/>
      <c r="OZF27" s="747"/>
      <c r="OZG27" s="747"/>
      <c r="OZH27" s="747"/>
      <c r="OZI27" s="747"/>
      <c r="OZJ27" s="747"/>
      <c r="OZK27" s="747"/>
      <c r="OZL27" s="747"/>
      <c r="OZM27" s="747"/>
      <c r="OZN27" s="747"/>
      <c r="OZO27" s="747"/>
      <c r="OZP27" s="747"/>
      <c r="OZQ27" s="747"/>
      <c r="OZR27" s="747"/>
      <c r="OZS27" s="747"/>
      <c r="OZT27" s="747"/>
      <c r="OZU27" s="747"/>
      <c r="OZV27" s="747"/>
      <c r="OZW27" s="747"/>
      <c r="OZX27" s="747"/>
      <c r="OZY27" s="747"/>
      <c r="OZZ27" s="747"/>
      <c r="PAA27" s="747"/>
      <c r="PAB27" s="747"/>
      <c r="PAC27" s="747"/>
      <c r="PAD27" s="747"/>
      <c r="PAE27" s="747"/>
      <c r="PAF27" s="747"/>
      <c r="PAG27" s="747"/>
      <c r="PAH27" s="747"/>
      <c r="PAI27" s="747"/>
      <c r="PAJ27" s="747"/>
      <c r="PAK27" s="747"/>
      <c r="PAL27" s="747"/>
      <c r="PAM27" s="747"/>
      <c r="PAN27" s="747"/>
      <c r="PAO27" s="747"/>
      <c r="PAP27" s="747"/>
      <c r="PAQ27" s="747"/>
      <c r="PAR27" s="747"/>
      <c r="PAS27" s="747"/>
      <c r="PAT27" s="747"/>
      <c r="PAU27" s="747"/>
      <c r="PAV27" s="747"/>
      <c r="PAW27" s="747"/>
      <c r="PAX27" s="747"/>
      <c r="PAY27" s="747"/>
      <c r="PAZ27" s="747"/>
      <c r="PBA27" s="747"/>
      <c r="PBB27" s="747"/>
      <c r="PBC27" s="747"/>
      <c r="PBD27" s="747"/>
      <c r="PBE27" s="747"/>
      <c r="PBF27" s="747"/>
      <c r="PBG27" s="747"/>
      <c r="PBH27" s="747"/>
      <c r="PBI27" s="747"/>
      <c r="PBJ27" s="747"/>
      <c r="PBK27" s="747"/>
      <c r="PBL27" s="747"/>
      <c r="PBM27" s="747"/>
      <c r="PBN27" s="747"/>
      <c r="PBO27" s="747"/>
      <c r="PBP27" s="747"/>
      <c r="PBQ27" s="747"/>
      <c r="PBR27" s="747"/>
      <c r="PBS27" s="747"/>
      <c r="PBT27" s="747"/>
      <c r="PBU27" s="747"/>
      <c r="PBV27" s="747"/>
      <c r="PBW27" s="747"/>
      <c r="PBX27" s="747"/>
      <c r="PBY27" s="747"/>
      <c r="PBZ27" s="747"/>
      <c r="PCA27" s="747"/>
      <c r="PCB27" s="747"/>
      <c r="PCC27" s="747"/>
      <c r="PCD27" s="747"/>
      <c r="PCE27" s="747"/>
      <c r="PCF27" s="747"/>
      <c r="PCG27" s="747"/>
      <c r="PCH27" s="747"/>
      <c r="PCI27" s="747"/>
      <c r="PCJ27" s="747"/>
      <c r="PCK27" s="747"/>
      <c r="PCL27" s="747"/>
      <c r="PCM27" s="747"/>
      <c r="PCN27" s="747"/>
      <c r="PCO27" s="747"/>
      <c r="PCP27" s="747"/>
      <c r="PCQ27" s="747"/>
      <c r="PCR27" s="747"/>
      <c r="PCS27" s="747"/>
      <c r="PCT27" s="747"/>
      <c r="PCU27" s="747"/>
      <c r="PCV27" s="747"/>
      <c r="PCW27" s="747"/>
      <c r="PCX27" s="747"/>
      <c r="PCY27" s="747"/>
      <c r="PCZ27" s="747"/>
      <c r="PDA27" s="747"/>
      <c r="PDB27" s="747"/>
      <c r="PDC27" s="747"/>
      <c r="PDD27" s="747"/>
      <c r="PDE27" s="747"/>
      <c r="PDF27" s="747"/>
      <c r="PDG27" s="747"/>
      <c r="PDH27" s="747"/>
      <c r="PDI27" s="747"/>
      <c r="PDJ27" s="747"/>
      <c r="PDK27" s="747"/>
      <c r="PDL27" s="747"/>
      <c r="PDM27" s="747"/>
      <c r="PDN27" s="747"/>
      <c r="PDO27" s="747"/>
      <c r="PDP27" s="747"/>
      <c r="PDQ27" s="747"/>
      <c r="PDR27" s="747"/>
      <c r="PDS27" s="747"/>
      <c r="PDT27" s="747"/>
      <c r="PDU27" s="747"/>
      <c r="PDV27" s="747"/>
      <c r="PDW27" s="747"/>
      <c r="PDX27" s="747"/>
      <c r="PDY27" s="747"/>
      <c r="PDZ27" s="747"/>
      <c r="PEA27" s="747"/>
      <c r="PEB27" s="747"/>
      <c r="PEC27" s="747"/>
      <c r="PED27" s="747"/>
      <c r="PEE27" s="747"/>
      <c r="PEF27" s="747"/>
      <c r="PEG27" s="747"/>
      <c r="PEH27" s="747"/>
      <c r="PEI27" s="747"/>
      <c r="PEJ27" s="747"/>
      <c r="PEK27" s="747"/>
      <c r="PEL27" s="747"/>
      <c r="PEM27" s="747"/>
      <c r="PEN27" s="747"/>
      <c r="PEO27" s="747"/>
      <c r="PEP27" s="747"/>
      <c r="PEQ27" s="747"/>
      <c r="PER27" s="747"/>
      <c r="PES27" s="747"/>
      <c r="PET27" s="747"/>
      <c r="PEU27" s="747"/>
      <c r="PEV27" s="747"/>
      <c r="PEW27" s="747"/>
      <c r="PEX27" s="747"/>
      <c r="PEY27" s="747"/>
      <c r="PEZ27" s="747"/>
      <c r="PFA27" s="747"/>
      <c r="PFB27" s="747"/>
      <c r="PFC27" s="747"/>
      <c r="PFD27" s="747"/>
      <c r="PFE27" s="747"/>
      <c r="PFF27" s="747"/>
      <c r="PFG27" s="747"/>
      <c r="PFH27" s="747"/>
      <c r="PFI27" s="747"/>
      <c r="PFJ27" s="747"/>
      <c r="PFK27" s="747"/>
      <c r="PFL27" s="747"/>
      <c r="PFM27" s="747"/>
      <c r="PFN27" s="747"/>
      <c r="PFO27" s="747"/>
      <c r="PFP27" s="747"/>
      <c r="PFQ27" s="747"/>
      <c r="PFR27" s="747"/>
      <c r="PFS27" s="747"/>
      <c r="PFT27" s="747"/>
      <c r="PFU27" s="747"/>
      <c r="PFV27" s="747"/>
      <c r="PFW27" s="747"/>
      <c r="PFX27" s="747"/>
      <c r="PFY27" s="747"/>
      <c r="PFZ27" s="747"/>
      <c r="PGA27" s="747"/>
      <c r="PGB27" s="747"/>
      <c r="PGC27" s="747"/>
      <c r="PGD27" s="747"/>
      <c r="PGE27" s="747"/>
      <c r="PGF27" s="747"/>
      <c r="PGG27" s="747"/>
      <c r="PGH27" s="747"/>
      <c r="PGI27" s="747"/>
      <c r="PGJ27" s="747"/>
      <c r="PGK27" s="747"/>
      <c r="PGL27" s="747"/>
      <c r="PGM27" s="747"/>
      <c r="PGN27" s="747"/>
      <c r="PGO27" s="747"/>
      <c r="PGP27" s="747"/>
      <c r="PGQ27" s="747"/>
      <c r="PGR27" s="747"/>
      <c r="PGS27" s="747"/>
      <c r="PGT27" s="747"/>
      <c r="PGU27" s="747"/>
      <c r="PGV27" s="747"/>
      <c r="PGW27" s="747"/>
      <c r="PGX27" s="747"/>
      <c r="PGY27" s="747"/>
      <c r="PGZ27" s="747"/>
      <c r="PHA27" s="747"/>
      <c r="PHB27" s="747"/>
      <c r="PHC27" s="747"/>
      <c r="PHD27" s="747"/>
      <c r="PHE27" s="747"/>
      <c r="PHF27" s="747"/>
      <c r="PHG27" s="747"/>
      <c r="PHH27" s="747"/>
      <c r="PHI27" s="747"/>
      <c r="PHJ27" s="747"/>
      <c r="PHK27" s="747"/>
      <c r="PHL27" s="747"/>
      <c r="PHM27" s="747"/>
      <c r="PHN27" s="747"/>
      <c r="PHO27" s="747"/>
      <c r="PHP27" s="747"/>
      <c r="PHQ27" s="747"/>
      <c r="PHR27" s="747"/>
      <c r="PHS27" s="747"/>
      <c r="PHT27" s="747"/>
      <c r="PHU27" s="747"/>
      <c r="PHV27" s="747"/>
      <c r="PHW27" s="747"/>
      <c r="PHX27" s="747"/>
      <c r="PHY27" s="747"/>
      <c r="PHZ27" s="747"/>
      <c r="PIA27" s="747"/>
      <c r="PIB27" s="747"/>
      <c r="PIC27" s="747"/>
      <c r="PID27" s="747"/>
      <c r="PIE27" s="747"/>
      <c r="PIF27" s="747"/>
      <c r="PIG27" s="747"/>
      <c r="PIH27" s="747"/>
      <c r="PII27" s="747"/>
      <c r="PIJ27" s="747"/>
      <c r="PIK27" s="747"/>
      <c r="PIL27" s="747"/>
      <c r="PIM27" s="747"/>
      <c r="PIN27" s="747"/>
      <c r="PIO27" s="747"/>
      <c r="PIP27" s="747"/>
      <c r="PIQ27" s="747"/>
      <c r="PIR27" s="747"/>
      <c r="PIS27" s="747"/>
      <c r="PIT27" s="747"/>
      <c r="PIU27" s="747"/>
      <c r="PIV27" s="747"/>
      <c r="PIW27" s="747"/>
      <c r="PIX27" s="747"/>
      <c r="PIY27" s="747"/>
      <c r="PIZ27" s="747"/>
      <c r="PJA27" s="747"/>
      <c r="PJB27" s="747"/>
      <c r="PJC27" s="747"/>
      <c r="PJD27" s="747"/>
      <c r="PJE27" s="747"/>
      <c r="PJF27" s="747"/>
      <c r="PJG27" s="747"/>
      <c r="PJH27" s="747"/>
      <c r="PJI27" s="747"/>
      <c r="PJJ27" s="747"/>
      <c r="PJK27" s="747"/>
      <c r="PJL27" s="747"/>
      <c r="PJM27" s="747"/>
      <c r="PJN27" s="747"/>
      <c r="PJO27" s="747"/>
      <c r="PJP27" s="747"/>
      <c r="PJQ27" s="747"/>
      <c r="PJR27" s="747"/>
      <c r="PJS27" s="747"/>
      <c r="PJT27" s="747"/>
      <c r="PJU27" s="747"/>
      <c r="PJV27" s="747"/>
      <c r="PJW27" s="747"/>
      <c r="PJX27" s="747"/>
      <c r="PJY27" s="747"/>
      <c r="PJZ27" s="747"/>
      <c r="PKA27" s="747"/>
      <c r="PKB27" s="747"/>
      <c r="PKC27" s="747"/>
      <c r="PKD27" s="747"/>
      <c r="PKE27" s="747"/>
      <c r="PKF27" s="747"/>
      <c r="PKG27" s="747"/>
      <c r="PKH27" s="747"/>
      <c r="PKI27" s="747"/>
      <c r="PKJ27" s="747"/>
      <c r="PKK27" s="747"/>
      <c r="PKL27" s="747"/>
      <c r="PKM27" s="747"/>
      <c r="PKN27" s="747"/>
      <c r="PKO27" s="747"/>
      <c r="PKP27" s="747"/>
      <c r="PKQ27" s="747"/>
      <c r="PKR27" s="747"/>
      <c r="PKS27" s="747"/>
      <c r="PKT27" s="747"/>
      <c r="PKU27" s="747"/>
      <c r="PKV27" s="747"/>
      <c r="PKW27" s="747"/>
      <c r="PKX27" s="747"/>
      <c r="PKY27" s="747"/>
      <c r="PKZ27" s="747"/>
      <c r="PLA27" s="747"/>
      <c r="PLB27" s="747"/>
      <c r="PLC27" s="747"/>
      <c r="PLD27" s="747"/>
      <c r="PLE27" s="747"/>
      <c r="PLF27" s="747"/>
      <c r="PLG27" s="747"/>
      <c r="PLH27" s="747"/>
      <c r="PLI27" s="747"/>
      <c r="PLJ27" s="747"/>
      <c r="PLK27" s="747"/>
      <c r="PLL27" s="747"/>
      <c r="PLM27" s="747"/>
      <c r="PLN27" s="747"/>
      <c r="PLO27" s="747"/>
      <c r="PLP27" s="747"/>
      <c r="PLQ27" s="747"/>
      <c r="PLR27" s="747"/>
      <c r="PLS27" s="747"/>
      <c r="PLT27" s="747"/>
      <c r="PLU27" s="747"/>
      <c r="PLV27" s="747"/>
      <c r="PLW27" s="747"/>
      <c r="PLX27" s="747"/>
      <c r="PLY27" s="747"/>
      <c r="PLZ27" s="747"/>
      <c r="PMA27" s="747"/>
      <c r="PMB27" s="747"/>
      <c r="PMC27" s="747"/>
      <c r="PMD27" s="747"/>
      <c r="PME27" s="747"/>
      <c r="PMF27" s="747"/>
      <c r="PMG27" s="747"/>
      <c r="PMH27" s="747"/>
      <c r="PMI27" s="747"/>
      <c r="PMJ27" s="747"/>
      <c r="PMK27" s="747"/>
      <c r="PML27" s="747"/>
      <c r="PMM27" s="747"/>
      <c r="PMN27" s="747"/>
      <c r="PMO27" s="747"/>
      <c r="PMP27" s="747"/>
      <c r="PMQ27" s="747"/>
      <c r="PMR27" s="747"/>
      <c r="PMS27" s="747"/>
      <c r="PMT27" s="747"/>
      <c r="PMU27" s="747"/>
      <c r="PMV27" s="747"/>
      <c r="PMW27" s="747"/>
      <c r="PMX27" s="747"/>
      <c r="PMY27" s="747"/>
      <c r="PMZ27" s="747"/>
      <c r="PNA27" s="747"/>
      <c r="PNB27" s="747"/>
      <c r="PNC27" s="747"/>
      <c r="PND27" s="747"/>
      <c r="PNE27" s="747"/>
      <c r="PNF27" s="747"/>
      <c r="PNG27" s="747"/>
      <c r="PNH27" s="747"/>
      <c r="PNI27" s="747"/>
      <c r="PNJ27" s="747"/>
      <c r="PNK27" s="747"/>
      <c r="PNL27" s="747"/>
      <c r="PNM27" s="747"/>
      <c r="PNN27" s="747"/>
      <c r="PNO27" s="747"/>
      <c r="PNP27" s="747"/>
      <c r="PNQ27" s="747"/>
      <c r="PNR27" s="747"/>
      <c r="PNS27" s="747"/>
      <c r="PNT27" s="747"/>
      <c r="PNU27" s="747"/>
      <c r="PNV27" s="747"/>
      <c r="PNW27" s="747"/>
      <c r="PNX27" s="747"/>
      <c r="PNY27" s="747"/>
      <c r="PNZ27" s="747"/>
      <c r="POA27" s="747"/>
      <c r="POB27" s="747"/>
      <c r="POC27" s="747"/>
      <c r="POD27" s="747"/>
      <c r="POE27" s="747"/>
      <c r="POF27" s="747"/>
      <c r="POG27" s="747"/>
      <c r="POH27" s="747"/>
      <c r="POI27" s="747"/>
      <c r="POJ27" s="747"/>
      <c r="POK27" s="747"/>
      <c r="POL27" s="747"/>
      <c r="POM27" s="747"/>
      <c r="PON27" s="747"/>
      <c r="POO27" s="747"/>
      <c r="POP27" s="747"/>
      <c r="POQ27" s="747"/>
      <c r="POR27" s="747"/>
      <c r="POS27" s="747"/>
      <c r="POT27" s="747"/>
      <c r="POU27" s="747"/>
      <c r="POV27" s="747"/>
      <c r="POW27" s="747"/>
      <c r="POX27" s="747"/>
      <c r="POY27" s="747"/>
      <c r="POZ27" s="747"/>
      <c r="PPA27" s="747"/>
      <c r="PPB27" s="747"/>
      <c r="PPC27" s="747"/>
      <c r="PPD27" s="747"/>
      <c r="PPE27" s="747"/>
      <c r="PPF27" s="747"/>
      <c r="PPG27" s="747"/>
      <c r="PPH27" s="747"/>
      <c r="PPI27" s="747"/>
      <c r="PPJ27" s="747"/>
      <c r="PPK27" s="747"/>
      <c r="PPL27" s="747"/>
      <c r="PPM27" s="747"/>
      <c r="PPN27" s="747"/>
      <c r="PPO27" s="747"/>
      <c r="PPP27" s="747"/>
      <c r="PPQ27" s="747"/>
      <c r="PPR27" s="747"/>
      <c r="PPS27" s="747"/>
      <c r="PPT27" s="747"/>
      <c r="PPU27" s="747"/>
      <c r="PPV27" s="747"/>
      <c r="PPW27" s="747"/>
      <c r="PPX27" s="747"/>
      <c r="PPY27" s="747"/>
      <c r="PPZ27" s="747"/>
      <c r="PQA27" s="747"/>
      <c r="PQB27" s="747"/>
      <c r="PQC27" s="747"/>
      <c r="PQD27" s="747"/>
      <c r="PQE27" s="747"/>
      <c r="PQF27" s="747"/>
      <c r="PQG27" s="747"/>
      <c r="PQH27" s="747"/>
      <c r="PQI27" s="747"/>
      <c r="PQJ27" s="747"/>
      <c r="PQK27" s="747"/>
      <c r="PQL27" s="747"/>
      <c r="PQM27" s="747"/>
      <c r="PQN27" s="747"/>
      <c r="PQO27" s="747"/>
      <c r="PQP27" s="747"/>
      <c r="PQQ27" s="747"/>
      <c r="PQR27" s="747"/>
      <c r="PQS27" s="747"/>
      <c r="PQT27" s="747"/>
      <c r="PQU27" s="747"/>
      <c r="PQV27" s="747"/>
      <c r="PQW27" s="747"/>
      <c r="PQX27" s="747"/>
      <c r="PQY27" s="747"/>
      <c r="PQZ27" s="747"/>
      <c r="PRA27" s="747"/>
      <c r="PRB27" s="747"/>
      <c r="PRC27" s="747"/>
      <c r="PRD27" s="747"/>
      <c r="PRE27" s="747"/>
      <c r="PRF27" s="747"/>
      <c r="PRG27" s="747"/>
      <c r="PRH27" s="747"/>
      <c r="PRI27" s="747"/>
      <c r="PRJ27" s="747"/>
      <c r="PRK27" s="747"/>
      <c r="PRL27" s="747"/>
      <c r="PRM27" s="747"/>
      <c r="PRN27" s="747"/>
      <c r="PRO27" s="747"/>
      <c r="PRP27" s="747"/>
      <c r="PRQ27" s="747"/>
      <c r="PRR27" s="747"/>
      <c r="PRS27" s="747"/>
      <c r="PRT27" s="747"/>
      <c r="PRU27" s="747"/>
      <c r="PRV27" s="747"/>
      <c r="PRW27" s="747"/>
      <c r="PRX27" s="747"/>
      <c r="PRY27" s="747"/>
      <c r="PRZ27" s="747"/>
      <c r="PSA27" s="747"/>
      <c r="PSB27" s="747"/>
      <c r="PSC27" s="747"/>
      <c r="PSD27" s="747"/>
      <c r="PSE27" s="747"/>
      <c r="PSF27" s="747"/>
      <c r="PSG27" s="747"/>
      <c r="PSH27" s="747"/>
      <c r="PSI27" s="747"/>
      <c r="PSJ27" s="747"/>
      <c r="PSK27" s="747"/>
      <c r="PSL27" s="747"/>
      <c r="PSM27" s="747"/>
      <c r="PSN27" s="747"/>
      <c r="PSO27" s="747"/>
      <c r="PSP27" s="747"/>
      <c r="PSQ27" s="747"/>
      <c r="PSR27" s="747"/>
      <c r="PSS27" s="747"/>
      <c r="PST27" s="747"/>
      <c r="PSU27" s="747"/>
      <c r="PSV27" s="747"/>
      <c r="PSW27" s="747"/>
      <c r="PSX27" s="747"/>
      <c r="PSY27" s="747"/>
      <c r="PSZ27" s="747"/>
      <c r="PTA27" s="747"/>
      <c r="PTB27" s="747"/>
      <c r="PTC27" s="747"/>
      <c r="PTD27" s="747"/>
      <c r="PTE27" s="747"/>
      <c r="PTF27" s="747"/>
      <c r="PTG27" s="747"/>
      <c r="PTH27" s="747"/>
      <c r="PTI27" s="747"/>
      <c r="PTJ27" s="747"/>
      <c r="PTK27" s="747"/>
      <c r="PTL27" s="747"/>
      <c r="PTM27" s="747"/>
      <c r="PTN27" s="747"/>
      <c r="PTO27" s="747"/>
      <c r="PTP27" s="747"/>
      <c r="PTQ27" s="747"/>
      <c r="PTR27" s="747"/>
      <c r="PTS27" s="747"/>
      <c r="PTT27" s="747"/>
      <c r="PTU27" s="747"/>
      <c r="PTV27" s="747"/>
      <c r="PTW27" s="747"/>
      <c r="PTX27" s="747"/>
      <c r="PTY27" s="747"/>
      <c r="PTZ27" s="747"/>
      <c r="PUA27" s="747"/>
      <c r="PUB27" s="747"/>
      <c r="PUC27" s="747"/>
      <c r="PUD27" s="747"/>
      <c r="PUE27" s="747"/>
      <c r="PUF27" s="747"/>
      <c r="PUG27" s="747"/>
      <c r="PUH27" s="747"/>
      <c r="PUI27" s="747"/>
      <c r="PUJ27" s="747"/>
      <c r="PUK27" s="747"/>
      <c r="PUL27" s="747"/>
      <c r="PUM27" s="747"/>
      <c r="PUN27" s="747"/>
      <c r="PUO27" s="747"/>
      <c r="PUP27" s="747"/>
      <c r="PUQ27" s="747"/>
      <c r="PUR27" s="747"/>
      <c r="PUS27" s="747"/>
      <c r="PUT27" s="747"/>
      <c r="PUU27" s="747"/>
      <c r="PUV27" s="747"/>
      <c r="PUW27" s="747"/>
      <c r="PUX27" s="747"/>
      <c r="PUY27" s="747"/>
      <c r="PUZ27" s="747"/>
      <c r="PVA27" s="747"/>
      <c r="PVB27" s="747"/>
      <c r="PVC27" s="747"/>
      <c r="PVD27" s="747"/>
      <c r="PVE27" s="747"/>
      <c r="PVF27" s="747"/>
      <c r="PVG27" s="747"/>
      <c r="PVH27" s="747"/>
      <c r="PVI27" s="747"/>
      <c r="PVJ27" s="747"/>
      <c r="PVK27" s="747"/>
      <c r="PVL27" s="747"/>
      <c r="PVM27" s="747"/>
      <c r="PVN27" s="747"/>
      <c r="PVO27" s="747"/>
      <c r="PVP27" s="747"/>
      <c r="PVQ27" s="747"/>
      <c r="PVR27" s="747"/>
      <c r="PVS27" s="747"/>
      <c r="PVT27" s="747"/>
      <c r="PVU27" s="747"/>
      <c r="PVV27" s="747"/>
      <c r="PVW27" s="747"/>
      <c r="PVX27" s="747"/>
      <c r="PVY27" s="747"/>
      <c r="PVZ27" s="747"/>
      <c r="PWA27" s="747"/>
      <c r="PWB27" s="747"/>
      <c r="PWC27" s="747"/>
      <c r="PWD27" s="747"/>
      <c r="PWE27" s="747"/>
      <c r="PWF27" s="747"/>
      <c r="PWG27" s="747"/>
      <c r="PWH27" s="747"/>
      <c r="PWI27" s="747"/>
      <c r="PWJ27" s="747"/>
      <c r="PWK27" s="747"/>
      <c r="PWL27" s="747"/>
      <c r="PWM27" s="747"/>
      <c r="PWN27" s="747"/>
      <c r="PWO27" s="747"/>
      <c r="PWP27" s="747"/>
      <c r="PWQ27" s="747"/>
      <c r="PWR27" s="747"/>
      <c r="PWS27" s="747"/>
      <c r="PWT27" s="747"/>
      <c r="PWU27" s="747"/>
      <c r="PWV27" s="747"/>
      <c r="PWW27" s="747"/>
      <c r="PWX27" s="747"/>
      <c r="PWY27" s="747"/>
      <c r="PWZ27" s="747"/>
      <c r="PXA27" s="747"/>
      <c r="PXB27" s="747"/>
      <c r="PXC27" s="747"/>
      <c r="PXD27" s="747"/>
      <c r="PXE27" s="747"/>
      <c r="PXF27" s="747"/>
      <c r="PXG27" s="747"/>
      <c r="PXH27" s="747"/>
      <c r="PXI27" s="747"/>
      <c r="PXJ27" s="747"/>
      <c r="PXK27" s="747"/>
      <c r="PXL27" s="747"/>
      <c r="PXM27" s="747"/>
      <c r="PXN27" s="747"/>
      <c r="PXO27" s="747"/>
      <c r="PXP27" s="747"/>
      <c r="PXQ27" s="747"/>
      <c r="PXR27" s="747"/>
      <c r="PXS27" s="747"/>
      <c r="PXT27" s="747"/>
      <c r="PXU27" s="747"/>
      <c r="PXV27" s="747"/>
      <c r="PXW27" s="747"/>
      <c r="PXX27" s="747"/>
      <c r="PXY27" s="747"/>
      <c r="PXZ27" s="747"/>
      <c r="PYA27" s="747"/>
      <c r="PYB27" s="747"/>
      <c r="PYC27" s="747"/>
      <c r="PYD27" s="747"/>
      <c r="PYE27" s="747"/>
      <c r="PYF27" s="747"/>
      <c r="PYG27" s="747"/>
      <c r="PYH27" s="747"/>
      <c r="PYI27" s="747"/>
      <c r="PYJ27" s="747"/>
      <c r="PYK27" s="747"/>
      <c r="PYL27" s="747"/>
      <c r="PYM27" s="747"/>
      <c r="PYN27" s="747"/>
      <c r="PYO27" s="747"/>
      <c r="PYP27" s="747"/>
      <c r="PYQ27" s="747"/>
      <c r="PYR27" s="747"/>
      <c r="PYS27" s="747"/>
      <c r="PYT27" s="747"/>
      <c r="PYU27" s="747"/>
      <c r="PYV27" s="747"/>
      <c r="PYW27" s="747"/>
      <c r="PYX27" s="747"/>
      <c r="PYY27" s="747"/>
      <c r="PYZ27" s="747"/>
      <c r="PZA27" s="747"/>
      <c r="PZB27" s="747"/>
      <c r="PZC27" s="747"/>
      <c r="PZD27" s="747"/>
      <c r="PZE27" s="747"/>
      <c r="PZF27" s="747"/>
      <c r="PZG27" s="747"/>
      <c r="PZH27" s="747"/>
      <c r="PZI27" s="747"/>
      <c r="PZJ27" s="747"/>
      <c r="PZK27" s="747"/>
      <c r="PZL27" s="747"/>
      <c r="PZM27" s="747"/>
      <c r="PZN27" s="747"/>
      <c r="PZO27" s="747"/>
      <c r="PZP27" s="747"/>
      <c r="PZQ27" s="747"/>
      <c r="PZR27" s="747"/>
      <c r="PZS27" s="747"/>
      <c r="PZT27" s="747"/>
      <c r="PZU27" s="747"/>
      <c r="PZV27" s="747"/>
      <c r="PZW27" s="747"/>
      <c r="PZX27" s="747"/>
      <c r="PZY27" s="747"/>
      <c r="PZZ27" s="747"/>
      <c r="QAA27" s="747"/>
      <c r="QAB27" s="747"/>
      <c r="QAC27" s="747"/>
      <c r="QAD27" s="747"/>
      <c r="QAE27" s="747"/>
      <c r="QAF27" s="747"/>
      <c r="QAG27" s="747"/>
      <c r="QAH27" s="747"/>
      <c r="QAI27" s="747"/>
      <c r="QAJ27" s="747"/>
      <c r="QAK27" s="747"/>
      <c r="QAL27" s="747"/>
      <c r="QAM27" s="747"/>
      <c r="QAN27" s="747"/>
      <c r="QAO27" s="747"/>
      <c r="QAP27" s="747"/>
      <c r="QAQ27" s="747"/>
      <c r="QAR27" s="747"/>
      <c r="QAS27" s="747"/>
      <c r="QAT27" s="747"/>
      <c r="QAU27" s="747"/>
      <c r="QAV27" s="747"/>
      <c r="QAW27" s="747"/>
      <c r="QAX27" s="747"/>
      <c r="QAY27" s="747"/>
      <c r="QAZ27" s="747"/>
      <c r="QBA27" s="747"/>
      <c r="QBB27" s="747"/>
      <c r="QBC27" s="747"/>
      <c r="QBD27" s="747"/>
      <c r="QBE27" s="747"/>
      <c r="QBF27" s="747"/>
      <c r="QBG27" s="747"/>
      <c r="QBH27" s="747"/>
      <c r="QBI27" s="747"/>
      <c r="QBJ27" s="747"/>
      <c r="QBK27" s="747"/>
      <c r="QBL27" s="747"/>
      <c r="QBM27" s="747"/>
      <c r="QBN27" s="747"/>
      <c r="QBO27" s="747"/>
      <c r="QBP27" s="747"/>
      <c r="QBQ27" s="747"/>
      <c r="QBR27" s="747"/>
      <c r="QBS27" s="747"/>
      <c r="QBT27" s="747"/>
      <c r="QBU27" s="747"/>
      <c r="QBV27" s="747"/>
      <c r="QBW27" s="747"/>
      <c r="QBX27" s="747"/>
      <c r="QBY27" s="747"/>
      <c r="QBZ27" s="747"/>
      <c r="QCA27" s="747"/>
      <c r="QCB27" s="747"/>
      <c r="QCC27" s="747"/>
      <c r="QCD27" s="747"/>
      <c r="QCE27" s="747"/>
      <c r="QCF27" s="747"/>
      <c r="QCG27" s="747"/>
      <c r="QCH27" s="747"/>
      <c r="QCI27" s="747"/>
      <c r="QCJ27" s="747"/>
      <c r="QCK27" s="747"/>
      <c r="QCL27" s="747"/>
      <c r="QCM27" s="747"/>
      <c r="QCN27" s="747"/>
      <c r="QCO27" s="747"/>
      <c r="QCP27" s="747"/>
      <c r="QCQ27" s="747"/>
      <c r="QCR27" s="747"/>
      <c r="QCS27" s="747"/>
      <c r="QCT27" s="747"/>
      <c r="QCU27" s="747"/>
      <c r="QCV27" s="747"/>
      <c r="QCW27" s="747"/>
      <c r="QCX27" s="747"/>
      <c r="QCY27" s="747"/>
      <c r="QCZ27" s="747"/>
      <c r="QDA27" s="747"/>
      <c r="QDB27" s="747"/>
      <c r="QDC27" s="747"/>
      <c r="QDD27" s="747"/>
      <c r="QDE27" s="747"/>
      <c r="QDF27" s="747"/>
      <c r="QDG27" s="747"/>
      <c r="QDH27" s="747"/>
      <c r="QDI27" s="747"/>
      <c r="QDJ27" s="747"/>
      <c r="QDK27" s="747"/>
      <c r="QDL27" s="747"/>
      <c r="QDM27" s="747"/>
      <c r="QDN27" s="747"/>
      <c r="QDO27" s="747"/>
      <c r="QDP27" s="747"/>
      <c r="QDQ27" s="747"/>
      <c r="QDR27" s="747"/>
      <c r="QDS27" s="747"/>
      <c r="QDT27" s="747"/>
      <c r="QDU27" s="747"/>
      <c r="QDV27" s="747"/>
      <c r="QDW27" s="747"/>
      <c r="QDX27" s="747"/>
      <c r="QDY27" s="747"/>
      <c r="QDZ27" s="747"/>
      <c r="QEA27" s="747"/>
      <c r="QEB27" s="747"/>
      <c r="QEC27" s="747"/>
      <c r="QED27" s="747"/>
      <c r="QEE27" s="747"/>
      <c r="QEF27" s="747"/>
      <c r="QEG27" s="747"/>
      <c r="QEH27" s="747"/>
      <c r="QEI27" s="747"/>
      <c r="QEJ27" s="747"/>
      <c r="QEK27" s="747"/>
      <c r="QEL27" s="747"/>
      <c r="QEM27" s="747"/>
      <c r="QEN27" s="747"/>
      <c r="QEO27" s="747"/>
      <c r="QEP27" s="747"/>
      <c r="QEQ27" s="747"/>
      <c r="QER27" s="747"/>
      <c r="QES27" s="747"/>
      <c r="QET27" s="747"/>
      <c r="QEU27" s="747"/>
      <c r="QEV27" s="747"/>
      <c r="QEW27" s="747"/>
      <c r="QEX27" s="747"/>
      <c r="QEY27" s="747"/>
      <c r="QEZ27" s="747"/>
      <c r="QFA27" s="747"/>
      <c r="QFB27" s="747"/>
      <c r="QFC27" s="747"/>
      <c r="QFD27" s="747"/>
      <c r="QFE27" s="747"/>
      <c r="QFF27" s="747"/>
      <c r="QFG27" s="747"/>
      <c r="QFH27" s="747"/>
      <c r="QFI27" s="747"/>
      <c r="QFJ27" s="747"/>
      <c r="QFK27" s="747"/>
      <c r="QFL27" s="747"/>
      <c r="QFM27" s="747"/>
      <c r="QFN27" s="747"/>
      <c r="QFO27" s="747"/>
      <c r="QFP27" s="747"/>
      <c r="QFQ27" s="747"/>
      <c r="QFR27" s="747"/>
      <c r="QFS27" s="747"/>
      <c r="QFT27" s="747"/>
      <c r="QFU27" s="747"/>
      <c r="QFV27" s="747"/>
      <c r="QFW27" s="747"/>
      <c r="QFX27" s="747"/>
      <c r="QFY27" s="747"/>
      <c r="QFZ27" s="747"/>
      <c r="QGA27" s="747"/>
      <c r="QGB27" s="747"/>
      <c r="QGC27" s="747"/>
      <c r="QGD27" s="747"/>
      <c r="QGE27" s="747"/>
      <c r="QGF27" s="747"/>
      <c r="QGG27" s="747"/>
      <c r="QGH27" s="747"/>
      <c r="QGI27" s="747"/>
      <c r="QGJ27" s="747"/>
      <c r="QGK27" s="747"/>
      <c r="QGL27" s="747"/>
      <c r="QGM27" s="747"/>
      <c r="QGN27" s="747"/>
      <c r="QGO27" s="747"/>
      <c r="QGP27" s="747"/>
      <c r="QGQ27" s="747"/>
      <c r="QGR27" s="747"/>
      <c r="QGS27" s="747"/>
      <c r="QGT27" s="747"/>
      <c r="QGU27" s="747"/>
      <c r="QGV27" s="747"/>
      <c r="QGW27" s="747"/>
      <c r="QGX27" s="747"/>
      <c r="QGY27" s="747"/>
      <c r="QGZ27" s="747"/>
      <c r="QHA27" s="747"/>
      <c r="QHB27" s="747"/>
      <c r="QHC27" s="747"/>
      <c r="QHD27" s="747"/>
      <c r="QHE27" s="747"/>
      <c r="QHF27" s="747"/>
      <c r="QHG27" s="747"/>
      <c r="QHH27" s="747"/>
      <c r="QHI27" s="747"/>
      <c r="QHJ27" s="747"/>
      <c r="QHK27" s="747"/>
      <c r="QHL27" s="747"/>
      <c r="QHM27" s="747"/>
      <c r="QHN27" s="747"/>
      <c r="QHO27" s="747"/>
      <c r="QHP27" s="747"/>
      <c r="QHQ27" s="747"/>
      <c r="QHR27" s="747"/>
      <c r="QHS27" s="747"/>
      <c r="QHT27" s="747"/>
      <c r="QHU27" s="747"/>
      <c r="QHV27" s="747"/>
      <c r="QHW27" s="747"/>
      <c r="QHX27" s="747"/>
      <c r="QHY27" s="747"/>
      <c r="QHZ27" s="747"/>
      <c r="QIA27" s="747"/>
      <c r="QIB27" s="747"/>
      <c r="QIC27" s="747"/>
      <c r="QID27" s="747"/>
      <c r="QIE27" s="747"/>
      <c r="QIF27" s="747"/>
      <c r="QIG27" s="747"/>
      <c r="QIH27" s="747"/>
      <c r="QII27" s="747"/>
      <c r="QIJ27" s="747"/>
      <c r="QIK27" s="747"/>
      <c r="QIL27" s="747"/>
      <c r="QIM27" s="747"/>
      <c r="QIN27" s="747"/>
      <c r="QIO27" s="747"/>
      <c r="QIP27" s="747"/>
      <c r="QIQ27" s="747"/>
      <c r="QIR27" s="747"/>
      <c r="QIS27" s="747"/>
      <c r="QIT27" s="747"/>
      <c r="QIU27" s="747"/>
      <c r="QIV27" s="747"/>
      <c r="QIW27" s="747"/>
      <c r="QIX27" s="747"/>
      <c r="QIY27" s="747"/>
      <c r="QIZ27" s="747"/>
      <c r="QJA27" s="747"/>
      <c r="QJB27" s="747"/>
      <c r="QJC27" s="747"/>
      <c r="QJD27" s="747"/>
      <c r="QJE27" s="747"/>
      <c r="QJF27" s="747"/>
      <c r="QJG27" s="747"/>
      <c r="QJH27" s="747"/>
      <c r="QJI27" s="747"/>
      <c r="QJJ27" s="747"/>
      <c r="QJK27" s="747"/>
      <c r="QJL27" s="747"/>
      <c r="QJM27" s="747"/>
      <c r="QJN27" s="747"/>
      <c r="QJO27" s="747"/>
      <c r="QJP27" s="747"/>
      <c r="QJQ27" s="747"/>
      <c r="QJR27" s="747"/>
      <c r="QJS27" s="747"/>
      <c r="QJT27" s="747"/>
      <c r="QJU27" s="747"/>
      <c r="QJV27" s="747"/>
      <c r="QJW27" s="747"/>
      <c r="QJX27" s="747"/>
      <c r="QJY27" s="747"/>
      <c r="QJZ27" s="747"/>
      <c r="QKA27" s="747"/>
      <c r="QKB27" s="747"/>
      <c r="QKC27" s="747"/>
      <c r="QKD27" s="747"/>
      <c r="QKE27" s="747"/>
      <c r="QKF27" s="747"/>
      <c r="QKG27" s="747"/>
      <c r="QKH27" s="747"/>
      <c r="QKI27" s="747"/>
      <c r="QKJ27" s="747"/>
      <c r="QKK27" s="747"/>
      <c r="QKL27" s="747"/>
      <c r="QKM27" s="747"/>
      <c r="QKN27" s="747"/>
      <c r="QKO27" s="747"/>
      <c r="QKP27" s="747"/>
      <c r="QKQ27" s="747"/>
      <c r="QKR27" s="747"/>
      <c r="QKS27" s="747"/>
      <c r="QKT27" s="747"/>
      <c r="QKU27" s="747"/>
      <c r="QKV27" s="747"/>
      <c r="QKW27" s="747"/>
      <c r="QKX27" s="747"/>
      <c r="QKY27" s="747"/>
      <c r="QKZ27" s="747"/>
      <c r="QLA27" s="747"/>
      <c r="QLB27" s="747"/>
      <c r="QLC27" s="747"/>
      <c r="QLD27" s="747"/>
      <c r="QLE27" s="747"/>
      <c r="QLF27" s="747"/>
      <c r="QLG27" s="747"/>
      <c r="QLH27" s="747"/>
      <c r="QLI27" s="747"/>
      <c r="QLJ27" s="747"/>
      <c r="QLK27" s="747"/>
      <c r="QLL27" s="747"/>
      <c r="QLM27" s="747"/>
      <c r="QLN27" s="747"/>
      <c r="QLO27" s="747"/>
      <c r="QLP27" s="747"/>
      <c r="QLQ27" s="747"/>
      <c r="QLR27" s="747"/>
      <c r="QLS27" s="747"/>
      <c r="QLT27" s="747"/>
      <c r="QLU27" s="747"/>
      <c r="QLV27" s="747"/>
      <c r="QLW27" s="747"/>
      <c r="QLX27" s="747"/>
      <c r="QLY27" s="747"/>
      <c r="QLZ27" s="747"/>
      <c r="QMA27" s="747"/>
      <c r="QMB27" s="747"/>
      <c r="QMC27" s="747"/>
      <c r="QMD27" s="747"/>
      <c r="QME27" s="747"/>
      <c r="QMF27" s="747"/>
      <c r="QMG27" s="747"/>
      <c r="QMH27" s="747"/>
      <c r="QMI27" s="747"/>
      <c r="QMJ27" s="747"/>
      <c r="QMK27" s="747"/>
      <c r="QML27" s="747"/>
      <c r="QMM27" s="747"/>
      <c r="QMN27" s="747"/>
      <c r="QMO27" s="747"/>
      <c r="QMP27" s="747"/>
      <c r="QMQ27" s="747"/>
      <c r="QMR27" s="747"/>
      <c r="QMS27" s="747"/>
      <c r="QMT27" s="747"/>
      <c r="QMU27" s="747"/>
      <c r="QMV27" s="747"/>
      <c r="QMW27" s="747"/>
      <c r="QMX27" s="747"/>
      <c r="QMY27" s="747"/>
      <c r="QMZ27" s="747"/>
      <c r="QNA27" s="747"/>
      <c r="QNB27" s="747"/>
      <c r="QNC27" s="747"/>
      <c r="QND27" s="747"/>
      <c r="QNE27" s="747"/>
      <c r="QNF27" s="747"/>
      <c r="QNG27" s="747"/>
      <c r="QNH27" s="747"/>
      <c r="QNI27" s="747"/>
      <c r="QNJ27" s="747"/>
      <c r="QNK27" s="747"/>
      <c r="QNL27" s="747"/>
      <c r="QNM27" s="747"/>
      <c r="QNN27" s="747"/>
      <c r="QNO27" s="747"/>
      <c r="QNP27" s="747"/>
      <c r="QNQ27" s="747"/>
      <c r="QNR27" s="747"/>
      <c r="QNS27" s="747"/>
      <c r="QNT27" s="747"/>
      <c r="QNU27" s="747"/>
      <c r="QNV27" s="747"/>
      <c r="QNW27" s="747"/>
      <c r="QNX27" s="747"/>
      <c r="QNY27" s="747"/>
      <c r="QNZ27" s="747"/>
      <c r="QOA27" s="747"/>
      <c r="QOB27" s="747"/>
      <c r="QOC27" s="747"/>
      <c r="QOD27" s="747"/>
      <c r="QOE27" s="747"/>
      <c r="QOF27" s="747"/>
      <c r="QOG27" s="747"/>
      <c r="QOH27" s="747"/>
      <c r="QOI27" s="747"/>
      <c r="QOJ27" s="747"/>
      <c r="QOK27" s="747"/>
      <c r="QOL27" s="747"/>
      <c r="QOM27" s="747"/>
      <c r="QON27" s="747"/>
      <c r="QOO27" s="747"/>
      <c r="QOP27" s="747"/>
      <c r="QOQ27" s="747"/>
      <c r="QOR27" s="747"/>
      <c r="QOS27" s="747"/>
      <c r="QOT27" s="747"/>
      <c r="QOU27" s="747"/>
      <c r="QOV27" s="747"/>
      <c r="QOW27" s="747"/>
      <c r="QOX27" s="747"/>
      <c r="QOY27" s="747"/>
      <c r="QOZ27" s="747"/>
      <c r="QPA27" s="747"/>
      <c r="QPB27" s="747"/>
      <c r="QPC27" s="747"/>
      <c r="QPD27" s="747"/>
      <c r="QPE27" s="747"/>
      <c r="QPF27" s="747"/>
      <c r="QPG27" s="747"/>
      <c r="QPH27" s="747"/>
      <c r="QPI27" s="747"/>
      <c r="QPJ27" s="747"/>
      <c r="QPK27" s="747"/>
      <c r="QPL27" s="747"/>
      <c r="QPM27" s="747"/>
      <c r="QPN27" s="747"/>
      <c r="QPO27" s="747"/>
      <c r="QPP27" s="747"/>
      <c r="QPQ27" s="747"/>
      <c r="QPR27" s="747"/>
      <c r="QPS27" s="747"/>
      <c r="QPT27" s="747"/>
      <c r="QPU27" s="747"/>
      <c r="QPV27" s="747"/>
      <c r="QPW27" s="747"/>
      <c r="QPX27" s="747"/>
      <c r="QPY27" s="747"/>
      <c r="QPZ27" s="747"/>
      <c r="QQA27" s="747"/>
      <c r="QQB27" s="747"/>
      <c r="QQC27" s="747"/>
      <c r="QQD27" s="747"/>
      <c r="QQE27" s="747"/>
      <c r="QQF27" s="747"/>
      <c r="QQG27" s="747"/>
      <c r="QQH27" s="747"/>
      <c r="QQI27" s="747"/>
      <c r="QQJ27" s="747"/>
      <c r="QQK27" s="747"/>
      <c r="QQL27" s="747"/>
      <c r="QQM27" s="747"/>
      <c r="QQN27" s="747"/>
      <c r="QQO27" s="747"/>
      <c r="QQP27" s="747"/>
      <c r="QQQ27" s="747"/>
      <c r="QQR27" s="747"/>
      <c r="QQS27" s="747"/>
      <c r="QQT27" s="747"/>
      <c r="QQU27" s="747"/>
      <c r="QQV27" s="747"/>
      <c r="QQW27" s="747"/>
      <c r="QQX27" s="747"/>
      <c r="QQY27" s="747"/>
      <c r="QQZ27" s="747"/>
      <c r="QRA27" s="747"/>
      <c r="QRB27" s="747"/>
      <c r="QRC27" s="747"/>
      <c r="QRD27" s="747"/>
      <c r="QRE27" s="747"/>
      <c r="QRF27" s="747"/>
      <c r="QRG27" s="747"/>
      <c r="QRH27" s="747"/>
      <c r="QRI27" s="747"/>
      <c r="QRJ27" s="747"/>
      <c r="QRK27" s="747"/>
      <c r="QRL27" s="747"/>
      <c r="QRM27" s="747"/>
      <c r="QRN27" s="747"/>
      <c r="QRO27" s="747"/>
      <c r="QRP27" s="747"/>
      <c r="QRQ27" s="747"/>
      <c r="QRR27" s="747"/>
      <c r="QRS27" s="747"/>
      <c r="QRT27" s="747"/>
      <c r="QRU27" s="747"/>
      <c r="QRV27" s="747"/>
      <c r="QRW27" s="747"/>
      <c r="QRX27" s="747"/>
      <c r="QRY27" s="747"/>
      <c r="QRZ27" s="747"/>
      <c r="QSA27" s="747"/>
      <c r="QSB27" s="747"/>
      <c r="QSC27" s="747"/>
      <c r="QSD27" s="747"/>
      <c r="QSE27" s="747"/>
      <c r="QSF27" s="747"/>
      <c r="QSG27" s="747"/>
      <c r="QSH27" s="747"/>
      <c r="QSI27" s="747"/>
      <c r="QSJ27" s="747"/>
      <c r="QSK27" s="747"/>
      <c r="QSL27" s="747"/>
      <c r="QSM27" s="747"/>
      <c r="QSN27" s="747"/>
      <c r="QSO27" s="747"/>
      <c r="QSP27" s="747"/>
      <c r="QSQ27" s="747"/>
      <c r="QSR27" s="747"/>
      <c r="QSS27" s="747"/>
      <c r="QST27" s="747"/>
      <c r="QSU27" s="747"/>
      <c r="QSV27" s="747"/>
      <c r="QSW27" s="747"/>
      <c r="QSX27" s="747"/>
      <c r="QSY27" s="747"/>
      <c r="QSZ27" s="747"/>
      <c r="QTA27" s="747"/>
      <c r="QTB27" s="747"/>
      <c r="QTC27" s="747"/>
      <c r="QTD27" s="747"/>
      <c r="QTE27" s="747"/>
      <c r="QTF27" s="747"/>
      <c r="QTG27" s="747"/>
      <c r="QTH27" s="747"/>
      <c r="QTI27" s="747"/>
      <c r="QTJ27" s="747"/>
      <c r="QTK27" s="747"/>
      <c r="QTL27" s="747"/>
      <c r="QTM27" s="747"/>
      <c r="QTN27" s="747"/>
      <c r="QTO27" s="747"/>
      <c r="QTP27" s="747"/>
      <c r="QTQ27" s="747"/>
      <c r="QTR27" s="747"/>
      <c r="QTS27" s="747"/>
      <c r="QTT27" s="747"/>
      <c r="QTU27" s="747"/>
      <c r="QTV27" s="747"/>
      <c r="QTW27" s="747"/>
      <c r="QTX27" s="747"/>
      <c r="QTY27" s="747"/>
      <c r="QTZ27" s="747"/>
      <c r="QUA27" s="747"/>
      <c r="QUB27" s="747"/>
      <c r="QUC27" s="747"/>
      <c r="QUD27" s="747"/>
      <c r="QUE27" s="747"/>
      <c r="QUF27" s="747"/>
      <c r="QUG27" s="747"/>
      <c r="QUH27" s="747"/>
      <c r="QUI27" s="747"/>
      <c r="QUJ27" s="747"/>
      <c r="QUK27" s="747"/>
      <c r="QUL27" s="747"/>
      <c r="QUM27" s="747"/>
      <c r="QUN27" s="747"/>
      <c r="QUO27" s="747"/>
      <c r="QUP27" s="747"/>
      <c r="QUQ27" s="747"/>
      <c r="QUR27" s="747"/>
      <c r="QUS27" s="747"/>
      <c r="QUT27" s="747"/>
      <c r="QUU27" s="747"/>
      <c r="QUV27" s="747"/>
      <c r="QUW27" s="747"/>
      <c r="QUX27" s="747"/>
      <c r="QUY27" s="747"/>
      <c r="QUZ27" s="747"/>
      <c r="QVA27" s="747"/>
      <c r="QVB27" s="747"/>
      <c r="QVC27" s="747"/>
      <c r="QVD27" s="747"/>
      <c r="QVE27" s="747"/>
      <c r="QVF27" s="747"/>
      <c r="QVG27" s="747"/>
      <c r="QVH27" s="747"/>
      <c r="QVI27" s="747"/>
      <c r="QVJ27" s="747"/>
      <c r="QVK27" s="747"/>
      <c r="QVL27" s="747"/>
      <c r="QVM27" s="747"/>
      <c r="QVN27" s="747"/>
      <c r="QVO27" s="747"/>
      <c r="QVP27" s="747"/>
      <c r="QVQ27" s="747"/>
      <c r="QVR27" s="747"/>
      <c r="QVS27" s="747"/>
      <c r="QVT27" s="747"/>
      <c r="QVU27" s="747"/>
      <c r="QVV27" s="747"/>
      <c r="QVW27" s="747"/>
      <c r="QVX27" s="747"/>
      <c r="QVY27" s="747"/>
      <c r="QVZ27" s="747"/>
      <c r="QWA27" s="747"/>
      <c r="QWB27" s="747"/>
      <c r="QWC27" s="747"/>
      <c r="QWD27" s="747"/>
      <c r="QWE27" s="747"/>
      <c r="QWF27" s="747"/>
      <c r="QWG27" s="747"/>
      <c r="QWH27" s="747"/>
      <c r="QWI27" s="747"/>
      <c r="QWJ27" s="747"/>
      <c r="QWK27" s="747"/>
      <c r="QWL27" s="747"/>
      <c r="QWM27" s="747"/>
      <c r="QWN27" s="747"/>
      <c r="QWO27" s="747"/>
      <c r="QWP27" s="747"/>
      <c r="QWQ27" s="747"/>
      <c r="QWR27" s="747"/>
      <c r="QWS27" s="747"/>
      <c r="QWT27" s="747"/>
      <c r="QWU27" s="747"/>
      <c r="QWV27" s="747"/>
      <c r="QWW27" s="747"/>
      <c r="QWX27" s="747"/>
      <c r="QWY27" s="747"/>
      <c r="QWZ27" s="747"/>
      <c r="QXA27" s="747"/>
      <c r="QXB27" s="747"/>
      <c r="QXC27" s="747"/>
      <c r="QXD27" s="747"/>
      <c r="QXE27" s="747"/>
      <c r="QXF27" s="747"/>
      <c r="QXG27" s="747"/>
      <c r="QXH27" s="747"/>
      <c r="QXI27" s="747"/>
      <c r="QXJ27" s="747"/>
      <c r="QXK27" s="747"/>
      <c r="QXL27" s="747"/>
      <c r="QXM27" s="747"/>
      <c r="QXN27" s="747"/>
      <c r="QXO27" s="747"/>
      <c r="QXP27" s="747"/>
      <c r="QXQ27" s="747"/>
      <c r="QXR27" s="747"/>
      <c r="QXS27" s="747"/>
      <c r="QXT27" s="747"/>
      <c r="QXU27" s="747"/>
      <c r="QXV27" s="747"/>
      <c r="QXW27" s="747"/>
      <c r="QXX27" s="747"/>
      <c r="QXY27" s="747"/>
      <c r="QXZ27" s="747"/>
      <c r="QYA27" s="747"/>
      <c r="QYB27" s="747"/>
      <c r="QYC27" s="747"/>
      <c r="QYD27" s="747"/>
      <c r="QYE27" s="747"/>
      <c r="QYF27" s="747"/>
      <c r="QYG27" s="747"/>
      <c r="QYH27" s="747"/>
      <c r="QYI27" s="747"/>
      <c r="QYJ27" s="747"/>
      <c r="QYK27" s="747"/>
      <c r="QYL27" s="747"/>
      <c r="QYM27" s="747"/>
      <c r="QYN27" s="747"/>
      <c r="QYO27" s="747"/>
      <c r="QYP27" s="747"/>
      <c r="QYQ27" s="747"/>
      <c r="QYR27" s="747"/>
      <c r="QYS27" s="747"/>
      <c r="QYT27" s="747"/>
      <c r="QYU27" s="747"/>
      <c r="QYV27" s="747"/>
      <c r="QYW27" s="747"/>
      <c r="QYX27" s="747"/>
      <c r="QYY27" s="747"/>
      <c r="QYZ27" s="747"/>
      <c r="QZA27" s="747"/>
      <c r="QZB27" s="747"/>
      <c r="QZC27" s="747"/>
      <c r="QZD27" s="747"/>
      <c r="QZE27" s="747"/>
      <c r="QZF27" s="747"/>
      <c r="QZG27" s="747"/>
      <c r="QZH27" s="747"/>
      <c r="QZI27" s="747"/>
      <c r="QZJ27" s="747"/>
      <c r="QZK27" s="747"/>
      <c r="QZL27" s="747"/>
      <c r="QZM27" s="747"/>
      <c r="QZN27" s="747"/>
      <c r="QZO27" s="747"/>
      <c r="QZP27" s="747"/>
      <c r="QZQ27" s="747"/>
      <c r="QZR27" s="747"/>
      <c r="QZS27" s="747"/>
      <c r="QZT27" s="747"/>
      <c r="QZU27" s="747"/>
      <c r="QZV27" s="747"/>
      <c r="QZW27" s="747"/>
      <c r="QZX27" s="747"/>
      <c r="QZY27" s="747"/>
      <c r="QZZ27" s="747"/>
      <c r="RAA27" s="747"/>
      <c r="RAB27" s="747"/>
      <c r="RAC27" s="747"/>
      <c r="RAD27" s="747"/>
      <c r="RAE27" s="747"/>
      <c r="RAF27" s="747"/>
      <c r="RAG27" s="747"/>
      <c r="RAH27" s="747"/>
      <c r="RAI27" s="747"/>
      <c r="RAJ27" s="747"/>
      <c r="RAK27" s="747"/>
      <c r="RAL27" s="747"/>
      <c r="RAM27" s="747"/>
      <c r="RAN27" s="747"/>
      <c r="RAO27" s="747"/>
      <c r="RAP27" s="747"/>
      <c r="RAQ27" s="747"/>
      <c r="RAR27" s="747"/>
      <c r="RAS27" s="747"/>
      <c r="RAT27" s="747"/>
      <c r="RAU27" s="747"/>
      <c r="RAV27" s="747"/>
      <c r="RAW27" s="747"/>
      <c r="RAX27" s="747"/>
      <c r="RAY27" s="747"/>
      <c r="RAZ27" s="747"/>
      <c r="RBA27" s="747"/>
      <c r="RBB27" s="747"/>
      <c r="RBC27" s="747"/>
      <c r="RBD27" s="747"/>
      <c r="RBE27" s="747"/>
      <c r="RBF27" s="747"/>
      <c r="RBG27" s="747"/>
      <c r="RBH27" s="747"/>
      <c r="RBI27" s="747"/>
      <c r="RBJ27" s="747"/>
      <c r="RBK27" s="747"/>
      <c r="RBL27" s="747"/>
      <c r="RBM27" s="747"/>
      <c r="RBN27" s="747"/>
      <c r="RBO27" s="747"/>
      <c r="RBP27" s="747"/>
      <c r="RBQ27" s="747"/>
      <c r="RBR27" s="747"/>
      <c r="RBS27" s="747"/>
      <c r="RBT27" s="747"/>
      <c r="RBU27" s="747"/>
      <c r="RBV27" s="747"/>
      <c r="RBW27" s="747"/>
      <c r="RBX27" s="747"/>
      <c r="RBY27" s="747"/>
      <c r="RBZ27" s="747"/>
      <c r="RCA27" s="747"/>
      <c r="RCB27" s="747"/>
      <c r="RCC27" s="747"/>
      <c r="RCD27" s="747"/>
      <c r="RCE27" s="747"/>
      <c r="RCF27" s="747"/>
      <c r="RCG27" s="747"/>
      <c r="RCH27" s="747"/>
      <c r="RCI27" s="747"/>
      <c r="RCJ27" s="747"/>
      <c r="RCK27" s="747"/>
      <c r="RCL27" s="747"/>
      <c r="RCM27" s="747"/>
      <c r="RCN27" s="747"/>
      <c r="RCO27" s="747"/>
      <c r="RCP27" s="747"/>
      <c r="RCQ27" s="747"/>
      <c r="RCR27" s="747"/>
      <c r="RCS27" s="747"/>
      <c r="RCT27" s="747"/>
      <c r="RCU27" s="747"/>
      <c r="RCV27" s="747"/>
      <c r="RCW27" s="747"/>
      <c r="RCX27" s="747"/>
      <c r="RCY27" s="747"/>
      <c r="RCZ27" s="747"/>
      <c r="RDA27" s="747"/>
      <c r="RDB27" s="747"/>
      <c r="RDC27" s="747"/>
      <c r="RDD27" s="747"/>
      <c r="RDE27" s="747"/>
      <c r="RDF27" s="747"/>
      <c r="RDG27" s="747"/>
      <c r="RDH27" s="747"/>
      <c r="RDI27" s="747"/>
      <c r="RDJ27" s="747"/>
      <c r="RDK27" s="747"/>
      <c r="RDL27" s="747"/>
      <c r="RDM27" s="747"/>
      <c r="RDN27" s="747"/>
      <c r="RDO27" s="747"/>
      <c r="RDP27" s="747"/>
      <c r="RDQ27" s="747"/>
      <c r="RDR27" s="747"/>
      <c r="RDS27" s="747"/>
      <c r="RDT27" s="747"/>
      <c r="RDU27" s="747"/>
      <c r="RDV27" s="747"/>
      <c r="RDW27" s="747"/>
      <c r="RDX27" s="747"/>
      <c r="RDY27" s="747"/>
      <c r="RDZ27" s="747"/>
      <c r="REA27" s="747"/>
      <c r="REB27" s="747"/>
      <c r="REC27" s="747"/>
      <c r="RED27" s="747"/>
      <c r="REE27" s="747"/>
      <c r="REF27" s="747"/>
      <c r="REG27" s="747"/>
      <c r="REH27" s="747"/>
      <c r="REI27" s="747"/>
      <c r="REJ27" s="747"/>
      <c r="REK27" s="747"/>
      <c r="REL27" s="747"/>
      <c r="REM27" s="747"/>
      <c r="REN27" s="747"/>
      <c r="REO27" s="747"/>
      <c r="REP27" s="747"/>
      <c r="REQ27" s="747"/>
      <c r="RER27" s="747"/>
      <c r="RES27" s="747"/>
      <c r="RET27" s="747"/>
      <c r="REU27" s="747"/>
      <c r="REV27" s="747"/>
      <c r="REW27" s="747"/>
      <c r="REX27" s="747"/>
      <c r="REY27" s="747"/>
      <c r="REZ27" s="747"/>
      <c r="RFA27" s="747"/>
      <c r="RFB27" s="747"/>
      <c r="RFC27" s="747"/>
      <c r="RFD27" s="747"/>
      <c r="RFE27" s="747"/>
      <c r="RFF27" s="747"/>
      <c r="RFG27" s="747"/>
      <c r="RFH27" s="747"/>
      <c r="RFI27" s="747"/>
      <c r="RFJ27" s="747"/>
      <c r="RFK27" s="747"/>
      <c r="RFL27" s="747"/>
      <c r="RFM27" s="747"/>
      <c r="RFN27" s="747"/>
      <c r="RFO27" s="747"/>
      <c r="RFP27" s="747"/>
      <c r="RFQ27" s="747"/>
      <c r="RFR27" s="747"/>
      <c r="RFS27" s="747"/>
      <c r="RFT27" s="747"/>
      <c r="RFU27" s="747"/>
      <c r="RFV27" s="747"/>
      <c r="RFW27" s="747"/>
      <c r="RFX27" s="747"/>
      <c r="RFY27" s="747"/>
      <c r="RFZ27" s="747"/>
      <c r="RGA27" s="747"/>
      <c r="RGB27" s="747"/>
      <c r="RGC27" s="747"/>
      <c r="RGD27" s="747"/>
      <c r="RGE27" s="747"/>
      <c r="RGF27" s="747"/>
      <c r="RGG27" s="747"/>
      <c r="RGH27" s="747"/>
      <c r="RGI27" s="747"/>
      <c r="RGJ27" s="747"/>
      <c r="RGK27" s="747"/>
      <c r="RGL27" s="747"/>
      <c r="RGM27" s="747"/>
      <c r="RGN27" s="747"/>
      <c r="RGO27" s="747"/>
      <c r="RGP27" s="747"/>
      <c r="RGQ27" s="747"/>
      <c r="RGR27" s="747"/>
      <c r="RGS27" s="747"/>
      <c r="RGT27" s="747"/>
      <c r="RGU27" s="747"/>
      <c r="RGV27" s="747"/>
      <c r="RGW27" s="747"/>
      <c r="RGX27" s="747"/>
      <c r="RGY27" s="747"/>
      <c r="RGZ27" s="747"/>
      <c r="RHA27" s="747"/>
      <c r="RHB27" s="747"/>
      <c r="RHC27" s="747"/>
      <c r="RHD27" s="747"/>
      <c r="RHE27" s="747"/>
      <c r="RHF27" s="747"/>
      <c r="RHG27" s="747"/>
      <c r="RHH27" s="747"/>
      <c r="RHI27" s="747"/>
      <c r="RHJ27" s="747"/>
      <c r="RHK27" s="747"/>
      <c r="RHL27" s="747"/>
      <c r="RHM27" s="747"/>
      <c r="RHN27" s="747"/>
      <c r="RHO27" s="747"/>
      <c r="RHP27" s="747"/>
      <c r="RHQ27" s="747"/>
      <c r="RHR27" s="747"/>
      <c r="RHS27" s="747"/>
      <c r="RHT27" s="747"/>
      <c r="RHU27" s="747"/>
      <c r="RHV27" s="747"/>
      <c r="RHW27" s="747"/>
      <c r="RHX27" s="747"/>
      <c r="RHY27" s="747"/>
      <c r="RHZ27" s="747"/>
      <c r="RIA27" s="747"/>
      <c r="RIB27" s="747"/>
      <c r="RIC27" s="747"/>
      <c r="RID27" s="747"/>
      <c r="RIE27" s="747"/>
      <c r="RIF27" s="747"/>
      <c r="RIG27" s="747"/>
      <c r="RIH27" s="747"/>
      <c r="RII27" s="747"/>
      <c r="RIJ27" s="747"/>
      <c r="RIK27" s="747"/>
      <c r="RIL27" s="747"/>
      <c r="RIM27" s="747"/>
      <c r="RIN27" s="747"/>
      <c r="RIO27" s="747"/>
      <c r="RIP27" s="747"/>
      <c r="RIQ27" s="747"/>
      <c r="RIR27" s="747"/>
      <c r="RIS27" s="747"/>
      <c r="RIT27" s="747"/>
      <c r="RIU27" s="747"/>
      <c r="RIV27" s="747"/>
      <c r="RIW27" s="747"/>
      <c r="RIX27" s="747"/>
      <c r="RIY27" s="747"/>
      <c r="RIZ27" s="747"/>
      <c r="RJA27" s="747"/>
      <c r="RJB27" s="747"/>
      <c r="RJC27" s="747"/>
      <c r="RJD27" s="747"/>
      <c r="RJE27" s="747"/>
      <c r="RJF27" s="747"/>
      <c r="RJG27" s="747"/>
      <c r="RJH27" s="747"/>
      <c r="RJI27" s="747"/>
      <c r="RJJ27" s="747"/>
      <c r="RJK27" s="747"/>
      <c r="RJL27" s="747"/>
      <c r="RJM27" s="747"/>
      <c r="RJN27" s="747"/>
      <c r="RJO27" s="747"/>
      <c r="RJP27" s="747"/>
      <c r="RJQ27" s="747"/>
      <c r="RJR27" s="747"/>
      <c r="RJS27" s="747"/>
      <c r="RJT27" s="747"/>
      <c r="RJU27" s="747"/>
      <c r="RJV27" s="747"/>
      <c r="RJW27" s="747"/>
      <c r="RJX27" s="747"/>
      <c r="RJY27" s="747"/>
      <c r="RJZ27" s="747"/>
      <c r="RKA27" s="747"/>
      <c r="RKB27" s="747"/>
      <c r="RKC27" s="747"/>
      <c r="RKD27" s="747"/>
      <c r="RKE27" s="747"/>
      <c r="RKF27" s="747"/>
      <c r="RKG27" s="747"/>
      <c r="RKH27" s="747"/>
      <c r="RKI27" s="747"/>
      <c r="RKJ27" s="747"/>
      <c r="RKK27" s="747"/>
      <c r="RKL27" s="747"/>
      <c r="RKM27" s="747"/>
      <c r="RKN27" s="747"/>
      <c r="RKO27" s="747"/>
      <c r="RKP27" s="747"/>
      <c r="RKQ27" s="747"/>
      <c r="RKR27" s="747"/>
      <c r="RKS27" s="747"/>
      <c r="RKT27" s="747"/>
      <c r="RKU27" s="747"/>
      <c r="RKV27" s="747"/>
      <c r="RKW27" s="747"/>
      <c r="RKX27" s="747"/>
      <c r="RKY27" s="747"/>
      <c r="RKZ27" s="747"/>
      <c r="RLA27" s="747"/>
      <c r="RLB27" s="747"/>
      <c r="RLC27" s="747"/>
      <c r="RLD27" s="747"/>
      <c r="RLE27" s="747"/>
      <c r="RLF27" s="747"/>
      <c r="RLG27" s="747"/>
      <c r="RLH27" s="747"/>
      <c r="RLI27" s="747"/>
      <c r="RLJ27" s="747"/>
      <c r="RLK27" s="747"/>
      <c r="RLL27" s="747"/>
      <c r="RLM27" s="747"/>
      <c r="RLN27" s="747"/>
      <c r="RLO27" s="747"/>
      <c r="RLP27" s="747"/>
      <c r="RLQ27" s="747"/>
      <c r="RLR27" s="747"/>
      <c r="RLS27" s="747"/>
      <c r="RLT27" s="747"/>
      <c r="RLU27" s="747"/>
      <c r="RLV27" s="747"/>
      <c r="RLW27" s="747"/>
      <c r="RLX27" s="747"/>
      <c r="RLY27" s="747"/>
      <c r="RLZ27" s="747"/>
      <c r="RMA27" s="747"/>
      <c r="RMB27" s="747"/>
      <c r="RMC27" s="747"/>
      <c r="RMD27" s="747"/>
      <c r="RME27" s="747"/>
      <c r="RMF27" s="747"/>
      <c r="RMG27" s="747"/>
      <c r="RMH27" s="747"/>
      <c r="RMI27" s="747"/>
      <c r="RMJ27" s="747"/>
      <c r="RMK27" s="747"/>
      <c r="RML27" s="747"/>
      <c r="RMM27" s="747"/>
      <c r="RMN27" s="747"/>
      <c r="RMO27" s="747"/>
      <c r="RMP27" s="747"/>
      <c r="RMQ27" s="747"/>
      <c r="RMR27" s="747"/>
      <c r="RMS27" s="747"/>
      <c r="RMT27" s="747"/>
      <c r="RMU27" s="747"/>
      <c r="RMV27" s="747"/>
      <c r="RMW27" s="747"/>
      <c r="RMX27" s="747"/>
      <c r="RMY27" s="747"/>
      <c r="RMZ27" s="747"/>
      <c r="RNA27" s="747"/>
      <c r="RNB27" s="747"/>
      <c r="RNC27" s="747"/>
      <c r="RND27" s="747"/>
      <c r="RNE27" s="747"/>
      <c r="RNF27" s="747"/>
      <c r="RNG27" s="747"/>
      <c r="RNH27" s="747"/>
      <c r="RNI27" s="747"/>
      <c r="RNJ27" s="747"/>
      <c r="RNK27" s="747"/>
      <c r="RNL27" s="747"/>
      <c r="RNM27" s="747"/>
      <c r="RNN27" s="747"/>
      <c r="RNO27" s="747"/>
      <c r="RNP27" s="747"/>
      <c r="RNQ27" s="747"/>
      <c r="RNR27" s="747"/>
      <c r="RNS27" s="747"/>
      <c r="RNT27" s="747"/>
      <c r="RNU27" s="747"/>
      <c r="RNV27" s="747"/>
      <c r="RNW27" s="747"/>
      <c r="RNX27" s="747"/>
      <c r="RNY27" s="747"/>
      <c r="RNZ27" s="747"/>
      <c r="ROA27" s="747"/>
      <c r="ROB27" s="747"/>
      <c r="ROC27" s="747"/>
      <c r="ROD27" s="747"/>
      <c r="ROE27" s="747"/>
      <c r="ROF27" s="747"/>
      <c r="ROG27" s="747"/>
      <c r="ROH27" s="747"/>
      <c r="ROI27" s="747"/>
      <c r="ROJ27" s="747"/>
      <c r="ROK27" s="747"/>
      <c r="ROL27" s="747"/>
      <c r="ROM27" s="747"/>
      <c r="RON27" s="747"/>
      <c r="ROO27" s="747"/>
      <c r="ROP27" s="747"/>
      <c r="ROQ27" s="747"/>
      <c r="ROR27" s="747"/>
      <c r="ROS27" s="747"/>
      <c r="ROT27" s="747"/>
      <c r="ROU27" s="747"/>
      <c r="ROV27" s="747"/>
      <c r="ROW27" s="747"/>
      <c r="ROX27" s="747"/>
      <c r="ROY27" s="747"/>
      <c r="ROZ27" s="747"/>
      <c r="RPA27" s="747"/>
      <c r="RPB27" s="747"/>
      <c r="RPC27" s="747"/>
      <c r="RPD27" s="747"/>
      <c r="RPE27" s="747"/>
      <c r="RPF27" s="747"/>
      <c r="RPG27" s="747"/>
      <c r="RPH27" s="747"/>
      <c r="RPI27" s="747"/>
      <c r="RPJ27" s="747"/>
      <c r="RPK27" s="747"/>
      <c r="RPL27" s="747"/>
      <c r="RPM27" s="747"/>
      <c r="RPN27" s="747"/>
      <c r="RPO27" s="747"/>
      <c r="RPP27" s="747"/>
      <c r="RPQ27" s="747"/>
      <c r="RPR27" s="747"/>
      <c r="RPS27" s="747"/>
      <c r="RPT27" s="747"/>
      <c r="RPU27" s="747"/>
      <c r="RPV27" s="747"/>
      <c r="RPW27" s="747"/>
      <c r="RPX27" s="747"/>
      <c r="RPY27" s="747"/>
      <c r="RPZ27" s="747"/>
      <c r="RQA27" s="747"/>
      <c r="RQB27" s="747"/>
      <c r="RQC27" s="747"/>
      <c r="RQD27" s="747"/>
      <c r="RQE27" s="747"/>
      <c r="RQF27" s="747"/>
      <c r="RQG27" s="747"/>
      <c r="RQH27" s="747"/>
      <c r="RQI27" s="747"/>
      <c r="RQJ27" s="747"/>
      <c r="RQK27" s="747"/>
      <c r="RQL27" s="747"/>
      <c r="RQM27" s="747"/>
      <c r="RQN27" s="747"/>
      <c r="RQO27" s="747"/>
      <c r="RQP27" s="747"/>
      <c r="RQQ27" s="747"/>
      <c r="RQR27" s="747"/>
      <c r="RQS27" s="747"/>
      <c r="RQT27" s="747"/>
      <c r="RQU27" s="747"/>
      <c r="RQV27" s="747"/>
      <c r="RQW27" s="747"/>
      <c r="RQX27" s="747"/>
      <c r="RQY27" s="747"/>
      <c r="RQZ27" s="747"/>
      <c r="RRA27" s="747"/>
      <c r="RRB27" s="747"/>
      <c r="RRC27" s="747"/>
      <c r="RRD27" s="747"/>
      <c r="RRE27" s="747"/>
      <c r="RRF27" s="747"/>
      <c r="RRG27" s="747"/>
      <c r="RRH27" s="747"/>
      <c r="RRI27" s="747"/>
      <c r="RRJ27" s="747"/>
      <c r="RRK27" s="747"/>
      <c r="RRL27" s="747"/>
      <c r="RRM27" s="747"/>
      <c r="RRN27" s="747"/>
      <c r="RRO27" s="747"/>
      <c r="RRP27" s="747"/>
      <c r="RRQ27" s="747"/>
      <c r="RRR27" s="747"/>
      <c r="RRS27" s="747"/>
      <c r="RRT27" s="747"/>
      <c r="RRU27" s="747"/>
      <c r="RRV27" s="747"/>
      <c r="RRW27" s="747"/>
      <c r="RRX27" s="747"/>
      <c r="RRY27" s="747"/>
      <c r="RRZ27" s="747"/>
      <c r="RSA27" s="747"/>
      <c r="RSB27" s="747"/>
      <c r="RSC27" s="747"/>
      <c r="RSD27" s="747"/>
      <c r="RSE27" s="747"/>
      <c r="RSF27" s="747"/>
      <c r="RSG27" s="747"/>
      <c r="RSH27" s="747"/>
      <c r="RSI27" s="747"/>
      <c r="RSJ27" s="747"/>
      <c r="RSK27" s="747"/>
      <c r="RSL27" s="747"/>
      <c r="RSM27" s="747"/>
      <c r="RSN27" s="747"/>
      <c r="RSO27" s="747"/>
      <c r="RSP27" s="747"/>
      <c r="RSQ27" s="747"/>
      <c r="RSR27" s="747"/>
      <c r="RSS27" s="747"/>
      <c r="RST27" s="747"/>
      <c r="RSU27" s="747"/>
      <c r="RSV27" s="747"/>
      <c r="RSW27" s="747"/>
      <c r="RSX27" s="747"/>
      <c r="RSY27" s="747"/>
      <c r="RSZ27" s="747"/>
      <c r="RTA27" s="747"/>
      <c r="RTB27" s="747"/>
      <c r="RTC27" s="747"/>
      <c r="RTD27" s="747"/>
      <c r="RTE27" s="747"/>
      <c r="RTF27" s="747"/>
      <c r="RTG27" s="747"/>
      <c r="RTH27" s="747"/>
      <c r="RTI27" s="747"/>
      <c r="RTJ27" s="747"/>
      <c r="RTK27" s="747"/>
      <c r="RTL27" s="747"/>
      <c r="RTM27" s="747"/>
      <c r="RTN27" s="747"/>
      <c r="RTO27" s="747"/>
      <c r="RTP27" s="747"/>
      <c r="RTQ27" s="747"/>
      <c r="RTR27" s="747"/>
      <c r="RTS27" s="747"/>
      <c r="RTT27" s="747"/>
      <c r="RTU27" s="747"/>
      <c r="RTV27" s="747"/>
      <c r="RTW27" s="747"/>
      <c r="RTX27" s="747"/>
      <c r="RTY27" s="747"/>
      <c r="RTZ27" s="747"/>
      <c r="RUA27" s="747"/>
      <c r="RUB27" s="747"/>
      <c r="RUC27" s="747"/>
      <c r="RUD27" s="747"/>
      <c r="RUE27" s="747"/>
      <c r="RUF27" s="747"/>
      <c r="RUG27" s="747"/>
      <c r="RUH27" s="747"/>
      <c r="RUI27" s="747"/>
      <c r="RUJ27" s="747"/>
      <c r="RUK27" s="747"/>
      <c r="RUL27" s="747"/>
      <c r="RUM27" s="747"/>
      <c r="RUN27" s="747"/>
      <c r="RUO27" s="747"/>
      <c r="RUP27" s="747"/>
      <c r="RUQ27" s="747"/>
      <c r="RUR27" s="747"/>
      <c r="RUS27" s="747"/>
      <c r="RUT27" s="747"/>
      <c r="RUU27" s="747"/>
      <c r="RUV27" s="747"/>
      <c r="RUW27" s="747"/>
      <c r="RUX27" s="747"/>
      <c r="RUY27" s="747"/>
      <c r="RUZ27" s="747"/>
      <c r="RVA27" s="747"/>
      <c r="RVB27" s="747"/>
      <c r="RVC27" s="747"/>
      <c r="RVD27" s="747"/>
      <c r="RVE27" s="747"/>
      <c r="RVF27" s="747"/>
      <c r="RVG27" s="747"/>
      <c r="RVH27" s="747"/>
      <c r="RVI27" s="747"/>
      <c r="RVJ27" s="747"/>
      <c r="RVK27" s="747"/>
      <c r="RVL27" s="747"/>
      <c r="RVM27" s="747"/>
      <c r="RVN27" s="747"/>
      <c r="RVO27" s="747"/>
      <c r="RVP27" s="747"/>
      <c r="RVQ27" s="747"/>
      <c r="RVR27" s="747"/>
      <c r="RVS27" s="747"/>
      <c r="RVT27" s="747"/>
      <c r="RVU27" s="747"/>
      <c r="RVV27" s="747"/>
      <c r="RVW27" s="747"/>
      <c r="RVX27" s="747"/>
      <c r="RVY27" s="747"/>
      <c r="RVZ27" s="747"/>
      <c r="RWA27" s="747"/>
      <c r="RWB27" s="747"/>
      <c r="RWC27" s="747"/>
      <c r="RWD27" s="747"/>
      <c r="RWE27" s="747"/>
      <c r="RWF27" s="747"/>
      <c r="RWG27" s="747"/>
      <c r="RWH27" s="747"/>
      <c r="RWI27" s="747"/>
      <c r="RWJ27" s="747"/>
      <c r="RWK27" s="747"/>
      <c r="RWL27" s="747"/>
      <c r="RWM27" s="747"/>
      <c r="RWN27" s="747"/>
      <c r="RWO27" s="747"/>
      <c r="RWP27" s="747"/>
      <c r="RWQ27" s="747"/>
      <c r="RWR27" s="747"/>
      <c r="RWS27" s="747"/>
      <c r="RWT27" s="747"/>
      <c r="RWU27" s="747"/>
      <c r="RWV27" s="747"/>
      <c r="RWW27" s="747"/>
      <c r="RWX27" s="747"/>
      <c r="RWY27" s="747"/>
      <c r="RWZ27" s="747"/>
      <c r="RXA27" s="747"/>
      <c r="RXB27" s="747"/>
      <c r="RXC27" s="747"/>
      <c r="RXD27" s="747"/>
      <c r="RXE27" s="747"/>
      <c r="RXF27" s="747"/>
      <c r="RXG27" s="747"/>
      <c r="RXH27" s="747"/>
      <c r="RXI27" s="747"/>
      <c r="RXJ27" s="747"/>
      <c r="RXK27" s="747"/>
      <c r="RXL27" s="747"/>
      <c r="RXM27" s="747"/>
      <c r="RXN27" s="747"/>
      <c r="RXO27" s="747"/>
      <c r="RXP27" s="747"/>
      <c r="RXQ27" s="747"/>
      <c r="RXR27" s="747"/>
      <c r="RXS27" s="747"/>
      <c r="RXT27" s="747"/>
      <c r="RXU27" s="747"/>
      <c r="RXV27" s="747"/>
      <c r="RXW27" s="747"/>
      <c r="RXX27" s="747"/>
      <c r="RXY27" s="747"/>
      <c r="RXZ27" s="747"/>
      <c r="RYA27" s="747"/>
      <c r="RYB27" s="747"/>
      <c r="RYC27" s="747"/>
      <c r="RYD27" s="747"/>
      <c r="RYE27" s="747"/>
      <c r="RYF27" s="747"/>
      <c r="RYG27" s="747"/>
      <c r="RYH27" s="747"/>
      <c r="RYI27" s="747"/>
      <c r="RYJ27" s="747"/>
      <c r="RYK27" s="747"/>
      <c r="RYL27" s="747"/>
      <c r="RYM27" s="747"/>
      <c r="RYN27" s="747"/>
      <c r="RYO27" s="747"/>
      <c r="RYP27" s="747"/>
      <c r="RYQ27" s="747"/>
      <c r="RYR27" s="747"/>
      <c r="RYS27" s="747"/>
      <c r="RYT27" s="747"/>
      <c r="RYU27" s="747"/>
      <c r="RYV27" s="747"/>
      <c r="RYW27" s="747"/>
      <c r="RYX27" s="747"/>
      <c r="RYY27" s="747"/>
      <c r="RYZ27" s="747"/>
      <c r="RZA27" s="747"/>
      <c r="RZB27" s="747"/>
      <c r="RZC27" s="747"/>
      <c r="RZD27" s="747"/>
      <c r="RZE27" s="747"/>
      <c r="RZF27" s="747"/>
      <c r="RZG27" s="747"/>
      <c r="RZH27" s="747"/>
      <c r="RZI27" s="747"/>
      <c r="RZJ27" s="747"/>
      <c r="RZK27" s="747"/>
      <c r="RZL27" s="747"/>
      <c r="RZM27" s="747"/>
      <c r="RZN27" s="747"/>
      <c r="RZO27" s="747"/>
      <c r="RZP27" s="747"/>
      <c r="RZQ27" s="747"/>
      <c r="RZR27" s="747"/>
      <c r="RZS27" s="747"/>
      <c r="RZT27" s="747"/>
      <c r="RZU27" s="747"/>
      <c r="RZV27" s="747"/>
      <c r="RZW27" s="747"/>
      <c r="RZX27" s="747"/>
      <c r="RZY27" s="747"/>
      <c r="RZZ27" s="747"/>
      <c r="SAA27" s="747"/>
      <c r="SAB27" s="747"/>
      <c r="SAC27" s="747"/>
      <c r="SAD27" s="747"/>
      <c r="SAE27" s="747"/>
      <c r="SAF27" s="747"/>
      <c r="SAG27" s="747"/>
      <c r="SAH27" s="747"/>
      <c r="SAI27" s="747"/>
      <c r="SAJ27" s="747"/>
      <c r="SAK27" s="747"/>
      <c r="SAL27" s="747"/>
      <c r="SAM27" s="747"/>
      <c r="SAN27" s="747"/>
      <c r="SAO27" s="747"/>
      <c r="SAP27" s="747"/>
      <c r="SAQ27" s="747"/>
      <c r="SAR27" s="747"/>
      <c r="SAS27" s="747"/>
      <c r="SAT27" s="747"/>
      <c r="SAU27" s="747"/>
      <c r="SAV27" s="747"/>
      <c r="SAW27" s="747"/>
      <c r="SAX27" s="747"/>
      <c r="SAY27" s="747"/>
      <c r="SAZ27" s="747"/>
      <c r="SBA27" s="747"/>
      <c r="SBB27" s="747"/>
      <c r="SBC27" s="747"/>
      <c r="SBD27" s="747"/>
      <c r="SBE27" s="747"/>
      <c r="SBF27" s="747"/>
      <c r="SBG27" s="747"/>
      <c r="SBH27" s="747"/>
      <c r="SBI27" s="747"/>
      <c r="SBJ27" s="747"/>
      <c r="SBK27" s="747"/>
      <c r="SBL27" s="747"/>
      <c r="SBM27" s="747"/>
      <c r="SBN27" s="747"/>
      <c r="SBO27" s="747"/>
      <c r="SBP27" s="747"/>
      <c r="SBQ27" s="747"/>
      <c r="SBR27" s="747"/>
      <c r="SBS27" s="747"/>
      <c r="SBT27" s="747"/>
      <c r="SBU27" s="747"/>
      <c r="SBV27" s="747"/>
      <c r="SBW27" s="747"/>
      <c r="SBX27" s="747"/>
      <c r="SBY27" s="747"/>
      <c r="SBZ27" s="747"/>
      <c r="SCA27" s="747"/>
      <c r="SCB27" s="747"/>
      <c r="SCC27" s="747"/>
      <c r="SCD27" s="747"/>
      <c r="SCE27" s="747"/>
      <c r="SCF27" s="747"/>
      <c r="SCG27" s="747"/>
      <c r="SCH27" s="747"/>
      <c r="SCI27" s="747"/>
      <c r="SCJ27" s="747"/>
      <c r="SCK27" s="747"/>
      <c r="SCL27" s="747"/>
      <c r="SCM27" s="747"/>
      <c r="SCN27" s="747"/>
      <c r="SCO27" s="747"/>
      <c r="SCP27" s="747"/>
      <c r="SCQ27" s="747"/>
      <c r="SCR27" s="747"/>
      <c r="SCS27" s="747"/>
      <c r="SCT27" s="747"/>
      <c r="SCU27" s="747"/>
      <c r="SCV27" s="747"/>
      <c r="SCW27" s="747"/>
      <c r="SCX27" s="747"/>
      <c r="SCY27" s="747"/>
      <c r="SCZ27" s="747"/>
      <c r="SDA27" s="747"/>
      <c r="SDB27" s="747"/>
      <c r="SDC27" s="747"/>
      <c r="SDD27" s="747"/>
      <c r="SDE27" s="747"/>
      <c r="SDF27" s="747"/>
      <c r="SDG27" s="747"/>
      <c r="SDH27" s="747"/>
      <c r="SDI27" s="747"/>
      <c r="SDJ27" s="747"/>
      <c r="SDK27" s="747"/>
      <c r="SDL27" s="747"/>
      <c r="SDM27" s="747"/>
      <c r="SDN27" s="747"/>
      <c r="SDO27" s="747"/>
      <c r="SDP27" s="747"/>
      <c r="SDQ27" s="747"/>
      <c r="SDR27" s="747"/>
      <c r="SDS27" s="747"/>
      <c r="SDT27" s="747"/>
      <c r="SDU27" s="747"/>
      <c r="SDV27" s="747"/>
      <c r="SDW27" s="747"/>
      <c r="SDX27" s="747"/>
      <c r="SDY27" s="747"/>
      <c r="SDZ27" s="747"/>
      <c r="SEA27" s="747"/>
      <c r="SEB27" s="747"/>
      <c r="SEC27" s="747"/>
      <c r="SED27" s="747"/>
      <c r="SEE27" s="747"/>
      <c r="SEF27" s="747"/>
      <c r="SEG27" s="747"/>
      <c r="SEH27" s="747"/>
      <c r="SEI27" s="747"/>
      <c r="SEJ27" s="747"/>
      <c r="SEK27" s="747"/>
      <c r="SEL27" s="747"/>
      <c r="SEM27" s="747"/>
      <c r="SEN27" s="747"/>
      <c r="SEO27" s="747"/>
      <c r="SEP27" s="747"/>
      <c r="SEQ27" s="747"/>
      <c r="SER27" s="747"/>
      <c r="SES27" s="747"/>
      <c r="SET27" s="747"/>
      <c r="SEU27" s="747"/>
      <c r="SEV27" s="747"/>
      <c r="SEW27" s="747"/>
      <c r="SEX27" s="747"/>
      <c r="SEY27" s="747"/>
      <c r="SEZ27" s="747"/>
      <c r="SFA27" s="747"/>
      <c r="SFB27" s="747"/>
      <c r="SFC27" s="747"/>
      <c r="SFD27" s="747"/>
      <c r="SFE27" s="747"/>
      <c r="SFF27" s="747"/>
      <c r="SFG27" s="747"/>
      <c r="SFH27" s="747"/>
      <c r="SFI27" s="747"/>
      <c r="SFJ27" s="747"/>
      <c r="SFK27" s="747"/>
      <c r="SFL27" s="747"/>
      <c r="SFM27" s="747"/>
      <c r="SFN27" s="747"/>
      <c r="SFO27" s="747"/>
      <c r="SFP27" s="747"/>
      <c r="SFQ27" s="747"/>
      <c r="SFR27" s="747"/>
      <c r="SFS27" s="747"/>
      <c r="SFT27" s="747"/>
      <c r="SFU27" s="747"/>
      <c r="SFV27" s="747"/>
      <c r="SFW27" s="747"/>
      <c r="SFX27" s="747"/>
      <c r="SFY27" s="747"/>
      <c r="SFZ27" s="747"/>
      <c r="SGA27" s="747"/>
      <c r="SGB27" s="747"/>
      <c r="SGC27" s="747"/>
      <c r="SGD27" s="747"/>
      <c r="SGE27" s="747"/>
      <c r="SGF27" s="747"/>
      <c r="SGG27" s="747"/>
      <c r="SGH27" s="747"/>
      <c r="SGI27" s="747"/>
      <c r="SGJ27" s="747"/>
      <c r="SGK27" s="747"/>
      <c r="SGL27" s="747"/>
      <c r="SGM27" s="747"/>
      <c r="SGN27" s="747"/>
      <c r="SGO27" s="747"/>
      <c r="SGP27" s="747"/>
      <c r="SGQ27" s="747"/>
      <c r="SGR27" s="747"/>
      <c r="SGS27" s="747"/>
      <c r="SGT27" s="747"/>
      <c r="SGU27" s="747"/>
      <c r="SGV27" s="747"/>
      <c r="SGW27" s="747"/>
      <c r="SGX27" s="747"/>
      <c r="SGY27" s="747"/>
      <c r="SGZ27" s="747"/>
      <c r="SHA27" s="747"/>
      <c r="SHB27" s="747"/>
      <c r="SHC27" s="747"/>
      <c r="SHD27" s="747"/>
      <c r="SHE27" s="747"/>
      <c r="SHF27" s="747"/>
      <c r="SHG27" s="747"/>
      <c r="SHH27" s="747"/>
      <c r="SHI27" s="747"/>
      <c r="SHJ27" s="747"/>
      <c r="SHK27" s="747"/>
      <c r="SHL27" s="747"/>
      <c r="SHM27" s="747"/>
      <c r="SHN27" s="747"/>
      <c r="SHO27" s="747"/>
      <c r="SHP27" s="747"/>
      <c r="SHQ27" s="747"/>
      <c r="SHR27" s="747"/>
      <c r="SHS27" s="747"/>
      <c r="SHT27" s="747"/>
      <c r="SHU27" s="747"/>
      <c r="SHV27" s="747"/>
      <c r="SHW27" s="747"/>
      <c r="SHX27" s="747"/>
      <c r="SHY27" s="747"/>
      <c r="SHZ27" s="747"/>
      <c r="SIA27" s="747"/>
      <c r="SIB27" s="747"/>
      <c r="SIC27" s="747"/>
      <c r="SID27" s="747"/>
      <c r="SIE27" s="747"/>
      <c r="SIF27" s="747"/>
      <c r="SIG27" s="747"/>
      <c r="SIH27" s="747"/>
      <c r="SII27" s="747"/>
      <c r="SIJ27" s="747"/>
      <c r="SIK27" s="747"/>
      <c r="SIL27" s="747"/>
      <c r="SIM27" s="747"/>
      <c r="SIN27" s="747"/>
      <c r="SIO27" s="747"/>
      <c r="SIP27" s="747"/>
      <c r="SIQ27" s="747"/>
      <c r="SIR27" s="747"/>
      <c r="SIS27" s="747"/>
      <c r="SIT27" s="747"/>
      <c r="SIU27" s="747"/>
      <c r="SIV27" s="747"/>
      <c r="SIW27" s="747"/>
      <c r="SIX27" s="747"/>
      <c r="SIY27" s="747"/>
      <c r="SIZ27" s="747"/>
      <c r="SJA27" s="747"/>
      <c r="SJB27" s="747"/>
      <c r="SJC27" s="747"/>
      <c r="SJD27" s="747"/>
      <c r="SJE27" s="747"/>
      <c r="SJF27" s="747"/>
      <c r="SJG27" s="747"/>
      <c r="SJH27" s="747"/>
      <c r="SJI27" s="747"/>
      <c r="SJJ27" s="747"/>
      <c r="SJK27" s="747"/>
      <c r="SJL27" s="747"/>
      <c r="SJM27" s="747"/>
      <c r="SJN27" s="747"/>
      <c r="SJO27" s="747"/>
      <c r="SJP27" s="747"/>
      <c r="SJQ27" s="747"/>
      <c r="SJR27" s="747"/>
      <c r="SJS27" s="747"/>
      <c r="SJT27" s="747"/>
      <c r="SJU27" s="747"/>
      <c r="SJV27" s="747"/>
      <c r="SJW27" s="747"/>
      <c r="SJX27" s="747"/>
      <c r="SJY27" s="747"/>
      <c r="SJZ27" s="747"/>
      <c r="SKA27" s="747"/>
      <c r="SKB27" s="747"/>
      <c r="SKC27" s="747"/>
      <c r="SKD27" s="747"/>
      <c r="SKE27" s="747"/>
      <c r="SKF27" s="747"/>
      <c r="SKG27" s="747"/>
      <c r="SKH27" s="747"/>
      <c r="SKI27" s="747"/>
      <c r="SKJ27" s="747"/>
      <c r="SKK27" s="747"/>
      <c r="SKL27" s="747"/>
      <c r="SKM27" s="747"/>
      <c r="SKN27" s="747"/>
      <c r="SKO27" s="747"/>
      <c r="SKP27" s="747"/>
      <c r="SKQ27" s="747"/>
      <c r="SKR27" s="747"/>
      <c r="SKS27" s="747"/>
      <c r="SKT27" s="747"/>
      <c r="SKU27" s="747"/>
      <c r="SKV27" s="747"/>
      <c r="SKW27" s="747"/>
      <c r="SKX27" s="747"/>
      <c r="SKY27" s="747"/>
      <c r="SKZ27" s="747"/>
      <c r="SLA27" s="747"/>
      <c r="SLB27" s="747"/>
      <c r="SLC27" s="747"/>
      <c r="SLD27" s="747"/>
      <c r="SLE27" s="747"/>
      <c r="SLF27" s="747"/>
      <c r="SLG27" s="747"/>
      <c r="SLH27" s="747"/>
      <c r="SLI27" s="747"/>
      <c r="SLJ27" s="747"/>
      <c r="SLK27" s="747"/>
      <c r="SLL27" s="747"/>
      <c r="SLM27" s="747"/>
      <c r="SLN27" s="747"/>
      <c r="SLO27" s="747"/>
      <c r="SLP27" s="747"/>
      <c r="SLQ27" s="747"/>
      <c r="SLR27" s="747"/>
      <c r="SLS27" s="747"/>
      <c r="SLT27" s="747"/>
      <c r="SLU27" s="747"/>
      <c r="SLV27" s="747"/>
      <c r="SLW27" s="747"/>
      <c r="SLX27" s="747"/>
      <c r="SLY27" s="747"/>
      <c r="SLZ27" s="747"/>
      <c r="SMA27" s="747"/>
      <c r="SMB27" s="747"/>
      <c r="SMC27" s="747"/>
      <c r="SMD27" s="747"/>
      <c r="SME27" s="747"/>
      <c r="SMF27" s="747"/>
      <c r="SMG27" s="747"/>
      <c r="SMH27" s="747"/>
      <c r="SMI27" s="747"/>
      <c r="SMJ27" s="747"/>
      <c r="SMK27" s="747"/>
      <c r="SML27" s="747"/>
      <c r="SMM27" s="747"/>
      <c r="SMN27" s="747"/>
      <c r="SMO27" s="747"/>
      <c r="SMP27" s="747"/>
      <c r="SMQ27" s="747"/>
      <c r="SMR27" s="747"/>
      <c r="SMS27" s="747"/>
      <c r="SMT27" s="747"/>
      <c r="SMU27" s="747"/>
      <c r="SMV27" s="747"/>
      <c r="SMW27" s="747"/>
      <c r="SMX27" s="747"/>
      <c r="SMY27" s="747"/>
      <c r="SMZ27" s="747"/>
      <c r="SNA27" s="747"/>
      <c r="SNB27" s="747"/>
      <c r="SNC27" s="747"/>
      <c r="SND27" s="747"/>
      <c r="SNE27" s="747"/>
      <c r="SNF27" s="747"/>
      <c r="SNG27" s="747"/>
      <c r="SNH27" s="747"/>
      <c r="SNI27" s="747"/>
      <c r="SNJ27" s="747"/>
      <c r="SNK27" s="747"/>
      <c r="SNL27" s="747"/>
      <c r="SNM27" s="747"/>
      <c r="SNN27" s="747"/>
      <c r="SNO27" s="747"/>
      <c r="SNP27" s="747"/>
      <c r="SNQ27" s="747"/>
      <c r="SNR27" s="747"/>
      <c r="SNS27" s="747"/>
      <c r="SNT27" s="747"/>
      <c r="SNU27" s="747"/>
      <c r="SNV27" s="747"/>
      <c r="SNW27" s="747"/>
      <c r="SNX27" s="747"/>
      <c r="SNY27" s="747"/>
      <c r="SNZ27" s="747"/>
      <c r="SOA27" s="747"/>
      <c r="SOB27" s="747"/>
      <c r="SOC27" s="747"/>
      <c r="SOD27" s="747"/>
      <c r="SOE27" s="747"/>
      <c r="SOF27" s="747"/>
      <c r="SOG27" s="747"/>
      <c r="SOH27" s="747"/>
      <c r="SOI27" s="747"/>
      <c r="SOJ27" s="747"/>
      <c r="SOK27" s="747"/>
      <c r="SOL27" s="747"/>
      <c r="SOM27" s="747"/>
      <c r="SON27" s="747"/>
      <c r="SOO27" s="747"/>
      <c r="SOP27" s="747"/>
      <c r="SOQ27" s="747"/>
      <c r="SOR27" s="747"/>
      <c r="SOS27" s="747"/>
      <c r="SOT27" s="747"/>
      <c r="SOU27" s="747"/>
      <c r="SOV27" s="747"/>
      <c r="SOW27" s="747"/>
      <c r="SOX27" s="747"/>
      <c r="SOY27" s="747"/>
      <c r="SOZ27" s="747"/>
      <c r="SPA27" s="747"/>
      <c r="SPB27" s="747"/>
      <c r="SPC27" s="747"/>
      <c r="SPD27" s="747"/>
      <c r="SPE27" s="747"/>
      <c r="SPF27" s="747"/>
      <c r="SPG27" s="747"/>
      <c r="SPH27" s="747"/>
      <c r="SPI27" s="747"/>
      <c r="SPJ27" s="747"/>
      <c r="SPK27" s="747"/>
      <c r="SPL27" s="747"/>
      <c r="SPM27" s="747"/>
      <c r="SPN27" s="747"/>
      <c r="SPO27" s="747"/>
      <c r="SPP27" s="747"/>
      <c r="SPQ27" s="747"/>
      <c r="SPR27" s="747"/>
      <c r="SPS27" s="747"/>
      <c r="SPT27" s="747"/>
      <c r="SPU27" s="747"/>
      <c r="SPV27" s="747"/>
      <c r="SPW27" s="747"/>
      <c r="SPX27" s="747"/>
      <c r="SPY27" s="747"/>
      <c r="SPZ27" s="747"/>
      <c r="SQA27" s="747"/>
      <c r="SQB27" s="747"/>
      <c r="SQC27" s="747"/>
      <c r="SQD27" s="747"/>
      <c r="SQE27" s="747"/>
      <c r="SQF27" s="747"/>
      <c r="SQG27" s="747"/>
      <c r="SQH27" s="747"/>
      <c r="SQI27" s="747"/>
      <c r="SQJ27" s="747"/>
      <c r="SQK27" s="747"/>
      <c r="SQL27" s="747"/>
      <c r="SQM27" s="747"/>
      <c r="SQN27" s="747"/>
      <c r="SQO27" s="747"/>
      <c r="SQP27" s="747"/>
      <c r="SQQ27" s="747"/>
      <c r="SQR27" s="747"/>
      <c r="SQS27" s="747"/>
      <c r="SQT27" s="747"/>
      <c r="SQU27" s="747"/>
      <c r="SQV27" s="747"/>
      <c r="SQW27" s="747"/>
      <c r="SQX27" s="747"/>
      <c r="SQY27" s="747"/>
      <c r="SQZ27" s="747"/>
      <c r="SRA27" s="747"/>
      <c r="SRB27" s="747"/>
      <c r="SRC27" s="747"/>
      <c r="SRD27" s="747"/>
      <c r="SRE27" s="747"/>
      <c r="SRF27" s="747"/>
      <c r="SRG27" s="747"/>
      <c r="SRH27" s="747"/>
      <c r="SRI27" s="747"/>
      <c r="SRJ27" s="747"/>
      <c r="SRK27" s="747"/>
      <c r="SRL27" s="747"/>
      <c r="SRM27" s="747"/>
      <c r="SRN27" s="747"/>
      <c r="SRO27" s="747"/>
      <c r="SRP27" s="747"/>
      <c r="SRQ27" s="747"/>
      <c r="SRR27" s="747"/>
      <c r="SRS27" s="747"/>
      <c r="SRT27" s="747"/>
      <c r="SRU27" s="747"/>
      <c r="SRV27" s="747"/>
      <c r="SRW27" s="747"/>
      <c r="SRX27" s="747"/>
      <c r="SRY27" s="747"/>
      <c r="SRZ27" s="747"/>
      <c r="SSA27" s="747"/>
      <c r="SSB27" s="747"/>
      <c r="SSC27" s="747"/>
      <c r="SSD27" s="747"/>
      <c r="SSE27" s="747"/>
      <c r="SSF27" s="747"/>
      <c r="SSG27" s="747"/>
      <c r="SSH27" s="747"/>
      <c r="SSI27" s="747"/>
      <c r="SSJ27" s="747"/>
      <c r="SSK27" s="747"/>
      <c r="SSL27" s="747"/>
      <c r="SSM27" s="747"/>
      <c r="SSN27" s="747"/>
      <c r="SSO27" s="747"/>
      <c r="SSP27" s="747"/>
      <c r="SSQ27" s="747"/>
      <c r="SSR27" s="747"/>
      <c r="SSS27" s="747"/>
      <c r="SST27" s="747"/>
      <c r="SSU27" s="747"/>
      <c r="SSV27" s="747"/>
      <c r="SSW27" s="747"/>
      <c r="SSX27" s="747"/>
      <c r="SSY27" s="747"/>
      <c r="SSZ27" s="747"/>
      <c r="STA27" s="747"/>
      <c r="STB27" s="747"/>
      <c r="STC27" s="747"/>
      <c r="STD27" s="747"/>
      <c r="STE27" s="747"/>
      <c r="STF27" s="747"/>
      <c r="STG27" s="747"/>
      <c r="STH27" s="747"/>
      <c r="STI27" s="747"/>
      <c r="STJ27" s="747"/>
      <c r="STK27" s="747"/>
      <c r="STL27" s="747"/>
      <c r="STM27" s="747"/>
      <c r="STN27" s="747"/>
      <c r="STO27" s="747"/>
      <c r="STP27" s="747"/>
      <c r="STQ27" s="747"/>
      <c r="STR27" s="747"/>
      <c r="STS27" s="747"/>
      <c r="STT27" s="747"/>
      <c r="STU27" s="747"/>
      <c r="STV27" s="747"/>
      <c r="STW27" s="747"/>
      <c r="STX27" s="747"/>
      <c r="STY27" s="747"/>
      <c r="STZ27" s="747"/>
      <c r="SUA27" s="747"/>
      <c r="SUB27" s="747"/>
      <c r="SUC27" s="747"/>
      <c r="SUD27" s="747"/>
      <c r="SUE27" s="747"/>
      <c r="SUF27" s="747"/>
      <c r="SUG27" s="747"/>
      <c r="SUH27" s="747"/>
      <c r="SUI27" s="747"/>
      <c r="SUJ27" s="747"/>
      <c r="SUK27" s="747"/>
      <c r="SUL27" s="747"/>
      <c r="SUM27" s="747"/>
      <c r="SUN27" s="747"/>
      <c r="SUO27" s="747"/>
      <c r="SUP27" s="747"/>
      <c r="SUQ27" s="747"/>
      <c r="SUR27" s="747"/>
      <c r="SUS27" s="747"/>
      <c r="SUT27" s="747"/>
      <c r="SUU27" s="747"/>
      <c r="SUV27" s="747"/>
      <c r="SUW27" s="747"/>
      <c r="SUX27" s="747"/>
      <c r="SUY27" s="747"/>
      <c r="SUZ27" s="747"/>
      <c r="SVA27" s="747"/>
      <c r="SVB27" s="747"/>
      <c r="SVC27" s="747"/>
      <c r="SVD27" s="747"/>
      <c r="SVE27" s="747"/>
      <c r="SVF27" s="747"/>
      <c r="SVG27" s="747"/>
      <c r="SVH27" s="747"/>
      <c r="SVI27" s="747"/>
      <c r="SVJ27" s="747"/>
      <c r="SVK27" s="747"/>
      <c r="SVL27" s="747"/>
      <c r="SVM27" s="747"/>
      <c r="SVN27" s="747"/>
      <c r="SVO27" s="747"/>
      <c r="SVP27" s="747"/>
      <c r="SVQ27" s="747"/>
      <c r="SVR27" s="747"/>
      <c r="SVS27" s="747"/>
      <c r="SVT27" s="747"/>
      <c r="SVU27" s="747"/>
      <c r="SVV27" s="747"/>
      <c r="SVW27" s="747"/>
      <c r="SVX27" s="747"/>
      <c r="SVY27" s="747"/>
      <c r="SVZ27" s="747"/>
      <c r="SWA27" s="747"/>
      <c r="SWB27" s="747"/>
      <c r="SWC27" s="747"/>
      <c r="SWD27" s="747"/>
      <c r="SWE27" s="747"/>
      <c r="SWF27" s="747"/>
      <c r="SWG27" s="747"/>
      <c r="SWH27" s="747"/>
      <c r="SWI27" s="747"/>
      <c r="SWJ27" s="747"/>
      <c r="SWK27" s="747"/>
      <c r="SWL27" s="747"/>
      <c r="SWM27" s="747"/>
      <c r="SWN27" s="747"/>
      <c r="SWO27" s="747"/>
      <c r="SWP27" s="747"/>
      <c r="SWQ27" s="747"/>
      <c r="SWR27" s="747"/>
      <c r="SWS27" s="747"/>
      <c r="SWT27" s="747"/>
      <c r="SWU27" s="747"/>
      <c r="SWV27" s="747"/>
      <c r="SWW27" s="747"/>
      <c r="SWX27" s="747"/>
      <c r="SWY27" s="747"/>
      <c r="SWZ27" s="747"/>
      <c r="SXA27" s="747"/>
      <c r="SXB27" s="747"/>
      <c r="SXC27" s="747"/>
      <c r="SXD27" s="747"/>
      <c r="SXE27" s="747"/>
      <c r="SXF27" s="747"/>
      <c r="SXG27" s="747"/>
      <c r="SXH27" s="747"/>
      <c r="SXI27" s="747"/>
      <c r="SXJ27" s="747"/>
      <c r="SXK27" s="747"/>
      <c r="SXL27" s="747"/>
      <c r="SXM27" s="747"/>
      <c r="SXN27" s="747"/>
      <c r="SXO27" s="747"/>
      <c r="SXP27" s="747"/>
      <c r="SXQ27" s="747"/>
      <c r="SXR27" s="747"/>
      <c r="SXS27" s="747"/>
      <c r="SXT27" s="747"/>
      <c r="SXU27" s="747"/>
      <c r="SXV27" s="747"/>
      <c r="SXW27" s="747"/>
      <c r="SXX27" s="747"/>
      <c r="SXY27" s="747"/>
      <c r="SXZ27" s="747"/>
      <c r="SYA27" s="747"/>
      <c r="SYB27" s="747"/>
      <c r="SYC27" s="747"/>
      <c r="SYD27" s="747"/>
      <c r="SYE27" s="747"/>
      <c r="SYF27" s="747"/>
      <c r="SYG27" s="747"/>
      <c r="SYH27" s="747"/>
      <c r="SYI27" s="747"/>
      <c r="SYJ27" s="747"/>
      <c r="SYK27" s="747"/>
      <c r="SYL27" s="747"/>
      <c r="SYM27" s="747"/>
      <c r="SYN27" s="747"/>
      <c r="SYO27" s="747"/>
      <c r="SYP27" s="747"/>
      <c r="SYQ27" s="747"/>
      <c r="SYR27" s="747"/>
      <c r="SYS27" s="747"/>
      <c r="SYT27" s="747"/>
      <c r="SYU27" s="747"/>
      <c r="SYV27" s="747"/>
      <c r="SYW27" s="747"/>
      <c r="SYX27" s="747"/>
      <c r="SYY27" s="747"/>
      <c r="SYZ27" s="747"/>
      <c r="SZA27" s="747"/>
      <c r="SZB27" s="747"/>
      <c r="SZC27" s="747"/>
      <c r="SZD27" s="747"/>
      <c r="SZE27" s="747"/>
      <c r="SZF27" s="747"/>
      <c r="SZG27" s="747"/>
      <c r="SZH27" s="747"/>
      <c r="SZI27" s="747"/>
      <c r="SZJ27" s="747"/>
      <c r="SZK27" s="747"/>
      <c r="SZL27" s="747"/>
      <c r="SZM27" s="747"/>
      <c r="SZN27" s="747"/>
      <c r="SZO27" s="747"/>
      <c r="SZP27" s="747"/>
      <c r="SZQ27" s="747"/>
      <c r="SZR27" s="747"/>
      <c r="SZS27" s="747"/>
      <c r="SZT27" s="747"/>
      <c r="SZU27" s="747"/>
      <c r="SZV27" s="747"/>
      <c r="SZW27" s="747"/>
      <c r="SZX27" s="747"/>
      <c r="SZY27" s="747"/>
      <c r="SZZ27" s="747"/>
      <c r="TAA27" s="747"/>
      <c r="TAB27" s="747"/>
      <c r="TAC27" s="747"/>
      <c r="TAD27" s="747"/>
      <c r="TAE27" s="747"/>
      <c r="TAF27" s="747"/>
      <c r="TAG27" s="747"/>
      <c r="TAH27" s="747"/>
      <c r="TAI27" s="747"/>
      <c r="TAJ27" s="747"/>
      <c r="TAK27" s="747"/>
      <c r="TAL27" s="747"/>
      <c r="TAM27" s="747"/>
      <c r="TAN27" s="747"/>
      <c r="TAO27" s="747"/>
      <c r="TAP27" s="747"/>
      <c r="TAQ27" s="747"/>
      <c r="TAR27" s="747"/>
      <c r="TAS27" s="747"/>
      <c r="TAT27" s="747"/>
      <c r="TAU27" s="747"/>
      <c r="TAV27" s="747"/>
      <c r="TAW27" s="747"/>
      <c r="TAX27" s="747"/>
      <c r="TAY27" s="747"/>
      <c r="TAZ27" s="747"/>
      <c r="TBA27" s="747"/>
      <c r="TBB27" s="747"/>
      <c r="TBC27" s="747"/>
      <c r="TBD27" s="747"/>
      <c r="TBE27" s="747"/>
      <c r="TBF27" s="747"/>
      <c r="TBG27" s="747"/>
      <c r="TBH27" s="747"/>
      <c r="TBI27" s="747"/>
      <c r="TBJ27" s="747"/>
      <c r="TBK27" s="747"/>
      <c r="TBL27" s="747"/>
      <c r="TBM27" s="747"/>
      <c r="TBN27" s="747"/>
      <c r="TBO27" s="747"/>
      <c r="TBP27" s="747"/>
      <c r="TBQ27" s="747"/>
      <c r="TBR27" s="747"/>
      <c r="TBS27" s="747"/>
      <c r="TBT27" s="747"/>
      <c r="TBU27" s="747"/>
      <c r="TBV27" s="747"/>
      <c r="TBW27" s="747"/>
      <c r="TBX27" s="747"/>
      <c r="TBY27" s="747"/>
      <c r="TBZ27" s="747"/>
      <c r="TCA27" s="747"/>
      <c r="TCB27" s="747"/>
      <c r="TCC27" s="747"/>
      <c r="TCD27" s="747"/>
      <c r="TCE27" s="747"/>
      <c r="TCF27" s="747"/>
      <c r="TCG27" s="747"/>
      <c r="TCH27" s="747"/>
      <c r="TCI27" s="747"/>
      <c r="TCJ27" s="747"/>
      <c r="TCK27" s="747"/>
      <c r="TCL27" s="747"/>
      <c r="TCM27" s="747"/>
      <c r="TCN27" s="747"/>
      <c r="TCO27" s="747"/>
      <c r="TCP27" s="747"/>
      <c r="TCQ27" s="747"/>
      <c r="TCR27" s="747"/>
      <c r="TCS27" s="747"/>
      <c r="TCT27" s="747"/>
      <c r="TCU27" s="747"/>
      <c r="TCV27" s="747"/>
      <c r="TCW27" s="747"/>
      <c r="TCX27" s="747"/>
      <c r="TCY27" s="747"/>
      <c r="TCZ27" s="747"/>
      <c r="TDA27" s="747"/>
      <c r="TDB27" s="747"/>
      <c r="TDC27" s="747"/>
      <c r="TDD27" s="747"/>
      <c r="TDE27" s="747"/>
      <c r="TDF27" s="747"/>
      <c r="TDG27" s="747"/>
      <c r="TDH27" s="747"/>
      <c r="TDI27" s="747"/>
      <c r="TDJ27" s="747"/>
      <c r="TDK27" s="747"/>
      <c r="TDL27" s="747"/>
      <c r="TDM27" s="747"/>
      <c r="TDN27" s="747"/>
      <c r="TDO27" s="747"/>
      <c r="TDP27" s="747"/>
      <c r="TDQ27" s="747"/>
      <c r="TDR27" s="747"/>
      <c r="TDS27" s="747"/>
      <c r="TDT27" s="747"/>
      <c r="TDU27" s="747"/>
      <c r="TDV27" s="747"/>
      <c r="TDW27" s="747"/>
      <c r="TDX27" s="747"/>
      <c r="TDY27" s="747"/>
      <c r="TDZ27" s="747"/>
      <c r="TEA27" s="747"/>
      <c r="TEB27" s="747"/>
      <c r="TEC27" s="747"/>
      <c r="TED27" s="747"/>
      <c r="TEE27" s="747"/>
      <c r="TEF27" s="747"/>
      <c r="TEG27" s="747"/>
      <c r="TEH27" s="747"/>
      <c r="TEI27" s="747"/>
      <c r="TEJ27" s="747"/>
      <c r="TEK27" s="747"/>
      <c r="TEL27" s="747"/>
      <c r="TEM27" s="747"/>
      <c r="TEN27" s="747"/>
      <c r="TEO27" s="747"/>
      <c r="TEP27" s="747"/>
      <c r="TEQ27" s="747"/>
      <c r="TER27" s="747"/>
      <c r="TES27" s="747"/>
      <c r="TET27" s="747"/>
      <c r="TEU27" s="747"/>
      <c r="TEV27" s="747"/>
      <c r="TEW27" s="747"/>
      <c r="TEX27" s="747"/>
      <c r="TEY27" s="747"/>
      <c r="TEZ27" s="747"/>
      <c r="TFA27" s="747"/>
      <c r="TFB27" s="747"/>
      <c r="TFC27" s="747"/>
      <c r="TFD27" s="747"/>
      <c r="TFE27" s="747"/>
      <c r="TFF27" s="747"/>
      <c r="TFG27" s="747"/>
      <c r="TFH27" s="747"/>
      <c r="TFI27" s="747"/>
      <c r="TFJ27" s="747"/>
      <c r="TFK27" s="747"/>
      <c r="TFL27" s="747"/>
      <c r="TFM27" s="747"/>
      <c r="TFN27" s="747"/>
      <c r="TFO27" s="747"/>
      <c r="TFP27" s="747"/>
      <c r="TFQ27" s="747"/>
      <c r="TFR27" s="747"/>
      <c r="TFS27" s="747"/>
      <c r="TFT27" s="747"/>
      <c r="TFU27" s="747"/>
      <c r="TFV27" s="747"/>
      <c r="TFW27" s="747"/>
      <c r="TFX27" s="747"/>
      <c r="TFY27" s="747"/>
      <c r="TFZ27" s="747"/>
      <c r="TGA27" s="747"/>
      <c r="TGB27" s="747"/>
      <c r="TGC27" s="747"/>
      <c r="TGD27" s="747"/>
      <c r="TGE27" s="747"/>
      <c r="TGF27" s="747"/>
      <c r="TGG27" s="747"/>
      <c r="TGH27" s="747"/>
      <c r="TGI27" s="747"/>
      <c r="TGJ27" s="747"/>
      <c r="TGK27" s="747"/>
      <c r="TGL27" s="747"/>
      <c r="TGM27" s="747"/>
      <c r="TGN27" s="747"/>
      <c r="TGO27" s="747"/>
      <c r="TGP27" s="747"/>
      <c r="TGQ27" s="747"/>
      <c r="TGR27" s="747"/>
      <c r="TGS27" s="747"/>
      <c r="TGT27" s="747"/>
      <c r="TGU27" s="747"/>
      <c r="TGV27" s="747"/>
      <c r="TGW27" s="747"/>
      <c r="TGX27" s="747"/>
      <c r="TGY27" s="747"/>
      <c r="TGZ27" s="747"/>
      <c r="THA27" s="747"/>
      <c r="THB27" s="747"/>
      <c r="THC27" s="747"/>
      <c r="THD27" s="747"/>
      <c r="THE27" s="747"/>
      <c r="THF27" s="747"/>
      <c r="THG27" s="747"/>
      <c r="THH27" s="747"/>
      <c r="THI27" s="747"/>
      <c r="THJ27" s="747"/>
      <c r="THK27" s="747"/>
      <c r="THL27" s="747"/>
      <c r="THM27" s="747"/>
      <c r="THN27" s="747"/>
      <c r="THO27" s="747"/>
      <c r="THP27" s="747"/>
      <c r="THQ27" s="747"/>
      <c r="THR27" s="747"/>
      <c r="THS27" s="747"/>
      <c r="THT27" s="747"/>
      <c r="THU27" s="747"/>
      <c r="THV27" s="747"/>
      <c r="THW27" s="747"/>
      <c r="THX27" s="747"/>
      <c r="THY27" s="747"/>
      <c r="THZ27" s="747"/>
      <c r="TIA27" s="747"/>
      <c r="TIB27" s="747"/>
      <c r="TIC27" s="747"/>
      <c r="TID27" s="747"/>
      <c r="TIE27" s="747"/>
      <c r="TIF27" s="747"/>
      <c r="TIG27" s="747"/>
      <c r="TIH27" s="747"/>
      <c r="TII27" s="747"/>
      <c r="TIJ27" s="747"/>
      <c r="TIK27" s="747"/>
      <c r="TIL27" s="747"/>
      <c r="TIM27" s="747"/>
      <c r="TIN27" s="747"/>
      <c r="TIO27" s="747"/>
      <c r="TIP27" s="747"/>
      <c r="TIQ27" s="747"/>
      <c r="TIR27" s="747"/>
      <c r="TIS27" s="747"/>
      <c r="TIT27" s="747"/>
      <c r="TIU27" s="747"/>
      <c r="TIV27" s="747"/>
      <c r="TIW27" s="747"/>
      <c r="TIX27" s="747"/>
      <c r="TIY27" s="747"/>
      <c r="TIZ27" s="747"/>
      <c r="TJA27" s="747"/>
      <c r="TJB27" s="747"/>
      <c r="TJC27" s="747"/>
      <c r="TJD27" s="747"/>
      <c r="TJE27" s="747"/>
      <c r="TJF27" s="747"/>
      <c r="TJG27" s="747"/>
      <c r="TJH27" s="747"/>
      <c r="TJI27" s="747"/>
      <c r="TJJ27" s="747"/>
      <c r="TJK27" s="747"/>
      <c r="TJL27" s="747"/>
      <c r="TJM27" s="747"/>
      <c r="TJN27" s="747"/>
      <c r="TJO27" s="747"/>
      <c r="TJP27" s="747"/>
      <c r="TJQ27" s="747"/>
      <c r="TJR27" s="747"/>
      <c r="TJS27" s="747"/>
      <c r="TJT27" s="747"/>
      <c r="TJU27" s="747"/>
      <c r="TJV27" s="747"/>
      <c r="TJW27" s="747"/>
      <c r="TJX27" s="747"/>
      <c r="TJY27" s="747"/>
      <c r="TJZ27" s="747"/>
      <c r="TKA27" s="747"/>
      <c r="TKB27" s="747"/>
      <c r="TKC27" s="747"/>
      <c r="TKD27" s="747"/>
      <c r="TKE27" s="747"/>
      <c r="TKF27" s="747"/>
      <c r="TKG27" s="747"/>
      <c r="TKH27" s="747"/>
      <c r="TKI27" s="747"/>
      <c r="TKJ27" s="747"/>
      <c r="TKK27" s="747"/>
      <c r="TKL27" s="747"/>
      <c r="TKM27" s="747"/>
      <c r="TKN27" s="747"/>
      <c r="TKO27" s="747"/>
      <c r="TKP27" s="747"/>
      <c r="TKQ27" s="747"/>
      <c r="TKR27" s="747"/>
      <c r="TKS27" s="747"/>
      <c r="TKT27" s="747"/>
      <c r="TKU27" s="747"/>
      <c r="TKV27" s="747"/>
      <c r="TKW27" s="747"/>
      <c r="TKX27" s="747"/>
      <c r="TKY27" s="747"/>
      <c r="TKZ27" s="747"/>
      <c r="TLA27" s="747"/>
      <c r="TLB27" s="747"/>
      <c r="TLC27" s="747"/>
      <c r="TLD27" s="747"/>
      <c r="TLE27" s="747"/>
      <c r="TLF27" s="747"/>
      <c r="TLG27" s="747"/>
      <c r="TLH27" s="747"/>
      <c r="TLI27" s="747"/>
      <c r="TLJ27" s="747"/>
      <c r="TLK27" s="747"/>
      <c r="TLL27" s="747"/>
      <c r="TLM27" s="747"/>
      <c r="TLN27" s="747"/>
      <c r="TLO27" s="747"/>
      <c r="TLP27" s="747"/>
      <c r="TLQ27" s="747"/>
      <c r="TLR27" s="747"/>
      <c r="TLS27" s="747"/>
      <c r="TLT27" s="747"/>
      <c r="TLU27" s="747"/>
      <c r="TLV27" s="747"/>
      <c r="TLW27" s="747"/>
      <c r="TLX27" s="747"/>
      <c r="TLY27" s="747"/>
      <c r="TLZ27" s="747"/>
      <c r="TMA27" s="747"/>
      <c r="TMB27" s="747"/>
      <c r="TMC27" s="747"/>
      <c r="TMD27" s="747"/>
      <c r="TME27" s="747"/>
      <c r="TMF27" s="747"/>
      <c r="TMG27" s="747"/>
      <c r="TMH27" s="747"/>
      <c r="TMI27" s="747"/>
      <c r="TMJ27" s="747"/>
      <c r="TMK27" s="747"/>
      <c r="TML27" s="747"/>
      <c r="TMM27" s="747"/>
      <c r="TMN27" s="747"/>
      <c r="TMO27" s="747"/>
      <c r="TMP27" s="747"/>
      <c r="TMQ27" s="747"/>
      <c r="TMR27" s="747"/>
      <c r="TMS27" s="747"/>
      <c r="TMT27" s="747"/>
      <c r="TMU27" s="747"/>
      <c r="TMV27" s="747"/>
      <c r="TMW27" s="747"/>
      <c r="TMX27" s="747"/>
      <c r="TMY27" s="747"/>
      <c r="TMZ27" s="747"/>
      <c r="TNA27" s="747"/>
      <c r="TNB27" s="747"/>
      <c r="TNC27" s="747"/>
      <c r="TND27" s="747"/>
      <c r="TNE27" s="747"/>
      <c r="TNF27" s="747"/>
      <c r="TNG27" s="747"/>
      <c r="TNH27" s="747"/>
      <c r="TNI27" s="747"/>
      <c r="TNJ27" s="747"/>
      <c r="TNK27" s="747"/>
      <c r="TNL27" s="747"/>
      <c r="TNM27" s="747"/>
      <c r="TNN27" s="747"/>
      <c r="TNO27" s="747"/>
      <c r="TNP27" s="747"/>
      <c r="TNQ27" s="747"/>
      <c r="TNR27" s="747"/>
      <c r="TNS27" s="747"/>
      <c r="TNT27" s="747"/>
      <c r="TNU27" s="747"/>
      <c r="TNV27" s="747"/>
      <c r="TNW27" s="747"/>
      <c r="TNX27" s="747"/>
      <c r="TNY27" s="747"/>
      <c r="TNZ27" s="747"/>
      <c r="TOA27" s="747"/>
      <c r="TOB27" s="747"/>
      <c r="TOC27" s="747"/>
      <c r="TOD27" s="747"/>
      <c r="TOE27" s="747"/>
      <c r="TOF27" s="747"/>
      <c r="TOG27" s="747"/>
      <c r="TOH27" s="747"/>
      <c r="TOI27" s="747"/>
      <c r="TOJ27" s="747"/>
      <c r="TOK27" s="747"/>
      <c r="TOL27" s="747"/>
      <c r="TOM27" s="747"/>
      <c r="TON27" s="747"/>
      <c r="TOO27" s="747"/>
      <c r="TOP27" s="747"/>
      <c r="TOQ27" s="747"/>
      <c r="TOR27" s="747"/>
      <c r="TOS27" s="747"/>
      <c r="TOT27" s="747"/>
      <c r="TOU27" s="747"/>
      <c r="TOV27" s="747"/>
      <c r="TOW27" s="747"/>
      <c r="TOX27" s="747"/>
      <c r="TOY27" s="747"/>
      <c r="TOZ27" s="747"/>
      <c r="TPA27" s="747"/>
      <c r="TPB27" s="747"/>
      <c r="TPC27" s="747"/>
      <c r="TPD27" s="747"/>
      <c r="TPE27" s="747"/>
      <c r="TPF27" s="747"/>
      <c r="TPG27" s="747"/>
      <c r="TPH27" s="747"/>
      <c r="TPI27" s="747"/>
      <c r="TPJ27" s="747"/>
      <c r="TPK27" s="747"/>
      <c r="TPL27" s="747"/>
      <c r="TPM27" s="747"/>
      <c r="TPN27" s="747"/>
      <c r="TPO27" s="747"/>
      <c r="TPP27" s="747"/>
      <c r="TPQ27" s="747"/>
      <c r="TPR27" s="747"/>
      <c r="TPS27" s="747"/>
      <c r="TPT27" s="747"/>
      <c r="TPU27" s="747"/>
      <c r="TPV27" s="747"/>
      <c r="TPW27" s="747"/>
      <c r="TPX27" s="747"/>
      <c r="TPY27" s="747"/>
      <c r="TPZ27" s="747"/>
      <c r="TQA27" s="747"/>
      <c r="TQB27" s="747"/>
      <c r="TQC27" s="747"/>
      <c r="TQD27" s="747"/>
      <c r="TQE27" s="747"/>
      <c r="TQF27" s="747"/>
      <c r="TQG27" s="747"/>
      <c r="TQH27" s="747"/>
      <c r="TQI27" s="747"/>
      <c r="TQJ27" s="747"/>
      <c r="TQK27" s="747"/>
      <c r="TQL27" s="747"/>
      <c r="TQM27" s="747"/>
      <c r="TQN27" s="747"/>
      <c r="TQO27" s="747"/>
      <c r="TQP27" s="747"/>
      <c r="TQQ27" s="747"/>
      <c r="TQR27" s="747"/>
      <c r="TQS27" s="747"/>
      <c r="TQT27" s="747"/>
      <c r="TQU27" s="747"/>
      <c r="TQV27" s="747"/>
      <c r="TQW27" s="747"/>
      <c r="TQX27" s="747"/>
      <c r="TQY27" s="747"/>
      <c r="TQZ27" s="747"/>
      <c r="TRA27" s="747"/>
      <c r="TRB27" s="747"/>
      <c r="TRC27" s="747"/>
      <c r="TRD27" s="747"/>
      <c r="TRE27" s="747"/>
      <c r="TRF27" s="747"/>
      <c r="TRG27" s="747"/>
      <c r="TRH27" s="747"/>
      <c r="TRI27" s="747"/>
      <c r="TRJ27" s="747"/>
      <c r="TRK27" s="747"/>
      <c r="TRL27" s="747"/>
      <c r="TRM27" s="747"/>
      <c r="TRN27" s="747"/>
      <c r="TRO27" s="747"/>
      <c r="TRP27" s="747"/>
      <c r="TRQ27" s="747"/>
      <c r="TRR27" s="747"/>
      <c r="TRS27" s="747"/>
      <c r="TRT27" s="747"/>
      <c r="TRU27" s="747"/>
      <c r="TRV27" s="747"/>
      <c r="TRW27" s="747"/>
      <c r="TRX27" s="747"/>
      <c r="TRY27" s="747"/>
      <c r="TRZ27" s="747"/>
      <c r="TSA27" s="747"/>
      <c r="TSB27" s="747"/>
      <c r="TSC27" s="747"/>
      <c r="TSD27" s="747"/>
      <c r="TSE27" s="747"/>
      <c r="TSF27" s="747"/>
      <c r="TSG27" s="747"/>
      <c r="TSH27" s="747"/>
      <c r="TSI27" s="747"/>
      <c r="TSJ27" s="747"/>
      <c r="TSK27" s="747"/>
      <c r="TSL27" s="747"/>
      <c r="TSM27" s="747"/>
      <c r="TSN27" s="747"/>
      <c r="TSO27" s="747"/>
      <c r="TSP27" s="747"/>
      <c r="TSQ27" s="747"/>
      <c r="TSR27" s="747"/>
      <c r="TSS27" s="747"/>
      <c r="TST27" s="747"/>
      <c r="TSU27" s="747"/>
      <c r="TSV27" s="747"/>
      <c r="TSW27" s="747"/>
      <c r="TSX27" s="747"/>
      <c r="TSY27" s="747"/>
      <c r="TSZ27" s="747"/>
      <c r="TTA27" s="747"/>
      <c r="TTB27" s="747"/>
      <c r="TTC27" s="747"/>
      <c r="TTD27" s="747"/>
      <c r="TTE27" s="747"/>
      <c r="TTF27" s="747"/>
      <c r="TTG27" s="747"/>
      <c r="TTH27" s="747"/>
      <c r="TTI27" s="747"/>
      <c r="TTJ27" s="747"/>
      <c r="TTK27" s="747"/>
      <c r="TTL27" s="747"/>
      <c r="TTM27" s="747"/>
      <c r="TTN27" s="747"/>
      <c r="TTO27" s="747"/>
      <c r="TTP27" s="747"/>
      <c r="TTQ27" s="747"/>
      <c r="TTR27" s="747"/>
      <c r="TTS27" s="747"/>
      <c r="TTT27" s="747"/>
      <c r="TTU27" s="747"/>
      <c r="TTV27" s="747"/>
      <c r="TTW27" s="747"/>
      <c r="TTX27" s="747"/>
      <c r="TTY27" s="747"/>
      <c r="TTZ27" s="747"/>
      <c r="TUA27" s="747"/>
      <c r="TUB27" s="747"/>
      <c r="TUC27" s="747"/>
      <c r="TUD27" s="747"/>
      <c r="TUE27" s="747"/>
      <c r="TUF27" s="747"/>
      <c r="TUG27" s="747"/>
      <c r="TUH27" s="747"/>
      <c r="TUI27" s="747"/>
      <c r="TUJ27" s="747"/>
      <c r="TUK27" s="747"/>
      <c r="TUL27" s="747"/>
      <c r="TUM27" s="747"/>
      <c r="TUN27" s="747"/>
      <c r="TUO27" s="747"/>
      <c r="TUP27" s="747"/>
      <c r="TUQ27" s="747"/>
      <c r="TUR27" s="747"/>
      <c r="TUS27" s="747"/>
      <c r="TUT27" s="747"/>
      <c r="TUU27" s="747"/>
      <c r="TUV27" s="747"/>
      <c r="TUW27" s="747"/>
      <c r="TUX27" s="747"/>
      <c r="TUY27" s="747"/>
      <c r="TUZ27" s="747"/>
      <c r="TVA27" s="747"/>
      <c r="TVB27" s="747"/>
      <c r="TVC27" s="747"/>
      <c r="TVD27" s="747"/>
      <c r="TVE27" s="747"/>
      <c r="TVF27" s="747"/>
      <c r="TVG27" s="747"/>
      <c r="TVH27" s="747"/>
      <c r="TVI27" s="747"/>
      <c r="TVJ27" s="747"/>
      <c r="TVK27" s="747"/>
      <c r="TVL27" s="747"/>
      <c r="TVM27" s="747"/>
      <c r="TVN27" s="747"/>
      <c r="TVO27" s="747"/>
      <c r="TVP27" s="747"/>
      <c r="TVQ27" s="747"/>
      <c r="TVR27" s="747"/>
      <c r="TVS27" s="747"/>
      <c r="TVT27" s="747"/>
      <c r="TVU27" s="747"/>
      <c r="TVV27" s="747"/>
      <c r="TVW27" s="747"/>
      <c r="TVX27" s="747"/>
      <c r="TVY27" s="747"/>
      <c r="TVZ27" s="747"/>
      <c r="TWA27" s="747"/>
      <c r="TWB27" s="747"/>
      <c r="TWC27" s="747"/>
      <c r="TWD27" s="747"/>
      <c r="TWE27" s="747"/>
      <c r="TWF27" s="747"/>
      <c r="TWG27" s="747"/>
      <c r="TWH27" s="747"/>
      <c r="TWI27" s="747"/>
      <c r="TWJ27" s="747"/>
      <c r="TWK27" s="747"/>
      <c r="TWL27" s="747"/>
      <c r="TWM27" s="747"/>
      <c r="TWN27" s="747"/>
      <c r="TWO27" s="747"/>
      <c r="TWP27" s="747"/>
      <c r="TWQ27" s="747"/>
      <c r="TWR27" s="747"/>
      <c r="TWS27" s="747"/>
      <c r="TWT27" s="747"/>
      <c r="TWU27" s="747"/>
      <c r="TWV27" s="747"/>
      <c r="TWW27" s="747"/>
      <c r="TWX27" s="747"/>
      <c r="TWY27" s="747"/>
      <c r="TWZ27" s="747"/>
      <c r="TXA27" s="747"/>
      <c r="TXB27" s="747"/>
      <c r="TXC27" s="747"/>
      <c r="TXD27" s="747"/>
      <c r="TXE27" s="747"/>
      <c r="TXF27" s="747"/>
      <c r="TXG27" s="747"/>
      <c r="TXH27" s="747"/>
      <c r="TXI27" s="747"/>
      <c r="TXJ27" s="747"/>
      <c r="TXK27" s="747"/>
      <c r="TXL27" s="747"/>
      <c r="TXM27" s="747"/>
      <c r="TXN27" s="747"/>
      <c r="TXO27" s="747"/>
      <c r="TXP27" s="747"/>
      <c r="TXQ27" s="747"/>
      <c r="TXR27" s="747"/>
      <c r="TXS27" s="747"/>
      <c r="TXT27" s="747"/>
      <c r="TXU27" s="747"/>
      <c r="TXV27" s="747"/>
      <c r="TXW27" s="747"/>
      <c r="TXX27" s="747"/>
      <c r="TXY27" s="747"/>
      <c r="TXZ27" s="747"/>
      <c r="TYA27" s="747"/>
      <c r="TYB27" s="747"/>
      <c r="TYC27" s="747"/>
      <c r="TYD27" s="747"/>
      <c r="TYE27" s="747"/>
      <c r="TYF27" s="747"/>
      <c r="TYG27" s="747"/>
      <c r="TYH27" s="747"/>
      <c r="TYI27" s="747"/>
      <c r="TYJ27" s="747"/>
      <c r="TYK27" s="747"/>
      <c r="TYL27" s="747"/>
      <c r="TYM27" s="747"/>
      <c r="TYN27" s="747"/>
      <c r="TYO27" s="747"/>
      <c r="TYP27" s="747"/>
      <c r="TYQ27" s="747"/>
      <c r="TYR27" s="747"/>
      <c r="TYS27" s="747"/>
      <c r="TYT27" s="747"/>
      <c r="TYU27" s="747"/>
      <c r="TYV27" s="747"/>
      <c r="TYW27" s="747"/>
      <c r="TYX27" s="747"/>
      <c r="TYY27" s="747"/>
      <c r="TYZ27" s="747"/>
      <c r="TZA27" s="747"/>
      <c r="TZB27" s="747"/>
      <c r="TZC27" s="747"/>
      <c r="TZD27" s="747"/>
      <c r="TZE27" s="747"/>
      <c r="TZF27" s="747"/>
      <c r="TZG27" s="747"/>
      <c r="TZH27" s="747"/>
      <c r="TZI27" s="747"/>
      <c r="TZJ27" s="747"/>
      <c r="TZK27" s="747"/>
      <c r="TZL27" s="747"/>
      <c r="TZM27" s="747"/>
      <c r="TZN27" s="747"/>
      <c r="TZO27" s="747"/>
      <c r="TZP27" s="747"/>
      <c r="TZQ27" s="747"/>
      <c r="TZR27" s="747"/>
      <c r="TZS27" s="747"/>
      <c r="TZT27" s="747"/>
      <c r="TZU27" s="747"/>
      <c r="TZV27" s="747"/>
      <c r="TZW27" s="747"/>
      <c r="TZX27" s="747"/>
      <c r="TZY27" s="747"/>
      <c r="TZZ27" s="747"/>
      <c r="UAA27" s="747"/>
      <c r="UAB27" s="747"/>
      <c r="UAC27" s="747"/>
      <c r="UAD27" s="747"/>
      <c r="UAE27" s="747"/>
      <c r="UAF27" s="747"/>
      <c r="UAG27" s="747"/>
      <c r="UAH27" s="747"/>
      <c r="UAI27" s="747"/>
      <c r="UAJ27" s="747"/>
      <c r="UAK27" s="747"/>
      <c r="UAL27" s="747"/>
      <c r="UAM27" s="747"/>
      <c r="UAN27" s="747"/>
      <c r="UAO27" s="747"/>
      <c r="UAP27" s="747"/>
      <c r="UAQ27" s="747"/>
      <c r="UAR27" s="747"/>
      <c r="UAS27" s="747"/>
      <c r="UAT27" s="747"/>
      <c r="UAU27" s="747"/>
      <c r="UAV27" s="747"/>
      <c r="UAW27" s="747"/>
      <c r="UAX27" s="747"/>
      <c r="UAY27" s="747"/>
      <c r="UAZ27" s="747"/>
      <c r="UBA27" s="747"/>
      <c r="UBB27" s="747"/>
      <c r="UBC27" s="747"/>
      <c r="UBD27" s="747"/>
      <c r="UBE27" s="747"/>
      <c r="UBF27" s="747"/>
      <c r="UBG27" s="747"/>
      <c r="UBH27" s="747"/>
      <c r="UBI27" s="747"/>
      <c r="UBJ27" s="747"/>
      <c r="UBK27" s="747"/>
      <c r="UBL27" s="747"/>
      <c r="UBM27" s="747"/>
      <c r="UBN27" s="747"/>
      <c r="UBO27" s="747"/>
      <c r="UBP27" s="747"/>
      <c r="UBQ27" s="747"/>
      <c r="UBR27" s="747"/>
      <c r="UBS27" s="747"/>
      <c r="UBT27" s="747"/>
      <c r="UBU27" s="747"/>
      <c r="UBV27" s="747"/>
      <c r="UBW27" s="747"/>
      <c r="UBX27" s="747"/>
      <c r="UBY27" s="747"/>
      <c r="UBZ27" s="747"/>
      <c r="UCA27" s="747"/>
      <c r="UCB27" s="747"/>
      <c r="UCC27" s="747"/>
      <c r="UCD27" s="747"/>
      <c r="UCE27" s="747"/>
      <c r="UCF27" s="747"/>
      <c r="UCG27" s="747"/>
      <c r="UCH27" s="747"/>
      <c r="UCI27" s="747"/>
      <c r="UCJ27" s="747"/>
      <c r="UCK27" s="747"/>
      <c r="UCL27" s="747"/>
      <c r="UCM27" s="747"/>
      <c r="UCN27" s="747"/>
      <c r="UCO27" s="747"/>
      <c r="UCP27" s="747"/>
      <c r="UCQ27" s="747"/>
      <c r="UCR27" s="747"/>
      <c r="UCS27" s="747"/>
      <c r="UCT27" s="747"/>
      <c r="UCU27" s="747"/>
      <c r="UCV27" s="747"/>
      <c r="UCW27" s="747"/>
      <c r="UCX27" s="747"/>
      <c r="UCY27" s="747"/>
      <c r="UCZ27" s="747"/>
      <c r="UDA27" s="747"/>
      <c r="UDB27" s="747"/>
      <c r="UDC27" s="747"/>
      <c r="UDD27" s="747"/>
      <c r="UDE27" s="747"/>
      <c r="UDF27" s="747"/>
      <c r="UDG27" s="747"/>
      <c r="UDH27" s="747"/>
      <c r="UDI27" s="747"/>
      <c r="UDJ27" s="747"/>
      <c r="UDK27" s="747"/>
      <c r="UDL27" s="747"/>
      <c r="UDM27" s="747"/>
      <c r="UDN27" s="747"/>
      <c r="UDO27" s="747"/>
      <c r="UDP27" s="747"/>
      <c r="UDQ27" s="747"/>
      <c r="UDR27" s="747"/>
      <c r="UDS27" s="747"/>
      <c r="UDT27" s="747"/>
      <c r="UDU27" s="747"/>
      <c r="UDV27" s="747"/>
      <c r="UDW27" s="747"/>
      <c r="UDX27" s="747"/>
      <c r="UDY27" s="747"/>
      <c r="UDZ27" s="747"/>
      <c r="UEA27" s="747"/>
      <c r="UEB27" s="747"/>
      <c r="UEC27" s="747"/>
      <c r="UED27" s="747"/>
      <c r="UEE27" s="747"/>
      <c r="UEF27" s="747"/>
      <c r="UEG27" s="747"/>
      <c r="UEH27" s="747"/>
      <c r="UEI27" s="747"/>
      <c r="UEJ27" s="747"/>
      <c r="UEK27" s="747"/>
      <c r="UEL27" s="747"/>
      <c r="UEM27" s="747"/>
      <c r="UEN27" s="747"/>
      <c r="UEO27" s="747"/>
      <c r="UEP27" s="747"/>
      <c r="UEQ27" s="747"/>
      <c r="UER27" s="747"/>
      <c r="UES27" s="747"/>
      <c r="UET27" s="747"/>
      <c r="UEU27" s="747"/>
      <c r="UEV27" s="747"/>
      <c r="UEW27" s="747"/>
      <c r="UEX27" s="747"/>
      <c r="UEY27" s="747"/>
      <c r="UEZ27" s="747"/>
      <c r="UFA27" s="747"/>
      <c r="UFB27" s="747"/>
      <c r="UFC27" s="747"/>
      <c r="UFD27" s="747"/>
      <c r="UFE27" s="747"/>
      <c r="UFF27" s="747"/>
      <c r="UFG27" s="747"/>
      <c r="UFH27" s="747"/>
      <c r="UFI27" s="747"/>
      <c r="UFJ27" s="747"/>
      <c r="UFK27" s="747"/>
      <c r="UFL27" s="747"/>
      <c r="UFM27" s="747"/>
      <c r="UFN27" s="747"/>
      <c r="UFO27" s="747"/>
      <c r="UFP27" s="747"/>
      <c r="UFQ27" s="747"/>
      <c r="UFR27" s="747"/>
      <c r="UFS27" s="747"/>
      <c r="UFT27" s="747"/>
      <c r="UFU27" s="747"/>
      <c r="UFV27" s="747"/>
      <c r="UFW27" s="747"/>
      <c r="UFX27" s="747"/>
      <c r="UFY27" s="747"/>
      <c r="UFZ27" s="747"/>
      <c r="UGA27" s="747"/>
      <c r="UGB27" s="747"/>
      <c r="UGC27" s="747"/>
      <c r="UGD27" s="747"/>
      <c r="UGE27" s="747"/>
      <c r="UGF27" s="747"/>
      <c r="UGG27" s="747"/>
      <c r="UGH27" s="747"/>
      <c r="UGI27" s="747"/>
      <c r="UGJ27" s="747"/>
      <c r="UGK27" s="747"/>
      <c r="UGL27" s="747"/>
      <c r="UGM27" s="747"/>
      <c r="UGN27" s="747"/>
      <c r="UGO27" s="747"/>
      <c r="UGP27" s="747"/>
      <c r="UGQ27" s="747"/>
      <c r="UGR27" s="747"/>
      <c r="UGS27" s="747"/>
      <c r="UGT27" s="747"/>
      <c r="UGU27" s="747"/>
      <c r="UGV27" s="747"/>
      <c r="UGW27" s="747"/>
      <c r="UGX27" s="747"/>
      <c r="UGY27" s="747"/>
      <c r="UGZ27" s="747"/>
      <c r="UHA27" s="747"/>
      <c r="UHB27" s="747"/>
      <c r="UHC27" s="747"/>
      <c r="UHD27" s="747"/>
      <c r="UHE27" s="747"/>
      <c r="UHF27" s="747"/>
      <c r="UHG27" s="747"/>
      <c r="UHH27" s="747"/>
      <c r="UHI27" s="747"/>
      <c r="UHJ27" s="747"/>
      <c r="UHK27" s="747"/>
      <c r="UHL27" s="747"/>
      <c r="UHM27" s="747"/>
      <c r="UHN27" s="747"/>
      <c r="UHO27" s="747"/>
      <c r="UHP27" s="747"/>
      <c r="UHQ27" s="747"/>
      <c r="UHR27" s="747"/>
      <c r="UHS27" s="747"/>
      <c r="UHT27" s="747"/>
      <c r="UHU27" s="747"/>
      <c r="UHV27" s="747"/>
      <c r="UHW27" s="747"/>
      <c r="UHX27" s="747"/>
      <c r="UHY27" s="747"/>
      <c r="UHZ27" s="747"/>
      <c r="UIA27" s="747"/>
      <c r="UIB27" s="747"/>
      <c r="UIC27" s="747"/>
      <c r="UID27" s="747"/>
      <c r="UIE27" s="747"/>
      <c r="UIF27" s="747"/>
      <c r="UIG27" s="747"/>
      <c r="UIH27" s="747"/>
      <c r="UII27" s="747"/>
      <c r="UIJ27" s="747"/>
      <c r="UIK27" s="747"/>
      <c r="UIL27" s="747"/>
      <c r="UIM27" s="747"/>
      <c r="UIN27" s="747"/>
      <c r="UIO27" s="747"/>
      <c r="UIP27" s="747"/>
      <c r="UIQ27" s="747"/>
      <c r="UIR27" s="747"/>
      <c r="UIS27" s="747"/>
      <c r="UIT27" s="747"/>
      <c r="UIU27" s="747"/>
      <c r="UIV27" s="747"/>
      <c r="UIW27" s="747"/>
      <c r="UIX27" s="747"/>
      <c r="UIY27" s="747"/>
      <c r="UIZ27" s="747"/>
      <c r="UJA27" s="747"/>
      <c r="UJB27" s="747"/>
      <c r="UJC27" s="747"/>
      <c r="UJD27" s="747"/>
      <c r="UJE27" s="747"/>
      <c r="UJF27" s="747"/>
      <c r="UJG27" s="747"/>
      <c r="UJH27" s="747"/>
      <c r="UJI27" s="747"/>
      <c r="UJJ27" s="747"/>
      <c r="UJK27" s="747"/>
      <c r="UJL27" s="747"/>
      <c r="UJM27" s="747"/>
      <c r="UJN27" s="747"/>
      <c r="UJO27" s="747"/>
      <c r="UJP27" s="747"/>
      <c r="UJQ27" s="747"/>
      <c r="UJR27" s="747"/>
      <c r="UJS27" s="747"/>
      <c r="UJT27" s="747"/>
      <c r="UJU27" s="747"/>
      <c r="UJV27" s="747"/>
      <c r="UJW27" s="747"/>
      <c r="UJX27" s="747"/>
      <c r="UJY27" s="747"/>
      <c r="UJZ27" s="747"/>
      <c r="UKA27" s="747"/>
      <c r="UKB27" s="747"/>
      <c r="UKC27" s="747"/>
      <c r="UKD27" s="747"/>
      <c r="UKE27" s="747"/>
      <c r="UKF27" s="747"/>
      <c r="UKG27" s="747"/>
      <c r="UKH27" s="747"/>
      <c r="UKI27" s="747"/>
      <c r="UKJ27" s="747"/>
      <c r="UKK27" s="747"/>
      <c r="UKL27" s="747"/>
      <c r="UKM27" s="747"/>
      <c r="UKN27" s="747"/>
      <c r="UKO27" s="747"/>
      <c r="UKP27" s="747"/>
      <c r="UKQ27" s="747"/>
      <c r="UKR27" s="747"/>
      <c r="UKS27" s="747"/>
      <c r="UKT27" s="747"/>
      <c r="UKU27" s="747"/>
      <c r="UKV27" s="747"/>
      <c r="UKW27" s="747"/>
      <c r="UKX27" s="747"/>
      <c r="UKY27" s="747"/>
      <c r="UKZ27" s="747"/>
      <c r="ULA27" s="747"/>
      <c r="ULB27" s="747"/>
      <c r="ULC27" s="747"/>
      <c r="ULD27" s="747"/>
      <c r="ULE27" s="747"/>
      <c r="ULF27" s="747"/>
      <c r="ULG27" s="747"/>
      <c r="ULH27" s="747"/>
      <c r="ULI27" s="747"/>
      <c r="ULJ27" s="747"/>
      <c r="ULK27" s="747"/>
      <c r="ULL27" s="747"/>
      <c r="ULM27" s="747"/>
      <c r="ULN27" s="747"/>
      <c r="ULO27" s="747"/>
      <c r="ULP27" s="747"/>
      <c r="ULQ27" s="747"/>
      <c r="ULR27" s="747"/>
      <c r="ULS27" s="747"/>
      <c r="ULT27" s="747"/>
      <c r="ULU27" s="747"/>
      <c r="ULV27" s="747"/>
      <c r="ULW27" s="747"/>
      <c r="ULX27" s="747"/>
      <c r="ULY27" s="747"/>
      <c r="ULZ27" s="747"/>
      <c r="UMA27" s="747"/>
      <c r="UMB27" s="747"/>
      <c r="UMC27" s="747"/>
      <c r="UMD27" s="747"/>
      <c r="UME27" s="747"/>
      <c r="UMF27" s="747"/>
      <c r="UMG27" s="747"/>
      <c r="UMH27" s="747"/>
      <c r="UMI27" s="747"/>
      <c r="UMJ27" s="747"/>
      <c r="UMK27" s="747"/>
      <c r="UML27" s="747"/>
      <c r="UMM27" s="747"/>
      <c r="UMN27" s="747"/>
      <c r="UMO27" s="747"/>
      <c r="UMP27" s="747"/>
      <c r="UMQ27" s="747"/>
      <c r="UMR27" s="747"/>
      <c r="UMS27" s="747"/>
      <c r="UMT27" s="747"/>
      <c r="UMU27" s="747"/>
      <c r="UMV27" s="747"/>
      <c r="UMW27" s="747"/>
      <c r="UMX27" s="747"/>
      <c r="UMY27" s="747"/>
      <c r="UMZ27" s="747"/>
      <c r="UNA27" s="747"/>
      <c r="UNB27" s="747"/>
      <c r="UNC27" s="747"/>
      <c r="UND27" s="747"/>
      <c r="UNE27" s="747"/>
      <c r="UNF27" s="747"/>
      <c r="UNG27" s="747"/>
      <c r="UNH27" s="747"/>
      <c r="UNI27" s="747"/>
      <c r="UNJ27" s="747"/>
      <c r="UNK27" s="747"/>
      <c r="UNL27" s="747"/>
      <c r="UNM27" s="747"/>
      <c r="UNN27" s="747"/>
      <c r="UNO27" s="747"/>
      <c r="UNP27" s="747"/>
      <c r="UNQ27" s="747"/>
      <c r="UNR27" s="747"/>
      <c r="UNS27" s="747"/>
      <c r="UNT27" s="747"/>
      <c r="UNU27" s="747"/>
      <c r="UNV27" s="747"/>
      <c r="UNW27" s="747"/>
      <c r="UNX27" s="747"/>
      <c r="UNY27" s="747"/>
      <c r="UNZ27" s="747"/>
      <c r="UOA27" s="747"/>
      <c r="UOB27" s="747"/>
      <c r="UOC27" s="747"/>
      <c r="UOD27" s="747"/>
      <c r="UOE27" s="747"/>
      <c r="UOF27" s="747"/>
      <c r="UOG27" s="747"/>
      <c r="UOH27" s="747"/>
      <c r="UOI27" s="747"/>
      <c r="UOJ27" s="747"/>
      <c r="UOK27" s="747"/>
      <c r="UOL27" s="747"/>
      <c r="UOM27" s="747"/>
      <c r="UON27" s="747"/>
      <c r="UOO27" s="747"/>
      <c r="UOP27" s="747"/>
      <c r="UOQ27" s="747"/>
      <c r="UOR27" s="747"/>
      <c r="UOS27" s="747"/>
      <c r="UOT27" s="747"/>
      <c r="UOU27" s="747"/>
      <c r="UOV27" s="747"/>
      <c r="UOW27" s="747"/>
      <c r="UOX27" s="747"/>
      <c r="UOY27" s="747"/>
      <c r="UOZ27" s="747"/>
      <c r="UPA27" s="747"/>
      <c r="UPB27" s="747"/>
      <c r="UPC27" s="747"/>
      <c r="UPD27" s="747"/>
      <c r="UPE27" s="747"/>
      <c r="UPF27" s="747"/>
      <c r="UPG27" s="747"/>
      <c r="UPH27" s="747"/>
      <c r="UPI27" s="747"/>
      <c r="UPJ27" s="747"/>
      <c r="UPK27" s="747"/>
      <c r="UPL27" s="747"/>
      <c r="UPM27" s="747"/>
      <c r="UPN27" s="747"/>
      <c r="UPO27" s="747"/>
      <c r="UPP27" s="747"/>
      <c r="UPQ27" s="747"/>
      <c r="UPR27" s="747"/>
      <c r="UPS27" s="747"/>
      <c r="UPT27" s="747"/>
      <c r="UPU27" s="747"/>
      <c r="UPV27" s="747"/>
      <c r="UPW27" s="747"/>
      <c r="UPX27" s="747"/>
      <c r="UPY27" s="747"/>
      <c r="UPZ27" s="747"/>
      <c r="UQA27" s="747"/>
      <c r="UQB27" s="747"/>
      <c r="UQC27" s="747"/>
      <c r="UQD27" s="747"/>
      <c r="UQE27" s="747"/>
      <c r="UQF27" s="747"/>
      <c r="UQG27" s="747"/>
      <c r="UQH27" s="747"/>
      <c r="UQI27" s="747"/>
      <c r="UQJ27" s="747"/>
      <c r="UQK27" s="747"/>
      <c r="UQL27" s="747"/>
      <c r="UQM27" s="747"/>
      <c r="UQN27" s="747"/>
      <c r="UQO27" s="747"/>
      <c r="UQP27" s="747"/>
      <c r="UQQ27" s="747"/>
      <c r="UQR27" s="747"/>
      <c r="UQS27" s="747"/>
      <c r="UQT27" s="747"/>
      <c r="UQU27" s="747"/>
      <c r="UQV27" s="747"/>
      <c r="UQW27" s="747"/>
      <c r="UQX27" s="747"/>
      <c r="UQY27" s="747"/>
      <c r="UQZ27" s="747"/>
      <c r="URA27" s="747"/>
      <c r="URB27" s="747"/>
      <c r="URC27" s="747"/>
      <c r="URD27" s="747"/>
      <c r="URE27" s="747"/>
      <c r="URF27" s="747"/>
      <c r="URG27" s="747"/>
      <c r="URH27" s="747"/>
      <c r="URI27" s="747"/>
      <c r="URJ27" s="747"/>
      <c r="URK27" s="747"/>
      <c r="URL27" s="747"/>
      <c r="URM27" s="747"/>
      <c r="URN27" s="747"/>
      <c r="URO27" s="747"/>
      <c r="URP27" s="747"/>
      <c r="URQ27" s="747"/>
      <c r="URR27" s="747"/>
      <c r="URS27" s="747"/>
      <c r="URT27" s="747"/>
      <c r="URU27" s="747"/>
      <c r="URV27" s="747"/>
      <c r="URW27" s="747"/>
      <c r="URX27" s="747"/>
      <c r="URY27" s="747"/>
      <c r="URZ27" s="747"/>
      <c r="USA27" s="747"/>
      <c r="USB27" s="747"/>
      <c r="USC27" s="747"/>
      <c r="USD27" s="747"/>
      <c r="USE27" s="747"/>
      <c r="USF27" s="747"/>
      <c r="USG27" s="747"/>
      <c r="USH27" s="747"/>
      <c r="USI27" s="747"/>
      <c r="USJ27" s="747"/>
      <c r="USK27" s="747"/>
      <c r="USL27" s="747"/>
      <c r="USM27" s="747"/>
      <c r="USN27" s="747"/>
      <c r="USO27" s="747"/>
      <c r="USP27" s="747"/>
      <c r="USQ27" s="747"/>
      <c r="USR27" s="747"/>
      <c r="USS27" s="747"/>
      <c r="UST27" s="747"/>
      <c r="USU27" s="747"/>
      <c r="USV27" s="747"/>
      <c r="USW27" s="747"/>
      <c r="USX27" s="747"/>
      <c r="USY27" s="747"/>
      <c r="USZ27" s="747"/>
      <c r="UTA27" s="747"/>
      <c r="UTB27" s="747"/>
      <c r="UTC27" s="747"/>
      <c r="UTD27" s="747"/>
      <c r="UTE27" s="747"/>
      <c r="UTF27" s="747"/>
      <c r="UTG27" s="747"/>
      <c r="UTH27" s="747"/>
      <c r="UTI27" s="747"/>
      <c r="UTJ27" s="747"/>
      <c r="UTK27" s="747"/>
      <c r="UTL27" s="747"/>
      <c r="UTM27" s="747"/>
      <c r="UTN27" s="747"/>
      <c r="UTO27" s="747"/>
      <c r="UTP27" s="747"/>
      <c r="UTQ27" s="747"/>
      <c r="UTR27" s="747"/>
      <c r="UTS27" s="747"/>
      <c r="UTT27" s="747"/>
      <c r="UTU27" s="747"/>
      <c r="UTV27" s="747"/>
      <c r="UTW27" s="747"/>
      <c r="UTX27" s="747"/>
      <c r="UTY27" s="747"/>
      <c r="UTZ27" s="747"/>
      <c r="UUA27" s="747"/>
      <c r="UUB27" s="747"/>
      <c r="UUC27" s="747"/>
      <c r="UUD27" s="747"/>
      <c r="UUE27" s="747"/>
      <c r="UUF27" s="747"/>
      <c r="UUG27" s="747"/>
      <c r="UUH27" s="747"/>
      <c r="UUI27" s="747"/>
      <c r="UUJ27" s="747"/>
      <c r="UUK27" s="747"/>
      <c r="UUL27" s="747"/>
      <c r="UUM27" s="747"/>
      <c r="UUN27" s="747"/>
      <c r="UUO27" s="747"/>
      <c r="UUP27" s="747"/>
      <c r="UUQ27" s="747"/>
      <c r="UUR27" s="747"/>
      <c r="UUS27" s="747"/>
      <c r="UUT27" s="747"/>
      <c r="UUU27" s="747"/>
      <c r="UUV27" s="747"/>
      <c r="UUW27" s="747"/>
      <c r="UUX27" s="747"/>
      <c r="UUY27" s="747"/>
      <c r="UUZ27" s="747"/>
      <c r="UVA27" s="747"/>
      <c r="UVB27" s="747"/>
      <c r="UVC27" s="747"/>
      <c r="UVD27" s="747"/>
      <c r="UVE27" s="747"/>
      <c r="UVF27" s="747"/>
      <c r="UVG27" s="747"/>
      <c r="UVH27" s="747"/>
      <c r="UVI27" s="747"/>
      <c r="UVJ27" s="747"/>
      <c r="UVK27" s="747"/>
      <c r="UVL27" s="747"/>
      <c r="UVM27" s="747"/>
      <c r="UVN27" s="747"/>
      <c r="UVO27" s="747"/>
      <c r="UVP27" s="747"/>
      <c r="UVQ27" s="747"/>
      <c r="UVR27" s="747"/>
      <c r="UVS27" s="747"/>
      <c r="UVT27" s="747"/>
      <c r="UVU27" s="747"/>
      <c r="UVV27" s="747"/>
      <c r="UVW27" s="747"/>
      <c r="UVX27" s="747"/>
      <c r="UVY27" s="747"/>
      <c r="UVZ27" s="747"/>
      <c r="UWA27" s="747"/>
      <c r="UWB27" s="747"/>
      <c r="UWC27" s="747"/>
      <c r="UWD27" s="747"/>
      <c r="UWE27" s="747"/>
      <c r="UWF27" s="747"/>
      <c r="UWG27" s="747"/>
      <c r="UWH27" s="747"/>
      <c r="UWI27" s="747"/>
      <c r="UWJ27" s="747"/>
      <c r="UWK27" s="747"/>
      <c r="UWL27" s="747"/>
      <c r="UWM27" s="747"/>
      <c r="UWN27" s="747"/>
      <c r="UWO27" s="747"/>
      <c r="UWP27" s="747"/>
      <c r="UWQ27" s="747"/>
      <c r="UWR27" s="747"/>
      <c r="UWS27" s="747"/>
      <c r="UWT27" s="747"/>
      <c r="UWU27" s="747"/>
      <c r="UWV27" s="747"/>
      <c r="UWW27" s="747"/>
      <c r="UWX27" s="747"/>
      <c r="UWY27" s="747"/>
      <c r="UWZ27" s="747"/>
      <c r="UXA27" s="747"/>
      <c r="UXB27" s="747"/>
      <c r="UXC27" s="747"/>
      <c r="UXD27" s="747"/>
      <c r="UXE27" s="747"/>
      <c r="UXF27" s="747"/>
      <c r="UXG27" s="747"/>
      <c r="UXH27" s="747"/>
      <c r="UXI27" s="747"/>
      <c r="UXJ27" s="747"/>
      <c r="UXK27" s="747"/>
      <c r="UXL27" s="747"/>
      <c r="UXM27" s="747"/>
      <c r="UXN27" s="747"/>
      <c r="UXO27" s="747"/>
      <c r="UXP27" s="747"/>
      <c r="UXQ27" s="747"/>
      <c r="UXR27" s="747"/>
      <c r="UXS27" s="747"/>
      <c r="UXT27" s="747"/>
      <c r="UXU27" s="747"/>
      <c r="UXV27" s="747"/>
      <c r="UXW27" s="747"/>
      <c r="UXX27" s="747"/>
      <c r="UXY27" s="747"/>
      <c r="UXZ27" s="747"/>
      <c r="UYA27" s="747"/>
      <c r="UYB27" s="747"/>
      <c r="UYC27" s="747"/>
      <c r="UYD27" s="747"/>
      <c r="UYE27" s="747"/>
      <c r="UYF27" s="747"/>
      <c r="UYG27" s="747"/>
      <c r="UYH27" s="747"/>
      <c r="UYI27" s="747"/>
      <c r="UYJ27" s="747"/>
      <c r="UYK27" s="747"/>
      <c r="UYL27" s="747"/>
      <c r="UYM27" s="747"/>
      <c r="UYN27" s="747"/>
      <c r="UYO27" s="747"/>
      <c r="UYP27" s="747"/>
      <c r="UYQ27" s="747"/>
      <c r="UYR27" s="747"/>
      <c r="UYS27" s="747"/>
      <c r="UYT27" s="747"/>
      <c r="UYU27" s="747"/>
      <c r="UYV27" s="747"/>
      <c r="UYW27" s="747"/>
      <c r="UYX27" s="747"/>
      <c r="UYY27" s="747"/>
      <c r="UYZ27" s="747"/>
      <c r="UZA27" s="747"/>
      <c r="UZB27" s="747"/>
      <c r="UZC27" s="747"/>
      <c r="UZD27" s="747"/>
      <c r="UZE27" s="747"/>
      <c r="UZF27" s="747"/>
      <c r="UZG27" s="747"/>
      <c r="UZH27" s="747"/>
      <c r="UZI27" s="747"/>
      <c r="UZJ27" s="747"/>
      <c r="UZK27" s="747"/>
      <c r="UZL27" s="747"/>
      <c r="UZM27" s="747"/>
      <c r="UZN27" s="747"/>
      <c r="UZO27" s="747"/>
      <c r="UZP27" s="747"/>
      <c r="UZQ27" s="747"/>
      <c r="UZR27" s="747"/>
      <c r="UZS27" s="747"/>
      <c r="UZT27" s="747"/>
      <c r="UZU27" s="747"/>
      <c r="UZV27" s="747"/>
      <c r="UZW27" s="747"/>
      <c r="UZX27" s="747"/>
      <c r="UZY27" s="747"/>
      <c r="UZZ27" s="747"/>
      <c r="VAA27" s="747"/>
      <c r="VAB27" s="747"/>
      <c r="VAC27" s="747"/>
      <c r="VAD27" s="747"/>
      <c r="VAE27" s="747"/>
      <c r="VAF27" s="747"/>
      <c r="VAG27" s="747"/>
      <c r="VAH27" s="747"/>
      <c r="VAI27" s="747"/>
      <c r="VAJ27" s="747"/>
      <c r="VAK27" s="747"/>
      <c r="VAL27" s="747"/>
      <c r="VAM27" s="747"/>
      <c r="VAN27" s="747"/>
      <c r="VAO27" s="747"/>
      <c r="VAP27" s="747"/>
      <c r="VAQ27" s="747"/>
      <c r="VAR27" s="747"/>
      <c r="VAS27" s="747"/>
      <c r="VAT27" s="747"/>
      <c r="VAU27" s="747"/>
      <c r="VAV27" s="747"/>
      <c r="VAW27" s="747"/>
      <c r="VAX27" s="747"/>
      <c r="VAY27" s="747"/>
      <c r="VAZ27" s="747"/>
      <c r="VBA27" s="747"/>
      <c r="VBB27" s="747"/>
      <c r="VBC27" s="747"/>
      <c r="VBD27" s="747"/>
      <c r="VBE27" s="747"/>
      <c r="VBF27" s="747"/>
      <c r="VBG27" s="747"/>
      <c r="VBH27" s="747"/>
      <c r="VBI27" s="747"/>
      <c r="VBJ27" s="747"/>
      <c r="VBK27" s="747"/>
      <c r="VBL27" s="747"/>
      <c r="VBM27" s="747"/>
      <c r="VBN27" s="747"/>
      <c r="VBO27" s="747"/>
      <c r="VBP27" s="747"/>
      <c r="VBQ27" s="747"/>
      <c r="VBR27" s="747"/>
      <c r="VBS27" s="747"/>
      <c r="VBT27" s="747"/>
      <c r="VBU27" s="747"/>
      <c r="VBV27" s="747"/>
      <c r="VBW27" s="747"/>
      <c r="VBX27" s="747"/>
      <c r="VBY27" s="747"/>
      <c r="VBZ27" s="747"/>
      <c r="VCA27" s="747"/>
      <c r="VCB27" s="747"/>
      <c r="VCC27" s="747"/>
      <c r="VCD27" s="747"/>
      <c r="VCE27" s="747"/>
      <c r="VCF27" s="747"/>
      <c r="VCG27" s="747"/>
      <c r="VCH27" s="747"/>
      <c r="VCI27" s="747"/>
      <c r="VCJ27" s="747"/>
      <c r="VCK27" s="747"/>
      <c r="VCL27" s="747"/>
      <c r="VCM27" s="747"/>
      <c r="VCN27" s="747"/>
      <c r="VCO27" s="747"/>
      <c r="VCP27" s="747"/>
      <c r="VCQ27" s="747"/>
      <c r="VCR27" s="747"/>
      <c r="VCS27" s="747"/>
      <c r="VCT27" s="747"/>
      <c r="VCU27" s="747"/>
      <c r="VCV27" s="747"/>
      <c r="VCW27" s="747"/>
      <c r="VCX27" s="747"/>
      <c r="VCY27" s="747"/>
      <c r="VCZ27" s="747"/>
      <c r="VDA27" s="747"/>
      <c r="VDB27" s="747"/>
      <c r="VDC27" s="747"/>
      <c r="VDD27" s="747"/>
      <c r="VDE27" s="747"/>
      <c r="VDF27" s="747"/>
      <c r="VDG27" s="747"/>
      <c r="VDH27" s="747"/>
      <c r="VDI27" s="747"/>
      <c r="VDJ27" s="747"/>
      <c r="VDK27" s="747"/>
      <c r="VDL27" s="747"/>
      <c r="VDM27" s="747"/>
      <c r="VDN27" s="747"/>
      <c r="VDO27" s="747"/>
      <c r="VDP27" s="747"/>
      <c r="VDQ27" s="747"/>
      <c r="VDR27" s="747"/>
      <c r="VDS27" s="747"/>
      <c r="VDT27" s="747"/>
      <c r="VDU27" s="747"/>
      <c r="VDV27" s="747"/>
      <c r="VDW27" s="747"/>
      <c r="VDX27" s="747"/>
      <c r="VDY27" s="747"/>
      <c r="VDZ27" s="747"/>
      <c r="VEA27" s="747"/>
      <c r="VEB27" s="747"/>
      <c r="VEC27" s="747"/>
      <c r="VED27" s="747"/>
      <c r="VEE27" s="747"/>
      <c r="VEF27" s="747"/>
      <c r="VEG27" s="747"/>
      <c r="VEH27" s="747"/>
      <c r="VEI27" s="747"/>
      <c r="VEJ27" s="747"/>
      <c r="VEK27" s="747"/>
      <c r="VEL27" s="747"/>
      <c r="VEM27" s="747"/>
      <c r="VEN27" s="747"/>
      <c r="VEO27" s="747"/>
      <c r="VEP27" s="747"/>
      <c r="VEQ27" s="747"/>
      <c r="VER27" s="747"/>
      <c r="VES27" s="747"/>
      <c r="VET27" s="747"/>
      <c r="VEU27" s="747"/>
      <c r="VEV27" s="747"/>
      <c r="VEW27" s="747"/>
      <c r="VEX27" s="747"/>
      <c r="VEY27" s="747"/>
      <c r="VEZ27" s="747"/>
      <c r="VFA27" s="747"/>
      <c r="VFB27" s="747"/>
      <c r="VFC27" s="747"/>
      <c r="VFD27" s="747"/>
      <c r="VFE27" s="747"/>
      <c r="VFF27" s="747"/>
      <c r="VFG27" s="747"/>
      <c r="VFH27" s="747"/>
      <c r="VFI27" s="747"/>
      <c r="VFJ27" s="747"/>
      <c r="VFK27" s="747"/>
      <c r="VFL27" s="747"/>
      <c r="VFM27" s="747"/>
      <c r="VFN27" s="747"/>
      <c r="VFO27" s="747"/>
      <c r="VFP27" s="747"/>
      <c r="VFQ27" s="747"/>
      <c r="VFR27" s="747"/>
      <c r="VFS27" s="747"/>
      <c r="VFT27" s="747"/>
      <c r="VFU27" s="747"/>
      <c r="VFV27" s="747"/>
      <c r="VFW27" s="747"/>
      <c r="VFX27" s="747"/>
      <c r="VFY27" s="747"/>
      <c r="VFZ27" s="747"/>
      <c r="VGA27" s="747"/>
      <c r="VGB27" s="747"/>
      <c r="VGC27" s="747"/>
      <c r="VGD27" s="747"/>
      <c r="VGE27" s="747"/>
      <c r="VGF27" s="747"/>
      <c r="VGG27" s="747"/>
      <c r="VGH27" s="747"/>
      <c r="VGI27" s="747"/>
      <c r="VGJ27" s="747"/>
      <c r="VGK27" s="747"/>
      <c r="VGL27" s="747"/>
      <c r="VGM27" s="747"/>
      <c r="VGN27" s="747"/>
      <c r="VGO27" s="747"/>
      <c r="VGP27" s="747"/>
      <c r="VGQ27" s="747"/>
      <c r="VGR27" s="747"/>
      <c r="VGS27" s="747"/>
      <c r="VGT27" s="747"/>
      <c r="VGU27" s="747"/>
      <c r="VGV27" s="747"/>
      <c r="VGW27" s="747"/>
      <c r="VGX27" s="747"/>
      <c r="VGY27" s="747"/>
      <c r="VGZ27" s="747"/>
      <c r="VHA27" s="747"/>
      <c r="VHB27" s="747"/>
      <c r="VHC27" s="747"/>
      <c r="VHD27" s="747"/>
      <c r="VHE27" s="747"/>
      <c r="VHF27" s="747"/>
      <c r="VHG27" s="747"/>
      <c r="VHH27" s="747"/>
      <c r="VHI27" s="747"/>
      <c r="VHJ27" s="747"/>
      <c r="VHK27" s="747"/>
      <c r="VHL27" s="747"/>
      <c r="VHM27" s="747"/>
      <c r="VHN27" s="747"/>
      <c r="VHO27" s="747"/>
      <c r="VHP27" s="747"/>
      <c r="VHQ27" s="747"/>
      <c r="VHR27" s="747"/>
      <c r="VHS27" s="747"/>
      <c r="VHT27" s="747"/>
      <c r="VHU27" s="747"/>
      <c r="VHV27" s="747"/>
      <c r="VHW27" s="747"/>
      <c r="VHX27" s="747"/>
      <c r="VHY27" s="747"/>
      <c r="VHZ27" s="747"/>
      <c r="VIA27" s="747"/>
      <c r="VIB27" s="747"/>
      <c r="VIC27" s="747"/>
      <c r="VID27" s="747"/>
      <c r="VIE27" s="747"/>
      <c r="VIF27" s="747"/>
      <c r="VIG27" s="747"/>
      <c r="VIH27" s="747"/>
      <c r="VII27" s="747"/>
      <c r="VIJ27" s="747"/>
      <c r="VIK27" s="747"/>
      <c r="VIL27" s="747"/>
      <c r="VIM27" s="747"/>
      <c r="VIN27" s="747"/>
      <c r="VIO27" s="747"/>
      <c r="VIP27" s="747"/>
      <c r="VIQ27" s="747"/>
      <c r="VIR27" s="747"/>
      <c r="VIS27" s="747"/>
      <c r="VIT27" s="747"/>
      <c r="VIU27" s="747"/>
      <c r="VIV27" s="747"/>
      <c r="VIW27" s="747"/>
      <c r="VIX27" s="747"/>
      <c r="VIY27" s="747"/>
      <c r="VIZ27" s="747"/>
      <c r="VJA27" s="747"/>
      <c r="VJB27" s="747"/>
      <c r="VJC27" s="747"/>
      <c r="VJD27" s="747"/>
      <c r="VJE27" s="747"/>
      <c r="VJF27" s="747"/>
      <c r="VJG27" s="747"/>
      <c r="VJH27" s="747"/>
      <c r="VJI27" s="747"/>
      <c r="VJJ27" s="747"/>
      <c r="VJK27" s="747"/>
      <c r="VJL27" s="747"/>
      <c r="VJM27" s="747"/>
      <c r="VJN27" s="747"/>
      <c r="VJO27" s="747"/>
      <c r="VJP27" s="747"/>
      <c r="VJQ27" s="747"/>
      <c r="VJR27" s="747"/>
      <c r="VJS27" s="747"/>
      <c r="VJT27" s="747"/>
      <c r="VJU27" s="747"/>
      <c r="VJV27" s="747"/>
      <c r="VJW27" s="747"/>
      <c r="VJX27" s="747"/>
      <c r="VJY27" s="747"/>
      <c r="VJZ27" s="747"/>
      <c r="VKA27" s="747"/>
      <c r="VKB27" s="747"/>
      <c r="VKC27" s="747"/>
      <c r="VKD27" s="747"/>
      <c r="VKE27" s="747"/>
      <c r="VKF27" s="747"/>
      <c r="VKG27" s="747"/>
      <c r="VKH27" s="747"/>
      <c r="VKI27" s="747"/>
      <c r="VKJ27" s="747"/>
      <c r="VKK27" s="747"/>
      <c r="VKL27" s="747"/>
      <c r="VKM27" s="747"/>
      <c r="VKN27" s="747"/>
      <c r="VKO27" s="747"/>
      <c r="VKP27" s="747"/>
      <c r="VKQ27" s="747"/>
      <c r="VKR27" s="747"/>
      <c r="VKS27" s="747"/>
      <c r="VKT27" s="747"/>
      <c r="VKU27" s="747"/>
      <c r="VKV27" s="747"/>
      <c r="VKW27" s="747"/>
      <c r="VKX27" s="747"/>
      <c r="VKY27" s="747"/>
      <c r="VKZ27" s="747"/>
      <c r="VLA27" s="747"/>
      <c r="VLB27" s="747"/>
      <c r="VLC27" s="747"/>
      <c r="VLD27" s="747"/>
      <c r="VLE27" s="747"/>
      <c r="VLF27" s="747"/>
      <c r="VLG27" s="747"/>
      <c r="VLH27" s="747"/>
      <c r="VLI27" s="747"/>
      <c r="VLJ27" s="747"/>
      <c r="VLK27" s="747"/>
      <c r="VLL27" s="747"/>
      <c r="VLM27" s="747"/>
      <c r="VLN27" s="747"/>
      <c r="VLO27" s="747"/>
      <c r="VLP27" s="747"/>
      <c r="VLQ27" s="747"/>
      <c r="VLR27" s="747"/>
      <c r="VLS27" s="747"/>
      <c r="VLT27" s="747"/>
      <c r="VLU27" s="747"/>
      <c r="VLV27" s="747"/>
      <c r="VLW27" s="747"/>
      <c r="VLX27" s="747"/>
      <c r="VLY27" s="747"/>
      <c r="VLZ27" s="747"/>
      <c r="VMA27" s="747"/>
      <c r="VMB27" s="747"/>
      <c r="VMC27" s="747"/>
      <c r="VMD27" s="747"/>
      <c r="VME27" s="747"/>
      <c r="VMF27" s="747"/>
      <c r="VMG27" s="747"/>
      <c r="VMH27" s="747"/>
      <c r="VMI27" s="747"/>
      <c r="VMJ27" s="747"/>
      <c r="VMK27" s="747"/>
      <c r="VML27" s="747"/>
      <c r="VMM27" s="747"/>
      <c r="VMN27" s="747"/>
      <c r="VMO27" s="747"/>
      <c r="VMP27" s="747"/>
      <c r="VMQ27" s="747"/>
      <c r="VMR27" s="747"/>
      <c r="VMS27" s="747"/>
      <c r="VMT27" s="747"/>
      <c r="VMU27" s="747"/>
      <c r="VMV27" s="747"/>
      <c r="VMW27" s="747"/>
      <c r="VMX27" s="747"/>
      <c r="VMY27" s="747"/>
      <c r="VMZ27" s="747"/>
      <c r="VNA27" s="747"/>
      <c r="VNB27" s="747"/>
      <c r="VNC27" s="747"/>
      <c r="VND27" s="747"/>
      <c r="VNE27" s="747"/>
      <c r="VNF27" s="747"/>
      <c r="VNG27" s="747"/>
      <c r="VNH27" s="747"/>
      <c r="VNI27" s="747"/>
      <c r="VNJ27" s="747"/>
      <c r="VNK27" s="747"/>
      <c r="VNL27" s="747"/>
      <c r="VNM27" s="747"/>
      <c r="VNN27" s="747"/>
      <c r="VNO27" s="747"/>
      <c r="VNP27" s="747"/>
      <c r="VNQ27" s="747"/>
      <c r="VNR27" s="747"/>
      <c r="VNS27" s="747"/>
      <c r="VNT27" s="747"/>
      <c r="VNU27" s="747"/>
      <c r="VNV27" s="747"/>
      <c r="VNW27" s="747"/>
      <c r="VNX27" s="747"/>
      <c r="VNY27" s="747"/>
      <c r="VNZ27" s="747"/>
      <c r="VOA27" s="747"/>
      <c r="VOB27" s="747"/>
      <c r="VOC27" s="747"/>
      <c r="VOD27" s="747"/>
      <c r="VOE27" s="747"/>
      <c r="VOF27" s="747"/>
      <c r="VOG27" s="747"/>
      <c r="VOH27" s="747"/>
      <c r="VOI27" s="747"/>
      <c r="VOJ27" s="747"/>
      <c r="VOK27" s="747"/>
      <c r="VOL27" s="747"/>
      <c r="VOM27" s="747"/>
      <c r="VON27" s="747"/>
      <c r="VOO27" s="747"/>
      <c r="VOP27" s="747"/>
      <c r="VOQ27" s="747"/>
      <c r="VOR27" s="747"/>
      <c r="VOS27" s="747"/>
      <c r="VOT27" s="747"/>
      <c r="VOU27" s="747"/>
      <c r="VOV27" s="747"/>
      <c r="VOW27" s="747"/>
      <c r="VOX27" s="747"/>
      <c r="VOY27" s="747"/>
      <c r="VOZ27" s="747"/>
      <c r="VPA27" s="747"/>
      <c r="VPB27" s="747"/>
      <c r="VPC27" s="747"/>
      <c r="VPD27" s="747"/>
      <c r="VPE27" s="747"/>
      <c r="VPF27" s="747"/>
      <c r="VPG27" s="747"/>
      <c r="VPH27" s="747"/>
      <c r="VPI27" s="747"/>
      <c r="VPJ27" s="747"/>
      <c r="VPK27" s="747"/>
      <c r="VPL27" s="747"/>
      <c r="VPM27" s="747"/>
      <c r="VPN27" s="747"/>
      <c r="VPO27" s="747"/>
      <c r="VPP27" s="747"/>
      <c r="VPQ27" s="747"/>
      <c r="VPR27" s="747"/>
      <c r="VPS27" s="747"/>
      <c r="VPT27" s="747"/>
      <c r="VPU27" s="747"/>
      <c r="VPV27" s="747"/>
      <c r="VPW27" s="747"/>
      <c r="VPX27" s="747"/>
      <c r="VPY27" s="747"/>
      <c r="VPZ27" s="747"/>
      <c r="VQA27" s="747"/>
      <c r="VQB27" s="747"/>
      <c r="VQC27" s="747"/>
      <c r="VQD27" s="747"/>
      <c r="VQE27" s="747"/>
      <c r="VQF27" s="747"/>
      <c r="VQG27" s="747"/>
      <c r="VQH27" s="747"/>
      <c r="VQI27" s="747"/>
      <c r="VQJ27" s="747"/>
      <c r="VQK27" s="747"/>
      <c r="VQL27" s="747"/>
      <c r="VQM27" s="747"/>
      <c r="VQN27" s="747"/>
      <c r="VQO27" s="747"/>
      <c r="VQP27" s="747"/>
      <c r="VQQ27" s="747"/>
      <c r="VQR27" s="747"/>
      <c r="VQS27" s="747"/>
      <c r="VQT27" s="747"/>
      <c r="VQU27" s="747"/>
      <c r="VQV27" s="747"/>
      <c r="VQW27" s="747"/>
      <c r="VQX27" s="747"/>
      <c r="VQY27" s="747"/>
      <c r="VQZ27" s="747"/>
      <c r="VRA27" s="747"/>
      <c r="VRB27" s="747"/>
      <c r="VRC27" s="747"/>
      <c r="VRD27" s="747"/>
      <c r="VRE27" s="747"/>
      <c r="VRF27" s="747"/>
      <c r="VRG27" s="747"/>
      <c r="VRH27" s="747"/>
      <c r="VRI27" s="747"/>
      <c r="VRJ27" s="747"/>
      <c r="VRK27" s="747"/>
      <c r="VRL27" s="747"/>
      <c r="VRM27" s="747"/>
      <c r="VRN27" s="747"/>
      <c r="VRO27" s="747"/>
      <c r="VRP27" s="747"/>
      <c r="VRQ27" s="747"/>
      <c r="VRR27" s="747"/>
      <c r="VRS27" s="747"/>
      <c r="VRT27" s="747"/>
      <c r="VRU27" s="747"/>
      <c r="VRV27" s="747"/>
      <c r="VRW27" s="747"/>
      <c r="VRX27" s="747"/>
      <c r="VRY27" s="747"/>
      <c r="VRZ27" s="747"/>
      <c r="VSA27" s="747"/>
      <c r="VSB27" s="747"/>
      <c r="VSC27" s="747"/>
      <c r="VSD27" s="747"/>
      <c r="VSE27" s="747"/>
      <c r="VSF27" s="747"/>
      <c r="VSG27" s="747"/>
      <c r="VSH27" s="747"/>
      <c r="VSI27" s="747"/>
      <c r="VSJ27" s="747"/>
      <c r="VSK27" s="747"/>
      <c r="VSL27" s="747"/>
      <c r="VSM27" s="747"/>
      <c r="VSN27" s="747"/>
      <c r="VSO27" s="747"/>
      <c r="VSP27" s="747"/>
      <c r="VSQ27" s="747"/>
      <c r="VSR27" s="747"/>
      <c r="VSS27" s="747"/>
      <c r="VST27" s="747"/>
      <c r="VSU27" s="747"/>
      <c r="VSV27" s="747"/>
      <c r="VSW27" s="747"/>
      <c r="VSX27" s="747"/>
      <c r="VSY27" s="747"/>
      <c r="VSZ27" s="747"/>
      <c r="VTA27" s="747"/>
      <c r="VTB27" s="747"/>
      <c r="VTC27" s="747"/>
      <c r="VTD27" s="747"/>
      <c r="VTE27" s="747"/>
      <c r="VTF27" s="747"/>
      <c r="VTG27" s="747"/>
      <c r="VTH27" s="747"/>
      <c r="VTI27" s="747"/>
      <c r="VTJ27" s="747"/>
      <c r="VTK27" s="747"/>
      <c r="VTL27" s="747"/>
      <c r="VTM27" s="747"/>
      <c r="VTN27" s="747"/>
      <c r="VTO27" s="747"/>
      <c r="VTP27" s="747"/>
      <c r="VTQ27" s="747"/>
      <c r="VTR27" s="747"/>
      <c r="VTS27" s="747"/>
      <c r="VTT27" s="747"/>
      <c r="VTU27" s="747"/>
      <c r="VTV27" s="747"/>
      <c r="VTW27" s="747"/>
      <c r="VTX27" s="747"/>
      <c r="VTY27" s="747"/>
      <c r="VTZ27" s="747"/>
      <c r="VUA27" s="747"/>
      <c r="VUB27" s="747"/>
      <c r="VUC27" s="747"/>
      <c r="VUD27" s="747"/>
      <c r="VUE27" s="747"/>
      <c r="VUF27" s="747"/>
      <c r="VUG27" s="747"/>
      <c r="VUH27" s="747"/>
      <c r="VUI27" s="747"/>
      <c r="VUJ27" s="747"/>
      <c r="VUK27" s="747"/>
      <c r="VUL27" s="747"/>
      <c r="VUM27" s="747"/>
      <c r="VUN27" s="747"/>
      <c r="VUO27" s="747"/>
      <c r="VUP27" s="747"/>
      <c r="VUQ27" s="747"/>
      <c r="VUR27" s="747"/>
      <c r="VUS27" s="747"/>
      <c r="VUT27" s="747"/>
      <c r="VUU27" s="747"/>
      <c r="VUV27" s="747"/>
      <c r="VUW27" s="747"/>
      <c r="VUX27" s="747"/>
      <c r="VUY27" s="747"/>
      <c r="VUZ27" s="747"/>
      <c r="VVA27" s="747"/>
      <c r="VVB27" s="747"/>
      <c r="VVC27" s="747"/>
      <c r="VVD27" s="747"/>
      <c r="VVE27" s="747"/>
      <c r="VVF27" s="747"/>
      <c r="VVG27" s="747"/>
      <c r="VVH27" s="747"/>
      <c r="VVI27" s="747"/>
      <c r="VVJ27" s="747"/>
      <c r="VVK27" s="747"/>
      <c r="VVL27" s="747"/>
      <c r="VVM27" s="747"/>
      <c r="VVN27" s="747"/>
      <c r="VVO27" s="747"/>
      <c r="VVP27" s="747"/>
      <c r="VVQ27" s="747"/>
      <c r="VVR27" s="747"/>
      <c r="VVS27" s="747"/>
      <c r="VVT27" s="747"/>
      <c r="VVU27" s="747"/>
      <c r="VVV27" s="747"/>
      <c r="VVW27" s="747"/>
      <c r="VVX27" s="747"/>
      <c r="VVY27" s="747"/>
      <c r="VVZ27" s="747"/>
      <c r="VWA27" s="747"/>
      <c r="VWB27" s="747"/>
      <c r="VWC27" s="747"/>
      <c r="VWD27" s="747"/>
      <c r="VWE27" s="747"/>
      <c r="VWF27" s="747"/>
      <c r="VWG27" s="747"/>
      <c r="VWH27" s="747"/>
      <c r="VWI27" s="747"/>
      <c r="VWJ27" s="747"/>
      <c r="VWK27" s="747"/>
      <c r="VWL27" s="747"/>
      <c r="VWM27" s="747"/>
      <c r="VWN27" s="747"/>
      <c r="VWO27" s="747"/>
      <c r="VWP27" s="747"/>
      <c r="VWQ27" s="747"/>
      <c r="VWR27" s="747"/>
      <c r="VWS27" s="747"/>
      <c r="VWT27" s="747"/>
      <c r="VWU27" s="747"/>
      <c r="VWV27" s="747"/>
      <c r="VWW27" s="747"/>
      <c r="VWX27" s="747"/>
      <c r="VWY27" s="747"/>
      <c r="VWZ27" s="747"/>
      <c r="VXA27" s="747"/>
      <c r="VXB27" s="747"/>
      <c r="VXC27" s="747"/>
      <c r="VXD27" s="747"/>
      <c r="VXE27" s="747"/>
      <c r="VXF27" s="747"/>
      <c r="VXG27" s="747"/>
      <c r="VXH27" s="747"/>
      <c r="VXI27" s="747"/>
      <c r="VXJ27" s="747"/>
      <c r="VXK27" s="747"/>
      <c r="VXL27" s="747"/>
      <c r="VXM27" s="747"/>
      <c r="VXN27" s="747"/>
      <c r="VXO27" s="747"/>
      <c r="VXP27" s="747"/>
      <c r="VXQ27" s="747"/>
      <c r="VXR27" s="747"/>
      <c r="VXS27" s="747"/>
      <c r="VXT27" s="747"/>
      <c r="VXU27" s="747"/>
      <c r="VXV27" s="747"/>
      <c r="VXW27" s="747"/>
      <c r="VXX27" s="747"/>
      <c r="VXY27" s="747"/>
      <c r="VXZ27" s="747"/>
      <c r="VYA27" s="747"/>
      <c r="VYB27" s="747"/>
      <c r="VYC27" s="747"/>
      <c r="VYD27" s="747"/>
      <c r="VYE27" s="747"/>
      <c r="VYF27" s="747"/>
      <c r="VYG27" s="747"/>
      <c r="VYH27" s="747"/>
      <c r="VYI27" s="747"/>
      <c r="VYJ27" s="747"/>
      <c r="VYK27" s="747"/>
      <c r="VYL27" s="747"/>
      <c r="VYM27" s="747"/>
      <c r="VYN27" s="747"/>
      <c r="VYO27" s="747"/>
      <c r="VYP27" s="747"/>
      <c r="VYQ27" s="747"/>
      <c r="VYR27" s="747"/>
      <c r="VYS27" s="747"/>
      <c r="VYT27" s="747"/>
      <c r="VYU27" s="747"/>
      <c r="VYV27" s="747"/>
      <c r="VYW27" s="747"/>
      <c r="VYX27" s="747"/>
      <c r="VYY27" s="747"/>
      <c r="VYZ27" s="747"/>
      <c r="VZA27" s="747"/>
      <c r="VZB27" s="747"/>
      <c r="VZC27" s="747"/>
      <c r="VZD27" s="747"/>
      <c r="VZE27" s="747"/>
      <c r="VZF27" s="747"/>
      <c r="VZG27" s="747"/>
      <c r="VZH27" s="747"/>
      <c r="VZI27" s="747"/>
      <c r="VZJ27" s="747"/>
      <c r="VZK27" s="747"/>
      <c r="VZL27" s="747"/>
      <c r="VZM27" s="747"/>
      <c r="VZN27" s="747"/>
      <c r="VZO27" s="747"/>
      <c r="VZP27" s="747"/>
      <c r="VZQ27" s="747"/>
      <c r="VZR27" s="747"/>
      <c r="VZS27" s="747"/>
      <c r="VZT27" s="747"/>
      <c r="VZU27" s="747"/>
      <c r="VZV27" s="747"/>
      <c r="VZW27" s="747"/>
      <c r="VZX27" s="747"/>
      <c r="VZY27" s="747"/>
      <c r="VZZ27" s="747"/>
      <c r="WAA27" s="747"/>
      <c r="WAB27" s="747"/>
      <c r="WAC27" s="747"/>
      <c r="WAD27" s="747"/>
      <c r="WAE27" s="747"/>
      <c r="WAF27" s="747"/>
      <c r="WAG27" s="747"/>
      <c r="WAH27" s="747"/>
      <c r="WAI27" s="747"/>
      <c r="WAJ27" s="747"/>
      <c r="WAK27" s="747"/>
      <c r="WAL27" s="747"/>
      <c r="WAM27" s="747"/>
      <c r="WAN27" s="747"/>
      <c r="WAO27" s="747"/>
      <c r="WAP27" s="747"/>
      <c r="WAQ27" s="747"/>
      <c r="WAR27" s="747"/>
      <c r="WAS27" s="747"/>
      <c r="WAT27" s="747"/>
      <c r="WAU27" s="747"/>
      <c r="WAV27" s="747"/>
      <c r="WAW27" s="747"/>
      <c r="WAX27" s="747"/>
      <c r="WAY27" s="747"/>
      <c r="WAZ27" s="747"/>
      <c r="WBA27" s="747"/>
      <c r="WBB27" s="747"/>
      <c r="WBC27" s="747"/>
      <c r="WBD27" s="747"/>
      <c r="WBE27" s="747"/>
      <c r="WBF27" s="747"/>
      <c r="WBG27" s="747"/>
      <c r="WBH27" s="747"/>
      <c r="WBI27" s="747"/>
      <c r="WBJ27" s="747"/>
      <c r="WBK27" s="747"/>
      <c r="WBL27" s="747"/>
      <c r="WBM27" s="747"/>
      <c r="WBN27" s="747"/>
      <c r="WBO27" s="747"/>
      <c r="WBP27" s="747"/>
      <c r="WBQ27" s="747"/>
      <c r="WBR27" s="747"/>
      <c r="WBS27" s="747"/>
      <c r="WBT27" s="747"/>
      <c r="WBU27" s="747"/>
      <c r="WBV27" s="747"/>
      <c r="WBW27" s="747"/>
      <c r="WBX27" s="747"/>
      <c r="WBY27" s="747"/>
      <c r="WBZ27" s="747"/>
      <c r="WCA27" s="747"/>
      <c r="WCB27" s="747"/>
      <c r="WCC27" s="747"/>
      <c r="WCD27" s="747"/>
      <c r="WCE27" s="747"/>
      <c r="WCF27" s="747"/>
      <c r="WCG27" s="747"/>
      <c r="WCH27" s="747"/>
      <c r="WCI27" s="747"/>
      <c r="WCJ27" s="747"/>
      <c r="WCK27" s="747"/>
      <c r="WCL27" s="747"/>
      <c r="WCM27" s="747"/>
      <c r="WCN27" s="747"/>
      <c r="WCO27" s="747"/>
      <c r="WCP27" s="747"/>
      <c r="WCQ27" s="747"/>
      <c r="WCR27" s="747"/>
      <c r="WCS27" s="747"/>
      <c r="WCT27" s="747"/>
      <c r="WCU27" s="747"/>
      <c r="WCV27" s="747"/>
      <c r="WCW27" s="747"/>
      <c r="WCX27" s="747"/>
      <c r="WCY27" s="747"/>
      <c r="WCZ27" s="747"/>
      <c r="WDA27" s="747"/>
      <c r="WDB27" s="747"/>
      <c r="WDC27" s="747"/>
      <c r="WDD27" s="747"/>
      <c r="WDE27" s="747"/>
      <c r="WDF27" s="747"/>
      <c r="WDG27" s="747"/>
      <c r="WDH27" s="747"/>
      <c r="WDI27" s="747"/>
      <c r="WDJ27" s="747"/>
      <c r="WDK27" s="747"/>
      <c r="WDL27" s="747"/>
      <c r="WDM27" s="747"/>
      <c r="WDN27" s="747"/>
      <c r="WDO27" s="747"/>
      <c r="WDP27" s="747"/>
      <c r="WDQ27" s="747"/>
      <c r="WDR27" s="747"/>
      <c r="WDS27" s="747"/>
      <c r="WDT27" s="747"/>
      <c r="WDU27" s="747"/>
      <c r="WDV27" s="747"/>
      <c r="WDW27" s="747"/>
      <c r="WDX27" s="747"/>
      <c r="WDY27" s="747"/>
      <c r="WDZ27" s="747"/>
      <c r="WEA27" s="747"/>
      <c r="WEB27" s="747"/>
      <c r="WEC27" s="747"/>
      <c r="WED27" s="747"/>
      <c r="WEE27" s="747"/>
      <c r="WEF27" s="747"/>
      <c r="WEG27" s="747"/>
      <c r="WEH27" s="747"/>
      <c r="WEI27" s="747"/>
      <c r="WEJ27" s="747"/>
      <c r="WEK27" s="747"/>
      <c r="WEL27" s="747"/>
      <c r="WEM27" s="747"/>
      <c r="WEN27" s="747"/>
      <c r="WEO27" s="747"/>
      <c r="WEP27" s="747"/>
      <c r="WEQ27" s="747"/>
      <c r="WER27" s="747"/>
      <c r="WES27" s="747"/>
      <c r="WET27" s="747"/>
      <c r="WEU27" s="747"/>
      <c r="WEV27" s="747"/>
      <c r="WEW27" s="747"/>
      <c r="WEX27" s="747"/>
      <c r="WEY27" s="747"/>
      <c r="WEZ27" s="747"/>
      <c r="WFA27" s="747"/>
      <c r="WFB27" s="747"/>
      <c r="WFC27" s="747"/>
      <c r="WFD27" s="747"/>
      <c r="WFE27" s="747"/>
      <c r="WFF27" s="747"/>
      <c r="WFG27" s="747"/>
      <c r="WFH27" s="747"/>
      <c r="WFI27" s="747"/>
      <c r="WFJ27" s="747"/>
      <c r="WFK27" s="747"/>
      <c r="WFL27" s="747"/>
      <c r="WFM27" s="747"/>
      <c r="WFN27" s="747"/>
      <c r="WFO27" s="747"/>
      <c r="WFP27" s="747"/>
      <c r="WFQ27" s="747"/>
      <c r="WFR27" s="747"/>
      <c r="WFS27" s="747"/>
      <c r="WFT27" s="747"/>
      <c r="WFU27" s="747"/>
      <c r="WFV27" s="747"/>
      <c r="WFW27" s="747"/>
      <c r="WFX27" s="747"/>
      <c r="WFY27" s="747"/>
      <c r="WFZ27" s="747"/>
      <c r="WGA27" s="747"/>
      <c r="WGB27" s="747"/>
      <c r="WGC27" s="747"/>
      <c r="WGD27" s="747"/>
      <c r="WGE27" s="747"/>
      <c r="WGF27" s="747"/>
      <c r="WGG27" s="747"/>
      <c r="WGH27" s="747"/>
      <c r="WGI27" s="747"/>
      <c r="WGJ27" s="747"/>
      <c r="WGK27" s="747"/>
      <c r="WGL27" s="747"/>
      <c r="WGM27" s="747"/>
      <c r="WGN27" s="747"/>
      <c r="WGO27" s="747"/>
      <c r="WGP27" s="747"/>
      <c r="WGQ27" s="747"/>
      <c r="WGR27" s="747"/>
      <c r="WGS27" s="747"/>
      <c r="WGT27" s="747"/>
      <c r="WGU27" s="747"/>
      <c r="WGV27" s="747"/>
      <c r="WGW27" s="747"/>
      <c r="WGX27" s="747"/>
      <c r="WGY27" s="747"/>
      <c r="WGZ27" s="747"/>
      <c r="WHA27" s="747"/>
      <c r="WHB27" s="747"/>
      <c r="WHC27" s="747"/>
      <c r="WHD27" s="747"/>
      <c r="WHE27" s="747"/>
      <c r="WHF27" s="747"/>
      <c r="WHG27" s="747"/>
      <c r="WHH27" s="747"/>
      <c r="WHI27" s="747"/>
      <c r="WHJ27" s="747"/>
      <c r="WHK27" s="747"/>
      <c r="WHL27" s="747"/>
      <c r="WHM27" s="747"/>
      <c r="WHN27" s="747"/>
      <c r="WHO27" s="747"/>
      <c r="WHP27" s="747"/>
      <c r="WHQ27" s="747"/>
      <c r="WHR27" s="747"/>
      <c r="WHS27" s="747"/>
      <c r="WHT27" s="747"/>
      <c r="WHU27" s="747"/>
      <c r="WHV27" s="747"/>
      <c r="WHW27" s="747"/>
      <c r="WHX27" s="747"/>
      <c r="WHY27" s="747"/>
      <c r="WHZ27" s="747"/>
      <c r="WIA27" s="747"/>
      <c r="WIB27" s="747"/>
      <c r="WIC27" s="747"/>
      <c r="WID27" s="747"/>
      <c r="WIE27" s="747"/>
      <c r="WIF27" s="747"/>
      <c r="WIG27" s="747"/>
      <c r="WIH27" s="747"/>
      <c r="WII27" s="747"/>
      <c r="WIJ27" s="747"/>
      <c r="WIK27" s="747"/>
      <c r="WIL27" s="747"/>
      <c r="WIM27" s="747"/>
      <c r="WIN27" s="747"/>
      <c r="WIO27" s="747"/>
      <c r="WIP27" s="747"/>
      <c r="WIQ27" s="747"/>
      <c r="WIR27" s="747"/>
      <c r="WIS27" s="747"/>
      <c r="WIT27" s="747"/>
      <c r="WIU27" s="747"/>
      <c r="WIV27" s="747"/>
      <c r="WIW27" s="747"/>
      <c r="WIX27" s="747"/>
      <c r="WIY27" s="747"/>
      <c r="WIZ27" s="747"/>
      <c r="WJA27" s="747"/>
      <c r="WJB27" s="747"/>
      <c r="WJC27" s="747"/>
      <c r="WJD27" s="747"/>
      <c r="WJE27" s="747"/>
      <c r="WJF27" s="747"/>
      <c r="WJG27" s="747"/>
      <c r="WJH27" s="747"/>
      <c r="WJI27" s="747"/>
      <c r="WJJ27" s="747"/>
      <c r="WJK27" s="747"/>
      <c r="WJL27" s="747"/>
      <c r="WJM27" s="747"/>
      <c r="WJN27" s="747"/>
      <c r="WJO27" s="747"/>
      <c r="WJP27" s="747"/>
      <c r="WJQ27" s="747"/>
      <c r="WJR27" s="747"/>
      <c r="WJS27" s="747"/>
      <c r="WJT27" s="747"/>
      <c r="WJU27" s="747"/>
      <c r="WJV27" s="747"/>
      <c r="WJW27" s="747"/>
      <c r="WJX27" s="747"/>
      <c r="WJY27" s="747"/>
      <c r="WJZ27" s="747"/>
      <c r="WKA27" s="747"/>
      <c r="WKB27" s="747"/>
      <c r="WKC27" s="747"/>
      <c r="WKD27" s="747"/>
      <c r="WKE27" s="747"/>
      <c r="WKF27" s="747"/>
      <c r="WKG27" s="747"/>
      <c r="WKH27" s="747"/>
      <c r="WKI27" s="747"/>
      <c r="WKJ27" s="747"/>
      <c r="WKK27" s="747"/>
      <c r="WKL27" s="747"/>
      <c r="WKM27" s="747"/>
      <c r="WKN27" s="747"/>
      <c r="WKO27" s="747"/>
      <c r="WKP27" s="747"/>
      <c r="WKQ27" s="747"/>
      <c r="WKR27" s="747"/>
      <c r="WKS27" s="747"/>
      <c r="WKT27" s="747"/>
      <c r="WKU27" s="747"/>
      <c r="WKV27" s="747"/>
      <c r="WKW27" s="747"/>
      <c r="WKX27" s="747"/>
      <c r="WKY27" s="747"/>
      <c r="WKZ27" s="747"/>
      <c r="WLA27" s="747"/>
      <c r="WLB27" s="747"/>
      <c r="WLC27" s="747"/>
      <c r="WLD27" s="747"/>
      <c r="WLE27" s="747"/>
      <c r="WLF27" s="747"/>
      <c r="WLG27" s="747"/>
      <c r="WLH27" s="747"/>
      <c r="WLI27" s="747"/>
      <c r="WLJ27" s="747"/>
      <c r="WLK27" s="747"/>
      <c r="WLL27" s="747"/>
      <c r="WLM27" s="747"/>
      <c r="WLN27" s="747"/>
      <c r="WLO27" s="747"/>
      <c r="WLP27" s="747"/>
      <c r="WLQ27" s="747"/>
      <c r="WLR27" s="747"/>
      <c r="WLS27" s="747"/>
      <c r="WLT27" s="747"/>
      <c r="WLU27" s="747"/>
      <c r="WLV27" s="747"/>
      <c r="WLW27" s="747"/>
      <c r="WLX27" s="747"/>
      <c r="WLY27" s="747"/>
      <c r="WLZ27" s="747"/>
      <c r="WMA27" s="747"/>
      <c r="WMB27" s="747"/>
      <c r="WMC27" s="747"/>
      <c r="WMD27" s="747"/>
      <c r="WME27" s="747"/>
      <c r="WMF27" s="747"/>
      <c r="WMG27" s="747"/>
      <c r="WMH27" s="747"/>
      <c r="WMI27" s="747"/>
      <c r="WMJ27" s="747"/>
      <c r="WMK27" s="747"/>
      <c r="WML27" s="747"/>
      <c r="WMM27" s="747"/>
      <c r="WMN27" s="747"/>
      <c r="WMO27" s="747"/>
      <c r="WMP27" s="747"/>
      <c r="WMQ27" s="747"/>
      <c r="WMR27" s="747"/>
      <c r="WMS27" s="747"/>
      <c r="WMT27" s="747"/>
      <c r="WMU27" s="747"/>
      <c r="WMV27" s="747"/>
      <c r="WMW27" s="747"/>
      <c r="WMX27" s="747"/>
      <c r="WMY27" s="747"/>
      <c r="WMZ27" s="747"/>
      <c r="WNA27" s="747"/>
      <c r="WNB27" s="747"/>
      <c r="WNC27" s="747"/>
      <c r="WND27" s="747"/>
      <c r="WNE27" s="747"/>
      <c r="WNF27" s="747"/>
      <c r="WNG27" s="747"/>
      <c r="WNH27" s="747"/>
      <c r="WNI27" s="747"/>
      <c r="WNJ27" s="747"/>
      <c r="WNK27" s="747"/>
      <c r="WNL27" s="747"/>
      <c r="WNM27" s="747"/>
      <c r="WNN27" s="747"/>
      <c r="WNO27" s="747"/>
      <c r="WNP27" s="747"/>
      <c r="WNQ27" s="747"/>
      <c r="WNR27" s="747"/>
      <c r="WNS27" s="747"/>
      <c r="WNT27" s="747"/>
      <c r="WNU27" s="747"/>
      <c r="WNV27" s="747"/>
      <c r="WNW27" s="747"/>
      <c r="WNX27" s="747"/>
      <c r="WNY27" s="747"/>
      <c r="WNZ27" s="747"/>
      <c r="WOA27" s="747"/>
      <c r="WOB27" s="747"/>
      <c r="WOC27" s="747"/>
      <c r="WOD27" s="747"/>
      <c r="WOE27" s="747"/>
      <c r="WOF27" s="747"/>
      <c r="WOG27" s="747"/>
      <c r="WOH27" s="747"/>
      <c r="WOI27" s="747"/>
      <c r="WOJ27" s="747"/>
      <c r="WOK27" s="747"/>
      <c r="WOL27" s="747"/>
      <c r="WOM27" s="747"/>
      <c r="WON27" s="747"/>
      <c r="WOO27" s="747"/>
      <c r="WOP27" s="747"/>
      <c r="WOQ27" s="747"/>
      <c r="WOR27" s="747"/>
      <c r="WOS27" s="747"/>
      <c r="WOT27" s="747"/>
      <c r="WOU27" s="747"/>
      <c r="WOV27" s="747"/>
      <c r="WOW27" s="747"/>
      <c r="WOX27" s="747"/>
      <c r="WOY27" s="747"/>
      <c r="WOZ27" s="747"/>
      <c r="WPA27" s="747"/>
      <c r="WPB27" s="747"/>
      <c r="WPC27" s="747"/>
      <c r="WPD27" s="747"/>
      <c r="WPE27" s="747"/>
      <c r="WPF27" s="747"/>
      <c r="WPG27" s="747"/>
      <c r="WPH27" s="747"/>
      <c r="WPI27" s="747"/>
      <c r="WPJ27" s="747"/>
      <c r="WPK27" s="747"/>
      <c r="WPL27" s="747"/>
      <c r="WPM27" s="747"/>
      <c r="WPN27" s="747"/>
      <c r="WPO27" s="747"/>
      <c r="WPP27" s="747"/>
      <c r="WPQ27" s="747"/>
      <c r="WPR27" s="747"/>
      <c r="WPS27" s="747"/>
      <c r="WPT27" s="747"/>
      <c r="WPU27" s="747"/>
      <c r="WPV27" s="747"/>
      <c r="WPW27" s="747"/>
      <c r="WPX27" s="747"/>
      <c r="WPY27" s="747"/>
      <c r="WPZ27" s="747"/>
      <c r="WQA27" s="747"/>
      <c r="WQB27" s="747"/>
      <c r="WQC27" s="747"/>
      <c r="WQD27" s="747"/>
      <c r="WQE27" s="747"/>
      <c r="WQF27" s="747"/>
      <c r="WQG27" s="747"/>
      <c r="WQH27" s="747"/>
      <c r="WQI27" s="747"/>
      <c r="WQJ27" s="747"/>
      <c r="WQK27" s="747"/>
      <c r="WQL27" s="747"/>
      <c r="WQM27" s="747"/>
      <c r="WQN27" s="747"/>
      <c r="WQO27" s="747"/>
      <c r="WQP27" s="747"/>
      <c r="WQQ27" s="747"/>
      <c r="WQR27" s="747"/>
      <c r="WQS27" s="747"/>
      <c r="WQT27" s="747"/>
      <c r="WQU27" s="747"/>
      <c r="WQV27" s="747"/>
      <c r="WQW27" s="747"/>
      <c r="WQX27" s="747"/>
      <c r="WQY27" s="747"/>
      <c r="WQZ27" s="747"/>
      <c r="WRA27" s="747"/>
      <c r="WRB27" s="747"/>
      <c r="WRC27" s="747"/>
      <c r="WRD27" s="747"/>
      <c r="WRE27" s="747"/>
      <c r="WRF27" s="747"/>
      <c r="WRG27" s="747"/>
      <c r="WRH27" s="747"/>
      <c r="WRI27" s="747"/>
      <c r="WRJ27" s="747"/>
      <c r="WRK27" s="747"/>
      <c r="WRL27" s="747"/>
      <c r="WRM27" s="747"/>
      <c r="WRN27" s="747"/>
      <c r="WRO27" s="747"/>
      <c r="WRP27" s="747"/>
      <c r="WRQ27" s="747"/>
      <c r="WRR27" s="747"/>
      <c r="WRS27" s="747"/>
      <c r="WRT27" s="747"/>
      <c r="WRU27" s="747"/>
      <c r="WRV27" s="747"/>
      <c r="WRW27" s="747"/>
      <c r="WRX27" s="747"/>
      <c r="WRY27" s="747"/>
      <c r="WRZ27" s="747"/>
      <c r="WSA27" s="747"/>
      <c r="WSB27" s="747"/>
      <c r="WSC27" s="747"/>
      <c r="WSD27" s="747"/>
      <c r="WSE27" s="747"/>
      <c r="WSF27" s="747"/>
      <c r="WSG27" s="747"/>
      <c r="WSH27" s="747"/>
      <c r="WSI27" s="747"/>
      <c r="WSJ27" s="747"/>
      <c r="WSK27" s="747"/>
      <c r="WSL27" s="747"/>
      <c r="WSM27" s="747"/>
      <c r="WSN27" s="747"/>
      <c r="WSO27" s="747"/>
      <c r="WSP27" s="747"/>
      <c r="WSQ27" s="747"/>
      <c r="WSR27" s="747"/>
      <c r="WSS27" s="747"/>
      <c r="WST27" s="747"/>
      <c r="WSU27" s="747"/>
      <c r="WSV27" s="747"/>
      <c r="WSW27" s="747"/>
      <c r="WSX27" s="747"/>
      <c r="WSY27" s="747"/>
      <c r="WSZ27" s="747"/>
      <c r="WTA27" s="747"/>
      <c r="WTB27" s="747"/>
      <c r="WTC27" s="747"/>
      <c r="WTD27" s="747"/>
      <c r="WTE27" s="747"/>
      <c r="WTF27" s="747"/>
      <c r="WTG27" s="747"/>
      <c r="WTH27" s="747"/>
      <c r="WTI27" s="747"/>
      <c r="WTJ27" s="747"/>
      <c r="WTK27" s="747"/>
      <c r="WTL27" s="747"/>
      <c r="WTM27" s="747"/>
      <c r="WTN27" s="747"/>
      <c r="WTO27" s="747"/>
      <c r="WTP27" s="747"/>
      <c r="WTQ27" s="747"/>
      <c r="WTR27" s="747"/>
      <c r="WTS27" s="747"/>
      <c r="WTT27" s="747"/>
      <c r="WTU27" s="747"/>
      <c r="WTV27" s="747"/>
      <c r="WTW27" s="747"/>
      <c r="WTX27" s="747"/>
      <c r="WTY27" s="747"/>
      <c r="WTZ27" s="747"/>
      <c r="WUA27" s="747"/>
      <c r="WUB27" s="747"/>
      <c r="WUC27" s="747"/>
      <c r="WUD27" s="747"/>
      <c r="WUE27" s="747"/>
      <c r="WUF27" s="747"/>
      <c r="WUG27" s="747"/>
      <c r="WUH27" s="747"/>
      <c r="WUI27" s="747"/>
      <c r="WUJ27" s="747"/>
      <c r="WUK27" s="747"/>
      <c r="WUL27" s="747"/>
      <c r="WUM27" s="747"/>
      <c r="WUN27" s="747"/>
      <c r="WUO27" s="747"/>
      <c r="WUP27" s="747"/>
      <c r="WUQ27" s="747"/>
      <c r="WUR27" s="747"/>
      <c r="WUS27" s="747"/>
      <c r="WUT27" s="747"/>
      <c r="WUU27" s="747"/>
      <c r="WUV27" s="747"/>
      <c r="WUW27" s="747"/>
      <c r="WUX27" s="747"/>
      <c r="WUY27" s="747"/>
      <c r="WUZ27" s="747"/>
      <c r="WVA27" s="747"/>
      <c r="WVB27" s="747"/>
      <c r="WVC27" s="747"/>
      <c r="WVD27" s="747"/>
      <c r="WVE27" s="747"/>
      <c r="WVF27" s="747"/>
      <c r="WVG27" s="747"/>
      <c r="WVH27" s="747"/>
      <c r="WVI27" s="747"/>
      <c r="WVJ27" s="747"/>
      <c r="WVK27" s="747"/>
      <c r="WVL27" s="747"/>
      <c r="WVM27" s="747"/>
      <c r="WVN27" s="747"/>
      <c r="WVO27" s="747"/>
      <c r="WVP27" s="747"/>
      <c r="WVQ27" s="747"/>
      <c r="WVR27" s="747"/>
      <c r="WVS27" s="747"/>
      <c r="WVT27" s="747"/>
      <c r="WVU27" s="747"/>
      <c r="WVV27" s="747"/>
      <c r="WVW27" s="747"/>
      <c r="WVX27" s="747"/>
      <c r="WVY27" s="747"/>
      <c r="WVZ27" s="747"/>
      <c r="WWA27" s="747"/>
      <c r="WWB27" s="747"/>
      <c r="WWC27" s="747"/>
      <c r="WWD27" s="747"/>
      <c r="WWE27" s="747"/>
      <c r="WWF27" s="747"/>
      <c r="WWG27" s="747"/>
      <c r="WWH27" s="747"/>
      <c r="WWI27" s="747"/>
      <c r="WWJ27" s="747"/>
      <c r="WWK27" s="747"/>
      <c r="WWL27" s="747"/>
      <c r="WWM27" s="747"/>
      <c r="WWN27" s="747"/>
      <c r="WWO27" s="747"/>
      <c r="WWP27" s="747"/>
      <c r="WWQ27" s="747"/>
      <c r="WWR27" s="747"/>
      <c r="WWS27" s="747"/>
      <c r="WWT27" s="747"/>
      <c r="WWU27" s="747"/>
      <c r="WWV27" s="747"/>
      <c r="WWW27" s="747"/>
      <c r="WWX27" s="747"/>
      <c r="WWY27" s="747"/>
      <c r="WWZ27" s="747"/>
      <c r="WXA27" s="747"/>
      <c r="WXB27" s="747"/>
      <c r="WXC27" s="747"/>
      <c r="WXD27" s="747"/>
      <c r="WXE27" s="747"/>
      <c r="WXF27" s="747"/>
      <c r="WXG27" s="747"/>
      <c r="WXH27" s="747"/>
      <c r="WXI27" s="747"/>
      <c r="WXJ27" s="747"/>
      <c r="WXK27" s="747"/>
      <c r="WXL27" s="747"/>
      <c r="WXM27" s="747"/>
      <c r="WXN27" s="747"/>
      <c r="WXO27" s="747"/>
      <c r="WXP27" s="747"/>
      <c r="WXQ27" s="747"/>
      <c r="WXR27" s="747"/>
      <c r="WXS27" s="747"/>
      <c r="WXT27" s="747"/>
      <c r="WXU27" s="747"/>
      <c r="WXV27" s="747"/>
      <c r="WXW27" s="747"/>
      <c r="WXX27" s="747"/>
      <c r="WXY27" s="747"/>
      <c r="WXZ27" s="747"/>
      <c r="WYA27" s="747"/>
      <c r="WYB27" s="747"/>
      <c r="WYC27" s="747"/>
      <c r="WYD27" s="747"/>
      <c r="WYE27" s="747"/>
      <c r="WYF27" s="747"/>
      <c r="WYG27" s="747"/>
      <c r="WYH27" s="747"/>
      <c r="WYI27" s="747"/>
      <c r="WYJ27" s="747"/>
      <c r="WYK27" s="747"/>
      <c r="WYL27" s="747"/>
      <c r="WYM27" s="747"/>
      <c r="WYN27" s="747"/>
      <c r="WYO27" s="747"/>
      <c r="WYP27" s="747"/>
      <c r="WYQ27" s="747"/>
      <c r="WYR27" s="747"/>
      <c r="WYS27" s="747"/>
      <c r="WYT27" s="747"/>
      <c r="WYU27" s="747"/>
      <c r="WYV27" s="747"/>
      <c r="WYW27" s="747"/>
      <c r="WYX27" s="747"/>
      <c r="WYY27" s="747"/>
      <c r="WYZ27" s="747"/>
      <c r="WZA27" s="747"/>
      <c r="WZB27" s="747"/>
      <c r="WZC27" s="747"/>
      <c r="WZD27" s="747"/>
      <c r="WZE27" s="747"/>
      <c r="WZF27" s="747"/>
      <c r="WZG27" s="747"/>
      <c r="WZH27" s="747"/>
      <c r="WZI27" s="747"/>
      <c r="WZJ27" s="747"/>
      <c r="WZK27" s="747"/>
      <c r="WZL27" s="747"/>
      <c r="WZM27" s="747"/>
      <c r="WZN27" s="747"/>
      <c r="WZO27" s="747"/>
      <c r="WZP27" s="747"/>
      <c r="WZQ27" s="747"/>
      <c r="WZR27" s="747"/>
      <c r="WZS27" s="747"/>
      <c r="WZT27" s="747"/>
      <c r="WZU27" s="747"/>
      <c r="WZV27" s="747"/>
      <c r="WZW27" s="747"/>
      <c r="WZX27" s="747"/>
      <c r="WZY27" s="747"/>
      <c r="WZZ27" s="747"/>
      <c r="XAA27" s="747"/>
      <c r="XAB27" s="747"/>
      <c r="XAC27" s="747"/>
      <c r="XAD27" s="747"/>
      <c r="XAE27" s="747"/>
      <c r="XAF27" s="747"/>
      <c r="XAG27" s="747"/>
      <c r="XAH27" s="747"/>
      <c r="XAI27" s="747"/>
      <c r="XAJ27" s="747"/>
      <c r="XAK27" s="747"/>
      <c r="XAL27" s="747"/>
      <c r="XAM27" s="747"/>
      <c r="XAN27" s="747"/>
      <c r="XAO27" s="747"/>
      <c r="XAP27" s="747"/>
      <c r="XAQ27" s="747"/>
      <c r="XAR27" s="747"/>
      <c r="XAS27" s="747"/>
      <c r="XAT27" s="747"/>
      <c r="XAU27" s="747"/>
      <c r="XAV27" s="747"/>
      <c r="XAW27" s="747"/>
      <c r="XAX27" s="747"/>
      <c r="XAY27" s="747"/>
      <c r="XAZ27" s="747"/>
      <c r="XBA27" s="747"/>
      <c r="XBB27" s="747"/>
      <c r="XBC27" s="747"/>
      <c r="XBD27" s="747"/>
      <c r="XBE27" s="747"/>
      <c r="XBF27" s="747"/>
      <c r="XBG27" s="747"/>
      <c r="XBH27" s="747"/>
      <c r="XBI27" s="747"/>
      <c r="XBJ27" s="747"/>
      <c r="XBK27" s="747"/>
      <c r="XBL27" s="747"/>
      <c r="XBM27" s="747"/>
      <c r="XBN27" s="747"/>
      <c r="XBO27" s="747"/>
      <c r="XBP27" s="747"/>
      <c r="XBQ27" s="747"/>
      <c r="XBR27" s="747"/>
      <c r="XBS27" s="747"/>
      <c r="XBT27" s="747"/>
      <c r="XBU27" s="747"/>
      <c r="XBV27" s="747"/>
      <c r="XBW27" s="747"/>
      <c r="XBX27" s="747"/>
      <c r="XBY27" s="747"/>
      <c r="XBZ27" s="747"/>
      <c r="XCA27" s="747"/>
      <c r="XCB27" s="747"/>
      <c r="XCC27" s="747"/>
      <c r="XCD27" s="747"/>
      <c r="XCE27" s="747"/>
      <c r="XCF27" s="747"/>
      <c r="XCG27" s="747"/>
      <c r="XCH27" s="747"/>
      <c r="XCI27" s="747"/>
      <c r="XCJ27" s="747"/>
      <c r="XCK27" s="747"/>
      <c r="XCL27" s="747"/>
      <c r="XCM27" s="747"/>
      <c r="XCN27" s="747"/>
      <c r="XCO27" s="747"/>
      <c r="XCP27" s="747"/>
      <c r="XCQ27" s="747"/>
      <c r="XCR27" s="747"/>
      <c r="XCS27" s="747"/>
      <c r="XCT27" s="747"/>
      <c r="XCU27" s="747"/>
      <c r="XCV27" s="747"/>
      <c r="XCW27" s="747"/>
      <c r="XCX27" s="747"/>
      <c r="XCY27" s="747"/>
      <c r="XCZ27" s="747"/>
      <c r="XDA27" s="747"/>
      <c r="XDB27" s="747"/>
      <c r="XDC27" s="747"/>
      <c r="XDD27" s="747"/>
      <c r="XDE27" s="747"/>
      <c r="XDF27" s="747"/>
      <c r="XDG27" s="747"/>
      <c r="XDH27" s="747"/>
      <c r="XDI27" s="747"/>
      <c r="XDJ27" s="747"/>
      <c r="XDK27" s="747"/>
      <c r="XDL27" s="747"/>
      <c r="XDM27" s="747"/>
      <c r="XDN27" s="747"/>
      <c r="XDO27" s="747"/>
      <c r="XDP27" s="747"/>
      <c r="XDQ27" s="747"/>
      <c r="XDR27" s="747"/>
      <c r="XDS27" s="747"/>
      <c r="XDT27" s="747"/>
      <c r="XDU27" s="747"/>
      <c r="XDV27" s="747"/>
      <c r="XDW27" s="747"/>
      <c r="XDX27" s="747"/>
      <c r="XDY27" s="747"/>
      <c r="XDZ27" s="747"/>
      <c r="XEA27" s="747"/>
      <c r="XEB27" s="747"/>
      <c r="XEC27" s="747"/>
      <c r="XED27" s="747"/>
      <c r="XEE27" s="747"/>
      <c r="XEF27" s="747"/>
      <c r="XEG27" s="747"/>
      <c r="XEH27" s="747"/>
      <c r="XEI27" s="747"/>
      <c r="XEJ27" s="747"/>
      <c r="XEK27" s="747"/>
      <c r="XEL27" s="747"/>
      <c r="XEM27" s="747"/>
      <c r="XEN27" s="747"/>
      <c r="XEO27" s="747"/>
      <c r="XEP27" s="747"/>
      <c r="XEQ27" s="747"/>
      <c r="XER27" s="747"/>
      <c r="XES27" s="747"/>
      <c r="XET27" s="747"/>
      <c r="XEU27" s="747"/>
      <c r="XEV27" s="747"/>
      <c r="XEW27" s="747"/>
      <c r="XEX27" s="747"/>
      <c r="XEY27" s="747"/>
      <c r="XEZ27" s="747"/>
      <c r="XFA27" s="747"/>
      <c r="XFB27" s="747"/>
      <c r="XFC27" s="747"/>
    </row>
    <row r="28" spans="1:16383" ht="16.5" customHeight="1" x14ac:dyDescent="0.2">
      <c r="AR28" s="274" t="s">
        <v>972</v>
      </c>
      <c r="AS28" s="624">
        <f>AVERAGE(AS15:AS26)</f>
        <v>1</v>
      </c>
    </row>
    <row r="29" spans="1:16383" ht="16.5" customHeight="1" x14ac:dyDescent="0.2">
      <c r="D29" s="274">
        <f>COUNT(B15:B27)</f>
        <v>4</v>
      </c>
      <c r="E29" s="274">
        <f>COUNTIFS(AL15:AL27,"MODERADO")</f>
        <v>3</v>
      </c>
      <c r="F29" s="274" t="s">
        <v>1172</v>
      </c>
    </row>
    <row r="30" spans="1:16383" ht="16.5" customHeight="1" x14ac:dyDescent="0.2">
      <c r="E30" s="274">
        <f>COUNTIFS(AL15:AL27,"BAJO")</f>
        <v>1</v>
      </c>
      <c r="F30" s="274" t="s">
        <v>385</v>
      </c>
    </row>
    <row r="31" spans="1:16383" ht="16.5" customHeight="1" x14ac:dyDescent="0.2"/>
    <row r="32" spans="1:16383"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ht="16.5" customHeight="1" x14ac:dyDescent="0.2"/>
    <row r="50" ht="16.5" customHeight="1" x14ac:dyDescent="0.2"/>
    <row r="51" ht="16.5" customHeight="1" x14ac:dyDescent="0.2"/>
    <row r="52" ht="16.5" customHeight="1" x14ac:dyDescent="0.2"/>
    <row r="53" ht="16.5" customHeight="1" x14ac:dyDescent="0.2"/>
    <row r="54" ht="16.5" customHeight="1" x14ac:dyDescent="0.2"/>
    <row r="55" ht="16.5" customHeight="1" x14ac:dyDescent="0.2"/>
    <row r="56" ht="16.5" customHeight="1" x14ac:dyDescent="0.2"/>
    <row r="57" ht="16.5" customHeight="1" x14ac:dyDescent="0.2"/>
    <row r="58" ht="16.5" customHeight="1" x14ac:dyDescent="0.2"/>
    <row r="59" ht="16.5" customHeight="1" x14ac:dyDescent="0.2"/>
    <row r="60" ht="16.5" customHeight="1" x14ac:dyDescent="0.2"/>
    <row r="61" ht="16.5" customHeight="1" x14ac:dyDescent="0.2"/>
    <row r="62" ht="16.5" customHeight="1" x14ac:dyDescent="0.2"/>
    <row r="63" ht="16.5" customHeight="1" x14ac:dyDescent="0.2"/>
    <row r="64" ht="16.5" customHeight="1" x14ac:dyDescent="0.2"/>
    <row r="65" ht="16.5" customHeight="1" x14ac:dyDescent="0.2"/>
    <row r="66" ht="16.5" customHeight="1" x14ac:dyDescent="0.2"/>
    <row r="67" ht="16.5" customHeight="1" x14ac:dyDescent="0.2"/>
    <row r="68" ht="16.5" customHeight="1" x14ac:dyDescent="0.2"/>
    <row r="69" ht="16.5" customHeight="1" x14ac:dyDescent="0.2"/>
    <row r="70" ht="16.5" customHeight="1" x14ac:dyDescent="0.2"/>
    <row r="71" ht="16.5" customHeight="1" x14ac:dyDescent="0.2"/>
    <row r="72" ht="16.5" customHeight="1" x14ac:dyDescent="0.2"/>
    <row r="73" ht="16.5" customHeight="1" x14ac:dyDescent="0.2"/>
    <row r="74" ht="16.5" customHeight="1" x14ac:dyDescent="0.2"/>
    <row r="75" ht="16.5" customHeight="1" x14ac:dyDescent="0.2"/>
    <row r="76" ht="16.5" customHeight="1" x14ac:dyDescent="0.2"/>
    <row r="77" ht="16.5" customHeight="1" x14ac:dyDescent="0.2"/>
    <row r="78" ht="16.5" customHeight="1" x14ac:dyDescent="0.2"/>
    <row r="79" ht="16.5" customHeight="1" x14ac:dyDescent="0.2"/>
    <row r="80" ht="16.5" customHeight="1" x14ac:dyDescent="0.2"/>
    <row r="81" ht="16.5" customHeight="1" x14ac:dyDescent="0.2"/>
    <row r="82" ht="16.5" customHeight="1" x14ac:dyDescent="0.2"/>
    <row r="83" ht="16.5" customHeight="1" x14ac:dyDescent="0.2"/>
    <row r="84" ht="16.5" customHeight="1" x14ac:dyDescent="0.2"/>
    <row r="85" ht="16.5" customHeight="1" x14ac:dyDescent="0.2"/>
    <row r="86" ht="16.5" customHeight="1" x14ac:dyDescent="0.2"/>
    <row r="87" ht="16.5" customHeight="1" x14ac:dyDescent="0.2"/>
    <row r="88" ht="16.5" customHeight="1" x14ac:dyDescent="0.2"/>
    <row r="89" ht="16.5" customHeight="1" x14ac:dyDescent="0.2"/>
    <row r="90" ht="16.5" customHeight="1" x14ac:dyDescent="0.2"/>
    <row r="91" ht="16.5" customHeight="1" x14ac:dyDescent="0.2"/>
    <row r="92" ht="16.5" customHeight="1" x14ac:dyDescent="0.2"/>
    <row r="93" ht="16.5" customHeight="1" x14ac:dyDescent="0.2"/>
    <row r="94" ht="16.5" customHeight="1" x14ac:dyDescent="0.2"/>
    <row r="95" ht="16.5" customHeight="1" x14ac:dyDescent="0.2"/>
    <row r="96" ht="16.5" customHeight="1" x14ac:dyDescent="0.2"/>
    <row r="97" ht="16.5" customHeight="1" x14ac:dyDescent="0.2"/>
    <row r="98" ht="16.5" customHeight="1" x14ac:dyDescent="0.2"/>
    <row r="99" ht="16.5" customHeight="1" x14ac:dyDescent="0.2"/>
    <row r="100" ht="16.5" customHeight="1" x14ac:dyDescent="0.2"/>
    <row r="101" ht="16.5" customHeight="1" x14ac:dyDescent="0.2"/>
    <row r="102" ht="16.5" customHeight="1" x14ac:dyDescent="0.2"/>
    <row r="103" ht="16.5" customHeight="1" x14ac:dyDescent="0.2"/>
    <row r="104" ht="16.5" customHeight="1" x14ac:dyDescent="0.2"/>
    <row r="105" ht="16.5" customHeight="1" x14ac:dyDescent="0.2"/>
    <row r="106" ht="16.5" customHeight="1" x14ac:dyDescent="0.2"/>
    <row r="107" ht="16.5" customHeight="1" x14ac:dyDescent="0.2"/>
    <row r="108" ht="16.5" customHeight="1" x14ac:dyDescent="0.2"/>
    <row r="109" ht="16.5" customHeight="1" x14ac:dyDescent="0.2"/>
    <row r="110" ht="16.5" customHeight="1" x14ac:dyDescent="0.2"/>
    <row r="111" ht="16.5" customHeight="1" x14ac:dyDescent="0.2"/>
    <row r="112" ht="16.5" customHeight="1" x14ac:dyDescent="0.2"/>
    <row r="113" ht="16.5" customHeight="1" x14ac:dyDescent="0.2"/>
    <row r="114" ht="16.5" customHeight="1" x14ac:dyDescent="0.2"/>
    <row r="115" ht="16.5" customHeight="1" x14ac:dyDescent="0.2"/>
    <row r="116" ht="16.5" customHeight="1" x14ac:dyDescent="0.2"/>
    <row r="117" ht="16.5" customHeight="1" x14ac:dyDescent="0.2"/>
    <row r="118" ht="16.5" customHeight="1" x14ac:dyDescent="0.2"/>
    <row r="119" ht="16.5" customHeight="1" x14ac:dyDescent="0.2"/>
    <row r="120" ht="16.5" customHeight="1" x14ac:dyDescent="0.2"/>
    <row r="121" ht="16.5" customHeight="1" x14ac:dyDescent="0.2"/>
    <row r="122" ht="16.5" customHeight="1" x14ac:dyDescent="0.2"/>
    <row r="123" ht="16.5" customHeight="1" x14ac:dyDescent="0.2"/>
    <row r="124" ht="16.5" customHeight="1" x14ac:dyDescent="0.2"/>
    <row r="125" ht="16.5" customHeight="1" x14ac:dyDescent="0.2"/>
    <row r="126" ht="16.5" customHeight="1" x14ac:dyDescent="0.2"/>
    <row r="127" ht="16.5" customHeight="1" x14ac:dyDescent="0.2"/>
    <row r="128" ht="16.5" customHeight="1" x14ac:dyDescent="0.2"/>
    <row r="129" ht="16.5" customHeight="1" x14ac:dyDescent="0.2"/>
    <row r="130" ht="16.5" customHeight="1" x14ac:dyDescent="0.2"/>
    <row r="131" ht="16.5" customHeight="1" x14ac:dyDescent="0.2"/>
    <row r="132" ht="16.5" customHeight="1" x14ac:dyDescent="0.2"/>
    <row r="133" ht="16.5" customHeight="1" x14ac:dyDescent="0.2"/>
    <row r="134" ht="16.5" customHeight="1" x14ac:dyDescent="0.2"/>
    <row r="135" ht="16.5" customHeight="1" x14ac:dyDescent="0.2"/>
    <row r="136" ht="16.5" customHeight="1" x14ac:dyDescent="0.2"/>
    <row r="137" ht="16.5" customHeight="1" x14ac:dyDescent="0.2"/>
    <row r="138" ht="16.5" customHeight="1" x14ac:dyDescent="0.2"/>
    <row r="139" ht="16.5" customHeight="1" x14ac:dyDescent="0.2"/>
    <row r="140" ht="16.5" customHeight="1" x14ac:dyDescent="0.2"/>
    <row r="141" ht="16.5" customHeight="1" x14ac:dyDescent="0.2"/>
    <row r="142" ht="16.5" customHeight="1" x14ac:dyDescent="0.2"/>
    <row r="143" ht="16.5" customHeight="1" x14ac:dyDescent="0.2"/>
    <row r="144" ht="16.5" customHeight="1" x14ac:dyDescent="0.2"/>
    <row r="145" ht="16.5" customHeight="1" x14ac:dyDescent="0.2"/>
    <row r="146" ht="16.5" customHeight="1" x14ac:dyDescent="0.2"/>
    <row r="147" ht="16.5" customHeight="1" x14ac:dyDescent="0.2"/>
    <row r="148" ht="16.5" customHeight="1" x14ac:dyDescent="0.2"/>
    <row r="149" ht="16.5" customHeight="1" x14ac:dyDescent="0.2"/>
    <row r="150" ht="16.5" customHeight="1" x14ac:dyDescent="0.2"/>
    <row r="151" ht="16.5" customHeight="1" x14ac:dyDescent="0.2"/>
    <row r="152" ht="16.5" customHeight="1" x14ac:dyDescent="0.2"/>
    <row r="153" ht="16.5" customHeight="1" x14ac:dyDescent="0.2"/>
    <row r="154" ht="16.5" customHeight="1" x14ac:dyDescent="0.2"/>
    <row r="155" ht="16.5" customHeight="1" x14ac:dyDescent="0.2"/>
    <row r="156" ht="16.5" customHeight="1" x14ac:dyDescent="0.2"/>
    <row r="157" ht="16.5" customHeight="1" x14ac:dyDescent="0.2"/>
    <row r="158" ht="16.5" customHeight="1" x14ac:dyDescent="0.2"/>
    <row r="159" ht="16.5" customHeight="1" x14ac:dyDescent="0.2"/>
    <row r="160" ht="16.5" customHeight="1" x14ac:dyDescent="0.2"/>
    <row r="161" ht="16.5" customHeight="1" x14ac:dyDescent="0.2"/>
    <row r="162" ht="16.5" customHeight="1" x14ac:dyDescent="0.2"/>
    <row r="163" ht="16.5" customHeight="1" x14ac:dyDescent="0.2"/>
    <row r="164" ht="16.5" customHeight="1" x14ac:dyDescent="0.2"/>
    <row r="165" ht="16.5" customHeight="1" x14ac:dyDescent="0.2"/>
    <row r="166" ht="16.5" customHeight="1" x14ac:dyDescent="0.2"/>
    <row r="167" ht="16.5" customHeight="1" x14ac:dyDescent="0.2"/>
    <row r="168" ht="16.5" customHeight="1" x14ac:dyDescent="0.2"/>
    <row r="169" ht="16.5" customHeight="1" x14ac:dyDescent="0.2"/>
    <row r="170" ht="16.5" customHeight="1" x14ac:dyDescent="0.2"/>
    <row r="171" ht="16.5" customHeight="1" x14ac:dyDescent="0.2"/>
    <row r="172" ht="16.5" customHeight="1" x14ac:dyDescent="0.2"/>
    <row r="173" ht="16.5" customHeight="1" x14ac:dyDescent="0.2"/>
    <row r="174" ht="16.5" customHeight="1" x14ac:dyDescent="0.2"/>
    <row r="175" ht="16.5" customHeight="1" x14ac:dyDescent="0.2"/>
    <row r="176" ht="16.5" customHeight="1" x14ac:dyDescent="0.2"/>
    <row r="177" ht="16.5" customHeight="1" x14ac:dyDescent="0.2"/>
    <row r="178" ht="16.5" customHeight="1" x14ac:dyDescent="0.2"/>
    <row r="179" ht="16.5" customHeight="1" x14ac:dyDescent="0.2"/>
    <row r="180" ht="16.5" customHeight="1" x14ac:dyDescent="0.2"/>
    <row r="181" ht="16.5" customHeight="1" x14ac:dyDescent="0.2"/>
    <row r="182" ht="16.5" customHeight="1" x14ac:dyDescent="0.2"/>
    <row r="183" ht="16.5" customHeight="1" x14ac:dyDescent="0.2"/>
    <row r="184" ht="16.5" customHeight="1" x14ac:dyDescent="0.2"/>
    <row r="185" ht="16.5" customHeight="1" x14ac:dyDescent="0.2"/>
    <row r="186" ht="16.5" customHeight="1" x14ac:dyDescent="0.2"/>
    <row r="187" ht="16.5" customHeight="1" x14ac:dyDescent="0.2"/>
    <row r="188" ht="16.5" customHeight="1" x14ac:dyDescent="0.2"/>
    <row r="189" ht="16.5" customHeight="1" x14ac:dyDescent="0.2"/>
    <row r="190" ht="16.5" customHeight="1" x14ac:dyDescent="0.2"/>
    <row r="191" ht="16.5" customHeight="1" x14ac:dyDescent="0.2"/>
    <row r="192" ht="16.5" customHeight="1" x14ac:dyDescent="0.2"/>
    <row r="193" ht="16.5" customHeight="1" x14ac:dyDescent="0.2"/>
    <row r="194" ht="16.5" customHeight="1" x14ac:dyDescent="0.2"/>
    <row r="195" ht="16.5" customHeight="1" x14ac:dyDescent="0.2"/>
    <row r="196" ht="16.5" customHeight="1" x14ac:dyDescent="0.2"/>
    <row r="197" ht="16.5" customHeight="1" x14ac:dyDescent="0.2"/>
    <row r="198" ht="16.5" customHeight="1" x14ac:dyDescent="0.2"/>
    <row r="199" ht="16.5" customHeight="1" x14ac:dyDescent="0.2"/>
    <row r="200" ht="16.5" customHeight="1" x14ac:dyDescent="0.2"/>
    <row r="201" ht="16.5" customHeight="1" x14ac:dyDescent="0.2"/>
    <row r="202" ht="16.5" customHeight="1" x14ac:dyDescent="0.2"/>
    <row r="203" ht="16.5" customHeight="1" x14ac:dyDescent="0.2"/>
    <row r="204" ht="16.5" customHeight="1" x14ac:dyDescent="0.2"/>
    <row r="205" ht="16.5" customHeight="1" x14ac:dyDescent="0.2"/>
    <row r="206" ht="16.5" customHeight="1" x14ac:dyDescent="0.2"/>
    <row r="207" ht="16.5" customHeight="1" x14ac:dyDescent="0.2"/>
    <row r="208" ht="16.5" customHeight="1" x14ac:dyDescent="0.2"/>
    <row r="209" ht="16.5" customHeight="1" x14ac:dyDescent="0.2"/>
    <row r="210" ht="16.5" customHeight="1" x14ac:dyDescent="0.2"/>
    <row r="211" ht="16.5" customHeight="1" x14ac:dyDescent="0.2"/>
    <row r="212" ht="16.5" customHeight="1" x14ac:dyDescent="0.2"/>
    <row r="213" ht="16.5" customHeight="1" x14ac:dyDescent="0.2"/>
    <row r="214" ht="16.5" customHeight="1" x14ac:dyDescent="0.2"/>
    <row r="215" ht="16.5" customHeight="1" x14ac:dyDescent="0.2"/>
    <row r="216" ht="16.5" customHeight="1" x14ac:dyDescent="0.2"/>
    <row r="217" ht="16.5" customHeight="1" x14ac:dyDescent="0.2"/>
    <row r="218" ht="16.5" customHeight="1" x14ac:dyDescent="0.2"/>
    <row r="219" ht="16.5" customHeight="1" x14ac:dyDescent="0.2"/>
    <row r="220" ht="16.5" customHeight="1" x14ac:dyDescent="0.2"/>
    <row r="221" ht="16.5" customHeight="1" x14ac:dyDescent="0.2"/>
    <row r="222" ht="16.5" customHeight="1" x14ac:dyDescent="0.2"/>
    <row r="223" ht="16.5" customHeight="1" x14ac:dyDescent="0.2"/>
    <row r="224" ht="16.5" customHeight="1" x14ac:dyDescent="0.2"/>
    <row r="225" ht="16.5" customHeight="1" x14ac:dyDescent="0.2"/>
    <row r="226" ht="16.5" customHeight="1" x14ac:dyDescent="0.2"/>
    <row r="227" ht="16.5" customHeight="1" x14ac:dyDescent="0.2"/>
    <row r="228" ht="16.5" customHeight="1" x14ac:dyDescent="0.2"/>
    <row r="229" ht="16.5" customHeight="1" x14ac:dyDescent="0.2"/>
    <row r="230" ht="16.5" customHeight="1" x14ac:dyDescent="0.2"/>
    <row r="231" ht="16.5" customHeight="1" x14ac:dyDescent="0.2"/>
    <row r="232" ht="16.5" customHeight="1" x14ac:dyDescent="0.2"/>
    <row r="233" ht="16.5" customHeight="1" x14ac:dyDescent="0.2"/>
    <row r="234" ht="16.5" customHeight="1" x14ac:dyDescent="0.2"/>
    <row r="235" ht="16.5" customHeight="1" x14ac:dyDescent="0.2"/>
    <row r="236" ht="16.5" customHeight="1" x14ac:dyDescent="0.2"/>
    <row r="237" ht="16.5" customHeight="1" x14ac:dyDescent="0.2"/>
    <row r="238" ht="16.5" customHeight="1" x14ac:dyDescent="0.2"/>
    <row r="239" ht="16.5" customHeight="1" x14ac:dyDescent="0.2"/>
    <row r="240" ht="16.5" customHeight="1" x14ac:dyDescent="0.2"/>
    <row r="241" ht="16.5" customHeight="1" x14ac:dyDescent="0.2"/>
    <row r="242" ht="16.5" customHeight="1" x14ac:dyDescent="0.2"/>
    <row r="243" ht="16.5" customHeight="1" x14ac:dyDescent="0.2"/>
    <row r="244" ht="16.5" customHeight="1" x14ac:dyDescent="0.2"/>
    <row r="245" ht="16.5" customHeight="1" x14ac:dyDescent="0.2"/>
    <row r="246" ht="16.5" customHeight="1" x14ac:dyDescent="0.2"/>
    <row r="247" ht="16.5" customHeight="1" x14ac:dyDescent="0.2"/>
    <row r="248" ht="16.5" customHeight="1" x14ac:dyDescent="0.2"/>
    <row r="249" ht="16.5" customHeight="1" x14ac:dyDescent="0.2"/>
    <row r="250" ht="16.5" customHeight="1" x14ac:dyDescent="0.2"/>
    <row r="251" ht="16.5" customHeight="1" x14ac:dyDescent="0.2"/>
    <row r="252" ht="16.5" customHeight="1" x14ac:dyDescent="0.2"/>
    <row r="253" ht="16.5" customHeight="1" x14ac:dyDescent="0.2"/>
    <row r="254" ht="16.5" customHeight="1" x14ac:dyDescent="0.2"/>
    <row r="255" ht="16.5" customHeight="1" x14ac:dyDescent="0.2"/>
    <row r="256" ht="16.5" customHeight="1" x14ac:dyDescent="0.2"/>
    <row r="257" ht="16.5" customHeight="1" x14ac:dyDescent="0.2"/>
    <row r="258" ht="16.5" customHeight="1" x14ac:dyDescent="0.2"/>
    <row r="259" ht="16.5" customHeight="1" x14ac:dyDescent="0.2"/>
    <row r="260" ht="16.5" customHeight="1" x14ac:dyDescent="0.2"/>
    <row r="261" ht="16.5" customHeight="1" x14ac:dyDescent="0.2"/>
    <row r="262" ht="16.5" customHeight="1" x14ac:dyDescent="0.2"/>
    <row r="263" ht="16.5" customHeight="1" x14ac:dyDescent="0.2"/>
    <row r="264" ht="16.5" customHeight="1" x14ac:dyDescent="0.2"/>
    <row r="265" ht="16.5" customHeight="1" x14ac:dyDescent="0.2"/>
    <row r="266" ht="16.5" customHeight="1" x14ac:dyDescent="0.2"/>
    <row r="267" ht="16.5" customHeight="1" x14ac:dyDescent="0.2"/>
    <row r="268" ht="16.5" customHeight="1" x14ac:dyDescent="0.2"/>
    <row r="269" ht="16.5" customHeight="1" x14ac:dyDescent="0.2"/>
    <row r="270" ht="16.5" customHeight="1" x14ac:dyDescent="0.2"/>
    <row r="271" ht="16.5" customHeight="1" x14ac:dyDescent="0.2"/>
    <row r="272" ht="16.5" customHeight="1" x14ac:dyDescent="0.2"/>
    <row r="273" ht="16.5" customHeight="1" x14ac:dyDescent="0.2"/>
    <row r="274" ht="16.5" customHeight="1" x14ac:dyDescent="0.2"/>
    <row r="275" ht="16.5" customHeight="1" x14ac:dyDescent="0.2"/>
    <row r="276" ht="16.5" customHeight="1" x14ac:dyDescent="0.2"/>
    <row r="277" ht="16.5" customHeight="1" x14ac:dyDescent="0.2"/>
    <row r="278" ht="16.5" customHeight="1" x14ac:dyDescent="0.2"/>
    <row r="279" ht="16.5" customHeight="1" x14ac:dyDescent="0.2"/>
    <row r="280" ht="16.5" customHeight="1" x14ac:dyDescent="0.2"/>
    <row r="281" ht="16.5" customHeight="1" x14ac:dyDescent="0.2"/>
    <row r="282" ht="16.5" customHeight="1" x14ac:dyDescent="0.2"/>
    <row r="283" ht="16.5" customHeight="1" x14ac:dyDescent="0.2"/>
    <row r="284" ht="16.5" customHeight="1" x14ac:dyDescent="0.2"/>
    <row r="285" ht="16.5" customHeight="1" x14ac:dyDescent="0.2"/>
    <row r="286" ht="16.5" customHeight="1" x14ac:dyDescent="0.2"/>
    <row r="287" ht="16.5" customHeight="1" x14ac:dyDescent="0.2"/>
    <row r="288" ht="16.5" customHeight="1" x14ac:dyDescent="0.2"/>
    <row r="289" ht="16.5" customHeight="1" x14ac:dyDescent="0.2"/>
    <row r="290" ht="16.5" customHeight="1" x14ac:dyDescent="0.2"/>
    <row r="291" ht="16.5" customHeight="1" x14ac:dyDescent="0.2"/>
    <row r="292" ht="16.5" customHeight="1" x14ac:dyDescent="0.2"/>
    <row r="293" ht="16.5" customHeight="1" x14ac:dyDescent="0.2"/>
    <row r="294" ht="16.5" customHeight="1" x14ac:dyDescent="0.2"/>
    <row r="295" ht="16.5" customHeight="1" x14ac:dyDescent="0.2"/>
    <row r="296" ht="16.5" customHeight="1" x14ac:dyDescent="0.2"/>
    <row r="297" ht="16.5" customHeight="1" x14ac:dyDescent="0.2"/>
    <row r="298" ht="16.5" customHeight="1" x14ac:dyDescent="0.2"/>
    <row r="299" ht="16.5" customHeight="1" x14ac:dyDescent="0.2"/>
    <row r="300" ht="16.5" customHeight="1" x14ac:dyDescent="0.2"/>
    <row r="301" ht="16.5" customHeight="1" x14ac:dyDescent="0.2"/>
    <row r="302" ht="16.5" customHeight="1" x14ac:dyDescent="0.2"/>
    <row r="303" ht="16.5" customHeight="1" x14ac:dyDescent="0.2"/>
    <row r="304" ht="16.5" customHeight="1" x14ac:dyDescent="0.2"/>
    <row r="305" ht="16.5" customHeight="1" x14ac:dyDescent="0.2"/>
    <row r="306" ht="16.5" customHeight="1" x14ac:dyDescent="0.2"/>
    <row r="307" ht="16.5" customHeight="1" x14ac:dyDescent="0.2"/>
    <row r="308" ht="16.5" customHeight="1" x14ac:dyDescent="0.2"/>
    <row r="309" ht="16.5" customHeight="1" x14ac:dyDescent="0.2"/>
    <row r="310" ht="16.5" customHeight="1" x14ac:dyDescent="0.2"/>
    <row r="311" ht="16.5" customHeight="1" x14ac:dyDescent="0.2"/>
    <row r="312" ht="16.5" customHeight="1" x14ac:dyDescent="0.2"/>
    <row r="313" ht="16.5" customHeight="1" x14ac:dyDescent="0.2"/>
    <row r="314" ht="16.5" customHeight="1" x14ac:dyDescent="0.2"/>
    <row r="315" ht="16.5" customHeight="1" x14ac:dyDescent="0.2"/>
    <row r="316" ht="16.5" customHeight="1" x14ac:dyDescent="0.2"/>
    <row r="317" ht="16.5" customHeight="1" x14ac:dyDescent="0.2"/>
    <row r="318" ht="16.5" customHeight="1" x14ac:dyDescent="0.2"/>
    <row r="319" ht="16.5" customHeight="1" x14ac:dyDescent="0.2"/>
    <row r="320" ht="16.5" customHeight="1" x14ac:dyDescent="0.2"/>
    <row r="321" ht="16.5" customHeight="1" x14ac:dyDescent="0.2"/>
    <row r="322" ht="16.5" customHeight="1" x14ac:dyDescent="0.2"/>
    <row r="323" ht="16.5" customHeight="1" x14ac:dyDescent="0.2"/>
    <row r="324" ht="16.5" customHeight="1" x14ac:dyDescent="0.2"/>
    <row r="325" ht="16.5" customHeight="1" x14ac:dyDescent="0.2"/>
    <row r="326" ht="16.5" customHeight="1" x14ac:dyDescent="0.2"/>
    <row r="327" ht="16.5" customHeight="1" x14ac:dyDescent="0.2"/>
    <row r="328" ht="16.5" customHeight="1" x14ac:dyDescent="0.2"/>
    <row r="329" ht="16.5" customHeight="1" x14ac:dyDescent="0.2"/>
    <row r="330" ht="16.5" customHeight="1" x14ac:dyDescent="0.2"/>
    <row r="331" ht="16.5" customHeight="1" x14ac:dyDescent="0.2"/>
    <row r="332" ht="16.5" customHeight="1" x14ac:dyDescent="0.2"/>
    <row r="333" ht="16.5" customHeight="1" x14ac:dyDescent="0.2"/>
    <row r="334" ht="16.5" customHeight="1" x14ac:dyDescent="0.2"/>
    <row r="335" ht="16.5" customHeight="1" x14ac:dyDescent="0.2"/>
    <row r="336" ht="16.5" customHeight="1" x14ac:dyDescent="0.2"/>
    <row r="337" ht="16.5" customHeight="1" x14ac:dyDescent="0.2"/>
    <row r="338" ht="16.5" customHeight="1" x14ac:dyDescent="0.2"/>
    <row r="339" ht="16.5" customHeight="1" x14ac:dyDescent="0.2"/>
    <row r="340" ht="16.5" customHeight="1" x14ac:dyDescent="0.2"/>
    <row r="341" ht="16.5" customHeight="1" x14ac:dyDescent="0.2"/>
    <row r="342" ht="16.5" customHeight="1" x14ac:dyDescent="0.2"/>
    <row r="343" ht="16.5" customHeight="1" x14ac:dyDescent="0.2"/>
    <row r="344" ht="16.5" customHeight="1" x14ac:dyDescent="0.2"/>
    <row r="345" ht="16.5" customHeight="1" x14ac:dyDescent="0.2"/>
    <row r="346" ht="16.5" customHeight="1" x14ac:dyDescent="0.2"/>
    <row r="347" ht="16.5" customHeight="1" x14ac:dyDescent="0.2"/>
    <row r="348" ht="16.5" customHeight="1" x14ac:dyDescent="0.2"/>
    <row r="349" ht="16.5" customHeight="1" x14ac:dyDescent="0.2"/>
    <row r="350" ht="16.5" customHeight="1" x14ac:dyDescent="0.2"/>
    <row r="351" ht="16.5" customHeight="1" x14ac:dyDescent="0.2"/>
    <row r="352" ht="16.5" customHeight="1" x14ac:dyDescent="0.2"/>
    <row r="353" ht="16.5" customHeight="1" x14ac:dyDescent="0.2"/>
    <row r="354" ht="16.5" customHeight="1" x14ac:dyDescent="0.2"/>
    <row r="355" ht="16.5" customHeight="1" x14ac:dyDescent="0.2"/>
    <row r="356" ht="16.5" customHeight="1" x14ac:dyDescent="0.2"/>
    <row r="357" ht="16.5" customHeight="1" x14ac:dyDescent="0.2"/>
    <row r="358" ht="16.5" customHeight="1" x14ac:dyDescent="0.2"/>
    <row r="359" ht="16.5" customHeight="1" x14ac:dyDescent="0.2"/>
    <row r="360" ht="16.5" customHeight="1" x14ac:dyDescent="0.2"/>
    <row r="361" ht="16.5" customHeight="1" x14ac:dyDescent="0.2"/>
    <row r="362" ht="16.5" customHeight="1" x14ac:dyDescent="0.2"/>
    <row r="363" ht="16.5" customHeight="1" x14ac:dyDescent="0.2"/>
    <row r="364" ht="16.5" customHeight="1" x14ac:dyDescent="0.2"/>
    <row r="365" ht="16.5" customHeight="1" x14ac:dyDescent="0.2"/>
    <row r="366" ht="16.5" customHeight="1" x14ac:dyDescent="0.2"/>
    <row r="367" ht="16.5" customHeight="1" x14ac:dyDescent="0.2"/>
    <row r="368" ht="16.5" customHeight="1" x14ac:dyDescent="0.2"/>
    <row r="369" ht="16.5" customHeight="1" x14ac:dyDescent="0.2"/>
    <row r="370" ht="16.5" customHeight="1" x14ac:dyDescent="0.2"/>
    <row r="371" ht="16.5" customHeight="1" x14ac:dyDescent="0.2"/>
    <row r="372" ht="16.5" customHeight="1" x14ac:dyDescent="0.2"/>
    <row r="373" ht="16.5" customHeight="1" x14ac:dyDescent="0.2"/>
    <row r="374" ht="16.5" customHeight="1" x14ac:dyDescent="0.2"/>
    <row r="375" ht="16.5" customHeight="1" x14ac:dyDescent="0.2"/>
    <row r="376" ht="16.5" customHeight="1" x14ac:dyDescent="0.2"/>
    <row r="377" ht="16.5" customHeight="1" x14ac:dyDescent="0.2"/>
    <row r="378" ht="16.5" customHeight="1" x14ac:dyDescent="0.2"/>
    <row r="379" ht="16.5" customHeight="1" x14ac:dyDescent="0.2"/>
    <row r="380" ht="16.5" customHeight="1" x14ac:dyDescent="0.2"/>
    <row r="381" ht="16.5" customHeight="1" x14ac:dyDescent="0.2"/>
    <row r="382" ht="16.5" customHeight="1" x14ac:dyDescent="0.2"/>
    <row r="383" ht="16.5" customHeight="1" x14ac:dyDescent="0.2"/>
    <row r="384" ht="16.5" customHeight="1" x14ac:dyDescent="0.2"/>
    <row r="385" ht="16.5" customHeight="1" x14ac:dyDescent="0.2"/>
    <row r="386" ht="16.5" customHeight="1" x14ac:dyDescent="0.2"/>
    <row r="387" ht="16.5" customHeight="1" x14ac:dyDescent="0.2"/>
    <row r="388" ht="16.5" customHeight="1" x14ac:dyDescent="0.2"/>
    <row r="389" ht="16.5" customHeight="1" x14ac:dyDescent="0.2"/>
    <row r="390" ht="16.5" customHeight="1" x14ac:dyDescent="0.2"/>
    <row r="391" ht="16.5" customHeight="1" x14ac:dyDescent="0.2"/>
    <row r="392" ht="16.5" customHeight="1" x14ac:dyDescent="0.2"/>
    <row r="393" ht="16.5" customHeight="1" x14ac:dyDescent="0.2"/>
    <row r="394" ht="16.5" customHeight="1" x14ac:dyDescent="0.2"/>
    <row r="395" ht="16.5" customHeight="1" x14ac:dyDescent="0.2"/>
    <row r="396" ht="16.5" customHeight="1" x14ac:dyDescent="0.2"/>
    <row r="397" ht="16.5" customHeight="1" x14ac:dyDescent="0.2"/>
    <row r="398" ht="16.5" customHeight="1" x14ac:dyDescent="0.2"/>
    <row r="399" ht="16.5" customHeight="1" x14ac:dyDescent="0.2"/>
    <row r="400" ht="16.5" customHeight="1" x14ac:dyDescent="0.2"/>
    <row r="401" ht="16.5" customHeight="1" x14ac:dyDescent="0.2"/>
    <row r="402" ht="16.5" customHeight="1" x14ac:dyDescent="0.2"/>
    <row r="403" ht="16.5" customHeight="1" x14ac:dyDescent="0.2"/>
    <row r="404" ht="16.5" customHeight="1" x14ac:dyDescent="0.2"/>
    <row r="405" ht="16.5" customHeight="1" x14ac:dyDescent="0.2"/>
    <row r="406" ht="16.5" customHeight="1" x14ac:dyDescent="0.2"/>
    <row r="407" ht="16.5" customHeight="1" x14ac:dyDescent="0.2"/>
    <row r="408" ht="16.5" customHeight="1" x14ac:dyDescent="0.2"/>
    <row r="409" ht="16.5" customHeight="1" x14ac:dyDescent="0.2"/>
    <row r="410" ht="16.5" customHeight="1" x14ac:dyDescent="0.2"/>
    <row r="411" ht="16.5" customHeight="1" x14ac:dyDescent="0.2"/>
    <row r="412" ht="16.5" customHeight="1" x14ac:dyDescent="0.2"/>
    <row r="413" ht="16.5" customHeight="1" x14ac:dyDescent="0.2"/>
    <row r="414" ht="16.5" customHeight="1" x14ac:dyDescent="0.2"/>
    <row r="415" ht="16.5" customHeight="1" x14ac:dyDescent="0.2"/>
    <row r="416" ht="16.5" customHeight="1" x14ac:dyDescent="0.2"/>
    <row r="417" ht="16.5" customHeight="1" x14ac:dyDescent="0.2"/>
    <row r="418" ht="16.5" customHeight="1" x14ac:dyDescent="0.2"/>
    <row r="419" ht="16.5" customHeight="1" x14ac:dyDescent="0.2"/>
    <row r="420" ht="16.5" customHeight="1" x14ac:dyDescent="0.2"/>
    <row r="421" ht="16.5" customHeight="1" x14ac:dyDescent="0.2"/>
    <row r="422" ht="16.5" customHeight="1" x14ac:dyDescent="0.2"/>
    <row r="423" ht="16.5" customHeight="1" x14ac:dyDescent="0.2"/>
    <row r="424" ht="16.5" customHeight="1" x14ac:dyDescent="0.2"/>
    <row r="425" ht="16.5" customHeight="1" x14ac:dyDescent="0.2"/>
    <row r="426" ht="16.5" customHeight="1" x14ac:dyDescent="0.2"/>
    <row r="427" ht="16.5" customHeight="1" x14ac:dyDescent="0.2"/>
    <row r="428" ht="16.5" customHeight="1" x14ac:dyDescent="0.2"/>
    <row r="429" ht="16.5" customHeight="1" x14ac:dyDescent="0.2"/>
    <row r="430" ht="16.5" customHeight="1" x14ac:dyDescent="0.2"/>
    <row r="431" ht="16.5" customHeight="1" x14ac:dyDescent="0.2"/>
    <row r="432" ht="16.5" customHeight="1" x14ac:dyDescent="0.2"/>
    <row r="433" ht="16.5" customHeight="1" x14ac:dyDescent="0.2"/>
    <row r="434" ht="16.5" customHeight="1" x14ac:dyDescent="0.2"/>
    <row r="435" ht="16.5" customHeight="1" x14ac:dyDescent="0.2"/>
    <row r="436" ht="16.5" customHeight="1" x14ac:dyDescent="0.2"/>
    <row r="437" ht="16.5" customHeight="1" x14ac:dyDescent="0.2"/>
    <row r="438" ht="16.5" customHeight="1" x14ac:dyDescent="0.2"/>
    <row r="439" ht="16.5" customHeight="1" x14ac:dyDescent="0.2"/>
    <row r="440" ht="16.5" customHeight="1" x14ac:dyDescent="0.2"/>
    <row r="441" ht="16.5" customHeight="1" x14ac:dyDescent="0.2"/>
    <row r="442" ht="16.5" customHeight="1" x14ac:dyDescent="0.2"/>
    <row r="443" ht="16.5" customHeight="1" x14ac:dyDescent="0.2"/>
    <row r="444" ht="16.5" customHeight="1" x14ac:dyDescent="0.2"/>
    <row r="445" ht="16.5" customHeight="1" x14ac:dyDescent="0.2"/>
    <row r="446" ht="16.5" customHeight="1" x14ac:dyDescent="0.2"/>
    <row r="447" ht="16.5" customHeight="1" x14ac:dyDescent="0.2"/>
    <row r="448" ht="16.5" customHeight="1" x14ac:dyDescent="0.2"/>
    <row r="449" ht="16.5" customHeight="1" x14ac:dyDescent="0.2"/>
    <row r="450" ht="16.5" customHeight="1" x14ac:dyDescent="0.2"/>
    <row r="451" ht="16.5" customHeight="1" x14ac:dyDescent="0.2"/>
    <row r="452" ht="16.5" customHeight="1" x14ac:dyDescent="0.2"/>
    <row r="453" ht="16.5" customHeight="1" x14ac:dyDescent="0.2"/>
    <row r="454" ht="16.5" customHeight="1" x14ac:dyDescent="0.2"/>
    <row r="455" ht="16.5" customHeight="1" x14ac:dyDescent="0.2"/>
    <row r="456" ht="16.5" customHeight="1" x14ac:dyDescent="0.2"/>
    <row r="457" ht="16.5" customHeight="1" x14ac:dyDescent="0.2"/>
    <row r="458" ht="16.5" customHeight="1" x14ac:dyDescent="0.2"/>
    <row r="459" ht="16.5" customHeight="1" x14ac:dyDescent="0.2"/>
    <row r="460" ht="16.5" customHeight="1" x14ac:dyDescent="0.2"/>
    <row r="461" ht="16.5" customHeight="1" x14ac:dyDescent="0.2"/>
    <row r="462" ht="16.5" customHeight="1" x14ac:dyDescent="0.2"/>
    <row r="463" ht="16.5" customHeight="1" x14ac:dyDescent="0.2"/>
    <row r="464" ht="16.5" customHeight="1" x14ac:dyDescent="0.2"/>
    <row r="465" ht="16.5" customHeight="1" x14ac:dyDescent="0.2"/>
    <row r="466" ht="16.5" customHeight="1" x14ac:dyDescent="0.2"/>
    <row r="467" ht="16.5" customHeight="1" x14ac:dyDescent="0.2"/>
    <row r="468" ht="16.5" customHeight="1" x14ac:dyDescent="0.2"/>
    <row r="469" ht="16.5" customHeight="1" x14ac:dyDescent="0.2"/>
    <row r="470" ht="16.5" customHeight="1" x14ac:dyDescent="0.2"/>
    <row r="471" ht="16.5" customHeight="1" x14ac:dyDescent="0.2"/>
    <row r="472" ht="16.5" customHeight="1" x14ac:dyDescent="0.2"/>
    <row r="473" ht="16.5" customHeight="1" x14ac:dyDescent="0.2"/>
    <row r="474" ht="16.5" customHeight="1" x14ac:dyDescent="0.2"/>
    <row r="475" ht="16.5" customHeight="1" x14ac:dyDescent="0.2"/>
    <row r="476" ht="16.5" customHeight="1" x14ac:dyDescent="0.2"/>
    <row r="477" ht="16.5" customHeight="1" x14ac:dyDescent="0.2"/>
    <row r="478" ht="16.5" customHeight="1" x14ac:dyDescent="0.2"/>
    <row r="479" ht="16.5" customHeight="1" x14ac:dyDescent="0.2"/>
    <row r="480" ht="16.5" customHeight="1" x14ac:dyDescent="0.2"/>
    <row r="481" ht="16.5" customHeight="1" x14ac:dyDescent="0.2"/>
    <row r="482" ht="16.5" customHeight="1" x14ac:dyDescent="0.2"/>
    <row r="483" ht="16.5" customHeight="1" x14ac:dyDescent="0.2"/>
    <row r="484" ht="16.5" customHeight="1" x14ac:dyDescent="0.2"/>
    <row r="485" ht="16.5" customHeight="1" x14ac:dyDescent="0.2"/>
    <row r="486" ht="16.5" customHeight="1" x14ac:dyDescent="0.2"/>
    <row r="487" ht="16.5" customHeight="1" x14ac:dyDescent="0.2"/>
    <row r="488" ht="16.5" customHeight="1" x14ac:dyDescent="0.2"/>
    <row r="489" ht="16.5" customHeight="1" x14ac:dyDescent="0.2"/>
    <row r="490" ht="16.5" customHeight="1" x14ac:dyDescent="0.2"/>
    <row r="491" ht="16.5" customHeight="1" x14ac:dyDescent="0.2"/>
    <row r="492" ht="16.5" customHeight="1" x14ac:dyDescent="0.2"/>
    <row r="493" ht="16.5" customHeight="1" x14ac:dyDescent="0.2"/>
    <row r="494" ht="16.5" customHeight="1" x14ac:dyDescent="0.2"/>
    <row r="495" ht="16.5" customHeight="1" x14ac:dyDescent="0.2"/>
    <row r="496" ht="16.5" customHeight="1" x14ac:dyDescent="0.2"/>
    <row r="497" ht="16.5" customHeight="1" x14ac:dyDescent="0.2"/>
    <row r="498" ht="16.5" customHeight="1" x14ac:dyDescent="0.2"/>
    <row r="499" ht="16.5" customHeight="1" x14ac:dyDescent="0.2"/>
    <row r="500" ht="16.5" customHeight="1" x14ac:dyDescent="0.2"/>
    <row r="501" ht="16.5" customHeight="1" x14ac:dyDescent="0.2"/>
    <row r="502" ht="16.5" customHeight="1" x14ac:dyDescent="0.2"/>
    <row r="503" ht="16.5" customHeight="1" x14ac:dyDescent="0.2"/>
    <row r="504" ht="16.5" customHeight="1" x14ac:dyDescent="0.2"/>
    <row r="505" ht="16.5" customHeight="1" x14ac:dyDescent="0.2"/>
    <row r="506" ht="16.5" customHeight="1" x14ac:dyDescent="0.2"/>
    <row r="507" ht="16.5" customHeight="1" x14ac:dyDescent="0.2"/>
    <row r="508" ht="16.5" customHeight="1" x14ac:dyDescent="0.2"/>
    <row r="509" ht="16.5" customHeight="1" x14ac:dyDescent="0.2"/>
    <row r="510" ht="16.5" customHeight="1" x14ac:dyDescent="0.2"/>
    <row r="511" ht="16.5" customHeight="1" x14ac:dyDescent="0.2"/>
    <row r="512" ht="16.5" customHeight="1" x14ac:dyDescent="0.2"/>
    <row r="513" ht="16.5" customHeight="1" x14ac:dyDescent="0.2"/>
    <row r="514" ht="16.5" customHeight="1" x14ac:dyDescent="0.2"/>
    <row r="515" ht="16.5" customHeight="1" x14ac:dyDescent="0.2"/>
    <row r="516" ht="16.5" customHeight="1" x14ac:dyDescent="0.2"/>
    <row r="517" ht="16.5" customHeight="1" x14ac:dyDescent="0.2"/>
    <row r="518" ht="16.5" customHeight="1" x14ac:dyDescent="0.2"/>
    <row r="519" ht="16.5" customHeight="1" x14ac:dyDescent="0.2"/>
    <row r="520" ht="16.5" customHeight="1" x14ac:dyDescent="0.2"/>
    <row r="521" ht="16.5" customHeight="1" x14ac:dyDescent="0.2"/>
    <row r="522" ht="16.5" customHeight="1" x14ac:dyDescent="0.2"/>
    <row r="523" ht="16.5" customHeight="1" x14ac:dyDescent="0.2"/>
    <row r="524" ht="16.5" customHeight="1" x14ac:dyDescent="0.2"/>
    <row r="525" ht="16.5" customHeight="1" x14ac:dyDescent="0.2"/>
    <row r="526" ht="16.5" customHeight="1" x14ac:dyDescent="0.2"/>
    <row r="527" ht="16.5" customHeight="1" x14ac:dyDescent="0.2"/>
    <row r="528" ht="16.5" customHeight="1" x14ac:dyDescent="0.2"/>
    <row r="529" ht="16.5" customHeight="1" x14ac:dyDescent="0.2"/>
    <row r="530" ht="16.5" customHeight="1" x14ac:dyDescent="0.2"/>
    <row r="531" ht="16.5" customHeight="1" x14ac:dyDescent="0.2"/>
    <row r="532" ht="16.5" customHeight="1" x14ac:dyDescent="0.2"/>
    <row r="533" ht="16.5" customHeight="1" x14ac:dyDescent="0.2"/>
    <row r="534" ht="16.5" customHeight="1" x14ac:dyDescent="0.2"/>
    <row r="535" ht="16.5" customHeight="1" x14ac:dyDescent="0.2"/>
    <row r="536" ht="16.5" customHeight="1" x14ac:dyDescent="0.2"/>
    <row r="537" ht="16.5" customHeight="1" x14ac:dyDescent="0.2"/>
    <row r="538" ht="16.5" customHeight="1" x14ac:dyDescent="0.2"/>
    <row r="539" ht="16.5" customHeight="1" x14ac:dyDescent="0.2"/>
    <row r="540" ht="16.5" customHeight="1" x14ac:dyDescent="0.2"/>
    <row r="541" ht="16.5" customHeight="1" x14ac:dyDescent="0.2"/>
    <row r="542" ht="16.5" customHeight="1" x14ac:dyDescent="0.2"/>
    <row r="543" ht="16.5" customHeight="1" x14ac:dyDescent="0.2"/>
    <row r="544" ht="16.5" customHeight="1" x14ac:dyDescent="0.2"/>
    <row r="545" ht="16.5" customHeight="1" x14ac:dyDescent="0.2"/>
    <row r="546" ht="16.5" customHeight="1" x14ac:dyDescent="0.2"/>
    <row r="547" ht="16.5" customHeight="1" x14ac:dyDescent="0.2"/>
    <row r="548" ht="16.5" customHeight="1" x14ac:dyDescent="0.2"/>
    <row r="549" ht="16.5" customHeight="1" x14ac:dyDescent="0.2"/>
    <row r="550" ht="16.5" customHeight="1" x14ac:dyDescent="0.2"/>
    <row r="551" ht="16.5" customHeight="1" x14ac:dyDescent="0.2"/>
    <row r="552" ht="16.5" customHeight="1" x14ac:dyDescent="0.2"/>
    <row r="553" ht="16.5" customHeight="1" x14ac:dyDescent="0.2"/>
    <row r="554" ht="16.5" customHeight="1" x14ac:dyDescent="0.2"/>
    <row r="555" ht="16.5" customHeight="1" x14ac:dyDescent="0.2"/>
    <row r="556" ht="16.5" customHeight="1" x14ac:dyDescent="0.2"/>
    <row r="557" ht="16.5" customHeight="1" x14ac:dyDescent="0.2"/>
    <row r="558" ht="16.5" customHeight="1" x14ac:dyDescent="0.2"/>
    <row r="559" ht="16.5" customHeight="1" x14ac:dyDescent="0.2"/>
    <row r="560" ht="16.5" customHeight="1" x14ac:dyDescent="0.2"/>
    <row r="561" ht="16.5" customHeight="1" x14ac:dyDescent="0.2"/>
    <row r="562" ht="16.5" customHeight="1" x14ac:dyDescent="0.2"/>
    <row r="563" ht="16.5" customHeight="1" x14ac:dyDescent="0.2"/>
    <row r="564" ht="16.5" customHeight="1" x14ac:dyDescent="0.2"/>
    <row r="565" ht="16.5" customHeight="1" x14ac:dyDescent="0.2"/>
    <row r="566" ht="16.5" customHeight="1" x14ac:dyDescent="0.2"/>
    <row r="567" ht="16.5" customHeight="1" x14ac:dyDescent="0.2"/>
    <row r="568" ht="16.5" customHeight="1" x14ac:dyDescent="0.2"/>
    <row r="569" ht="16.5" customHeight="1" x14ac:dyDescent="0.2"/>
    <row r="570" ht="16.5" customHeight="1" x14ac:dyDescent="0.2"/>
    <row r="571" ht="16.5" customHeight="1" x14ac:dyDescent="0.2"/>
    <row r="572" ht="16.5" customHeight="1" x14ac:dyDescent="0.2"/>
    <row r="573" ht="16.5" customHeight="1" x14ac:dyDescent="0.2"/>
    <row r="574" ht="16.5" customHeight="1" x14ac:dyDescent="0.2"/>
    <row r="575" ht="16.5" customHeight="1" x14ac:dyDescent="0.2"/>
    <row r="576" ht="16.5" customHeight="1" x14ac:dyDescent="0.2"/>
    <row r="577" ht="16.5" customHeight="1" x14ac:dyDescent="0.2"/>
    <row r="578" ht="16.5" customHeight="1" x14ac:dyDescent="0.2"/>
    <row r="579" ht="16.5" customHeight="1" x14ac:dyDescent="0.2"/>
    <row r="580" ht="16.5" customHeight="1" x14ac:dyDescent="0.2"/>
    <row r="581" ht="16.5" customHeight="1" x14ac:dyDescent="0.2"/>
    <row r="582" ht="16.5" customHeight="1" x14ac:dyDescent="0.2"/>
    <row r="583" ht="16.5" customHeight="1" x14ac:dyDescent="0.2"/>
    <row r="584" ht="16.5" customHeight="1" x14ac:dyDescent="0.2"/>
    <row r="585" ht="16.5" customHeight="1" x14ac:dyDescent="0.2"/>
    <row r="586" ht="16.5" customHeight="1" x14ac:dyDescent="0.2"/>
    <row r="587" ht="16.5" customHeight="1" x14ac:dyDescent="0.2"/>
    <row r="588" ht="16.5" customHeight="1" x14ac:dyDescent="0.2"/>
    <row r="589" ht="16.5" customHeight="1" x14ac:dyDescent="0.2"/>
    <row r="590" ht="16.5" customHeight="1" x14ac:dyDescent="0.2"/>
    <row r="591" ht="16.5" customHeight="1" x14ac:dyDescent="0.2"/>
    <row r="592" ht="16.5" customHeight="1" x14ac:dyDescent="0.2"/>
    <row r="593" ht="16.5" customHeight="1" x14ac:dyDescent="0.2"/>
    <row r="594" ht="16.5" customHeight="1" x14ac:dyDescent="0.2"/>
    <row r="595" ht="16.5" customHeight="1" x14ac:dyDescent="0.2"/>
    <row r="596" ht="16.5" customHeight="1" x14ac:dyDescent="0.2"/>
    <row r="597" ht="16.5" customHeight="1" x14ac:dyDescent="0.2"/>
    <row r="598" ht="16.5" customHeight="1" x14ac:dyDescent="0.2"/>
    <row r="599" ht="16.5" customHeight="1" x14ac:dyDescent="0.2"/>
    <row r="600" ht="16.5" customHeight="1" x14ac:dyDescent="0.2"/>
    <row r="601" ht="16.5" customHeight="1" x14ac:dyDescent="0.2"/>
    <row r="602" ht="16.5" customHeight="1" x14ac:dyDescent="0.2"/>
    <row r="603" ht="16.5" customHeight="1" x14ac:dyDescent="0.2"/>
    <row r="604" ht="16.5" customHeight="1" x14ac:dyDescent="0.2"/>
    <row r="605" ht="16.5" customHeight="1" x14ac:dyDescent="0.2"/>
    <row r="606" ht="16.5" customHeight="1" x14ac:dyDescent="0.2"/>
    <row r="607" ht="16.5" customHeight="1" x14ac:dyDescent="0.2"/>
    <row r="608" ht="16.5" customHeight="1" x14ac:dyDescent="0.2"/>
    <row r="609" ht="16.5" customHeight="1" x14ac:dyDescent="0.2"/>
    <row r="610" ht="16.5" customHeight="1" x14ac:dyDescent="0.2"/>
    <row r="611" ht="16.5" customHeight="1" x14ac:dyDescent="0.2"/>
    <row r="612" ht="16.5" customHeight="1" x14ac:dyDescent="0.2"/>
    <row r="613" ht="16.5" customHeight="1" x14ac:dyDescent="0.2"/>
    <row r="614" ht="16.5" customHeight="1" x14ac:dyDescent="0.2"/>
    <row r="615" ht="16.5" customHeight="1" x14ac:dyDescent="0.2"/>
    <row r="616" ht="16.5" customHeight="1" x14ac:dyDescent="0.2"/>
    <row r="617" ht="16.5" customHeight="1" x14ac:dyDescent="0.2"/>
    <row r="618" ht="16.5" customHeight="1" x14ac:dyDescent="0.2"/>
    <row r="619" ht="16.5" customHeight="1" x14ac:dyDescent="0.2"/>
    <row r="620" ht="16.5" customHeight="1" x14ac:dyDescent="0.2"/>
    <row r="621" ht="16.5" customHeight="1" x14ac:dyDescent="0.2"/>
    <row r="622" ht="16.5" customHeight="1" x14ac:dyDescent="0.2"/>
    <row r="623" ht="16.5" customHeight="1" x14ac:dyDescent="0.2"/>
    <row r="624" ht="16.5" customHeight="1" x14ac:dyDescent="0.2"/>
    <row r="625" ht="16.5" customHeight="1" x14ac:dyDescent="0.2"/>
    <row r="626" ht="16.5" customHeight="1" x14ac:dyDescent="0.2"/>
    <row r="627" ht="16.5" customHeight="1" x14ac:dyDescent="0.2"/>
    <row r="628" ht="16.5" customHeight="1" x14ac:dyDescent="0.2"/>
    <row r="629" ht="16.5" customHeight="1" x14ac:dyDescent="0.2"/>
    <row r="630" ht="16.5" customHeight="1" x14ac:dyDescent="0.2"/>
    <row r="631" ht="16.5" customHeight="1" x14ac:dyDescent="0.2"/>
    <row r="632" ht="16.5" customHeight="1" x14ac:dyDescent="0.2"/>
    <row r="633" ht="16.5" customHeight="1" x14ac:dyDescent="0.2"/>
    <row r="634" ht="16.5" customHeight="1" x14ac:dyDescent="0.2"/>
    <row r="635" ht="16.5" customHeight="1" x14ac:dyDescent="0.2"/>
    <row r="636" ht="16.5" customHeight="1" x14ac:dyDescent="0.2"/>
    <row r="637" ht="16.5" customHeight="1" x14ac:dyDescent="0.2"/>
    <row r="638" ht="16.5" customHeight="1" x14ac:dyDescent="0.2"/>
    <row r="639" ht="16.5" customHeight="1" x14ac:dyDescent="0.2"/>
    <row r="640" ht="16.5" customHeight="1" x14ac:dyDescent="0.2"/>
    <row r="641" ht="16.5" customHeight="1" x14ac:dyDescent="0.2"/>
    <row r="642" ht="16.5" customHeight="1" x14ac:dyDescent="0.2"/>
    <row r="643" ht="16.5" customHeight="1" x14ac:dyDescent="0.2"/>
    <row r="644" ht="16.5" customHeight="1" x14ac:dyDescent="0.2"/>
    <row r="645" ht="16.5" customHeight="1" x14ac:dyDescent="0.2"/>
    <row r="646" ht="16.5" customHeight="1" x14ac:dyDescent="0.2"/>
    <row r="647" ht="16.5" customHeight="1" x14ac:dyDescent="0.2"/>
    <row r="648" ht="16.5" customHeight="1" x14ac:dyDescent="0.2"/>
    <row r="649" ht="16.5" customHeight="1" x14ac:dyDescent="0.2"/>
    <row r="650" ht="16.5" customHeight="1" x14ac:dyDescent="0.2"/>
    <row r="651" ht="16.5" customHeight="1" x14ac:dyDescent="0.2"/>
    <row r="652" ht="16.5" customHeight="1" x14ac:dyDescent="0.2"/>
    <row r="653" ht="16.5" customHeight="1" x14ac:dyDescent="0.2"/>
    <row r="654" ht="16.5" customHeight="1" x14ac:dyDescent="0.2"/>
    <row r="655" ht="16.5" customHeight="1" x14ac:dyDescent="0.2"/>
    <row r="656" ht="16.5" customHeight="1" x14ac:dyDescent="0.2"/>
    <row r="657" ht="16.5" customHeight="1" x14ac:dyDescent="0.2"/>
    <row r="658" ht="16.5" customHeight="1" x14ac:dyDescent="0.2"/>
    <row r="659" ht="16.5" customHeight="1" x14ac:dyDescent="0.2"/>
    <row r="660" ht="16.5" customHeight="1" x14ac:dyDescent="0.2"/>
    <row r="661" ht="16.5" customHeight="1" x14ac:dyDescent="0.2"/>
    <row r="662" ht="16.5" customHeight="1" x14ac:dyDescent="0.2"/>
    <row r="663" ht="16.5" customHeight="1" x14ac:dyDescent="0.2"/>
    <row r="664" ht="16.5" customHeight="1" x14ac:dyDescent="0.2"/>
    <row r="665" ht="16.5" customHeight="1" x14ac:dyDescent="0.2"/>
    <row r="666" ht="16.5" customHeight="1" x14ac:dyDescent="0.2"/>
    <row r="667" ht="16.5" customHeight="1" x14ac:dyDescent="0.2"/>
    <row r="668" ht="16.5" customHeight="1" x14ac:dyDescent="0.2"/>
    <row r="669" ht="16.5" customHeight="1" x14ac:dyDescent="0.2"/>
    <row r="670" ht="16.5" customHeight="1" x14ac:dyDescent="0.2"/>
    <row r="671" ht="16.5" customHeight="1" x14ac:dyDescent="0.2"/>
    <row r="672" ht="16.5" customHeight="1" x14ac:dyDescent="0.2"/>
    <row r="673" ht="16.5" customHeight="1" x14ac:dyDescent="0.2"/>
    <row r="674" ht="16.5" customHeight="1" x14ac:dyDescent="0.2"/>
    <row r="675" ht="16.5" customHeight="1" x14ac:dyDescent="0.2"/>
    <row r="676" ht="16.5" customHeight="1" x14ac:dyDescent="0.2"/>
    <row r="677" ht="16.5" customHeight="1" x14ac:dyDescent="0.2"/>
    <row r="678" ht="16.5" customHeight="1" x14ac:dyDescent="0.2"/>
    <row r="679" ht="16.5" customHeight="1" x14ac:dyDescent="0.2"/>
    <row r="680" ht="16.5" customHeight="1" x14ac:dyDescent="0.2"/>
    <row r="681" ht="16.5" customHeight="1" x14ac:dyDescent="0.2"/>
    <row r="682" ht="16.5" customHeight="1" x14ac:dyDescent="0.2"/>
    <row r="683" ht="16.5" customHeight="1" x14ac:dyDescent="0.2"/>
    <row r="684" ht="16.5" customHeight="1" x14ac:dyDescent="0.2"/>
    <row r="685" ht="16.5" customHeight="1" x14ac:dyDescent="0.2"/>
    <row r="686" ht="16.5" customHeight="1" x14ac:dyDescent="0.2"/>
    <row r="687" ht="16.5" customHeight="1" x14ac:dyDescent="0.2"/>
    <row r="688" ht="16.5" customHeight="1" x14ac:dyDescent="0.2"/>
    <row r="689" ht="16.5" customHeight="1" x14ac:dyDescent="0.2"/>
    <row r="690" ht="16.5" customHeight="1" x14ac:dyDescent="0.2"/>
    <row r="691" ht="16.5" customHeight="1" x14ac:dyDescent="0.2"/>
    <row r="692" ht="16.5" customHeight="1" x14ac:dyDescent="0.2"/>
    <row r="693" ht="16.5" customHeight="1" x14ac:dyDescent="0.2"/>
    <row r="694" ht="16.5" customHeight="1" x14ac:dyDescent="0.2"/>
    <row r="695" ht="16.5" customHeight="1" x14ac:dyDescent="0.2"/>
    <row r="696" ht="16.5" customHeight="1" x14ac:dyDescent="0.2"/>
    <row r="697" ht="16.5" customHeight="1" x14ac:dyDescent="0.2"/>
    <row r="698" ht="16.5" customHeight="1" x14ac:dyDescent="0.2"/>
    <row r="699" ht="16.5" customHeight="1" x14ac:dyDescent="0.2"/>
    <row r="700" ht="16.5" customHeight="1" x14ac:dyDescent="0.2"/>
    <row r="701" ht="16.5" customHeight="1" x14ac:dyDescent="0.2"/>
    <row r="702" ht="16.5" customHeight="1" x14ac:dyDescent="0.2"/>
    <row r="703" ht="16.5" customHeight="1" x14ac:dyDescent="0.2"/>
    <row r="704" ht="16.5" customHeight="1" x14ac:dyDescent="0.2"/>
    <row r="705" ht="16.5" customHeight="1" x14ac:dyDescent="0.2"/>
    <row r="706" ht="16.5" customHeight="1" x14ac:dyDescent="0.2"/>
    <row r="707" ht="16.5" customHeight="1" x14ac:dyDescent="0.2"/>
    <row r="708" ht="16.5" customHeight="1" x14ac:dyDescent="0.2"/>
    <row r="709" ht="16.5" customHeight="1" x14ac:dyDescent="0.2"/>
    <row r="710" ht="16.5" customHeight="1" x14ac:dyDescent="0.2"/>
    <row r="711" ht="16.5" customHeight="1" x14ac:dyDescent="0.2"/>
    <row r="712" ht="16.5" customHeight="1" x14ac:dyDescent="0.2"/>
    <row r="713" ht="16.5" customHeight="1" x14ac:dyDescent="0.2"/>
    <row r="714" ht="16.5" customHeight="1" x14ac:dyDescent="0.2"/>
    <row r="715" ht="16.5" customHeight="1" x14ac:dyDescent="0.2"/>
    <row r="716" ht="16.5" customHeight="1" x14ac:dyDescent="0.2"/>
    <row r="717" ht="16.5" customHeight="1" x14ac:dyDescent="0.2"/>
    <row r="718" ht="16.5" customHeight="1" x14ac:dyDescent="0.2"/>
    <row r="719" ht="16.5" customHeight="1" x14ac:dyDescent="0.2"/>
    <row r="720" ht="16.5" customHeight="1" x14ac:dyDescent="0.2"/>
    <row r="721" ht="16.5" customHeight="1" x14ac:dyDescent="0.2"/>
    <row r="722" ht="16.5" customHeight="1" x14ac:dyDescent="0.2"/>
    <row r="723" ht="16.5" customHeight="1" x14ac:dyDescent="0.2"/>
    <row r="724" ht="16.5" customHeight="1" x14ac:dyDescent="0.2"/>
    <row r="725" ht="16.5" customHeight="1" x14ac:dyDescent="0.2"/>
    <row r="726" ht="16.5" customHeight="1" x14ac:dyDescent="0.2"/>
    <row r="727" ht="16.5" customHeight="1" x14ac:dyDescent="0.2"/>
    <row r="728" ht="16.5" customHeight="1" x14ac:dyDescent="0.2"/>
    <row r="729" ht="16.5" customHeight="1" x14ac:dyDescent="0.2"/>
    <row r="730" ht="16.5" customHeight="1" x14ac:dyDescent="0.2"/>
    <row r="731" ht="16.5" customHeight="1" x14ac:dyDescent="0.2"/>
    <row r="732" ht="16.5" customHeight="1" x14ac:dyDescent="0.2"/>
    <row r="733" ht="16.5" customHeight="1" x14ac:dyDescent="0.2"/>
    <row r="734" ht="16.5" customHeight="1" x14ac:dyDescent="0.2"/>
    <row r="735" ht="16.5" customHeight="1" x14ac:dyDescent="0.2"/>
    <row r="736" ht="16.5" customHeight="1" x14ac:dyDescent="0.2"/>
    <row r="737" ht="16.5" customHeight="1" x14ac:dyDescent="0.2"/>
    <row r="738" ht="16.5" customHeight="1" x14ac:dyDescent="0.2"/>
    <row r="739" ht="16.5" customHeight="1" x14ac:dyDescent="0.2"/>
    <row r="740" ht="16.5" customHeight="1" x14ac:dyDescent="0.2"/>
    <row r="741" ht="16.5" customHeight="1" x14ac:dyDescent="0.2"/>
    <row r="742" ht="16.5" customHeight="1" x14ac:dyDescent="0.2"/>
    <row r="743" ht="16.5" customHeight="1" x14ac:dyDescent="0.2"/>
    <row r="744" ht="16.5" customHeight="1" x14ac:dyDescent="0.2"/>
    <row r="745" ht="16.5" customHeight="1" x14ac:dyDescent="0.2"/>
    <row r="746" ht="16.5" customHeight="1" x14ac:dyDescent="0.2"/>
    <row r="747" ht="16.5" customHeight="1" x14ac:dyDescent="0.2"/>
    <row r="748" ht="16.5" customHeight="1" x14ac:dyDescent="0.2"/>
    <row r="749" ht="16.5" customHeight="1" x14ac:dyDescent="0.2"/>
    <row r="750" ht="16.5" customHeight="1" x14ac:dyDescent="0.2"/>
    <row r="751" ht="16.5" customHeight="1" x14ac:dyDescent="0.2"/>
    <row r="752" ht="16.5" customHeight="1" x14ac:dyDescent="0.2"/>
    <row r="753" ht="16.5" customHeight="1" x14ac:dyDescent="0.2"/>
    <row r="754" ht="16.5" customHeight="1" x14ac:dyDescent="0.2"/>
    <row r="755" ht="16.5" customHeight="1" x14ac:dyDescent="0.2"/>
    <row r="756" ht="16.5" customHeight="1" x14ac:dyDescent="0.2"/>
    <row r="757" ht="16.5" customHeight="1" x14ac:dyDescent="0.2"/>
    <row r="758" ht="16.5" customHeight="1" x14ac:dyDescent="0.2"/>
    <row r="759" ht="16.5" customHeight="1" x14ac:dyDescent="0.2"/>
    <row r="760" ht="16.5" customHeight="1" x14ac:dyDescent="0.2"/>
    <row r="761" ht="16.5" customHeight="1" x14ac:dyDescent="0.2"/>
    <row r="762" ht="16.5" customHeight="1" x14ac:dyDescent="0.2"/>
    <row r="763" ht="16.5" customHeight="1" x14ac:dyDescent="0.2"/>
    <row r="764" ht="16.5" customHeight="1" x14ac:dyDescent="0.2"/>
    <row r="765" ht="16.5" customHeight="1" x14ac:dyDescent="0.2"/>
    <row r="766" ht="16.5" customHeight="1" x14ac:dyDescent="0.2"/>
    <row r="767" ht="16.5" customHeight="1" x14ac:dyDescent="0.2"/>
    <row r="768" ht="16.5" customHeight="1" x14ac:dyDescent="0.2"/>
    <row r="769" ht="16.5" customHeight="1" x14ac:dyDescent="0.2"/>
    <row r="770" ht="16.5" customHeight="1" x14ac:dyDescent="0.2"/>
    <row r="771" ht="16.5" customHeight="1" x14ac:dyDescent="0.2"/>
    <row r="772" ht="16.5" customHeight="1" x14ac:dyDescent="0.2"/>
    <row r="773" ht="16.5" customHeight="1" x14ac:dyDescent="0.2"/>
    <row r="774" ht="16.5" customHeight="1" x14ac:dyDescent="0.2"/>
    <row r="775" ht="16.5" customHeight="1" x14ac:dyDescent="0.2"/>
    <row r="776" ht="16.5" customHeight="1" x14ac:dyDescent="0.2"/>
    <row r="777" ht="16.5" customHeight="1" x14ac:dyDescent="0.2"/>
    <row r="778" ht="16.5" customHeight="1" x14ac:dyDescent="0.2"/>
    <row r="779" ht="16.5" customHeight="1" x14ac:dyDescent="0.2"/>
    <row r="780" ht="16.5" customHeight="1" x14ac:dyDescent="0.2"/>
    <row r="781" ht="16.5" customHeight="1" x14ac:dyDescent="0.2"/>
    <row r="782" ht="16.5" customHeight="1" x14ac:dyDescent="0.2"/>
    <row r="783" ht="16.5" customHeight="1" x14ac:dyDescent="0.2"/>
    <row r="784" ht="16.5" customHeight="1" x14ac:dyDescent="0.2"/>
    <row r="785" ht="16.5" customHeight="1" x14ac:dyDescent="0.2"/>
    <row r="786" ht="16.5" customHeight="1" x14ac:dyDescent="0.2"/>
    <row r="787" ht="16.5" customHeight="1" x14ac:dyDescent="0.2"/>
    <row r="788" ht="16.5" customHeight="1" x14ac:dyDescent="0.2"/>
    <row r="789" ht="16.5" customHeight="1" x14ac:dyDescent="0.2"/>
    <row r="790" ht="16.5" customHeight="1" x14ac:dyDescent="0.2"/>
    <row r="791" ht="16.5" customHeight="1" x14ac:dyDescent="0.2"/>
    <row r="792" ht="16.5" customHeight="1" x14ac:dyDescent="0.2"/>
    <row r="793" ht="16.5" customHeight="1" x14ac:dyDescent="0.2"/>
    <row r="794" ht="16.5" customHeight="1" x14ac:dyDescent="0.2"/>
    <row r="795" ht="16.5" customHeight="1" x14ac:dyDescent="0.2"/>
    <row r="796" ht="16.5" customHeight="1" x14ac:dyDescent="0.2"/>
    <row r="797" ht="16.5" customHeight="1" x14ac:dyDescent="0.2"/>
    <row r="798" ht="16.5" customHeight="1" x14ac:dyDescent="0.2"/>
    <row r="799" ht="16.5" customHeight="1" x14ac:dyDescent="0.2"/>
    <row r="800" ht="16.5" customHeight="1" x14ac:dyDescent="0.2"/>
    <row r="801" ht="16.5" customHeight="1" x14ac:dyDescent="0.2"/>
    <row r="802" ht="16.5" customHeight="1" x14ac:dyDescent="0.2"/>
    <row r="803" ht="16.5" customHeight="1" x14ac:dyDescent="0.2"/>
    <row r="804" ht="16.5" customHeight="1" x14ac:dyDescent="0.2"/>
    <row r="805" ht="16.5" customHeight="1" x14ac:dyDescent="0.2"/>
    <row r="806" ht="16.5" customHeight="1" x14ac:dyDescent="0.2"/>
    <row r="807" ht="16.5" customHeight="1" x14ac:dyDescent="0.2"/>
    <row r="808" ht="16.5" customHeight="1" x14ac:dyDescent="0.2"/>
    <row r="809" ht="16.5" customHeight="1" x14ac:dyDescent="0.2"/>
    <row r="810" ht="16.5" customHeight="1" x14ac:dyDescent="0.2"/>
    <row r="811" ht="16.5" customHeight="1" x14ac:dyDescent="0.2"/>
    <row r="812" ht="16.5" customHeight="1" x14ac:dyDescent="0.2"/>
    <row r="813" ht="16.5" customHeight="1" x14ac:dyDescent="0.2"/>
    <row r="814" ht="16.5" customHeight="1" x14ac:dyDescent="0.2"/>
    <row r="815" ht="16.5" customHeight="1" x14ac:dyDescent="0.2"/>
    <row r="816" ht="16.5" customHeight="1" x14ac:dyDescent="0.2"/>
    <row r="817" ht="16.5" customHeight="1" x14ac:dyDescent="0.2"/>
    <row r="818" ht="16.5" customHeight="1" x14ac:dyDescent="0.2"/>
    <row r="819" ht="16.5" customHeight="1" x14ac:dyDescent="0.2"/>
    <row r="820" ht="16.5" customHeight="1" x14ac:dyDescent="0.2"/>
    <row r="821" ht="16.5" customHeight="1" x14ac:dyDescent="0.2"/>
    <row r="822" ht="16.5" customHeight="1" x14ac:dyDescent="0.2"/>
    <row r="823" ht="16.5" customHeight="1" x14ac:dyDescent="0.2"/>
    <row r="824" ht="16.5" customHeight="1" x14ac:dyDescent="0.2"/>
    <row r="825" ht="16.5" customHeight="1" x14ac:dyDescent="0.2"/>
    <row r="826" ht="16.5" customHeight="1" x14ac:dyDescent="0.2"/>
    <row r="827" ht="16.5" customHeight="1" x14ac:dyDescent="0.2"/>
    <row r="828" ht="16.5" customHeight="1" x14ac:dyDescent="0.2"/>
    <row r="829" ht="16.5" customHeight="1" x14ac:dyDescent="0.2"/>
    <row r="830" ht="16.5" customHeight="1" x14ac:dyDescent="0.2"/>
    <row r="831" ht="16.5" customHeight="1" x14ac:dyDescent="0.2"/>
    <row r="832" ht="16.5" customHeight="1" x14ac:dyDescent="0.2"/>
    <row r="833" ht="16.5" customHeight="1" x14ac:dyDescent="0.2"/>
    <row r="834" ht="16.5" customHeight="1" x14ac:dyDescent="0.2"/>
    <row r="835" ht="16.5" customHeight="1" x14ac:dyDescent="0.2"/>
    <row r="836" ht="16.5" customHeight="1" x14ac:dyDescent="0.2"/>
    <row r="837" ht="16.5" customHeight="1" x14ac:dyDescent="0.2"/>
    <row r="838" ht="16.5" customHeight="1" x14ac:dyDescent="0.2"/>
    <row r="839" ht="16.5" customHeight="1" x14ac:dyDescent="0.2"/>
    <row r="840" ht="16.5" customHeight="1" x14ac:dyDescent="0.2"/>
    <row r="841" ht="16.5" customHeight="1" x14ac:dyDescent="0.2"/>
    <row r="842" ht="16.5" customHeight="1" x14ac:dyDescent="0.2"/>
    <row r="843" ht="16.5" customHeight="1" x14ac:dyDescent="0.2"/>
    <row r="844" ht="16.5" customHeight="1" x14ac:dyDescent="0.2"/>
    <row r="845" ht="16.5" customHeight="1" x14ac:dyDescent="0.2"/>
    <row r="846" ht="16.5" customHeight="1" x14ac:dyDescent="0.2"/>
    <row r="847" ht="16.5" customHeight="1" x14ac:dyDescent="0.2"/>
    <row r="848" ht="16.5" customHeight="1" x14ac:dyDescent="0.2"/>
    <row r="849" ht="16.5" customHeight="1" x14ac:dyDescent="0.2"/>
    <row r="850" ht="16.5" customHeight="1" x14ac:dyDescent="0.2"/>
    <row r="851" ht="16.5" customHeight="1" x14ac:dyDescent="0.2"/>
    <row r="852" ht="16.5" customHeight="1" x14ac:dyDescent="0.2"/>
    <row r="853" ht="16.5" customHeight="1" x14ac:dyDescent="0.2"/>
    <row r="854" ht="16.5" customHeight="1" x14ac:dyDescent="0.2"/>
    <row r="855" ht="16.5" customHeight="1" x14ac:dyDescent="0.2"/>
    <row r="856" ht="16.5" customHeight="1" x14ac:dyDescent="0.2"/>
    <row r="857" ht="16.5" customHeight="1" x14ac:dyDescent="0.2"/>
    <row r="858" ht="16.5" customHeight="1" x14ac:dyDescent="0.2"/>
    <row r="859" ht="16.5" customHeight="1" x14ac:dyDescent="0.2"/>
    <row r="860" ht="16.5" customHeight="1" x14ac:dyDescent="0.2"/>
    <row r="861" ht="16.5" customHeight="1" x14ac:dyDescent="0.2"/>
    <row r="862" ht="16.5" customHeight="1" x14ac:dyDescent="0.2"/>
    <row r="863" ht="16.5" customHeight="1" x14ac:dyDescent="0.2"/>
    <row r="864" ht="16.5" customHeight="1" x14ac:dyDescent="0.2"/>
    <row r="865" ht="16.5" customHeight="1" x14ac:dyDescent="0.2"/>
    <row r="866" ht="16.5" customHeight="1" x14ac:dyDescent="0.2"/>
    <row r="867" ht="16.5" customHeight="1" x14ac:dyDescent="0.2"/>
    <row r="868" ht="16.5" customHeight="1" x14ac:dyDescent="0.2"/>
    <row r="869" ht="16.5" customHeight="1" x14ac:dyDescent="0.2"/>
    <row r="870" ht="16.5" customHeight="1" x14ac:dyDescent="0.2"/>
    <row r="871" ht="16.5" customHeight="1" x14ac:dyDescent="0.2"/>
    <row r="872" ht="16.5" customHeight="1" x14ac:dyDescent="0.2"/>
    <row r="873" ht="16.5" customHeight="1" x14ac:dyDescent="0.2"/>
    <row r="874" ht="16.5" customHeight="1" x14ac:dyDescent="0.2"/>
    <row r="875" ht="16.5" customHeight="1" x14ac:dyDescent="0.2"/>
    <row r="876" ht="16.5" customHeight="1" x14ac:dyDescent="0.2"/>
    <row r="877" ht="16.5" customHeight="1" x14ac:dyDescent="0.2"/>
    <row r="878" ht="16.5" customHeight="1" x14ac:dyDescent="0.2"/>
    <row r="879" ht="16.5" customHeight="1" x14ac:dyDescent="0.2"/>
    <row r="880" ht="16.5" customHeight="1" x14ac:dyDescent="0.2"/>
    <row r="881" ht="16.5" customHeight="1" x14ac:dyDescent="0.2"/>
    <row r="882" ht="16.5" customHeight="1" x14ac:dyDescent="0.2"/>
    <row r="883" ht="16.5" customHeight="1" x14ac:dyDescent="0.2"/>
    <row r="884" ht="16.5" customHeight="1" x14ac:dyDescent="0.2"/>
    <row r="885" ht="16.5" customHeight="1" x14ac:dyDescent="0.2"/>
    <row r="886" ht="16.5" customHeight="1" x14ac:dyDescent="0.2"/>
    <row r="887" ht="16.5" customHeight="1" x14ac:dyDescent="0.2"/>
    <row r="888" ht="16.5" customHeight="1" x14ac:dyDescent="0.2"/>
    <row r="889" ht="16.5" customHeight="1" x14ac:dyDescent="0.2"/>
    <row r="890" ht="16.5" customHeight="1" x14ac:dyDescent="0.2"/>
    <row r="891" ht="16.5" customHeight="1" x14ac:dyDescent="0.2"/>
    <row r="892" ht="16.5" customHeight="1" x14ac:dyDescent="0.2"/>
    <row r="893" ht="16.5" customHeight="1" x14ac:dyDescent="0.2"/>
    <row r="894" ht="16.5" customHeight="1" x14ac:dyDescent="0.2"/>
    <row r="895" ht="16.5" customHeight="1" x14ac:dyDescent="0.2"/>
    <row r="896" ht="16.5" customHeight="1" x14ac:dyDescent="0.2"/>
    <row r="897" ht="16.5" customHeight="1" x14ac:dyDescent="0.2"/>
    <row r="898" ht="16.5" customHeight="1" x14ac:dyDescent="0.2"/>
    <row r="899" ht="16.5" customHeight="1" x14ac:dyDescent="0.2"/>
    <row r="900" ht="16.5" customHeight="1" x14ac:dyDescent="0.2"/>
    <row r="901" ht="16.5" customHeight="1" x14ac:dyDescent="0.2"/>
    <row r="902" ht="16.5" customHeight="1" x14ac:dyDescent="0.2"/>
    <row r="903" ht="16.5" customHeight="1" x14ac:dyDescent="0.2"/>
    <row r="904" ht="16.5" customHeight="1" x14ac:dyDescent="0.2"/>
    <row r="905" ht="16.5" customHeight="1" x14ac:dyDescent="0.2"/>
    <row r="906" ht="16.5" customHeight="1" x14ac:dyDescent="0.2"/>
    <row r="907" ht="16.5" customHeight="1" x14ac:dyDescent="0.2"/>
    <row r="908" ht="16.5" customHeight="1" x14ac:dyDescent="0.2"/>
    <row r="909" ht="16.5" customHeight="1" x14ac:dyDescent="0.2"/>
    <row r="910" ht="16.5" customHeight="1" x14ac:dyDescent="0.2"/>
    <row r="911" ht="16.5" customHeight="1" x14ac:dyDescent="0.2"/>
    <row r="912" ht="16.5" customHeight="1" x14ac:dyDescent="0.2"/>
    <row r="913" ht="16.5" customHeight="1" x14ac:dyDescent="0.2"/>
    <row r="914" ht="16.5" customHeight="1" x14ac:dyDescent="0.2"/>
    <row r="915" ht="16.5" customHeight="1" x14ac:dyDescent="0.2"/>
    <row r="916" ht="16.5" customHeight="1" x14ac:dyDescent="0.2"/>
    <row r="917" ht="16.5" customHeight="1" x14ac:dyDescent="0.2"/>
    <row r="918" ht="16.5" customHeight="1" x14ac:dyDescent="0.2"/>
    <row r="919" ht="16.5" customHeight="1" x14ac:dyDescent="0.2"/>
    <row r="920" ht="16.5" customHeight="1" x14ac:dyDescent="0.2"/>
    <row r="921" ht="16.5" customHeight="1" x14ac:dyDescent="0.2"/>
    <row r="922" ht="16.5" customHeight="1" x14ac:dyDescent="0.2"/>
    <row r="923" ht="16.5" customHeight="1" x14ac:dyDescent="0.2"/>
    <row r="924" ht="16.5" customHeight="1" x14ac:dyDescent="0.2"/>
    <row r="925" ht="16.5" customHeight="1" x14ac:dyDescent="0.2"/>
    <row r="926" ht="16.5" customHeight="1" x14ac:dyDescent="0.2"/>
    <row r="927" ht="16.5" customHeight="1" x14ac:dyDescent="0.2"/>
    <row r="928" ht="16.5" customHeight="1" x14ac:dyDescent="0.2"/>
    <row r="929" ht="16.5" customHeight="1" x14ac:dyDescent="0.2"/>
    <row r="930" ht="16.5" customHeight="1" x14ac:dyDescent="0.2"/>
    <row r="931" ht="16.5" customHeight="1" x14ac:dyDescent="0.2"/>
    <row r="932" ht="16.5" customHeight="1" x14ac:dyDescent="0.2"/>
    <row r="933" ht="16.5" customHeight="1" x14ac:dyDescent="0.2"/>
    <row r="934" ht="16.5" customHeight="1" x14ac:dyDescent="0.2"/>
    <row r="935" ht="16.5" customHeight="1" x14ac:dyDescent="0.2"/>
    <row r="936" ht="16.5" customHeight="1" x14ac:dyDescent="0.2"/>
    <row r="937" ht="16.5" customHeight="1" x14ac:dyDescent="0.2"/>
    <row r="938" ht="16.5" customHeight="1" x14ac:dyDescent="0.2"/>
    <row r="939" ht="16.5" customHeight="1" x14ac:dyDescent="0.2"/>
    <row r="940" ht="16.5" customHeight="1" x14ac:dyDescent="0.2"/>
    <row r="941" ht="16.5" customHeight="1" x14ac:dyDescent="0.2"/>
    <row r="942" ht="16.5" customHeight="1" x14ac:dyDescent="0.2"/>
    <row r="943" ht="16.5" customHeight="1" x14ac:dyDescent="0.2"/>
    <row r="944" ht="16.5" customHeight="1" x14ac:dyDescent="0.2"/>
    <row r="945" ht="16.5" customHeight="1" x14ac:dyDescent="0.2"/>
    <row r="946" ht="16.5" customHeight="1" x14ac:dyDescent="0.2"/>
    <row r="947" ht="16.5" customHeight="1" x14ac:dyDescent="0.2"/>
    <row r="948" ht="16.5" customHeight="1" x14ac:dyDescent="0.2"/>
    <row r="949" ht="16.5" customHeight="1" x14ac:dyDescent="0.2"/>
    <row r="950" ht="16.5" customHeight="1" x14ac:dyDescent="0.2"/>
    <row r="951" ht="16.5" customHeight="1" x14ac:dyDescent="0.2"/>
    <row r="952" ht="16.5" customHeight="1" x14ac:dyDescent="0.2"/>
    <row r="953" ht="16.5" customHeight="1" x14ac:dyDescent="0.2"/>
  </sheetData>
  <autoFilter ref="B13:AR14" xr:uid="{00000000-0009-0000-0000-000008000000}">
    <filterColumn colId="23" showButton="0"/>
    <filterColumn colId="24" showButton="0"/>
    <filterColumn colId="25" showButton="0"/>
    <filterColumn colId="26" showButton="0"/>
    <filterColumn colId="27" showButton="0"/>
  </autoFilter>
  <mergeCells count="97">
    <mergeCell ref="AM12:AR12"/>
    <mergeCell ref="AS15:AS17"/>
    <mergeCell ref="H22:H26"/>
    <mergeCell ref="AM22:AM26"/>
    <mergeCell ref="AM15:AM17"/>
    <mergeCell ref="H18:H21"/>
    <mergeCell ref="AM18:AM21"/>
    <mergeCell ref="AO13:AO14"/>
    <mergeCell ref="AP13:AP14"/>
    <mergeCell ref="AQ13:AQ14"/>
    <mergeCell ref="AR13:AR14"/>
    <mergeCell ref="H15:H17"/>
    <mergeCell ref="AH13:AH14"/>
    <mergeCell ref="AI13:AI14"/>
    <mergeCell ref="AJ13:AJ14"/>
    <mergeCell ref="AK13:AK14"/>
    <mergeCell ref="B18:B21"/>
    <mergeCell ref="D18:D21"/>
    <mergeCell ref="E18:E21"/>
    <mergeCell ref="F18:F21"/>
    <mergeCell ref="G18:G21"/>
    <mergeCell ref="D22:D26"/>
    <mergeCell ref="E22:E26"/>
    <mergeCell ref="F22:F26"/>
    <mergeCell ref="G22:G26"/>
    <mergeCell ref="B22:B26"/>
    <mergeCell ref="B15:B17"/>
    <mergeCell ref="D15:D17"/>
    <mergeCell ref="E15:E17"/>
    <mergeCell ref="F15:F17"/>
    <mergeCell ref="G15:G17"/>
    <mergeCell ref="N13:N14"/>
    <mergeCell ref="AM13:AM14"/>
    <mergeCell ref="AN13:AN14"/>
    <mergeCell ref="AG13:AG14"/>
    <mergeCell ref="P13:P14"/>
    <mergeCell ref="Q13:Q14"/>
    <mergeCell ref="R13:R14"/>
    <mergeCell ref="S13:S14"/>
    <mergeCell ref="T13:T14"/>
    <mergeCell ref="U13:U14"/>
    <mergeCell ref="V13:V14"/>
    <mergeCell ref="W13:W14"/>
    <mergeCell ref="X13:X14"/>
    <mergeCell ref="Y13:AD13"/>
    <mergeCell ref="AF13:AF14"/>
    <mergeCell ref="E13:E14"/>
    <mergeCell ref="F13:F14"/>
    <mergeCell ref="G13:G14"/>
    <mergeCell ref="H13:H14"/>
    <mergeCell ref="I13:I14"/>
    <mergeCell ref="AS13:AS14"/>
    <mergeCell ref="B1:G6"/>
    <mergeCell ref="H1:AM6"/>
    <mergeCell ref="AN1:AN2"/>
    <mergeCell ref="AO1:AO2"/>
    <mergeCell ref="B9:F9"/>
    <mergeCell ref="G9:AM9"/>
    <mergeCell ref="B10:F10"/>
    <mergeCell ref="G10:AM10"/>
    <mergeCell ref="B12:N12"/>
    <mergeCell ref="O12:U12"/>
    <mergeCell ref="V12:AC12"/>
    <mergeCell ref="AF12:AK12"/>
    <mergeCell ref="O13:O14"/>
    <mergeCell ref="B13:B14"/>
    <mergeCell ref="C13:C14"/>
    <mergeCell ref="AQ15:AQ17"/>
    <mergeCell ref="AQ18:AQ21"/>
    <mergeCell ref="AQ22:AQ26"/>
    <mergeCell ref="AO22:AO26"/>
    <mergeCell ref="AO18:AO21"/>
    <mergeCell ref="AP22:AP26"/>
    <mergeCell ref="AP18:AP21"/>
    <mergeCell ref="AP15:AP17"/>
    <mergeCell ref="AO15:AO17"/>
    <mergeCell ref="AR15:AR17"/>
    <mergeCell ref="AR22:AR26"/>
    <mergeCell ref="AR18:AR21"/>
    <mergeCell ref="AS18:AS21"/>
    <mergeCell ref="AS22:AS26"/>
    <mergeCell ref="J13:J14"/>
    <mergeCell ref="K15:K17"/>
    <mergeCell ref="L15:L17"/>
    <mergeCell ref="M15:M17"/>
    <mergeCell ref="K18:K21"/>
    <mergeCell ref="L18:L21"/>
    <mergeCell ref="M18:M21"/>
    <mergeCell ref="K13:K14"/>
    <mergeCell ref="L13:L14"/>
    <mergeCell ref="M13:M14"/>
    <mergeCell ref="K22:K26"/>
    <mergeCell ref="L22:L26"/>
    <mergeCell ref="M22:M26"/>
    <mergeCell ref="AL15:AL17"/>
    <mergeCell ref="AL18:AL21"/>
    <mergeCell ref="AL22:AL26"/>
  </mergeCells>
  <conditionalFormatting sqref="O15:O27">
    <cfRule type="cellIs" dxfId="281" priority="31" operator="equal">
      <formula>"MUY ALTA"</formula>
    </cfRule>
    <cfRule type="cellIs" dxfId="280" priority="32" operator="equal">
      <formula>"ALTA"</formula>
    </cfRule>
    <cfRule type="cellIs" dxfId="279" priority="33" operator="equal">
      <formula>"MEDIA"</formula>
    </cfRule>
    <cfRule type="cellIs" dxfId="278" priority="34" operator="equal">
      <formula>"BAJA"</formula>
    </cfRule>
    <cfRule type="cellIs" dxfId="277" priority="35" operator="equal">
      <formula>"MUY BAJA"</formula>
    </cfRule>
  </conditionalFormatting>
  <conditionalFormatting sqref="R15:R27">
    <cfRule type="containsText" dxfId="276" priority="29" operator="containsText" text="❌">
      <formula>NOT(ISERROR(SEARCH(("❌"),(R15))))</formula>
    </cfRule>
  </conditionalFormatting>
  <conditionalFormatting sqref="S15:S17">
    <cfRule type="cellIs" dxfId="275" priority="243" operator="equal">
      <formula>"MDOERADO"</formula>
    </cfRule>
  </conditionalFormatting>
  <conditionalFormatting sqref="S15:S27">
    <cfRule type="cellIs" dxfId="274" priority="43" operator="equal">
      <formula>"LEVE"</formula>
    </cfRule>
    <cfRule type="cellIs" dxfId="273" priority="40" operator="equal">
      <formula>"CATASTROFICO"</formula>
    </cfRule>
    <cfRule type="cellIs" dxfId="272" priority="41" operator="equal">
      <formula>"MAYOR"</formula>
    </cfRule>
    <cfRule type="cellIs" dxfId="271" priority="42" operator="equal">
      <formula>"MENOR"</formula>
    </cfRule>
  </conditionalFormatting>
  <conditionalFormatting sqref="S18:S27">
    <cfRule type="cellIs" dxfId="270" priority="30" operator="equal">
      <formula>"MODERADO"</formula>
    </cfRule>
  </conditionalFormatting>
  <conditionalFormatting sqref="U15:U27">
    <cfRule type="cellIs" dxfId="269" priority="37" operator="equal">
      <formula>"Alto"</formula>
    </cfRule>
    <cfRule type="cellIs" dxfId="268" priority="36" operator="equal">
      <formula>"Extremo"</formula>
    </cfRule>
    <cfRule type="cellIs" dxfId="267" priority="38" operator="equal">
      <formula>"Moderado"</formula>
    </cfRule>
    <cfRule type="cellIs" dxfId="266" priority="39" operator="equal">
      <formula>"Bajo"</formula>
    </cfRule>
  </conditionalFormatting>
  <conditionalFormatting sqref="AG15:AG27">
    <cfRule type="cellIs" dxfId="265" priority="85" operator="equal">
      <formula>"Muy Baja"</formula>
    </cfRule>
    <cfRule type="cellIs" dxfId="264" priority="84" operator="equal">
      <formula>"Baja"</formula>
    </cfRule>
    <cfRule type="cellIs" dxfId="263" priority="83" operator="equal">
      <formula>"Media"</formula>
    </cfRule>
    <cfRule type="cellIs" dxfId="262" priority="82" operator="equal">
      <formula>"Alta"</formula>
    </cfRule>
    <cfRule type="cellIs" dxfId="261" priority="81" operator="equal">
      <formula>"Muy Alta"</formula>
    </cfRule>
  </conditionalFormatting>
  <conditionalFormatting sqref="AI15:AI27">
    <cfRule type="cellIs" dxfId="260" priority="94" operator="equal">
      <formula>"Leve"</formula>
    </cfRule>
    <cfRule type="cellIs" dxfId="259" priority="93" operator="equal">
      <formula>"Menor"</formula>
    </cfRule>
    <cfRule type="cellIs" dxfId="258" priority="92" operator="equal">
      <formula>"Moderado"</formula>
    </cfRule>
    <cfRule type="cellIs" dxfId="257" priority="91" operator="equal">
      <formula>"Mayor"</formula>
    </cfRule>
    <cfRule type="cellIs" dxfId="256" priority="90" operator="equal">
      <formula>"Catastrófico"</formula>
    </cfRule>
  </conditionalFormatting>
  <conditionalFormatting sqref="AK16:AK21">
    <cfRule type="cellIs" dxfId="255" priority="119" operator="equal">
      <formula>"Moderado"</formula>
    </cfRule>
    <cfRule type="cellIs" dxfId="254" priority="117" operator="equal">
      <formula>"Extremo"</formula>
    </cfRule>
    <cfRule type="cellIs" dxfId="253" priority="118" operator="equal">
      <formula>"Alto"</formula>
    </cfRule>
    <cfRule type="cellIs" dxfId="252" priority="120" operator="equal">
      <formula>"Bajo"</formula>
    </cfRule>
  </conditionalFormatting>
  <conditionalFormatting sqref="AK15:AL15 AL18">
    <cfRule type="cellIs" dxfId="251" priority="288" operator="equal">
      <formula>"Extremo"</formula>
    </cfRule>
    <cfRule type="cellIs" dxfId="250" priority="289" operator="equal">
      <formula>"Alto"</formula>
    </cfRule>
  </conditionalFormatting>
  <conditionalFormatting sqref="AK15:AL15">
    <cfRule type="cellIs" dxfId="249" priority="290" operator="equal">
      <formula>"Moderado"</formula>
    </cfRule>
    <cfRule type="cellIs" dxfId="248" priority="291" operator="equal">
      <formula>"Bajo"</formula>
    </cfRule>
  </conditionalFormatting>
  <conditionalFormatting sqref="AK22:AL22 AK23:AK26 AK27:AL27">
    <cfRule type="cellIs" dxfId="247" priority="223" operator="equal">
      <formula>"Extremo"</formula>
    </cfRule>
    <cfRule type="cellIs" dxfId="246" priority="224" operator="equal">
      <formula>"Alto"</formula>
    </cfRule>
    <cfRule type="cellIs" dxfId="245" priority="225" operator="equal">
      <formula>"Moderado"</formula>
    </cfRule>
    <cfRule type="cellIs" dxfId="244" priority="226" operator="equal">
      <formula>"Bajo"</formula>
    </cfRule>
  </conditionalFormatting>
  <conditionalFormatting sqref="AL18">
    <cfRule type="cellIs" dxfId="243" priority="281" operator="equal">
      <formula>"Moderado"</formula>
    </cfRule>
    <cfRule type="cellIs" dxfId="242" priority="282" operator="equal">
      <formula>"Bajo"</formula>
    </cfRule>
  </conditionalFormatting>
  <conditionalFormatting sqref="AR15:AS15">
    <cfRule type="cellIs" dxfId="241" priority="25" operator="equal">
      <formula>"Completo"</formula>
    </cfRule>
    <cfRule type="cellIs" dxfId="240" priority="28" operator="equal">
      <formula>"Atrasado"</formula>
    </cfRule>
    <cfRule type="cellIs" dxfId="239" priority="27" operator="equal">
      <formula>"No iniciado"</formula>
    </cfRule>
  </conditionalFormatting>
  <conditionalFormatting sqref="AR18:AS18">
    <cfRule type="cellIs" dxfId="238" priority="20" operator="equal">
      <formula>"Atrasado"</formula>
    </cfRule>
    <cfRule type="cellIs" dxfId="237" priority="17" operator="equal">
      <formula>"Completo"</formula>
    </cfRule>
    <cfRule type="cellIs" dxfId="236" priority="19" operator="equal">
      <formula>"No iniciado"</formula>
    </cfRule>
  </conditionalFormatting>
  <conditionalFormatting sqref="AR22:AS22">
    <cfRule type="cellIs" dxfId="235" priority="4" operator="equal">
      <formula>"Atrasado"</formula>
    </cfRule>
    <cfRule type="cellIs" dxfId="234" priority="3" operator="equal">
      <formula>"No iniciado"</formula>
    </cfRule>
    <cfRule type="cellIs" dxfId="233" priority="1" operator="equal">
      <formula>"Completo"</formula>
    </cfRule>
  </conditionalFormatting>
  <dataValidations count="1">
    <dataValidation allowBlank="1" showInputMessage="1" showErrorMessage="1" prompt="Recuerde que las acciones se generan bajo la medida de mitigar el riesgo" sqref="AN15:AN26" xr:uid="{00000000-0002-0000-0800-000000000000}"/>
  </dataValidations>
  <pageMargins left="0.7" right="0.7" top="0.75" bottom="0.7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6" operator="containsText" id="{A3A66235-271E-4A4E-9087-E83EF3C4A751}">
            <xm:f>NOT(ISERROR(SEARCH("En desarrollo",AR15)))</xm:f>
            <xm:f>"En desarrollo"</xm:f>
            <x14:dxf>
              <fill>
                <patternFill>
                  <bgColor rgb="FFFFFF00"/>
                </patternFill>
              </fill>
            </x14:dxf>
          </x14:cfRule>
          <xm:sqref>AR15:AS15</xm:sqref>
        </x14:conditionalFormatting>
        <x14:conditionalFormatting xmlns:xm="http://schemas.microsoft.com/office/excel/2006/main">
          <x14:cfRule type="containsText" priority="18" operator="containsText" id="{AF8935F4-523A-415B-A1A0-E79E7BB2FD94}">
            <xm:f>NOT(ISERROR(SEARCH("En desarrollo",AR18)))</xm:f>
            <xm:f>"En desarrollo"</xm:f>
            <x14:dxf>
              <fill>
                <patternFill>
                  <bgColor rgb="FFFFFF00"/>
                </patternFill>
              </fill>
            </x14:dxf>
          </x14:cfRule>
          <xm:sqref>AR18:AS18</xm:sqref>
        </x14:conditionalFormatting>
        <x14:conditionalFormatting xmlns:xm="http://schemas.microsoft.com/office/excel/2006/main">
          <x14:cfRule type="containsText" priority="2" operator="containsText" id="{24AED0A2-51F8-4B69-85C4-95B2CB6A146B}">
            <xm:f>NOT(ISERROR(SEARCH("En desarrollo",AR22)))</xm:f>
            <xm:f>"En desarrollo"</xm:f>
            <x14:dxf>
              <fill>
                <patternFill>
                  <bgColor rgb="FFFFFF00"/>
                </patternFill>
              </fill>
            </x14:dxf>
          </x14:cfRule>
          <xm:sqref>AR22:AS22</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D58EC17C-9CF6-4828-B164-D13B8F71E8B8}">
          <x14:formula1>
            <xm:f>'Tabla probabilidad'!$G$39:$G$60</xm:f>
          </x14:formula1>
          <xm:sqref>M15 M18 M22 M27</xm:sqref>
        </x14:dataValidation>
        <x14:dataValidation type="list" allowBlank="1" showInputMessage="1" showErrorMessage="1" xr:uid="{1E5B26BF-7CDD-4278-86F7-CA979384CC02}">
          <x14:formula1>
            <xm:f>'Tabla probabilidad'!$D$39:$D$48</xm:f>
          </x14:formula1>
          <xm:sqref>L15 L18 L22 L27</xm:sqref>
        </x14:dataValidation>
        <x14:dataValidation type="list" allowBlank="1" showInputMessage="1" showErrorMessage="1" xr:uid="{6CB9E8C1-9715-4606-A3FB-EE7EF867EAC1}">
          <x14:formula1>
            <xm:f>'Tabla probabilidad'!$C$39:$C$42</xm:f>
          </x14:formula1>
          <xm:sqref>K15 K18 K22 K27</xm:sqref>
        </x14:dataValidation>
        <x14:dataValidation type="list" allowBlank="1" showInputMessage="1" showErrorMessage="1" xr:uid="{CCCB6F77-EEC3-4A51-BB3C-08DE0C7E7E20}">
          <x14:formula1>
            <xm:f>'Tratamiento del riesgo'!$C$5:$C$8</xm:f>
          </x14:formula1>
          <xm:sqref>AM15 AM18 AM22 AM27</xm:sqref>
        </x14:dataValidation>
        <x14:dataValidation type="list" allowBlank="1" showInputMessage="1" showErrorMessage="1" xr:uid="{2E10FC15-3174-4BB1-AD1A-2E492D493120}">
          <x14:formula1>
            <xm:f>'Tabla probabilidad'!$C$51:$C$57</xm:f>
          </x14:formula1>
          <xm:sqref>G15 G18 G22 G27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B946"/>
  <sheetViews>
    <sheetView topLeftCell="AC32" zoomScale="68" zoomScaleNormal="68" workbookViewId="0">
      <selection activeCell="AO34" sqref="AO34"/>
    </sheetView>
  </sheetViews>
  <sheetFormatPr baseColWidth="10" defaultColWidth="12.625" defaultRowHeight="15" customHeight="1" x14ac:dyDescent="0.35"/>
  <cols>
    <col min="1" max="1" width="1.75" style="308" customWidth="1"/>
    <col min="2" max="2" width="12.125" style="146" customWidth="1"/>
    <col min="3" max="3" width="26.75" style="146" customWidth="1"/>
    <col min="4" max="4" width="41.25" style="146" customWidth="1"/>
    <col min="5" max="5" width="45.375" style="146" customWidth="1"/>
    <col min="6" max="6" width="18.5" style="146" customWidth="1"/>
    <col min="7" max="7" width="44" style="146" customWidth="1"/>
    <col min="8" max="8" width="13.5" style="147" hidden="1" customWidth="1"/>
    <col min="9" max="9" width="13.875" style="147" hidden="1" customWidth="1"/>
    <col min="10" max="10" width="15.875" style="146" customWidth="1"/>
    <col min="11" max="11" width="18.25" style="146" customWidth="1"/>
    <col min="12" max="12" width="12.5" style="146" customWidth="1"/>
    <col min="13" max="13" width="15.25" style="146" customWidth="1"/>
    <col min="14" max="14" width="16.125" style="146" customWidth="1"/>
    <col min="15" max="15" width="16.75" style="146" customWidth="1"/>
    <col min="16" max="16" width="13.375" style="146" customWidth="1"/>
    <col min="17" max="17" width="17.25" style="146" customWidth="1"/>
    <col min="18" max="18" width="15.25" style="146" customWidth="1"/>
    <col min="19" max="19" width="9.125" style="146" customWidth="1"/>
    <col min="20" max="20" width="10.625" style="146" customWidth="1"/>
    <col min="21" max="21" width="5.125" style="146" customWidth="1"/>
    <col min="22" max="22" width="64.625" style="146" customWidth="1"/>
    <col min="23" max="23" width="17.625" style="146" customWidth="1"/>
    <col min="24" max="24" width="6" style="146" customWidth="1"/>
    <col min="25" max="25" width="4.375" style="146" customWidth="1"/>
    <col min="26" max="26" width="4.875" style="146" customWidth="1"/>
    <col min="27" max="27" width="6.25" style="146" customWidth="1"/>
    <col min="28" max="28" width="5.875" style="146" customWidth="1"/>
    <col min="29" max="29" width="10.5" style="146" customWidth="1"/>
    <col min="30" max="30" width="2.375" style="146" customWidth="1"/>
    <col min="31" max="31" width="3.75" style="146" customWidth="1"/>
    <col min="32" max="32" width="20.375" style="146" customWidth="1"/>
    <col min="33" max="33" width="9.125" style="146" customWidth="1"/>
    <col min="34" max="34" width="16.75" style="146" customWidth="1"/>
    <col min="35" max="35" width="8" style="146" customWidth="1"/>
    <col min="36" max="37" width="19.125" style="146" customWidth="1"/>
    <col min="38" max="38" width="20.75" style="146" customWidth="1"/>
    <col min="39" max="39" width="0.125" style="146" customWidth="1"/>
    <col min="40" max="40" width="16.125" style="146" customWidth="1"/>
    <col min="41" max="41" width="28" style="146" bestFit="1" customWidth="1"/>
    <col min="42" max="42" width="33" style="146" hidden="1" customWidth="1"/>
    <col min="43" max="43" width="15.5" style="146" hidden="1" customWidth="1"/>
    <col min="44" max="44" width="10.125" style="146" customWidth="1"/>
    <col min="45" max="63" width="10" style="146" customWidth="1"/>
    <col min="64" max="16384" width="12.625" style="146"/>
  </cols>
  <sheetData>
    <row r="1" spans="1:63" ht="15" customHeight="1" x14ac:dyDescent="0.3">
      <c r="B1" s="1316"/>
      <c r="C1" s="1317"/>
      <c r="D1" s="1317"/>
      <c r="E1" s="1317"/>
      <c r="F1" s="1318"/>
      <c r="G1" s="1325" t="s">
        <v>269</v>
      </c>
      <c r="H1" s="1690"/>
      <c r="I1" s="1690"/>
      <c r="J1" s="1326"/>
      <c r="K1" s="1326"/>
      <c r="L1" s="1326"/>
      <c r="M1" s="1326"/>
      <c r="N1" s="1326"/>
      <c r="O1" s="1326"/>
      <c r="P1" s="1326"/>
      <c r="Q1" s="1326"/>
      <c r="R1" s="1326"/>
      <c r="S1" s="1326"/>
      <c r="T1" s="1326"/>
      <c r="U1" s="1326"/>
      <c r="V1" s="1326"/>
      <c r="W1" s="1326"/>
      <c r="X1" s="1326"/>
      <c r="Y1" s="1326"/>
      <c r="Z1" s="1326"/>
      <c r="AA1" s="1326"/>
      <c r="AB1" s="1326"/>
      <c r="AC1" s="1326"/>
      <c r="AD1" s="1326"/>
      <c r="AE1" s="1326"/>
      <c r="AF1" s="1326"/>
      <c r="AG1" s="1326"/>
      <c r="AH1" s="1326"/>
      <c r="AI1" s="1326"/>
      <c r="AJ1" s="1326"/>
      <c r="AK1" s="1326"/>
      <c r="AL1" s="1327"/>
      <c r="AM1" s="1334" t="s">
        <v>270</v>
      </c>
      <c r="AN1" s="1561" t="s">
        <v>271</v>
      </c>
      <c r="AO1" s="308"/>
      <c r="AP1" s="308"/>
      <c r="AQ1" s="308"/>
    </row>
    <row r="2" spans="1:63" ht="15" customHeight="1" x14ac:dyDescent="0.3">
      <c r="B2" s="1319"/>
      <c r="C2" s="1320"/>
      <c r="D2" s="1320"/>
      <c r="E2" s="1320"/>
      <c r="F2" s="1321"/>
      <c r="G2" s="1328"/>
      <c r="H2" s="1693"/>
      <c r="I2" s="1693"/>
      <c r="J2" s="1329"/>
      <c r="K2" s="1329"/>
      <c r="L2" s="1329"/>
      <c r="M2" s="1329"/>
      <c r="N2" s="1329"/>
      <c r="O2" s="1329"/>
      <c r="P2" s="1329"/>
      <c r="Q2" s="1329"/>
      <c r="R2" s="1329"/>
      <c r="S2" s="1329"/>
      <c r="T2" s="1329"/>
      <c r="U2" s="1329"/>
      <c r="V2" s="1329"/>
      <c r="W2" s="1329"/>
      <c r="X2" s="1329"/>
      <c r="Y2" s="1329"/>
      <c r="Z2" s="1329"/>
      <c r="AA2" s="1329"/>
      <c r="AB2" s="1329"/>
      <c r="AC2" s="1329"/>
      <c r="AD2" s="1329"/>
      <c r="AE2" s="1329"/>
      <c r="AF2" s="1329"/>
      <c r="AG2" s="1329"/>
      <c r="AH2" s="1329"/>
      <c r="AI2" s="1329"/>
      <c r="AJ2" s="1329"/>
      <c r="AK2" s="1329"/>
      <c r="AL2" s="1330"/>
      <c r="AM2" s="1335"/>
      <c r="AN2" s="1562"/>
      <c r="AO2" s="308"/>
      <c r="AP2" s="308"/>
      <c r="AQ2" s="308"/>
    </row>
    <row r="3" spans="1:63" ht="5.25" customHeight="1" x14ac:dyDescent="0.3">
      <c r="B3" s="1319"/>
      <c r="C3" s="1320"/>
      <c r="D3" s="1320"/>
      <c r="E3" s="1320"/>
      <c r="F3" s="1321"/>
      <c r="G3" s="1328"/>
      <c r="H3" s="1693"/>
      <c r="I3" s="1693"/>
      <c r="J3" s="1329"/>
      <c r="K3" s="1329"/>
      <c r="L3" s="1329"/>
      <c r="M3" s="1329"/>
      <c r="N3" s="1329"/>
      <c r="O3" s="1329"/>
      <c r="P3" s="1329"/>
      <c r="Q3" s="1329"/>
      <c r="R3" s="1329"/>
      <c r="S3" s="1329"/>
      <c r="T3" s="1329"/>
      <c r="U3" s="1329"/>
      <c r="V3" s="1329"/>
      <c r="W3" s="1329"/>
      <c r="X3" s="1329"/>
      <c r="Y3" s="1329"/>
      <c r="Z3" s="1329"/>
      <c r="AA3" s="1329"/>
      <c r="AB3" s="1329"/>
      <c r="AC3" s="1329"/>
      <c r="AD3" s="1329"/>
      <c r="AE3" s="1329"/>
      <c r="AF3" s="1329"/>
      <c r="AG3" s="1329"/>
      <c r="AH3" s="1329"/>
      <c r="AI3" s="1329"/>
      <c r="AJ3" s="1329"/>
      <c r="AK3" s="1329"/>
      <c r="AL3" s="1330"/>
      <c r="AN3" s="313"/>
      <c r="AO3" s="308"/>
      <c r="AP3" s="308"/>
      <c r="AQ3" s="308"/>
    </row>
    <row r="4" spans="1:63" ht="30" customHeight="1" x14ac:dyDescent="0.3">
      <c r="B4" s="1319"/>
      <c r="C4" s="1320"/>
      <c r="D4" s="1320"/>
      <c r="E4" s="1320"/>
      <c r="F4" s="1321"/>
      <c r="G4" s="1328"/>
      <c r="H4" s="1693"/>
      <c r="I4" s="1693"/>
      <c r="J4" s="1329"/>
      <c r="K4" s="1329"/>
      <c r="L4" s="1329"/>
      <c r="M4" s="1329"/>
      <c r="N4" s="1329"/>
      <c r="O4" s="1329"/>
      <c r="P4" s="1329"/>
      <c r="Q4" s="1329"/>
      <c r="R4" s="1329"/>
      <c r="S4" s="1329"/>
      <c r="T4" s="1329"/>
      <c r="U4" s="1329"/>
      <c r="V4" s="1329"/>
      <c r="W4" s="1329"/>
      <c r="X4" s="1329"/>
      <c r="Y4" s="1329"/>
      <c r="Z4" s="1329"/>
      <c r="AA4" s="1329"/>
      <c r="AB4" s="1329"/>
      <c r="AC4" s="1329"/>
      <c r="AD4" s="1329"/>
      <c r="AE4" s="1329"/>
      <c r="AF4" s="1329"/>
      <c r="AG4" s="1329"/>
      <c r="AH4" s="1329"/>
      <c r="AI4" s="1329"/>
      <c r="AJ4" s="1329"/>
      <c r="AK4" s="1329"/>
      <c r="AL4" s="1330"/>
      <c r="AM4" s="314" t="s">
        <v>272</v>
      </c>
      <c r="AN4" s="315" t="s">
        <v>273</v>
      </c>
      <c r="AO4" s="308"/>
      <c r="AP4" s="308"/>
      <c r="AQ4" s="308"/>
    </row>
    <row r="5" spans="1:63" ht="6" customHeight="1" x14ac:dyDescent="0.3">
      <c r="B5" s="1319"/>
      <c r="C5" s="1320"/>
      <c r="D5" s="1320"/>
      <c r="E5" s="1320"/>
      <c r="F5" s="1321"/>
      <c r="G5" s="1328"/>
      <c r="H5" s="1693"/>
      <c r="I5" s="1693"/>
      <c r="J5" s="1329"/>
      <c r="K5" s="1329"/>
      <c r="L5" s="1329"/>
      <c r="M5" s="1329"/>
      <c r="N5" s="1329"/>
      <c r="O5" s="1329"/>
      <c r="P5" s="1329"/>
      <c r="Q5" s="1329"/>
      <c r="R5" s="1329"/>
      <c r="S5" s="1329"/>
      <c r="T5" s="1329"/>
      <c r="U5" s="1329"/>
      <c r="V5" s="1329"/>
      <c r="W5" s="1329"/>
      <c r="X5" s="1329"/>
      <c r="Y5" s="1329"/>
      <c r="Z5" s="1329"/>
      <c r="AA5" s="1329"/>
      <c r="AB5" s="1329"/>
      <c r="AC5" s="1329"/>
      <c r="AD5" s="1329"/>
      <c r="AE5" s="1329"/>
      <c r="AF5" s="1329"/>
      <c r="AG5" s="1329"/>
      <c r="AH5" s="1329"/>
      <c r="AI5" s="1329"/>
      <c r="AJ5" s="1329"/>
      <c r="AK5" s="1329"/>
      <c r="AL5" s="1330"/>
      <c r="AN5" s="150"/>
      <c r="AO5" s="308"/>
      <c r="AP5" s="308"/>
      <c r="AQ5" s="308"/>
    </row>
    <row r="6" spans="1:63" ht="33" customHeight="1" x14ac:dyDescent="0.3">
      <c r="B6" s="1322"/>
      <c r="C6" s="1323"/>
      <c r="D6" s="1323"/>
      <c r="E6" s="1323"/>
      <c r="F6" s="1324"/>
      <c r="G6" s="1331"/>
      <c r="H6" s="1696"/>
      <c r="I6" s="1696"/>
      <c r="J6" s="1332"/>
      <c r="K6" s="1332"/>
      <c r="L6" s="1332"/>
      <c r="M6" s="1332"/>
      <c r="N6" s="1332"/>
      <c r="O6" s="1332"/>
      <c r="P6" s="1332"/>
      <c r="Q6" s="1332"/>
      <c r="R6" s="1332"/>
      <c r="S6" s="1332"/>
      <c r="T6" s="1332"/>
      <c r="U6" s="1332"/>
      <c r="V6" s="1332"/>
      <c r="W6" s="1332"/>
      <c r="X6" s="1332"/>
      <c r="Y6" s="1332"/>
      <c r="Z6" s="1332"/>
      <c r="AA6" s="1332"/>
      <c r="AB6" s="1332"/>
      <c r="AC6" s="1332"/>
      <c r="AD6" s="1332"/>
      <c r="AE6" s="1332"/>
      <c r="AF6" s="1332"/>
      <c r="AG6" s="1332"/>
      <c r="AH6" s="1332"/>
      <c r="AI6" s="1332"/>
      <c r="AJ6" s="1332"/>
      <c r="AK6" s="1332"/>
      <c r="AL6" s="1333"/>
      <c r="AM6" s="316" t="s">
        <v>274</v>
      </c>
      <c r="AN6" s="315" t="s">
        <v>277</v>
      </c>
      <c r="AO6" s="308"/>
      <c r="AP6" s="308"/>
      <c r="AQ6" s="308"/>
    </row>
    <row r="7" spans="1:63" s="308" customFormat="1" ht="15" customHeight="1" x14ac:dyDescent="0.3">
      <c r="B7" s="309"/>
      <c r="C7" s="310"/>
      <c r="D7" s="310"/>
      <c r="E7" s="310"/>
      <c r="F7" s="310"/>
      <c r="G7" s="310"/>
      <c r="H7" s="114"/>
      <c r="I7" s="114"/>
      <c r="J7" s="310"/>
      <c r="K7" s="310"/>
      <c r="L7" s="310"/>
      <c r="M7" s="310"/>
      <c r="N7" s="310"/>
      <c r="O7" s="310"/>
      <c r="P7" s="310"/>
      <c r="Q7" s="310"/>
      <c r="R7" s="310"/>
      <c r="S7" s="310"/>
      <c r="T7" s="310"/>
      <c r="U7" s="310"/>
      <c r="V7" s="310"/>
      <c r="W7" s="310"/>
      <c r="X7" s="310"/>
      <c r="Y7" s="310"/>
      <c r="Z7" s="310"/>
      <c r="AA7" s="310"/>
      <c r="AB7" s="310"/>
      <c r="AC7" s="310"/>
      <c r="AD7" s="310"/>
      <c r="AE7" s="310"/>
      <c r="AF7" s="310"/>
      <c r="AG7" s="310"/>
      <c r="AH7" s="310"/>
      <c r="AI7" s="310"/>
      <c r="AJ7" s="310"/>
      <c r="AK7" s="310"/>
      <c r="AL7" s="310"/>
      <c r="AM7" s="310"/>
      <c r="AN7" s="310"/>
    </row>
    <row r="8" spans="1:63" ht="12" customHeight="1" x14ac:dyDescent="0.3">
      <c r="B8" s="311"/>
      <c r="C8" s="312"/>
      <c r="D8" s="312"/>
      <c r="E8" s="312"/>
      <c r="F8" s="312"/>
      <c r="G8" s="312"/>
      <c r="H8" s="115"/>
      <c r="I8" s="115"/>
      <c r="J8" s="312"/>
      <c r="K8" s="312"/>
      <c r="L8" s="312"/>
      <c r="M8" s="312"/>
      <c r="N8" s="312"/>
      <c r="O8" s="312"/>
      <c r="P8" s="312"/>
      <c r="Q8" s="312"/>
      <c r="R8" s="312"/>
      <c r="S8" s="312"/>
      <c r="T8" s="312"/>
      <c r="U8" s="312"/>
      <c r="V8" s="312"/>
      <c r="W8" s="312"/>
      <c r="X8" s="312"/>
      <c r="Y8" s="312"/>
      <c r="Z8" s="312"/>
      <c r="AA8" s="312"/>
      <c r="AB8" s="312"/>
      <c r="AC8" s="312"/>
      <c r="AD8" s="312"/>
      <c r="AE8" s="312"/>
      <c r="AF8" s="312"/>
      <c r="AG8" s="312"/>
      <c r="AH8" s="312"/>
      <c r="AI8" s="312"/>
      <c r="AJ8" s="312"/>
      <c r="AK8" s="312"/>
      <c r="AL8" s="312"/>
      <c r="AM8" s="317"/>
      <c r="AN8" s="317"/>
      <c r="AO8" s="308"/>
      <c r="AP8" s="308"/>
    </row>
    <row r="9" spans="1:63" ht="37.5" customHeight="1" x14ac:dyDescent="0.3">
      <c r="B9" s="1337" t="s">
        <v>275</v>
      </c>
      <c r="C9" s="1338"/>
      <c r="D9" s="1338"/>
      <c r="E9" s="1339"/>
      <c r="F9" s="1802" t="s">
        <v>304</v>
      </c>
      <c r="G9" s="1803"/>
      <c r="H9" s="1804"/>
      <c r="I9" s="1804"/>
      <c r="J9" s="1805"/>
      <c r="K9" s="1803"/>
      <c r="L9" s="1803"/>
      <c r="M9" s="1803"/>
      <c r="N9" s="1803"/>
      <c r="O9" s="1803"/>
      <c r="P9" s="1803"/>
      <c r="Q9" s="1803"/>
      <c r="R9" s="1803"/>
      <c r="S9" s="1803"/>
      <c r="T9" s="1803"/>
      <c r="U9" s="1803"/>
      <c r="V9" s="1803"/>
      <c r="W9" s="1803"/>
      <c r="X9" s="1803"/>
      <c r="Y9" s="1803"/>
      <c r="Z9" s="1803"/>
      <c r="AA9" s="1803"/>
      <c r="AB9" s="1803"/>
      <c r="AC9" s="1803"/>
      <c r="AD9" s="1805"/>
      <c r="AE9" s="1803"/>
      <c r="AF9" s="1803"/>
      <c r="AG9" s="1803"/>
      <c r="AH9" s="1803"/>
      <c r="AI9" s="1803"/>
      <c r="AJ9" s="1803"/>
      <c r="AK9" s="1803"/>
      <c r="AL9" s="1803"/>
      <c r="AN9" s="318"/>
      <c r="AO9" s="308"/>
      <c r="AP9" s="308"/>
      <c r="AR9" s="116"/>
      <c r="AS9" s="116"/>
      <c r="AT9" s="116"/>
      <c r="AU9" s="116"/>
      <c r="AV9" s="116"/>
      <c r="AW9" s="116"/>
      <c r="AX9" s="116"/>
      <c r="AY9" s="116"/>
      <c r="AZ9" s="116"/>
      <c r="BA9" s="116"/>
      <c r="BB9" s="116"/>
      <c r="BC9" s="116"/>
      <c r="BD9" s="116"/>
      <c r="BE9" s="116"/>
      <c r="BF9" s="116"/>
      <c r="BG9" s="116"/>
      <c r="BH9" s="116"/>
      <c r="BI9" s="116"/>
      <c r="BJ9" s="116"/>
      <c r="BK9" s="116"/>
    </row>
    <row r="10" spans="1:63" ht="36" customHeight="1" x14ac:dyDescent="0.3">
      <c r="B10" s="1337" t="s">
        <v>276</v>
      </c>
      <c r="C10" s="1338"/>
      <c r="D10" s="1338"/>
      <c r="E10" s="1339"/>
      <c r="F10" s="1340" t="str">
        <f>'[11]Objetivos y Alcances '!B12</f>
        <v>Recibir información de diferentes fuentes, a fin de procesarla, analizarla y suministrarla de manera veraz, ordenada, confiable, oportuna, tendiente a la optimización de recursos y a la generación de valor mediante la interpretación del contexto financiero, orientando a la alta dirección en la toma de decisiones.ión de la entidad.</v>
      </c>
      <c r="G10" s="1340"/>
      <c r="H10" s="1705"/>
      <c r="I10" s="1705"/>
      <c r="J10" s="1340"/>
      <c r="K10" s="1340"/>
      <c r="L10" s="1340"/>
      <c r="M10" s="1340"/>
      <c r="N10" s="1340"/>
      <c r="O10" s="1340"/>
      <c r="P10" s="1340"/>
      <c r="Q10" s="1340"/>
      <c r="R10" s="1340"/>
      <c r="S10" s="1340"/>
      <c r="T10" s="1340"/>
      <c r="U10" s="1340"/>
      <c r="V10" s="1340"/>
      <c r="W10" s="1340"/>
      <c r="X10" s="1340"/>
      <c r="Y10" s="1340"/>
      <c r="Z10" s="1340"/>
      <c r="AA10" s="1340"/>
      <c r="AB10" s="1340"/>
      <c r="AC10" s="1340"/>
      <c r="AD10" s="1340"/>
      <c r="AE10" s="1340"/>
      <c r="AF10" s="1340"/>
      <c r="AG10" s="1340"/>
      <c r="AH10" s="1340"/>
      <c r="AI10" s="1340"/>
      <c r="AJ10" s="1340"/>
      <c r="AK10" s="1340"/>
      <c r="AL10" s="1340"/>
      <c r="AM10" s="319"/>
      <c r="AN10" s="319"/>
      <c r="AO10" s="308"/>
      <c r="AP10" s="308"/>
      <c r="AR10" s="116"/>
      <c r="AS10" s="116"/>
      <c r="AT10" s="116"/>
      <c r="AU10" s="116"/>
      <c r="AV10" s="116"/>
      <c r="AW10" s="116"/>
      <c r="AX10" s="116"/>
      <c r="AY10" s="116"/>
      <c r="AZ10" s="116"/>
      <c r="BA10" s="116"/>
      <c r="BB10" s="116"/>
      <c r="BC10" s="116"/>
      <c r="BD10" s="116"/>
      <c r="BE10" s="116"/>
      <c r="BF10" s="116"/>
      <c r="BG10" s="116"/>
      <c r="BH10" s="116"/>
      <c r="BI10" s="116"/>
      <c r="BJ10" s="116"/>
      <c r="BK10" s="116"/>
    </row>
    <row r="11" spans="1:63" ht="14.25" customHeight="1" x14ac:dyDescent="0.3">
      <c r="B11" s="160"/>
      <c r="C11" s="160"/>
      <c r="D11" s="160"/>
      <c r="E11" s="160"/>
      <c r="F11" s="160"/>
      <c r="G11" s="116"/>
      <c r="H11" s="117"/>
      <c r="I11" s="117"/>
      <c r="J11" s="320"/>
      <c r="K11" s="320"/>
      <c r="L11" s="320"/>
      <c r="M11" s="116"/>
      <c r="N11" s="116"/>
      <c r="O11" s="116"/>
      <c r="P11" s="116"/>
      <c r="Q11" s="116"/>
      <c r="R11" s="116"/>
      <c r="S11" s="116"/>
      <c r="T11" s="116"/>
      <c r="U11" s="116"/>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row>
    <row r="12" spans="1:63" ht="36" customHeight="1" x14ac:dyDescent="0.3">
      <c r="B12" s="1667" t="s">
        <v>118</v>
      </c>
      <c r="C12" s="1667"/>
      <c r="D12" s="1342"/>
      <c r="E12" s="1342"/>
      <c r="F12" s="1342"/>
      <c r="G12" s="1342"/>
      <c r="H12" s="1713"/>
      <c r="I12" s="1713"/>
      <c r="J12" s="1342"/>
      <c r="K12" s="1342"/>
      <c r="L12" s="1342"/>
      <c r="M12" s="1342"/>
      <c r="N12" s="1808" t="s">
        <v>117</v>
      </c>
      <c r="O12" s="1809"/>
      <c r="P12" s="1809"/>
      <c r="Q12" s="1809"/>
      <c r="R12" s="1809"/>
      <c r="S12" s="1809"/>
      <c r="T12" s="1809"/>
      <c r="U12" s="1353" t="s">
        <v>123</v>
      </c>
      <c r="V12" s="1354"/>
      <c r="W12" s="1354"/>
      <c r="X12" s="1354"/>
      <c r="Y12" s="1354"/>
      <c r="Z12" s="1354"/>
      <c r="AA12" s="1354"/>
      <c r="AB12" s="1354"/>
      <c r="AC12" s="321"/>
      <c r="AD12" s="321"/>
      <c r="AE12" s="1355" t="s">
        <v>137</v>
      </c>
      <c r="AF12" s="1356"/>
      <c r="AG12" s="1356"/>
      <c r="AH12" s="1356"/>
      <c r="AI12" s="1356"/>
      <c r="AJ12" s="1357"/>
      <c r="AK12" s="774"/>
      <c r="AL12" s="1412" t="s">
        <v>131</v>
      </c>
      <c r="AM12" s="1413"/>
      <c r="AN12" s="1413"/>
      <c r="AO12" s="1413"/>
      <c r="AP12" s="1413"/>
      <c r="AQ12" s="1413"/>
      <c r="AR12" s="628" t="s">
        <v>937</v>
      </c>
      <c r="AS12" s="116"/>
      <c r="AT12" s="116"/>
      <c r="AU12" s="116"/>
      <c r="AV12" s="116"/>
      <c r="AW12" s="116"/>
      <c r="AX12" s="116"/>
      <c r="AY12" s="116"/>
      <c r="AZ12" s="116"/>
      <c r="BA12" s="116"/>
      <c r="BB12" s="116"/>
      <c r="BC12" s="116"/>
      <c r="BD12" s="116"/>
      <c r="BE12" s="116"/>
      <c r="BF12" s="116"/>
      <c r="BG12" s="116"/>
      <c r="BH12" s="116"/>
      <c r="BI12" s="116"/>
      <c r="BJ12" s="116"/>
      <c r="BK12" s="116"/>
    </row>
    <row r="13" spans="1:63" ht="33.75" customHeight="1" x14ac:dyDescent="0.3">
      <c r="B13" s="1341" t="s">
        <v>108</v>
      </c>
      <c r="C13" s="1667" t="s">
        <v>109</v>
      </c>
      <c r="D13" s="1345" t="s">
        <v>111</v>
      </c>
      <c r="E13" s="1345" t="s">
        <v>112</v>
      </c>
      <c r="F13" s="1345" t="s">
        <v>110</v>
      </c>
      <c r="G13" s="1345" t="s">
        <v>113</v>
      </c>
      <c r="H13" s="1675" t="s">
        <v>138</v>
      </c>
      <c r="I13" s="1675" t="s">
        <v>139</v>
      </c>
      <c r="J13" s="1360" t="s">
        <v>290</v>
      </c>
      <c r="K13" s="1360" t="s">
        <v>114</v>
      </c>
      <c r="L13" s="1345" t="s">
        <v>115</v>
      </c>
      <c r="M13" s="1811" t="s">
        <v>116</v>
      </c>
      <c r="N13" s="1368" t="s">
        <v>119</v>
      </c>
      <c r="O13" s="1358" t="s">
        <v>1</v>
      </c>
      <c r="P13" s="1368" t="s">
        <v>120</v>
      </c>
      <c r="Q13" s="1368" t="s">
        <v>1</v>
      </c>
      <c r="R13" s="1368" t="s">
        <v>121</v>
      </c>
      <c r="S13" s="1358" t="s">
        <v>1</v>
      </c>
      <c r="T13" s="1368" t="s">
        <v>122</v>
      </c>
      <c r="U13" s="1369" t="s">
        <v>127</v>
      </c>
      <c r="V13" s="1887" t="s">
        <v>126</v>
      </c>
      <c r="W13" s="1428" t="s">
        <v>124</v>
      </c>
      <c r="X13" s="1430" t="s">
        <v>125</v>
      </c>
      <c r="Y13" s="1430"/>
      <c r="Z13" s="1430"/>
      <c r="AA13" s="1430"/>
      <c r="AB13" s="1430"/>
      <c r="AC13" s="1430"/>
      <c r="AD13" s="322"/>
      <c r="AE13" s="1426"/>
      <c r="AF13" s="1431" t="s">
        <v>128</v>
      </c>
      <c r="AG13" s="1426" t="s">
        <v>1</v>
      </c>
      <c r="AH13" s="1431" t="s">
        <v>129</v>
      </c>
      <c r="AI13" s="1426" t="s">
        <v>1</v>
      </c>
      <c r="AJ13" s="1438" t="s">
        <v>130</v>
      </c>
      <c r="AK13" s="1439"/>
      <c r="AL13" s="1420" t="s">
        <v>132</v>
      </c>
      <c r="AM13" s="1420" t="s">
        <v>133</v>
      </c>
      <c r="AN13" s="1420" t="s">
        <v>134</v>
      </c>
      <c r="AO13" s="1420" t="s">
        <v>135</v>
      </c>
      <c r="AP13" s="1421" t="s">
        <v>136</v>
      </c>
      <c r="AQ13" s="1420" t="s">
        <v>264</v>
      </c>
      <c r="AR13" s="1420" t="s">
        <v>929</v>
      </c>
      <c r="AS13" s="116"/>
      <c r="AT13" s="116"/>
      <c r="AU13" s="116"/>
      <c r="AV13" s="116"/>
      <c r="AW13" s="116"/>
      <c r="AX13" s="116"/>
      <c r="AY13" s="116"/>
      <c r="AZ13" s="116"/>
      <c r="BA13" s="116"/>
      <c r="BB13" s="116"/>
      <c r="BC13" s="116"/>
      <c r="BD13" s="116"/>
      <c r="BE13" s="116"/>
      <c r="BF13" s="116"/>
      <c r="BG13" s="116"/>
      <c r="BH13" s="116"/>
      <c r="BI13" s="116"/>
      <c r="BJ13" s="116"/>
      <c r="BK13" s="116"/>
    </row>
    <row r="14" spans="1:63" s="113" customFormat="1" ht="39.75" customHeight="1" x14ac:dyDescent="0.2">
      <c r="A14" s="112"/>
      <c r="B14" s="1713"/>
      <c r="C14" s="1713"/>
      <c r="D14" s="1713"/>
      <c r="E14" s="1713"/>
      <c r="F14" s="1806"/>
      <c r="G14" s="1807"/>
      <c r="H14" s="1676"/>
      <c r="I14" s="1676"/>
      <c r="J14" s="1676"/>
      <c r="K14" s="1676"/>
      <c r="L14" s="1806"/>
      <c r="M14" s="1812"/>
      <c r="N14" s="1800"/>
      <c r="O14" s="1800"/>
      <c r="P14" s="1800"/>
      <c r="Q14" s="1800"/>
      <c r="R14" s="1800"/>
      <c r="S14" s="1800"/>
      <c r="T14" s="1800"/>
      <c r="U14" s="1370"/>
      <c r="V14" s="1888"/>
      <c r="W14" s="1889"/>
      <c r="X14" s="120" t="s">
        <v>2</v>
      </c>
      <c r="Y14" s="120" t="s">
        <v>3</v>
      </c>
      <c r="Z14" s="120" t="s">
        <v>4</v>
      </c>
      <c r="AA14" s="120" t="s">
        <v>5</v>
      </c>
      <c r="AB14" s="120" t="s">
        <v>6</v>
      </c>
      <c r="AC14" s="120" t="s">
        <v>7</v>
      </c>
      <c r="AD14" s="121"/>
      <c r="AE14" s="1886"/>
      <c r="AF14" s="1885"/>
      <c r="AG14" s="1886"/>
      <c r="AH14" s="1885"/>
      <c r="AI14" s="1427"/>
      <c r="AJ14" s="1440"/>
      <c r="AK14" s="1441"/>
      <c r="AL14" s="1801"/>
      <c r="AM14" s="1801"/>
      <c r="AN14" s="1801"/>
      <c r="AO14" s="1801"/>
      <c r="AP14" s="1810"/>
      <c r="AQ14" s="1801"/>
      <c r="AR14" s="1801"/>
      <c r="AS14" s="122"/>
      <c r="AT14" s="122"/>
      <c r="AU14" s="122"/>
      <c r="AV14" s="122"/>
      <c r="AW14" s="122"/>
      <c r="AX14" s="122"/>
      <c r="AY14" s="122"/>
      <c r="AZ14" s="122"/>
      <c r="BA14" s="122"/>
      <c r="BB14" s="122"/>
      <c r="BC14" s="122"/>
      <c r="BD14" s="122"/>
      <c r="BE14" s="122"/>
      <c r="BF14" s="122"/>
      <c r="BG14" s="122"/>
      <c r="BH14" s="122"/>
      <c r="BI14" s="122"/>
      <c r="BJ14" s="122"/>
      <c r="BK14" s="122"/>
    </row>
    <row r="15" spans="1:63" s="436" customFormat="1" ht="257.25" customHeight="1" x14ac:dyDescent="0.2">
      <c r="B15" s="1813">
        <v>1</v>
      </c>
      <c r="C15" s="1815" t="s">
        <v>531</v>
      </c>
      <c r="D15" s="1817" t="s">
        <v>532</v>
      </c>
      <c r="E15" s="1819" t="s">
        <v>305</v>
      </c>
      <c r="F15" s="1821" t="s">
        <v>92</v>
      </c>
      <c r="G15" s="1883" t="s">
        <v>533</v>
      </c>
      <c r="H15" s="437" t="s">
        <v>306</v>
      </c>
      <c r="I15" s="408"/>
      <c r="J15" s="1837" t="s">
        <v>293</v>
      </c>
      <c r="K15" s="1840" t="s">
        <v>298</v>
      </c>
      <c r="L15" s="1843" t="s">
        <v>307</v>
      </c>
      <c r="M15" s="438">
        <v>5</v>
      </c>
      <c r="N15" s="439" t="str">
        <f>IF(M15&lt;=0,"",IF(M15&lt;=2,"MUY BAJA",IF(M15&lt;=24,"BAJA",IF(M15&lt;=500,"MEDIA",IF(M15&lt;=5000,"ALTA","MUY ALTA")))))</f>
        <v>BAJA</v>
      </c>
      <c r="O15" s="440">
        <f t="shared" ref="O15:O36" si="0">IF(N15="","",IF(N15="Muy Baja",0.2,IF(N15="Baja",0.4,IF(N15="Media",0.6,IF(N15="Alta",0.8,IF(N15="Muy Alta",1,))))))</f>
        <v>0.4</v>
      </c>
      <c r="P15" s="1843" t="s">
        <v>523</v>
      </c>
      <c r="Q15" s="441">
        <v>0.4</v>
      </c>
      <c r="R15" s="439" t="str">
        <f t="shared" ref="R15:R36" si="1">IF(Q15=0.2,"LEVE",IF(Q15=0.4,"MENOR",IF(Q15=0.6,"MODERADO",IF(Q15=0.8,"MAYOR",IF(Q15=1,"CATASTROFICO","")))))</f>
        <v>MENOR</v>
      </c>
      <c r="S15" s="440">
        <f t="shared" ref="S15:S36" si="2">IF(R15="","",IF(R15="Leve",0.2,IF(R15="Menor",0.4,IF(R15="Moderado",0.6,IF(R15="Mayor",0.8,IF(R15="Catastrófico",1,))))))</f>
        <v>0.4</v>
      </c>
      <c r="T15" s="442" t="str">
        <f>IF(OR(AND(N15="MUY BAJA",R15="LEVE"),AND(N15="MUY BAJA",R15="MENOR"),AND(N15="BAJA",R15="LEVE")),"BAJO",IF(OR(AND(N15="MUY BAJA",R15="MODERADO"),AND(N15="BAJA",R15="MENOR"),AND(N15="BAJA",R15="MODERADO"),AND(N15="MEDIA",R15="LEVE"),AND(N15="MEDIA",R15="MENOR"),AND(N15="MEDIA",R15="MODERADO"),AND(N15="ALTA",R15="LEVE"),AND(N15="ALTA",R15="MENOR")),"BAJO",IF(OR(AND(N15="MUY BAJA",R15="MAYOR"),AND(N15="BAJA",R15="MAYOR"),AND(N15="MEDIA",R15="MAYOR"),AND(N15="ALTA",R15="MODERADO"),AND(N15="ALTA",R15="MAYOR"),AND(N15="MUY ALTA",R15="LEVE"),AND(N15="MUY ALTA",R15="MENOR"),AND(N15="MUY ALTA",R15="MODERADO"),AND(N15="MUY ALTA",R15="MAYOR")),"ALTO",IF(OR(AND(N15="MUY BAJA",R15="CATASTRÓFICO"),AND(N15="BAJA",R15="CATASTRÓFICO"),AND(N15="MEDIA",R15="CATASTRÓFICO"),AND(N15="ALTA",R15="CATASTRÓFICO"),AND(N15="MUY ALTA",R15="CATASTRÓFICO")),"EXTREMO",""))))</f>
        <v>BAJO</v>
      </c>
      <c r="U15" s="411">
        <v>1</v>
      </c>
      <c r="V15" s="1069" t="s">
        <v>700</v>
      </c>
      <c r="W15" s="443" t="str">
        <f t="shared" ref="W15:W17" si="3">IF(OR(X15="Preventivo",X15="Detectivo"),"Probabilidad",IF(X15="Correctivo","Impacto",""))</f>
        <v>Probabilidad</v>
      </c>
      <c r="X15" s="444" t="s">
        <v>63</v>
      </c>
      <c r="Y15" s="444" t="s">
        <v>71</v>
      </c>
      <c r="Z15" s="445" t="str">
        <f t="shared" ref="Z15:Z31" si="4">IF(AND(X15="Preventivo",Y15="Automático"),"50%",IF(AND(X15="Preventivo",Y15="Manual"),"40%",IF(AND(X15="Detectivo",Y15="Automático"),"40%",IF(AND(X15="Detectivo",Y15="Manual"),"30%",IF(AND(X15="Correctivo",Y15="Automático"),"35%",IF(AND(X15="Correctivo",Y15="Manual"),"25%",""))))))</f>
        <v>40%</v>
      </c>
      <c r="AA15" s="444" t="s">
        <v>74</v>
      </c>
      <c r="AB15" s="444" t="s">
        <v>79</v>
      </c>
      <c r="AC15" s="444" t="s">
        <v>83</v>
      </c>
      <c r="AD15" s="444"/>
      <c r="AE15" s="446">
        <f t="shared" ref="AE15:AE21" si="5">IFERROR(IF(W15="Probabilidad",(O15-(+O15*Z15)),IF(W15="Impacto",O15,"")),"")</f>
        <v>0.24</v>
      </c>
      <c r="AF15" s="439" t="str">
        <f t="shared" ref="AF15:AF36" si="6">IFERROR(IF(AE15="","",IF(AE15&lt;=0.2,"MUY BAJA",IF(AE15&lt;=0.4,"BAJA",IF(AE15&lt;=0.6,"MEDIA",IF(AE15&lt;=0.8,"ALTA","MUY ALTA"))))),"")</f>
        <v>BAJA</v>
      </c>
      <c r="AG15" s="445">
        <f t="shared" ref="AG15:AG36" si="7">+AE15</f>
        <v>0.24</v>
      </c>
      <c r="AH15" s="439" t="str">
        <f t="shared" ref="AH15:AH36" si="8">R15</f>
        <v>MENOR</v>
      </c>
      <c r="AI15" s="445">
        <f t="shared" ref="AI15:AI19" si="9">IFERROR(IF(W15="Impacto",(S15-(+S15*Z15)),IF(W15="Probabilidad",S15,"")),"")</f>
        <v>0.4</v>
      </c>
      <c r="AJ15" s="442" t="str">
        <f>IFERROR(IF(OR(AND(AF15="MUY BAJA",AH15="LEVE"),AND(AF15="MUY BAJA",AH15="MENOR"),AND(AF15="BAJA",AH15="LEVE"))," MUY BAJO",IF(OR(AND(AF15="MUY BAJA",AH15="MODERADO"),AND(AF15="BAJA",AH15="MENOR"),AND(AF15="BAJA",AH15="MODERADO"),AND(AF15="MEDIA",AH15="LEVE"),AND(AF15="MEDIA",AH15="MENOR"),AND(AF15="MEDIA",AH15="MODERADO"),AND(AF15="ALTA",AH15="LEVE"),AND(AF15="ALTA",AH15="MENOR")),"BAJO",IF(OR(AND(AF15="MUY BAJA",AH15="MAYOR"),AND(AF15="BAJA",AH15="MAYOR"),AND(AF15="MEDIA",AH15="MAYOR"),AND(AF15="ALTA",AH15="MODERADO"),AND(AF15="ALTA",AH15="MAYOR"),AND(AF15="MUY ALTA",AH15="LEVE"),AND(AF15="MUY ALTA",AH15="MENOR"),AND(AF15="MUY ALTA",AH15="MODERADO"),AND(AF15="MUY ALTA",AH15="MAYOR")),"MODERADO",IF(OR(AND(AF15="MUY BAJA",AH15="CATASTRÓFICO"),AND(AF15="BAJA",AH15="CATASTRÓFICO"),AND(AF15="MEDIA",AH15="CATASTRÓFICO"),AND(AF15="ALTA",AH15="CATASTRÓFICO"),AND(AF15="MUY ALTA",AH15="CATASTRÓFICO")),"ALTO","")))),"")</f>
        <v>BAJO</v>
      </c>
      <c r="AK15" s="1876" t="str">
        <f>AJ16</f>
        <v xml:space="preserve"> MUY BAJO</v>
      </c>
      <c r="AL15" s="1383" t="s">
        <v>260</v>
      </c>
      <c r="AM15" s="1775"/>
      <c r="AN15" s="414" t="s">
        <v>939</v>
      </c>
      <c r="AO15" s="415" t="s">
        <v>932</v>
      </c>
      <c r="AP15" s="384" t="s">
        <v>701</v>
      </c>
      <c r="AQ15" s="411" t="s">
        <v>358</v>
      </c>
      <c r="AR15" s="1834">
        <v>1</v>
      </c>
      <c r="AS15" s="447"/>
      <c r="AT15" s="447"/>
      <c r="AU15" s="447"/>
      <c r="AV15" s="447"/>
      <c r="AW15" s="447"/>
      <c r="AX15" s="447"/>
      <c r="AY15" s="447"/>
      <c r="AZ15" s="447"/>
      <c r="BA15" s="447"/>
      <c r="BB15" s="447"/>
      <c r="BC15" s="447"/>
      <c r="BD15" s="447"/>
      <c r="BE15" s="447"/>
      <c r="BF15" s="447"/>
      <c r="BG15" s="447"/>
      <c r="BH15" s="447"/>
      <c r="BI15" s="447"/>
      <c r="BJ15" s="447"/>
      <c r="BK15" s="447"/>
    </row>
    <row r="16" spans="1:63" s="123" customFormat="1" ht="229.5" customHeight="1" x14ac:dyDescent="0.3">
      <c r="B16" s="1814"/>
      <c r="C16" s="1816"/>
      <c r="D16" s="1818"/>
      <c r="E16" s="1820"/>
      <c r="F16" s="1822"/>
      <c r="G16" s="1884"/>
      <c r="H16" s="326" t="s">
        <v>306</v>
      </c>
      <c r="I16" s="125"/>
      <c r="J16" s="1839"/>
      <c r="K16" s="1842"/>
      <c r="L16" s="1845"/>
      <c r="M16" s="328">
        <v>5</v>
      </c>
      <c r="N16" s="128" t="str">
        <f t="shared" ref="N16:N36" si="10">IF(M16&lt;=0,"",IF(M16&lt;=2,"MUY BAJA",IF(M16&lt;=24,"BAJA",IF(M16&lt;=500,"MEDIA",IF(M16&lt;=5000,"ALTA","MUY ALTA")))))</f>
        <v>BAJA</v>
      </c>
      <c r="O16" s="126">
        <f t="shared" si="0"/>
        <v>0.4</v>
      </c>
      <c r="P16" s="1845"/>
      <c r="Q16" s="127">
        <v>0.4</v>
      </c>
      <c r="R16" s="128" t="str">
        <f t="shared" si="1"/>
        <v>MENOR</v>
      </c>
      <c r="S16" s="126">
        <f t="shared" si="2"/>
        <v>0.4</v>
      </c>
      <c r="T16" s="129" t="str">
        <f t="shared" ref="T16:T17" si="11">IF(OR(AND(N16="MUY BAJA",R16="LEVE"),AND(N16="MUY BAJA",R16="MENOR"),AND(N16="BAJA",R16="LEVE")),"BAJO",IF(OR(AND(N16="MUY BAJA",R16="MODERADO"),AND(N16="BAJA",R16="MENOR"),AND(N16="BAJA",R16="MODERADO"),AND(N16="MEDIA",R16="LEVE"),AND(N16="MEDIA",R16="MENOR"),AND(N16="MEDIA",R16="MODERADO"),AND(N16="ALTA",R16="LEVE"),AND(N16="ALTA",R16="MENOR")),"BAJO",IF(OR(AND(N16="MUY BAJA",R16="MAYOR"),AND(N16="BAJA",R16="MAYOR"),AND(N16="MEDIA",R16="MAYOR"),AND(N16="ALTA",R16="MODERADO"),AND(N16="ALTA",R16="MAYOR"),AND(N16="MUY ALTA",R16="LEVE"),AND(N16="MUY ALTA",R16="MENOR"),AND(N16="MUY ALTA",R16="MODERADO"),AND(N16="MUY ALTA",R16="MAYOR")),"ALTO",IF(OR(AND(N16="MUY BAJA",R16="CATASTRÓFICO"),AND(N16="BAJA",R16="CATASTRÓFICO"),AND(N16="MEDIA",R16="CATASTRÓFICO"),AND(N16="ALTA",R16="CATASTRÓFICO"),AND(N16="MUY ALTA",R16="CATASTRÓFICO")),"EXTREMO",""))))</f>
        <v>BAJO</v>
      </c>
      <c r="U16" s="130">
        <v>2</v>
      </c>
      <c r="V16" s="1070" t="s">
        <v>702</v>
      </c>
      <c r="W16" s="130" t="str">
        <f t="shared" si="3"/>
        <v>Probabilidad</v>
      </c>
      <c r="X16" s="131" t="s">
        <v>63</v>
      </c>
      <c r="Y16" s="131" t="s">
        <v>71</v>
      </c>
      <c r="Z16" s="132" t="str">
        <f t="shared" si="4"/>
        <v>40%</v>
      </c>
      <c r="AA16" s="131" t="s">
        <v>74</v>
      </c>
      <c r="AB16" s="131" t="s">
        <v>79</v>
      </c>
      <c r="AC16" s="131" t="s">
        <v>83</v>
      </c>
      <c r="AD16" s="137">
        <f t="shared" ref="AD16" si="12">IF(ISBLANK(V16),0,Z16*AE15)</f>
        <v>9.6000000000000002E-2</v>
      </c>
      <c r="AE16" s="137">
        <f t="shared" ref="AE16" si="13">AE15-AD16</f>
        <v>0.14399999999999999</v>
      </c>
      <c r="AF16" s="128" t="str">
        <f t="shared" si="6"/>
        <v>MUY BAJA</v>
      </c>
      <c r="AG16" s="132">
        <f t="shared" si="7"/>
        <v>0.14399999999999999</v>
      </c>
      <c r="AH16" s="128" t="str">
        <f t="shared" si="8"/>
        <v>MENOR</v>
      </c>
      <c r="AI16" s="132">
        <f t="shared" si="9"/>
        <v>0.4</v>
      </c>
      <c r="AJ16" s="138" t="str">
        <f>IFERROR(IF(OR(AND(AF16="MUY BAJA",AH16="LEVE"),AND(AF16="MUY BAJA",AH16="MENOR"),AND(AF16="BAJA",AH16="LEVE"))," MUY BAJO",IF(OR(AND(AF16="MUY BAJA",AH16="MODERADO"),AND(AF16="BAJA",AH16="MENOR"),AND(AF16="BAJA",AH16="MODERADO"),AND(AF16="MEDIA",AH16="LEVE"),AND(AF16="MEDIA",AH16="MENOR"),AND(AF16="MEDIA",AH16="MODERADO"),AND(AF16="ALTA",AH16="LEVE"),AND(AF16="ALTA",AH16="MENOR")),"BAJO",IF(OR(AND(AF16="MUY BAJA",AH16="MAYOR"),AND(AF16="BAJA",AH16="MAYOR"),AND(AF16="MEDIA",AH16="MAYOR"),AND(AF16="ALTA",AH16="MODERADO"),AND(AF16="ALTA",AH16="MAYOR"),AND(AF16="MUY ALTA",AH16="LEVE"),AND(AF16="MUY ALTA",AH16="MENOR"),AND(AF16="MUY ALTA",AH16="MODERADO"),AND(AF16="MUY ALTA",AH16="MAYOR")),"MODERADO",IF(OR(AND(AF16="MUY BAJA",AH16="CATASTRÓFICO"),AND(AF16="BAJA",AH16="CATASTRÓFICO"),AND(AF16="MEDIA",AH16="CATASTRÓFICO"),AND(AF16="ALTA",AH16="CATASTRÓFICO"),AND(AF16="MUY ALTA",AH16="CATASTRÓFICO")),"ALTO","")))),"")</f>
        <v xml:space="preserve"> MUY BAJO</v>
      </c>
      <c r="AK16" s="1877"/>
      <c r="AL16" s="1385"/>
      <c r="AM16" s="1776"/>
      <c r="AN16" s="134" t="s">
        <v>938</v>
      </c>
      <c r="AO16" s="135" t="s">
        <v>932</v>
      </c>
      <c r="AP16" s="383" t="s">
        <v>703</v>
      </c>
      <c r="AQ16" s="136" t="s">
        <v>358</v>
      </c>
      <c r="AR16" s="1835"/>
      <c r="AS16" s="116"/>
      <c r="AT16" s="116"/>
      <c r="AU16" s="116"/>
      <c r="AV16" s="116"/>
      <c r="AW16" s="116"/>
      <c r="AX16" s="116"/>
      <c r="AY16" s="116"/>
      <c r="AZ16" s="116"/>
      <c r="BA16" s="116"/>
      <c r="BB16" s="116"/>
      <c r="BC16" s="116"/>
      <c r="BD16" s="116"/>
      <c r="BE16" s="116"/>
      <c r="BF16" s="116"/>
      <c r="BG16" s="116"/>
      <c r="BH16" s="116"/>
      <c r="BI16" s="116"/>
      <c r="BJ16" s="116"/>
      <c r="BK16" s="116"/>
    </row>
    <row r="17" spans="1:16382" s="449" customFormat="1" ht="384.75" customHeight="1" x14ac:dyDescent="0.25">
      <c r="B17" s="450">
        <v>2</v>
      </c>
      <c r="C17" s="464" t="s">
        <v>308</v>
      </c>
      <c r="D17" s="465" t="s">
        <v>309</v>
      </c>
      <c r="E17" s="465" t="s">
        <v>704</v>
      </c>
      <c r="F17" s="451" t="s">
        <v>92</v>
      </c>
      <c r="G17" s="1071" t="s">
        <v>534</v>
      </c>
      <c r="H17" s="452" t="s">
        <v>310</v>
      </c>
      <c r="I17" s="413"/>
      <c r="J17" s="760" t="s">
        <v>293</v>
      </c>
      <c r="K17" s="324" t="s">
        <v>296</v>
      </c>
      <c r="L17" s="451" t="s">
        <v>307</v>
      </c>
      <c r="M17" s="453">
        <v>460</v>
      </c>
      <c r="N17" s="454" t="str">
        <f t="shared" si="10"/>
        <v>MEDIA</v>
      </c>
      <c r="O17" s="455">
        <f t="shared" si="0"/>
        <v>0.6</v>
      </c>
      <c r="P17" s="456" t="s">
        <v>535</v>
      </c>
      <c r="Q17" s="457">
        <v>0.8</v>
      </c>
      <c r="R17" s="454" t="str">
        <f t="shared" si="1"/>
        <v>MAYOR</v>
      </c>
      <c r="S17" s="455">
        <f t="shared" si="2"/>
        <v>0.8</v>
      </c>
      <c r="T17" s="458" t="str">
        <f t="shared" si="11"/>
        <v>ALTO</v>
      </c>
      <c r="U17" s="411">
        <v>1</v>
      </c>
      <c r="V17" s="1072" t="s">
        <v>1232</v>
      </c>
      <c r="W17" s="411" t="str">
        <f t="shared" si="3"/>
        <v>Probabilidad</v>
      </c>
      <c r="X17" s="459" t="s">
        <v>63</v>
      </c>
      <c r="Y17" s="459" t="s">
        <v>71</v>
      </c>
      <c r="Z17" s="460" t="str">
        <f t="shared" si="4"/>
        <v>40%</v>
      </c>
      <c r="AA17" s="459" t="s">
        <v>74</v>
      </c>
      <c r="AB17" s="459" t="s">
        <v>79</v>
      </c>
      <c r="AC17" s="459" t="s">
        <v>83</v>
      </c>
      <c r="AD17" s="459"/>
      <c r="AE17" s="461">
        <f t="shared" si="5"/>
        <v>0.36</v>
      </c>
      <c r="AF17" s="454" t="str">
        <f t="shared" si="6"/>
        <v>BAJA</v>
      </c>
      <c r="AG17" s="460">
        <f t="shared" si="7"/>
        <v>0.36</v>
      </c>
      <c r="AH17" s="454" t="str">
        <f t="shared" si="8"/>
        <v>MAYOR</v>
      </c>
      <c r="AI17" s="460">
        <f t="shared" si="9"/>
        <v>0.8</v>
      </c>
      <c r="AJ17" s="458" t="str">
        <f t="shared" ref="AJ17" si="14">IFERROR(IF(OR(AND(AF17="MUY BAJA",AH17="LEVE"),AND(AF17="MUY BAJA",AH17="MENOR"),AND(AF17="BAJA",AH17="LEVE"))," MUY BAJO",IF(OR(AND(AF17="MUY BAJA",AH17="MODERADO"),AND(AF17="BAJA",AH17="MENOR"),AND(AF17="BAJA",AH17="MODERADO"),AND(AF17="MEDIA",AH17="LEVE"),AND(AF17="MEDIA",AH17="MENOR"),AND(AF17="MEDIA",AH17="MODERADO"),AND(AF17="ALTA",AH17="LEVE"),AND(AF17="ALTA",AH17="MENOR")),"BAJO",IF(OR(AND(AF17="MUY BAJA",AH17="MAYOR"),AND(AF17="BAJA",AH17="MAYOR"),AND(AF17="MEDIA",AH17="MAYOR"),AND(AF17="ALTA",AH17="MODERADO"),AND(AF17="ALTA",AH17="MAYOR"),AND(AF17="MUY ALTA",AH17="LEVE"),AND(AF17="MUY ALTA",AH17="MENOR"),AND(AF17="MUY ALTA",AH17="MODERADO"),AND(AF17="MUY ALTA",AH17="MAYOR")),"MODERADO",IF(OR(AND(AF17="MUY BAJA",AH17="CATASTRÓFICO"),AND(AF17="BAJA",AH17="CATASTRÓFICO"),AND(AF17="MEDIA",AH17="CATASTRÓFICO"),AND(AF17="ALTA",AH17="CATASTRÓFICO"),AND(AF17="MUY ALTA",AH17="CATASTRÓFICO")),"ALTO","")))),"")</f>
        <v>MODERADO</v>
      </c>
      <c r="AK17" s="488" t="str">
        <f>AJ17</f>
        <v>MODERADO</v>
      </c>
      <c r="AL17" s="462" t="s">
        <v>258</v>
      </c>
      <c r="AM17" s="1073"/>
      <c r="AN17" s="414" t="s">
        <v>940</v>
      </c>
      <c r="AO17" s="415" t="s">
        <v>932</v>
      </c>
      <c r="AP17" s="384" t="s">
        <v>888</v>
      </c>
      <c r="AQ17" s="411" t="s">
        <v>267</v>
      </c>
      <c r="AR17" s="622">
        <v>1</v>
      </c>
      <c r="AS17" s="463"/>
      <c r="AT17" s="463"/>
      <c r="AU17" s="463"/>
      <c r="AV17" s="463"/>
      <c r="AW17" s="463"/>
      <c r="AX17" s="463"/>
      <c r="AY17" s="463"/>
      <c r="AZ17" s="463"/>
      <c r="BA17" s="463"/>
      <c r="BB17" s="463"/>
      <c r="BC17" s="463"/>
      <c r="BD17" s="463"/>
      <c r="BE17" s="463"/>
      <c r="BF17" s="463"/>
      <c r="BG17" s="463"/>
      <c r="BH17" s="463"/>
      <c r="BI17" s="463"/>
      <c r="BJ17" s="463"/>
      <c r="BK17" s="463"/>
    </row>
    <row r="18" spans="1:16382" s="123" customFormat="1" ht="82.5" customHeight="1" x14ac:dyDescent="0.3">
      <c r="B18" s="1813">
        <v>3</v>
      </c>
      <c r="C18" s="1825" t="s">
        <v>536</v>
      </c>
      <c r="D18" s="1830" t="s">
        <v>628</v>
      </c>
      <c r="E18" s="1830" t="s">
        <v>629</v>
      </c>
      <c r="F18" s="1821" t="s">
        <v>92</v>
      </c>
      <c r="G18" s="1866" t="s">
        <v>630</v>
      </c>
      <c r="H18" s="326" t="s">
        <v>151</v>
      </c>
      <c r="I18" s="125"/>
      <c r="J18" s="1837" t="s">
        <v>151</v>
      </c>
      <c r="K18" s="1840" t="s">
        <v>291</v>
      </c>
      <c r="L18" s="1843" t="s">
        <v>307</v>
      </c>
      <c r="M18" s="323">
        <v>12</v>
      </c>
      <c r="N18" s="128" t="str">
        <f t="shared" si="10"/>
        <v>BAJA</v>
      </c>
      <c r="O18" s="126">
        <f t="shared" si="0"/>
        <v>0.4</v>
      </c>
      <c r="P18" s="1843" t="s">
        <v>312</v>
      </c>
      <c r="Q18" s="127">
        <v>0.2</v>
      </c>
      <c r="R18" s="128" t="str">
        <f t="shared" si="1"/>
        <v>LEVE</v>
      </c>
      <c r="S18" s="126">
        <f t="shared" si="2"/>
        <v>0.2</v>
      </c>
      <c r="T18" s="129" t="str">
        <f t="shared" ref="T18:T36" si="15">IF(OR(AND(N18="MUY BAJA",R18="LEVE"),AND(N18="MUY BAJA",R18="MENOR"),AND(N18="BAJA",R18="LEVE")),"BAJO",IF(OR(AND(N18="MUY BAJA",R18="MODERADO"),AND(N18="BAJA",R18="MENOR"),AND(N18="BAJA",R18="MODERADO"),AND(N18="MEDIA",R18="LEVE"),AND(N18="MEDIA",R18="MENOR"),AND(N18="MEDIA",R18="MODERADO"),AND(N18="ALTA",R18="LEVE"),AND(N18="ALTA",R18="MENOR")),"MODERADO",IF(OR(AND(N18="MUY BAJA",R18="MAYOR"),AND(N18="BAJA",R18="MAYOR"),AND(N18="MEDIA",R18="MAYOR"),AND(N18="ALTA",R18="MODERADO"),AND(N18="ALTA",R18="MAYOR"),AND(N18="MUY ALTA",R18="LEVE"),AND(N18="MUY ALTA",R18="MENOR"),AND(N18="MUY ALTA",R18="MODERADO"),AND(N18="MUY ALTA",R18="MAYOR")),"ALTO",IF(OR(AND(N18="MUY BAJA",R18="CATASTRÓFICO"),AND(N18="BAJA",R18="CATASTRÓFICO"),AND(N18="MEDIA",R18="CATASTRÓFICO"),AND(N18="ALTA",R18="CATASTRÓFICO"),AND(N18="MUY ALTA",R18="CATASTRÓFICO")),"EXTREMO",""))))</f>
        <v>BAJO</v>
      </c>
      <c r="U18" s="130">
        <v>1</v>
      </c>
      <c r="V18" s="448" t="s">
        <v>631</v>
      </c>
      <c r="W18" s="130" t="str">
        <f>IF(OR(X18="Preventivo",X18="Detectivo"),"Probabilidad",IF(X18="Correctivo","Impacto",""))</f>
        <v>Probabilidad</v>
      </c>
      <c r="X18" s="131" t="s">
        <v>63</v>
      </c>
      <c r="Y18" s="131" t="s">
        <v>71</v>
      </c>
      <c r="Z18" s="132" t="str">
        <f t="shared" si="4"/>
        <v>40%</v>
      </c>
      <c r="AA18" s="131" t="s">
        <v>74</v>
      </c>
      <c r="AB18" s="131" t="s">
        <v>79</v>
      </c>
      <c r="AC18" s="131" t="s">
        <v>83</v>
      </c>
      <c r="AD18" s="131"/>
      <c r="AE18" s="133">
        <f t="shared" si="5"/>
        <v>0.24</v>
      </c>
      <c r="AF18" s="128" t="str">
        <f t="shared" si="6"/>
        <v>BAJA</v>
      </c>
      <c r="AG18" s="132">
        <f t="shared" si="7"/>
        <v>0.24</v>
      </c>
      <c r="AH18" s="128" t="str">
        <f t="shared" si="8"/>
        <v>LEVE</v>
      </c>
      <c r="AI18" s="132">
        <f t="shared" si="9"/>
        <v>0.2</v>
      </c>
      <c r="AJ18" s="129" t="str">
        <f t="shared" ref="AJ18:AJ36" si="16">IFERROR(IF(OR(AND(AF18="MUY BAJA",AH18="LEVE"),AND(AF18="MUY BAJA",AH18="MENOR"),AND(AF18="BAJA",AH18="LEVE")),"BAJO",IF(OR(AND(AF18="MUY BAJA",AH18="MODERADO"),AND(AF18="BAJA",AH18="MENOR"),AND(AF18="BAJA",AH18="MODERADO"),AND(AF18="MEDIA",AH18="LEVE"),AND(AF18="MEDIA",AH18="MENOR"),AND(AF18="MEDIA",AH18="MODERADO"),AND(AF18="ALTA",AH18="LEVE"),AND(AF18="ALTA",AH18="MENOR")),"MODERADO",IF(OR(AND(AF18="MUY BAJA",AH18="MAYOR"),AND(AF18="BAJA",AH18="MAYOR"),AND(AF18="MEDIA",AH18="MAYOR"),AND(AF18="ALTA",AH18="MODERADO"),AND(AF18="ALTA",AH18="MAYOR"),AND(AF18="MUY ALTA",AH18="LEVE"),AND(AF18="MUY ALTA",AH18="MENOR"),AND(AF18="MUY ALTA",AH18="MODERADO"),AND(AF18="MUY ALTA",AH18="MAYOR")),"ALTO",IF(OR(AND(AF18="MUY BAJA",AH18="CATASTRÓFICO"),AND(AF18="BAJA",AH18="CATASTRÓFICO"),AND(AF18="MEDIA",AH18="CATASTRÓFICO"),AND(AF18="ALTA",AH18="CATASTRÓFICO"),AND(AF18="MUY ALTA",AH18="CATASTRÓFICO")),"EXTREMO","")))),"")</f>
        <v>BAJO</v>
      </c>
      <c r="AK18" s="1442" t="str">
        <f>AJ19</f>
        <v>BAJO</v>
      </c>
      <c r="AL18" s="1383" t="s">
        <v>260</v>
      </c>
      <c r="AM18" s="1373"/>
      <c r="AN18" s="1846" t="s">
        <v>941</v>
      </c>
      <c r="AO18" s="1784" t="s">
        <v>932</v>
      </c>
      <c r="AP18" s="383" t="s">
        <v>634</v>
      </c>
      <c r="AQ18" s="136" t="s">
        <v>267</v>
      </c>
      <c r="AR18" s="1415">
        <v>1</v>
      </c>
      <c r="AS18" s="116"/>
      <c r="AT18" s="116"/>
      <c r="AU18" s="116"/>
      <c r="AV18" s="116"/>
      <c r="AW18" s="116"/>
      <c r="AX18" s="116"/>
      <c r="AY18" s="116"/>
      <c r="AZ18" s="116"/>
      <c r="BA18" s="116"/>
      <c r="BB18" s="116"/>
      <c r="BC18" s="116"/>
      <c r="BD18" s="116"/>
      <c r="BE18" s="116"/>
      <c r="BF18" s="116"/>
      <c r="BG18" s="116"/>
      <c r="BH18" s="116"/>
      <c r="BI18" s="116"/>
      <c r="BJ18" s="116"/>
      <c r="BK18" s="116"/>
    </row>
    <row r="19" spans="1:16382" s="466" customFormat="1" ht="110.25" customHeight="1" x14ac:dyDescent="0.25">
      <c r="B19" s="1869"/>
      <c r="C19" s="1829"/>
      <c r="D19" s="1831"/>
      <c r="E19" s="1831"/>
      <c r="F19" s="1833"/>
      <c r="G19" s="1867"/>
      <c r="H19" s="452"/>
      <c r="I19" s="413"/>
      <c r="J19" s="1838"/>
      <c r="K19" s="1841"/>
      <c r="L19" s="1844"/>
      <c r="M19" s="323">
        <v>12</v>
      </c>
      <c r="N19" s="128" t="str">
        <f t="shared" ref="N19" si="17">IF(M19&lt;=0,"",IF(M19&lt;=2,"MUY BAJA",IF(M19&lt;=24,"BAJA",IF(M19&lt;=500,"MEDIA",IF(M19&lt;=5000,"ALTA","MUY ALTA")))))</f>
        <v>BAJA</v>
      </c>
      <c r="O19" s="126">
        <f t="shared" ref="O19" si="18">IF(N19="","",IF(N19="Muy Baja",0.2,IF(N19="Baja",0.4,IF(N19="Media",0.6,IF(N19="Alta",0.8,IF(N19="Muy Alta",1,))))))</f>
        <v>0.4</v>
      </c>
      <c r="P19" s="1844"/>
      <c r="Q19" s="127">
        <v>0.2</v>
      </c>
      <c r="R19" s="128" t="str">
        <f t="shared" ref="R19" si="19">IF(Q19=0.2,"LEVE",IF(Q19=0.4,"MENOR",IF(Q19=0.6,"MODERADO",IF(Q19=0.8,"MAYOR",IF(Q19=1,"CATASTROFICO","")))))</f>
        <v>LEVE</v>
      </c>
      <c r="S19" s="126">
        <f t="shared" ref="S19" si="20">IF(R19="","",IF(R19="Leve",0.2,IF(R19="Menor",0.4,IF(R19="Moderado",0.6,IF(R19="Mayor",0.8,IF(R19="Catastrófico",1,))))))</f>
        <v>0.2</v>
      </c>
      <c r="T19" s="129" t="s">
        <v>385</v>
      </c>
      <c r="U19" s="411">
        <v>2</v>
      </c>
      <c r="V19" s="448" t="s">
        <v>632</v>
      </c>
      <c r="W19" s="130" t="str">
        <f>IF(OR(X19="Preventivo",X19="Detectivo"),"Probabilidad",IF(X19="Correctivo","Impacto",""))</f>
        <v>Probabilidad</v>
      </c>
      <c r="X19" s="131" t="s">
        <v>63</v>
      </c>
      <c r="Y19" s="131" t="s">
        <v>71</v>
      </c>
      <c r="Z19" s="132" t="str">
        <f t="shared" ref="Z19" si="21">IF(AND(X19="Preventivo",Y19="Automático"),"50%",IF(AND(X19="Preventivo",Y19="Manual"),"40%",IF(AND(X19="Detectivo",Y19="Automático"),"40%",IF(AND(X19="Detectivo",Y19="Manual"),"30%",IF(AND(X19="Correctivo",Y19="Automático"),"35%",IF(AND(X19="Correctivo",Y19="Manual"),"25%",""))))))</f>
        <v>40%</v>
      </c>
      <c r="AA19" s="131" t="s">
        <v>74</v>
      </c>
      <c r="AB19" s="131" t="s">
        <v>79</v>
      </c>
      <c r="AC19" s="131" t="s">
        <v>83</v>
      </c>
      <c r="AD19" s="770">
        <f>IF(ISBLANK(V19),0,Z19*AE19)</f>
        <v>9.6000000000000002E-2</v>
      </c>
      <c r="AE19" s="133">
        <f t="shared" ref="AE19:AE20" si="22">IFERROR(IF(W19="Probabilidad",(O19-(+O19*Z19)),IF(W19="Impacto",O19,"")),"")</f>
        <v>0.24</v>
      </c>
      <c r="AF19" s="128" t="str">
        <f t="shared" ref="AF19" si="23">IFERROR(IF(AE19="","",IF(AE19&lt;=0.2,"MUY BAJA",IF(AE19&lt;=0.4,"BAJA",IF(AE19&lt;=0.6,"MEDIA",IF(AE19&lt;=0.8,"ALTA","MUY ALTA"))))),"")</f>
        <v>BAJA</v>
      </c>
      <c r="AG19" s="132">
        <f t="shared" si="7"/>
        <v>0.24</v>
      </c>
      <c r="AH19" s="128" t="str">
        <f t="shared" si="8"/>
        <v>LEVE</v>
      </c>
      <c r="AI19" s="132">
        <f t="shared" si="9"/>
        <v>0.2</v>
      </c>
      <c r="AJ19" s="129" t="str">
        <f t="shared" si="16"/>
        <v>BAJO</v>
      </c>
      <c r="AK19" s="1446"/>
      <c r="AL19" s="1384"/>
      <c r="AM19" s="1374"/>
      <c r="AN19" s="1847"/>
      <c r="AO19" s="1785"/>
      <c r="AP19" s="383" t="s">
        <v>635</v>
      </c>
      <c r="AQ19" s="411" t="s">
        <v>267</v>
      </c>
      <c r="AR19" s="1836"/>
      <c r="AS19" s="463"/>
      <c r="AT19" s="463"/>
      <c r="AU19" s="463"/>
      <c r="AV19" s="463"/>
      <c r="AW19" s="463"/>
      <c r="AX19" s="463"/>
      <c r="AY19" s="463"/>
      <c r="AZ19" s="463"/>
      <c r="BA19" s="463"/>
      <c r="BB19" s="463"/>
      <c r="BC19" s="463"/>
      <c r="BD19" s="463"/>
      <c r="BE19" s="463"/>
      <c r="BF19" s="463"/>
      <c r="BG19" s="463"/>
      <c r="BH19" s="463"/>
      <c r="BI19" s="463"/>
      <c r="BJ19" s="463"/>
      <c r="BK19" s="463"/>
    </row>
    <row r="20" spans="1:16382" s="123" customFormat="1" ht="108.75" customHeight="1" x14ac:dyDescent="0.3">
      <c r="B20" s="1814"/>
      <c r="C20" s="1826"/>
      <c r="D20" s="1832"/>
      <c r="E20" s="1832"/>
      <c r="F20" s="1822"/>
      <c r="G20" s="1868"/>
      <c r="H20" s="326" t="s">
        <v>151</v>
      </c>
      <c r="I20" s="125"/>
      <c r="J20" s="1839"/>
      <c r="K20" s="1842"/>
      <c r="L20" s="1845"/>
      <c r="M20" s="323">
        <v>12</v>
      </c>
      <c r="N20" s="128" t="str">
        <f t="shared" si="10"/>
        <v>BAJA</v>
      </c>
      <c r="O20" s="126">
        <f t="shared" si="0"/>
        <v>0.4</v>
      </c>
      <c r="P20" s="1845"/>
      <c r="Q20" s="127">
        <v>0.2</v>
      </c>
      <c r="R20" s="128" t="str">
        <f t="shared" si="1"/>
        <v>LEVE</v>
      </c>
      <c r="S20" s="126">
        <f t="shared" si="2"/>
        <v>0.2</v>
      </c>
      <c r="T20" s="129" t="str">
        <f t="shared" si="15"/>
        <v>BAJO</v>
      </c>
      <c r="U20" s="130">
        <v>3</v>
      </c>
      <c r="V20" s="448" t="s">
        <v>633</v>
      </c>
      <c r="W20" s="130" t="str">
        <f>IF(OR(X20="Preventivo",X20="Detectivo"),"Probabilidad",IF(X20="Correctivo","Impacto",""))</f>
        <v>Probabilidad</v>
      </c>
      <c r="X20" s="131" t="s">
        <v>63</v>
      </c>
      <c r="Y20" s="131" t="s">
        <v>71</v>
      </c>
      <c r="Z20" s="132" t="str">
        <f t="shared" si="4"/>
        <v>40%</v>
      </c>
      <c r="AA20" s="131" t="s">
        <v>74</v>
      </c>
      <c r="AB20" s="131" t="s">
        <v>79</v>
      </c>
      <c r="AC20" s="131" t="s">
        <v>83</v>
      </c>
      <c r="AD20" s="770">
        <f>IF(ISBLANK(V20),0,Z20*AE20)</f>
        <v>9.6000000000000002E-2</v>
      </c>
      <c r="AE20" s="133">
        <f t="shared" si="22"/>
        <v>0.24</v>
      </c>
      <c r="AF20" s="128" t="str">
        <f t="shared" si="6"/>
        <v>BAJA</v>
      </c>
      <c r="AG20" s="132">
        <f t="shared" si="7"/>
        <v>0.24</v>
      </c>
      <c r="AH20" s="128" t="str">
        <f t="shared" si="8"/>
        <v>LEVE</v>
      </c>
      <c r="AI20" s="132">
        <f>IFERROR(IF(W20="Impacto",(S20-(+S20*Z20)),IF(W20="Probabilidad",S20,"")),"")</f>
        <v>0.2</v>
      </c>
      <c r="AJ20" s="129" t="str">
        <f t="shared" si="16"/>
        <v>BAJO</v>
      </c>
      <c r="AK20" s="1443"/>
      <c r="AL20" s="1385"/>
      <c r="AM20" s="1375"/>
      <c r="AN20" s="1848"/>
      <c r="AO20" s="1787"/>
      <c r="AP20" s="383" t="s">
        <v>889</v>
      </c>
      <c r="AQ20" s="136" t="s">
        <v>267</v>
      </c>
      <c r="AR20" s="1416"/>
      <c r="AS20" s="146"/>
      <c r="AT20" s="146"/>
      <c r="AU20" s="146"/>
      <c r="AV20" s="146"/>
      <c r="AW20" s="146"/>
      <c r="AX20" s="146"/>
      <c r="AY20" s="146"/>
      <c r="AZ20" s="146"/>
      <c r="BA20" s="146"/>
      <c r="BB20" s="146"/>
      <c r="BC20" s="146"/>
      <c r="BD20" s="146"/>
      <c r="BE20" s="146"/>
      <c r="BF20" s="146"/>
      <c r="BG20" s="146"/>
      <c r="BH20" s="146"/>
      <c r="BI20" s="146"/>
      <c r="BJ20" s="146"/>
      <c r="BK20" s="146"/>
    </row>
    <row r="21" spans="1:16382" ht="101.25" customHeight="1" x14ac:dyDescent="0.3">
      <c r="A21" s="146"/>
      <c r="B21" s="1823">
        <v>4</v>
      </c>
      <c r="C21" s="1825" t="s">
        <v>313</v>
      </c>
      <c r="D21" s="1827" t="s">
        <v>537</v>
      </c>
      <c r="E21" s="1863" t="s">
        <v>538</v>
      </c>
      <c r="F21" s="1821" t="s">
        <v>92</v>
      </c>
      <c r="G21" s="1863" t="s">
        <v>539</v>
      </c>
      <c r="H21" s="124" t="s">
        <v>306</v>
      </c>
      <c r="I21" s="125"/>
      <c r="J21" s="1837" t="s">
        <v>293</v>
      </c>
      <c r="K21" s="1840" t="s">
        <v>296</v>
      </c>
      <c r="L21" s="1843" t="s">
        <v>307</v>
      </c>
      <c r="M21" s="323">
        <v>1</v>
      </c>
      <c r="N21" s="128" t="str">
        <f t="shared" si="10"/>
        <v>MUY BAJA</v>
      </c>
      <c r="O21" s="126">
        <f t="shared" si="0"/>
        <v>0.2</v>
      </c>
      <c r="P21" s="1397" t="s">
        <v>206</v>
      </c>
      <c r="Q21" s="127">
        <v>0.6</v>
      </c>
      <c r="R21" s="128" t="str">
        <f t="shared" si="1"/>
        <v>MODERADO</v>
      </c>
      <c r="S21" s="126">
        <f t="shared" si="2"/>
        <v>0.6</v>
      </c>
      <c r="T21" s="129" t="str">
        <f t="shared" si="15"/>
        <v>MODERADO</v>
      </c>
      <c r="U21" s="130">
        <v>1</v>
      </c>
      <c r="V21" s="448" t="s">
        <v>705</v>
      </c>
      <c r="W21" s="130" t="s">
        <v>9</v>
      </c>
      <c r="X21" s="131" t="s">
        <v>63</v>
      </c>
      <c r="Y21" s="131" t="s">
        <v>71</v>
      </c>
      <c r="Z21" s="132" t="str">
        <f t="shared" si="4"/>
        <v>40%</v>
      </c>
      <c r="AA21" s="131" t="s">
        <v>74</v>
      </c>
      <c r="AB21" s="131" t="s">
        <v>79</v>
      </c>
      <c r="AC21" s="131" t="s">
        <v>83</v>
      </c>
      <c r="AD21" s="131"/>
      <c r="AE21" s="133">
        <f t="shared" si="5"/>
        <v>0.12</v>
      </c>
      <c r="AF21" s="128" t="str">
        <f t="shared" si="6"/>
        <v>MUY BAJA</v>
      </c>
      <c r="AG21" s="132">
        <f t="shared" si="7"/>
        <v>0.12</v>
      </c>
      <c r="AH21" s="128" t="str">
        <f t="shared" si="8"/>
        <v>MODERADO</v>
      </c>
      <c r="AI21" s="132">
        <f>IFERROR(IF(W21="Impacto",(S21-(+S21*Z21)),IF(W21="Probabilidad",S21,"")),"")</f>
        <v>0.6</v>
      </c>
      <c r="AJ21" s="129" t="str">
        <f t="shared" si="16"/>
        <v>MODERADO</v>
      </c>
      <c r="AK21" s="1878" t="str">
        <f>AJ23</f>
        <v>MODERADO</v>
      </c>
      <c r="AL21" s="1383" t="s">
        <v>258</v>
      </c>
      <c r="AM21" s="1383"/>
      <c r="AN21" s="1846" t="s">
        <v>940</v>
      </c>
      <c r="AO21" s="1784" t="s">
        <v>932</v>
      </c>
      <c r="AP21" s="383" t="s">
        <v>890</v>
      </c>
      <c r="AQ21" s="130" t="s">
        <v>267</v>
      </c>
      <c r="AR21" s="1415">
        <v>1</v>
      </c>
      <c r="AS21" s="116"/>
      <c r="AT21" s="116"/>
      <c r="AU21" s="116"/>
      <c r="AV21" s="116"/>
      <c r="AW21" s="116"/>
      <c r="AX21" s="116"/>
      <c r="AY21" s="116"/>
      <c r="AZ21" s="116"/>
      <c r="BA21" s="116"/>
      <c r="BB21" s="116"/>
      <c r="BC21" s="116"/>
      <c r="BD21" s="116"/>
      <c r="BE21" s="116"/>
      <c r="BF21" s="116"/>
      <c r="BG21" s="116"/>
      <c r="BH21" s="116"/>
      <c r="BI21" s="116"/>
      <c r="BJ21" s="116"/>
      <c r="BK21" s="116"/>
    </row>
    <row r="22" spans="1:16382" s="449" customFormat="1" ht="92.25" customHeight="1" x14ac:dyDescent="0.25">
      <c r="A22" s="467"/>
      <c r="B22" s="1861"/>
      <c r="C22" s="1829"/>
      <c r="D22" s="1862"/>
      <c r="E22" s="1864"/>
      <c r="F22" s="1833"/>
      <c r="G22" s="1864"/>
      <c r="H22" s="452" t="s">
        <v>306</v>
      </c>
      <c r="I22" s="468"/>
      <c r="J22" s="1838"/>
      <c r="K22" s="1841"/>
      <c r="L22" s="1844"/>
      <c r="M22" s="453">
        <v>1</v>
      </c>
      <c r="N22" s="454" t="str">
        <f t="shared" si="10"/>
        <v>MUY BAJA</v>
      </c>
      <c r="O22" s="455">
        <f t="shared" si="0"/>
        <v>0.2</v>
      </c>
      <c r="P22" s="1398"/>
      <c r="Q22" s="457">
        <v>0.6</v>
      </c>
      <c r="R22" s="454" t="str">
        <f t="shared" si="1"/>
        <v>MODERADO</v>
      </c>
      <c r="S22" s="455">
        <f t="shared" si="2"/>
        <v>0.6</v>
      </c>
      <c r="T22" s="458" t="str">
        <f t="shared" si="15"/>
        <v>MODERADO</v>
      </c>
      <c r="U22" s="411">
        <v>2</v>
      </c>
      <c r="V22" s="448" t="s">
        <v>613</v>
      </c>
      <c r="W22" s="411" t="s">
        <v>9</v>
      </c>
      <c r="X22" s="459" t="s">
        <v>63</v>
      </c>
      <c r="Y22" s="459" t="s">
        <v>71</v>
      </c>
      <c r="Z22" s="460" t="str">
        <f t="shared" si="4"/>
        <v>40%</v>
      </c>
      <c r="AA22" s="459" t="s">
        <v>74</v>
      </c>
      <c r="AB22" s="459" t="s">
        <v>79</v>
      </c>
      <c r="AC22" s="459" t="s">
        <v>83</v>
      </c>
      <c r="AD22" s="469">
        <f t="shared" ref="AD22:AD29" si="24">IF(ISBLANK(V22),0,Z22*AE21)</f>
        <v>4.8000000000000001E-2</v>
      </c>
      <c r="AE22" s="469">
        <f t="shared" ref="AE22:AE26" si="25">AE21-AD22</f>
        <v>7.1999999999999995E-2</v>
      </c>
      <c r="AF22" s="454" t="str">
        <f t="shared" si="6"/>
        <v>MUY BAJA</v>
      </c>
      <c r="AG22" s="460">
        <f t="shared" si="7"/>
        <v>7.1999999999999995E-2</v>
      </c>
      <c r="AH22" s="454" t="str">
        <f t="shared" si="8"/>
        <v>MODERADO</v>
      </c>
      <c r="AI22" s="460">
        <f>IFERROR(IF(W22="Impacto",(S22-(+S22*Z22)),IF(W22="Probabilidad",S22,"")),"")</f>
        <v>0.6</v>
      </c>
      <c r="AJ22" s="458" t="str">
        <f t="shared" si="16"/>
        <v>MODERADO</v>
      </c>
      <c r="AK22" s="1879"/>
      <c r="AL22" s="1384"/>
      <c r="AM22" s="1384"/>
      <c r="AN22" s="1847"/>
      <c r="AO22" s="1785"/>
      <c r="AP22" s="383" t="s">
        <v>826</v>
      </c>
      <c r="AQ22" s="411" t="s">
        <v>267</v>
      </c>
      <c r="AR22" s="1836"/>
    </row>
    <row r="23" spans="1:16382" s="449" customFormat="1" ht="82.5" customHeight="1" x14ac:dyDescent="0.25">
      <c r="A23" s="467"/>
      <c r="B23" s="1824"/>
      <c r="C23" s="1826"/>
      <c r="D23" s="1828"/>
      <c r="E23" s="1865"/>
      <c r="F23" s="1822"/>
      <c r="G23" s="1865"/>
      <c r="H23" s="452" t="s">
        <v>306</v>
      </c>
      <c r="I23" s="468"/>
      <c r="J23" s="1839"/>
      <c r="K23" s="1842"/>
      <c r="L23" s="1845"/>
      <c r="M23" s="453">
        <v>1</v>
      </c>
      <c r="N23" s="454" t="str">
        <f t="shared" si="10"/>
        <v>MUY BAJA</v>
      </c>
      <c r="O23" s="455">
        <f t="shared" si="0"/>
        <v>0.2</v>
      </c>
      <c r="P23" s="1399"/>
      <c r="Q23" s="457">
        <v>0.6</v>
      </c>
      <c r="R23" s="454" t="str">
        <f t="shared" si="1"/>
        <v>MODERADO</v>
      </c>
      <c r="S23" s="455">
        <f t="shared" si="2"/>
        <v>0.6</v>
      </c>
      <c r="T23" s="458" t="str">
        <f t="shared" si="15"/>
        <v>MODERADO</v>
      </c>
      <c r="U23" s="411">
        <v>3</v>
      </c>
      <c r="V23" s="448" t="s">
        <v>614</v>
      </c>
      <c r="W23" s="411" t="s">
        <v>9</v>
      </c>
      <c r="X23" s="459" t="s">
        <v>63</v>
      </c>
      <c r="Y23" s="459" t="s">
        <v>71</v>
      </c>
      <c r="Z23" s="460" t="str">
        <f t="shared" si="4"/>
        <v>40%</v>
      </c>
      <c r="AA23" s="459" t="s">
        <v>74</v>
      </c>
      <c r="AB23" s="459" t="s">
        <v>79</v>
      </c>
      <c r="AC23" s="459" t="s">
        <v>83</v>
      </c>
      <c r="AD23" s="469">
        <f t="shared" si="24"/>
        <v>2.8799999999999999E-2</v>
      </c>
      <c r="AE23" s="469">
        <f t="shared" si="25"/>
        <v>4.3199999999999995E-2</v>
      </c>
      <c r="AF23" s="454" t="str">
        <f t="shared" si="6"/>
        <v>MUY BAJA</v>
      </c>
      <c r="AG23" s="460">
        <f t="shared" si="7"/>
        <v>4.3199999999999995E-2</v>
      </c>
      <c r="AH23" s="454" t="str">
        <f t="shared" si="8"/>
        <v>MODERADO</v>
      </c>
      <c r="AI23" s="460">
        <f>IFERROR(IF(W23="Impacto",(S23-(+S23*Z23)),IF(W23="Probabilidad",S23,"")),"")</f>
        <v>0.6</v>
      </c>
      <c r="AJ23" s="458" t="str">
        <f t="shared" si="16"/>
        <v>MODERADO</v>
      </c>
      <c r="AK23" s="1880"/>
      <c r="AL23" s="1385"/>
      <c r="AM23" s="1385"/>
      <c r="AN23" s="1848"/>
      <c r="AO23" s="1787"/>
      <c r="AP23" s="383" t="s">
        <v>827</v>
      </c>
      <c r="AQ23" s="411" t="s">
        <v>267</v>
      </c>
      <c r="AR23" s="1416"/>
    </row>
    <row r="24" spans="1:16382" ht="85.5" customHeight="1" x14ac:dyDescent="0.35">
      <c r="B24" s="1823">
        <v>5</v>
      </c>
      <c r="C24" s="1825" t="s">
        <v>540</v>
      </c>
      <c r="D24" s="1827" t="s">
        <v>314</v>
      </c>
      <c r="E24" s="1827" t="s">
        <v>315</v>
      </c>
      <c r="F24" s="1821" t="s">
        <v>92</v>
      </c>
      <c r="G24" s="1863" t="s">
        <v>1165</v>
      </c>
      <c r="H24" s="124" t="s">
        <v>306</v>
      </c>
      <c r="J24" s="1837" t="s">
        <v>151</v>
      </c>
      <c r="K24" s="1840" t="s">
        <v>291</v>
      </c>
      <c r="L24" s="1843" t="s">
        <v>307</v>
      </c>
      <c r="M24" s="323">
        <v>4</v>
      </c>
      <c r="N24" s="128" t="str">
        <f t="shared" si="10"/>
        <v>BAJA</v>
      </c>
      <c r="O24" s="126">
        <f t="shared" si="0"/>
        <v>0.4</v>
      </c>
      <c r="P24" s="1843" t="s">
        <v>541</v>
      </c>
      <c r="Q24" s="127">
        <v>0.6</v>
      </c>
      <c r="R24" s="128" t="str">
        <f t="shared" si="1"/>
        <v>MODERADO</v>
      </c>
      <c r="S24" s="126">
        <f t="shared" si="2"/>
        <v>0.6</v>
      </c>
      <c r="T24" s="129" t="str">
        <f t="shared" si="15"/>
        <v>MODERADO</v>
      </c>
      <c r="U24" s="130">
        <v>1</v>
      </c>
      <c r="V24" s="448" t="s">
        <v>615</v>
      </c>
      <c r="W24" s="130" t="s">
        <v>9</v>
      </c>
      <c r="X24" s="131" t="s">
        <v>63</v>
      </c>
      <c r="Y24" s="131" t="s">
        <v>71</v>
      </c>
      <c r="Z24" s="132" t="str">
        <f t="shared" si="4"/>
        <v>40%</v>
      </c>
      <c r="AA24" s="131" t="s">
        <v>74</v>
      </c>
      <c r="AB24" s="131" t="s">
        <v>79</v>
      </c>
      <c r="AC24" s="131" t="s">
        <v>83</v>
      </c>
      <c r="AD24" s="137"/>
      <c r="AE24" s="137">
        <f t="shared" si="25"/>
        <v>4.3199999999999995E-2</v>
      </c>
      <c r="AF24" s="128" t="str">
        <f t="shared" si="6"/>
        <v>MUY BAJA</v>
      </c>
      <c r="AG24" s="132">
        <f t="shared" si="7"/>
        <v>4.3199999999999995E-2</v>
      </c>
      <c r="AH24" s="128" t="str">
        <f t="shared" si="8"/>
        <v>MODERADO</v>
      </c>
      <c r="AI24" s="132">
        <f t="shared" ref="AI24:AI36" si="26">IFERROR(IF(W24="Impacto",(S24-(+S24*Z24)),IF(W24="Probabilidad",S24,"")),"")</f>
        <v>0.6</v>
      </c>
      <c r="AJ24" s="129" t="str">
        <f t="shared" si="16"/>
        <v>MODERADO</v>
      </c>
      <c r="AK24" s="1442" t="str">
        <f>AJ26</f>
        <v>MODERADO</v>
      </c>
      <c r="AL24" s="1383" t="s">
        <v>258</v>
      </c>
      <c r="AM24" s="1853"/>
      <c r="AN24" s="1373" t="s">
        <v>938</v>
      </c>
      <c r="AO24" s="1854" t="s">
        <v>932</v>
      </c>
      <c r="AP24" s="538" t="s">
        <v>830</v>
      </c>
      <c r="AQ24" s="153" t="s">
        <v>267</v>
      </c>
      <c r="AR24" s="1414">
        <v>1</v>
      </c>
    </row>
    <row r="25" spans="1:16382" ht="59.25" customHeight="1" x14ac:dyDescent="0.35">
      <c r="B25" s="1824"/>
      <c r="C25" s="1826"/>
      <c r="D25" s="1828"/>
      <c r="E25" s="1828"/>
      <c r="F25" s="1822"/>
      <c r="G25" s="1865"/>
      <c r="H25" s="124" t="s">
        <v>306</v>
      </c>
      <c r="J25" s="1839"/>
      <c r="K25" s="1842"/>
      <c r="L25" s="1845"/>
      <c r="M25" s="323">
        <v>4</v>
      </c>
      <c r="N25" s="128" t="str">
        <f t="shared" si="10"/>
        <v>BAJA</v>
      </c>
      <c r="O25" s="126">
        <f t="shared" si="0"/>
        <v>0.4</v>
      </c>
      <c r="P25" s="1845"/>
      <c r="Q25" s="127">
        <v>0.6</v>
      </c>
      <c r="R25" s="128" t="str">
        <f t="shared" si="1"/>
        <v>MODERADO</v>
      </c>
      <c r="S25" s="126">
        <f t="shared" si="2"/>
        <v>0.6</v>
      </c>
      <c r="T25" s="129" t="str">
        <f t="shared" si="15"/>
        <v>MODERADO</v>
      </c>
      <c r="U25" s="130">
        <v>2</v>
      </c>
      <c r="V25" s="448" t="s">
        <v>616</v>
      </c>
      <c r="W25" s="130" t="s">
        <v>9</v>
      </c>
      <c r="X25" s="131" t="s">
        <v>63</v>
      </c>
      <c r="Y25" s="131" t="s">
        <v>71</v>
      </c>
      <c r="Z25" s="132" t="str">
        <f t="shared" si="4"/>
        <v>40%</v>
      </c>
      <c r="AA25" s="131" t="s">
        <v>74</v>
      </c>
      <c r="AB25" s="131" t="s">
        <v>79</v>
      </c>
      <c r="AC25" s="131" t="s">
        <v>83</v>
      </c>
      <c r="AD25" s="137">
        <f t="shared" si="24"/>
        <v>1.728E-2</v>
      </c>
      <c r="AE25" s="137">
        <f t="shared" si="25"/>
        <v>2.5919999999999995E-2</v>
      </c>
      <c r="AF25" s="128" t="str">
        <f t="shared" si="6"/>
        <v>MUY BAJA</v>
      </c>
      <c r="AG25" s="132">
        <f t="shared" si="7"/>
        <v>2.5919999999999995E-2</v>
      </c>
      <c r="AH25" s="128" t="str">
        <f t="shared" si="8"/>
        <v>MODERADO</v>
      </c>
      <c r="AI25" s="132">
        <f t="shared" si="26"/>
        <v>0.6</v>
      </c>
      <c r="AJ25" s="129" t="str">
        <f t="shared" si="16"/>
        <v>MODERADO</v>
      </c>
      <c r="AK25" s="1446"/>
      <c r="AL25" s="1384"/>
      <c r="AM25" s="1853"/>
      <c r="AN25" s="1374"/>
      <c r="AO25" s="1855"/>
      <c r="AP25" s="547" t="s">
        <v>828</v>
      </c>
      <c r="AQ25" s="153" t="s">
        <v>267</v>
      </c>
      <c r="AR25" s="1659"/>
    </row>
    <row r="26" spans="1:16382" ht="110.25" customHeight="1" x14ac:dyDescent="0.35">
      <c r="B26" s="325">
        <v>6</v>
      </c>
      <c r="C26" s="471" t="s">
        <v>542</v>
      </c>
      <c r="D26" s="472" t="s">
        <v>316</v>
      </c>
      <c r="E26" s="472" t="s">
        <v>317</v>
      </c>
      <c r="F26" s="473" t="s">
        <v>151</v>
      </c>
      <c r="G26" s="472" t="s">
        <v>318</v>
      </c>
      <c r="H26" s="124" t="s">
        <v>151</v>
      </c>
      <c r="J26" s="760" t="s">
        <v>295</v>
      </c>
      <c r="K26" s="324" t="s">
        <v>300</v>
      </c>
      <c r="L26" s="327" t="s">
        <v>172</v>
      </c>
      <c r="M26" s="328">
        <v>98</v>
      </c>
      <c r="N26" s="128" t="str">
        <f t="shared" si="10"/>
        <v>MEDIA</v>
      </c>
      <c r="O26" s="126">
        <f t="shared" si="0"/>
        <v>0.6</v>
      </c>
      <c r="P26" s="125" t="s">
        <v>206</v>
      </c>
      <c r="Q26" s="148">
        <v>0.6</v>
      </c>
      <c r="R26" s="128" t="str">
        <f t="shared" si="1"/>
        <v>MODERADO</v>
      </c>
      <c r="S26" s="126">
        <f t="shared" si="2"/>
        <v>0.6</v>
      </c>
      <c r="T26" s="129" t="str">
        <f t="shared" si="15"/>
        <v>MODERADO</v>
      </c>
      <c r="U26" s="130">
        <v>1</v>
      </c>
      <c r="V26" s="448" t="s">
        <v>706</v>
      </c>
      <c r="W26" s="130" t="s">
        <v>9</v>
      </c>
      <c r="X26" s="131" t="s">
        <v>63</v>
      </c>
      <c r="Y26" s="131" t="s">
        <v>71</v>
      </c>
      <c r="Z26" s="132" t="str">
        <f t="shared" si="4"/>
        <v>40%</v>
      </c>
      <c r="AA26" s="131" t="s">
        <v>74</v>
      </c>
      <c r="AB26" s="131" t="s">
        <v>79</v>
      </c>
      <c r="AC26" s="131" t="s">
        <v>83</v>
      </c>
      <c r="AD26" s="137">
        <f t="shared" si="24"/>
        <v>1.0367999999999999E-2</v>
      </c>
      <c r="AE26" s="137">
        <f t="shared" si="25"/>
        <v>1.5551999999999996E-2</v>
      </c>
      <c r="AF26" s="128" t="str">
        <f t="shared" si="6"/>
        <v>MUY BAJA</v>
      </c>
      <c r="AG26" s="132">
        <f t="shared" si="7"/>
        <v>1.5551999999999996E-2</v>
      </c>
      <c r="AH26" s="128" t="str">
        <f t="shared" si="8"/>
        <v>MODERADO</v>
      </c>
      <c r="AI26" s="132">
        <f t="shared" si="26"/>
        <v>0.6</v>
      </c>
      <c r="AJ26" s="129" t="str">
        <f t="shared" si="16"/>
        <v>MODERADO</v>
      </c>
      <c r="AK26" s="1443"/>
      <c r="AL26" s="1385"/>
      <c r="AM26" s="1853"/>
      <c r="AN26" s="1375"/>
      <c r="AO26" s="1856"/>
      <c r="AP26" s="548" t="s">
        <v>829</v>
      </c>
      <c r="AQ26" s="153" t="s">
        <v>267</v>
      </c>
      <c r="AR26" s="1660"/>
    </row>
    <row r="27" spans="1:16382" ht="113.25" customHeight="1" x14ac:dyDescent="0.35">
      <c r="A27" s="449"/>
      <c r="B27" s="1823">
        <v>7</v>
      </c>
      <c r="C27" s="1870" t="s">
        <v>543</v>
      </c>
      <c r="D27" s="1827" t="s">
        <v>319</v>
      </c>
      <c r="E27" s="1827" t="s">
        <v>320</v>
      </c>
      <c r="F27" s="1873" t="s">
        <v>92</v>
      </c>
      <c r="G27" s="1866" t="s">
        <v>617</v>
      </c>
      <c r="H27" s="124" t="s">
        <v>167</v>
      </c>
      <c r="J27" s="1837" t="s">
        <v>293</v>
      </c>
      <c r="K27" s="1840" t="s">
        <v>296</v>
      </c>
      <c r="L27" s="1850" t="s">
        <v>159</v>
      </c>
      <c r="M27" s="328">
        <v>54000</v>
      </c>
      <c r="N27" s="128" t="str">
        <f t="shared" si="10"/>
        <v>MUY ALTA</v>
      </c>
      <c r="O27" s="126">
        <f t="shared" si="0"/>
        <v>1</v>
      </c>
      <c r="P27" s="1383" t="s">
        <v>206</v>
      </c>
      <c r="Q27" s="479">
        <v>0.6</v>
      </c>
      <c r="R27" s="128" t="str">
        <f t="shared" si="1"/>
        <v>MODERADO</v>
      </c>
      <c r="S27" s="126">
        <f t="shared" si="2"/>
        <v>0.6</v>
      </c>
      <c r="T27" s="129" t="str">
        <f t="shared" si="15"/>
        <v>ALTO</v>
      </c>
      <c r="U27" s="130">
        <v>1</v>
      </c>
      <c r="V27" s="476" t="s">
        <v>891</v>
      </c>
      <c r="W27" s="130" t="s">
        <v>9</v>
      </c>
      <c r="X27" s="131" t="s">
        <v>63</v>
      </c>
      <c r="Y27" s="131" t="s">
        <v>71</v>
      </c>
      <c r="Z27" s="132" t="str">
        <f t="shared" si="4"/>
        <v>40%</v>
      </c>
      <c r="AA27" s="131" t="s">
        <v>74</v>
      </c>
      <c r="AB27" s="131" t="s">
        <v>79</v>
      </c>
      <c r="AC27" s="131" t="s">
        <v>83</v>
      </c>
      <c r="AD27" s="480"/>
      <c r="AE27" s="133">
        <f>IFERROR(IF(W28="Probabilidad",(O27-(+O27*Z28)),IF(W27="Impacto",O27,"")),"")</f>
        <v>0.6</v>
      </c>
      <c r="AF27" s="128" t="str">
        <f t="shared" si="6"/>
        <v>MEDIA</v>
      </c>
      <c r="AG27" s="132">
        <f t="shared" si="7"/>
        <v>0.6</v>
      </c>
      <c r="AH27" s="128" t="str">
        <f t="shared" si="8"/>
        <v>MODERADO</v>
      </c>
      <c r="AI27" s="132">
        <f t="shared" si="26"/>
        <v>0.6</v>
      </c>
      <c r="AJ27" s="129" t="str">
        <f t="shared" si="16"/>
        <v>MODERADO</v>
      </c>
      <c r="AK27" s="1442" t="str">
        <f>AJ27</f>
        <v>MODERADO</v>
      </c>
      <c r="AL27" s="1383" t="s">
        <v>258</v>
      </c>
      <c r="AM27" s="149"/>
      <c r="AN27" s="629" t="s">
        <v>942</v>
      </c>
      <c r="AO27" s="130" t="s">
        <v>932</v>
      </c>
      <c r="AP27" s="426" t="s">
        <v>707</v>
      </c>
      <c r="AQ27" s="153" t="s">
        <v>267</v>
      </c>
      <c r="AR27" s="1414">
        <v>1</v>
      </c>
    </row>
    <row r="28" spans="1:16382" s="449" customFormat="1" ht="147" customHeight="1" x14ac:dyDescent="0.25">
      <c r="B28" s="1861"/>
      <c r="C28" s="1871"/>
      <c r="D28" s="1862"/>
      <c r="E28" s="1862"/>
      <c r="F28" s="1874"/>
      <c r="G28" s="1867"/>
      <c r="H28" s="452"/>
      <c r="I28" s="468"/>
      <c r="J28" s="1838"/>
      <c r="K28" s="1841"/>
      <c r="L28" s="1851"/>
      <c r="M28" s="474">
        <v>54000</v>
      </c>
      <c r="N28" s="454" t="str">
        <f t="shared" si="10"/>
        <v>MUY ALTA</v>
      </c>
      <c r="O28" s="455">
        <f t="shared" si="0"/>
        <v>1</v>
      </c>
      <c r="P28" s="1384"/>
      <c r="Q28" s="475">
        <v>0.6</v>
      </c>
      <c r="R28" s="454" t="str">
        <f t="shared" si="1"/>
        <v>MODERADO</v>
      </c>
      <c r="S28" s="455">
        <f t="shared" si="2"/>
        <v>0.6</v>
      </c>
      <c r="T28" s="458" t="str">
        <f t="shared" si="15"/>
        <v>ALTO</v>
      </c>
      <c r="U28" s="411">
        <v>2</v>
      </c>
      <c r="V28" s="476" t="s">
        <v>708</v>
      </c>
      <c r="W28" s="411" t="s">
        <v>9</v>
      </c>
      <c r="X28" s="459" t="s">
        <v>63</v>
      </c>
      <c r="Y28" s="459" t="s">
        <v>71</v>
      </c>
      <c r="Z28" s="460" t="str">
        <f t="shared" si="4"/>
        <v>40%</v>
      </c>
      <c r="AA28" s="459" t="s">
        <v>74</v>
      </c>
      <c r="AB28" s="459" t="s">
        <v>79</v>
      </c>
      <c r="AC28" s="459" t="s">
        <v>83</v>
      </c>
      <c r="AD28" s="477">
        <f t="shared" si="24"/>
        <v>0.24</v>
      </c>
      <c r="AE28" s="477">
        <f t="shared" ref="AE28:AE29" si="27">AE27-AD28</f>
        <v>0.36</v>
      </c>
      <c r="AF28" s="454" t="str">
        <f t="shared" si="6"/>
        <v>BAJA</v>
      </c>
      <c r="AG28" s="460">
        <v>0.01</v>
      </c>
      <c r="AH28" s="454" t="str">
        <f t="shared" si="8"/>
        <v>MODERADO</v>
      </c>
      <c r="AI28" s="460">
        <f t="shared" si="26"/>
        <v>0.6</v>
      </c>
      <c r="AJ28" s="458" t="str">
        <f t="shared" si="16"/>
        <v>MODERADO</v>
      </c>
      <c r="AK28" s="1446"/>
      <c r="AL28" s="1384"/>
      <c r="AM28" s="478"/>
      <c r="AN28" s="413" t="s">
        <v>943</v>
      </c>
      <c r="AO28" s="411" t="s">
        <v>932</v>
      </c>
      <c r="AP28" s="426" t="s">
        <v>709</v>
      </c>
      <c r="AQ28" s="545" t="s">
        <v>267</v>
      </c>
      <c r="AR28" s="1374"/>
    </row>
    <row r="29" spans="1:16382" ht="108" customHeight="1" x14ac:dyDescent="0.35">
      <c r="A29" s="146"/>
      <c r="B29" s="1824"/>
      <c r="C29" s="1872"/>
      <c r="D29" s="1828"/>
      <c r="E29" s="1828"/>
      <c r="F29" s="1875"/>
      <c r="G29" s="1868"/>
      <c r="H29" s="124"/>
      <c r="J29" s="1839"/>
      <c r="K29" s="1842"/>
      <c r="L29" s="1852"/>
      <c r="M29" s="328">
        <v>54000</v>
      </c>
      <c r="N29" s="128" t="str">
        <f t="shared" si="10"/>
        <v>MUY ALTA</v>
      </c>
      <c r="O29" s="126">
        <f t="shared" si="0"/>
        <v>1</v>
      </c>
      <c r="P29" s="1385"/>
      <c r="Q29" s="479">
        <v>0.6</v>
      </c>
      <c r="R29" s="128" t="str">
        <f t="shared" si="1"/>
        <v>MODERADO</v>
      </c>
      <c r="S29" s="126">
        <f t="shared" si="2"/>
        <v>0.6</v>
      </c>
      <c r="T29" s="129" t="str">
        <f t="shared" si="15"/>
        <v>ALTO</v>
      </c>
      <c r="U29" s="130">
        <v>3</v>
      </c>
      <c r="V29" s="476" t="s">
        <v>710</v>
      </c>
      <c r="W29" s="130" t="s">
        <v>9</v>
      </c>
      <c r="X29" s="131" t="s">
        <v>63</v>
      </c>
      <c r="Y29" s="131" t="s">
        <v>71</v>
      </c>
      <c r="Z29" s="132" t="str">
        <f t="shared" si="4"/>
        <v>40%</v>
      </c>
      <c r="AA29" s="131" t="s">
        <v>74</v>
      </c>
      <c r="AB29" s="131" t="s">
        <v>618</v>
      </c>
      <c r="AC29" s="131" t="s">
        <v>83</v>
      </c>
      <c r="AD29" s="477">
        <f t="shared" si="24"/>
        <v>0.14399999999999999</v>
      </c>
      <c r="AE29" s="477">
        <f t="shared" si="27"/>
        <v>0.216</v>
      </c>
      <c r="AF29" s="128" t="str">
        <f t="shared" si="6"/>
        <v>BAJA</v>
      </c>
      <c r="AG29" s="132">
        <v>0.01</v>
      </c>
      <c r="AH29" s="128" t="str">
        <f t="shared" si="8"/>
        <v>MODERADO</v>
      </c>
      <c r="AI29" s="132">
        <f t="shared" si="26"/>
        <v>0.6</v>
      </c>
      <c r="AJ29" s="129" t="str">
        <f t="shared" si="16"/>
        <v>MODERADO</v>
      </c>
      <c r="AK29" s="1443"/>
      <c r="AL29" s="1385"/>
      <c r="AM29" s="149"/>
      <c r="AN29" s="125" t="s">
        <v>944</v>
      </c>
      <c r="AO29" s="130" t="s">
        <v>932</v>
      </c>
      <c r="AP29" s="427" t="s">
        <v>892</v>
      </c>
      <c r="AQ29" s="153" t="s">
        <v>267</v>
      </c>
      <c r="AR29" s="1375"/>
    </row>
    <row r="30" spans="1:16382" ht="115.5" customHeight="1" x14ac:dyDescent="0.35">
      <c r="A30" s="146"/>
      <c r="B30" s="325">
        <v>8</v>
      </c>
      <c r="C30" s="471" t="s">
        <v>543</v>
      </c>
      <c r="D30" s="481" t="s">
        <v>544</v>
      </c>
      <c r="E30" s="481" t="s">
        <v>321</v>
      </c>
      <c r="F30" s="473" t="s">
        <v>92</v>
      </c>
      <c r="G30" s="482" t="s">
        <v>545</v>
      </c>
      <c r="H30" s="124" t="s">
        <v>167</v>
      </c>
      <c r="J30" s="760" t="s">
        <v>293</v>
      </c>
      <c r="K30" s="324" t="s">
        <v>298</v>
      </c>
      <c r="L30" s="327" t="s">
        <v>159</v>
      </c>
      <c r="M30" s="328">
        <v>54000</v>
      </c>
      <c r="N30" s="128" t="str">
        <f t="shared" si="10"/>
        <v>MUY ALTA</v>
      </c>
      <c r="O30" s="126">
        <f t="shared" si="0"/>
        <v>1</v>
      </c>
      <c r="P30" s="125" t="s">
        <v>206</v>
      </c>
      <c r="Q30" s="479">
        <v>0.6</v>
      </c>
      <c r="R30" s="128" t="str">
        <f t="shared" si="1"/>
        <v>MODERADO</v>
      </c>
      <c r="S30" s="126">
        <f t="shared" si="2"/>
        <v>0.6</v>
      </c>
      <c r="T30" s="129" t="str">
        <f t="shared" si="15"/>
        <v>ALTO</v>
      </c>
      <c r="U30" s="130">
        <v>1</v>
      </c>
      <c r="V30" s="476" t="s">
        <v>893</v>
      </c>
      <c r="W30" s="411" t="s">
        <v>9</v>
      </c>
      <c r="X30" s="131" t="s">
        <v>63</v>
      </c>
      <c r="Y30" s="131" t="s">
        <v>71</v>
      </c>
      <c r="Z30" s="132" t="str">
        <f t="shared" si="4"/>
        <v>40%</v>
      </c>
      <c r="AA30" s="131" t="s">
        <v>74</v>
      </c>
      <c r="AB30" s="131" t="s">
        <v>79</v>
      </c>
      <c r="AC30" s="131" t="s">
        <v>83</v>
      </c>
      <c r="AD30" s="477"/>
      <c r="AE30" s="477">
        <f>IFERROR(IF(W30="Probabilidad",(O30-(+O30*Z30)),IF(W30="Impacto",O30,"")),"")</f>
        <v>0.6</v>
      </c>
      <c r="AF30" s="128" t="str">
        <f t="shared" si="6"/>
        <v>MEDIA</v>
      </c>
      <c r="AG30" s="132">
        <f t="shared" si="7"/>
        <v>0.6</v>
      </c>
      <c r="AH30" s="128" t="str">
        <f t="shared" si="8"/>
        <v>MODERADO</v>
      </c>
      <c r="AI30" s="132">
        <f t="shared" si="26"/>
        <v>0.6</v>
      </c>
      <c r="AJ30" s="129" t="str">
        <f t="shared" si="16"/>
        <v>MODERADO</v>
      </c>
      <c r="AK30" s="159" t="str">
        <f>AJ30</f>
        <v>MODERADO</v>
      </c>
      <c r="AL30" s="470" t="s">
        <v>258</v>
      </c>
      <c r="AM30" s="149"/>
      <c r="AN30" s="125" t="s">
        <v>945</v>
      </c>
      <c r="AO30" s="130" t="s">
        <v>932</v>
      </c>
      <c r="AP30" s="408" t="s">
        <v>894</v>
      </c>
      <c r="AQ30" s="153" t="s">
        <v>267</v>
      </c>
      <c r="AR30" s="132">
        <v>1</v>
      </c>
    </row>
    <row r="31" spans="1:16382" ht="81.75" customHeight="1" x14ac:dyDescent="0.35">
      <c r="A31" s="146"/>
      <c r="B31" s="325">
        <v>9</v>
      </c>
      <c r="C31" s="484" t="s">
        <v>322</v>
      </c>
      <c r="D31" s="481" t="s">
        <v>323</v>
      </c>
      <c r="E31" s="481" t="s">
        <v>546</v>
      </c>
      <c r="F31" s="473" t="s">
        <v>92</v>
      </c>
      <c r="G31" s="482" t="s">
        <v>711</v>
      </c>
      <c r="H31" s="124" t="s">
        <v>310</v>
      </c>
      <c r="J31" s="760" t="s">
        <v>293</v>
      </c>
      <c r="K31" s="324" t="s">
        <v>298</v>
      </c>
      <c r="L31" s="327" t="s">
        <v>182</v>
      </c>
      <c r="M31" s="328">
        <v>1140</v>
      </c>
      <c r="N31" s="128" t="str">
        <f t="shared" si="10"/>
        <v>ALTA</v>
      </c>
      <c r="O31" s="126">
        <f t="shared" si="0"/>
        <v>0.8</v>
      </c>
      <c r="P31" s="125" t="s">
        <v>206</v>
      </c>
      <c r="Q31" s="479">
        <v>0.6</v>
      </c>
      <c r="R31" s="128" t="str">
        <f t="shared" si="1"/>
        <v>MODERADO</v>
      </c>
      <c r="S31" s="126">
        <f t="shared" si="2"/>
        <v>0.6</v>
      </c>
      <c r="T31" s="129" t="str">
        <f t="shared" si="15"/>
        <v>ALTO</v>
      </c>
      <c r="U31" s="130">
        <v>1</v>
      </c>
      <c r="V31" s="483" t="s">
        <v>712</v>
      </c>
      <c r="W31" s="130" t="s">
        <v>9</v>
      </c>
      <c r="X31" s="131" t="s">
        <v>63</v>
      </c>
      <c r="Y31" s="131" t="s">
        <v>71</v>
      </c>
      <c r="Z31" s="132" t="str">
        <f t="shared" si="4"/>
        <v>40%</v>
      </c>
      <c r="AA31" s="131" t="s">
        <v>74</v>
      </c>
      <c r="AB31" s="131" t="s">
        <v>79</v>
      </c>
      <c r="AC31" s="131" t="s">
        <v>83</v>
      </c>
      <c r="AD31" s="477"/>
      <c r="AE31" s="477">
        <f>IFERROR(IF(W31="Probabilidad",(O31-(+O31*Z31)),IF(W31="Impacto",O31,"")),"")</f>
        <v>0.48</v>
      </c>
      <c r="AF31" s="128" t="str">
        <f t="shared" si="6"/>
        <v>MEDIA</v>
      </c>
      <c r="AG31" s="132">
        <f t="shared" si="7"/>
        <v>0.48</v>
      </c>
      <c r="AH31" s="128" t="str">
        <f t="shared" si="8"/>
        <v>MODERADO</v>
      </c>
      <c r="AI31" s="132">
        <f t="shared" si="26"/>
        <v>0.6</v>
      </c>
      <c r="AJ31" s="129" t="str">
        <f t="shared" si="16"/>
        <v>MODERADO</v>
      </c>
      <c r="AK31" s="129" t="str">
        <f>AJ31</f>
        <v>MODERADO</v>
      </c>
      <c r="AL31" s="201" t="s">
        <v>258</v>
      </c>
      <c r="AM31" s="149"/>
      <c r="AN31" s="125" t="s">
        <v>946</v>
      </c>
      <c r="AO31" s="130" t="s">
        <v>932</v>
      </c>
      <c r="AP31" s="408" t="s">
        <v>713</v>
      </c>
      <c r="AQ31" s="153" t="s">
        <v>358</v>
      </c>
      <c r="AR31" s="132">
        <v>1</v>
      </c>
    </row>
    <row r="32" spans="1:16382" ht="83.25" customHeight="1" x14ac:dyDescent="0.3">
      <c r="A32" s="730"/>
      <c r="B32" s="748">
        <v>10</v>
      </c>
      <c r="C32" s="749" t="s">
        <v>1133</v>
      </c>
      <c r="D32" s="750" t="s">
        <v>1134</v>
      </c>
      <c r="E32" s="750" t="s">
        <v>1135</v>
      </c>
      <c r="F32" s="749" t="s">
        <v>1136</v>
      </c>
      <c r="G32" s="750" t="s">
        <v>1137</v>
      </c>
      <c r="H32" s="748"/>
      <c r="I32" s="748" t="s">
        <v>1127</v>
      </c>
      <c r="J32" s="760" t="s">
        <v>152</v>
      </c>
      <c r="K32" s="768" t="s">
        <v>294</v>
      </c>
      <c r="L32" s="751" t="s">
        <v>166</v>
      </c>
      <c r="M32" s="752">
        <v>24</v>
      </c>
      <c r="N32" s="128" t="str">
        <f t="shared" si="10"/>
        <v>BAJA</v>
      </c>
      <c r="O32" s="126">
        <f t="shared" si="0"/>
        <v>0.4</v>
      </c>
      <c r="P32" s="751" t="s">
        <v>166</v>
      </c>
      <c r="Q32" s="479">
        <v>0.6</v>
      </c>
      <c r="R32" s="128" t="str">
        <f t="shared" si="1"/>
        <v>MODERADO</v>
      </c>
      <c r="S32" s="126">
        <f t="shared" si="2"/>
        <v>0.6</v>
      </c>
      <c r="T32" s="129" t="str">
        <f t="shared" si="15"/>
        <v>MODERADO</v>
      </c>
      <c r="U32" s="754">
        <v>1</v>
      </c>
      <c r="V32" s="483" t="s">
        <v>1138</v>
      </c>
      <c r="W32" s="130" t="s">
        <v>9</v>
      </c>
      <c r="X32" s="131" t="s">
        <v>63</v>
      </c>
      <c r="Y32" s="131" t="s">
        <v>71</v>
      </c>
      <c r="Z32" s="132" t="str">
        <f t="shared" ref="Z32:Z36" si="28">IF(AND(X32="Preventivo",Y32="Automático"),"50%",IF(AND(X32="Preventivo",Y32="Manual"),"40%",IF(AND(X32="Detectivo",Y32="Automático"),"40%",IF(AND(X32="Detectivo",Y32="Manual"),"30%",IF(AND(X32="Correctivo",Y32="Automático"),"35%",IF(AND(X32="Correctivo",Y32="Manual"),"25%",""))))))</f>
        <v>40%</v>
      </c>
      <c r="AA32" s="131" t="s">
        <v>74</v>
      </c>
      <c r="AB32" s="131" t="s">
        <v>79</v>
      </c>
      <c r="AC32" s="131" t="s">
        <v>83</v>
      </c>
      <c r="AD32" s="752"/>
      <c r="AE32" s="477">
        <f t="shared" ref="AE32:AE36" si="29">IFERROR(IF(W32="Probabilidad",(O32-(+O32*Z32)),IF(W32="Impacto",O32,"")),"")</f>
        <v>0.24</v>
      </c>
      <c r="AF32" s="128" t="str">
        <f t="shared" si="6"/>
        <v>BAJA</v>
      </c>
      <c r="AG32" s="132">
        <f t="shared" si="7"/>
        <v>0.24</v>
      </c>
      <c r="AH32" s="128" t="str">
        <f t="shared" si="8"/>
        <v>MODERADO</v>
      </c>
      <c r="AI32" s="132">
        <f t="shared" si="26"/>
        <v>0.6</v>
      </c>
      <c r="AJ32" s="129" t="str">
        <f t="shared" si="16"/>
        <v>MODERADO</v>
      </c>
      <c r="AK32" s="129" t="str">
        <f>AJ32</f>
        <v>MODERADO</v>
      </c>
      <c r="AL32" s="201" t="s">
        <v>258</v>
      </c>
      <c r="AM32" s="752"/>
      <c r="AN32" s="125" t="s">
        <v>946</v>
      </c>
      <c r="AO32" s="130" t="s">
        <v>932</v>
      </c>
      <c r="AP32" s="753"/>
      <c r="AQ32" s="731"/>
      <c r="AR32" s="2189">
        <v>1</v>
      </c>
      <c r="AS32" s="731"/>
      <c r="AT32" s="731"/>
      <c r="AU32" s="731"/>
      <c r="AV32" s="731"/>
      <c r="AW32" s="731"/>
      <c r="AX32" s="731"/>
      <c r="AY32" s="731"/>
      <c r="AZ32" s="731"/>
      <c r="BA32" s="731"/>
      <c r="BB32" s="731"/>
      <c r="BC32" s="731"/>
      <c r="BD32" s="731"/>
      <c r="BE32" s="731"/>
      <c r="BF32" s="731"/>
      <c r="BG32" s="731"/>
      <c r="BH32" s="731"/>
      <c r="BI32" s="731"/>
      <c r="BJ32" s="731"/>
      <c r="BK32" s="731"/>
      <c r="BL32" s="731"/>
      <c r="BM32" s="731"/>
      <c r="BN32" s="731"/>
      <c r="BO32" s="731"/>
      <c r="BP32" s="731"/>
      <c r="BQ32" s="731"/>
      <c r="BR32" s="731"/>
      <c r="BS32" s="731"/>
      <c r="BT32" s="731"/>
      <c r="BU32" s="731"/>
      <c r="BV32" s="731"/>
      <c r="BW32" s="731"/>
      <c r="BX32" s="731"/>
      <c r="BY32" s="731"/>
      <c r="BZ32" s="731"/>
      <c r="CA32" s="731"/>
      <c r="CB32" s="731"/>
      <c r="CC32" s="731"/>
      <c r="CD32" s="731"/>
      <c r="CE32" s="731"/>
      <c r="CF32" s="731"/>
      <c r="CG32" s="731"/>
      <c r="CH32" s="731"/>
      <c r="CI32" s="731"/>
      <c r="CJ32" s="731"/>
      <c r="CK32" s="731"/>
      <c r="CL32" s="731"/>
      <c r="CM32" s="731"/>
      <c r="CN32" s="731"/>
      <c r="CO32" s="731"/>
      <c r="CP32" s="731"/>
      <c r="CQ32" s="731"/>
      <c r="CR32" s="731"/>
      <c r="CS32" s="731"/>
      <c r="CT32" s="731"/>
      <c r="CU32" s="731"/>
      <c r="CV32" s="731"/>
      <c r="CW32" s="731"/>
      <c r="CX32" s="731"/>
      <c r="CY32" s="731"/>
      <c r="CZ32" s="731"/>
      <c r="DA32" s="731"/>
      <c r="DB32" s="731"/>
      <c r="DC32" s="731"/>
      <c r="DD32" s="731"/>
      <c r="DE32" s="731"/>
      <c r="DF32" s="731"/>
      <c r="DG32" s="731"/>
      <c r="DH32" s="731"/>
      <c r="DI32" s="731"/>
      <c r="DJ32" s="731"/>
      <c r="DK32" s="731"/>
      <c r="DL32" s="731"/>
      <c r="DM32" s="731"/>
      <c r="DN32" s="731"/>
      <c r="DO32" s="731"/>
      <c r="DP32" s="731"/>
      <c r="DQ32" s="731"/>
      <c r="DR32" s="731"/>
      <c r="DS32" s="731"/>
      <c r="DT32" s="731"/>
      <c r="DU32" s="731"/>
      <c r="DV32" s="731"/>
      <c r="DW32" s="731"/>
      <c r="DX32" s="731"/>
      <c r="DY32" s="731"/>
      <c r="DZ32" s="731"/>
      <c r="EA32" s="731"/>
      <c r="EB32" s="731"/>
      <c r="EC32" s="731"/>
      <c r="ED32" s="731"/>
      <c r="EE32" s="731"/>
      <c r="EF32" s="731"/>
      <c r="EG32" s="731"/>
      <c r="EH32" s="731"/>
      <c r="EI32" s="731"/>
      <c r="EJ32" s="731"/>
      <c r="EK32" s="731"/>
      <c r="EL32" s="731"/>
      <c r="EM32" s="731"/>
      <c r="EN32" s="731"/>
      <c r="EO32" s="731"/>
      <c r="EP32" s="731"/>
      <c r="EQ32" s="731"/>
      <c r="ER32" s="731"/>
      <c r="ES32" s="731"/>
      <c r="ET32" s="731"/>
      <c r="EU32" s="731"/>
      <c r="EV32" s="731"/>
      <c r="EW32" s="731"/>
      <c r="EX32" s="731"/>
      <c r="EY32" s="731"/>
      <c r="EZ32" s="731"/>
      <c r="FA32" s="731"/>
      <c r="FB32" s="731"/>
      <c r="FC32" s="731"/>
      <c r="FD32" s="731"/>
      <c r="FE32" s="731"/>
      <c r="FF32" s="731"/>
      <c r="FG32" s="731"/>
      <c r="FH32" s="731"/>
      <c r="FI32" s="731"/>
      <c r="FJ32" s="731"/>
      <c r="FK32" s="731"/>
      <c r="FL32" s="731"/>
      <c r="FM32" s="731"/>
      <c r="FN32" s="731"/>
      <c r="FO32" s="731"/>
      <c r="FP32" s="731"/>
      <c r="FQ32" s="731"/>
      <c r="FR32" s="731"/>
      <c r="FS32" s="731"/>
      <c r="FT32" s="731"/>
      <c r="FU32" s="731"/>
      <c r="FV32" s="731"/>
      <c r="FW32" s="731"/>
      <c r="FX32" s="731"/>
      <c r="FY32" s="731"/>
      <c r="FZ32" s="731"/>
      <c r="GA32" s="731"/>
      <c r="GB32" s="731"/>
      <c r="GC32" s="731"/>
      <c r="GD32" s="731"/>
      <c r="GE32" s="731"/>
      <c r="GF32" s="731"/>
      <c r="GG32" s="731"/>
      <c r="GH32" s="731"/>
      <c r="GI32" s="731"/>
      <c r="GJ32" s="731"/>
      <c r="GK32" s="731"/>
      <c r="GL32" s="731"/>
      <c r="GM32" s="731"/>
      <c r="GN32" s="731"/>
      <c r="GO32" s="731"/>
      <c r="GP32" s="731"/>
      <c r="GQ32" s="731"/>
      <c r="GR32" s="731"/>
      <c r="GS32" s="731"/>
      <c r="GT32" s="731"/>
      <c r="GU32" s="731"/>
      <c r="GV32" s="731"/>
      <c r="GW32" s="731"/>
      <c r="GX32" s="731"/>
      <c r="GY32" s="731"/>
      <c r="GZ32" s="731"/>
      <c r="HA32" s="731"/>
      <c r="HB32" s="731"/>
      <c r="HC32" s="731"/>
      <c r="HD32" s="731"/>
      <c r="HE32" s="731"/>
      <c r="HF32" s="731"/>
      <c r="HG32" s="731"/>
      <c r="HH32" s="731"/>
      <c r="HI32" s="731"/>
      <c r="HJ32" s="731"/>
      <c r="HK32" s="731"/>
      <c r="HL32" s="731"/>
      <c r="HM32" s="731"/>
      <c r="HN32" s="731"/>
      <c r="HO32" s="731"/>
      <c r="HP32" s="731"/>
      <c r="HQ32" s="731"/>
      <c r="HR32" s="731"/>
      <c r="HS32" s="731"/>
      <c r="HT32" s="731"/>
      <c r="HU32" s="731"/>
      <c r="HV32" s="731"/>
      <c r="HW32" s="731"/>
      <c r="HX32" s="731"/>
      <c r="HY32" s="731"/>
      <c r="HZ32" s="731"/>
      <c r="IA32" s="731"/>
      <c r="IB32" s="731"/>
      <c r="IC32" s="731"/>
      <c r="ID32" s="731"/>
      <c r="IE32" s="731"/>
      <c r="IF32" s="731"/>
      <c r="IG32" s="731"/>
      <c r="IH32" s="731"/>
      <c r="II32" s="731"/>
      <c r="IJ32" s="731"/>
      <c r="IK32" s="731"/>
      <c r="IL32" s="731"/>
      <c r="IM32" s="731"/>
      <c r="IN32" s="731"/>
      <c r="IO32" s="731"/>
      <c r="IP32" s="731"/>
      <c r="IQ32" s="731"/>
      <c r="IR32" s="731"/>
      <c r="IS32" s="731"/>
      <c r="IT32" s="731"/>
      <c r="IU32" s="731"/>
      <c r="IV32" s="731"/>
      <c r="IW32" s="731"/>
      <c r="IX32" s="731"/>
      <c r="IY32" s="731"/>
      <c r="IZ32" s="731"/>
      <c r="JA32" s="731"/>
      <c r="JB32" s="731"/>
      <c r="JC32" s="731"/>
      <c r="JD32" s="731"/>
      <c r="JE32" s="731"/>
      <c r="JF32" s="731"/>
      <c r="JG32" s="731"/>
      <c r="JH32" s="731"/>
      <c r="JI32" s="731"/>
      <c r="JJ32" s="731"/>
      <c r="JK32" s="731"/>
      <c r="JL32" s="731"/>
      <c r="JM32" s="731"/>
      <c r="JN32" s="731"/>
      <c r="JO32" s="731"/>
      <c r="JP32" s="731"/>
      <c r="JQ32" s="731"/>
      <c r="JR32" s="731"/>
      <c r="JS32" s="731"/>
      <c r="JT32" s="731"/>
      <c r="JU32" s="731"/>
      <c r="JV32" s="731"/>
      <c r="JW32" s="731"/>
      <c r="JX32" s="731"/>
      <c r="JY32" s="731"/>
      <c r="JZ32" s="731"/>
      <c r="KA32" s="731"/>
      <c r="KB32" s="731"/>
      <c r="KC32" s="731"/>
      <c r="KD32" s="731"/>
      <c r="KE32" s="731"/>
      <c r="KF32" s="731"/>
      <c r="KG32" s="731"/>
      <c r="KH32" s="731"/>
      <c r="KI32" s="731"/>
      <c r="KJ32" s="731"/>
      <c r="KK32" s="731"/>
      <c r="KL32" s="731"/>
      <c r="KM32" s="731"/>
      <c r="KN32" s="731"/>
      <c r="KO32" s="731"/>
      <c r="KP32" s="731"/>
      <c r="KQ32" s="731"/>
      <c r="KR32" s="731"/>
      <c r="KS32" s="731"/>
      <c r="KT32" s="731"/>
      <c r="KU32" s="731"/>
      <c r="KV32" s="731"/>
      <c r="KW32" s="731"/>
      <c r="KX32" s="731"/>
      <c r="KY32" s="731"/>
      <c r="KZ32" s="731"/>
      <c r="LA32" s="731"/>
      <c r="LB32" s="731"/>
      <c r="LC32" s="731"/>
      <c r="LD32" s="731"/>
      <c r="LE32" s="731"/>
      <c r="LF32" s="731"/>
      <c r="LG32" s="731"/>
      <c r="LH32" s="731"/>
      <c r="LI32" s="731"/>
      <c r="LJ32" s="731"/>
      <c r="LK32" s="731"/>
      <c r="LL32" s="731"/>
      <c r="LM32" s="731"/>
      <c r="LN32" s="731"/>
      <c r="LO32" s="731"/>
      <c r="LP32" s="731"/>
      <c r="LQ32" s="731"/>
      <c r="LR32" s="731"/>
      <c r="LS32" s="731"/>
      <c r="LT32" s="731"/>
      <c r="LU32" s="731"/>
      <c r="LV32" s="731"/>
      <c r="LW32" s="731"/>
      <c r="LX32" s="731"/>
      <c r="LY32" s="731"/>
      <c r="LZ32" s="731"/>
      <c r="MA32" s="731"/>
      <c r="MB32" s="731"/>
      <c r="MC32" s="731"/>
      <c r="MD32" s="731"/>
      <c r="ME32" s="731"/>
      <c r="MF32" s="731"/>
      <c r="MG32" s="731"/>
      <c r="MH32" s="731"/>
      <c r="MI32" s="731"/>
      <c r="MJ32" s="731"/>
      <c r="MK32" s="731"/>
      <c r="ML32" s="731"/>
      <c r="MM32" s="731"/>
      <c r="MN32" s="731"/>
      <c r="MO32" s="731"/>
      <c r="MP32" s="731"/>
      <c r="MQ32" s="731"/>
      <c r="MR32" s="731"/>
      <c r="MS32" s="731"/>
      <c r="MT32" s="731"/>
      <c r="MU32" s="731"/>
      <c r="MV32" s="731"/>
      <c r="MW32" s="731"/>
      <c r="MX32" s="731"/>
      <c r="MY32" s="731"/>
      <c r="MZ32" s="731"/>
      <c r="NA32" s="731"/>
      <c r="NB32" s="731"/>
      <c r="NC32" s="731"/>
      <c r="ND32" s="731"/>
      <c r="NE32" s="731"/>
      <c r="NF32" s="731"/>
      <c r="NG32" s="731"/>
      <c r="NH32" s="731"/>
      <c r="NI32" s="731"/>
      <c r="NJ32" s="731"/>
      <c r="NK32" s="731"/>
      <c r="NL32" s="731"/>
      <c r="NM32" s="731"/>
      <c r="NN32" s="731"/>
      <c r="NO32" s="731"/>
      <c r="NP32" s="731"/>
      <c r="NQ32" s="731"/>
      <c r="NR32" s="731"/>
      <c r="NS32" s="731"/>
      <c r="NT32" s="731"/>
      <c r="NU32" s="731"/>
      <c r="NV32" s="731"/>
      <c r="NW32" s="731"/>
      <c r="NX32" s="731"/>
      <c r="NY32" s="731"/>
      <c r="NZ32" s="731"/>
      <c r="OA32" s="731"/>
      <c r="OB32" s="731"/>
      <c r="OC32" s="731"/>
      <c r="OD32" s="731"/>
      <c r="OE32" s="731"/>
      <c r="OF32" s="731"/>
      <c r="OG32" s="731"/>
      <c r="OH32" s="731"/>
      <c r="OI32" s="731"/>
      <c r="OJ32" s="731"/>
      <c r="OK32" s="731"/>
      <c r="OL32" s="731"/>
      <c r="OM32" s="731"/>
      <c r="ON32" s="731"/>
      <c r="OO32" s="731"/>
      <c r="OP32" s="731"/>
      <c r="OQ32" s="731"/>
      <c r="OR32" s="731"/>
      <c r="OS32" s="731"/>
      <c r="OT32" s="731"/>
      <c r="OU32" s="731"/>
      <c r="OV32" s="731"/>
      <c r="OW32" s="731"/>
      <c r="OX32" s="731"/>
      <c r="OY32" s="731"/>
      <c r="OZ32" s="731"/>
      <c r="PA32" s="731"/>
      <c r="PB32" s="731"/>
      <c r="PC32" s="731"/>
      <c r="PD32" s="731"/>
      <c r="PE32" s="731"/>
      <c r="PF32" s="731"/>
      <c r="PG32" s="731"/>
      <c r="PH32" s="731"/>
      <c r="PI32" s="731"/>
      <c r="PJ32" s="731"/>
      <c r="PK32" s="731"/>
      <c r="PL32" s="731"/>
      <c r="PM32" s="731"/>
      <c r="PN32" s="731"/>
      <c r="PO32" s="731"/>
      <c r="PP32" s="731"/>
      <c r="PQ32" s="731"/>
      <c r="PR32" s="731"/>
      <c r="PS32" s="731"/>
      <c r="PT32" s="731"/>
      <c r="PU32" s="731"/>
      <c r="PV32" s="731"/>
      <c r="PW32" s="731"/>
      <c r="PX32" s="731"/>
      <c r="PY32" s="731"/>
      <c r="PZ32" s="731"/>
      <c r="QA32" s="731"/>
      <c r="QB32" s="731"/>
      <c r="QC32" s="731"/>
      <c r="QD32" s="731"/>
      <c r="QE32" s="731"/>
      <c r="QF32" s="731"/>
      <c r="QG32" s="731"/>
      <c r="QH32" s="731"/>
      <c r="QI32" s="731"/>
      <c r="QJ32" s="731"/>
      <c r="QK32" s="731"/>
      <c r="QL32" s="731"/>
      <c r="QM32" s="731"/>
      <c r="QN32" s="731"/>
      <c r="QO32" s="731"/>
      <c r="QP32" s="731"/>
      <c r="QQ32" s="731"/>
      <c r="QR32" s="731"/>
      <c r="QS32" s="731"/>
      <c r="QT32" s="731"/>
      <c r="QU32" s="731"/>
      <c r="QV32" s="731"/>
      <c r="QW32" s="731"/>
      <c r="QX32" s="731"/>
      <c r="QY32" s="731"/>
      <c r="QZ32" s="731"/>
      <c r="RA32" s="731"/>
      <c r="RB32" s="731"/>
      <c r="RC32" s="731"/>
      <c r="RD32" s="731"/>
      <c r="RE32" s="731"/>
      <c r="RF32" s="731"/>
      <c r="RG32" s="731"/>
      <c r="RH32" s="731"/>
      <c r="RI32" s="731"/>
      <c r="RJ32" s="731"/>
      <c r="RK32" s="731"/>
      <c r="RL32" s="731"/>
      <c r="RM32" s="731"/>
      <c r="RN32" s="731"/>
      <c r="RO32" s="731"/>
      <c r="RP32" s="731"/>
      <c r="RQ32" s="731"/>
      <c r="RR32" s="731"/>
      <c r="RS32" s="731"/>
      <c r="RT32" s="731"/>
      <c r="RU32" s="731"/>
      <c r="RV32" s="731"/>
      <c r="RW32" s="731"/>
      <c r="RX32" s="731"/>
      <c r="RY32" s="731"/>
      <c r="RZ32" s="731"/>
      <c r="SA32" s="731"/>
      <c r="SB32" s="731"/>
      <c r="SC32" s="731"/>
      <c r="SD32" s="731"/>
      <c r="SE32" s="731"/>
      <c r="SF32" s="731"/>
      <c r="SG32" s="731"/>
      <c r="SH32" s="731"/>
      <c r="SI32" s="731"/>
      <c r="SJ32" s="731"/>
      <c r="SK32" s="731"/>
      <c r="SL32" s="731"/>
      <c r="SM32" s="731"/>
      <c r="SN32" s="731"/>
      <c r="SO32" s="731"/>
      <c r="SP32" s="731"/>
      <c r="SQ32" s="731"/>
      <c r="SR32" s="731"/>
      <c r="SS32" s="731"/>
      <c r="ST32" s="731"/>
      <c r="SU32" s="731"/>
      <c r="SV32" s="731"/>
      <c r="SW32" s="731"/>
      <c r="SX32" s="731"/>
      <c r="SY32" s="731"/>
      <c r="SZ32" s="731"/>
      <c r="TA32" s="731"/>
      <c r="TB32" s="731"/>
      <c r="TC32" s="731"/>
      <c r="TD32" s="731"/>
      <c r="TE32" s="731"/>
      <c r="TF32" s="731"/>
      <c r="TG32" s="731"/>
      <c r="TH32" s="731"/>
      <c r="TI32" s="731"/>
      <c r="TJ32" s="731"/>
      <c r="TK32" s="731"/>
      <c r="TL32" s="731"/>
      <c r="TM32" s="731"/>
      <c r="TN32" s="731"/>
      <c r="TO32" s="731"/>
      <c r="TP32" s="731"/>
      <c r="TQ32" s="731"/>
      <c r="TR32" s="731"/>
      <c r="TS32" s="731"/>
      <c r="TT32" s="731"/>
      <c r="TU32" s="731"/>
      <c r="TV32" s="731"/>
      <c r="TW32" s="731"/>
      <c r="TX32" s="731"/>
      <c r="TY32" s="731"/>
      <c r="TZ32" s="731"/>
      <c r="UA32" s="731"/>
      <c r="UB32" s="731"/>
      <c r="UC32" s="731"/>
      <c r="UD32" s="731"/>
      <c r="UE32" s="731"/>
      <c r="UF32" s="731"/>
      <c r="UG32" s="731"/>
      <c r="UH32" s="731"/>
      <c r="UI32" s="731"/>
      <c r="UJ32" s="731"/>
      <c r="UK32" s="731"/>
      <c r="UL32" s="731"/>
      <c r="UM32" s="731"/>
      <c r="UN32" s="731"/>
      <c r="UO32" s="731"/>
      <c r="UP32" s="731"/>
      <c r="UQ32" s="731"/>
      <c r="UR32" s="731"/>
      <c r="US32" s="731"/>
      <c r="UT32" s="731"/>
      <c r="UU32" s="731"/>
      <c r="UV32" s="731"/>
      <c r="UW32" s="731"/>
      <c r="UX32" s="731"/>
      <c r="UY32" s="731"/>
      <c r="UZ32" s="731"/>
      <c r="VA32" s="731"/>
      <c r="VB32" s="731"/>
      <c r="VC32" s="731"/>
      <c r="VD32" s="731"/>
      <c r="VE32" s="731"/>
      <c r="VF32" s="731"/>
      <c r="VG32" s="731"/>
      <c r="VH32" s="731"/>
      <c r="VI32" s="731"/>
      <c r="VJ32" s="731"/>
      <c r="VK32" s="731"/>
      <c r="VL32" s="731"/>
      <c r="VM32" s="731"/>
      <c r="VN32" s="731"/>
      <c r="VO32" s="731"/>
      <c r="VP32" s="731"/>
      <c r="VQ32" s="731"/>
      <c r="VR32" s="731"/>
      <c r="VS32" s="731"/>
      <c r="VT32" s="731"/>
      <c r="VU32" s="731"/>
      <c r="VV32" s="731"/>
      <c r="VW32" s="731"/>
      <c r="VX32" s="731"/>
      <c r="VY32" s="731"/>
      <c r="VZ32" s="731"/>
      <c r="WA32" s="731"/>
      <c r="WB32" s="731"/>
      <c r="WC32" s="731"/>
      <c r="WD32" s="731"/>
      <c r="WE32" s="731"/>
      <c r="WF32" s="731"/>
      <c r="WG32" s="731"/>
      <c r="WH32" s="731"/>
      <c r="WI32" s="731"/>
      <c r="WJ32" s="731"/>
      <c r="WK32" s="731"/>
      <c r="WL32" s="731"/>
      <c r="WM32" s="731"/>
      <c r="WN32" s="731"/>
      <c r="WO32" s="731"/>
      <c r="WP32" s="731"/>
      <c r="WQ32" s="731"/>
      <c r="WR32" s="731"/>
      <c r="WS32" s="731"/>
      <c r="WT32" s="731"/>
      <c r="WU32" s="731"/>
      <c r="WV32" s="731"/>
      <c r="WW32" s="731"/>
      <c r="WX32" s="731"/>
      <c r="WY32" s="731"/>
      <c r="WZ32" s="731"/>
      <c r="XA32" s="731"/>
      <c r="XB32" s="731"/>
      <c r="XC32" s="731"/>
      <c r="XD32" s="731"/>
      <c r="XE32" s="731"/>
      <c r="XF32" s="731"/>
      <c r="XG32" s="731"/>
      <c r="XH32" s="731"/>
      <c r="XI32" s="731"/>
      <c r="XJ32" s="731"/>
      <c r="XK32" s="731"/>
      <c r="XL32" s="731"/>
      <c r="XM32" s="731"/>
      <c r="XN32" s="731"/>
      <c r="XO32" s="731"/>
      <c r="XP32" s="731"/>
      <c r="XQ32" s="731"/>
      <c r="XR32" s="731"/>
      <c r="XS32" s="731"/>
      <c r="XT32" s="731"/>
      <c r="XU32" s="731"/>
      <c r="XV32" s="731"/>
      <c r="XW32" s="731"/>
      <c r="XX32" s="731"/>
      <c r="XY32" s="731"/>
      <c r="XZ32" s="731"/>
      <c r="YA32" s="731"/>
      <c r="YB32" s="731"/>
      <c r="YC32" s="731"/>
      <c r="YD32" s="731"/>
      <c r="YE32" s="731"/>
      <c r="YF32" s="731"/>
      <c r="YG32" s="731"/>
      <c r="YH32" s="731"/>
      <c r="YI32" s="731"/>
      <c r="YJ32" s="731"/>
      <c r="YK32" s="731"/>
      <c r="YL32" s="731"/>
      <c r="YM32" s="731"/>
      <c r="YN32" s="731"/>
      <c r="YO32" s="731"/>
      <c r="YP32" s="731"/>
      <c r="YQ32" s="731"/>
      <c r="YR32" s="731"/>
      <c r="YS32" s="731"/>
      <c r="YT32" s="731"/>
      <c r="YU32" s="731"/>
      <c r="YV32" s="731"/>
      <c r="YW32" s="731"/>
      <c r="YX32" s="731"/>
      <c r="YY32" s="731"/>
      <c r="YZ32" s="731"/>
      <c r="ZA32" s="731"/>
      <c r="ZB32" s="731"/>
      <c r="ZC32" s="731"/>
      <c r="ZD32" s="731"/>
      <c r="ZE32" s="731"/>
      <c r="ZF32" s="731"/>
      <c r="ZG32" s="731"/>
      <c r="ZH32" s="731"/>
      <c r="ZI32" s="731"/>
      <c r="ZJ32" s="731"/>
      <c r="ZK32" s="731"/>
      <c r="ZL32" s="731"/>
      <c r="ZM32" s="731"/>
      <c r="ZN32" s="731"/>
      <c r="ZO32" s="731"/>
      <c r="ZP32" s="731"/>
      <c r="ZQ32" s="731"/>
      <c r="ZR32" s="731"/>
      <c r="ZS32" s="731"/>
      <c r="ZT32" s="731"/>
      <c r="ZU32" s="731"/>
      <c r="ZV32" s="731"/>
      <c r="ZW32" s="731"/>
      <c r="ZX32" s="731"/>
      <c r="ZY32" s="731"/>
      <c r="ZZ32" s="731"/>
      <c r="AAA32" s="731"/>
      <c r="AAB32" s="731"/>
      <c r="AAC32" s="731"/>
      <c r="AAD32" s="731"/>
      <c r="AAE32" s="731"/>
      <c r="AAF32" s="731"/>
      <c r="AAG32" s="731"/>
      <c r="AAH32" s="731"/>
      <c r="AAI32" s="731"/>
      <c r="AAJ32" s="731"/>
      <c r="AAK32" s="731"/>
      <c r="AAL32" s="731"/>
      <c r="AAM32" s="731"/>
      <c r="AAN32" s="731"/>
      <c r="AAO32" s="731"/>
      <c r="AAP32" s="731"/>
      <c r="AAQ32" s="731"/>
      <c r="AAR32" s="731"/>
      <c r="AAS32" s="731"/>
      <c r="AAT32" s="731"/>
      <c r="AAU32" s="731"/>
      <c r="AAV32" s="731"/>
      <c r="AAW32" s="731"/>
      <c r="AAX32" s="731"/>
      <c r="AAY32" s="731"/>
      <c r="AAZ32" s="731"/>
      <c r="ABA32" s="731"/>
      <c r="ABB32" s="731"/>
      <c r="ABC32" s="731"/>
      <c r="ABD32" s="731"/>
      <c r="ABE32" s="731"/>
      <c r="ABF32" s="731"/>
      <c r="ABG32" s="731"/>
      <c r="ABH32" s="731"/>
      <c r="ABI32" s="731"/>
      <c r="ABJ32" s="731"/>
      <c r="ABK32" s="731"/>
      <c r="ABL32" s="731"/>
      <c r="ABM32" s="731"/>
      <c r="ABN32" s="731"/>
      <c r="ABO32" s="731"/>
      <c r="ABP32" s="731"/>
      <c r="ABQ32" s="731"/>
      <c r="ABR32" s="731"/>
      <c r="ABS32" s="731"/>
      <c r="ABT32" s="731"/>
      <c r="ABU32" s="731"/>
      <c r="ABV32" s="731"/>
      <c r="ABW32" s="731"/>
      <c r="ABX32" s="731"/>
      <c r="ABY32" s="731"/>
      <c r="ABZ32" s="731"/>
      <c r="ACA32" s="731"/>
      <c r="ACB32" s="731"/>
      <c r="ACC32" s="731"/>
      <c r="ACD32" s="731"/>
      <c r="ACE32" s="731"/>
      <c r="ACF32" s="731"/>
      <c r="ACG32" s="731"/>
      <c r="ACH32" s="731"/>
      <c r="ACI32" s="731"/>
      <c r="ACJ32" s="731"/>
      <c r="ACK32" s="731"/>
      <c r="ACL32" s="731"/>
      <c r="ACM32" s="731"/>
      <c r="ACN32" s="731"/>
      <c r="ACO32" s="731"/>
      <c r="ACP32" s="731"/>
      <c r="ACQ32" s="731"/>
      <c r="ACR32" s="731"/>
      <c r="ACS32" s="731"/>
      <c r="ACT32" s="731"/>
      <c r="ACU32" s="731"/>
      <c r="ACV32" s="731"/>
      <c r="ACW32" s="731"/>
      <c r="ACX32" s="731"/>
      <c r="ACY32" s="731"/>
      <c r="ACZ32" s="731"/>
      <c r="ADA32" s="731"/>
      <c r="ADB32" s="731"/>
      <c r="ADC32" s="731"/>
      <c r="ADD32" s="731"/>
      <c r="ADE32" s="731"/>
      <c r="ADF32" s="731"/>
      <c r="ADG32" s="731"/>
      <c r="ADH32" s="731"/>
      <c r="ADI32" s="731"/>
      <c r="ADJ32" s="731"/>
      <c r="ADK32" s="731"/>
      <c r="ADL32" s="731"/>
      <c r="ADM32" s="731"/>
      <c r="ADN32" s="731"/>
      <c r="ADO32" s="731"/>
      <c r="ADP32" s="731"/>
      <c r="ADQ32" s="731"/>
      <c r="ADR32" s="731"/>
      <c r="ADS32" s="731"/>
      <c r="ADT32" s="731"/>
      <c r="ADU32" s="731"/>
      <c r="ADV32" s="731"/>
      <c r="ADW32" s="731"/>
      <c r="ADX32" s="731"/>
      <c r="ADY32" s="731"/>
      <c r="ADZ32" s="731"/>
      <c r="AEA32" s="731"/>
      <c r="AEB32" s="731"/>
      <c r="AEC32" s="731"/>
      <c r="AED32" s="731"/>
      <c r="AEE32" s="731"/>
      <c r="AEF32" s="731"/>
      <c r="AEG32" s="731"/>
      <c r="AEH32" s="731"/>
      <c r="AEI32" s="731"/>
      <c r="AEJ32" s="731"/>
      <c r="AEK32" s="731"/>
      <c r="AEL32" s="731"/>
      <c r="AEM32" s="731"/>
      <c r="AEN32" s="731"/>
      <c r="AEO32" s="731"/>
      <c r="AEP32" s="731"/>
      <c r="AEQ32" s="731"/>
      <c r="AER32" s="731"/>
      <c r="AES32" s="731"/>
      <c r="AET32" s="731"/>
      <c r="AEU32" s="731"/>
      <c r="AEV32" s="731"/>
      <c r="AEW32" s="731"/>
      <c r="AEX32" s="731"/>
      <c r="AEY32" s="731"/>
      <c r="AEZ32" s="731"/>
      <c r="AFA32" s="731"/>
      <c r="AFB32" s="731"/>
      <c r="AFC32" s="731"/>
      <c r="AFD32" s="731"/>
      <c r="AFE32" s="731"/>
      <c r="AFF32" s="731"/>
      <c r="AFG32" s="731"/>
      <c r="AFH32" s="731"/>
      <c r="AFI32" s="731"/>
      <c r="AFJ32" s="731"/>
      <c r="AFK32" s="731"/>
      <c r="AFL32" s="731"/>
      <c r="AFM32" s="731"/>
      <c r="AFN32" s="731"/>
      <c r="AFO32" s="731"/>
      <c r="AFP32" s="731"/>
      <c r="AFQ32" s="731"/>
      <c r="AFR32" s="731"/>
      <c r="AFS32" s="731"/>
      <c r="AFT32" s="731"/>
      <c r="AFU32" s="731"/>
      <c r="AFV32" s="731"/>
      <c r="AFW32" s="731"/>
      <c r="AFX32" s="731"/>
      <c r="AFY32" s="731"/>
      <c r="AFZ32" s="731"/>
      <c r="AGA32" s="731"/>
      <c r="AGB32" s="731"/>
      <c r="AGC32" s="731"/>
      <c r="AGD32" s="731"/>
      <c r="AGE32" s="731"/>
      <c r="AGF32" s="731"/>
      <c r="AGG32" s="731"/>
      <c r="AGH32" s="731"/>
      <c r="AGI32" s="731"/>
      <c r="AGJ32" s="731"/>
      <c r="AGK32" s="731"/>
      <c r="AGL32" s="731"/>
      <c r="AGM32" s="731"/>
      <c r="AGN32" s="731"/>
      <c r="AGO32" s="731"/>
      <c r="AGP32" s="731"/>
      <c r="AGQ32" s="731"/>
      <c r="AGR32" s="731"/>
      <c r="AGS32" s="731"/>
      <c r="AGT32" s="731"/>
      <c r="AGU32" s="731"/>
      <c r="AGV32" s="731"/>
      <c r="AGW32" s="731"/>
      <c r="AGX32" s="731"/>
      <c r="AGY32" s="731"/>
      <c r="AGZ32" s="731"/>
      <c r="AHA32" s="731"/>
      <c r="AHB32" s="731"/>
      <c r="AHC32" s="731"/>
      <c r="AHD32" s="731"/>
      <c r="AHE32" s="731"/>
      <c r="AHF32" s="731"/>
      <c r="AHG32" s="731"/>
      <c r="AHH32" s="731"/>
      <c r="AHI32" s="731"/>
      <c r="AHJ32" s="731"/>
      <c r="AHK32" s="731"/>
      <c r="AHL32" s="731"/>
      <c r="AHM32" s="731"/>
      <c r="AHN32" s="731"/>
      <c r="AHO32" s="731"/>
      <c r="AHP32" s="731"/>
      <c r="AHQ32" s="731"/>
      <c r="AHR32" s="731"/>
      <c r="AHS32" s="731"/>
      <c r="AHT32" s="731"/>
      <c r="AHU32" s="731"/>
      <c r="AHV32" s="731"/>
      <c r="AHW32" s="731"/>
      <c r="AHX32" s="731"/>
      <c r="AHY32" s="731"/>
      <c r="AHZ32" s="731"/>
      <c r="AIA32" s="731"/>
      <c r="AIB32" s="731"/>
      <c r="AIC32" s="731"/>
      <c r="AID32" s="731"/>
      <c r="AIE32" s="731"/>
      <c r="AIF32" s="731"/>
      <c r="AIG32" s="731"/>
      <c r="AIH32" s="731"/>
      <c r="AII32" s="731"/>
      <c r="AIJ32" s="731"/>
      <c r="AIK32" s="731"/>
      <c r="AIL32" s="731"/>
      <c r="AIM32" s="731"/>
      <c r="AIN32" s="731"/>
      <c r="AIO32" s="731"/>
      <c r="AIP32" s="731"/>
      <c r="AIQ32" s="731"/>
      <c r="AIR32" s="731"/>
      <c r="AIS32" s="731"/>
      <c r="AIT32" s="731"/>
      <c r="AIU32" s="731"/>
      <c r="AIV32" s="731"/>
      <c r="AIW32" s="731"/>
      <c r="AIX32" s="731"/>
      <c r="AIY32" s="731"/>
      <c r="AIZ32" s="731"/>
      <c r="AJA32" s="731"/>
      <c r="AJB32" s="731"/>
      <c r="AJC32" s="731"/>
      <c r="AJD32" s="731"/>
      <c r="AJE32" s="731"/>
      <c r="AJF32" s="731"/>
      <c r="AJG32" s="731"/>
      <c r="AJH32" s="731"/>
      <c r="AJI32" s="731"/>
      <c r="AJJ32" s="731"/>
      <c r="AJK32" s="731"/>
      <c r="AJL32" s="731"/>
      <c r="AJM32" s="731"/>
      <c r="AJN32" s="731"/>
      <c r="AJO32" s="731"/>
      <c r="AJP32" s="731"/>
      <c r="AJQ32" s="731"/>
      <c r="AJR32" s="731"/>
      <c r="AJS32" s="731"/>
      <c r="AJT32" s="731"/>
      <c r="AJU32" s="731"/>
      <c r="AJV32" s="731"/>
      <c r="AJW32" s="731"/>
      <c r="AJX32" s="731"/>
      <c r="AJY32" s="731"/>
      <c r="AJZ32" s="731"/>
      <c r="AKA32" s="731"/>
      <c r="AKB32" s="731"/>
      <c r="AKC32" s="731"/>
      <c r="AKD32" s="731"/>
      <c r="AKE32" s="731"/>
      <c r="AKF32" s="731"/>
      <c r="AKG32" s="731"/>
      <c r="AKH32" s="731"/>
      <c r="AKI32" s="731"/>
      <c r="AKJ32" s="731"/>
      <c r="AKK32" s="731"/>
      <c r="AKL32" s="731"/>
      <c r="AKM32" s="731"/>
      <c r="AKN32" s="731"/>
      <c r="AKO32" s="731"/>
      <c r="AKP32" s="731"/>
      <c r="AKQ32" s="731"/>
      <c r="AKR32" s="731"/>
      <c r="AKS32" s="731"/>
      <c r="AKT32" s="731"/>
      <c r="AKU32" s="731"/>
      <c r="AKV32" s="731"/>
      <c r="AKW32" s="731"/>
      <c r="AKX32" s="731"/>
      <c r="AKY32" s="731"/>
      <c r="AKZ32" s="731"/>
      <c r="ALA32" s="731"/>
      <c r="ALB32" s="731"/>
      <c r="ALC32" s="731"/>
      <c r="ALD32" s="731"/>
      <c r="ALE32" s="731"/>
      <c r="ALF32" s="731"/>
      <c r="ALG32" s="731"/>
      <c r="ALH32" s="731"/>
      <c r="ALI32" s="731"/>
      <c r="ALJ32" s="731"/>
      <c r="ALK32" s="731"/>
      <c r="ALL32" s="731"/>
      <c r="ALM32" s="731"/>
      <c r="ALN32" s="731"/>
      <c r="ALO32" s="731"/>
      <c r="ALP32" s="731"/>
      <c r="ALQ32" s="731"/>
      <c r="ALR32" s="731"/>
      <c r="ALS32" s="731"/>
      <c r="ALT32" s="731"/>
      <c r="ALU32" s="731"/>
      <c r="ALV32" s="731"/>
      <c r="ALW32" s="731"/>
      <c r="ALX32" s="731"/>
      <c r="ALY32" s="731"/>
      <c r="ALZ32" s="731"/>
      <c r="AMA32" s="731"/>
      <c r="AMB32" s="731"/>
      <c r="AMC32" s="731"/>
      <c r="AMD32" s="731"/>
      <c r="AME32" s="731"/>
      <c r="AMF32" s="731"/>
      <c r="AMG32" s="731"/>
      <c r="AMH32" s="731"/>
      <c r="AMI32" s="731"/>
      <c r="AMJ32" s="731"/>
      <c r="AMK32" s="731"/>
      <c r="AML32" s="731"/>
      <c r="AMM32" s="731"/>
      <c r="AMN32" s="731"/>
      <c r="AMO32" s="731"/>
      <c r="AMP32" s="731"/>
      <c r="AMQ32" s="731"/>
      <c r="AMR32" s="731"/>
      <c r="AMS32" s="731"/>
      <c r="AMT32" s="731"/>
      <c r="AMU32" s="731"/>
      <c r="AMV32" s="731"/>
      <c r="AMW32" s="731"/>
      <c r="AMX32" s="731"/>
      <c r="AMY32" s="731"/>
      <c r="AMZ32" s="731"/>
      <c r="ANA32" s="731"/>
      <c r="ANB32" s="731"/>
      <c r="ANC32" s="731"/>
      <c r="AND32" s="731"/>
      <c r="ANE32" s="731"/>
      <c r="ANF32" s="731"/>
      <c r="ANG32" s="731"/>
      <c r="ANH32" s="731"/>
      <c r="ANI32" s="731"/>
      <c r="ANJ32" s="731"/>
      <c r="ANK32" s="731"/>
      <c r="ANL32" s="731"/>
      <c r="ANM32" s="731"/>
      <c r="ANN32" s="731"/>
      <c r="ANO32" s="731"/>
      <c r="ANP32" s="731"/>
      <c r="ANQ32" s="731"/>
      <c r="ANR32" s="731"/>
      <c r="ANS32" s="731"/>
      <c r="ANT32" s="731"/>
      <c r="ANU32" s="731"/>
      <c r="ANV32" s="731"/>
      <c r="ANW32" s="731"/>
      <c r="ANX32" s="731"/>
      <c r="ANY32" s="731"/>
      <c r="ANZ32" s="731"/>
      <c r="AOA32" s="731"/>
      <c r="AOB32" s="731"/>
      <c r="AOC32" s="731"/>
      <c r="AOD32" s="731"/>
      <c r="AOE32" s="731"/>
      <c r="AOF32" s="731"/>
      <c r="AOG32" s="731"/>
      <c r="AOH32" s="731"/>
      <c r="AOI32" s="731"/>
      <c r="AOJ32" s="731"/>
      <c r="AOK32" s="731"/>
      <c r="AOL32" s="731"/>
      <c r="AOM32" s="731"/>
      <c r="AON32" s="731"/>
      <c r="AOO32" s="731"/>
      <c r="AOP32" s="731"/>
      <c r="AOQ32" s="731"/>
      <c r="AOR32" s="731"/>
      <c r="AOS32" s="731"/>
      <c r="AOT32" s="731"/>
      <c r="AOU32" s="731"/>
      <c r="AOV32" s="731"/>
      <c r="AOW32" s="731"/>
      <c r="AOX32" s="731"/>
      <c r="AOY32" s="731"/>
      <c r="AOZ32" s="731"/>
      <c r="APA32" s="731"/>
      <c r="APB32" s="731"/>
      <c r="APC32" s="731"/>
      <c r="APD32" s="731"/>
      <c r="APE32" s="731"/>
      <c r="APF32" s="731"/>
      <c r="APG32" s="731"/>
      <c r="APH32" s="731"/>
      <c r="API32" s="731"/>
      <c r="APJ32" s="731"/>
      <c r="APK32" s="731"/>
      <c r="APL32" s="731"/>
      <c r="APM32" s="731"/>
      <c r="APN32" s="731"/>
      <c r="APO32" s="731"/>
      <c r="APP32" s="731"/>
      <c r="APQ32" s="731"/>
      <c r="APR32" s="731"/>
      <c r="APS32" s="731"/>
      <c r="APT32" s="731"/>
      <c r="APU32" s="731"/>
      <c r="APV32" s="731"/>
      <c r="APW32" s="731"/>
      <c r="APX32" s="731"/>
      <c r="APY32" s="731"/>
      <c r="APZ32" s="731"/>
      <c r="AQA32" s="731"/>
      <c r="AQB32" s="731"/>
      <c r="AQC32" s="731"/>
      <c r="AQD32" s="731"/>
      <c r="AQE32" s="731"/>
      <c r="AQF32" s="731"/>
      <c r="AQG32" s="731"/>
      <c r="AQH32" s="731"/>
      <c r="AQI32" s="731"/>
      <c r="AQJ32" s="731"/>
      <c r="AQK32" s="731"/>
      <c r="AQL32" s="731"/>
      <c r="AQM32" s="731"/>
      <c r="AQN32" s="731"/>
      <c r="AQO32" s="731"/>
      <c r="AQP32" s="731"/>
      <c r="AQQ32" s="731"/>
      <c r="AQR32" s="731"/>
      <c r="AQS32" s="731"/>
      <c r="AQT32" s="731"/>
      <c r="AQU32" s="731"/>
      <c r="AQV32" s="731"/>
      <c r="AQW32" s="731"/>
      <c r="AQX32" s="731"/>
      <c r="AQY32" s="731"/>
      <c r="AQZ32" s="731"/>
      <c r="ARA32" s="731"/>
      <c r="ARB32" s="731"/>
      <c r="ARC32" s="731"/>
      <c r="ARD32" s="731"/>
      <c r="ARE32" s="731"/>
      <c r="ARF32" s="731"/>
      <c r="ARG32" s="731"/>
      <c r="ARH32" s="731"/>
      <c r="ARI32" s="731"/>
      <c r="ARJ32" s="731"/>
      <c r="ARK32" s="731"/>
      <c r="ARL32" s="731"/>
      <c r="ARM32" s="731"/>
      <c r="ARN32" s="731"/>
      <c r="ARO32" s="731"/>
      <c r="ARP32" s="731"/>
      <c r="ARQ32" s="731"/>
      <c r="ARR32" s="731"/>
      <c r="ARS32" s="731"/>
      <c r="ART32" s="731"/>
      <c r="ARU32" s="731"/>
      <c r="ARV32" s="731"/>
      <c r="ARW32" s="731"/>
      <c r="ARX32" s="731"/>
      <c r="ARY32" s="731"/>
      <c r="ARZ32" s="731"/>
      <c r="ASA32" s="731"/>
      <c r="ASB32" s="731"/>
      <c r="ASC32" s="731"/>
      <c r="ASD32" s="731"/>
      <c r="ASE32" s="731"/>
      <c r="ASF32" s="731"/>
      <c r="ASG32" s="731"/>
      <c r="ASH32" s="731"/>
      <c r="ASI32" s="731"/>
      <c r="ASJ32" s="731"/>
      <c r="ASK32" s="731"/>
      <c r="ASL32" s="731"/>
      <c r="ASM32" s="731"/>
      <c r="ASN32" s="731"/>
      <c r="ASO32" s="731"/>
      <c r="ASP32" s="731"/>
      <c r="ASQ32" s="731"/>
      <c r="ASR32" s="731"/>
      <c r="ASS32" s="731"/>
      <c r="AST32" s="731"/>
      <c r="ASU32" s="731"/>
      <c r="ASV32" s="731"/>
      <c r="ASW32" s="731"/>
      <c r="ASX32" s="731"/>
      <c r="ASY32" s="731"/>
      <c r="ASZ32" s="731"/>
      <c r="ATA32" s="731"/>
      <c r="ATB32" s="731"/>
      <c r="ATC32" s="731"/>
      <c r="ATD32" s="731"/>
      <c r="ATE32" s="731"/>
      <c r="ATF32" s="731"/>
      <c r="ATG32" s="731"/>
      <c r="ATH32" s="731"/>
      <c r="ATI32" s="731"/>
      <c r="ATJ32" s="731"/>
      <c r="ATK32" s="731"/>
      <c r="ATL32" s="731"/>
      <c r="ATM32" s="731"/>
      <c r="ATN32" s="731"/>
      <c r="ATO32" s="731"/>
      <c r="ATP32" s="731"/>
      <c r="ATQ32" s="731"/>
      <c r="ATR32" s="731"/>
      <c r="ATS32" s="731"/>
      <c r="ATT32" s="731"/>
      <c r="ATU32" s="731"/>
      <c r="ATV32" s="731"/>
      <c r="ATW32" s="731"/>
      <c r="ATX32" s="731"/>
      <c r="ATY32" s="731"/>
      <c r="ATZ32" s="731"/>
      <c r="AUA32" s="731"/>
      <c r="AUB32" s="731"/>
      <c r="AUC32" s="731"/>
      <c r="AUD32" s="731"/>
      <c r="AUE32" s="731"/>
      <c r="AUF32" s="731"/>
      <c r="AUG32" s="731"/>
      <c r="AUH32" s="731"/>
      <c r="AUI32" s="731"/>
      <c r="AUJ32" s="731"/>
      <c r="AUK32" s="731"/>
      <c r="AUL32" s="731"/>
      <c r="AUM32" s="731"/>
      <c r="AUN32" s="731"/>
      <c r="AUO32" s="731"/>
      <c r="AUP32" s="731"/>
      <c r="AUQ32" s="731"/>
      <c r="AUR32" s="731"/>
      <c r="AUS32" s="731"/>
      <c r="AUT32" s="731"/>
      <c r="AUU32" s="731"/>
      <c r="AUV32" s="731"/>
      <c r="AUW32" s="731"/>
      <c r="AUX32" s="731"/>
      <c r="AUY32" s="731"/>
      <c r="AUZ32" s="731"/>
      <c r="AVA32" s="731"/>
      <c r="AVB32" s="731"/>
      <c r="AVC32" s="731"/>
      <c r="AVD32" s="731"/>
      <c r="AVE32" s="731"/>
      <c r="AVF32" s="731"/>
      <c r="AVG32" s="731"/>
      <c r="AVH32" s="731"/>
      <c r="AVI32" s="731"/>
      <c r="AVJ32" s="731"/>
      <c r="AVK32" s="731"/>
      <c r="AVL32" s="731"/>
      <c r="AVM32" s="731"/>
      <c r="AVN32" s="731"/>
      <c r="AVO32" s="731"/>
      <c r="AVP32" s="731"/>
      <c r="AVQ32" s="731"/>
      <c r="AVR32" s="731"/>
      <c r="AVS32" s="731"/>
      <c r="AVT32" s="731"/>
      <c r="AVU32" s="731"/>
      <c r="AVV32" s="731"/>
      <c r="AVW32" s="731"/>
      <c r="AVX32" s="731"/>
      <c r="AVY32" s="731"/>
      <c r="AVZ32" s="731"/>
      <c r="AWA32" s="731"/>
      <c r="AWB32" s="731"/>
      <c r="AWC32" s="731"/>
      <c r="AWD32" s="731"/>
      <c r="AWE32" s="731"/>
      <c r="AWF32" s="731"/>
      <c r="AWG32" s="731"/>
      <c r="AWH32" s="731"/>
      <c r="AWI32" s="731"/>
      <c r="AWJ32" s="731"/>
      <c r="AWK32" s="731"/>
      <c r="AWL32" s="731"/>
      <c r="AWM32" s="731"/>
      <c r="AWN32" s="731"/>
      <c r="AWO32" s="731"/>
      <c r="AWP32" s="731"/>
      <c r="AWQ32" s="731"/>
      <c r="AWR32" s="731"/>
      <c r="AWS32" s="731"/>
      <c r="AWT32" s="731"/>
      <c r="AWU32" s="731"/>
      <c r="AWV32" s="731"/>
      <c r="AWW32" s="731"/>
      <c r="AWX32" s="731"/>
      <c r="AWY32" s="731"/>
      <c r="AWZ32" s="731"/>
      <c r="AXA32" s="731"/>
      <c r="AXB32" s="731"/>
      <c r="AXC32" s="731"/>
      <c r="AXD32" s="731"/>
      <c r="AXE32" s="731"/>
      <c r="AXF32" s="731"/>
      <c r="AXG32" s="731"/>
      <c r="AXH32" s="731"/>
      <c r="AXI32" s="731"/>
      <c r="AXJ32" s="731"/>
      <c r="AXK32" s="731"/>
      <c r="AXL32" s="731"/>
      <c r="AXM32" s="731"/>
      <c r="AXN32" s="731"/>
      <c r="AXO32" s="731"/>
      <c r="AXP32" s="731"/>
      <c r="AXQ32" s="731"/>
      <c r="AXR32" s="731"/>
      <c r="AXS32" s="731"/>
      <c r="AXT32" s="731"/>
      <c r="AXU32" s="731"/>
      <c r="AXV32" s="731"/>
      <c r="AXW32" s="731"/>
      <c r="AXX32" s="731"/>
      <c r="AXY32" s="731"/>
      <c r="AXZ32" s="731"/>
      <c r="AYA32" s="731"/>
      <c r="AYB32" s="731"/>
      <c r="AYC32" s="731"/>
      <c r="AYD32" s="731"/>
      <c r="AYE32" s="731"/>
      <c r="AYF32" s="731"/>
      <c r="AYG32" s="731"/>
      <c r="AYH32" s="731"/>
      <c r="AYI32" s="731"/>
      <c r="AYJ32" s="731"/>
      <c r="AYK32" s="731"/>
      <c r="AYL32" s="731"/>
      <c r="AYM32" s="731"/>
      <c r="AYN32" s="731"/>
      <c r="AYO32" s="731"/>
      <c r="AYP32" s="731"/>
      <c r="AYQ32" s="731"/>
      <c r="AYR32" s="731"/>
      <c r="AYS32" s="731"/>
      <c r="AYT32" s="731"/>
      <c r="AYU32" s="731"/>
      <c r="AYV32" s="731"/>
      <c r="AYW32" s="731"/>
      <c r="AYX32" s="731"/>
      <c r="AYY32" s="731"/>
      <c r="AYZ32" s="731"/>
      <c r="AZA32" s="731"/>
      <c r="AZB32" s="731"/>
      <c r="AZC32" s="731"/>
      <c r="AZD32" s="731"/>
      <c r="AZE32" s="731"/>
      <c r="AZF32" s="731"/>
      <c r="AZG32" s="731"/>
      <c r="AZH32" s="731"/>
      <c r="AZI32" s="731"/>
      <c r="AZJ32" s="731"/>
      <c r="AZK32" s="731"/>
      <c r="AZL32" s="731"/>
      <c r="AZM32" s="731"/>
      <c r="AZN32" s="731"/>
      <c r="AZO32" s="731"/>
      <c r="AZP32" s="731"/>
      <c r="AZQ32" s="731"/>
      <c r="AZR32" s="731"/>
      <c r="AZS32" s="731"/>
      <c r="AZT32" s="731"/>
      <c r="AZU32" s="731"/>
      <c r="AZV32" s="731"/>
      <c r="AZW32" s="731"/>
      <c r="AZX32" s="731"/>
      <c r="AZY32" s="731"/>
      <c r="AZZ32" s="731"/>
      <c r="BAA32" s="731"/>
      <c r="BAB32" s="731"/>
      <c r="BAC32" s="731"/>
      <c r="BAD32" s="731"/>
      <c r="BAE32" s="731"/>
      <c r="BAF32" s="731"/>
      <c r="BAG32" s="731"/>
      <c r="BAH32" s="731"/>
      <c r="BAI32" s="731"/>
      <c r="BAJ32" s="731"/>
      <c r="BAK32" s="731"/>
      <c r="BAL32" s="731"/>
      <c r="BAM32" s="731"/>
      <c r="BAN32" s="731"/>
      <c r="BAO32" s="731"/>
      <c r="BAP32" s="731"/>
      <c r="BAQ32" s="731"/>
      <c r="BAR32" s="731"/>
      <c r="BAS32" s="731"/>
      <c r="BAT32" s="731"/>
      <c r="BAU32" s="731"/>
      <c r="BAV32" s="731"/>
      <c r="BAW32" s="731"/>
      <c r="BAX32" s="731"/>
      <c r="BAY32" s="731"/>
      <c r="BAZ32" s="731"/>
      <c r="BBA32" s="731"/>
      <c r="BBB32" s="731"/>
      <c r="BBC32" s="731"/>
      <c r="BBD32" s="731"/>
      <c r="BBE32" s="731"/>
      <c r="BBF32" s="731"/>
      <c r="BBG32" s="731"/>
      <c r="BBH32" s="731"/>
      <c r="BBI32" s="731"/>
      <c r="BBJ32" s="731"/>
      <c r="BBK32" s="731"/>
      <c r="BBL32" s="731"/>
      <c r="BBM32" s="731"/>
      <c r="BBN32" s="731"/>
      <c r="BBO32" s="731"/>
      <c r="BBP32" s="731"/>
      <c r="BBQ32" s="731"/>
      <c r="BBR32" s="731"/>
      <c r="BBS32" s="731"/>
      <c r="BBT32" s="731"/>
      <c r="BBU32" s="731"/>
      <c r="BBV32" s="731"/>
      <c r="BBW32" s="731"/>
      <c r="BBX32" s="731"/>
      <c r="BBY32" s="731"/>
      <c r="BBZ32" s="731"/>
      <c r="BCA32" s="731"/>
      <c r="BCB32" s="731"/>
      <c r="BCC32" s="731"/>
      <c r="BCD32" s="731"/>
      <c r="BCE32" s="731"/>
      <c r="BCF32" s="731"/>
      <c r="BCG32" s="731"/>
      <c r="BCH32" s="731"/>
      <c r="BCI32" s="731"/>
      <c r="BCJ32" s="731"/>
      <c r="BCK32" s="731"/>
      <c r="BCL32" s="731"/>
      <c r="BCM32" s="731"/>
      <c r="BCN32" s="731"/>
      <c r="BCO32" s="731"/>
      <c r="BCP32" s="731"/>
      <c r="BCQ32" s="731"/>
      <c r="BCR32" s="731"/>
      <c r="BCS32" s="731"/>
      <c r="BCT32" s="731"/>
      <c r="BCU32" s="731"/>
      <c r="BCV32" s="731"/>
      <c r="BCW32" s="731"/>
      <c r="BCX32" s="731"/>
      <c r="BCY32" s="731"/>
      <c r="BCZ32" s="731"/>
      <c r="BDA32" s="731"/>
      <c r="BDB32" s="731"/>
      <c r="BDC32" s="731"/>
      <c r="BDD32" s="731"/>
      <c r="BDE32" s="731"/>
      <c r="BDF32" s="731"/>
      <c r="BDG32" s="731"/>
      <c r="BDH32" s="731"/>
      <c r="BDI32" s="731"/>
      <c r="BDJ32" s="731"/>
      <c r="BDK32" s="731"/>
      <c r="BDL32" s="731"/>
      <c r="BDM32" s="731"/>
      <c r="BDN32" s="731"/>
      <c r="BDO32" s="731"/>
      <c r="BDP32" s="731"/>
      <c r="BDQ32" s="731"/>
      <c r="BDR32" s="731"/>
      <c r="BDS32" s="731"/>
      <c r="BDT32" s="731"/>
      <c r="BDU32" s="731"/>
      <c r="BDV32" s="731"/>
      <c r="BDW32" s="731"/>
      <c r="BDX32" s="731"/>
      <c r="BDY32" s="731"/>
      <c r="BDZ32" s="731"/>
      <c r="BEA32" s="731"/>
      <c r="BEB32" s="731"/>
      <c r="BEC32" s="731"/>
      <c r="BED32" s="731"/>
      <c r="BEE32" s="731"/>
      <c r="BEF32" s="731"/>
      <c r="BEG32" s="731"/>
      <c r="BEH32" s="731"/>
      <c r="BEI32" s="731"/>
      <c r="BEJ32" s="731"/>
      <c r="BEK32" s="731"/>
      <c r="BEL32" s="731"/>
      <c r="BEM32" s="731"/>
      <c r="BEN32" s="731"/>
      <c r="BEO32" s="731"/>
      <c r="BEP32" s="731"/>
      <c r="BEQ32" s="731"/>
      <c r="BER32" s="731"/>
      <c r="BES32" s="731"/>
      <c r="BET32" s="731"/>
      <c r="BEU32" s="731"/>
      <c r="BEV32" s="731"/>
      <c r="BEW32" s="731"/>
      <c r="BEX32" s="731"/>
      <c r="BEY32" s="731"/>
      <c r="BEZ32" s="731"/>
      <c r="BFA32" s="731"/>
      <c r="BFB32" s="731"/>
      <c r="BFC32" s="731"/>
      <c r="BFD32" s="731"/>
      <c r="BFE32" s="731"/>
      <c r="BFF32" s="731"/>
      <c r="BFG32" s="731"/>
      <c r="BFH32" s="731"/>
      <c r="BFI32" s="731"/>
      <c r="BFJ32" s="731"/>
      <c r="BFK32" s="731"/>
      <c r="BFL32" s="731"/>
      <c r="BFM32" s="731"/>
      <c r="BFN32" s="731"/>
      <c r="BFO32" s="731"/>
      <c r="BFP32" s="731"/>
      <c r="BFQ32" s="731"/>
      <c r="BFR32" s="731"/>
      <c r="BFS32" s="731"/>
      <c r="BFT32" s="731"/>
      <c r="BFU32" s="731"/>
      <c r="BFV32" s="731"/>
      <c r="BFW32" s="731"/>
      <c r="BFX32" s="731"/>
      <c r="BFY32" s="731"/>
      <c r="BFZ32" s="731"/>
      <c r="BGA32" s="731"/>
      <c r="BGB32" s="731"/>
      <c r="BGC32" s="731"/>
      <c r="BGD32" s="731"/>
      <c r="BGE32" s="731"/>
      <c r="BGF32" s="731"/>
      <c r="BGG32" s="731"/>
      <c r="BGH32" s="731"/>
      <c r="BGI32" s="731"/>
      <c r="BGJ32" s="731"/>
      <c r="BGK32" s="731"/>
      <c r="BGL32" s="731"/>
      <c r="BGM32" s="731"/>
      <c r="BGN32" s="731"/>
      <c r="BGO32" s="731"/>
      <c r="BGP32" s="731"/>
      <c r="BGQ32" s="731"/>
      <c r="BGR32" s="731"/>
      <c r="BGS32" s="731"/>
      <c r="BGT32" s="731"/>
      <c r="BGU32" s="731"/>
      <c r="BGV32" s="731"/>
      <c r="BGW32" s="731"/>
      <c r="BGX32" s="731"/>
      <c r="BGY32" s="731"/>
      <c r="BGZ32" s="731"/>
      <c r="BHA32" s="731"/>
      <c r="BHB32" s="731"/>
      <c r="BHC32" s="731"/>
      <c r="BHD32" s="731"/>
      <c r="BHE32" s="731"/>
      <c r="BHF32" s="731"/>
      <c r="BHG32" s="731"/>
      <c r="BHH32" s="731"/>
      <c r="BHI32" s="731"/>
      <c r="BHJ32" s="731"/>
      <c r="BHK32" s="731"/>
      <c r="BHL32" s="731"/>
      <c r="BHM32" s="731"/>
      <c r="BHN32" s="731"/>
      <c r="BHO32" s="731"/>
      <c r="BHP32" s="731"/>
      <c r="BHQ32" s="731"/>
      <c r="BHR32" s="731"/>
      <c r="BHS32" s="731"/>
      <c r="BHT32" s="731"/>
      <c r="BHU32" s="731"/>
      <c r="BHV32" s="731"/>
      <c r="BHW32" s="731"/>
      <c r="BHX32" s="731"/>
      <c r="BHY32" s="731"/>
      <c r="BHZ32" s="731"/>
      <c r="BIA32" s="731"/>
      <c r="BIB32" s="731"/>
      <c r="BIC32" s="731"/>
      <c r="BID32" s="731"/>
      <c r="BIE32" s="731"/>
      <c r="BIF32" s="731"/>
      <c r="BIG32" s="731"/>
      <c r="BIH32" s="731"/>
      <c r="BII32" s="731"/>
      <c r="BIJ32" s="731"/>
      <c r="BIK32" s="731"/>
      <c r="BIL32" s="731"/>
      <c r="BIM32" s="731"/>
      <c r="BIN32" s="731"/>
      <c r="BIO32" s="731"/>
      <c r="BIP32" s="731"/>
      <c r="BIQ32" s="731"/>
      <c r="BIR32" s="731"/>
      <c r="BIS32" s="731"/>
      <c r="BIT32" s="731"/>
      <c r="BIU32" s="731"/>
      <c r="BIV32" s="731"/>
      <c r="BIW32" s="731"/>
      <c r="BIX32" s="731"/>
      <c r="BIY32" s="731"/>
      <c r="BIZ32" s="731"/>
      <c r="BJA32" s="731"/>
      <c r="BJB32" s="731"/>
      <c r="BJC32" s="731"/>
      <c r="BJD32" s="731"/>
      <c r="BJE32" s="731"/>
      <c r="BJF32" s="731"/>
      <c r="BJG32" s="731"/>
      <c r="BJH32" s="731"/>
      <c r="BJI32" s="731"/>
      <c r="BJJ32" s="731"/>
      <c r="BJK32" s="731"/>
      <c r="BJL32" s="731"/>
      <c r="BJM32" s="731"/>
      <c r="BJN32" s="731"/>
      <c r="BJO32" s="731"/>
      <c r="BJP32" s="731"/>
      <c r="BJQ32" s="731"/>
      <c r="BJR32" s="731"/>
      <c r="BJS32" s="731"/>
      <c r="BJT32" s="731"/>
      <c r="BJU32" s="731"/>
      <c r="BJV32" s="731"/>
      <c r="BJW32" s="731"/>
      <c r="BJX32" s="731"/>
      <c r="BJY32" s="731"/>
      <c r="BJZ32" s="731"/>
      <c r="BKA32" s="731"/>
      <c r="BKB32" s="731"/>
      <c r="BKC32" s="731"/>
      <c r="BKD32" s="731"/>
      <c r="BKE32" s="731"/>
      <c r="BKF32" s="731"/>
      <c r="BKG32" s="731"/>
      <c r="BKH32" s="731"/>
      <c r="BKI32" s="731"/>
      <c r="BKJ32" s="731"/>
      <c r="BKK32" s="731"/>
      <c r="BKL32" s="731"/>
      <c r="BKM32" s="731"/>
      <c r="BKN32" s="731"/>
      <c r="BKO32" s="731"/>
      <c r="BKP32" s="731"/>
      <c r="BKQ32" s="731"/>
      <c r="BKR32" s="731"/>
      <c r="BKS32" s="731"/>
      <c r="BKT32" s="731"/>
      <c r="BKU32" s="731"/>
      <c r="BKV32" s="731"/>
      <c r="BKW32" s="731"/>
      <c r="BKX32" s="731"/>
      <c r="BKY32" s="731"/>
      <c r="BKZ32" s="731"/>
      <c r="BLA32" s="731"/>
      <c r="BLB32" s="731"/>
      <c r="BLC32" s="731"/>
      <c r="BLD32" s="731"/>
      <c r="BLE32" s="731"/>
      <c r="BLF32" s="731"/>
      <c r="BLG32" s="731"/>
      <c r="BLH32" s="731"/>
      <c r="BLI32" s="731"/>
      <c r="BLJ32" s="731"/>
      <c r="BLK32" s="731"/>
      <c r="BLL32" s="731"/>
      <c r="BLM32" s="731"/>
      <c r="BLN32" s="731"/>
      <c r="BLO32" s="731"/>
      <c r="BLP32" s="731"/>
      <c r="BLQ32" s="731"/>
      <c r="BLR32" s="731"/>
      <c r="BLS32" s="731"/>
      <c r="BLT32" s="731"/>
      <c r="BLU32" s="731"/>
      <c r="BLV32" s="731"/>
      <c r="BLW32" s="731"/>
      <c r="BLX32" s="731"/>
      <c r="BLY32" s="731"/>
      <c r="BLZ32" s="731"/>
      <c r="BMA32" s="731"/>
      <c r="BMB32" s="731"/>
      <c r="BMC32" s="731"/>
      <c r="BMD32" s="731"/>
      <c r="BME32" s="731"/>
      <c r="BMF32" s="731"/>
      <c r="BMG32" s="731"/>
      <c r="BMH32" s="731"/>
      <c r="BMI32" s="731"/>
      <c r="BMJ32" s="731"/>
      <c r="BMK32" s="731"/>
      <c r="BML32" s="731"/>
      <c r="BMM32" s="731"/>
      <c r="BMN32" s="731"/>
      <c r="BMO32" s="731"/>
      <c r="BMP32" s="731"/>
      <c r="BMQ32" s="731"/>
      <c r="BMR32" s="731"/>
      <c r="BMS32" s="731"/>
      <c r="BMT32" s="731"/>
      <c r="BMU32" s="731"/>
      <c r="BMV32" s="731"/>
      <c r="BMW32" s="731"/>
      <c r="BMX32" s="731"/>
      <c r="BMY32" s="731"/>
      <c r="BMZ32" s="731"/>
      <c r="BNA32" s="731"/>
      <c r="BNB32" s="731"/>
      <c r="BNC32" s="731"/>
      <c r="BND32" s="731"/>
      <c r="BNE32" s="731"/>
      <c r="BNF32" s="731"/>
      <c r="BNG32" s="731"/>
      <c r="BNH32" s="731"/>
      <c r="BNI32" s="731"/>
      <c r="BNJ32" s="731"/>
      <c r="BNK32" s="731"/>
      <c r="BNL32" s="731"/>
      <c r="BNM32" s="731"/>
      <c r="BNN32" s="731"/>
      <c r="BNO32" s="731"/>
      <c r="BNP32" s="731"/>
      <c r="BNQ32" s="731"/>
      <c r="BNR32" s="731"/>
      <c r="BNS32" s="731"/>
      <c r="BNT32" s="731"/>
      <c r="BNU32" s="731"/>
      <c r="BNV32" s="731"/>
      <c r="BNW32" s="731"/>
      <c r="BNX32" s="731"/>
      <c r="BNY32" s="731"/>
      <c r="BNZ32" s="731"/>
      <c r="BOA32" s="731"/>
      <c r="BOB32" s="731"/>
      <c r="BOC32" s="731"/>
      <c r="BOD32" s="731"/>
      <c r="BOE32" s="731"/>
      <c r="BOF32" s="731"/>
      <c r="BOG32" s="731"/>
      <c r="BOH32" s="731"/>
      <c r="BOI32" s="731"/>
      <c r="BOJ32" s="731"/>
      <c r="BOK32" s="731"/>
      <c r="BOL32" s="731"/>
      <c r="BOM32" s="731"/>
      <c r="BON32" s="731"/>
      <c r="BOO32" s="731"/>
      <c r="BOP32" s="731"/>
      <c r="BOQ32" s="731"/>
      <c r="BOR32" s="731"/>
      <c r="BOS32" s="731"/>
      <c r="BOT32" s="731"/>
      <c r="BOU32" s="731"/>
      <c r="BOV32" s="731"/>
      <c r="BOW32" s="731"/>
      <c r="BOX32" s="731"/>
      <c r="BOY32" s="731"/>
      <c r="BOZ32" s="731"/>
      <c r="BPA32" s="731"/>
      <c r="BPB32" s="731"/>
      <c r="BPC32" s="731"/>
      <c r="BPD32" s="731"/>
      <c r="BPE32" s="731"/>
      <c r="BPF32" s="731"/>
      <c r="BPG32" s="731"/>
      <c r="BPH32" s="731"/>
      <c r="BPI32" s="731"/>
      <c r="BPJ32" s="731"/>
      <c r="BPK32" s="731"/>
      <c r="BPL32" s="731"/>
      <c r="BPM32" s="731"/>
      <c r="BPN32" s="731"/>
      <c r="BPO32" s="731"/>
      <c r="BPP32" s="731"/>
      <c r="BPQ32" s="731"/>
      <c r="BPR32" s="731"/>
      <c r="BPS32" s="731"/>
      <c r="BPT32" s="731"/>
      <c r="BPU32" s="731"/>
      <c r="BPV32" s="731"/>
      <c r="BPW32" s="731"/>
      <c r="BPX32" s="731"/>
      <c r="BPY32" s="731"/>
      <c r="BPZ32" s="731"/>
      <c r="BQA32" s="731"/>
      <c r="BQB32" s="731"/>
      <c r="BQC32" s="731"/>
      <c r="BQD32" s="731"/>
      <c r="BQE32" s="731"/>
      <c r="BQF32" s="731"/>
      <c r="BQG32" s="731"/>
      <c r="BQH32" s="731"/>
      <c r="BQI32" s="731"/>
      <c r="BQJ32" s="731"/>
      <c r="BQK32" s="731"/>
      <c r="BQL32" s="731"/>
      <c r="BQM32" s="731"/>
      <c r="BQN32" s="731"/>
      <c r="BQO32" s="731"/>
      <c r="BQP32" s="731"/>
      <c r="BQQ32" s="731"/>
      <c r="BQR32" s="731"/>
      <c r="BQS32" s="731"/>
      <c r="BQT32" s="731"/>
      <c r="BQU32" s="731"/>
      <c r="BQV32" s="731"/>
      <c r="BQW32" s="731"/>
      <c r="BQX32" s="731"/>
      <c r="BQY32" s="731"/>
      <c r="BQZ32" s="731"/>
      <c r="BRA32" s="731"/>
      <c r="BRB32" s="731"/>
      <c r="BRC32" s="731"/>
      <c r="BRD32" s="731"/>
      <c r="BRE32" s="731"/>
      <c r="BRF32" s="731"/>
      <c r="BRG32" s="731"/>
      <c r="BRH32" s="731"/>
      <c r="BRI32" s="731"/>
      <c r="BRJ32" s="731"/>
      <c r="BRK32" s="731"/>
      <c r="BRL32" s="731"/>
      <c r="BRM32" s="731"/>
      <c r="BRN32" s="731"/>
      <c r="BRO32" s="731"/>
      <c r="BRP32" s="731"/>
      <c r="BRQ32" s="731"/>
      <c r="BRR32" s="731"/>
      <c r="BRS32" s="731"/>
      <c r="BRT32" s="731"/>
      <c r="BRU32" s="731"/>
      <c r="BRV32" s="731"/>
      <c r="BRW32" s="731"/>
      <c r="BRX32" s="731"/>
      <c r="BRY32" s="731"/>
      <c r="BRZ32" s="731"/>
      <c r="BSA32" s="731"/>
      <c r="BSB32" s="731"/>
      <c r="BSC32" s="731"/>
      <c r="BSD32" s="731"/>
      <c r="BSE32" s="731"/>
      <c r="BSF32" s="731"/>
      <c r="BSG32" s="731"/>
      <c r="BSH32" s="731"/>
      <c r="BSI32" s="731"/>
      <c r="BSJ32" s="731"/>
      <c r="BSK32" s="731"/>
      <c r="BSL32" s="731"/>
      <c r="BSM32" s="731"/>
      <c r="BSN32" s="731"/>
      <c r="BSO32" s="731"/>
      <c r="BSP32" s="731"/>
      <c r="BSQ32" s="731"/>
      <c r="BSR32" s="731"/>
      <c r="BSS32" s="731"/>
      <c r="BST32" s="731"/>
      <c r="BSU32" s="731"/>
      <c r="BSV32" s="731"/>
      <c r="BSW32" s="731"/>
      <c r="BSX32" s="731"/>
      <c r="BSY32" s="731"/>
      <c r="BSZ32" s="731"/>
      <c r="BTA32" s="731"/>
      <c r="BTB32" s="731"/>
      <c r="BTC32" s="731"/>
      <c r="BTD32" s="731"/>
      <c r="BTE32" s="731"/>
      <c r="BTF32" s="731"/>
      <c r="BTG32" s="731"/>
      <c r="BTH32" s="731"/>
      <c r="BTI32" s="731"/>
      <c r="BTJ32" s="731"/>
      <c r="BTK32" s="731"/>
      <c r="BTL32" s="731"/>
      <c r="BTM32" s="731"/>
      <c r="BTN32" s="731"/>
      <c r="BTO32" s="731"/>
      <c r="BTP32" s="731"/>
      <c r="BTQ32" s="731"/>
      <c r="BTR32" s="731"/>
      <c r="BTS32" s="731"/>
      <c r="BTT32" s="731"/>
      <c r="BTU32" s="731"/>
      <c r="BTV32" s="731"/>
      <c r="BTW32" s="731"/>
      <c r="BTX32" s="731"/>
      <c r="BTY32" s="731"/>
      <c r="BTZ32" s="731"/>
      <c r="BUA32" s="731"/>
      <c r="BUB32" s="731"/>
      <c r="BUC32" s="731"/>
      <c r="BUD32" s="731"/>
      <c r="BUE32" s="731"/>
      <c r="BUF32" s="731"/>
      <c r="BUG32" s="731"/>
      <c r="BUH32" s="731"/>
      <c r="BUI32" s="731"/>
      <c r="BUJ32" s="731"/>
      <c r="BUK32" s="731"/>
      <c r="BUL32" s="731"/>
      <c r="BUM32" s="731"/>
      <c r="BUN32" s="731"/>
      <c r="BUO32" s="731"/>
      <c r="BUP32" s="731"/>
      <c r="BUQ32" s="731"/>
      <c r="BUR32" s="731"/>
      <c r="BUS32" s="731"/>
      <c r="BUT32" s="731"/>
      <c r="BUU32" s="731"/>
      <c r="BUV32" s="731"/>
      <c r="BUW32" s="731"/>
      <c r="BUX32" s="731"/>
      <c r="BUY32" s="731"/>
      <c r="BUZ32" s="731"/>
      <c r="BVA32" s="731"/>
      <c r="BVB32" s="731"/>
      <c r="BVC32" s="731"/>
      <c r="BVD32" s="731"/>
      <c r="BVE32" s="731"/>
      <c r="BVF32" s="731"/>
      <c r="BVG32" s="731"/>
      <c r="BVH32" s="731"/>
      <c r="BVI32" s="731"/>
      <c r="BVJ32" s="731"/>
      <c r="BVK32" s="731"/>
      <c r="BVL32" s="731"/>
      <c r="BVM32" s="731"/>
      <c r="BVN32" s="731"/>
      <c r="BVO32" s="731"/>
      <c r="BVP32" s="731"/>
      <c r="BVQ32" s="731"/>
      <c r="BVR32" s="731"/>
      <c r="BVS32" s="731"/>
      <c r="BVT32" s="731"/>
      <c r="BVU32" s="731"/>
      <c r="BVV32" s="731"/>
      <c r="BVW32" s="731"/>
      <c r="BVX32" s="731"/>
      <c r="BVY32" s="731"/>
      <c r="BVZ32" s="731"/>
      <c r="BWA32" s="731"/>
      <c r="BWB32" s="731"/>
      <c r="BWC32" s="731"/>
      <c r="BWD32" s="731"/>
      <c r="BWE32" s="731"/>
      <c r="BWF32" s="731"/>
      <c r="BWG32" s="731"/>
      <c r="BWH32" s="731"/>
      <c r="BWI32" s="731"/>
      <c r="BWJ32" s="731"/>
      <c r="BWK32" s="731"/>
      <c r="BWL32" s="731"/>
      <c r="BWM32" s="731"/>
      <c r="BWN32" s="731"/>
      <c r="BWO32" s="731"/>
      <c r="BWP32" s="731"/>
      <c r="BWQ32" s="731"/>
      <c r="BWR32" s="731"/>
      <c r="BWS32" s="731"/>
      <c r="BWT32" s="731"/>
      <c r="BWU32" s="731"/>
      <c r="BWV32" s="731"/>
      <c r="BWW32" s="731"/>
      <c r="BWX32" s="731"/>
      <c r="BWY32" s="731"/>
      <c r="BWZ32" s="731"/>
      <c r="BXA32" s="731"/>
      <c r="BXB32" s="731"/>
      <c r="BXC32" s="731"/>
      <c r="BXD32" s="731"/>
      <c r="BXE32" s="731"/>
      <c r="BXF32" s="731"/>
      <c r="BXG32" s="731"/>
      <c r="BXH32" s="731"/>
      <c r="BXI32" s="731"/>
      <c r="BXJ32" s="731"/>
      <c r="BXK32" s="731"/>
      <c r="BXL32" s="731"/>
      <c r="BXM32" s="731"/>
      <c r="BXN32" s="731"/>
      <c r="BXO32" s="731"/>
      <c r="BXP32" s="731"/>
      <c r="BXQ32" s="731"/>
      <c r="BXR32" s="731"/>
      <c r="BXS32" s="731"/>
      <c r="BXT32" s="731"/>
      <c r="BXU32" s="731"/>
      <c r="BXV32" s="731"/>
      <c r="BXW32" s="731"/>
      <c r="BXX32" s="731"/>
      <c r="BXY32" s="731"/>
      <c r="BXZ32" s="731"/>
      <c r="BYA32" s="731"/>
      <c r="BYB32" s="731"/>
      <c r="BYC32" s="731"/>
      <c r="BYD32" s="731"/>
      <c r="BYE32" s="731"/>
      <c r="BYF32" s="731"/>
      <c r="BYG32" s="731"/>
      <c r="BYH32" s="731"/>
      <c r="BYI32" s="731"/>
      <c r="BYJ32" s="731"/>
      <c r="BYK32" s="731"/>
      <c r="BYL32" s="731"/>
      <c r="BYM32" s="731"/>
      <c r="BYN32" s="731"/>
      <c r="BYO32" s="731"/>
      <c r="BYP32" s="731"/>
      <c r="BYQ32" s="731"/>
      <c r="BYR32" s="731"/>
      <c r="BYS32" s="731"/>
      <c r="BYT32" s="731"/>
      <c r="BYU32" s="731"/>
      <c r="BYV32" s="731"/>
      <c r="BYW32" s="731"/>
      <c r="BYX32" s="731"/>
      <c r="BYY32" s="731"/>
      <c r="BYZ32" s="731"/>
      <c r="BZA32" s="731"/>
      <c r="BZB32" s="731"/>
      <c r="BZC32" s="731"/>
      <c r="BZD32" s="731"/>
      <c r="BZE32" s="731"/>
      <c r="BZF32" s="731"/>
      <c r="BZG32" s="731"/>
      <c r="BZH32" s="731"/>
      <c r="BZI32" s="731"/>
      <c r="BZJ32" s="731"/>
      <c r="BZK32" s="731"/>
      <c r="BZL32" s="731"/>
      <c r="BZM32" s="731"/>
      <c r="BZN32" s="731"/>
      <c r="BZO32" s="731"/>
      <c r="BZP32" s="731"/>
      <c r="BZQ32" s="731"/>
      <c r="BZR32" s="731"/>
      <c r="BZS32" s="731"/>
      <c r="BZT32" s="731"/>
      <c r="BZU32" s="731"/>
      <c r="BZV32" s="731"/>
      <c r="BZW32" s="731"/>
      <c r="BZX32" s="731"/>
      <c r="BZY32" s="731"/>
      <c r="BZZ32" s="731"/>
      <c r="CAA32" s="731"/>
      <c r="CAB32" s="731"/>
      <c r="CAC32" s="731"/>
      <c r="CAD32" s="731"/>
      <c r="CAE32" s="731"/>
      <c r="CAF32" s="731"/>
      <c r="CAG32" s="731"/>
      <c r="CAH32" s="731"/>
      <c r="CAI32" s="731"/>
      <c r="CAJ32" s="731"/>
      <c r="CAK32" s="731"/>
      <c r="CAL32" s="731"/>
      <c r="CAM32" s="731"/>
      <c r="CAN32" s="731"/>
      <c r="CAO32" s="731"/>
      <c r="CAP32" s="731"/>
      <c r="CAQ32" s="731"/>
      <c r="CAR32" s="731"/>
      <c r="CAS32" s="731"/>
      <c r="CAT32" s="731"/>
      <c r="CAU32" s="731"/>
      <c r="CAV32" s="731"/>
      <c r="CAW32" s="731"/>
      <c r="CAX32" s="731"/>
      <c r="CAY32" s="731"/>
      <c r="CAZ32" s="731"/>
      <c r="CBA32" s="731"/>
      <c r="CBB32" s="731"/>
      <c r="CBC32" s="731"/>
      <c r="CBD32" s="731"/>
      <c r="CBE32" s="731"/>
      <c r="CBF32" s="731"/>
      <c r="CBG32" s="731"/>
      <c r="CBH32" s="731"/>
      <c r="CBI32" s="731"/>
      <c r="CBJ32" s="731"/>
      <c r="CBK32" s="731"/>
      <c r="CBL32" s="731"/>
      <c r="CBM32" s="731"/>
      <c r="CBN32" s="731"/>
      <c r="CBO32" s="731"/>
      <c r="CBP32" s="731"/>
      <c r="CBQ32" s="731"/>
      <c r="CBR32" s="731"/>
      <c r="CBS32" s="731"/>
      <c r="CBT32" s="731"/>
      <c r="CBU32" s="731"/>
      <c r="CBV32" s="731"/>
      <c r="CBW32" s="731"/>
      <c r="CBX32" s="731"/>
      <c r="CBY32" s="731"/>
      <c r="CBZ32" s="731"/>
      <c r="CCA32" s="731"/>
      <c r="CCB32" s="731"/>
      <c r="CCC32" s="731"/>
      <c r="CCD32" s="731"/>
      <c r="CCE32" s="731"/>
      <c r="CCF32" s="731"/>
      <c r="CCG32" s="731"/>
      <c r="CCH32" s="731"/>
      <c r="CCI32" s="731"/>
      <c r="CCJ32" s="731"/>
      <c r="CCK32" s="731"/>
      <c r="CCL32" s="731"/>
      <c r="CCM32" s="731"/>
      <c r="CCN32" s="731"/>
      <c r="CCO32" s="731"/>
      <c r="CCP32" s="731"/>
      <c r="CCQ32" s="731"/>
      <c r="CCR32" s="731"/>
      <c r="CCS32" s="731"/>
      <c r="CCT32" s="731"/>
      <c r="CCU32" s="731"/>
      <c r="CCV32" s="731"/>
      <c r="CCW32" s="731"/>
      <c r="CCX32" s="731"/>
      <c r="CCY32" s="731"/>
      <c r="CCZ32" s="731"/>
      <c r="CDA32" s="731"/>
      <c r="CDB32" s="731"/>
      <c r="CDC32" s="731"/>
      <c r="CDD32" s="731"/>
      <c r="CDE32" s="731"/>
      <c r="CDF32" s="731"/>
      <c r="CDG32" s="731"/>
      <c r="CDH32" s="731"/>
      <c r="CDI32" s="731"/>
      <c r="CDJ32" s="731"/>
      <c r="CDK32" s="731"/>
      <c r="CDL32" s="731"/>
      <c r="CDM32" s="731"/>
      <c r="CDN32" s="731"/>
      <c r="CDO32" s="731"/>
      <c r="CDP32" s="731"/>
      <c r="CDQ32" s="731"/>
      <c r="CDR32" s="731"/>
      <c r="CDS32" s="731"/>
      <c r="CDT32" s="731"/>
      <c r="CDU32" s="731"/>
      <c r="CDV32" s="731"/>
      <c r="CDW32" s="731"/>
      <c r="CDX32" s="731"/>
      <c r="CDY32" s="731"/>
      <c r="CDZ32" s="731"/>
      <c r="CEA32" s="731"/>
      <c r="CEB32" s="731"/>
      <c r="CEC32" s="731"/>
      <c r="CED32" s="731"/>
      <c r="CEE32" s="731"/>
      <c r="CEF32" s="731"/>
      <c r="CEG32" s="731"/>
      <c r="CEH32" s="731"/>
      <c r="CEI32" s="731"/>
      <c r="CEJ32" s="731"/>
      <c r="CEK32" s="731"/>
      <c r="CEL32" s="731"/>
      <c r="CEM32" s="731"/>
      <c r="CEN32" s="731"/>
      <c r="CEO32" s="731"/>
      <c r="CEP32" s="731"/>
      <c r="CEQ32" s="731"/>
      <c r="CER32" s="731"/>
      <c r="CES32" s="731"/>
      <c r="CET32" s="731"/>
      <c r="CEU32" s="731"/>
      <c r="CEV32" s="731"/>
      <c r="CEW32" s="731"/>
      <c r="CEX32" s="731"/>
      <c r="CEY32" s="731"/>
      <c r="CEZ32" s="731"/>
      <c r="CFA32" s="731"/>
      <c r="CFB32" s="731"/>
      <c r="CFC32" s="731"/>
      <c r="CFD32" s="731"/>
      <c r="CFE32" s="731"/>
      <c r="CFF32" s="731"/>
      <c r="CFG32" s="731"/>
      <c r="CFH32" s="731"/>
      <c r="CFI32" s="731"/>
      <c r="CFJ32" s="731"/>
      <c r="CFK32" s="731"/>
      <c r="CFL32" s="731"/>
      <c r="CFM32" s="731"/>
      <c r="CFN32" s="731"/>
      <c r="CFO32" s="731"/>
      <c r="CFP32" s="731"/>
      <c r="CFQ32" s="731"/>
      <c r="CFR32" s="731"/>
      <c r="CFS32" s="731"/>
      <c r="CFT32" s="731"/>
      <c r="CFU32" s="731"/>
      <c r="CFV32" s="731"/>
      <c r="CFW32" s="731"/>
      <c r="CFX32" s="731"/>
      <c r="CFY32" s="731"/>
      <c r="CFZ32" s="731"/>
      <c r="CGA32" s="731"/>
      <c r="CGB32" s="731"/>
      <c r="CGC32" s="731"/>
      <c r="CGD32" s="731"/>
      <c r="CGE32" s="731"/>
      <c r="CGF32" s="731"/>
      <c r="CGG32" s="731"/>
      <c r="CGH32" s="731"/>
      <c r="CGI32" s="731"/>
      <c r="CGJ32" s="731"/>
      <c r="CGK32" s="731"/>
      <c r="CGL32" s="731"/>
      <c r="CGM32" s="731"/>
      <c r="CGN32" s="731"/>
      <c r="CGO32" s="731"/>
      <c r="CGP32" s="731"/>
      <c r="CGQ32" s="731"/>
      <c r="CGR32" s="731"/>
      <c r="CGS32" s="731"/>
      <c r="CGT32" s="731"/>
      <c r="CGU32" s="731"/>
      <c r="CGV32" s="731"/>
      <c r="CGW32" s="731"/>
      <c r="CGX32" s="731"/>
      <c r="CGY32" s="731"/>
      <c r="CGZ32" s="731"/>
      <c r="CHA32" s="731"/>
      <c r="CHB32" s="731"/>
      <c r="CHC32" s="731"/>
      <c r="CHD32" s="731"/>
      <c r="CHE32" s="731"/>
      <c r="CHF32" s="731"/>
      <c r="CHG32" s="731"/>
      <c r="CHH32" s="731"/>
      <c r="CHI32" s="731"/>
      <c r="CHJ32" s="731"/>
      <c r="CHK32" s="731"/>
      <c r="CHL32" s="731"/>
      <c r="CHM32" s="731"/>
      <c r="CHN32" s="731"/>
      <c r="CHO32" s="731"/>
      <c r="CHP32" s="731"/>
      <c r="CHQ32" s="731"/>
      <c r="CHR32" s="731"/>
      <c r="CHS32" s="731"/>
      <c r="CHT32" s="731"/>
      <c r="CHU32" s="731"/>
      <c r="CHV32" s="731"/>
      <c r="CHW32" s="731"/>
      <c r="CHX32" s="731"/>
      <c r="CHY32" s="731"/>
      <c r="CHZ32" s="731"/>
      <c r="CIA32" s="731"/>
      <c r="CIB32" s="731"/>
      <c r="CIC32" s="731"/>
      <c r="CID32" s="731"/>
      <c r="CIE32" s="731"/>
      <c r="CIF32" s="731"/>
      <c r="CIG32" s="731"/>
      <c r="CIH32" s="731"/>
      <c r="CII32" s="731"/>
      <c r="CIJ32" s="731"/>
      <c r="CIK32" s="731"/>
      <c r="CIL32" s="731"/>
      <c r="CIM32" s="731"/>
      <c r="CIN32" s="731"/>
      <c r="CIO32" s="731"/>
      <c r="CIP32" s="731"/>
      <c r="CIQ32" s="731"/>
      <c r="CIR32" s="731"/>
      <c r="CIS32" s="731"/>
      <c r="CIT32" s="731"/>
      <c r="CIU32" s="731"/>
      <c r="CIV32" s="731"/>
      <c r="CIW32" s="731"/>
      <c r="CIX32" s="731"/>
      <c r="CIY32" s="731"/>
      <c r="CIZ32" s="731"/>
      <c r="CJA32" s="731"/>
      <c r="CJB32" s="731"/>
      <c r="CJC32" s="731"/>
      <c r="CJD32" s="731"/>
      <c r="CJE32" s="731"/>
      <c r="CJF32" s="731"/>
      <c r="CJG32" s="731"/>
      <c r="CJH32" s="731"/>
      <c r="CJI32" s="731"/>
      <c r="CJJ32" s="731"/>
      <c r="CJK32" s="731"/>
      <c r="CJL32" s="731"/>
      <c r="CJM32" s="731"/>
      <c r="CJN32" s="731"/>
      <c r="CJO32" s="731"/>
      <c r="CJP32" s="731"/>
      <c r="CJQ32" s="731"/>
      <c r="CJR32" s="731"/>
      <c r="CJS32" s="731"/>
      <c r="CJT32" s="731"/>
      <c r="CJU32" s="731"/>
      <c r="CJV32" s="731"/>
      <c r="CJW32" s="731"/>
      <c r="CJX32" s="731"/>
      <c r="CJY32" s="731"/>
      <c r="CJZ32" s="731"/>
      <c r="CKA32" s="731"/>
      <c r="CKB32" s="731"/>
      <c r="CKC32" s="731"/>
      <c r="CKD32" s="731"/>
      <c r="CKE32" s="731"/>
      <c r="CKF32" s="731"/>
      <c r="CKG32" s="731"/>
      <c r="CKH32" s="731"/>
      <c r="CKI32" s="731"/>
      <c r="CKJ32" s="731"/>
      <c r="CKK32" s="731"/>
      <c r="CKL32" s="731"/>
      <c r="CKM32" s="731"/>
      <c r="CKN32" s="731"/>
      <c r="CKO32" s="731"/>
      <c r="CKP32" s="731"/>
      <c r="CKQ32" s="731"/>
      <c r="CKR32" s="731"/>
      <c r="CKS32" s="731"/>
      <c r="CKT32" s="731"/>
      <c r="CKU32" s="731"/>
      <c r="CKV32" s="731"/>
      <c r="CKW32" s="731"/>
      <c r="CKX32" s="731"/>
      <c r="CKY32" s="731"/>
      <c r="CKZ32" s="731"/>
      <c r="CLA32" s="731"/>
      <c r="CLB32" s="731"/>
      <c r="CLC32" s="731"/>
      <c r="CLD32" s="731"/>
      <c r="CLE32" s="731"/>
      <c r="CLF32" s="731"/>
      <c r="CLG32" s="731"/>
      <c r="CLH32" s="731"/>
      <c r="CLI32" s="731"/>
      <c r="CLJ32" s="731"/>
      <c r="CLK32" s="731"/>
      <c r="CLL32" s="731"/>
      <c r="CLM32" s="731"/>
      <c r="CLN32" s="731"/>
      <c r="CLO32" s="731"/>
      <c r="CLP32" s="731"/>
      <c r="CLQ32" s="731"/>
      <c r="CLR32" s="731"/>
      <c r="CLS32" s="731"/>
      <c r="CLT32" s="731"/>
      <c r="CLU32" s="731"/>
      <c r="CLV32" s="731"/>
      <c r="CLW32" s="731"/>
      <c r="CLX32" s="731"/>
      <c r="CLY32" s="731"/>
      <c r="CLZ32" s="731"/>
      <c r="CMA32" s="731"/>
      <c r="CMB32" s="731"/>
      <c r="CMC32" s="731"/>
      <c r="CMD32" s="731"/>
      <c r="CME32" s="731"/>
      <c r="CMF32" s="731"/>
      <c r="CMG32" s="731"/>
      <c r="CMH32" s="731"/>
      <c r="CMI32" s="731"/>
      <c r="CMJ32" s="731"/>
      <c r="CMK32" s="731"/>
      <c r="CML32" s="731"/>
      <c r="CMM32" s="731"/>
      <c r="CMN32" s="731"/>
      <c r="CMO32" s="731"/>
      <c r="CMP32" s="731"/>
      <c r="CMQ32" s="731"/>
      <c r="CMR32" s="731"/>
      <c r="CMS32" s="731"/>
      <c r="CMT32" s="731"/>
      <c r="CMU32" s="731"/>
      <c r="CMV32" s="731"/>
      <c r="CMW32" s="731"/>
      <c r="CMX32" s="731"/>
      <c r="CMY32" s="731"/>
      <c r="CMZ32" s="731"/>
      <c r="CNA32" s="731"/>
      <c r="CNB32" s="731"/>
      <c r="CNC32" s="731"/>
      <c r="CND32" s="731"/>
      <c r="CNE32" s="731"/>
      <c r="CNF32" s="731"/>
      <c r="CNG32" s="731"/>
      <c r="CNH32" s="731"/>
      <c r="CNI32" s="731"/>
      <c r="CNJ32" s="731"/>
      <c r="CNK32" s="731"/>
      <c r="CNL32" s="731"/>
      <c r="CNM32" s="731"/>
      <c r="CNN32" s="731"/>
      <c r="CNO32" s="731"/>
      <c r="CNP32" s="731"/>
      <c r="CNQ32" s="731"/>
      <c r="CNR32" s="731"/>
      <c r="CNS32" s="731"/>
      <c r="CNT32" s="731"/>
      <c r="CNU32" s="731"/>
      <c r="CNV32" s="731"/>
      <c r="CNW32" s="731"/>
      <c r="CNX32" s="731"/>
      <c r="CNY32" s="731"/>
      <c r="CNZ32" s="731"/>
      <c r="COA32" s="731"/>
      <c r="COB32" s="731"/>
      <c r="COC32" s="731"/>
      <c r="COD32" s="731"/>
      <c r="COE32" s="731"/>
      <c r="COF32" s="731"/>
      <c r="COG32" s="731"/>
      <c r="COH32" s="731"/>
      <c r="COI32" s="731"/>
      <c r="COJ32" s="731"/>
      <c r="COK32" s="731"/>
      <c r="COL32" s="731"/>
      <c r="COM32" s="731"/>
      <c r="CON32" s="731"/>
      <c r="COO32" s="731"/>
      <c r="COP32" s="731"/>
      <c r="COQ32" s="731"/>
      <c r="COR32" s="731"/>
      <c r="COS32" s="731"/>
      <c r="COT32" s="731"/>
      <c r="COU32" s="731"/>
      <c r="COV32" s="731"/>
      <c r="COW32" s="731"/>
      <c r="COX32" s="731"/>
      <c r="COY32" s="731"/>
      <c r="COZ32" s="731"/>
      <c r="CPA32" s="731"/>
      <c r="CPB32" s="731"/>
      <c r="CPC32" s="731"/>
      <c r="CPD32" s="731"/>
      <c r="CPE32" s="731"/>
      <c r="CPF32" s="731"/>
      <c r="CPG32" s="731"/>
      <c r="CPH32" s="731"/>
      <c r="CPI32" s="731"/>
      <c r="CPJ32" s="731"/>
      <c r="CPK32" s="731"/>
      <c r="CPL32" s="731"/>
      <c r="CPM32" s="731"/>
      <c r="CPN32" s="731"/>
      <c r="CPO32" s="731"/>
      <c r="CPP32" s="731"/>
      <c r="CPQ32" s="731"/>
      <c r="CPR32" s="731"/>
      <c r="CPS32" s="731"/>
      <c r="CPT32" s="731"/>
      <c r="CPU32" s="731"/>
      <c r="CPV32" s="731"/>
      <c r="CPW32" s="731"/>
      <c r="CPX32" s="731"/>
      <c r="CPY32" s="731"/>
      <c r="CPZ32" s="731"/>
      <c r="CQA32" s="731"/>
      <c r="CQB32" s="731"/>
      <c r="CQC32" s="731"/>
      <c r="CQD32" s="731"/>
      <c r="CQE32" s="731"/>
      <c r="CQF32" s="731"/>
      <c r="CQG32" s="731"/>
      <c r="CQH32" s="731"/>
      <c r="CQI32" s="731"/>
      <c r="CQJ32" s="731"/>
      <c r="CQK32" s="731"/>
      <c r="CQL32" s="731"/>
      <c r="CQM32" s="731"/>
      <c r="CQN32" s="731"/>
      <c r="CQO32" s="731"/>
      <c r="CQP32" s="731"/>
      <c r="CQQ32" s="731"/>
      <c r="CQR32" s="731"/>
      <c r="CQS32" s="731"/>
      <c r="CQT32" s="731"/>
      <c r="CQU32" s="731"/>
      <c r="CQV32" s="731"/>
      <c r="CQW32" s="731"/>
      <c r="CQX32" s="731"/>
      <c r="CQY32" s="731"/>
      <c r="CQZ32" s="731"/>
      <c r="CRA32" s="731"/>
      <c r="CRB32" s="731"/>
      <c r="CRC32" s="731"/>
      <c r="CRD32" s="731"/>
      <c r="CRE32" s="731"/>
      <c r="CRF32" s="731"/>
      <c r="CRG32" s="731"/>
      <c r="CRH32" s="731"/>
      <c r="CRI32" s="731"/>
      <c r="CRJ32" s="731"/>
      <c r="CRK32" s="731"/>
      <c r="CRL32" s="731"/>
      <c r="CRM32" s="731"/>
      <c r="CRN32" s="731"/>
      <c r="CRO32" s="731"/>
      <c r="CRP32" s="731"/>
      <c r="CRQ32" s="731"/>
      <c r="CRR32" s="731"/>
      <c r="CRS32" s="731"/>
      <c r="CRT32" s="731"/>
      <c r="CRU32" s="731"/>
      <c r="CRV32" s="731"/>
      <c r="CRW32" s="731"/>
      <c r="CRX32" s="731"/>
      <c r="CRY32" s="731"/>
      <c r="CRZ32" s="731"/>
      <c r="CSA32" s="731"/>
      <c r="CSB32" s="731"/>
      <c r="CSC32" s="731"/>
      <c r="CSD32" s="731"/>
      <c r="CSE32" s="731"/>
      <c r="CSF32" s="731"/>
      <c r="CSG32" s="731"/>
      <c r="CSH32" s="731"/>
      <c r="CSI32" s="731"/>
      <c r="CSJ32" s="731"/>
      <c r="CSK32" s="731"/>
      <c r="CSL32" s="731"/>
      <c r="CSM32" s="731"/>
      <c r="CSN32" s="731"/>
      <c r="CSO32" s="731"/>
      <c r="CSP32" s="731"/>
      <c r="CSQ32" s="731"/>
      <c r="CSR32" s="731"/>
      <c r="CSS32" s="731"/>
      <c r="CST32" s="731"/>
      <c r="CSU32" s="731"/>
      <c r="CSV32" s="731"/>
      <c r="CSW32" s="731"/>
      <c r="CSX32" s="731"/>
      <c r="CSY32" s="731"/>
      <c r="CSZ32" s="731"/>
      <c r="CTA32" s="731"/>
      <c r="CTB32" s="731"/>
      <c r="CTC32" s="731"/>
      <c r="CTD32" s="731"/>
      <c r="CTE32" s="731"/>
      <c r="CTF32" s="731"/>
      <c r="CTG32" s="731"/>
      <c r="CTH32" s="731"/>
      <c r="CTI32" s="731"/>
      <c r="CTJ32" s="731"/>
      <c r="CTK32" s="731"/>
      <c r="CTL32" s="731"/>
      <c r="CTM32" s="731"/>
      <c r="CTN32" s="731"/>
      <c r="CTO32" s="731"/>
      <c r="CTP32" s="731"/>
      <c r="CTQ32" s="731"/>
      <c r="CTR32" s="731"/>
      <c r="CTS32" s="731"/>
      <c r="CTT32" s="731"/>
      <c r="CTU32" s="731"/>
      <c r="CTV32" s="731"/>
      <c r="CTW32" s="731"/>
      <c r="CTX32" s="731"/>
      <c r="CTY32" s="731"/>
      <c r="CTZ32" s="731"/>
      <c r="CUA32" s="731"/>
      <c r="CUB32" s="731"/>
      <c r="CUC32" s="731"/>
      <c r="CUD32" s="731"/>
      <c r="CUE32" s="731"/>
      <c r="CUF32" s="731"/>
      <c r="CUG32" s="731"/>
      <c r="CUH32" s="731"/>
      <c r="CUI32" s="731"/>
      <c r="CUJ32" s="731"/>
      <c r="CUK32" s="731"/>
      <c r="CUL32" s="731"/>
      <c r="CUM32" s="731"/>
      <c r="CUN32" s="731"/>
      <c r="CUO32" s="731"/>
      <c r="CUP32" s="731"/>
      <c r="CUQ32" s="731"/>
      <c r="CUR32" s="731"/>
      <c r="CUS32" s="731"/>
      <c r="CUT32" s="731"/>
      <c r="CUU32" s="731"/>
      <c r="CUV32" s="731"/>
      <c r="CUW32" s="731"/>
      <c r="CUX32" s="731"/>
      <c r="CUY32" s="731"/>
      <c r="CUZ32" s="731"/>
      <c r="CVA32" s="731"/>
      <c r="CVB32" s="731"/>
      <c r="CVC32" s="731"/>
      <c r="CVD32" s="731"/>
      <c r="CVE32" s="731"/>
      <c r="CVF32" s="731"/>
      <c r="CVG32" s="731"/>
      <c r="CVH32" s="731"/>
      <c r="CVI32" s="731"/>
      <c r="CVJ32" s="731"/>
      <c r="CVK32" s="731"/>
      <c r="CVL32" s="731"/>
      <c r="CVM32" s="731"/>
      <c r="CVN32" s="731"/>
      <c r="CVO32" s="731"/>
      <c r="CVP32" s="731"/>
      <c r="CVQ32" s="731"/>
      <c r="CVR32" s="731"/>
      <c r="CVS32" s="731"/>
      <c r="CVT32" s="731"/>
      <c r="CVU32" s="731"/>
      <c r="CVV32" s="731"/>
      <c r="CVW32" s="731"/>
      <c r="CVX32" s="731"/>
      <c r="CVY32" s="731"/>
      <c r="CVZ32" s="731"/>
      <c r="CWA32" s="731"/>
      <c r="CWB32" s="731"/>
      <c r="CWC32" s="731"/>
      <c r="CWD32" s="731"/>
      <c r="CWE32" s="731"/>
      <c r="CWF32" s="731"/>
      <c r="CWG32" s="731"/>
      <c r="CWH32" s="731"/>
      <c r="CWI32" s="731"/>
      <c r="CWJ32" s="731"/>
      <c r="CWK32" s="731"/>
      <c r="CWL32" s="731"/>
      <c r="CWM32" s="731"/>
      <c r="CWN32" s="731"/>
      <c r="CWO32" s="731"/>
      <c r="CWP32" s="731"/>
      <c r="CWQ32" s="731"/>
      <c r="CWR32" s="731"/>
      <c r="CWS32" s="731"/>
      <c r="CWT32" s="731"/>
      <c r="CWU32" s="731"/>
      <c r="CWV32" s="731"/>
      <c r="CWW32" s="731"/>
      <c r="CWX32" s="731"/>
      <c r="CWY32" s="731"/>
      <c r="CWZ32" s="731"/>
      <c r="CXA32" s="731"/>
      <c r="CXB32" s="731"/>
      <c r="CXC32" s="731"/>
      <c r="CXD32" s="731"/>
      <c r="CXE32" s="731"/>
      <c r="CXF32" s="731"/>
      <c r="CXG32" s="731"/>
      <c r="CXH32" s="731"/>
      <c r="CXI32" s="731"/>
      <c r="CXJ32" s="731"/>
      <c r="CXK32" s="731"/>
      <c r="CXL32" s="731"/>
      <c r="CXM32" s="731"/>
      <c r="CXN32" s="731"/>
      <c r="CXO32" s="731"/>
      <c r="CXP32" s="731"/>
      <c r="CXQ32" s="731"/>
      <c r="CXR32" s="731"/>
      <c r="CXS32" s="731"/>
      <c r="CXT32" s="731"/>
      <c r="CXU32" s="731"/>
      <c r="CXV32" s="731"/>
      <c r="CXW32" s="731"/>
      <c r="CXX32" s="731"/>
      <c r="CXY32" s="731"/>
      <c r="CXZ32" s="731"/>
      <c r="CYA32" s="731"/>
      <c r="CYB32" s="731"/>
      <c r="CYC32" s="731"/>
      <c r="CYD32" s="731"/>
      <c r="CYE32" s="731"/>
      <c r="CYF32" s="731"/>
      <c r="CYG32" s="731"/>
      <c r="CYH32" s="731"/>
      <c r="CYI32" s="731"/>
      <c r="CYJ32" s="731"/>
      <c r="CYK32" s="731"/>
      <c r="CYL32" s="731"/>
      <c r="CYM32" s="731"/>
      <c r="CYN32" s="731"/>
      <c r="CYO32" s="731"/>
      <c r="CYP32" s="731"/>
      <c r="CYQ32" s="731"/>
      <c r="CYR32" s="731"/>
      <c r="CYS32" s="731"/>
      <c r="CYT32" s="731"/>
      <c r="CYU32" s="731"/>
      <c r="CYV32" s="731"/>
      <c r="CYW32" s="731"/>
      <c r="CYX32" s="731"/>
      <c r="CYY32" s="731"/>
      <c r="CYZ32" s="731"/>
      <c r="CZA32" s="731"/>
      <c r="CZB32" s="731"/>
      <c r="CZC32" s="731"/>
      <c r="CZD32" s="731"/>
      <c r="CZE32" s="731"/>
      <c r="CZF32" s="731"/>
      <c r="CZG32" s="731"/>
      <c r="CZH32" s="731"/>
      <c r="CZI32" s="731"/>
      <c r="CZJ32" s="731"/>
      <c r="CZK32" s="731"/>
      <c r="CZL32" s="731"/>
      <c r="CZM32" s="731"/>
      <c r="CZN32" s="731"/>
      <c r="CZO32" s="731"/>
      <c r="CZP32" s="731"/>
      <c r="CZQ32" s="731"/>
      <c r="CZR32" s="731"/>
      <c r="CZS32" s="731"/>
      <c r="CZT32" s="731"/>
      <c r="CZU32" s="731"/>
      <c r="CZV32" s="731"/>
      <c r="CZW32" s="731"/>
      <c r="CZX32" s="731"/>
      <c r="CZY32" s="731"/>
      <c r="CZZ32" s="731"/>
      <c r="DAA32" s="731"/>
      <c r="DAB32" s="731"/>
      <c r="DAC32" s="731"/>
      <c r="DAD32" s="731"/>
      <c r="DAE32" s="731"/>
      <c r="DAF32" s="731"/>
      <c r="DAG32" s="731"/>
      <c r="DAH32" s="731"/>
      <c r="DAI32" s="731"/>
      <c r="DAJ32" s="731"/>
      <c r="DAK32" s="731"/>
      <c r="DAL32" s="731"/>
      <c r="DAM32" s="731"/>
      <c r="DAN32" s="731"/>
      <c r="DAO32" s="731"/>
      <c r="DAP32" s="731"/>
      <c r="DAQ32" s="731"/>
      <c r="DAR32" s="731"/>
      <c r="DAS32" s="731"/>
      <c r="DAT32" s="731"/>
      <c r="DAU32" s="731"/>
      <c r="DAV32" s="731"/>
      <c r="DAW32" s="731"/>
      <c r="DAX32" s="731"/>
      <c r="DAY32" s="731"/>
      <c r="DAZ32" s="731"/>
      <c r="DBA32" s="731"/>
      <c r="DBB32" s="731"/>
      <c r="DBC32" s="731"/>
      <c r="DBD32" s="731"/>
      <c r="DBE32" s="731"/>
      <c r="DBF32" s="731"/>
      <c r="DBG32" s="731"/>
      <c r="DBH32" s="731"/>
      <c r="DBI32" s="731"/>
      <c r="DBJ32" s="731"/>
      <c r="DBK32" s="731"/>
      <c r="DBL32" s="731"/>
      <c r="DBM32" s="731"/>
      <c r="DBN32" s="731"/>
      <c r="DBO32" s="731"/>
      <c r="DBP32" s="731"/>
      <c r="DBQ32" s="731"/>
      <c r="DBR32" s="731"/>
      <c r="DBS32" s="731"/>
      <c r="DBT32" s="731"/>
      <c r="DBU32" s="731"/>
      <c r="DBV32" s="731"/>
      <c r="DBW32" s="731"/>
      <c r="DBX32" s="731"/>
      <c r="DBY32" s="731"/>
      <c r="DBZ32" s="731"/>
      <c r="DCA32" s="731"/>
      <c r="DCB32" s="731"/>
      <c r="DCC32" s="731"/>
      <c r="DCD32" s="731"/>
      <c r="DCE32" s="731"/>
      <c r="DCF32" s="731"/>
      <c r="DCG32" s="731"/>
      <c r="DCH32" s="731"/>
      <c r="DCI32" s="731"/>
      <c r="DCJ32" s="731"/>
      <c r="DCK32" s="731"/>
      <c r="DCL32" s="731"/>
      <c r="DCM32" s="731"/>
      <c r="DCN32" s="731"/>
      <c r="DCO32" s="731"/>
      <c r="DCP32" s="731"/>
      <c r="DCQ32" s="731"/>
      <c r="DCR32" s="731"/>
      <c r="DCS32" s="731"/>
      <c r="DCT32" s="731"/>
      <c r="DCU32" s="731"/>
      <c r="DCV32" s="731"/>
      <c r="DCW32" s="731"/>
      <c r="DCX32" s="731"/>
      <c r="DCY32" s="731"/>
      <c r="DCZ32" s="731"/>
      <c r="DDA32" s="731"/>
      <c r="DDB32" s="731"/>
      <c r="DDC32" s="731"/>
      <c r="DDD32" s="731"/>
      <c r="DDE32" s="731"/>
      <c r="DDF32" s="731"/>
      <c r="DDG32" s="731"/>
      <c r="DDH32" s="731"/>
      <c r="DDI32" s="731"/>
      <c r="DDJ32" s="731"/>
      <c r="DDK32" s="731"/>
      <c r="DDL32" s="731"/>
      <c r="DDM32" s="731"/>
      <c r="DDN32" s="731"/>
      <c r="DDO32" s="731"/>
      <c r="DDP32" s="731"/>
      <c r="DDQ32" s="731"/>
      <c r="DDR32" s="731"/>
      <c r="DDS32" s="731"/>
      <c r="DDT32" s="731"/>
      <c r="DDU32" s="731"/>
      <c r="DDV32" s="731"/>
      <c r="DDW32" s="731"/>
      <c r="DDX32" s="731"/>
      <c r="DDY32" s="731"/>
      <c r="DDZ32" s="731"/>
      <c r="DEA32" s="731"/>
      <c r="DEB32" s="731"/>
      <c r="DEC32" s="731"/>
      <c r="DED32" s="731"/>
      <c r="DEE32" s="731"/>
      <c r="DEF32" s="731"/>
      <c r="DEG32" s="731"/>
      <c r="DEH32" s="731"/>
      <c r="DEI32" s="731"/>
      <c r="DEJ32" s="731"/>
      <c r="DEK32" s="731"/>
      <c r="DEL32" s="731"/>
      <c r="DEM32" s="731"/>
      <c r="DEN32" s="731"/>
      <c r="DEO32" s="731"/>
      <c r="DEP32" s="731"/>
      <c r="DEQ32" s="731"/>
      <c r="DER32" s="731"/>
      <c r="DES32" s="731"/>
      <c r="DET32" s="731"/>
      <c r="DEU32" s="731"/>
      <c r="DEV32" s="731"/>
      <c r="DEW32" s="731"/>
      <c r="DEX32" s="731"/>
      <c r="DEY32" s="731"/>
      <c r="DEZ32" s="731"/>
      <c r="DFA32" s="731"/>
      <c r="DFB32" s="731"/>
      <c r="DFC32" s="731"/>
      <c r="DFD32" s="731"/>
      <c r="DFE32" s="731"/>
      <c r="DFF32" s="731"/>
      <c r="DFG32" s="731"/>
      <c r="DFH32" s="731"/>
      <c r="DFI32" s="731"/>
      <c r="DFJ32" s="731"/>
      <c r="DFK32" s="731"/>
      <c r="DFL32" s="731"/>
      <c r="DFM32" s="731"/>
      <c r="DFN32" s="731"/>
      <c r="DFO32" s="731"/>
      <c r="DFP32" s="731"/>
      <c r="DFQ32" s="731"/>
      <c r="DFR32" s="731"/>
      <c r="DFS32" s="731"/>
      <c r="DFT32" s="731"/>
      <c r="DFU32" s="731"/>
      <c r="DFV32" s="731"/>
      <c r="DFW32" s="731"/>
      <c r="DFX32" s="731"/>
      <c r="DFY32" s="731"/>
      <c r="DFZ32" s="731"/>
      <c r="DGA32" s="731"/>
      <c r="DGB32" s="731"/>
      <c r="DGC32" s="731"/>
      <c r="DGD32" s="731"/>
      <c r="DGE32" s="731"/>
      <c r="DGF32" s="731"/>
      <c r="DGG32" s="731"/>
      <c r="DGH32" s="731"/>
      <c r="DGI32" s="731"/>
      <c r="DGJ32" s="731"/>
      <c r="DGK32" s="731"/>
      <c r="DGL32" s="731"/>
      <c r="DGM32" s="731"/>
      <c r="DGN32" s="731"/>
      <c r="DGO32" s="731"/>
      <c r="DGP32" s="731"/>
      <c r="DGQ32" s="731"/>
      <c r="DGR32" s="731"/>
      <c r="DGS32" s="731"/>
      <c r="DGT32" s="731"/>
      <c r="DGU32" s="731"/>
      <c r="DGV32" s="731"/>
      <c r="DGW32" s="731"/>
      <c r="DGX32" s="731"/>
      <c r="DGY32" s="731"/>
      <c r="DGZ32" s="731"/>
      <c r="DHA32" s="731"/>
      <c r="DHB32" s="731"/>
      <c r="DHC32" s="731"/>
      <c r="DHD32" s="731"/>
      <c r="DHE32" s="731"/>
      <c r="DHF32" s="731"/>
      <c r="DHG32" s="731"/>
      <c r="DHH32" s="731"/>
      <c r="DHI32" s="731"/>
      <c r="DHJ32" s="731"/>
      <c r="DHK32" s="731"/>
      <c r="DHL32" s="731"/>
      <c r="DHM32" s="731"/>
      <c r="DHN32" s="731"/>
      <c r="DHO32" s="731"/>
      <c r="DHP32" s="731"/>
      <c r="DHQ32" s="731"/>
      <c r="DHR32" s="731"/>
      <c r="DHS32" s="731"/>
      <c r="DHT32" s="731"/>
      <c r="DHU32" s="731"/>
      <c r="DHV32" s="731"/>
      <c r="DHW32" s="731"/>
      <c r="DHX32" s="731"/>
      <c r="DHY32" s="731"/>
      <c r="DHZ32" s="731"/>
      <c r="DIA32" s="731"/>
      <c r="DIB32" s="731"/>
      <c r="DIC32" s="731"/>
      <c r="DID32" s="731"/>
      <c r="DIE32" s="731"/>
      <c r="DIF32" s="731"/>
      <c r="DIG32" s="731"/>
      <c r="DIH32" s="731"/>
      <c r="DII32" s="731"/>
      <c r="DIJ32" s="731"/>
      <c r="DIK32" s="731"/>
      <c r="DIL32" s="731"/>
      <c r="DIM32" s="731"/>
      <c r="DIN32" s="731"/>
      <c r="DIO32" s="731"/>
      <c r="DIP32" s="731"/>
      <c r="DIQ32" s="731"/>
      <c r="DIR32" s="731"/>
      <c r="DIS32" s="731"/>
      <c r="DIT32" s="731"/>
      <c r="DIU32" s="731"/>
      <c r="DIV32" s="731"/>
      <c r="DIW32" s="731"/>
      <c r="DIX32" s="731"/>
      <c r="DIY32" s="731"/>
      <c r="DIZ32" s="731"/>
      <c r="DJA32" s="731"/>
      <c r="DJB32" s="731"/>
      <c r="DJC32" s="731"/>
      <c r="DJD32" s="731"/>
      <c r="DJE32" s="731"/>
      <c r="DJF32" s="731"/>
      <c r="DJG32" s="731"/>
      <c r="DJH32" s="731"/>
      <c r="DJI32" s="731"/>
      <c r="DJJ32" s="731"/>
      <c r="DJK32" s="731"/>
      <c r="DJL32" s="731"/>
      <c r="DJM32" s="731"/>
      <c r="DJN32" s="731"/>
      <c r="DJO32" s="731"/>
      <c r="DJP32" s="731"/>
      <c r="DJQ32" s="731"/>
      <c r="DJR32" s="731"/>
      <c r="DJS32" s="731"/>
      <c r="DJT32" s="731"/>
      <c r="DJU32" s="731"/>
      <c r="DJV32" s="731"/>
      <c r="DJW32" s="731"/>
      <c r="DJX32" s="731"/>
      <c r="DJY32" s="731"/>
      <c r="DJZ32" s="731"/>
      <c r="DKA32" s="731"/>
      <c r="DKB32" s="731"/>
      <c r="DKC32" s="731"/>
      <c r="DKD32" s="731"/>
      <c r="DKE32" s="731"/>
      <c r="DKF32" s="731"/>
      <c r="DKG32" s="731"/>
      <c r="DKH32" s="731"/>
      <c r="DKI32" s="731"/>
      <c r="DKJ32" s="731"/>
      <c r="DKK32" s="731"/>
      <c r="DKL32" s="731"/>
      <c r="DKM32" s="731"/>
      <c r="DKN32" s="731"/>
      <c r="DKO32" s="731"/>
      <c r="DKP32" s="731"/>
      <c r="DKQ32" s="731"/>
      <c r="DKR32" s="731"/>
      <c r="DKS32" s="731"/>
      <c r="DKT32" s="731"/>
      <c r="DKU32" s="731"/>
      <c r="DKV32" s="731"/>
      <c r="DKW32" s="731"/>
      <c r="DKX32" s="731"/>
      <c r="DKY32" s="731"/>
      <c r="DKZ32" s="731"/>
      <c r="DLA32" s="731"/>
      <c r="DLB32" s="731"/>
      <c r="DLC32" s="731"/>
      <c r="DLD32" s="731"/>
      <c r="DLE32" s="731"/>
      <c r="DLF32" s="731"/>
      <c r="DLG32" s="731"/>
      <c r="DLH32" s="731"/>
      <c r="DLI32" s="731"/>
      <c r="DLJ32" s="731"/>
      <c r="DLK32" s="731"/>
      <c r="DLL32" s="731"/>
      <c r="DLM32" s="731"/>
      <c r="DLN32" s="731"/>
      <c r="DLO32" s="731"/>
      <c r="DLP32" s="731"/>
      <c r="DLQ32" s="731"/>
      <c r="DLR32" s="731"/>
      <c r="DLS32" s="731"/>
      <c r="DLT32" s="731"/>
      <c r="DLU32" s="731"/>
      <c r="DLV32" s="731"/>
      <c r="DLW32" s="731"/>
      <c r="DLX32" s="731"/>
      <c r="DLY32" s="731"/>
      <c r="DLZ32" s="731"/>
      <c r="DMA32" s="731"/>
      <c r="DMB32" s="731"/>
      <c r="DMC32" s="731"/>
      <c r="DMD32" s="731"/>
      <c r="DME32" s="731"/>
      <c r="DMF32" s="731"/>
      <c r="DMG32" s="731"/>
      <c r="DMH32" s="731"/>
      <c r="DMI32" s="731"/>
      <c r="DMJ32" s="731"/>
      <c r="DMK32" s="731"/>
      <c r="DML32" s="731"/>
      <c r="DMM32" s="731"/>
      <c r="DMN32" s="731"/>
      <c r="DMO32" s="731"/>
      <c r="DMP32" s="731"/>
      <c r="DMQ32" s="731"/>
      <c r="DMR32" s="731"/>
      <c r="DMS32" s="731"/>
      <c r="DMT32" s="731"/>
      <c r="DMU32" s="731"/>
      <c r="DMV32" s="731"/>
      <c r="DMW32" s="731"/>
      <c r="DMX32" s="731"/>
      <c r="DMY32" s="731"/>
      <c r="DMZ32" s="731"/>
      <c r="DNA32" s="731"/>
      <c r="DNB32" s="731"/>
      <c r="DNC32" s="731"/>
      <c r="DND32" s="731"/>
      <c r="DNE32" s="731"/>
      <c r="DNF32" s="731"/>
      <c r="DNG32" s="731"/>
      <c r="DNH32" s="731"/>
      <c r="DNI32" s="731"/>
      <c r="DNJ32" s="731"/>
      <c r="DNK32" s="731"/>
      <c r="DNL32" s="731"/>
      <c r="DNM32" s="731"/>
      <c r="DNN32" s="731"/>
      <c r="DNO32" s="731"/>
      <c r="DNP32" s="731"/>
      <c r="DNQ32" s="731"/>
      <c r="DNR32" s="731"/>
      <c r="DNS32" s="731"/>
      <c r="DNT32" s="731"/>
      <c r="DNU32" s="731"/>
      <c r="DNV32" s="731"/>
      <c r="DNW32" s="731"/>
      <c r="DNX32" s="731"/>
      <c r="DNY32" s="731"/>
      <c r="DNZ32" s="731"/>
      <c r="DOA32" s="731"/>
      <c r="DOB32" s="731"/>
      <c r="DOC32" s="731"/>
      <c r="DOD32" s="731"/>
      <c r="DOE32" s="731"/>
      <c r="DOF32" s="731"/>
      <c r="DOG32" s="731"/>
      <c r="DOH32" s="731"/>
      <c r="DOI32" s="731"/>
      <c r="DOJ32" s="731"/>
      <c r="DOK32" s="731"/>
      <c r="DOL32" s="731"/>
      <c r="DOM32" s="731"/>
      <c r="DON32" s="731"/>
      <c r="DOO32" s="731"/>
      <c r="DOP32" s="731"/>
      <c r="DOQ32" s="731"/>
      <c r="DOR32" s="731"/>
      <c r="DOS32" s="731"/>
      <c r="DOT32" s="731"/>
      <c r="DOU32" s="731"/>
      <c r="DOV32" s="731"/>
      <c r="DOW32" s="731"/>
      <c r="DOX32" s="731"/>
      <c r="DOY32" s="731"/>
      <c r="DOZ32" s="731"/>
      <c r="DPA32" s="731"/>
      <c r="DPB32" s="731"/>
      <c r="DPC32" s="731"/>
      <c r="DPD32" s="731"/>
      <c r="DPE32" s="731"/>
      <c r="DPF32" s="731"/>
      <c r="DPG32" s="731"/>
      <c r="DPH32" s="731"/>
      <c r="DPI32" s="731"/>
      <c r="DPJ32" s="731"/>
      <c r="DPK32" s="731"/>
      <c r="DPL32" s="731"/>
      <c r="DPM32" s="731"/>
      <c r="DPN32" s="731"/>
      <c r="DPO32" s="731"/>
      <c r="DPP32" s="731"/>
      <c r="DPQ32" s="731"/>
      <c r="DPR32" s="731"/>
      <c r="DPS32" s="731"/>
      <c r="DPT32" s="731"/>
      <c r="DPU32" s="731"/>
      <c r="DPV32" s="731"/>
      <c r="DPW32" s="731"/>
      <c r="DPX32" s="731"/>
      <c r="DPY32" s="731"/>
      <c r="DPZ32" s="731"/>
      <c r="DQA32" s="731"/>
      <c r="DQB32" s="731"/>
      <c r="DQC32" s="731"/>
      <c r="DQD32" s="731"/>
      <c r="DQE32" s="731"/>
      <c r="DQF32" s="731"/>
      <c r="DQG32" s="731"/>
      <c r="DQH32" s="731"/>
      <c r="DQI32" s="731"/>
      <c r="DQJ32" s="731"/>
      <c r="DQK32" s="731"/>
      <c r="DQL32" s="731"/>
      <c r="DQM32" s="731"/>
      <c r="DQN32" s="731"/>
      <c r="DQO32" s="731"/>
      <c r="DQP32" s="731"/>
      <c r="DQQ32" s="731"/>
      <c r="DQR32" s="731"/>
      <c r="DQS32" s="731"/>
      <c r="DQT32" s="731"/>
      <c r="DQU32" s="731"/>
      <c r="DQV32" s="731"/>
      <c r="DQW32" s="731"/>
      <c r="DQX32" s="731"/>
      <c r="DQY32" s="731"/>
      <c r="DQZ32" s="731"/>
      <c r="DRA32" s="731"/>
      <c r="DRB32" s="731"/>
      <c r="DRC32" s="731"/>
      <c r="DRD32" s="731"/>
      <c r="DRE32" s="731"/>
      <c r="DRF32" s="731"/>
      <c r="DRG32" s="731"/>
      <c r="DRH32" s="731"/>
      <c r="DRI32" s="731"/>
      <c r="DRJ32" s="731"/>
      <c r="DRK32" s="731"/>
      <c r="DRL32" s="731"/>
      <c r="DRM32" s="731"/>
      <c r="DRN32" s="731"/>
      <c r="DRO32" s="731"/>
      <c r="DRP32" s="731"/>
      <c r="DRQ32" s="731"/>
      <c r="DRR32" s="731"/>
      <c r="DRS32" s="731"/>
      <c r="DRT32" s="731"/>
      <c r="DRU32" s="731"/>
      <c r="DRV32" s="731"/>
      <c r="DRW32" s="731"/>
      <c r="DRX32" s="731"/>
      <c r="DRY32" s="731"/>
      <c r="DRZ32" s="731"/>
      <c r="DSA32" s="731"/>
      <c r="DSB32" s="731"/>
      <c r="DSC32" s="731"/>
      <c r="DSD32" s="731"/>
      <c r="DSE32" s="731"/>
      <c r="DSF32" s="731"/>
      <c r="DSG32" s="731"/>
      <c r="DSH32" s="731"/>
      <c r="DSI32" s="731"/>
      <c r="DSJ32" s="731"/>
      <c r="DSK32" s="731"/>
      <c r="DSL32" s="731"/>
      <c r="DSM32" s="731"/>
      <c r="DSN32" s="731"/>
      <c r="DSO32" s="731"/>
      <c r="DSP32" s="731"/>
      <c r="DSQ32" s="731"/>
      <c r="DSR32" s="731"/>
      <c r="DSS32" s="731"/>
      <c r="DST32" s="731"/>
      <c r="DSU32" s="731"/>
      <c r="DSV32" s="731"/>
      <c r="DSW32" s="731"/>
      <c r="DSX32" s="731"/>
      <c r="DSY32" s="731"/>
      <c r="DSZ32" s="731"/>
      <c r="DTA32" s="731"/>
      <c r="DTB32" s="731"/>
      <c r="DTC32" s="731"/>
      <c r="DTD32" s="731"/>
      <c r="DTE32" s="731"/>
      <c r="DTF32" s="731"/>
      <c r="DTG32" s="731"/>
      <c r="DTH32" s="731"/>
      <c r="DTI32" s="731"/>
      <c r="DTJ32" s="731"/>
      <c r="DTK32" s="731"/>
      <c r="DTL32" s="731"/>
      <c r="DTM32" s="731"/>
      <c r="DTN32" s="731"/>
      <c r="DTO32" s="731"/>
      <c r="DTP32" s="731"/>
      <c r="DTQ32" s="731"/>
      <c r="DTR32" s="731"/>
      <c r="DTS32" s="731"/>
      <c r="DTT32" s="731"/>
      <c r="DTU32" s="731"/>
      <c r="DTV32" s="731"/>
      <c r="DTW32" s="731"/>
      <c r="DTX32" s="731"/>
      <c r="DTY32" s="731"/>
      <c r="DTZ32" s="731"/>
      <c r="DUA32" s="731"/>
      <c r="DUB32" s="731"/>
      <c r="DUC32" s="731"/>
      <c r="DUD32" s="731"/>
      <c r="DUE32" s="731"/>
      <c r="DUF32" s="731"/>
      <c r="DUG32" s="731"/>
      <c r="DUH32" s="731"/>
      <c r="DUI32" s="731"/>
      <c r="DUJ32" s="731"/>
      <c r="DUK32" s="731"/>
      <c r="DUL32" s="731"/>
      <c r="DUM32" s="731"/>
      <c r="DUN32" s="731"/>
      <c r="DUO32" s="731"/>
      <c r="DUP32" s="731"/>
      <c r="DUQ32" s="731"/>
      <c r="DUR32" s="731"/>
      <c r="DUS32" s="731"/>
      <c r="DUT32" s="731"/>
      <c r="DUU32" s="731"/>
      <c r="DUV32" s="731"/>
      <c r="DUW32" s="731"/>
      <c r="DUX32" s="731"/>
      <c r="DUY32" s="731"/>
      <c r="DUZ32" s="731"/>
      <c r="DVA32" s="731"/>
      <c r="DVB32" s="731"/>
      <c r="DVC32" s="731"/>
      <c r="DVD32" s="731"/>
      <c r="DVE32" s="731"/>
      <c r="DVF32" s="731"/>
      <c r="DVG32" s="731"/>
      <c r="DVH32" s="731"/>
      <c r="DVI32" s="731"/>
      <c r="DVJ32" s="731"/>
      <c r="DVK32" s="731"/>
      <c r="DVL32" s="731"/>
      <c r="DVM32" s="731"/>
      <c r="DVN32" s="731"/>
      <c r="DVO32" s="731"/>
      <c r="DVP32" s="731"/>
      <c r="DVQ32" s="731"/>
      <c r="DVR32" s="731"/>
      <c r="DVS32" s="731"/>
      <c r="DVT32" s="731"/>
      <c r="DVU32" s="731"/>
      <c r="DVV32" s="731"/>
      <c r="DVW32" s="731"/>
      <c r="DVX32" s="731"/>
      <c r="DVY32" s="731"/>
      <c r="DVZ32" s="731"/>
      <c r="DWA32" s="731"/>
      <c r="DWB32" s="731"/>
      <c r="DWC32" s="731"/>
      <c r="DWD32" s="731"/>
      <c r="DWE32" s="731"/>
      <c r="DWF32" s="731"/>
      <c r="DWG32" s="731"/>
      <c r="DWH32" s="731"/>
      <c r="DWI32" s="731"/>
      <c r="DWJ32" s="731"/>
      <c r="DWK32" s="731"/>
      <c r="DWL32" s="731"/>
      <c r="DWM32" s="731"/>
      <c r="DWN32" s="731"/>
      <c r="DWO32" s="731"/>
      <c r="DWP32" s="731"/>
      <c r="DWQ32" s="731"/>
      <c r="DWR32" s="731"/>
      <c r="DWS32" s="731"/>
      <c r="DWT32" s="731"/>
      <c r="DWU32" s="731"/>
      <c r="DWV32" s="731"/>
      <c r="DWW32" s="731"/>
      <c r="DWX32" s="731"/>
      <c r="DWY32" s="731"/>
      <c r="DWZ32" s="731"/>
      <c r="DXA32" s="731"/>
      <c r="DXB32" s="731"/>
      <c r="DXC32" s="731"/>
      <c r="DXD32" s="731"/>
      <c r="DXE32" s="731"/>
      <c r="DXF32" s="731"/>
      <c r="DXG32" s="731"/>
      <c r="DXH32" s="731"/>
      <c r="DXI32" s="731"/>
      <c r="DXJ32" s="731"/>
      <c r="DXK32" s="731"/>
      <c r="DXL32" s="731"/>
      <c r="DXM32" s="731"/>
      <c r="DXN32" s="731"/>
      <c r="DXO32" s="731"/>
      <c r="DXP32" s="731"/>
      <c r="DXQ32" s="731"/>
      <c r="DXR32" s="731"/>
      <c r="DXS32" s="731"/>
      <c r="DXT32" s="731"/>
      <c r="DXU32" s="731"/>
      <c r="DXV32" s="731"/>
      <c r="DXW32" s="731"/>
      <c r="DXX32" s="731"/>
      <c r="DXY32" s="731"/>
      <c r="DXZ32" s="731"/>
      <c r="DYA32" s="731"/>
      <c r="DYB32" s="731"/>
      <c r="DYC32" s="731"/>
      <c r="DYD32" s="731"/>
      <c r="DYE32" s="731"/>
      <c r="DYF32" s="731"/>
      <c r="DYG32" s="731"/>
      <c r="DYH32" s="731"/>
      <c r="DYI32" s="731"/>
      <c r="DYJ32" s="731"/>
      <c r="DYK32" s="731"/>
      <c r="DYL32" s="731"/>
      <c r="DYM32" s="731"/>
      <c r="DYN32" s="731"/>
      <c r="DYO32" s="731"/>
      <c r="DYP32" s="731"/>
      <c r="DYQ32" s="731"/>
      <c r="DYR32" s="731"/>
      <c r="DYS32" s="731"/>
      <c r="DYT32" s="731"/>
      <c r="DYU32" s="731"/>
      <c r="DYV32" s="731"/>
      <c r="DYW32" s="731"/>
      <c r="DYX32" s="731"/>
      <c r="DYY32" s="731"/>
      <c r="DYZ32" s="731"/>
      <c r="DZA32" s="731"/>
      <c r="DZB32" s="731"/>
      <c r="DZC32" s="731"/>
      <c r="DZD32" s="731"/>
      <c r="DZE32" s="731"/>
      <c r="DZF32" s="731"/>
      <c r="DZG32" s="731"/>
      <c r="DZH32" s="731"/>
      <c r="DZI32" s="731"/>
      <c r="DZJ32" s="731"/>
      <c r="DZK32" s="731"/>
      <c r="DZL32" s="731"/>
      <c r="DZM32" s="731"/>
      <c r="DZN32" s="731"/>
      <c r="DZO32" s="731"/>
      <c r="DZP32" s="731"/>
      <c r="DZQ32" s="731"/>
      <c r="DZR32" s="731"/>
      <c r="DZS32" s="731"/>
      <c r="DZT32" s="731"/>
      <c r="DZU32" s="731"/>
      <c r="DZV32" s="731"/>
      <c r="DZW32" s="731"/>
      <c r="DZX32" s="731"/>
      <c r="DZY32" s="731"/>
      <c r="DZZ32" s="731"/>
      <c r="EAA32" s="731"/>
      <c r="EAB32" s="731"/>
      <c r="EAC32" s="731"/>
      <c r="EAD32" s="731"/>
      <c r="EAE32" s="731"/>
      <c r="EAF32" s="731"/>
      <c r="EAG32" s="731"/>
      <c r="EAH32" s="731"/>
      <c r="EAI32" s="731"/>
      <c r="EAJ32" s="731"/>
      <c r="EAK32" s="731"/>
      <c r="EAL32" s="731"/>
      <c r="EAM32" s="731"/>
      <c r="EAN32" s="731"/>
      <c r="EAO32" s="731"/>
      <c r="EAP32" s="731"/>
      <c r="EAQ32" s="731"/>
      <c r="EAR32" s="731"/>
      <c r="EAS32" s="731"/>
      <c r="EAT32" s="731"/>
      <c r="EAU32" s="731"/>
      <c r="EAV32" s="731"/>
      <c r="EAW32" s="731"/>
      <c r="EAX32" s="731"/>
      <c r="EAY32" s="731"/>
      <c r="EAZ32" s="731"/>
      <c r="EBA32" s="731"/>
      <c r="EBB32" s="731"/>
      <c r="EBC32" s="731"/>
      <c r="EBD32" s="731"/>
      <c r="EBE32" s="731"/>
      <c r="EBF32" s="731"/>
      <c r="EBG32" s="731"/>
      <c r="EBH32" s="731"/>
      <c r="EBI32" s="731"/>
      <c r="EBJ32" s="731"/>
      <c r="EBK32" s="731"/>
      <c r="EBL32" s="731"/>
      <c r="EBM32" s="731"/>
      <c r="EBN32" s="731"/>
      <c r="EBO32" s="731"/>
      <c r="EBP32" s="731"/>
      <c r="EBQ32" s="731"/>
      <c r="EBR32" s="731"/>
      <c r="EBS32" s="731"/>
      <c r="EBT32" s="731"/>
      <c r="EBU32" s="731"/>
      <c r="EBV32" s="731"/>
      <c r="EBW32" s="731"/>
      <c r="EBX32" s="731"/>
      <c r="EBY32" s="731"/>
      <c r="EBZ32" s="731"/>
      <c r="ECA32" s="731"/>
      <c r="ECB32" s="731"/>
      <c r="ECC32" s="731"/>
      <c r="ECD32" s="731"/>
      <c r="ECE32" s="731"/>
      <c r="ECF32" s="731"/>
      <c r="ECG32" s="731"/>
      <c r="ECH32" s="731"/>
      <c r="ECI32" s="731"/>
      <c r="ECJ32" s="731"/>
      <c r="ECK32" s="731"/>
      <c r="ECL32" s="731"/>
      <c r="ECM32" s="731"/>
      <c r="ECN32" s="731"/>
      <c r="ECO32" s="731"/>
      <c r="ECP32" s="731"/>
      <c r="ECQ32" s="731"/>
      <c r="ECR32" s="731"/>
      <c r="ECS32" s="731"/>
      <c r="ECT32" s="731"/>
      <c r="ECU32" s="731"/>
      <c r="ECV32" s="731"/>
      <c r="ECW32" s="731"/>
      <c r="ECX32" s="731"/>
      <c r="ECY32" s="731"/>
      <c r="ECZ32" s="731"/>
      <c r="EDA32" s="731"/>
      <c r="EDB32" s="731"/>
      <c r="EDC32" s="731"/>
      <c r="EDD32" s="731"/>
      <c r="EDE32" s="731"/>
      <c r="EDF32" s="731"/>
      <c r="EDG32" s="731"/>
      <c r="EDH32" s="731"/>
      <c r="EDI32" s="731"/>
      <c r="EDJ32" s="731"/>
      <c r="EDK32" s="731"/>
      <c r="EDL32" s="731"/>
      <c r="EDM32" s="731"/>
      <c r="EDN32" s="731"/>
      <c r="EDO32" s="731"/>
      <c r="EDP32" s="731"/>
      <c r="EDQ32" s="731"/>
      <c r="EDR32" s="731"/>
      <c r="EDS32" s="731"/>
      <c r="EDT32" s="731"/>
      <c r="EDU32" s="731"/>
      <c r="EDV32" s="731"/>
      <c r="EDW32" s="731"/>
      <c r="EDX32" s="731"/>
      <c r="EDY32" s="731"/>
      <c r="EDZ32" s="731"/>
      <c r="EEA32" s="731"/>
      <c r="EEB32" s="731"/>
      <c r="EEC32" s="731"/>
      <c r="EED32" s="731"/>
      <c r="EEE32" s="731"/>
      <c r="EEF32" s="731"/>
      <c r="EEG32" s="731"/>
      <c r="EEH32" s="731"/>
      <c r="EEI32" s="731"/>
      <c r="EEJ32" s="731"/>
      <c r="EEK32" s="731"/>
      <c r="EEL32" s="731"/>
      <c r="EEM32" s="731"/>
      <c r="EEN32" s="731"/>
      <c r="EEO32" s="731"/>
      <c r="EEP32" s="731"/>
      <c r="EEQ32" s="731"/>
      <c r="EER32" s="731"/>
      <c r="EES32" s="731"/>
      <c r="EET32" s="731"/>
      <c r="EEU32" s="731"/>
      <c r="EEV32" s="731"/>
      <c r="EEW32" s="731"/>
      <c r="EEX32" s="731"/>
      <c r="EEY32" s="731"/>
      <c r="EEZ32" s="731"/>
      <c r="EFA32" s="731"/>
      <c r="EFB32" s="731"/>
      <c r="EFC32" s="731"/>
      <c r="EFD32" s="731"/>
      <c r="EFE32" s="731"/>
      <c r="EFF32" s="731"/>
      <c r="EFG32" s="731"/>
      <c r="EFH32" s="731"/>
      <c r="EFI32" s="731"/>
      <c r="EFJ32" s="731"/>
      <c r="EFK32" s="731"/>
      <c r="EFL32" s="731"/>
      <c r="EFM32" s="731"/>
      <c r="EFN32" s="731"/>
      <c r="EFO32" s="731"/>
      <c r="EFP32" s="731"/>
      <c r="EFQ32" s="731"/>
      <c r="EFR32" s="731"/>
      <c r="EFS32" s="731"/>
      <c r="EFT32" s="731"/>
      <c r="EFU32" s="731"/>
      <c r="EFV32" s="731"/>
      <c r="EFW32" s="731"/>
      <c r="EFX32" s="731"/>
      <c r="EFY32" s="731"/>
      <c r="EFZ32" s="731"/>
      <c r="EGA32" s="731"/>
      <c r="EGB32" s="731"/>
      <c r="EGC32" s="731"/>
      <c r="EGD32" s="731"/>
      <c r="EGE32" s="731"/>
      <c r="EGF32" s="731"/>
      <c r="EGG32" s="731"/>
      <c r="EGH32" s="731"/>
      <c r="EGI32" s="731"/>
      <c r="EGJ32" s="731"/>
      <c r="EGK32" s="731"/>
      <c r="EGL32" s="731"/>
      <c r="EGM32" s="731"/>
      <c r="EGN32" s="731"/>
      <c r="EGO32" s="731"/>
      <c r="EGP32" s="731"/>
      <c r="EGQ32" s="731"/>
      <c r="EGR32" s="731"/>
      <c r="EGS32" s="731"/>
      <c r="EGT32" s="731"/>
      <c r="EGU32" s="731"/>
      <c r="EGV32" s="731"/>
      <c r="EGW32" s="731"/>
      <c r="EGX32" s="731"/>
      <c r="EGY32" s="731"/>
      <c r="EGZ32" s="731"/>
      <c r="EHA32" s="731"/>
      <c r="EHB32" s="731"/>
      <c r="EHC32" s="731"/>
      <c r="EHD32" s="731"/>
      <c r="EHE32" s="731"/>
      <c r="EHF32" s="731"/>
      <c r="EHG32" s="731"/>
      <c r="EHH32" s="731"/>
      <c r="EHI32" s="731"/>
      <c r="EHJ32" s="731"/>
      <c r="EHK32" s="731"/>
      <c r="EHL32" s="731"/>
      <c r="EHM32" s="731"/>
      <c r="EHN32" s="731"/>
      <c r="EHO32" s="731"/>
      <c r="EHP32" s="731"/>
      <c r="EHQ32" s="731"/>
      <c r="EHR32" s="731"/>
      <c r="EHS32" s="731"/>
      <c r="EHT32" s="731"/>
      <c r="EHU32" s="731"/>
      <c r="EHV32" s="731"/>
      <c r="EHW32" s="731"/>
      <c r="EHX32" s="731"/>
      <c r="EHY32" s="731"/>
      <c r="EHZ32" s="731"/>
      <c r="EIA32" s="731"/>
      <c r="EIB32" s="731"/>
      <c r="EIC32" s="731"/>
      <c r="EID32" s="731"/>
      <c r="EIE32" s="731"/>
      <c r="EIF32" s="731"/>
      <c r="EIG32" s="731"/>
      <c r="EIH32" s="731"/>
      <c r="EII32" s="731"/>
      <c r="EIJ32" s="731"/>
      <c r="EIK32" s="731"/>
      <c r="EIL32" s="731"/>
      <c r="EIM32" s="731"/>
      <c r="EIN32" s="731"/>
      <c r="EIO32" s="731"/>
      <c r="EIP32" s="731"/>
      <c r="EIQ32" s="731"/>
      <c r="EIR32" s="731"/>
      <c r="EIS32" s="731"/>
      <c r="EIT32" s="731"/>
      <c r="EIU32" s="731"/>
      <c r="EIV32" s="731"/>
      <c r="EIW32" s="731"/>
      <c r="EIX32" s="731"/>
      <c r="EIY32" s="731"/>
      <c r="EIZ32" s="731"/>
      <c r="EJA32" s="731"/>
      <c r="EJB32" s="731"/>
      <c r="EJC32" s="731"/>
      <c r="EJD32" s="731"/>
      <c r="EJE32" s="731"/>
      <c r="EJF32" s="731"/>
      <c r="EJG32" s="731"/>
      <c r="EJH32" s="731"/>
      <c r="EJI32" s="731"/>
      <c r="EJJ32" s="731"/>
      <c r="EJK32" s="731"/>
      <c r="EJL32" s="731"/>
      <c r="EJM32" s="731"/>
      <c r="EJN32" s="731"/>
      <c r="EJO32" s="731"/>
      <c r="EJP32" s="731"/>
      <c r="EJQ32" s="731"/>
      <c r="EJR32" s="731"/>
      <c r="EJS32" s="731"/>
      <c r="EJT32" s="731"/>
      <c r="EJU32" s="731"/>
      <c r="EJV32" s="731"/>
      <c r="EJW32" s="731"/>
      <c r="EJX32" s="731"/>
      <c r="EJY32" s="731"/>
      <c r="EJZ32" s="731"/>
      <c r="EKA32" s="731"/>
      <c r="EKB32" s="731"/>
      <c r="EKC32" s="731"/>
      <c r="EKD32" s="731"/>
      <c r="EKE32" s="731"/>
      <c r="EKF32" s="731"/>
      <c r="EKG32" s="731"/>
      <c r="EKH32" s="731"/>
      <c r="EKI32" s="731"/>
      <c r="EKJ32" s="731"/>
      <c r="EKK32" s="731"/>
      <c r="EKL32" s="731"/>
      <c r="EKM32" s="731"/>
      <c r="EKN32" s="731"/>
      <c r="EKO32" s="731"/>
      <c r="EKP32" s="731"/>
      <c r="EKQ32" s="731"/>
      <c r="EKR32" s="731"/>
      <c r="EKS32" s="731"/>
      <c r="EKT32" s="731"/>
      <c r="EKU32" s="731"/>
      <c r="EKV32" s="731"/>
      <c r="EKW32" s="731"/>
      <c r="EKX32" s="731"/>
      <c r="EKY32" s="731"/>
      <c r="EKZ32" s="731"/>
      <c r="ELA32" s="731"/>
      <c r="ELB32" s="731"/>
      <c r="ELC32" s="731"/>
      <c r="ELD32" s="731"/>
      <c r="ELE32" s="731"/>
      <c r="ELF32" s="731"/>
      <c r="ELG32" s="731"/>
      <c r="ELH32" s="731"/>
      <c r="ELI32" s="731"/>
      <c r="ELJ32" s="731"/>
      <c r="ELK32" s="731"/>
      <c r="ELL32" s="731"/>
      <c r="ELM32" s="731"/>
      <c r="ELN32" s="731"/>
      <c r="ELO32" s="731"/>
      <c r="ELP32" s="731"/>
      <c r="ELQ32" s="731"/>
      <c r="ELR32" s="731"/>
      <c r="ELS32" s="731"/>
      <c r="ELT32" s="731"/>
      <c r="ELU32" s="731"/>
      <c r="ELV32" s="731"/>
      <c r="ELW32" s="731"/>
      <c r="ELX32" s="731"/>
      <c r="ELY32" s="731"/>
      <c r="ELZ32" s="731"/>
      <c r="EMA32" s="731"/>
      <c r="EMB32" s="731"/>
      <c r="EMC32" s="731"/>
      <c r="EMD32" s="731"/>
      <c r="EME32" s="731"/>
      <c r="EMF32" s="731"/>
      <c r="EMG32" s="731"/>
      <c r="EMH32" s="731"/>
      <c r="EMI32" s="731"/>
      <c r="EMJ32" s="731"/>
      <c r="EMK32" s="731"/>
      <c r="EML32" s="731"/>
      <c r="EMM32" s="731"/>
      <c r="EMN32" s="731"/>
      <c r="EMO32" s="731"/>
      <c r="EMP32" s="731"/>
      <c r="EMQ32" s="731"/>
      <c r="EMR32" s="731"/>
      <c r="EMS32" s="731"/>
      <c r="EMT32" s="731"/>
      <c r="EMU32" s="731"/>
      <c r="EMV32" s="731"/>
      <c r="EMW32" s="731"/>
      <c r="EMX32" s="731"/>
      <c r="EMY32" s="731"/>
      <c r="EMZ32" s="731"/>
      <c r="ENA32" s="731"/>
      <c r="ENB32" s="731"/>
      <c r="ENC32" s="731"/>
      <c r="END32" s="731"/>
      <c r="ENE32" s="731"/>
      <c r="ENF32" s="731"/>
      <c r="ENG32" s="731"/>
      <c r="ENH32" s="731"/>
      <c r="ENI32" s="731"/>
      <c r="ENJ32" s="731"/>
      <c r="ENK32" s="731"/>
      <c r="ENL32" s="731"/>
      <c r="ENM32" s="731"/>
      <c r="ENN32" s="731"/>
      <c r="ENO32" s="731"/>
      <c r="ENP32" s="731"/>
      <c r="ENQ32" s="731"/>
      <c r="ENR32" s="731"/>
      <c r="ENS32" s="731"/>
      <c r="ENT32" s="731"/>
      <c r="ENU32" s="731"/>
      <c r="ENV32" s="731"/>
      <c r="ENW32" s="731"/>
      <c r="ENX32" s="731"/>
      <c r="ENY32" s="731"/>
      <c r="ENZ32" s="731"/>
      <c r="EOA32" s="731"/>
      <c r="EOB32" s="731"/>
      <c r="EOC32" s="731"/>
      <c r="EOD32" s="731"/>
      <c r="EOE32" s="731"/>
      <c r="EOF32" s="731"/>
      <c r="EOG32" s="731"/>
      <c r="EOH32" s="731"/>
      <c r="EOI32" s="731"/>
      <c r="EOJ32" s="731"/>
      <c r="EOK32" s="731"/>
      <c r="EOL32" s="731"/>
      <c r="EOM32" s="731"/>
      <c r="EON32" s="731"/>
      <c r="EOO32" s="731"/>
      <c r="EOP32" s="731"/>
      <c r="EOQ32" s="731"/>
      <c r="EOR32" s="731"/>
      <c r="EOS32" s="731"/>
      <c r="EOT32" s="731"/>
      <c r="EOU32" s="731"/>
      <c r="EOV32" s="731"/>
      <c r="EOW32" s="731"/>
      <c r="EOX32" s="731"/>
      <c r="EOY32" s="731"/>
      <c r="EOZ32" s="731"/>
      <c r="EPA32" s="731"/>
      <c r="EPB32" s="731"/>
      <c r="EPC32" s="731"/>
      <c r="EPD32" s="731"/>
      <c r="EPE32" s="731"/>
      <c r="EPF32" s="731"/>
      <c r="EPG32" s="731"/>
      <c r="EPH32" s="731"/>
      <c r="EPI32" s="731"/>
      <c r="EPJ32" s="731"/>
      <c r="EPK32" s="731"/>
      <c r="EPL32" s="731"/>
      <c r="EPM32" s="731"/>
      <c r="EPN32" s="731"/>
      <c r="EPO32" s="731"/>
      <c r="EPP32" s="731"/>
      <c r="EPQ32" s="731"/>
      <c r="EPR32" s="731"/>
      <c r="EPS32" s="731"/>
      <c r="EPT32" s="731"/>
      <c r="EPU32" s="731"/>
      <c r="EPV32" s="731"/>
      <c r="EPW32" s="731"/>
      <c r="EPX32" s="731"/>
      <c r="EPY32" s="731"/>
      <c r="EPZ32" s="731"/>
      <c r="EQA32" s="731"/>
      <c r="EQB32" s="731"/>
      <c r="EQC32" s="731"/>
      <c r="EQD32" s="731"/>
      <c r="EQE32" s="731"/>
      <c r="EQF32" s="731"/>
      <c r="EQG32" s="731"/>
      <c r="EQH32" s="731"/>
      <c r="EQI32" s="731"/>
      <c r="EQJ32" s="731"/>
      <c r="EQK32" s="731"/>
      <c r="EQL32" s="731"/>
      <c r="EQM32" s="731"/>
      <c r="EQN32" s="731"/>
      <c r="EQO32" s="731"/>
      <c r="EQP32" s="731"/>
      <c r="EQQ32" s="731"/>
      <c r="EQR32" s="731"/>
      <c r="EQS32" s="731"/>
      <c r="EQT32" s="731"/>
      <c r="EQU32" s="731"/>
      <c r="EQV32" s="731"/>
      <c r="EQW32" s="731"/>
      <c r="EQX32" s="731"/>
      <c r="EQY32" s="731"/>
      <c r="EQZ32" s="731"/>
      <c r="ERA32" s="731"/>
      <c r="ERB32" s="731"/>
      <c r="ERC32" s="731"/>
      <c r="ERD32" s="731"/>
      <c r="ERE32" s="731"/>
      <c r="ERF32" s="731"/>
      <c r="ERG32" s="731"/>
      <c r="ERH32" s="731"/>
      <c r="ERI32" s="731"/>
      <c r="ERJ32" s="731"/>
      <c r="ERK32" s="731"/>
      <c r="ERL32" s="731"/>
      <c r="ERM32" s="731"/>
      <c r="ERN32" s="731"/>
      <c r="ERO32" s="731"/>
      <c r="ERP32" s="731"/>
      <c r="ERQ32" s="731"/>
      <c r="ERR32" s="731"/>
      <c r="ERS32" s="731"/>
      <c r="ERT32" s="731"/>
      <c r="ERU32" s="731"/>
      <c r="ERV32" s="731"/>
      <c r="ERW32" s="731"/>
      <c r="ERX32" s="731"/>
      <c r="ERY32" s="731"/>
      <c r="ERZ32" s="731"/>
      <c r="ESA32" s="731"/>
      <c r="ESB32" s="731"/>
      <c r="ESC32" s="731"/>
      <c r="ESD32" s="731"/>
      <c r="ESE32" s="731"/>
      <c r="ESF32" s="731"/>
      <c r="ESG32" s="731"/>
      <c r="ESH32" s="731"/>
      <c r="ESI32" s="731"/>
      <c r="ESJ32" s="731"/>
      <c r="ESK32" s="731"/>
      <c r="ESL32" s="731"/>
      <c r="ESM32" s="731"/>
      <c r="ESN32" s="731"/>
      <c r="ESO32" s="731"/>
      <c r="ESP32" s="731"/>
      <c r="ESQ32" s="731"/>
      <c r="ESR32" s="731"/>
      <c r="ESS32" s="731"/>
      <c r="EST32" s="731"/>
      <c r="ESU32" s="731"/>
      <c r="ESV32" s="731"/>
      <c r="ESW32" s="731"/>
      <c r="ESX32" s="731"/>
      <c r="ESY32" s="731"/>
      <c r="ESZ32" s="731"/>
      <c r="ETA32" s="731"/>
      <c r="ETB32" s="731"/>
      <c r="ETC32" s="731"/>
      <c r="ETD32" s="731"/>
      <c r="ETE32" s="731"/>
      <c r="ETF32" s="731"/>
      <c r="ETG32" s="731"/>
      <c r="ETH32" s="731"/>
      <c r="ETI32" s="731"/>
      <c r="ETJ32" s="731"/>
      <c r="ETK32" s="731"/>
      <c r="ETL32" s="731"/>
      <c r="ETM32" s="731"/>
      <c r="ETN32" s="731"/>
      <c r="ETO32" s="731"/>
      <c r="ETP32" s="731"/>
      <c r="ETQ32" s="731"/>
      <c r="ETR32" s="731"/>
      <c r="ETS32" s="731"/>
      <c r="ETT32" s="731"/>
      <c r="ETU32" s="731"/>
      <c r="ETV32" s="731"/>
      <c r="ETW32" s="731"/>
      <c r="ETX32" s="731"/>
      <c r="ETY32" s="731"/>
      <c r="ETZ32" s="731"/>
      <c r="EUA32" s="731"/>
      <c r="EUB32" s="731"/>
      <c r="EUC32" s="731"/>
      <c r="EUD32" s="731"/>
      <c r="EUE32" s="731"/>
      <c r="EUF32" s="731"/>
      <c r="EUG32" s="731"/>
      <c r="EUH32" s="731"/>
      <c r="EUI32" s="731"/>
      <c r="EUJ32" s="731"/>
      <c r="EUK32" s="731"/>
      <c r="EUL32" s="731"/>
      <c r="EUM32" s="731"/>
      <c r="EUN32" s="731"/>
      <c r="EUO32" s="731"/>
      <c r="EUP32" s="731"/>
      <c r="EUQ32" s="731"/>
      <c r="EUR32" s="731"/>
      <c r="EUS32" s="731"/>
      <c r="EUT32" s="731"/>
      <c r="EUU32" s="731"/>
      <c r="EUV32" s="731"/>
      <c r="EUW32" s="731"/>
      <c r="EUX32" s="731"/>
      <c r="EUY32" s="731"/>
      <c r="EUZ32" s="731"/>
      <c r="EVA32" s="731"/>
      <c r="EVB32" s="731"/>
      <c r="EVC32" s="731"/>
      <c r="EVD32" s="731"/>
      <c r="EVE32" s="731"/>
      <c r="EVF32" s="731"/>
      <c r="EVG32" s="731"/>
      <c r="EVH32" s="731"/>
      <c r="EVI32" s="731"/>
      <c r="EVJ32" s="731"/>
      <c r="EVK32" s="731"/>
      <c r="EVL32" s="731"/>
      <c r="EVM32" s="731"/>
      <c r="EVN32" s="731"/>
      <c r="EVO32" s="731"/>
      <c r="EVP32" s="731"/>
      <c r="EVQ32" s="731"/>
      <c r="EVR32" s="731"/>
      <c r="EVS32" s="731"/>
      <c r="EVT32" s="731"/>
      <c r="EVU32" s="731"/>
      <c r="EVV32" s="731"/>
      <c r="EVW32" s="731"/>
      <c r="EVX32" s="731"/>
      <c r="EVY32" s="731"/>
      <c r="EVZ32" s="731"/>
      <c r="EWA32" s="731"/>
      <c r="EWB32" s="731"/>
      <c r="EWC32" s="731"/>
      <c r="EWD32" s="731"/>
      <c r="EWE32" s="731"/>
      <c r="EWF32" s="731"/>
      <c r="EWG32" s="731"/>
      <c r="EWH32" s="731"/>
      <c r="EWI32" s="731"/>
      <c r="EWJ32" s="731"/>
      <c r="EWK32" s="731"/>
      <c r="EWL32" s="731"/>
      <c r="EWM32" s="731"/>
      <c r="EWN32" s="731"/>
      <c r="EWO32" s="731"/>
      <c r="EWP32" s="731"/>
      <c r="EWQ32" s="731"/>
      <c r="EWR32" s="731"/>
      <c r="EWS32" s="731"/>
      <c r="EWT32" s="731"/>
      <c r="EWU32" s="731"/>
      <c r="EWV32" s="731"/>
      <c r="EWW32" s="731"/>
      <c r="EWX32" s="731"/>
      <c r="EWY32" s="731"/>
      <c r="EWZ32" s="731"/>
      <c r="EXA32" s="731"/>
      <c r="EXB32" s="731"/>
      <c r="EXC32" s="731"/>
      <c r="EXD32" s="731"/>
      <c r="EXE32" s="731"/>
      <c r="EXF32" s="731"/>
      <c r="EXG32" s="731"/>
      <c r="EXH32" s="731"/>
      <c r="EXI32" s="731"/>
      <c r="EXJ32" s="731"/>
      <c r="EXK32" s="731"/>
      <c r="EXL32" s="731"/>
      <c r="EXM32" s="731"/>
      <c r="EXN32" s="731"/>
      <c r="EXO32" s="731"/>
      <c r="EXP32" s="731"/>
      <c r="EXQ32" s="731"/>
      <c r="EXR32" s="731"/>
      <c r="EXS32" s="731"/>
      <c r="EXT32" s="731"/>
      <c r="EXU32" s="731"/>
      <c r="EXV32" s="731"/>
      <c r="EXW32" s="731"/>
      <c r="EXX32" s="731"/>
      <c r="EXY32" s="731"/>
      <c r="EXZ32" s="731"/>
      <c r="EYA32" s="731"/>
      <c r="EYB32" s="731"/>
      <c r="EYC32" s="731"/>
      <c r="EYD32" s="731"/>
      <c r="EYE32" s="731"/>
      <c r="EYF32" s="731"/>
      <c r="EYG32" s="731"/>
      <c r="EYH32" s="731"/>
      <c r="EYI32" s="731"/>
      <c r="EYJ32" s="731"/>
      <c r="EYK32" s="731"/>
      <c r="EYL32" s="731"/>
      <c r="EYM32" s="731"/>
      <c r="EYN32" s="731"/>
      <c r="EYO32" s="731"/>
      <c r="EYP32" s="731"/>
      <c r="EYQ32" s="731"/>
      <c r="EYR32" s="731"/>
      <c r="EYS32" s="731"/>
      <c r="EYT32" s="731"/>
      <c r="EYU32" s="731"/>
      <c r="EYV32" s="731"/>
      <c r="EYW32" s="731"/>
      <c r="EYX32" s="731"/>
      <c r="EYY32" s="731"/>
      <c r="EYZ32" s="731"/>
      <c r="EZA32" s="731"/>
      <c r="EZB32" s="731"/>
      <c r="EZC32" s="731"/>
      <c r="EZD32" s="731"/>
      <c r="EZE32" s="731"/>
      <c r="EZF32" s="731"/>
      <c r="EZG32" s="731"/>
      <c r="EZH32" s="731"/>
      <c r="EZI32" s="731"/>
      <c r="EZJ32" s="731"/>
      <c r="EZK32" s="731"/>
      <c r="EZL32" s="731"/>
      <c r="EZM32" s="731"/>
      <c r="EZN32" s="731"/>
      <c r="EZO32" s="731"/>
      <c r="EZP32" s="731"/>
      <c r="EZQ32" s="731"/>
      <c r="EZR32" s="731"/>
      <c r="EZS32" s="731"/>
      <c r="EZT32" s="731"/>
      <c r="EZU32" s="731"/>
      <c r="EZV32" s="731"/>
      <c r="EZW32" s="731"/>
      <c r="EZX32" s="731"/>
      <c r="EZY32" s="731"/>
      <c r="EZZ32" s="731"/>
      <c r="FAA32" s="731"/>
      <c r="FAB32" s="731"/>
      <c r="FAC32" s="731"/>
      <c r="FAD32" s="731"/>
      <c r="FAE32" s="731"/>
      <c r="FAF32" s="731"/>
      <c r="FAG32" s="731"/>
      <c r="FAH32" s="731"/>
      <c r="FAI32" s="731"/>
      <c r="FAJ32" s="731"/>
      <c r="FAK32" s="731"/>
      <c r="FAL32" s="731"/>
      <c r="FAM32" s="731"/>
      <c r="FAN32" s="731"/>
      <c r="FAO32" s="731"/>
      <c r="FAP32" s="731"/>
      <c r="FAQ32" s="731"/>
      <c r="FAR32" s="731"/>
      <c r="FAS32" s="731"/>
      <c r="FAT32" s="731"/>
      <c r="FAU32" s="731"/>
      <c r="FAV32" s="731"/>
      <c r="FAW32" s="731"/>
      <c r="FAX32" s="731"/>
      <c r="FAY32" s="731"/>
      <c r="FAZ32" s="731"/>
      <c r="FBA32" s="731"/>
      <c r="FBB32" s="731"/>
      <c r="FBC32" s="731"/>
      <c r="FBD32" s="731"/>
      <c r="FBE32" s="731"/>
      <c r="FBF32" s="731"/>
      <c r="FBG32" s="731"/>
      <c r="FBH32" s="731"/>
      <c r="FBI32" s="731"/>
      <c r="FBJ32" s="731"/>
      <c r="FBK32" s="731"/>
      <c r="FBL32" s="731"/>
      <c r="FBM32" s="731"/>
      <c r="FBN32" s="731"/>
      <c r="FBO32" s="731"/>
      <c r="FBP32" s="731"/>
      <c r="FBQ32" s="731"/>
      <c r="FBR32" s="731"/>
      <c r="FBS32" s="731"/>
      <c r="FBT32" s="731"/>
      <c r="FBU32" s="731"/>
      <c r="FBV32" s="731"/>
      <c r="FBW32" s="731"/>
      <c r="FBX32" s="731"/>
      <c r="FBY32" s="731"/>
      <c r="FBZ32" s="731"/>
      <c r="FCA32" s="731"/>
      <c r="FCB32" s="731"/>
      <c r="FCC32" s="731"/>
      <c r="FCD32" s="731"/>
      <c r="FCE32" s="731"/>
      <c r="FCF32" s="731"/>
      <c r="FCG32" s="731"/>
      <c r="FCH32" s="731"/>
      <c r="FCI32" s="731"/>
      <c r="FCJ32" s="731"/>
      <c r="FCK32" s="731"/>
      <c r="FCL32" s="731"/>
      <c r="FCM32" s="731"/>
      <c r="FCN32" s="731"/>
      <c r="FCO32" s="731"/>
      <c r="FCP32" s="731"/>
      <c r="FCQ32" s="731"/>
      <c r="FCR32" s="731"/>
      <c r="FCS32" s="731"/>
      <c r="FCT32" s="731"/>
      <c r="FCU32" s="731"/>
      <c r="FCV32" s="731"/>
      <c r="FCW32" s="731"/>
      <c r="FCX32" s="731"/>
      <c r="FCY32" s="731"/>
      <c r="FCZ32" s="731"/>
      <c r="FDA32" s="731"/>
      <c r="FDB32" s="731"/>
      <c r="FDC32" s="731"/>
      <c r="FDD32" s="731"/>
      <c r="FDE32" s="731"/>
      <c r="FDF32" s="731"/>
      <c r="FDG32" s="731"/>
      <c r="FDH32" s="731"/>
      <c r="FDI32" s="731"/>
      <c r="FDJ32" s="731"/>
      <c r="FDK32" s="731"/>
      <c r="FDL32" s="731"/>
      <c r="FDM32" s="731"/>
      <c r="FDN32" s="731"/>
      <c r="FDO32" s="731"/>
      <c r="FDP32" s="731"/>
      <c r="FDQ32" s="731"/>
      <c r="FDR32" s="731"/>
      <c r="FDS32" s="731"/>
      <c r="FDT32" s="731"/>
      <c r="FDU32" s="731"/>
      <c r="FDV32" s="731"/>
      <c r="FDW32" s="731"/>
      <c r="FDX32" s="731"/>
      <c r="FDY32" s="731"/>
      <c r="FDZ32" s="731"/>
      <c r="FEA32" s="731"/>
      <c r="FEB32" s="731"/>
      <c r="FEC32" s="731"/>
      <c r="FED32" s="731"/>
      <c r="FEE32" s="731"/>
      <c r="FEF32" s="731"/>
      <c r="FEG32" s="731"/>
      <c r="FEH32" s="731"/>
      <c r="FEI32" s="731"/>
      <c r="FEJ32" s="731"/>
      <c r="FEK32" s="731"/>
      <c r="FEL32" s="731"/>
      <c r="FEM32" s="731"/>
      <c r="FEN32" s="731"/>
      <c r="FEO32" s="731"/>
      <c r="FEP32" s="731"/>
      <c r="FEQ32" s="731"/>
      <c r="FER32" s="731"/>
      <c r="FES32" s="731"/>
      <c r="FET32" s="731"/>
      <c r="FEU32" s="731"/>
      <c r="FEV32" s="731"/>
      <c r="FEW32" s="731"/>
      <c r="FEX32" s="731"/>
      <c r="FEY32" s="731"/>
      <c r="FEZ32" s="731"/>
      <c r="FFA32" s="731"/>
      <c r="FFB32" s="731"/>
      <c r="FFC32" s="731"/>
      <c r="FFD32" s="731"/>
      <c r="FFE32" s="731"/>
      <c r="FFF32" s="731"/>
      <c r="FFG32" s="731"/>
      <c r="FFH32" s="731"/>
      <c r="FFI32" s="731"/>
      <c r="FFJ32" s="731"/>
      <c r="FFK32" s="731"/>
      <c r="FFL32" s="731"/>
      <c r="FFM32" s="731"/>
      <c r="FFN32" s="731"/>
      <c r="FFO32" s="731"/>
      <c r="FFP32" s="731"/>
      <c r="FFQ32" s="731"/>
      <c r="FFR32" s="731"/>
      <c r="FFS32" s="731"/>
      <c r="FFT32" s="731"/>
      <c r="FFU32" s="731"/>
      <c r="FFV32" s="731"/>
      <c r="FFW32" s="731"/>
      <c r="FFX32" s="731"/>
      <c r="FFY32" s="731"/>
      <c r="FFZ32" s="731"/>
      <c r="FGA32" s="731"/>
      <c r="FGB32" s="731"/>
      <c r="FGC32" s="731"/>
      <c r="FGD32" s="731"/>
      <c r="FGE32" s="731"/>
      <c r="FGF32" s="731"/>
      <c r="FGG32" s="731"/>
      <c r="FGH32" s="731"/>
      <c r="FGI32" s="731"/>
      <c r="FGJ32" s="731"/>
      <c r="FGK32" s="731"/>
      <c r="FGL32" s="731"/>
      <c r="FGM32" s="731"/>
      <c r="FGN32" s="731"/>
      <c r="FGO32" s="731"/>
      <c r="FGP32" s="731"/>
      <c r="FGQ32" s="731"/>
      <c r="FGR32" s="731"/>
      <c r="FGS32" s="731"/>
      <c r="FGT32" s="731"/>
      <c r="FGU32" s="731"/>
      <c r="FGV32" s="731"/>
      <c r="FGW32" s="731"/>
      <c r="FGX32" s="731"/>
      <c r="FGY32" s="731"/>
      <c r="FGZ32" s="731"/>
      <c r="FHA32" s="731"/>
      <c r="FHB32" s="731"/>
      <c r="FHC32" s="731"/>
      <c r="FHD32" s="731"/>
      <c r="FHE32" s="731"/>
      <c r="FHF32" s="731"/>
      <c r="FHG32" s="731"/>
      <c r="FHH32" s="731"/>
      <c r="FHI32" s="731"/>
      <c r="FHJ32" s="731"/>
      <c r="FHK32" s="731"/>
      <c r="FHL32" s="731"/>
      <c r="FHM32" s="731"/>
      <c r="FHN32" s="731"/>
      <c r="FHO32" s="731"/>
      <c r="FHP32" s="731"/>
      <c r="FHQ32" s="731"/>
      <c r="FHR32" s="731"/>
      <c r="FHS32" s="731"/>
      <c r="FHT32" s="731"/>
      <c r="FHU32" s="731"/>
      <c r="FHV32" s="731"/>
      <c r="FHW32" s="731"/>
      <c r="FHX32" s="731"/>
      <c r="FHY32" s="731"/>
      <c r="FHZ32" s="731"/>
      <c r="FIA32" s="731"/>
      <c r="FIB32" s="731"/>
      <c r="FIC32" s="731"/>
      <c r="FID32" s="731"/>
      <c r="FIE32" s="731"/>
      <c r="FIF32" s="731"/>
      <c r="FIG32" s="731"/>
      <c r="FIH32" s="731"/>
      <c r="FII32" s="731"/>
      <c r="FIJ32" s="731"/>
      <c r="FIK32" s="731"/>
      <c r="FIL32" s="731"/>
      <c r="FIM32" s="731"/>
      <c r="FIN32" s="731"/>
      <c r="FIO32" s="731"/>
      <c r="FIP32" s="731"/>
      <c r="FIQ32" s="731"/>
      <c r="FIR32" s="731"/>
      <c r="FIS32" s="731"/>
      <c r="FIT32" s="731"/>
      <c r="FIU32" s="731"/>
      <c r="FIV32" s="731"/>
      <c r="FIW32" s="731"/>
      <c r="FIX32" s="731"/>
      <c r="FIY32" s="731"/>
      <c r="FIZ32" s="731"/>
      <c r="FJA32" s="731"/>
      <c r="FJB32" s="731"/>
      <c r="FJC32" s="731"/>
      <c r="FJD32" s="731"/>
      <c r="FJE32" s="731"/>
      <c r="FJF32" s="731"/>
      <c r="FJG32" s="731"/>
      <c r="FJH32" s="731"/>
      <c r="FJI32" s="731"/>
      <c r="FJJ32" s="731"/>
      <c r="FJK32" s="731"/>
      <c r="FJL32" s="731"/>
      <c r="FJM32" s="731"/>
      <c r="FJN32" s="731"/>
      <c r="FJO32" s="731"/>
      <c r="FJP32" s="731"/>
      <c r="FJQ32" s="731"/>
      <c r="FJR32" s="731"/>
      <c r="FJS32" s="731"/>
      <c r="FJT32" s="731"/>
      <c r="FJU32" s="731"/>
      <c r="FJV32" s="731"/>
      <c r="FJW32" s="731"/>
      <c r="FJX32" s="731"/>
      <c r="FJY32" s="731"/>
      <c r="FJZ32" s="731"/>
      <c r="FKA32" s="731"/>
      <c r="FKB32" s="731"/>
      <c r="FKC32" s="731"/>
      <c r="FKD32" s="731"/>
      <c r="FKE32" s="731"/>
      <c r="FKF32" s="731"/>
      <c r="FKG32" s="731"/>
      <c r="FKH32" s="731"/>
      <c r="FKI32" s="731"/>
      <c r="FKJ32" s="731"/>
      <c r="FKK32" s="731"/>
      <c r="FKL32" s="731"/>
      <c r="FKM32" s="731"/>
      <c r="FKN32" s="731"/>
      <c r="FKO32" s="731"/>
      <c r="FKP32" s="731"/>
      <c r="FKQ32" s="731"/>
      <c r="FKR32" s="731"/>
      <c r="FKS32" s="731"/>
      <c r="FKT32" s="731"/>
      <c r="FKU32" s="731"/>
      <c r="FKV32" s="731"/>
      <c r="FKW32" s="731"/>
      <c r="FKX32" s="731"/>
      <c r="FKY32" s="731"/>
      <c r="FKZ32" s="731"/>
      <c r="FLA32" s="731"/>
      <c r="FLB32" s="731"/>
      <c r="FLC32" s="731"/>
      <c r="FLD32" s="731"/>
      <c r="FLE32" s="731"/>
      <c r="FLF32" s="731"/>
      <c r="FLG32" s="731"/>
      <c r="FLH32" s="731"/>
      <c r="FLI32" s="731"/>
      <c r="FLJ32" s="731"/>
      <c r="FLK32" s="731"/>
      <c r="FLL32" s="731"/>
      <c r="FLM32" s="731"/>
      <c r="FLN32" s="731"/>
      <c r="FLO32" s="731"/>
      <c r="FLP32" s="731"/>
      <c r="FLQ32" s="731"/>
      <c r="FLR32" s="731"/>
      <c r="FLS32" s="731"/>
      <c r="FLT32" s="731"/>
      <c r="FLU32" s="731"/>
      <c r="FLV32" s="731"/>
      <c r="FLW32" s="731"/>
      <c r="FLX32" s="731"/>
      <c r="FLY32" s="731"/>
      <c r="FLZ32" s="731"/>
      <c r="FMA32" s="731"/>
      <c r="FMB32" s="731"/>
      <c r="FMC32" s="731"/>
      <c r="FMD32" s="731"/>
      <c r="FME32" s="731"/>
      <c r="FMF32" s="731"/>
      <c r="FMG32" s="731"/>
      <c r="FMH32" s="731"/>
      <c r="FMI32" s="731"/>
      <c r="FMJ32" s="731"/>
      <c r="FMK32" s="731"/>
      <c r="FML32" s="731"/>
      <c r="FMM32" s="731"/>
      <c r="FMN32" s="731"/>
      <c r="FMO32" s="731"/>
      <c r="FMP32" s="731"/>
      <c r="FMQ32" s="731"/>
      <c r="FMR32" s="731"/>
      <c r="FMS32" s="731"/>
      <c r="FMT32" s="731"/>
      <c r="FMU32" s="731"/>
      <c r="FMV32" s="731"/>
      <c r="FMW32" s="731"/>
      <c r="FMX32" s="731"/>
      <c r="FMY32" s="731"/>
      <c r="FMZ32" s="731"/>
      <c r="FNA32" s="731"/>
      <c r="FNB32" s="731"/>
      <c r="FNC32" s="731"/>
      <c r="FND32" s="731"/>
      <c r="FNE32" s="731"/>
      <c r="FNF32" s="731"/>
      <c r="FNG32" s="731"/>
      <c r="FNH32" s="731"/>
      <c r="FNI32" s="731"/>
      <c r="FNJ32" s="731"/>
      <c r="FNK32" s="731"/>
      <c r="FNL32" s="731"/>
      <c r="FNM32" s="731"/>
      <c r="FNN32" s="731"/>
      <c r="FNO32" s="731"/>
      <c r="FNP32" s="731"/>
      <c r="FNQ32" s="731"/>
      <c r="FNR32" s="731"/>
      <c r="FNS32" s="731"/>
      <c r="FNT32" s="731"/>
      <c r="FNU32" s="731"/>
      <c r="FNV32" s="731"/>
      <c r="FNW32" s="731"/>
      <c r="FNX32" s="731"/>
      <c r="FNY32" s="731"/>
      <c r="FNZ32" s="731"/>
      <c r="FOA32" s="731"/>
      <c r="FOB32" s="731"/>
      <c r="FOC32" s="731"/>
      <c r="FOD32" s="731"/>
      <c r="FOE32" s="731"/>
      <c r="FOF32" s="731"/>
      <c r="FOG32" s="731"/>
      <c r="FOH32" s="731"/>
      <c r="FOI32" s="731"/>
      <c r="FOJ32" s="731"/>
      <c r="FOK32" s="731"/>
      <c r="FOL32" s="731"/>
      <c r="FOM32" s="731"/>
      <c r="FON32" s="731"/>
      <c r="FOO32" s="731"/>
      <c r="FOP32" s="731"/>
      <c r="FOQ32" s="731"/>
      <c r="FOR32" s="731"/>
      <c r="FOS32" s="731"/>
      <c r="FOT32" s="731"/>
      <c r="FOU32" s="731"/>
      <c r="FOV32" s="731"/>
      <c r="FOW32" s="731"/>
      <c r="FOX32" s="731"/>
      <c r="FOY32" s="731"/>
      <c r="FOZ32" s="731"/>
      <c r="FPA32" s="731"/>
      <c r="FPB32" s="731"/>
      <c r="FPC32" s="731"/>
      <c r="FPD32" s="731"/>
      <c r="FPE32" s="731"/>
      <c r="FPF32" s="731"/>
      <c r="FPG32" s="731"/>
      <c r="FPH32" s="731"/>
      <c r="FPI32" s="731"/>
      <c r="FPJ32" s="731"/>
      <c r="FPK32" s="731"/>
      <c r="FPL32" s="731"/>
      <c r="FPM32" s="731"/>
      <c r="FPN32" s="731"/>
      <c r="FPO32" s="731"/>
      <c r="FPP32" s="731"/>
      <c r="FPQ32" s="731"/>
      <c r="FPR32" s="731"/>
      <c r="FPS32" s="731"/>
      <c r="FPT32" s="731"/>
      <c r="FPU32" s="731"/>
      <c r="FPV32" s="731"/>
      <c r="FPW32" s="731"/>
      <c r="FPX32" s="731"/>
      <c r="FPY32" s="731"/>
      <c r="FPZ32" s="731"/>
      <c r="FQA32" s="731"/>
      <c r="FQB32" s="731"/>
      <c r="FQC32" s="731"/>
      <c r="FQD32" s="731"/>
      <c r="FQE32" s="731"/>
      <c r="FQF32" s="731"/>
      <c r="FQG32" s="731"/>
      <c r="FQH32" s="731"/>
      <c r="FQI32" s="731"/>
      <c r="FQJ32" s="731"/>
      <c r="FQK32" s="731"/>
      <c r="FQL32" s="731"/>
      <c r="FQM32" s="731"/>
      <c r="FQN32" s="731"/>
      <c r="FQO32" s="731"/>
      <c r="FQP32" s="731"/>
      <c r="FQQ32" s="731"/>
      <c r="FQR32" s="731"/>
      <c r="FQS32" s="731"/>
      <c r="FQT32" s="731"/>
      <c r="FQU32" s="731"/>
      <c r="FQV32" s="731"/>
      <c r="FQW32" s="731"/>
      <c r="FQX32" s="731"/>
      <c r="FQY32" s="731"/>
      <c r="FQZ32" s="731"/>
      <c r="FRA32" s="731"/>
      <c r="FRB32" s="731"/>
      <c r="FRC32" s="731"/>
      <c r="FRD32" s="731"/>
      <c r="FRE32" s="731"/>
      <c r="FRF32" s="731"/>
      <c r="FRG32" s="731"/>
      <c r="FRH32" s="731"/>
      <c r="FRI32" s="731"/>
      <c r="FRJ32" s="731"/>
      <c r="FRK32" s="731"/>
      <c r="FRL32" s="731"/>
      <c r="FRM32" s="731"/>
      <c r="FRN32" s="731"/>
      <c r="FRO32" s="731"/>
      <c r="FRP32" s="731"/>
      <c r="FRQ32" s="731"/>
      <c r="FRR32" s="731"/>
      <c r="FRS32" s="731"/>
      <c r="FRT32" s="731"/>
      <c r="FRU32" s="731"/>
      <c r="FRV32" s="731"/>
      <c r="FRW32" s="731"/>
      <c r="FRX32" s="731"/>
      <c r="FRY32" s="731"/>
      <c r="FRZ32" s="731"/>
      <c r="FSA32" s="731"/>
      <c r="FSB32" s="731"/>
      <c r="FSC32" s="731"/>
      <c r="FSD32" s="731"/>
      <c r="FSE32" s="731"/>
      <c r="FSF32" s="731"/>
      <c r="FSG32" s="731"/>
      <c r="FSH32" s="731"/>
      <c r="FSI32" s="731"/>
      <c r="FSJ32" s="731"/>
      <c r="FSK32" s="731"/>
      <c r="FSL32" s="731"/>
      <c r="FSM32" s="731"/>
      <c r="FSN32" s="731"/>
      <c r="FSO32" s="731"/>
      <c r="FSP32" s="731"/>
      <c r="FSQ32" s="731"/>
      <c r="FSR32" s="731"/>
      <c r="FSS32" s="731"/>
      <c r="FST32" s="731"/>
      <c r="FSU32" s="731"/>
      <c r="FSV32" s="731"/>
      <c r="FSW32" s="731"/>
      <c r="FSX32" s="731"/>
      <c r="FSY32" s="731"/>
      <c r="FSZ32" s="731"/>
      <c r="FTA32" s="731"/>
      <c r="FTB32" s="731"/>
      <c r="FTC32" s="731"/>
      <c r="FTD32" s="731"/>
      <c r="FTE32" s="731"/>
      <c r="FTF32" s="731"/>
      <c r="FTG32" s="731"/>
      <c r="FTH32" s="731"/>
      <c r="FTI32" s="731"/>
      <c r="FTJ32" s="731"/>
      <c r="FTK32" s="731"/>
      <c r="FTL32" s="731"/>
      <c r="FTM32" s="731"/>
      <c r="FTN32" s="731"/>
      <c r="FTO32" s="731"/>
      <c r="FTP32" s="731"/>
      <c r="FTQ32" s="731"/>
      <c r="FTR32" s="731"/>
      <c r="FTS32" s="731"/>
      <c r="FTT32" s="731"/>
      <c r="FTU32" s="731"/>
      <c r="FTV32" s="731"/>
      <c r="FTW32" s="731"/>
      <c r="FTX32" s="731"/>
      <c r="FTY32" s="731"/>
      <c r="FTZ32" s="731"/>
      <c r="FUA32" s="731"/>
      <c r="FUB32" s="731"/>
      <c r="FUC32" s="731"/>
      <c r="FUD32" s="731"/>
      <c r="FUE32" s="731"/>
      <c r="FUF32" s="731"/>
      <c r="FUG32" s="731"/>
      <c r="FUH32" s="731"/>
      <c r="FUI32" s="731"/>
      <c r="FUJ32" s="731"/>
      <c r="FUK32" s="731"/>
      <c r="FUL32" s="731"/>
      <c r="FUM32" s="731"/>
      <c r="FUN32" s="731"/>
      <c r="FUO32" s="731"/>
      <c r="FUP32" s="731"/>
      <c r="FUQ32" s="731"/>
      <c r="FUR32" s="731"/>
      <c r="FUS32" s="731"/>
      <c r="FUT32" s="731"/>
      <c r="FUU32" s="731"/>
      <c r="FUV32" s="731"/>
      <c r="FUW32" s="731"/>
      <c r="FUX32" s="731"/>
      <c r="FUY32" s="731"/>
      <c r="FUZ32" s="731"/>
      <c r="FVA32" s="731"/>
      <c r="FVB32" s="731"/>
      <c r="FVC32" s="731"/>
      <c r="FVD32" s="731"/>
      <c r="FVE32" s="731"/>
      <c r="FVF32" s="731"/>
      <c r="FVG32" s="731"/>
      <c r="FVH32" s="731"/>
      <c r="FVI32" s="731"/>
      <c r="FVJ32" s="731"/>
      <c r="FVK32" s="731"/>
      <c r="FVL32" s="731"/>
      <c r="FVM32" s="731"/>
      <c r="FVN32" s="731"/>
      <c r="FVO32" s="731"/>
      <c r="FVP32" s="731"/>
      <c r="FVQ32" s="731"/>
      <c r="FVR32" s="731"/>
      <c r="FVS32" s="731"/>
      <c r="FVT32" s="731"/>
      <c r="FVU32" s="731"/>
      <c r="FVV32" s="731"/>
      <c r="FVW32" s="731"/>
      <c r="FVX32" s="731"/>
      <c r="FVY32" s="731"/>
      <c r="FVZ32" s="731"/>
      <c r="FWA32" s="731"/>
      <c r="FWB32" s="731"/>
      <c r="FWC32" s="731"/>
      <c r="FWD32" s="731"/>
      <c r="FWE32" s="731"/>
      <c r="FWF32" s="731"/>
      <c r="FWG32" s="731"/>
      <c r="FWH32" s="731"/>
      <c r="FWI32" s="731"/>
      <c r="FWJ32" s="731"/>
      <c r="FWK32" s="731"/>
      <c r="FWL32" s="731"/>
      <c r="FWM32" s="731"/>
      <c r="FWN32" s="731"/>
      <c r="FWO32" s="731"/>
      <c r="FWP32" s="731"/>
      <c r="FWQ32" s="731"/>
      <c r="FWR32" s="731"/>
      <c r="FWS32" s="731"/>
      <c r="FWT32" s="731"/>
      <c r="FWU32" s="731"/>
      <c r="FWV32" s="731"/>
      <c r="FWW32" s="731"/>
      <c r="FWX32" s="731"/>
      <c r="FWY32" s="731"/>
      <c r="FWZ32" s="731"/>
      <c r="FXA32" s="731"/>
      <c r="FXB32" s="731"/>
      <c r="FXC32" s="731"/>
      <c r="FXD32" s="731"/>
      <c r="FXE32" s="731"/>
      <c r="FXF32" s="731"/>
      <c r="FXG32" s="731"/>
      <c r="FXH32" s="731"/>
      <c r="FXI32" s="731"/>
      <c r="FXJ32" s="731"/>
      <c r="FXK32" s="731"/>
      <c r="FXL32" s="731"/>
      <c r="FXM32" s="731"/>
      <c r="FXN32" s="731"/>
      <c r="FXO32" s="731"/>
      <c r="FXP32" s="731"/>
      <c r="FXQ32" s="731"/>
      <c r="FXR32" s="731"/>
      <c r="FXS32" s="731"/>
      <c r="FXT32" s="731"/>
      <c r="FXU32" s="731"/>
      <c r="FXV32" s="731"/>
      <c r="FXW32" s="731"/>
      <c r="FXX32" s="731"/>
      <c r="FXY32" s="731"/>
      <c r="FXZ32" s="731"/>
      <c r="FYA32" s="731"/>
      <c r="FYB32" s="731"/>
      <c r="FYC32" s="731"/>
      <c r="FYD32" s="731"/>
      <c r="FYE32" s="731"/>
      <c r="FYF32" s="731"/>
      <c r="FYG32" s="731"/>
      <c r="FYH32" s="731"/>
      <c r="FYI32" s="731"/>
      <c r="FYJ32" s="731"/>
      <c r="FYK32" s="731"/>
      <c r="FYL32" s="731"/>
      <c r="FYM32" s="731"/>
      <c r="FYN32" s="731"/>
      <c r="FYO32" s="731"/>
      <c r="FYP32" s="731"/>
      <c r="FYQ32" s="731"/>
      <c r="FYR32" s="731"/>
      <c r="FYS32" s="731"/>
      <c r="FYT32" s="731"/>
      <c r="FYU32" s="731"/>
      <c r="FYV32" s="731"/>
      <c r="FYW32" s="731"/>
      <c r="FYX32" s="731"/>
      <c r="FYY32" s="731"/>
      <c r="FYZ32" s="731"/>
      <c r="FZA32" s="731"/>
      <c r="FZB32" s="731"/>
      <c r="FZC32" s="731"/>
      <c r="FZD32" s="731"/>
      <c r="FZE32" s="731"/>
      <c r="FZF32" s="731"/>
      <c r="FZG32" s="731"/>
      <c r="FZH32" s="731"/>
      <c r="FZI32" s="731"/>
      <c r="FZJ32" s="731"/>
      <c r="FZK32" s="731"/>
      <c r="FZL32" s="731"/>
      <c r="FZM32" s="731"/>
      <c r="FZN32" s="731"/>
      <c r="FZO32" s="731"/>
      <c r="FZP32" s="731"/>
      <c r="FZQ32" s="731"/>
      <c r="FZR32" s="731"/>
      <c r="FZS32" s="731"/>
      <c r="FZT32" s="731"/>
      <c r="FZU32" s="731"/>
      <c r="FZV32" s="731"/>
      <c r="FZW32" s="731"/>
      <c r="FZX32" s="731"/>
      <c r="FZY32" s="731"/>
      <c r="FZZ32" s="731"/>
      <c r="GAA32" s="731"/>
      <c r="GAB32" s="731"/>
      <c r="GAC32" s="731"/>
      <c r="GAD32" s="731"/>
      <c r="GAE32" s="731"/>
      <c r="GAF32" s="731"/>
      <c r="GAG32" s="731"/>
      <c r="GAH32" s="731"/>
      <c r="GAI32" s="731"/>
      <c r="GAJ32" s="731"/>
      <c r="GAK32" s="731"/>
      <c r="GAL32" s="731"/>
      <c r="GAM32" s="731"/>
      <c r="GAN32" s="731"/>
      <c r="GAO32" s="731"/>
      <c r="GAP32" s="731"/>
      <c r="GAQ32" s="731"/>
      <c r="GAR32" s="731"/>
      <c r="GAS32" s="731"/>
      <c r="GAT32" s="731"/>
      <c r="GAU32" s="731"/>
      <c r="GAV32" s="731"/>
      <c r="GAW32" s="731"/>
      <c r="GAX32" s="731"/>
      <c r="GAY32" s="731"/>
      <c r="GAZ32" s="731"/>
      <c r="GBA32" s="731"/>
      <c r="GBB32" s="731"/>
      <c r="GBC32" s="731"/>
      <c r="GBD32" s="731"/>
      <c r="GBE32" s="731"/>
      <c r="GBF32" s="731"/>
      <c r="GBG32" s="731"/>
      <c r="GBH32" s="731"/>
      <c r="GBI32" s="731"/>
      <c r="GBJ32" s="731"/>
      <c r="GBK32" s="731"/>
      <c r="GBL32" s="731"/>
      <c r="GBM32" s="731"/>
      <c r="GBN32" s="731"/>
      <c r="GBO32" s="731"/>
      <c r="GBP32" s="731"/>
      <c r="GBQ32" s="731"/>
      <c r="GBR32" s="731"/>
      <c r="GBS32" s="731"/>
      <c r="GBT32" s="731"/>
      <c r="GBU32" s="731"/>
      <c r="GBV32" s="731"/>
      <c r="GBW32" s="731"/>
      <c r="GBX32" s="731"/>
      <c r="GBY32" s="731"/>
      <c r="GBZ32" s="731"/>
      <c r="GCA32" s="731"/>
      <c r="GCB32" s="731"/>
      <c r="GCC32" s="731"/>
      <c r="GCD32" s="731"/>
      <c r="GCE32" s="731"/>
      <c r="GCF32" s="731"/>
      <c r="GCG32" s="731"/>
      <c r="GCH32" s="731"/>
      <c r="GCI32" s="731"/>
      <c r="GCJ32" s="731"/>
      <c r="GCK32" s="731"/>
      <c r="GCL32" s="731"/>
      <c r="GCM32" s="731"/>
      <c r="GCN32" s="731"/>
      <c r="GCO32" s="731"/>
      <c r="GCP32" s="731"/>
      <c r="GCQ32" s="731"/>
      <c r="GCR32" s="731"/>
      <c r="GCS32" s="731"/>
      <c r="GCT32" s="731"/>
      <c r="GCU32" s="731"/>
      <c r="GCV32" s="731"/>
      <c r="GCW32" s="731"/>
      <c r="GCX32" s="731"/>
      <c r="GCY32" s="731"/>
      <c r="GCZ32" s="731"/>
      <c r="GDA32" s="731"/>
      <c r="GDB32" s="731"/>
      <c r="GDC32" s="731"/>
      <c r="GDD32" s="731"/>
      <c r="GDE32" s="731"/>
      <c r="GDF32" s="731"/>
      <c r="GDG32" s="731"/>
      <c r="GDH32" s="731"/>
      <c r="GDI32" s="731"/>
      <c r="GDJ32" s="731"/>
      <c r="GDK32" s="731"/>
      <c r="GDL32" s="731"/>
      <c r="GDM32" s="731"/>
      <c r="GDN32" s="731"/>
      <c r="GDO32" s="731"/>
      <c r="GDP32" s="731"/>
      <c r="GDQ32" s="731"/>
      <c r="GDR32" s="731"/>
      <c r="GDS32" s="731"/>
      <c r="GDT32" s="731"/>
      <c r="GDU32" s="731"/>
      <c r="GDV32" s="731"/>
      <c r="GDW32" s="731"/>
      <c r="GDX32" s="731"/>
      <c r="GDY32" s="731"/>
      <c r="GDZ32" s="731"/>
      <c r="GEA32" s="731"/>
      <c r="GEB32" s="731"/>
      <c r="GEC32" s="731"/>
      <c r="GED32" s="731"/>
      <c r="GEE32" s="731"/>
      <c r="GEF32" s="731"/>
      <c r="GEG32" s="731"/>
      <c r="GEH32" s="731"/>
      <c r="GEI32" s="731"/>
      <c r="GEJ32" s="731"/>
      <c r="GEK32" s="731"/>
      <c r="GEL32" s="731"/>
      <c r="GEM32" s="731"/>
      <c r="GEN32" s="731"/>
      <c r="GEO32" s="731"/>
      <c r="GEP32" s="731"/>
      <c r="GEQ32" s="731"/>
      <c r="GER32" s="731"/>
      <c r="GES32" s="731"/>
      <c r="GET32" s="731"/>
      <c r="GEU32" s="731"/>
      <c r="GEV32" s="731"/>
      <c r="GEW32" s="731"/>
      <c r="GEX32" s="731"/>
      <c r="GEY32" s="731"/>
      <c r="GEZ32" s="731"/>
      <c r="GFA32" s="731"/>
      <c r="GFB32" s="731"/>
      <c r="GFC32" s="731"/>
      <c r="GFD32" s="731"/>
      <c r="GFE32" s="731"/>
      <c r="GFF32" s="731"/>
      <c r="GFG32" s="731"/>
      <c r="GFH32" s="731"/>
      <c r="GFI32" s="731"/>
      <c r="GFJ32" s="731"/>
      <c r="GFK32" s="731"/>
      <c r="GFL32" s="731"/>
      <c r="GFM32" s="731"/>
      <c r="GFN32" s="731"/>
      <c r="GFO32" s="731"/>
      <c r="GFP32" s="731"/>
      <c r="GFQ32" s="731"/>
      <c r="GFR32" s="731"/>
      <c r="GFS32" s="731"/>
      <c r="GFT32" s="731"/>
      <c r="GFU32" s="731"/>
      <c r="GFV32" s="731"/>
      <c r="GFW32" s="731"/>
      <c r="GFX32" s="731"/>
      <c r="GFY32" s="731"/>
      <c r="GFZ32" s="731"/>
      <c r="GGA32" s="731"/>
      <c r="GGB32" s="731"/>
      <c r="GGC32" s="731"/>
      <c r="GGD32" s="731"/>
      <c r="GGE32" s="731"/>
      <c r="GGF32" s="731"/>
      <c r="GGG32" s="731"/>
      <c r="GGH32" s="731"/>
      <c r="GGI32" s="731"/>
      <c r="GGJ32" s="731"/>
      <c r="GGK32" s="731"/>
      <c r="GGL32" s="731"/>
      <c r="GGM32" s="731"/>
      <c r="GGN32" s="731"/>
      <c r="GGO32" s="731"/>
      <c r="GGP32" s="731"/>
      <c r="GGQ32" s="731"/>
      <c r="GGR32" s="731"/>
      <c r="GGS32" s="731"/>
      <c r="GGT32" s="731"/>
      <c r="GGU32" s="731"/>
      <c r="GGV32" s="731"/>
      <c r="GGW32" s="731"/>
      <c r="GGX32" s="731"/>
      <c r="GGY32" s="731"/>
      <c r="GGZ32" s="731"/>
      <c r="GHA32" s="731"/>
      <c r="GHB32" s="731"/>
      <c r="GHC32" s="731"/>
      <c r="GHD32" s="731"/>
      <c r="GHE32" s="731"/>
      <c r="GHF32" s="731"/>
      <c r="GHG32" s="731"/>
      <c r="GHH32" s="731"/>
      <c r="GHI32" s="731"/>
      <c r="GHJ32" s="731"/>
      <c r="GHK32" s="731"/>
      <c r="GHL32" s="731"/>
      <c r="GHM32" s="731"/>
      <c r="GHN32" s="731"/>
      <c r="GHO32" s="731"/>
      <c r="GHP32" s="731"/>
      <c r="GHQ32" s="731"/>
      <c r="GHR32" s="731"/>
      <c r="GHS32" s="731"/>
      <c r="GHT32" s="731"/>
      <c r="GHU32" s="731"/>
      <c r="GHV32" s="731"/>
      <c r="GHW32" s="731"/>
      <c r="GHX32" s="731"/>
      <c r="GHY32" s="731"/>
      <c r="GHZ32" s="731"/>
      <c r="GIA32" s="731"/>
      <c r="GIB32" s="731"/>
      <c r="GIC32" s="731"/>
      <c r="GID32" s="731"/>
      <c r="GIE32" s="731"/>
      <c r="GIF32" s="731"/>
      <c r="GIG32" s="731"/>
      <c r="GIH32" s="731"/>
      <c r="GII32" s="731"/>
      <c r="GIJ32" s="731"/>
      <c r="GIK32" s="731"/>
      <c r="GIL32" s="731"/>
      <c r="GIM32" s="731"/>
      <c r="GIN32" s="731"/>
      <c r="GIO32" s="731"/>
      <c r="GIP32" s="731"/>
      <c r="GIQ32" s="731"/>
      <c r="GIR32" s="731"/>
      <c r="GIS32" s="731"/>
      <c r="GIT32" s="731"/>
      <c r="GIU32" s="731"/>
      <c r="GIV32" s="731"/>
      <c r="GIW32" s="731"/>
      <c r="GIX32" s="731"/>
      <c r="GIY32" s="731"/>
      <c r="GIZ32" s="731"/>
      <c r="GJA32" s="731"/>
      <c r="GJB32" s="731"/>
      <c r="GJC32" s="731"/>
      <c r="GJD32" s="731"/>
      <c r="GJE32" s="731"/>
      <c r="GJF32" s="731"/>
      <c r="GJG32" s="731"/>
      <c r="GJH32" s="731"/>
      <c r="GJI32" s="731"/>
      <c r="GJJ32" s="731"/>
      <c r="GJK32" s="731"/>
      <c r="GJL32" s="731"/>
      <c r="GJM32" s="731"/>
      <c r="GJN32" s="731"/>
      <c r="GJO32" s="731"/>
      <c r="GJP32" s="731"/>
      <c r="GJQ32" s="731"/>
      <c r="GJR32" s="731"/>
      <c r="GJS32" s="731"/>
      <c r="GJT32" s="731"/>
      <c r="GJU32" s="731"/>
      <c r="GJV32" s="731"/>
      <c r="GJW32" s="731"/>
      <c r="GJX32" s="731"/>
      <c r="GJY32" s="731"/>
      <c r="GJZ32" s="731"/>
      <c r="GKA32" s="731"/>
      <c r="GKB32" s="731"/>
      <c r="GKC32" s="731"/>
      <c r="GKD32" s="731"/>
      <c r="GKE32" s="731"/>
      <c r="GKF32" s="731"/>
      <c r="GKG32" s="731"/>
      <c r="GKH32" s="731"/>
      <c r="GKI32" s="731"/>
      <c r="GKJ32" s="731"/>
      <c r="GKK32" s="731"/>
      <c r="GKL32" s="731"/>
      <c r="GKM32" s="731"/>
      <c r="GKN32" s="731"/>
      <c r="GKO32" s="731"/>
      <c r="GKP32" s="731"/>
      <c r="GKQ32" s="731"/>
      <c r="GKR32" s="731"/>
      <c r="GKS32" s="731"/>
      <c r="GKT32" s="731"/>
      <c r="GKU32" s="731"/>
      <c r="GKV32" s="731"/>
      <c r="GKW32" s="731"/>
      <c r="GKX32" s="731"/>
      <c r="GKY32" s="731"/>
      <c r="GKZ32" s="731"/>
      <c r="GLA32" s="731"/>
      <c r="GLB32" s="731"/>
      <c r="GLC32" s="731"/>
      <c r="GLD32" s="731"/>
      <c r="GLE32" s="731"/>
      <c r="GLF32" s="731"/>
      <c r="GLG32" s="731"/>
      <c r="GLH32" s="731"/>
      <c r="GLI32" s="731"/>
      <c r="GLJ32" s="731"/>
      <c r="GLK32" s="731"/>
      <c r="GLL32" s="731"/>
      <c r="GLM32" s="731"/>
      <c r="GLN32" s="731"/>
      <c r="GLO32" s="731"/>
      <c r="GLP32" s="731"/>
      <c r="GLQ32" s="731"/>
      <c r="GLR32" s="731"/>
      <c r="GLS32" s="731"/>
      <c r="GLT32" s="731"/>
      <c r="GLU32" s="731"/>
      <c r="GLV32" s="731"/>
      <c r="GLW32" s="731"/>
      <c r="GLX32" s="731"/>
      <c r="GLY32" s="731"/>
      <c r="GLZ32" s="731"/>
      <c r="GMA32" s="731"/>
      <c r="GMB32" s="731"/>
      <c r="GMC32" s="731"/>
      <c r="GMD32" s="731"/>
      <c r="GME32" s="731"/>
      <c r="GMF32" s="731"/>
      <c r="GMG32" s="731"/>
      <c r="GMH32" s="731"/>
      <c r="GMI32" s="731"/>
      <c r="GMJ32" s="731"/>
      <c r="GMK32" s="731"/>
      <c r="GML32" s="731"/>
      <c r="GMM32" s="731"/>
      <c r="GMN32" s="731"/>
      <c r="GMO32" s="731"/>
      <c r="GMP32" s="731"/>
      <c r="GMQ32" s="731"/>
      <c r="GMR32" s="731"/>
      <c r="GMS32" s="731"/>
      <c r="GMT32" s="731"/>
      <c r="GMU32" s="731"/>
      <c r="GMV32" s="731"/>
      <c r="GMW32" s="731"/>
      <c r="GMX32" s="731"/>
      <c r="GMY32" s="731"/>
      <c r="GMZ32" s="731"/>
      <c r="GNA32" s="731"/>
      <c r="GNB32" s="731"/>
      <c r="GNC32" s="731"/>
      <c r="GND32" s="731"/>
      <c r="GNE32" s="731"/>
      <c r="GNF32" s="731"/>
      <c r="GNG32" s="731"/>
      <c r="GNH32" s="731"/>
      <c r="GNI32" s="731"/>
      <c r="GNJ32" s="731"/>
      <c r="GNK32" s="731"/>
      <c r="GNL32" s="731"/>
      <c r="GNM32" s="731"/>
      <c r="GNN32" s="731"/>
      <c r="GNO32" s="731"/>
      <c r="GNP32" s="731"/>
      <c r="GNQ32" s="731"/>
      <c r="GNR32" s="731"/>
      <c r="GNS32" s="731"/>
      <c r="GNT32" s="731"/>
      <c r="GNU32" s="731"/>
      <c r="GNV32" s="731"/>
      <c r="GNW32" s="731"/>
      <c r="GNX32" s="731"/>
      <c r="GNY32" s="731"/>
      <c r="GNZ32" s="731"/>
      <c r="GOA32" s="731"/>
      <c r="GOB32" s="731"/>
      <c r="GOC32" s="731"/>
      <c r="GOD32" s="731"/>
      <c r="GOE32" s="731"/>
      <c r="GOF32" s="731"/>
      <c r="GOG32" s="731"/>
      <c r="GOH32" s="731"/>
      <c r="GOI32" s="731"/>
      <c r="GOJ32" s="731"/>
      <c r="GOK32" s="731"/>
      <c r="GOL32" s="731"/>
      <c r="GOM32" s="731"/>
      <c r="GON32" s="731"/>
      <c r="GOO32" s="731"/>
      <c r="GOP32" s="731"/>
      <c r="GOQ32" s="731"/>
      <c r="GOR32" s="731"/>
      <c r="GOS32" s="731"/>
      <c r="GOT32" s="731"/>
      <c r="GOU32" s="731"/>
      <c r="GOV32" s="731"/>
      <c r="GOW32" s="731"/>
      <c r="GOX32" s="731"/>
      <c r="GOY32" s="731"/>
      <c r="GOZ32" s="731"/>
      <c r="GPA32" s="731"/>
      <c r="GPB32" s="731"/>
      <c r="GPC32" s="731"/>
      <c r="GPD32" s="731"/>
      <c r="GPE32" s="731"/>
      <c r="GPF32" s="731"/>
      <c r="GPG32" s="731"/>
      <c r="GPH32" s="731"/>
      <c r="GPI32" s="731"/>
      <c r="GPJ32" s="731"/>
      <c r="GPK32" s="731"/>
      <c r="GPL32" s="731"/>
      <c r="GPM32" s="731"/>
      <c r="GPN32" s="731"/>
      <c r="GPO32" s="731"/>
      <c r="GPP32" s="731"/>
      <c r="GPQ32" s="731"/>
      <c r="GPR32" s="731"/>
      <c r="GPS32" s="731"/>
      <c r="GPT32" s="731"/>
      <c r="GPU32" s="731"/>
      <c r="GPV32" s="731"/>
      <c r="GPW32" s="731"/>
      <c r="GPX32" s="731"/>
      <c r="GPY32" s="731"/>
      <c r="GPZ32" s="731"/>
      <c r="GQA32" s="731"/>
      <c r="GQB32" s="731"/>
      <c r="GQC32" s="731"/>
      <c r="GQD32" s="731"/>
      <c r="GQE32" s="731"/>
      <c r="GQF32" s="731"/>
      <c r="GQG32" s="731"/>
      <c r="GQH32" s="731"/>
      <c r="GQI32" s="731"/>
      <c r="GQJ32" s="731"/>
      <c r="GQK32" s="731"/>
      <c r="GQL32" s="731"/>
      <c r="GQM32" s="731"/>
      <c r="GQN32" s="731"/>
      <c r="GQO32" s="731"/>
      <c r="GQP32" s="731"/>
      <c r="GQQ32" s="731"/>
      <c r="GQR32" s="731"/>
      <c r="GQS32" s="731"/>
      <c r="GQT32" s="731"/>
      <c r="GQU32" s="731"/>
      <c r="GQV32" s="731"/>
      <c r="GQW32" s="731"/>
      <c r="GQX32" s="731"/>
      <c r="GQY32" s="731"/>
      <c r="GQZ32" s="731"/>
      <c r="GRA32" s="731"/>
      <c r="GRB32" s="731"/>
      <c r="GRC32" s="731"/>
      <c r="GRD32" s="731"/>
      <c r="GRE32" s="731"/>
      <c r="GRF32" s="731"/>
      <c r="GRG32" s="731"/>
      <c r="GRH32" s="731"/>
      <c r="GRI32" s="731"/>
      <c r="GRJ32" s="731"/>
      <c r="GRK32" s="731"/>
      <c r="GRL32" s="731"/>
      <c r="GRM32" s="731"/>
      <c r="GRN32" s="731"/>
      <c r="GRO32" s="731"/>
      <c r="GRP32" s="731"/>
      <c r="GRQ32" s="731"/>
      <c r="GRR32" s="731"/>
      <c r="GRS32" s="731"/>
      <c r="GRT32" s="731"/>
      <c r="GRU32" s="731"/>
      <c r="GRV32" s="731"/>
      <c r="GRW32" s="731"/>
      <c r="GRX32" s="731"/>
      <c r="GRY32" s="731"/>
      <c r="GRZ32" s="731"/>
      <c r="GSA32" s="731"/>
      <c r="GSB32" s="731"/>
      <c r="GSC32" s="731"/>
      <c r="GSD32" s="731"/>
      <c r="GSE32" s="731"/>
      <c r="GSF32" s="731"/>
      <c r="GSG32" s="731"/>
      <c r="GSH32" s="731"/>
      <c r="GSI32" s="731"/>
      <c r="GSJ32" s="731"/>
      <c r="GSK32" s="731"/>
      <c r="GSL32" s="731"/>
      <c r="GSM32" s="731"/>
      <c r="GSN32" s="731"/>
      <c r="GSO32" s="731"/>
      <c r="GSP32" s="731"/>
      <c r="GSQ32" s="731"/>
      <c r="GSR32" s="731"/>
      <c r="GSS32" s="731"/>
      <c r="GST32" s="731"/>
      <c r="GSU32" s="731"/>
      <c r="GSV32" s="731"/>
      <c r="GSW32" s="731"/>
      <c r="GSX32" s="731"/>
      <c r="GSY32" s="731"/>
      <c r="GSZ32" s="731"/>
      <c r="GTA32" s="731"/>
      <c r="GTB32" s="731"/>
      <c r="GTC32" s="731"/>
      <c r="GTD32" s="731"/>
      <c r="GTE32" s="731"/>
      <c r="GTF32" s="731"/>
      <c r="GTG32" s="731"/>
      <c r="GTH32" s="731"/>
      <c r="GTI32" s="731"/>
      <c r="GTJ32" s="731"/>
      <c r="GTK32" s="731"/>
      <c r="GTL32" s="731"/>
      <c r="GTM32" s="731"/>
      <c r="GTN32" s="731"/>
      <c r="GTO32" s="731"/>
      <c r="GTP32" s="731"/>
      <c r="GTQ32" s="731"/>
      <c r="GTR32" s="731"/>
      <c r="GTS32" s="731"/>
      <c r="GTT32" s="731"/>
      <c r="GTU32" s="731"/>
      <c r="GTV32" s="731"/>
      <c r="GTW32" s="731"/>
      <c r="GTX32" s="731"/>
      <c r="GTY32" s="731"/>
      <c r="GTZ32" s="731"/>
      <c r="GUA32" s="731"/>
      <c r="GUB32" s="731"/>
      <c r="GUC32" s="731"/>
      <c r="GUD32" s="731"/>
      <c r="GUE32" s="731"/>
      <c r="GUF32" s="731"/>
      <c r="GUG32" s="731"/>
      <c r="GUH32" s="731"/>
      <c r="GUI32" s="731"/>
      <c r="GUJ32" s="731"/>
      <c r="GUK32" s="731"/>
      <c r="GUL32" s="731"/>
      <c r="GUM32" s="731"/>
      <c r="GUN32" s="731"/>
      <c r="GUO32" s="731"/>
      <c r="GUP32" s="731"/>
      <c r="GUQ32" s="731"/>
      <c r="GUR32" s="731"/>
      <c r="GUS32" s="731"/>
      <c r="GUT32" s="731"/>
      <c r="GUU32" s="731"/>
      <c r="GUV32" s="731"/>
      <c r="GUW32" s="731"/>
      <c r="GUX32" s="731"/>
      <c r="GUY32" s="731"/>
      <c r="GUZ32" s="731"/>
      <c r="GVA32" s="731"/>
      <c r="GVB32" s="731"/>
      <c r="GVC32" s="731"/>
      <c r="GVD32" s="731"/>
      <c r="GVE32" s="731"/>
      <c r="GVF32" s="731"/>
      <c r="GVG32" s="731"/>
      <c r="GVH32" s="731"/>
      <c r="GVI32" s="731"/>
      <c r="GVJ32" s="731"/>
      <c r="GVK32" s="731"/>
      <c r="GVL32" s="731"/>
      <c r="GVM32" s="731"/>
      <c r="GVN32" s="731"/>
      <c r="GVO32" s="731"/>
      <c r="GVP32" s="731"/>
      <c r="GVQ32" s="731"/>
      <c r="GVR32" s="731"/>
      <c r="GVS32" s="731"/>
      <c r="GVT32" s="731"/>
      <c r="GVU32" s="731"/>
      <c r="GVV32" s="731"/>
      <c r="GVW32" s="731"/>
      <c r="GVX32" s="731"/>
      <c r="GVY32" s="731"/>
      <c r="GVZ32" s="731"/>
      <c r="GWA32" s="731"/>
      <c r="GWB32" s="731"/>
      <c r="GWC32" s="731"/>
      <c r="GWD32" s="731"/>
      <c r="GWE32" s="731"/>
      <c r="GWF32" s="731"/>
      <c r="GWG32" s="731"/>
      <c r="GWH32" s="731"/>
      <c r="GWI32" s="731"/>
      <c r="GWJ32" s="731"/>
      <c r="GWK32" s="731"/>
      <c r="GWL32" s="731"/>
      <c r="GWM32" s="731"/>
      <c r="GWN32" s="731"/>
      <c r="GWO32" s="731"/>
      <c r="GWP32" s="731"/>
      <c r="GWQ32" s="731"/>
      <c r="GWR32" s="731"/>
      <c r="GWS32" s="731"/>
      <c r="GWT32" s="731"/>
      <c r="GWU32" s="731"/>
      <c r="GWV32" s="731"/>
      <c r="GWW32" s="731"/>
      <c r="GWX32" s="731"/>
      <c r="GWY32" s="731"/>
      <c r="GWZ32" s="731"/>
      <c r="GXA32" s="731"/>
      <c r="GXB32" s="731"/>
      <c r="GXC32" s="731"/>
      <c r="GXD32" s="731"/>
      <c r="GXE32" s="731"/>
      <c r="GXF32" s="731"/>
      <c r="GXG32" s="731"/>
      <c r="GXH32" s="731"/>
      <c r="GXI32" s="731"/>
      <c r="GXJ32" s="731"/>
      <c r="GXK32" s="731"/>
      <c r="GXL32" s="731"/>
      <c r="GXM32" s="731"/>
      <c r="GXN32" s="731"/>
      <c r="GXO32" s="731"/>
      <c r="GXP32" s="731"/>
      <c r="GXQ32" s="731"/>
      <c r="GXR32" s="731"/>
      <c r="GXS32" s="731"/>
      <c r="GXT32" s="731"/>
      <c r="GXU32" s="731"/>
      <c r="GXV32" s="731"/>
      <c r="GXW32" s="731"/>
      <c r="GXX32" s="731"/>
      <c r="GXY32" s="731"/>
      <c r="GXZ32" s="731"/>
      <c r="GYA32" s="731"/>
      <c r="GYB32" s="731"/>
      <c r="GYC32" s="731"/>
      <c r="GYD32" s="731"/>
      <c r="GYE32" s="731"/>
      <c r="GYF32" s="731"/>
      <c r="GYG32" s="731"/>
      <c r="GYH32" s="731"/>
      <c r="GYI32" s="731"/>
      <c r="GYJ32" s="731"/>
      <c r="GYK32" s="731"/>
      <c r="GYL32" s="731"/>
      <c r="GYM32" s="731"/>
      <c r="GYN32" s="731"/>
      <c r="GYO32" s="731"/>
      <c r="GYP32" s="731"/>
      <c r="GYQ32" s="731"/>
      <c r="GYR32" s="731"/>
      <c r="GYS32" s="731"/>
      <c r="GYT32" s="731"/>
      <c r="GYU32" s="731"/>
      <c r="GYV32" s="731"/>
      <c r="GYW32" s="731"/>
      <c r="GYX32" s="731"/>
      <c r="GYY32" s="731"/>
      <c r="GYZ32" s="731"/>
      <c r="GZA32" s="731"/>
      <c r="GZB32" s="731"/>
      <c r="GZC32" s="731"/>
      <c r="GZD32" s="731"/>
      <c r="GZE32" s="731"/>
      <c r="GZF32" s="731"/>
      <c r="GZG32" s="731"/>
      <c r="GZH32" s="731"/>
      <c r="GZI32" s="731"/>
      <c r="GZJ32" s="731"/>
      <c r="GZK32" s="731"/>
      <c r="GZL32" s="731"/>
      <c r="GZM32" s="731"/>
      <c r="GZN32" s="731"/>
      <c r="GZO32" s="731"/>
      <c r="GZP32" s="731"/>
      <c r="GZQ32" s="731"/>
      <c r="GZR32" s="731"/>
      <c r="GZS32" s="731"/>
      <c r="GZT32" s="731"/>
      <c r="GZU32" s="731"/>
      <c r="GZV32" s="731"/>
      <c r="GZW32" s="731"/>
      <c r="GZX32" s="731"/>
      <c r="GZY32" s="731"/>
      <c r="GZZ32" s="731"/>
      <c r="HAA32" s="731"/>
      <c r="HAB32" s="731"/>
      <c r="HAC32" s="731"/>
      <c r="HAD32" s="731"/>
      <c r="HAE32" s="731"/>
      <c r="HAF32" s="731"/>
      <c r="HAG32" s="731"/>
      <c r="HAH32" s="731"/>
      <c r="HAI32" s="731"/>
      <c r="HAJ32" s="731"/>
      <c r="HAK32" s="731"/>
      <c r="HAL32" s="731"/>
      <c r="HAM32" s="731"/>
      <c r="HAN32" s="731"/>
      <c r="HAO32" s="731"/>
      <c r="HAP32" s="731"/>
      <c r="HAQ32" s="731"/>
      <c r="HAR32" s="731"/>
      <c r="HAS32" s="731"/>
      <c r="HAT32" s="731"/>
      <c r="HAU32" s="731"/>
      <c r="HAV32" s="731"/>
      <c r="HAW32" s="731"/>
      <c r="HAX32" s="731"/>
      <c r="HAY32" s="731"/>
      <c r="HAZ32" s="731"/>
      <c r="HBA32" s="731"/>
      <c r="HBB32" s="731"/>
      <c r="HBC32" s="731"/>
      <c r="HBD32" s="731"/>
      <c r="HBE32" s="731"/>
      <c r="HBF32" s="731"/>
      <c r="HBG32" s="731"/>
      <c r="HBH32" s="731"/>
      <c r="HBI32" s="731"/>
      <c r="HBJ32" s="731"/>
      <c r="HBK32" s="731"/>
      <c r="HBL32" s="731"/>
      <c r="HBM32" s="731"/>
      <c r="HBN32" s="731"/>
      <c r="HBO32" s="731"/>
      <c r="HBP32" s="731"/>
      <c r="HBQ32" s="731"/>
      <c r="HBR32" s="731"/>
      <c r="HBS32" s="731"/>
      <c r="HBT32" s="731"/>
      <c r="HBU32" s="731"/>
      <c r="HBV32" s="731"/>
      <c r="HBW32" s="731"/>
      <c r="HBX32" s="731"/>
      <c r="HBY32" s="731"/>
      <c r="HBZ32" s="731"/>
      <c r="HCA32" s="731"/>
      <c r="HCB32" s="731"/>
      <c r="HCC32" s="731"/>
      <c r="HCD32" s="731"/>
      <c r="HCE32" s="731"/>
      <c r="HCF32" s="731"/>
      <c r="HCG32" s="731"/>
      <c r="HCH32" s="731"/>
      <c r="HCI32" s="731"/>
      <c r="HCJ32" s="731"/>
      <c r="HCK32" s="731"/>
      <c r="HCL32" s="731"/>
      <c r="HCM32" s="731"/>
      <c r="HCN32" s="731"/>
      <c r="HCO32" s="731"/>
      <c r="HCP32" s="731"/>
      <c r="HCQ32" s="731"/>
      <c r="HCR32" s="731"/>
      <c r="HCS32" s="731"/>
      <c r="HCT32" s="731"/>
      <c r="HCU32" s="731"/>
      <c r="HCV32" s="731"/>
      <c r="HCW32" s="731"/>
      <c r="HCX32" s="731"/>
      <c r="HCY32" s="731"/>
      <c r="HCZ32" s="731"/>
      <c r="HDA32" s="731"/>
      <c r="HDB32" s="731"/>
      <c r="HDC32" s="731"/>
      <c r="HDD32" s="731"/>
      <c r="HDE32" s="731"/>
      <c r="HDF32" s="731"/>
      <c r="HDG32" s="731"/>
      <c r="HDH32" s="731"/>
      <c r="HDI32" s="731"/>
      <c r="HDJ32" s="731"/>
      <c r="HDK32" s="731"/>
      <c r="HDL32" s="731"/>
      <c r="HDM32" s="731"/>
      <c r="HDN32" s="731"/>
      <c r="HDO32" s="731"/>
      <c r="HDP32" s="731"/>
      <c r="HDQ32" s="731"/>
      <c r="HDR32" s="731"/>
      <c r="HDS32" s="731"/>
      <c r="HDT32" s="731"/>
      <c r="HDU32" s="731"/>
      <c r="HDV32" s="731"/>
      <c r="HDW32" s="731"/>
      <c r="HDX32" s="731"/>
      <c r="HDY32" s="731"/>
      <c r="HDZ32" s="731"/>
      <c r="HEA32" s="731"/>
      <c r="HEB32" s="731"/>
      <c r="HEC32" s="731"/>
      <c r="HED32" s="731"/>
      <c r="HEE32" s="731"/>
      <c r="HEF32" s="731"/>
      <c r="HEG32" s="731"/>
      <c r="HEH32" s="731"/>
      <c r="HEI32" s="731"/>
      <c r="HEJ32" s="731"/>
      <c r="HEK32" s="731"/>
      <c r="HEL32" s="731"/>
      <c r="HEM32" s="731"/>
      <c r="HEN32" s="731"/>
      <c r="HEO32" s="731"/>
      <c r="HEP32" s="731"/>
      <c r="HEQ32" s="731"/>
      <c r="HER32" s="731"/>
      <c r="HES32" s="731"/>
      <c r="HET32" s="731"/>
      <c r="HEU32" s="731"/>
      <c r="HEV32" s="731"/>
      <c r="HEW32" s="731"/>
      <c r="HEX32" s="731"/>
      <c r="HEY32" s="731"/>
      <c r="HEZ32" s="731"/>
      <c r="HFA32" s="731"/>
      <c r="HFB32" s="731"/>
      <c r="HFC32" s="731"/>
      <c r="HFD32" s="731"/>
      <c r="HFE32" s="731"/>
      <c r="HFF32" s="731"/>
      <c r="HFG32" s="731"/>
      <c r="HFH32" s="731"/>
      <c r="HFI32" s="731"/>
      <c r="HFJ32" s="731"/>
      <c r="HFK32" s="731"/>
      <c r="HFL32" s="731"/>
      <c r="HFM32" s="731"/>
      <c r="HFN32" s="731"/>
      <c r="HFO32" s="731"/>
      <c r="HFP32" s="731"/>
      <c r="HFQ32" s="731"/>
      <c r="HFR32" s="731"/>
      <c r="HFS32" s="731"/>
      <c r="HFT32" s="731"/>
      <c r="HFU32" s="731"/>
      <c r="HFV32" s="731"/>
      <c r="HFW32" s="731"/>
      <c r="HFX32" s="731"/>
      <c r="HFY32" s="731"/>
      <c r="HFZ32" s="731"/>
      <c r="HGA32" s="731"/>
      <c r="HGB32" s="731"/>
      <c r="HGC32" s="731"/>
      <c r="HGD32" s="731"/>
      <c r="HGE32" s="731"/>
      <c r="HGF32" s="731"/>
      <c r="HGG32" s="731"/>
      <c r="HGH32" s="731"/>
      <c r="HGI32" s="731"/>
      <c r="HGJ32" s="731"/>
      <c r="HGK32" s="731"/>
      <c r="HGL32" s="731"/>
      <c r="HGM32" s="731"/>
      <c r="HGN32" s="731"/>
      <c r="HGO32" s="731"/>
      <c r="HGP32" s="731"/>
      <c r="HGQ32" s="731"/>
      <c r="HGR32" s="731"/>
      <c r="HGS32" s="731"/>
      <c r="HGT32" s="731"/>
      <c r="HGU32" s="731"/>
      <c r="HGV32" s="731"/>
      <c r="HGW32" s="731"/>
      <c r="HGX32" s="731"/>
      <c r="HGY32" s="731"/>
      <c r="HGZ32" s="731"/>
      <c r="HHA32" s="731"/>
      <c r="HHB32" s="731"/>
      <c r="HHC32" s="731"/>
      <c r="HHD32" s="731"/>
      <c r="HHE32" s="731"/>
      <c r="HHF32" s="731"/>
      <c r="HHG32" s="731"/>
      <c r="HHH32" s="731"/>
      <c r="HHI32" s="731"/>
      <c r="HHJ32" s="731"/>
      <c r="HHK32" s="731"/>
      <c r="HHL32" s="731"/>
      <c r="HHM32" s="731"/>
      <c r="HHN32" s="731"/>
      <c r="HHO32" s="731"/>
      <c r="HHP32" s="731"/>
      <c r="HHQ32" s="731"/>
      <c r="HHR32" s="731"/>
      <c r="HHS32" s="731"/>
      <c r="HHT32" s="731"/>
      <c r="HHU32" s="731"/>
      <c r="HHV32" s="731"/>
      <c r="HHW32" s="731"/>
      <c r="HHX32" s="731"/>
      <c r="HHY32" s="731"/>
      <c r="HHZ32" s="731"/>
      <c r="HIA32" s="731"/>
      <c r="HIB32" s="731"/>
      <c r="HIC32" s="731"/>
      <c r="HID32" s="731"/>
      <c r="HIE32" s="731"/>
      <c r="HIF32" s="731"/>
      <c r="HIG32" s="731"/>
      <c r="HIH32" s="731"/>
      <c r="HII32" s="731"/>
      <c r="HIJ32" s="731"/>
      <c r="HIK32" s="731"/>
      <c r="HIL32" s="731"/>
      <c r="HIM32" s="731"/>
      <c r="HIN32" s="731"/>
      <c r="HIO32" s="731"/>
      <c r="HIP32" s="731"/>
      <c r="HIQ32" s="731"/>
      <c r="HIR32" s="731"/>
      <c r="HIS32" s="731"/>
      <c r="HIT32" s="731"/>
      <c r="HIU32" s="731"/>
      <c r="HIV32" s="731"/>
      <c r="HIW32" s="731"/>
      <c r="HIX32" s="731"/>
      <c r="HIY32" s="731"/>
      <c r="HIZ32" s="731"/>
      <c r="HJA32" s="731"/>
      <c r="HJB32" s="731"/>
      <c r="HJC32" s="731"/>
      <c r="HJD32" s="731"/>
      <c r="HJE32" s="731"/>
      <c r="HJF32" s="731"/>
      <c r="HJG32" s="731"/>
      <c r="HJH32" s="731"/>
      <c r="HJI32" s="731"/>
      <c r="HJJ32" s="731"/>
      <c r="HJK32" s="731"/>
      <c r="HJL32" s="731"/>
      <c r="HJM32" s="731"/>
      <c r="HJN32" s="731"/>
      <c r="HJO32" s="731"/>
      <c r="HJP32" s="731"/>
      <c r="HJQ32" s="731"/>
      <c r="HJR32" s="731"/>
      <c r="HJS32" s="731"/>
      <c r="HJT32" s="731"/>
      <c r="HJU32" s="731"/>
      <c r="HJV32" s="731"/>
      <c r="HJW32" s="731"/>
      <c r="HJX32" s="731"/>
      <c r="HJY32" s="731"/>
      <c r="HJZ32" s="731"/>
      <c r="HKA32" s="731"/>
      <c r="HKB32" s="731"/>
      <c r="HKC32" s="731"/>
      <c r="HKD32" s="731"/>
      <c r="HKE32" s="731"/>
      <c r="HKF32" s="731"/>
      <c r="HKG32" s="731"/>
      <c r="HKH32" s="731"/>
      <c r="HKI32" s="731"/>
      <c r="HKJ32" s="731"/>
      <c r="HKK32" s="731"/>
      <c r="HKL32" s="731"/>
      <c r="HKM32" s="731"/>
      <c r="HKN32" s="731"/>
      <c r="HKO32" s="731"/>
      <c r="HKP32" s="731"/>
      <c r="HKQ32" s="731"/>
      <c r="HKR32" s="731"/>
      <c r="HKS32" s="731"/>
      <c r="HKT32" s="731"/>
      <c r="HKU32" s="731"/>
      <c r="HKV32" s="731"/>
      <c r="HKW32" s="731"/>
      <c r="HKX32" s="731"/>
      <c r="HKY32" s="731"/>
      <c r="HKZ32" s="731"/>
      <c r="HLA32" s="731"/>
      <c r="HLB32" s="731"/>
      <c r="HLC32" s="731"/>
      <c r="HLD32" s="731"/>
      <c r="HLE32" s="731"/>
      <c r="HLF32" s="731"/>
      <c r="HLG32" s="731"/>
      <c r="HLH32" s="731"/>
      <c r="HLI32" s="731"/>
      <c r="HLJ32" s="731"/>
      <c r="HLK32" s="731"/>
      <c r="HLL32" s="731"/>
      <c r="HLM32" s="731"/>
      <c r="HLN32" s="731"/>
      <c r="HLO32" s="731"/>
      <c r="HLP32" s="731"/>
      <c r="HLQ32" s="731"/>
      <c r="HLR32" s="731"/>
      <c r="HLS32" s="731"/>
      <c r="HLT32" s="731"/>
      <c r="HLU32" s="731"/>
      <c r="HLV32" s="731"/>
      <c r="HLW32" s="731"/>
      <c r="HLX32" s="731"/>
      <c r="HLY32" s="731"/>
      <c r="HLZ32" s="731"/>
      <c r="HMA32" s="731"/>
      <c r="HMB32" s="731"/>
      <c r="HMC32" s="731"/>
      <c r="HMD32" s="731"/>
      <c r="HME32" s="731"/>
      <c r="HMF32" s="731"/>
      <c r="HMG32" s="731"/>
      <c r="HMH32" s="731"/>
      <c r="HMI32" s="731"/>
      <c r="HMJ32" s="731"/>
      <c r="HMK32" s="731"/>
      <c r="HML32" s="731"/>
      <c r="HMM32" s="731"/>
      <c r="HMN32" s="731"/>
      <c r="HMO32" s="731"/>
      <c r="HMP32" s="731"/>
      <c r="HMQ32" s="731"/>
      <c r="HMR32" s="731"/>
      <c r="HMS32" s="731"/>
      <c r="HMT32" s="731"/>
      <c r="HMU32" s="731"/>
      <c r="HMV32" s="731"/>
      <c r="HMW32" s="731"/>
      <c r="HMX32" s="731"/>
      <c r="HMY32" s="731"/>
      <c r="HMZ32" s="731"/>
      <c r="HNA32" s="731"/>
      <c r="HNB32" s="731"/>
      <c r="HNC32" s="731"/>
      <c r="HND32" s="731"/>
      <c r="HNE32" s="731"/>
      <c r="HNF32" s="731"/>
      <c r="HNG32" s="731"/>
      <c r="HNH32" s="731"/>
      <c r="HNI32" s="731"/>
      <c r="HNJ32" s="731"/>
      <c r="HNK32" s="731"/>
      <c r="HNL32" s="731"/>
      <c r="HNM32" s="731"/>
      <c r="HNN32" s="731"/>
      <c r="HNO32" s="731"/>
      <c r="HNP32" s="731"/>
      <c r="HNQ32" s="731"/>
      <c r="HNR32" s="731"/>
      <c r="HNS32" s="731"/>
      <c r="HNT32" s="731"/>
      <c r="HNU32" s="731"/>
      <c r="HNV32" s="731"/>
      <c r="HNW32" s="731"/>
      <c r="HNX32" s="731"/>
      <c r="HNY32" s="731"/>
      <c r="HNZ32" s="731"/>
      <c r="HOA32" s="731"/>
      <c r="HOB32" s="731"/>
      <c r="HOC32" s="731"/>
      <c r="HOD32" s="731"/>
      <c r="HOE32" s="731"/>
      <c r="HOF32" s="731"/>
      <c r="HOG32" s="731"/>
      <c r="HOH32" s="731"/>
      <c r="HOI32" s="731"/>
      <c r="HOJ32" s="731"/>
      <c r="HOK32" s="731"/>
      <c r="HOL32" s="731"/>
      <c r="HOM32" s="731"/>
      <c r="HON32" s="731"/>
      <c r="HOO32" s="731"/>
      <c r="HOP32" s="731"/>
      <c r="HOQ32" s="731"/>
      <c r="HOR32" s="731"/>
      <c r="HOS32" s="731"/>
      <c r="HOT32" s="731"/>
      <c r="HOU32" s="731"/>
      <c r="HOV32" s="731"/>
      <c r="HOW32" s="731"/>
      <c r="HOX32" s="731"/>
      <c r="HOY32" s="731"/>
      <c r="HOZ32" s="731"/>
      <c r="HPA32" s="731"/>
      <c r="HPB32" s="731"/>
      <c r="HPC32" s="731"/>
      <c r="HPD32" s="731"/>
      <c r="HPE32" s="731"/>
      <c r="HPF32" s="731"/>
      <c r="HPG32" s="731"/>
      <c r="HPH32" s="731"/>
      <c r="HPI32" s="731"/>
      <c r="HPJ32" s="731"/>
      <c r="HPK32" s="731"/>
      <c r="HPL32" s="731"/>
      <c r="HPM32" s="731"/>
      <c r="HPN32" s="731"/>
      <c r="HPO32" s="731"/>
      <c r="HPP32" s="731"/>
      <c r="HPQ32" s="731"/>
      <c r="HPR32" s="731"/>
      <c r="HPS32" s="731"/>
      <c r="HPT32" s="731"/>
      <c r="HPU32" s="731"/>
      <c r="HPV32" s="731"/>
      <c r="HPW32" s="731"/>
      <c r="HPX32" s="731"/>
      <c r="HPY32" s="731"/>
      <c r="HPZ32" s="731"/>
      <c r="HQA32" s="731"/>
      <c r="HQB32" s="731"/>
      <c r="HQC32" s="731"/>
      <c r="HQD32" s="731"/>
      <c r="HQE32" s="731"/>
      <c r="HQF32" s="731"/>
      <c r="HQG32" s="731"/>
      <c r="HQH32" s="731"/>
      <c r="HQI32" s="731"/>
      <c r="HQJ32" s="731"/>
      <c r="HQK32" s="731"/>
      <c r="HQL32" s="731"/>
      <c r="HQM32" s="731"/>
      <c r="HQN32" s="731"/>
      <c r="HQO32" s="731"/>
      <c r="HQP32" s="731"/>
      <c r="HQQ32" s="731"/>
      <c r="HQR32" s="731"/>
      <c r="HQS32" s="731"/>
      <c r="HQT32" s="731"/>
      <c r="HQU32" s="731"/>
      <c r="HQV32" s="731"/>
      <c r="HQW32" s="731"/>
      <c r="HQX32" s="731"/>
      <c r="HQY32" s="731"/>
      <c r="HQZ32" s="731"/>
      <c r="HRA32" s="731"/>
      <c r="HRB32" s="731"/>
      <c r="HRC32" s="731"/>
      <c r="HRD32" s="731"/>
      <c r="HRE32" s="731"/>
      <c r="HRF32" s="731"/>
      <c r="HRG32" s="731"/>
      <c r="HRH32" s="731"/>
      <c r="HRI32" s="731"/>
      <c r="HRJ32" s="731"/>
      <c r="HRK32" s="731"/>
      <c r="HRL32" s="731"/>
      <c r="HRM32" s="731"/>
      <c r="HRN32" s="731"/>
      <c r="HRO32" s="731"/>
      <c r="HRP32" s="731"/>
      <c r="HRQ32" s="731"/>
      <c r="HRR32" s="731"/>
      <c r="HRS32" s="731"/>
      <c r="HRT32" s="731"/>
      <c r="HRU32" s="731"/>
      <c r="HRV32" s="731"/>
      <c r="HRW32" s="731"/>
      <c r="HRX32" s="731"/>
      <c r="HRY32" s="731"/>
      <c r="HRZ32" s="731"/>
      <c r="HSA32" s="731"/>
      <c r="HSB32" s="731"/>
      <c r="HSC32" s="731"/>
      <c r="HSD32" s="731"/>
      <c r="HSE32" s="731"/>
      <c r="HSF32" s="731"/>
      <c r="HSG32" s="731"/>
      <c r="HSH32" s="731"/>
      <c r="HSI32" s="731"/>
      <c r="HSJ32" s="731"/>
      <c r="HSK32" s="731"/>
      <c r="HSL32" s="731"/>
      <c r="HSM32" s="731"/>
      <c r="HSN32" s="731"/>
      <c r="HSO32" s="731"/>
      <c r="HSP32" s="731"/>
      <c r="HSQ32" s="731"/>
      <c r="HSR32" s="731"/>
      <c r="HSS32" s="731"/>
      <c r="HST32" s="731"/>
      <c r="HSU32" s="731"/>
      <c r="HSV32" s="731"/>
      <c r="HSW32" s="731"/>
      <c r="HSX32" s="731"/>
      <c r="HSY32" s="731"/>
      <c r="HSZ32" s="731"/>
      <c r="HTA32" s="731"/>
      <c r="HTB32" s="731"/>
      <c r="HTC32" s="731"/>
      <c r="HTD32" s="731"/>
      <c r="HTE32" s="731"/>
      <c r="HTF32" s="731"/>
      <c r="HTG32" s="731"/>
      <c r="HTH32" s="731"/>
      <c r="HTI32" s="731"/>
      <c r="HTJ32" s="731"/>
      <c r="HTK32" s="731"/>
      <c r="HTL32" s="731"/>
      <c r="HTM32" s="731"/>
      <c r="HTN32" s="731"/>
      <c r="HTO32" s="731"/>
      <c r="HTP32" s="731"/>
      <c r="HTQ32" s="731"/>
      <c r="HTR32" s="731"/>
      <c r="HTS32" s="731"/>
      <c r="HTT32" s="731"/>
      <c r="HTU32" s="731"/>
      <c r="HTV32" s="731"/>
      <c r="HTW32" s="731"/>
      <c r="HTX32" s="731"/>
      <c r="HTY32" s="731"/>
      <c r="HTZ32" s="731"/>
      <c r="HUA32" s="731"/>
      <c r="HUB32" s="731"/>
      <c r="HUC32" s="731"/>
      <c r="HUD32" s="731"/>
      <c r="HUE32" s="731"/>
      <c r="HUF32" s="731"/>
      <c r="HUG32" s="731"/>
      <c r="HUH32" s="731"/>
      <c r="HUI32" s="731"/>
      <c r="HUJ32" s="731"/>
      <c r="HUK32" s="731"/>
      <c r="HUL32" s="731"/>
      <c r="HUM32" s="731"/>
      <c r="HUN32" s="731"/>
      <c r="HUO32" s="731"/>
      <c r="HUP32" s="731"/>
      <c r="HUQ32" s="731"/>
      <c r="HUR32" s="731"/>
      <c r="HUS32" s="731"/>
      <c r="HUT32" s="731"/>
      <c r="HUU32" s="731"/>
      <c r="HUV32" s="731"/>
      <c r="HUW32" s="731"/>
      <c r="HUX32" s="731"/>
      <c r="HUY32" s="731"/>
      <c r="HUZ32" s="731"/>
      <c r="HVA32" s="731"/>
      <c r="HVB32" s="731"/>
      <c r="HVC32" s="731"/>
      <c r="HVD32" s="731"/>
      <c r="HVE32" s="731"/>
      <c r="HVF32" s="731"/>
      <c r="HVG32" s="731"/>
      <c r="HVH32" s="731"/>
      <c r="HVI32" s="731"/>
      <c r="HVJ32" s="731"/>
      <c r="HVK32" s="731"/>
      <c r="HVL32" s="731"/>
      <c r="HVM32" s="731"/>
      <c r="HVN32" s="731"/>
      <c r="HVO32" s="731"/>
      <c r="HVP32" s="731"/>
      <c r="HVQ32" s="731"/>
      <c r="HVR32" s="731"/>
      <c r="HVS32" s="731"/>
      <c r="HVT32" s="731"/>
      <c r="HVU32" s="731"/>
      <c r="HVV32" s="731"/>
      <c r="HVW32" s="731"/>
      <c r="HVX32" s="731"/>
      <c r="HVY32" s="731"/>
      <c r="HVZ32" s="731"/>
      <c r="HWA32" s="731"/>
      <c r="HWB32" s="731"/>
      <c r="HWC32" s="731"/>
      <c r="HWD32" s="731"/>
      <c r="HWE32" s="731"/>
      <c r="HWF32" s="731"/>
      <c r="HWG32" s="731"/>
      <c r="HWH32" s="731"/>
      <c r="HWI32" s="731"/>
      <c r="HWJ32" s="731"/>
      <c r="HWK32" s="731"/>
      <c r="HWL32" s="731"/>
      <c r="HWM32" s="731"/>
      <c r="HWN32" s="731"/>
      <c r="HWO32" s="731"/>
      <c r="HWP32" s="731"/>
      <c r="HWQ32" s="731"/>
      <c r="HWR32" s="731"/>
      <c r="HWS32" s="731"/>
      <c r="HWT32" s="731"/>
      <c r="HWU32" s="731"/>
      <c r="HWV32" s="731"/>
      <c r="HWW32" s="731"/>
      <c r="HWX32" s="731"/>
      <c r="HWY32" s="731"/>
      <c r="HWZ32" s="731"/>
      <c r="HXA32" s="731"/>
      <c r="HXB32" s="731"/>
      <c r="HXC32" s="731"/>
      <c r="HXD32" s="731"/>
      <c r="HXE32" s="731"/>
      <c r="HXF32" s="731"/>
      <c r="HXG32" s="731"/>
      <c r="HXH32" s="731"/>
      <c r="HXI32" s="731"/>
      <c r="HXJ32" s="731"/>
      <c r="HXK32" s="731"/>
      <c r="HXL32" s="731"/>
      <c r="HXM32" s="731"/>
      <c r="HXN32" s="731"/>
      <c r="HXO32" s="731"/>
      <c r="HXP32" s="731"/>
      <c r="HXQ32" s="731"/>
      <c r="HXR32" s="731"/>
      <c r="HXS32" s="731"/>
      <c r="HXT32" s="731"/>
      <c r="HXU32" s="731"/>
      <c r="HXV32" s="731"/>
      <c r="HXW32" s="731"/>
      <c r="HXX32" s="731"/>
      <c r="HXY32" s="731"/>
      <c r="HXZ32" s="731"/>
      <c r="HYA32" s="731"/>
      <c r="HYB32" s="731"/>
      <c r="HYC32" s="731"/>
      <c r="HYD32" s="731"/>
      <c r="HYE32" s="731"/>
      <c r="HYF32" s="731"/>
      <c r="HYG32" s="731"/>
      <c r="HYH32" s="731"/>
      <c r="HYI32" s="731"/>
      <c r="HYJ32" s="731"/>
      <c r="HYK32" s="731"/>
      <c r="HYL32" s="731"/>
      <c r="HYM32" s="731"/>
      <c r="HYN32" s="731"/>
      <c r="HYO32" s="731"/>
      <c r="HYP32" s="731"/>
      <c r="HYQ32" s="731"/>
      <c r="HYR32" s="731"/>
      <c r="HYS32" s="731"/>
      <c r="HYT32" s="731"/>
      <c r="HYU32" s="731"/>
      <c r="HYV32" s="731"/>
      <c r="HYW32" s="731"/>
      <c r="HYX32" s="731"/>
      <c r="HYY32" s="731"/>
      <c r="HYZ32" s="731"/>
      <c r="HZA32" s="731"/>
      <c r="HZB32" s="731"/>
      <c r="HZC32" s="731"/>
      <c r="HZD32" s="731"/>
      <c r="HZE32" s="731"/>
      <c r="HZF32" s="731"/>
      <c r="HZG32" s="731"/>
      <c r="HZH32" s="731"/>
      <c r="HZI32" s="731"/>
      <c r="HZJ32" s="731"/>
      <c r="HZK32" s="731"/>
      <c r="HZL32" s="731"/>
      <c r="HZM32" s="731"/>
      <c r="HZN32" s="731"/>
      <c r="HZO32" s="731"/>
      <c r="HZP32" s="731"/>
      <c r="HZQ32" s="731"/>
      <c r="HZR32" s="731"/>
      <c r="HZS32" s="731"/>
      <c r="HZT32" s="731"/>
      <c r="HZU32" s="731"/>
      <c r="HZV32" s="731"/>
      <c r="HZW32" s="731"/>
      <c r="HZX32" s="731"/>
      <c r="HZY32" s="731"/>
      <c r="HZZ32" s="731"/>
      <c r="IAA32" s="731"/>
      <c r="IAB32" s="731"/>
      <c r="IAC32" s="731"/>
      <c r="IAD32" s="731"/>
      <c r="IAE32" s="731"/>
      <c r="IAF32" s="731"/>
      <c r="IAG32" s="731"/>
      <c r="IAH32" s="731"/>
      <c r="IAI32" s="731"/>
      <c r="IAJ32" s="731"/>
      <c r="IAK32" s="731"/>
      <c r="IAL32" s="731"/>
      <c r="IAM32" s="731"/>
      <c r="IAN32" s="731"/>
      <c r="IAO32" s="731"/>
      <c r="IAP32" s="731"/>
      <c r="IAQ32" s="731"/>
      <c r="IAR32" s="731"/>
      <c r="IAS32" s="731"/>
      <c r="IAT32" s="731"/>
      <c r="IAU32" s="731"/>
      <c r="IAV32" s="731"/>
      <c r="IAW32" s="731"/>
      <c r="IAX32" s="731"/>
      <c r="IAY32" s="731"/>
      <c r="IAZ32" s="731"/>
      <c r="IBA32" s="731"/>
      <c r="IBB32" s="731"/>
      <c r="IBC32" s="731"/>
      <c r="IBD32" s="731"/>
      <c r="IBE32" s="731"/>
      <c r="IBF32" s="731"/>
      <c r="IBG32" s="731"/>
      <c r="IBH32" s="731"/>
      <c r="IBI32" s="731"/>
      <c r="IBJ32" s="731"/>
      <c r="IBK32" s="731"/>
      <c r="IBL32" s="731"/>
      <c r="IBM32" s="731"/>
      <c r="IBN32" s="731"/>
      <c r="IBO32" s="731"/>
      <c r="IBP32" s="731"/>
      <c r="IBQ32" s="731"/>
      <c r="IBR32" s="731"/>
      <c r="IBS32" s="731"/>
      <c r="IBT32" s="731"/>
      <c r="IBU32" s="731"/>
      <c r="IBV32" s="731"/>
      <c r="IBW32" s="731"/>
      <c r="IBX32" s="731"/>
      <c r="IBY32" s="731"/>
      <c r="IBZ32" s="731"/>
      <c r="ICA32" s="731"/>
      <c r="ICB32" s="731"/>
      <c r="ICC32" s="731"/>
      <c r="ICD32" s="731"/>
      <c r="ICE32" s="731"/>
      <c r="ICF32" s="731"/>
      <c r="ICG32" s="731"/>
      <c r="ICH32" s="731"/>
      <c r="ICI32" s="731"/>
      <c r="ICJ32" s="731"/>
      <c r="ICK32" s="731"/>
      <c r="ICL32" s="731"/>
      <c r="ICM32" s="731"/>
      <c r="ICN32" s="731"/>
      <c r="ICO32" s="731"/>
      <c r="ICP32" s="731"/>
      <c r="ICQ32" s="731"/>
      <c r="ICR32" s="731"/>
      <c r="ICS32" s="731"/>
      <c r="ICT32" s="731"/>
      <c r="ICU32" s="731"/>
      <c r="ICV32" s="731"/>
      <c r="ICW32" s="731"/>
      <c r="ICX32" s="731"/>
      <c r="ICY32" s="731"/>
      <c r="ICZ32" s="731"/>
      <c r="IDA32" s="731"/>
      <c r="IDB32" s="731"/>
      <c r="IDC32" s="731"/>
      <c r="IDD32" s="731"/>
      <c r="IDE32" s="731"/>
      <c r="IDF32" s="731"/>
      <c r="IDG32" s="731"/>
      <c r="IDH32" s="731"/>
      <c r="IDI32" s="731"/>
      <c r="IDJ32" s="731"/>
      <c r="IDK32" s="731"/>
      <c r="IDL32" s="731"/>
      <c r="IDM32" s="731"/>
      <c r="IDN32" s="731"/>
      <c r="IDO32" s="731"/>
      <c r="IDP32" s="731"/>
      <c r="IDQ32" s="731"/>
      <c r="IDR32" s="731"/>
      <c r="IDS32" s="731"/>
      <c r="IDT32" s="731"/>
      <c r="IDU32" s="731"/>
      <c r="IDV32" s="731"/>
      <c r="IDW32" s="731"/>
      <c r="IDX32" s="731"/>
      <c r="IDY32" s="731"/>
      <c r="IDZ32" s="731"/>
      <c r="IEA32" s="731"/>
      <c r="IEB32" s="731"/>
      <c r="IEC32" s="731"/>
      <c r="IED32" s="731"/>
      <c r="IEE32" s="731"/>
      <c r="IEF32" s="731"/>
      <c r="IEG32" s="731"/>
      <c r="IEH32" s="731"/>
      <c r="IEI32" s="731"/>
      <c r="IEJ32" s="731"/>
      <c r="IEK32" s="731"/>
      <c r="IEL32" s="731"/>
      <c r="IEM32" s="731"/>
      <c r="IEN32" s="731"/>
      <c r="IEO32" s="731"/>
      <c r="IEP32" s="731"/>
      <c r="IEQ32" s="731"/>
      <c r="IER32" s="731"/>
      <c r="IES32" s="731"/>
      <c r="IET32" s="731"/>
      <c r="IEU32" s="731"/>
      <c r="IEV32" s="731"/>
      <c r="IEW32" s="731"/>
      <c r="IEX32" s="731"/>
      <c r="IEY32" s="731"/>
      <c r="IEZ32" s="731"/>
      <c r="IFA32" s="731"/>
      <c r="IFB32" s="731"/>
      <c r="IFC32" s="731"/>
      <c r="IFD32" s="731"/>
      <c r="IFE32" s="731"/>
      <c r="IFF32" s="731"/>
      <c r="IFG32" s="731"/>
      <c r="IFH32" s="731"/>
      <c r="IFI32" s="731"/>
      <c r="IFJ32" s="731"/>
      <c r="IFK32" s="731"/>
      <c r="IFL32" s="731"/>
      <c r="IFM32" s="731"/>
      <c r="IFN32" s="731"/>
      <c r="IFO32" s="731"/>
      <c r="IFP32" s="731"/>
      <c r="IFQ32" s="731"/>
      <c r="IFR32" s="731"/>
      <c r="IFS32" s="731"/>
      <c r="IFT32" s="731"/>
      <c r="IFU32" s="731"/>
      <c r="IFV32" s="731"/>
      <c r="IFW32" s="731"/>
      <c r="IFX32" s="731"/>
      <c r="IFY32" s="731"/>
      <c r="IFZ32" s="731"/>
      <c r="IGA32" s="731"/>
      <c r="IGB32" s="731"/>
      <c r="IGC32" s="731"/>
      <c r="IGD32" s="731"/>
      <c r="IGE32" s="731"/>
      <c r="IGF32" s="731"/>
      <c r="IGG32" s="731"/>
      <c r="IGH32" s="731"/>
      <c r="IGI32" s="731"/>
      <c r="IGJ32" s="731"/>
      <c r="IGK32" s="731"/>
      <c r="IGL32" s="731"/>
      <c r="IGM32" s="731"/>
      <c r="IGN32" s="731"/>
      <c r="IGO32" s="731"/>
      <c r="IGP32" s="731"/>
      <c r="IGQ32" s="731"/>
      <c r="IGR32" s="731"/>
      <c r="IGS32" s="731"/>
      <c r="IGT32" s="731"/>
      <c r="IGU32" s="731"/>
      <c r="IGV32" s="731"/>
      <c r="IGW32" s="731"/>
      <c r="IGX32" s="731"/>
      <c r="IGY32" s="731"/>
      <c r="IGZ32" s="731"/>
      <c r="IHA32" s="731"/>
      <c r="IHB32" s="731"/>
      <c r="IHC32" s="731"/>
      <c r="IHD32" s="731"/>
      <c r="IHE32" s="731"/>
      <c r="IHF32" s="731"/>
      <c r="IHG32" s="731"/>
      <c r="IHH32" s="731"/>
      <c r="IHI32" s="731"/>
      <c r="IHJ32" s="731"/>
      <c r="IHK32" s="731"/>
      <c r="IHL32" s="731"/>
      <c r="IHM32" s="731"/>
      <c r="IHN32" s="731"/>
      <c r="IHO32" s="731"/>
      <c r="IHP32" s="731"/>
      <c r="IHQ32" s="731"/>
      <c r="IHR32" s="731"/>
      <c r="IHS32" s="731"/>
      <c r="IHT32" s="731"/>
      <c r="IHU32" s="731"/>
      <c r="IHV32" s="731"/>
      <c r="IHW32" s="731"/>
      <c r="IHX32" s="731"/>
      <c r="IHY32" s="731"/>
      <c r="IHZ32" s="731"/>
      <c r="IIA32" s="731"/>
      <c r="IIB32" s="731"/>
      <c r="IIC32" s="731"/>
      <c r="IID32" s="731"/>
      <c r="IIE32" s="731"/>
      <c r="IIF32" s="731"/>
      <c r="IIG32" s="731"/>
      <c r="IIH32" s="731"/>
      <c r="III32" s="731"/>
      <c r="IIJ32" s="731"/>
      <c r="IIK32" s="731"/>
      <c r="IIL32" s="731"/>
      <c r="IIM32" s="731"/>
      <c r="IIN32" s="731"/>
      <c r="IIO32" s="731"/>
      <c r="IIP32" s="731"/>
      <c r="IIQ32" s="731"/>
      <c r="IIR32" s="731"/>
      <c r="IIS32" s="731"/>
      <c r="IIT32" s="731"/>
      <c r="IIU32" s="731"/>
      <c r="IIV32" s="731"/>
      <c r="IIW32" s="731"/>
      <c r="IIX32" s="731"/>
      <c r="IIY32" s="731"/>
      <c r="IIZ32" s="731"/>
      <c r="IJA32" s="731"/>
      <c r="IJB32" s="731"/>
      <c r="IJC32" s="731"/>
      <c r="IJD32" s="731"/>
      <c r="IJE32" s="731"/>
      <c r="IJF32" s="731"/>
      <c r="IJG32" s="731"/>
      <c r="IJH32" s="731"/>
      <c r="IJI32" s="731"/>
      <c r="IJJ32" s="731"/>
      <c r="IJK32" s="731"/>
      <c r="IJL32" s="731"/>
      <c r="IJM32" s="731"/>
      <c r="IJN32" s="731"/>
      <c r="IJO32" s="731"/>
      <c r="IJP32" s="731"/>
      <c r="IJQ32" s="731"/>
      <c r="IJR32" s="731"/>
      <c r="IJS32" s="731"/>
      <c r="IJT32" s="731"/>
      <c r="IJU32" s="731"/>
      <c r="IJV32" s="731"/>
      <c r="IJW32" s="731"/>
      <c r="IJX32" s="731"/>
      <c r="IJY32" s="731"/>
      <c r="IJZ32" s="731"/>
      <c r="IKA32" s="731"/>
      <c r="IKB32" s="731"/>
      <c r="IKC32" s="731"/>
      <c r="IKD32" s="731"/>
      <c r="IKE32" s="731"/>
      <c r="IKF32" s="731"/>
      <c r="IKG32" s="731"/>
      <c r="IKH32" s="731"/>
      <c r="IKI32" s="731"/>
      <c r="IKJ32" s="731"/>
      <c r="IKK32" s="731"/>
      <c r="IKL32" s="731"/>
      <c r="IKM32" s="731"/>
      <c r="IKN32" s="731"/>
      <c r="IKO32" s="731"/>
      <c r="IKP32" s="731"/>
      <c r="IKQ32" s="731"/>
      <c r="IKR32" s="731"/>
      <c r="IKS32" s="731"/>
      <c r="IKT32" s="731"/>
      <c r="IKU32" s="731"/>
      <c r="IKV32" s="731"/>
      <c r="IKW32" s="731"/>
      <c r="IKX32" s="731"/>
      <c r="IKY32" s="731"/>
      <c r="IKZ32" s="731"/>
      <c r="ILA32" s="731"/>
      <c r="ILB32" s="731"/>
      <c r="ILC32" s="731"/>
      <c r="ILD32" s="731"/>
      <c r="ILE32" s="731"/>
      <c r="ILF32" s="731"/>
      <c r="ILG32" s="731"/>
      <c r="ILH32" s="731"/>
      <c r="ILI32" s="731"/>
      <c r="ILJ32" s="731"/>
      <c r="ILK32" s="731"/>
      <c r="ILL32" s="731"/>
      <c r="ILM32" s="731"/>
      <c r="ILN32" s="731"/>
      <c r="ILO32" s="731"/>
      <c r="ILP32" s="731"/>
      <c r="ILQ32" s="731"/>
      <c r="ILR32" s="731"/>
      <c r="ILS32" s="731"/>
      <c r="ILT32" s="731"/>
      <c r="ILU32" s="731"/>
      <c r="ILV32" s="731"/>
      <c r="ILW32" s="731"/>
      <c r="ILX32" s="731"/>
      <c r="ILY32" s="731"/>
      <c r="ILZ32" s="731"/>
      <c r="IMA32" s="731"/>
      <c r="IMB32" s="731"/>
      <c r="IMC32" s="731"/>
      <c r="IMD32" s="731"/>
      <c r="IME32" s="731"/>
      <c r="IMF32" s="731"/>
      <c r="IMG32" s="731"/>
      <c r="IMH32" s="731"/>
      <c r="IMI32" s="731"/>
      <c r="IMJ32" s="731"/>
      <c r="IMK32" s="731"/>
      <c r="IML32" s="731"/>
      <c r="IMM32" s="731"/>
      <c r="IMN32" s="731"/>
      <c r="IMO32" s="731"/>
      <c r="IMP32" s="731"/>
      <c r="IMQ32" s="731"/>
      <c r="IMR32" s="731"/>
      <c r="IMS32" s="731"/>
      <c r="IMT32" s="731"/>
      <c r="IMU32" s="731"/>
      <c r="IMV32" s="731"/>
      <c r="IMW32" s="731"/>
      <c r="IMX32" s="731"/>
      <c r="IMY32" s="731"/>
      <c r="IMZ32" s="731"/>
      <c r="INA32" s="731"/>
      <c r="INB32" s="731"/>
      <c r="INC32" s="731"/>
      <c r="IND32" s="731"/>
      <c r="INE32" s="731"/>
      <c r="INF32" s="731"/>
      <c r="ING32" s="731"/>
      <c r="INH32" s="731"/>
      <c r="INI32" s="731"/>
      <c r="INJ32" s="731"/>
      <c r="INK32" s="731"/>
      <c r="INL32" s="731"/>
      <c r="INM32" s="731"/>
      <c r="INN32" s="731"/>
      <c r="INO32" s="731"/>
      <c r="INP32" s="731"/>
      <c r="INQ32" s="731"/>
      <c r="INR32" s="731"/>
      <c r="INS32" s="731"/>
      <c r="INT32" s="731"/>
      <c r="INU32" s="731"/>
      <c r="INV32" s="731"/>
      <c r="INW32" s="731"/>
      <c r="INX32" s="731"/>
      <c r="INY32" s="731"/>
      <c r="INZ32" s="731"/>
      <c r="IOA32" s="731"/>
      <c r="IOB32" s="731"/>
      <c r="IOC32" s="731"/>
      <c r="IOD32" s="731"/>
      <c r="IOE32" s="731"/>
      <c r="IOF32" s="731"/>
      <c r="IOG32" s="731"/>
      <c r="IOH32" s="731"/>
      <c r="IOI32" s="731"/>
      <c r="IOJ32" s="731"/>
      <c r="IOK32" s="731"/>
      <c r="IOL32" s="731"/>
      <c r="IOM32" s="731"/>
      <c r="ION32" s="731"/>
      <c r="IOO32" s="731"/>
      <c r="IOP32" s="731"/>
      <c r="IOQ32" s="731"/>
      <c r="IOR32" s="731"/>
      <c r="IOS32" s="731"/>
      <c r="IOT32" s="731"/>
      <c r="IOU32" s="731"/>
      <c r="IOV32" s="731"/>
      <c r="IOW32" s="731"/>
      <c r="IOX32" s="731"/>
      <c r="IOY32" s="731"/>
      <c r="IOZ32" s="731"/>
      <c r="IPA32" s="731"/>
      <c r="IPB32" s="731"/>
      <c r="IPC32" s="731"/>
      <c r="IPD32" s="731"/>
      <c r="IPE32" s="731"/>
      <c r="IPF32" s="731"/>
      <c r="IPG32" s="731"/>
      <c r="IPH32" s="731"/>
      <c r="IPI32" s="731"/>
      <c r="IPJ32" s="731"/>
      <c r="IPK32" s="731"/>
      <c r="IPL32" s="731"/>
      <c r="IPM32" s="731"/>
      <c r="IPN32" s="731"/>
      <c r="IPO32" s="731"/>
      <c r="IPP32" s="731"/>
      <c r="IPQ32" s="731"/>
      <c r="IPR32" s="731"/>
      <c r="IPS32" s="731"/>
      <c r="IPT32" s="731"/>
      <c r="IPU32" s="731"/>
      <c r="IPV32" s="731"/>
      <c r="IPW32" s="731"/>
      <c r="IPX32" s="731"/>
      <c r="IPY32" s="731"/>
      <c r="IPZ32" s="731"/>
      <c r="IQA32" s="731"/>
      <c r="IQB32" s="731"/>
      <c r="IQC32" s="731"/>
      <c r="IQD32" s="731"/>
      <c r="IQE32" s="731"/>
      <c r="IQF32" s="731"/>
      <c r="IQG32" s="731"/>
      <c r="IQH32" s="731"/>
      <c r="IQI32" s="731"/>
      <c r="IQJ32" s="731"/>
      <c r="IQK32" s="731"/>
      <c r="IQL32" s="731"/>
      <c r="IQM32" s="731"/>
      <c r="IQN32" s="731"/>
      <c r="IQO32" s="731"/>
      <c r="IQP32" s="731"/>
      <c r="IQQ32" s="731"/>
      <c r="IQR32" s="731"/>
      <c r="IQS32" s="731"/>
      <c r="IQT32" s="731"/>
      <c r="IQU32" s="731"/>
      <c r="IQV32" s="731"/>
      <c r="IQW32" s="731"/>
      <c r="IQX32" s="731"/>
      <c r="IQY32" s="731"/>
      <c r="IQZ32" s="731"/>
      <c r="IRA32" s="731"/>
      <c r="IRB32" s="731"/>
      <c r="IRC32" s="731"/>
      <c r="IRD32" s="731"/>
      <c r="IRE32" s="731"/>
      <c r="IRF32" s="731"/>
      <c r="IRG32" s="731"/>
      <c r="IRH32" s="731"/>
      <c r="IRI32" s="731"/>
      <c r="IRJ32" s="731"/>
      <c r="IRK32" s="731"/>
      <c r="IRL32" s="731"/>
      <c r="IRM32" s="731"/>
      <c r="IRN32" s="731"/>
      <c r="IRO32" s="731"/>
      <c r="IRP32" s="731"/>
      <c r="IRQ32" s="731"/>
      <c r="IRR32" s="731"/>
      <c r="IRS32" s="731"/>
      <c r="IRT32" s="731"/>
      <c r="IRU32" s="731"/>
      <c r="IRV32" s="731"/>
      <c r="IRW32" s="731"/>
      <c r="IRX32" s="731"/>
      <c r="IRY32" s="731"/>
      <c r="IRZ32" s="731"/>
      <c r="ISA32" s="731"/>
      <c r="ISB32" s="731"/>
      <c r="ISC32" s="731"/>
      <c r="ISD32" s="731"/>
      <c r="ISE32" s="731"/>
      <c r="ISF32" s="731"/>
      <c r="ISG32" s="731"/>
      <c r="ISH32" s="731"/>
      <c r="ISI32" s="731"/>
      <c r="ISJ32" s="731"/>
      <c r="ISK32" s="731"/>
      <c r="ISL32" s="731"/>
      <c r="ISM32" s="731"/>
      <c r="ISN32" s="731"/>
      <c r="ISO32" s="731"/>
      <c r="ISP32" s="731"/>
      <c r="ISQ32" s="731"/>
      <c r="ISR32" s="731"/>
      <c r="ISS32" s="731"/>
      <c r="IST32" s="731"/>
      <c r="ISU32" s="731"/>
      <c r="ISV32" s="731"/>
      <c r="ISW32" s="731"/>
      <c r="ISX32" s="731"/>
      <c r="ISY32" s="731"/>
      <c r="ISZ32" s="731"/>
      <c r="ITA32" s="731"/>
      <c r="ITB32" s="731"/>
      <c r="ITC32" s="731"/>
      <c r="ITD32" s="731"/>
      <c r="ITE32" s="731"/>
      <c r="ITF32" s="731"/>
      <c r="ITG32" s="731"/>
      <c r="ITH32" s="731"/>
      <c r="ITI32" s="731"/>
      <c r="ITJ32" s="731"/>
      <c r="ITK32" s="731"/>
      <c r="ITL32" s="731"/>
      <c r="ITM32" s="731"/>
      <c r="ITN32" s="731"/>
      <c r="ITO32" s="731"/>
      <c r="ITP32" s="731"/>
      <c r="ITQ32" s="731"/>
      <c r="ITR32" s="731"/>
      <c r="ITS32" s="731"/>
      <c r="ITT32" s="731"/>
      <c r="ITU32" s="731"/>
      <c r="ITV32" s="731"/>
      <c r="ITW32" s="731"/>
      <c r="ITX32" s="731"/>
      <c r="ITY32" s="731"/>
      <c r="ITZ32" s="731"/>
      <c r="IUA32" s="731"/>
      <c r="IUB32" s="731"/>
      <c r="IUC32" s="731"/>
      <c r="IUD32" s="731"/>
      <c r="IUE32" s="731"/>
      <c r="IUF32" s="731"/>
      <c r="IUG32" s="731"/>
      <c r="IUH32" s="731"/>
      <c r="IUI32" s="731"/>
      <c r="IUJ32" s="731"/>
      <c r="IUK32" s="731"/>
      <c r="IUL32" s="731"/>
      <c r="IUM32" s="731"/>
      <c r="IUN32" s="731"/>
      <c r="IUO32" s="731"/>
      <c r="IUP32" s="731"/>
      <c r="IUQ32" s="731"/>
      <c r="IUR32" s="731"/>
      <c r="IUS32" s="731"/>
      <c r="IUT32" s="731"/>
      <c r="IUU32" s="731"/>
      <c r="IUV32" s="731"/>
      <c r="IUW32" s="731"/>
      <c r="IUX32" s="731"/>
      <c r="IUY32" s="731"/>
      <c r="IUZ32" s="731"/>
      <c r="IVA32" s="731"/>
      <c r="IVB32" s="731"/>
      <c r="IVC32" s="731"/>
      <c r="IVD32" s="731"/>
      <c r="IVE32" s="731"/>
      <c r="IVF32" s="731"/>
      <c r="IVG32" s="731"/>
      <c r="IVH32" s="731"/>
      <c r="IVI32" s="731"/>
      <c r="IVJ32" s="731"/>
      <c r="IVK32" s="731"/>
      <c r="IVL32" s="731"/>
      <c r="IVM32" s="731"/>
      <c r="IVN32" s="731"/>
      <c r="IVO32" s="731"/>
      <c r="IVP32" s="731"/>
      <c r="IVQ32" s="731"/>
      <c r="IVR32" s="731"/>
      <c r="IVS32" s="731"/>
      <c r="IVT32" s="731"/>
      <c r="IVU32" s="731"/>
      <c r="IVV32" s="731"/>
      <c r="IVW32" s="731"/>
      <c r="IVX32" s="731"/>
      <c r="IVY32" s="731"/>
      <c r="IVZ32" s="731"/>
      <c r="IWA32" s="731"/>
      <c r="IWB32" s="731"/>
      <c r="IWC32" s="731"/>
      <c r="IWD32" s="731"/>
      <c r="IWE32" s="731"/>
      <c r="IWF32" s="731"/>
      <c r="IWG32" s="731"/>
      <c r="IWH32" s="731"/>
      <c r="IWI32" s="731"/>
      <c r="IWJ32" s="731"/>
      <c r="IWK32" s="731"/>
      <c r="IWL32" s="731"/>
      <c r="IWM32" s="731"/>
      <c r="IWN32" s="731"/>
      <c r="IWO32" s="731"/>
      <c r="IWP32" s="731"/>
      <c r="IWQ32" s="731"/>
      <c r="IWR32" s="731"/>
      <c r="IWS32" s="731"/>
      <c r="IWT32" s="731"/>
      <c r="IWU32" s="731"/>
      <c r="IWV32" s="731"/>
      <c r="IWW32" s="731"/>
      <c r="IWX32" s="731"/>
      <c r="IWY32" s="731"/>
      <c r="IWZ32" s="731"/>
      <c r="IXA32" s="731"/>
      <c r="IXB32" s="731"/>
      <c r="IXC32" s="731"/>
      <c r="IXD32" s="731"/>
      <c r="IXE32" s="731"/>
      <c r="IXF32" s="731"/>
      <c r="IXG32" s="731"/>
      <c r="IXH32" s="731"/>
      <c r="IXI32" s="731"/>
      <c r="IXJ32" s="731"/>
      <c r="IXK32" s="731"/>
      <c r="IXL32" s="731"/>
      <c r="IXM32" s="731"/>
      <c r="IXN32" s="731"/>
      <c r="IXO32" s="731"/>
      <c r="IXP32" s="731"/>
      <c r="IXQ32" s="731"/>
      <c r="IXR32" s="731"/>
      <c r="IXS32" s="731"/>
      <c r="IXT32" s="731"/>
      <c r="IXU32" s="731"/>
      <c r="IXV32" s="731"/>
      <c r="IXW32" s="731"/>
      <c r="IXX32" s="731"/>
      <c r="IXY32" s="731"/>
      <c r="IXZ32" s="731"/>
      <c r="IYA32" s="731"/>
      <c r="IYB32" s="731"/>
      <c r="IYC32" s="731"/>
      <c r="IYD32" s="731"/>
      <c r="IYE32" s="731"/>
      <c r="IYF32" s="731"/>
      <c r="IYG32" s="731"/>
      <c r="IYH32" s="731"/>
      <c r="IYI32" s="731"/>
      <c r="IYJ32" s="731"/>
      <c r="IYK32" s="731"/>
      <c r="IYL32" s="731"/>
      <c r="IYM32" s="731"/>
      <c r="IYN32" s="731"/>
      <c r="IYO32" s="731"/>
      <c r="IYP32" s="731"/>
      <c r="IYQ32" s="731"/>
      <c r="IYR32" s="731"/>
      <c r="IYS32" s="731"/>
      <c r="IYT32" s="731"/>
      <c r="IYU32" s="731"/>
      <c r="IYV32" s="731"/>
      <c r="IYW32" s="731"/>
      <c r="IYX32" s="731"/>
      <c r="IYY32" s="731"/>
      <c r="IYZ32" s="731"/>
      <c r="IZA32" s="731"/>
      <c r="IZB32" s="731"/>
      <c r="IZC32" s="731"/>
      <c r="IZD32" s="731"/>
      <c r="IZE32" s="731"/>
      <c r="IZF32" s="731"/>
      <c r="IZG32" s="731"/>
      <c r="IZH32" s="731"/>
      <c r="IZI32" s="731"/>
      <c r="IZJ32" s="731"/>
      <c r="IZK32" s="731"/>
      <c r="IZL32" s="731"/>
      <c r="IZM32" s="731"/>
      <c r="IZN32" s="731"/>
      <c r="IZO32" s="731"/>
      <c r="IZP32" s="731"/>
      <c r="IZQ32" s="731"/>
      <c r="IZR32" s="731"/>
      <c r="IZS32" s="731"/>
      <c r="IZT32" s="731"/>
      <c r="IZU32" s="731"/>
      <c r="IZV32" s="731"/>
      <c r="IZW32" s="731"/>
      <c r="IZX32" s="731"/>
      <c r="IZY32" s="731"/>
      <c r="IZZ32" s="731"/>
      <c r="JAA32" s="731"/>
      <c r="JAB32" s="731"/>
      <c r="JAC32" s="731"/>
      <c r="JAD32" s="731"/>
      <c r="JAE32" s="731"/>
      <c r="JAF32" s="731"/>
      <c r="JAG32" s="731"/>
      <c r="JAH32" s="731"/>
      <c r="JAI32" s="731"/>
      <c r="JAJ32" s="731"/>
      <c r="JAK32" s="731"/>
      <c r="JAL32" s="731"/>
      <c r="JAM32" s="731"/>
      <c r="JAN32" s="731"/>
      <c r="JAO32" s="731"/>
      <c r="JAP32" s="731"/>
      <c r="JAQ32" s="731"/>
      <c r="JAR32" s="731"/>
      <c r="JAS32" s="731"/>
      <c r="JAT32" s="731"/>
      <c r="JAU32" s="731"/>
      <c r="JAV32" s="731"/>
      <c r="JAW32" s="731"/>
      <c r="JAX32" s="731"/>
      <c r="JAY32" s="731"/>
      <c r="JAZ32" s="731"/>
      <c r="JBA32" s="731"/>
      <c r="JBB32" s="731"/>
      <c r="JBC32" s="731"/>
      <c r="JBD32" s="731"/>
      <c r="JBE32" s="731"/>
      <c r="JBF32" s="731"/>
      <c r="JBG32" s="731"/>
      <c r="JBH32" s="731"/>
      <c r="JBI32" s="731"/>
      <c r="JBJ32" s="731"/>
      <c r="JBK32" s="731"/>
      <c r="JBL32" s="731"/>
      <c r="JBM32" s="731"/>
      <c r="JBN32" s="731"/>
      <c r="JBO32" s="731"/>
      <c r="JBP32" s="731"/>
      <c r="JBQ32" s="731"/>
      <c r="JBR32" s="731"/>
      <c r="JBS32" s="731"/>
      <c r="JBT32" s="731"/>
      <c r="JBU32" s="731"/>
      <c r="JBV32" s="731"/>
      <c r="JBW32" s="731"/>
      <c r="JBX32" s="731"/>
      <c r="JBY32" s="731"/>
      <c r="JBZ32" s="731"/>
      <c r="JCA32" s="731"/>
      <c r="JCB32" s="731"/>
      <c r="JCC32" s="731"/>
      <c r="JCD32" s="731"/>
      <c r="JCE32" s="731"/>
      <c r="JCF32" s="731"/>
      <c r="JCG32" s="731"/>
      <c r="JCH32" s="731"/>
      <c r="JCI32" s="731"/>
      <c r="JCJ32" s="731"/>
      <c r="JCK32" s="731"/>
      <c r="JCL32" s="731"/>
      <c r="JCM32" s="731"/>
      <c r="JCN32" s="731"/>
      <c r="JCO32" s="731"/>
      <c r="JCP32" s="731"/>
      <c r="JCQ32" s="731"/>
      <c r="JCR32" s="731"/>
      <c r="JCS32" s="731"/>
      <c r="JCT32" s="731"/>
      <c r="JCU32" s="731"/>
      <c r="JCV32" s="731"/>
      <c r="JCW32" s="731"/>
      <c r="JCX32" s="731"/>
      <c r="JCY32" s="731"/>
      <c r="JCZ32" s="731"/>
      <c r="JDA32" s="731"/>
      <c r="JDB32" s="731"/>
      <c r="JDC32" s="731"/>
      <c r="JDD32" s="731"/>
      <c r="JDE32" s="731"/>
      <c r="JDF32" s="731"/>
      <c r="JDG32" s="731"/>
      <c r="JDH32" s="731"/>
      <c r="JDI32" s="731"/>
      <c r="JDJ32" s="731"/>
      <c r="JDK32" s="731"/>
      <c r="JDL32" s="731"/>
      <c r="JDM32" s="731"/>
      <c r="JDN32" s="731"/>
      <c r="JDO32" s="731"/>
      <c r="JDP32" s="731"/>
      <c r="JDQ32" s="731"/>
      <c r="JDR32" s="731"/>
      <c r="JDS32" s="731"/>
      <c r="JDT32" s="731"/>
      <c r="JDU32" s="731"/>
      <c r="JDV32" s="731"/>
      <c r="JDW32" s="731"/>
      <c r="JDX32" s="731"/>
      <c r="JDY32" s="731"/>
      <c r="JDZ32" s="731"/>
      <c r="JEA32" s="731"/>
      <c r="JEB32" s="731"/>
      <c r="JEC32" s="731"/>
      <c r="JED32" s="731"/>
      <c r="JEE32" s="731"/>
      <c r="JEF32" s="731"/>
      <c r="JEG32" s="731"/>
      <c r="JEH32" s="731"/>
      <c r="JEI32" s="731"/>
      <c r="JEJ32" s="731"/>
      <c r="JEK32" s="731"/>
      <c r="JEL32" s="731"/>
      <c r="JEM32" s="731"/>
      <c r="JEN32" s="731"/>
      <c r="JEO32" s="731"/>
      <c r="JEP32" s="731"/>
      <c r="JEQ32" s="731"/>
      <c r="JER32" s="731"/>
      <c r="JES32" s="731"/>
      <c r="JET32" s="731"/>
      <c r="JEU32" s="731"/>
      <c r="JEV32" s="731"/>
      <c r="JEW32" s="731"/>
      <c r="JEX32" s="731"/>
      <c r="JEY32" s="731"/>
      <c r="JEZ32" s="731"/>
      <c r="JFA32" s="731"/>
      <c r="JFB32" s="731"/>
      <c r="JFC32" s="731"/>
      <c r="JFD32" s="731"/>
      <c r="JFE32" s="731"/>
      <c r="JFF32" s="731"/>
      <c r="JFG32" s="731"/>
      <c r="JFH32" s="731"/>
      <c r="JFI32" s="731"/>
      <c r="JFJ32" s="731"/>
      <c r="JFK32" s="731"/>
      <c r="JFL32" s="731"/>
      <c r="JFM32" s="731"/>
      <c r="JFN32" s="731"/>
      <c r="JFO32" s="731"/>
      <c r="JFP32" s="731"/>
      <c r="JFQ32" s="731"/>
      <c r="JFR32" s="731"/>
      <c r="JFS32" s="731"/>
      <c r="JFT32" s="731"/>
      <c r="JFU32" s="731"/>
      <c r="JFV32" s="731"/>
      <c r="JFW32" s="731"/>
      <c r="JFX32" s="731"/>
      <c r="JFY32" s="731"/>
      <c r="JFZ32" s="731"/>
      <c r="JGA32" s="731"/>
      <c r="JGB32" s="731"/>
      <c r="JGC32" s="731"/>
      <c r="JGD32" s="731"/>
      <c r="JGE32" s="731"/>
      <c r="JGF32" s="731"/>
      <c r="JGG32" s="731"/>
      <c r="JGH32" s="731"/>
      <c r="JGI32" s="731"/>
      <c r="JGJ32" s="731"/>
      <c r="JGK32" s="731"/>
      <c r="JGL32" s="731"/>
      <c r="JGM32" s="731"/>
      <c r="JGN32" s="731"/>
      <c r="JGO32" s="731"/>
      <c r="JGP32" s="731"/>
      <c r="JGQ32" s="731"/>
      <c r="JGR32" s="731"/>
      <c r="JGS32" s="731"/>
      <c r="JGT32" s="731"/>
      <c r="JGU32" s="731"/>
      <c r="JGV32" s="731"/>
      <c r="JGW32" s="731"/>
      <c r="JGX32" s="731"/>
      <c r="JGY32" s="731"/>
      <c r="JGZ32" s="731"/>
      <c r="JHA32" s="731"/>
      <c r="JHB32" s="731"/>
      <c r="JHC32" s="731"/>
      <c r="JHD32" s="731"/>
      <c r="JHE32" s="731"/>
      <c r="JHF32" s="731"/>
      <c r="JHG32" s="731"/>
      <c r="JHH32" s="731"/>
      <c r="JHI32" s="731"/>
      <c r="JHJ32" s="731"/>
      <c r="JHK32" s="731"/>
      <c r="JHL32" s="731"/>
      <c r="JHM32" s="731"/>
      <c r="JHN32" s="731"/>
      <c r="JHO32" s="731"/>
      <c r="JHP32" s="731"/>
      <c r="JHQ32" s="731"/>
      <c r="JHR32" s="731"/>
      <c r="JHS32" s="731"/>
      <c r="JHT32" s="731"/>
      <c r="JHU32" s="731"/>
      <c r="JHV32" s="731"/>
      <c r="JHW32" s="731"/>
      <c r="JHX32" s="731"/>
      <c r="JHY32" s="731"/>
      <c r="JHZ32" s="731"/>
      <c r="JIA32" s="731"/>
      <c r="JIB32" s="731"/>
      <c r="JIC32" s="731"/>
      <c r="JID32" s="731"/>
      <c r="JIE32" s="731"/>
      <c r="JIF32" s="731"/>
      <c r="JIG32" s="731"/>
      <c r="JIH32" s="731"/>
      <c r="JII32" s="731"/>
      <c r="JIJ32" s="731"/>
      <c r="JIK32" s="731"/>
      <c r="JIL32" s="731"/>
      <c r="JIM32" s="731"/>
      <c r="JIN32" s="731"/>
      <c r="JIO32" s="731"/>
      <c r="JIP32" s="731"/>
      <c r="JIQ32" s="731"/>
      <c r="JIR32" s="731"/>
      <c r="JIS32" s="731"/>
      <c r="JIT32" s="731"/>
      <c r="JIU32" s="731"/>
      <c r="JIV32" s="731"/>
      <c r="JIW32" s="731"/>
      <c r="JIX32" s="731"/>
      <c r="JIY32" s="731"/>
      <c r="JIZ32" s="731"/>
      <c r="JJA32" s="731"/>
      <c r="JJB32" s="731"/>
      <c r="JJC32" s="731"/>
      <c r="JJD32" s="731"/>
      <c r="JJE32" s="731"/>
      <c r="JJF32" s="731"/>
      <c r="JJG32" s="731"/>
      <c r="JJH32" s="731"/>
      <c r="JJI32" s="731"/>
      <c r="JJJ32" s="731"/>
      <c r="JJK32" s="731"/>
      <c r="JJL32" s="731"/>
      <c r="JJM32" s="731"/>
      <c r="JJN32" s="731"/>
      <c r="JJO32" s="731"/>
      <c r="JJP32" s="731"/>
      <c r="JJQ32" s="731"/>
      <c r="JJR32" s="731"/>
      <c r="JJS32" s="731"/>
      <c r="JJT32" s="731"/>
      <c r="JJU32" s="731"/>
      <c r="JJV32" s="731"/>
      <c r="JJW32" s="731"/>
      <c r="JJX32" s="731"/>
      <c r="JJY32" s="731"/>
      <c r="JJZ32" s="731"/>
      <c r="JKA32" s="731"/>
      <c r="JKB32" s="731"/>
      <c r="JKC32" s="731"/>
      <c r="JKD32" s="731"/>
      <c r="JKE32" s="731"/>
      <c r="JKF32" s="731"/>
      <c r="JKG32" s="731"/>
      <c r="JKH32" s="731"/>
      <c r="JKI32" s="731"/>
      <c r="JKJ32" s="731"/>
      <c r="JKK32" s="731"/>
      <c r="JKL32" s="731"/>
      <c r="JKM32" s="731"/>
      <c r="JKN32" s="731"/>
      <c r="JKO32" s="731"/>
      <c r="JKP32" s="731"/>
      <c r="JKQ32" s="731"/>
      <c r="JKR32" s="731"/>
      <c r="JKS32" s="731"/>
      <c r="JKT32" s="731"/>
      <c r="JKU32" s="731"/>
      <c r="JKV32" s="731"/>
      <c r="JKW32" s="731"/>
      <c r="JKX32" s="731"/>
      <c r="JKY32" s="731"/>
      <c r="JKZ32" s="731"/>
      <c r="JLA32" s="731"/>
      <c r="JLB32" s="731"/>
      <c r="JLC32" s="731"/>
      <c r="JLD32" s="731"/>
      <c r="JLE32" s="731"/>
      <c r="JLF32" s="731"/>
      <c r="JLG32" s="731"/>
      <c r="JLH32" s="731"/>
      <c r="JLI32" s="731"/>
      <c r="JLJ32" s="731"/>
      <c r="JLK32" s="731"/>
      <c r="JLL32" s="731"/>
      <c r="JLM32" s="731"/>
      <c r="JLN32" s="731"/>
      <c r="JLO32" s="731"/>
      <c r="JLP32" s="731"/>
      <c r="JLQ32" s="731"/>
      <c r="JLR32" s="731"/>
      <c r="JLS32" s="731"/>
      <c r="JLT32" s="731"/>
      <c r="JLU32" s="731"/>
      <c r="JLV32" s="731"/>
      <c r="JLW32" s="731"/>
      <c r="JLX32" s="731"/>
      <c r="JLY32" s="731"/>
      <c r="JLZ32" s="731"/>
      <c r="JMA32" s="731"/>
      <c r="JMB32" s="731"/>
      <c r="JMC32" s="731"/>
      <c r="JMD32" s="731"/>
      <c r="JME32" s="731"/>
      <c r="JMF32" s="731"/>
      <c r="JMG32" s="731"/>
      <c r="JMH32" s="731"/>
      <c r="JMI32" s="731"/>
      <c r="JMJ32" s="731"/>
      <c r="JMK32" s="731"/>
      <c r="JML32" s="731"/>
      <c r="JMM32" s="731"/>
      <c r="JMN32" s="731"/>
      <c r="JMO32" s="731"/>
      <c r="JMP32" s="731"/>
      <c r="JMQ32" s="731"/>
      <c r="JMR32" s="731"/>
      <c r="JMS32" s="731"/>
      <c r="JMT32" s="731"/>
      <c r="JMU32" s="731"/>
      <c r="JMV32" s="731"/>
      <c r="JMW32" s="731"/>
      <c r="JMX32" s="731"/>
      <c r="JMY32" s="731"/>
      <c r="JMZ32" s="731"/>
      <c r="JNA32" s="731"/>
      <c r="JNB32" s="731"/>
      <c r="JNC32" s="731"/>
      <c r="JND32" s="731"/>
      <c r="JNE32" s="731"/>
      <c r="JNF32" s="731"/>
      <c r="JNG32" s="731"/>
      <c r="JNH32" s="731"/>
      <c r="JNI32" s="731"/>
      <c r="JNJ32" s="731"/>
      <c r="JNK32" s="731"/>
      <c r="JNL32" s="731"/>
      <c r="JNM32" s="731"/>
      <c r="JNN32" s="731"/>
      <c r="JNO32" s="731"/>
      <c r="JNP32" s="731"/>
      <c r="JNQ32" s="731"/>
      <c r="JNR32" s="731"/>
      <c r="JNS32" s="731"/>
      <c r="JNT32" s="731"/>
      <c r="JNU32" s="731"/>
      <c r="JNV32" s="731"/>
      <c r="JNW32" s="731"/>
      <c r="JNX32" s="731"/>
      <c r="JNY32" s="731"/>
      <c r="JNZ32" s="731"/>
      <c r="JOA32" s="731"/>
      <c r="JOB32" s="731"/>
      <c r="JOC32" s="731"/>
      <c r="JOD32" s="731"/>
      <c r="JOE32" s="731"/>
      <c r="JOF32" s="731"/>
      <c r="JOG32" s="731"/>
      <c r="JOH32" s="731"/>
      <c r="JOI32" s="731"/>
      <c r="JOJ32" s="731"/>
      <c r="JOK32" s="731"/>
      <c r="JOL32" s="731"/>
      <c r="JOM32" s="731"/>
      <c r="JON32" s="731"/>
      <c r="JOO32" s="731"/>
      <c r="JOP32" s="731"/>
      <c r="JOQ32" s="731"/>
      <c r="JOR32" s="731"/>
      <c r="JOS32" s="731"/>
      <c r="JOT32" s="731"/>
      <c r="JOU32" s="731"/>
      <c r="JOV32" s="731"/>
      <c r="JOW32" s="731"/>
      <c r="JOX32" s="731"/>
      <c r="JOY32" s="731"/>
      <c r="JOZ32" s="731"/>
      <c r="JPA32" s="731"/>
      <c r="JPB32" s="731"/>
      <c r="JPC32" s="731"/>
      <c r="JPD32" s="731"/>
      <c r="JPE32" s="731"/>
      <c r="JPF32" s="731"/>
      <c r="JPG32" s="731"/>
      <c r="JPH32" s="731"/>
      <c r="JPI32" s="731"/>
      <c r="JPJ32" s="731"/>
      <c r="JPK32" s="731"/>
      <c r="JPL32" s="731"/>
      <c r="JPM32" s="731"/>
      <c r="JPN32" s="731"/>
      <c r="JPO32" s="731"/>
      <c r="JPP32" s="731"/>
      <c r="JPQ32" s="731"/>
      <c r="JPR32" s="731"/>
      <c r="JPS32" s="731"/>
      <c r="JPT32" s="731"/>
      <c r="JPU32" s="731"/>
      <c r="JPV32" s="731"/>
      <c r="JPW32" s="731"/>
      <c r="JPX32" s="731"/>
      <c r="JPY32" s="731"/>
      <c r="JPZ32" s="731"/>
      <c r="JQA32" s="731"/>
      <c r="JQB32" s="731"/>
      <c r="JQC32" s="731"/>
      <c r="JQD32" s="731"/>
      <c r="JQE32" s="731"/>
      <c r="JQF32" s="731"/>
      <c r="JQG32" s="731"/>
      <c r="JQH32" s="731"/>
      <c r="JQI32" s="731"/>
      <c r="JQJ32" s="731"/>
      <c r="JQK32" s="731"/>
      <c r="JQL32" s="731"/>
      <c r="JQM32" s="731"/>
      <c r="JQN32" s="731"/>
      <c r="JQO32" s="731"/>
      <c r="JQP32" s="731"/>
      <c r="JQQ32" s="731"/>
      <c r="JQR32" s="731"/>
      <c r="JQS32" s="731"/>
      <c r="JQT32" s="731"/>
      <c r="JQU32" s="731"/>
      <c r="JQV32" s="731"/>
      <c r="JQW32" s="731"/>
      <c r="JQX32" s="731"/>
      <c r="JQY32" s="731"/>
      <c r="JQZ32" s="731"/>
      <c r="JRA32" s="731"/>
      <c r="JRB32" s="731"/>
      <c r="JRC32" s="731"/>
      <c r="JRD32" s="731"/>
      <c r="JRE32" s="731"/>
      <c r="JRF32" s="731"/>
      <c r="JRG32" s="731"/>
      <c r="JRH32" s="731"/>
      <c r="JRI32" s="731"/>
      <c r="JRJ32" s="731"/>
      <c r="JRK32" s="731"/>
      <c r="JRL32" s="731"/>
      <c r="JRM32" s="731"/>
      <c r="JRN32" s="731"/>
      <c r="JRO32" s="731"/>
      <c r="JRP32" s="731"/>
      <c r="JRQ32" s="731"/>
      <c r="JRR32" s="731"/>
      <c r="JRS32" s="731"/>
      <c r="JRT32" s="731"/>
      <c r="JRU32" s="731"/>
      <c r="JRV32" s="731"/>
      <c r="JRW32" s="731"/>
      <c r="JRX32" s="731"/>
      <c r="JRY32" s="731"/>
      <c r="JRZ32" s="731"/>
      <c r="JSA32" s="731"/>
      <c r="JSB32" s="731"/>
      <c r="JSC32" s="731"/>
      <c r="JSD32" s="731"/>
      <c r="JSE32" s="731"/>
      <c r="JSF32" s="731"/>
      <c r="JSG32" s="731"/>
      <c r="JSH32" s="731"/>
      <c r="JSI32" s="731"/>
      <c r="JSJ32" s="731"/>
      <c r="JSK32" s="731"/>
      <c r="JSL32" s="731"/>
      <c r="JSM32" s="731"/>
      <c r="JSN32" s="731"/>
      <c r="JSO32" s="731"/>
      <c r="JSP32" s="731"/>
      <c r="JSQ32" s="731"/>
      <c r="JSR32" s="731"/>
      <c r="JSS32" s="731"/>
      <c r="JST32" s="731"/>
      <c r="JSU32" s="731"/>
      <c r="JSV32" s="731"/>
      <c r="JSW32" s="731"/>
      <c r="JSX32" s="731"/>
      <c r="JSY32" s="731"/>
      <c r="JSZ32" s="731"/>
      <c r="JTA32" s="731"/>
      <c r="JTB32" s="731"/>
      <c r="JTC32" s="731"/>
      <c r="JTD32" s="731"/>
      <c r="JTE32" s="731"/>
      <c r="JTF32" s="731"/>
      <c r="JTG32" s="731"/>
      <c r="JTH32" s="731"/>
      <c r="JTI32" s="731"/>
      <c r="JTJ32" s="731"/>
      <c r="JTK32" s="731"/>
      <c r="JTL32" s="731"/>
      <c r="JTM32" s="731"/>
      <c r="JTN32" s="731"/>
      <c r="JTO32" s="731"/>
      <c r="JTP32" s="731"/>
      <c r="JTQ32" s="731"/>
      <c r="JTR32" s="731"/>
      <c r="JTS32" s="731"/>
      <c r="JTT32" s="731"/>
      <c r="JTU32" s="731"/>
      <c r="JTV32" s="731"/>
      <c r="JTW32" s="731"/>
      <c r="JTX32" s="731"/>
      <c r="JTY32" s="731"/>
      <c r="JTZ32" s="731"/>
      <c r="JUA32" s="731"/>
      <c r="JUB32" s="731"/>
      <c r="JUC32" s="731"/>
      <c r="JUD32" s="731"/>
      <c r="JUE32" s="731"/>
      <c r="JUF32" s="731"/>
      <c r="JUG32" s="731"/>
      <c r="JUH32" s="731"/>
      <c r="JUI32" s="731"/>
      <c r="JUJ32" s="731"/>
      <c r="JUK32" s="731"/>
      <c r="JUL32" s="731"/>
      <c r="JUM32" s="731"/>
      <c r="JUN32" s="731"/>
      <c r="JUO32" s="731"/>
      <c r="JUP32" s="731"/>
      <c r="JUQ32" s="731"/>
      <c r="JUR32" s="731"/>
      <c r="JUS32" s="731"/>
      <c r="JUT32" s="731"/>
      <c r="JUU32" s="731"/>
      <c r="JUV32" s="731"/>
      <c r="JUW32" s="731"/>
      <c r="JUX32" s="731"/>
      <c r="JUY32" s="731"/>
      <c r="JUZ32" s="731"/>
      <c r="JVA32" s="731"/>
      <c r="JVB32" s="731"/>
      <c r="JVC32" s="731"/>
      <c r="JVD32" s="731"/>
      <c r="JVE32" s="731"/>
      <c r="JVF32" s="731"/>
      <c r="JVG32" s="731"/>
      <c r="JVH32" s="731"/>
      <c r="JVI32" s="731"/>
      <c r="JVJ32" s="731"/>
      <c r="JVK32" s="731"/>
      <c r="JVL32" s="731"/>
      <c r="JVM32" s="731"/>
      <c r="JVN32" s="731"/>
      <c r="JVO32" s="731"/>
      <c r="JVP32" s="731"/>
      <c r="JVQ32" s="731"/>
      <c r="JVR32" s="731"/>
      <c r="JVS32" s="731"/>
      <c r="JVT32" s="731"/>
      <c r="JVU32" s="731"/>
      <c r="JVV32" s="731"/>
      <c r="JVW32" s="731"/>
      <c r="JVX32" s="731"/>
      <c r="JVY32" s="731"/>
      <c r="JVZ32" s="731"/>
      <c r="JWA32" s="731"/>
      <c r="JWB32" s="731"/>
      <c r="JWC32" s="731"/>
      <c r="JWD32" s="731"/>
      <c r="JWE32" s="731"/>
      <c r="JWF32" s="731"/>
      <c r="JWG32" s="731"/>
      <c r="JWH32" s="731"/>
      <c r="JWI32" s="731"/>
      <c r="JWJ32" s="731"/>
      <c r="JWK32" s="731"/>
      <c r="JWL32" s="731"/>
      <c r="JWM32" s="731"/>
      <c r="JWN32" s="731"/>
      <c r="JWO32" s="731"/>
      <c r="JWP32" s="731"/>
      <c r="JWQ32" s="731"/>
      <c r="JWR32" s="731"/>
      <c r="JWS32" s="731"/>
      <c r="JWT32" s="731"/>
      <c r="JWU32" s="731"/>
      <c r="JWV32" s="731"/>
      <c r="JWW32" s="731"/>
      <c r="JWX32" s="731"/>
      <c r="JWY32" s="731"/>
      <c r="JWZ32" s="731"/>
      <c r="JXA32" s="731"/>
      <c r="JXB32" s="731"/>
      <c r="JXC32" s="731"/>
      <c r="JXD32" s="731"/>
      <c r="JXE32" s="731"/>
      <c r="JXF32" s="731"/>
      <c r="JXG32" s="731"/>
      <c r="JXH32" s="731"/>
      <c r="JXI32" s="731"/>
      <c r="JXJ32" s="731"/>
      <c r="JXK32" s="731"/>
      <c r="JXL32" s="731"/>
      <c r="JXM32" s="731"/>
      <c r="JXN32" s="731"/>
      <c r="JXO32" s="731"/>
      <c r="JXP32" s="731"/>
      <c r="JXQ32" s="731"/>
      <c r="JXR32" s="731"/>
      <c r="JXS32" s="731"/>
      <c r="JXT32" s="731"/>
      <c r="JXU32" s="731"/>
      <c r="JXV32" s="731"/>
      <c r="JXW32" s="731"/>
      <c r="JXX32" s="731"/>
      <c r="JXY32" s="731"/>
      <c r="JXZ32" s="731"/>
      <c r="JYA32" s="731"/>
      <c r="JYB32" s="731"/>
      <c r="JYC32" s="731"/>
      <c r="JYD32" s="731"/>
      <c r="JYE32" s="731"/>
      <c r="JYF32" s="731"/>
      <c r="JYG32" s="731"/>
      <c r="JYH32" s="731"/>
      <c r="JYI32" s="731"/>
      <c r="JYJ32" s="731"/>
      <c r="JYK32" s="731"/>
      <c r="JYL32" s="731"/>
      <c r="JYM32" s="731"/>
      <c r="JYN32" s="731"/>
      <c r="JYO32" s="731"/>
      <c r="JYP32" s="731"/>
      <c r="JYQ32" s="731"/>
      <c r="JYR32" s="731"/>
      <c r="JYS32" s="731"/>
      <c r="JYT32" s="731"/>
      <c r="JYU32" s="731"/>
      <c r="JYV32" s="731"/>
      <c r="JYW32" s="731"/>
      <c r="JYX32" s="731"/>
      <c r="JYY32" s="731"/>
      <c r="JYZ32" s="731"/>
      <c r="JZA32" s="731"/>
      <c r="JZB32" s="731"/>
      <c r="JZC32" s="731"/>
      <c r="JZD32" s="731"/>
      <c r="JZE32" s="731"/>
      <c r="JZF32" s="731"/>
      <c r="JZG32" s="731"/>
      <c r="JZH32" s="731"/>
      <c r="JZI32" s="731"/>
      <c r="JZJ32" s="731"/>
      <c r="JZK32" s="731"/>
      <c r="JZL32" s="731"/>
      <c r="JZM32" s="731"/>
      <c r="JZN32" s="731"/>
      <c r="JZO32" s="731"/>
      <c r="JZP32" s="731"/>
      <c r="JZQ32" s="731"/>
      <c r="JZR32" s="731"/>
      <c r="JZS32" s="731"/>
      <c r="JZT32" s="731"/>
      <c r="JZU32" s="731"/>
      <c r="JZV32" s="731"/>
      <c r="JZW32" s="731"/>
      <c r="JZX32" s="731"/>
      <c r="JZY32" s="731"/>
      <c r="JZZ32" s="731"/>
      <c r="KAA32" s="731"/>
      <c r="KAB32" s="731"/>
      <c r="KAC32" s="731"/>
      <c r="KAD32" s="731"/>
      <c r="KAE32" s="731"/>
      <c r="KAF32" s="731"/>
      <c r="KAG32" s="731"/>
      <c r="KAH32" s="731"/>
      <c r="KAI32" s="731"/>
      <c r="KAJ32" s="731"/>
      <c r="KAK32" s="731"/>
      <c r="KAL32" s="731"/>
      <c r="KAM32" s="731"/>
      <c r="KAN32" s="731"/>
      <c r="KAO32" s="731"/>
      <c r="KAP32" s="731"/>
      <c r="KAQ32" s="731"/>
      <c r="KAR32" s="731"/>
      <c r="KAS32" s="731"/>
      <c r="KAT32" s="731"/>
      <c r="KAU32" s="731"/>
      <c r="KAV32" s="731"/>
      <c r="KAW32" s="731"/>
      <c r="KAX32" s="731"/>
      <c r="KAY32" s="731"/>
      <c r="KAZ32" s="731"/>
      <c r="KBA32" s="731"/>
      <c r="KBB32" s="731"/>
      <c r="KBC32" s="731"/>
      <c r="KBD32" s="731"/>
      <c r="KBE32" s="731"/>
      <c r="KBF32" s="731"/>
      <c r="KBG32" s="731"/>
      <c r="KBH32" s="731"/>
      <c r="KBI32" s="731"/>
      <c r="KBJ32" s="731"/>
      <c r="KBK32" s="731"/>
      <c r="KBL32" s="731"/>
      <c r="KBM32" s="731"/>
      <c r="KBN32" s="731"/>
      <c r="KBO32" s="731"/>
      <c r="KBP32" s="731"/>
      <c r="KBQ32" s="731"/>
      <c r="KBR32" s="731"/>
      <c r="KBS32" s="731"/>
      <c r="KBT32" s="731"/>
      <c r="KBU32" s="731"/>
      <c r="KBV32" s="731"/>
      <c r="KBW32" s="731"/>
      <c r="KBX32" s="731"/>
      <c r="KBY32" s="731"/>
      <c r="KBZ32" s="731"/>
      <c r="KCA32" s="731"/>
      <c r="KCB32" s="731"/>
      <c r="KCC32" s="731"/>
      <c r="KCD32" s="731"/>
      <c r="KCE32" s="731"/>
      <c r="KCF32" s="731"/>
      <c r="KCG32" s="731"/>
      <c r="KCH32" s="731"/>
      <c r="KCI32" s="731"/>
      <c r="KCJ32" s="731"/>
      <c r="KCK32" s="731"/>
      <c r="KCL32" s="731"/>
      <c r="KCM32" s="731"/>
      <c r="KCN32" s="731"/>
      <c r="KCO32" s="731"/>
      <c r="KCP32" s="731"/>
      <c r="KCQ32" s="731"/>
      <c r="KCR32" s="731"/>
      <c r="KCS32" s="731"/>
      <c r="KCT32" s="731"/>
      <c r="KCU32" s="731"/>
      <c r="KCV32" s="731"/>
      <c r="KCW32" s="731"/>
      <c r="KCX32" s="731"/>
      <c r="KCY32" s="731"/>
      <c r="KCZ32" s="731"/>
      <c r="KDA32" s="731"/>
      <c r="KDB32" s="731"/>
      <c r="KDC32" s="731"/>
      <c r="KDD32" s="731"/>
      <c r="KDE32" s="731"/>
      <c r="KDF32" s="731"/>
      <c r="KDG32" s="731"/>
      <c r="KDH32" s="731"/>
      <c r="KDI32" s="731"/>
      <c r="KDJ32" s="731"/>
      <c r="KDK32" s="731"/>
      <c r="KDL32" s="731"/>
      <c r="KDM32" s="731"/>
      <c r="KDN32" s="731"/>
      <c r="KDO32" s="731"/>
      <c r="KDP32" s="731"/>
      <c r="KDQ32" s="731"/>
      <c r="KDR32" s="731"/>
      <c r="KDS32" s="731"/>
      <c r="KDT32" s="731"/>
      <c r="KDU32" s="731"/>
      <c r="KDV32" s="731"/>
      <c r="KDW32" s="731"/>
      <c r="KDX32" s="731"/>
      <c r="KDY32" s="731"/>
      <c r="KDZ32" s="731"/>
      <c r="KEA32" s="731"/>
      <c r="KEB32" s="731"/>
      <c r="KEC32" s="731"/>
      <c r="KED32" s="731"/>
      <c r="KEE32" s="731"/>
      <c r="KEF32" s="731"/>
      <c r="KEG32" s="731"/>
      <c r="KEH32" s="731"/>
      <c r="KEI32" s="731"/>
      <c r="KEJ32" s="731"/>
      <c r="KEK32" s="731"/>
      <c r="KEL32" s="731"/>
      <c r="KEM32" s="731"/>
      <c r="KEN32" s="731"/>
      <c r="KEO32" s="731"/>
      <c r="KEP32" s="731"/>
      <c r="KEQ32" s="731"/>
      <c r="KER32" s="731"/>
      <c r="KES32" s="731"/>
      <c r="KET32" s="731"/>
      <c r="KEU32" s="731"/>
      <c r="KEV32" s="731"/>
      <c r="KEW32" s="731"/>
      <c r="KEX32" s="731"/>
      <c r="KEY32" s="731"/>
      <c r="KEZ32" s="731"/>
      <c r="KFA32" s="731"/>
      <c r="KFB32" s="731"/>
      <c r="KFC32" s="731"/>
      <c r="KFD32" s="731"/>
      <c r="KFE32" s="731"/>
      <c r="KFF32" s="731"/>
      <c r="KFG32" s="731"/>
      <c r="KFH32" s="731"/>
      <c r="KFI32" s="731"/>
      <c r="KFJ32" s="731"/>
      <c r="KFK32" s="731"/>
      <c r="KFL32" s="731"/>
      <c r="KFM32" s="731"/>
      <c r="KFN32" s="731"/>
      <c r="KFO32" s="731"/>
      <c r="KFP32" s="731"/>
      <c r="KFQ32" s="731"/>
      <c r="KFR32" s="731"/>
      <c r="KFS32" s="731"/>
      <c r="KFT32" s="731"/>
      <c r="KFU32" s="731"/>
      <c r="KFV32" s="731"/>
      <c r="KFW32" s="731"/>
      <c r="KFX32" s="731"/>
      <c r="KFY32" s="731"/>
      <c r="KFZ32" s="731"/>
      <c r="KGA32" s="731"/>
      <c r="KGB32" s="731"/>
      <c r="KGC32" s="731"/>
      <c r="KGD32" s="731"/>
      <c r="KGE32" s="731"/>
      <c r="KGF32" s="731"/>
      <c r="KGG32" s="731"/>
      <c r="KGH32" s="731"/>
      <c r="KGI32" s="731"/>
      <c r="KGJ32" s="731"/>
      <c r="KGK32" s="731"/>
      <c r="KGL32" s="731"/>
      <c r="KGM32" s="731"/>
      <c r="KGN32" s="731"/>
      <c r="KGO32" s="731"/>
      <c r="KGP32" s="731"/>
      <c r="KGQ32" s="731"/>
      <c r="KGR32" s="731"/>
      <c r="KGS32" s="731"/>
      <c r="KGT32" s="731"/>
      <c r="KGU32" s="731"/>
      <c r="KGV32" s="731"/>
      <c r="KGW32" s="731"/>
      <c r="KGX32" s="731"/>
      <c r="KGY32" s="731"/>
      <c r="KGZ32" s="731"/>
      <c r="KHA32" s="731"/>
      <c r="KHB32" s="731"/>
      <c r="KHC32" s="731"/>
      <c r="KHD32" s="731"/>
      <c r="KHE32" s="731"/>
      <c r="KHF32" s="731"/>
      <c r="KHG32" s="731"/>
      <c r="KHH32" s="731"/>
      <c r="KHI32" s="731"/>
      <c r="KHJ32" s="731"/>
      <c r="KHK32" s="731"/>
      <c r="KHL32" s="731"/>
      <c r="KHM32" s="731"/>
      <c r="KHN32" s="731"/>
      <c r="KHO32" s="731"/>
      <c r="KHP32" s="731"/>
      <c r="KHQ32" s="731"/>
      <c r="KHR32" s="731"/>
      <c r="KHS32" s="731"/>
      <c r="KHT32" s="731"/>
      <c r="KHU32" s="731"/>
      <c r="KHV32" s="731"/>
      <c r="KHW32" s="731"/>
      <c r="KHX32" s="731"/>
      <c r="KHY32" s="731"/>
      <c r="KHZ32" s="731"/>
      <c r="KIA32" s="731"/>
      <c r="KIB32" s="731"/>
      <c r="KIC32" s="731"/>
      <c r="KID32" s="731"/>
      <c r="KIE32" s="731"/>
      <c r="KIF32" s="731"/>
      <c r="KIG32" s="731"/>
      <c r="KIH32" s="731"/>
      <c r="KII32" s="731"/>
      <c r="KIJ32" s="731"/>
      <c r="KIK32" s="731"/>
      <c r="KIL32" s="731"/>
      <c r="KIM32" s="731"/>
      <c r="KIN32" s="731"/>
      <c r="KIO32" s="731"/>
      <c r="KIP32" s="731"/>
      <c r="KIQ32" s="731"/>
      <c r="KIR32" s="731"/>
      <c r="KIS32" s="731"/>
      <c r="KIT32" s="731"/>
      <c r="KIU32" s="731"/>
      <c r="KIV32" s="731"/>
      <c r="KIW32" s="731"/>
      <c r="KIX32" s="731"/>
      <c r="KIY32" s="731"/>
      <c r="KIZ32" s="731"/>
      <c r="KJA32" s="731"/>
      <c r="KJB32" s="731"/>
      <c r="KJC32" s="731"/>
      <c r="KJD32" s="731"/>
      <c r="KJE32" s="731"/>
      <c r="KJF32" s="731"/>
      <c r="KJG32" s="731"/>
      <c r="KJH32" s="731"/>
      <c r="KJI32" s="731"/>
      <c r="KJJ32" s="731"/>
      <c r="KJK32" s="731"/>
      <c r="KJL32" s="731"/>
      <c r="KJM32" s="731"/>
      <c r="KJN32" s="731"/>
      <c r="KJO32" s="731"/>
      <c r="KJP32" s="731"/>
      <c r="KJQ32" s="731"/>
      <c r="KJR32" s="731"/>
      <c r="KJS32" s="731"/>
      <c r="KJT32" s="731"/>
      <c r="KJU32" s="731"/>
      <c r="KJV32" s="731"/>
      <c r="KJW32" s="731"/>
      <c r="KJX32" s="731"/>
      <c r="KJY32" s="731"/>
      <c r="KJZ32" s="731"/>
      <c r="KKA32" s="731"/>
      <c r="KKB32" s="731"/>
      <c r="KKC32" s="731"/>
      <c r="KKD32" s="731"/>
      <c r="KKE32" s="731"/>
      <c r="KKF32" s="731"/>
      <c r="KKG32" s="731"/>
      <c r="KKH32" s="731"/>
      <c r="KKI32" s="731"/>
      <c r="KKJ32" s="731"/>
      <c r="KKK32" s="731"/>
      <c r="KKL32" s="731"/>
      <c r="KKM32" s="731"/>
      <c r="KKN32" s="731"/>
      <c r="KKO32" s="731"/>
      <c r="KKP32" s="731"/>
      <c r="KKQ32" s="731"/>
      <c r="KKR32" s="731"/>
      <c r="KKS32" s="731"/>
      <c r="KKT32" s="731"/>
      <c r="KKU32" s="731"/>
      <c r="KKV32" s="731"/>
      <c r="KKW32" s="731"/>
      <c r="KKX32" s="731"/>
      <c r="KKY32" s="731"/>
      <c r="KKZ32" s="731"/>
      <c r="KLA32" s="731"/>
      <c r="KLB32" s="731"/>
      <c r="KLC32" s="731"/>
      <c r="KLD32" s="731"/>
      <c r="KLE32" s="731"/>
      <c r="KLF32" s="731"/>
      <c r="KLG32" s="731"/>
      <c r="KLH32" s="731"/>
      <c r="KLI32" s="731"/>
      <c r="KLJ32" s="731"/>
      <c r="KLK32" s="731"/>
      <c r="KLL32" s="731"/>
      <c r="KLM32" s="731"/>
      <c r="KLN32" s="731"/>
      <c r="KLO32" s="731"/>
      <c r="KLP32" s="731"/>
      <c r="KLQ32" s="731"/>
      <c r="KLR32" s="731"/>
      <c r="KLS32" s="731"/>
      <c r="KLT32" s="731"/>
      <c r="KLU32" s="731"/>
      <c r="KLV32" s="731"/>
      <c r="KLW32" s="731"/>
      <c r="KLX32" s="731"/>
      <c r="KLY32" s="731"/>
      <c r="KLZ32" s="731"/>
      <c r="KMA32" s="731"/>
      <c r="KMB32" s="731"/>
      <c r="KMC32" s="731"/>
      <c r="KMD32" s="731"/>
      <c r="KME32" s="731"/>
      <c r="KMF32" s="731"/>
      <c r="KMG32" s="731"/>
      <c r="KMH32" s="731"/>
      <c r="KMI32" s="731"/>
      <c r="KMJ32" s="731"/>
      <c r="KMK32" s="731"/>
      <c r="KML32" s="731"/>
      <c r="KMM32" s="731"/>
      <c r="KMN32" s="731"/>
      <c r="KMO32" s="731"/>
      <c r="KMP32" s="731"/>
      <c r="KMQ32" s="731"/>
      <c r="KMR32" s="731"/>
      <c r="KMS32" s="731"/>
      <c r="KMT32" s="731"/>
      <c r="KMU32" s="731"/>
      <c r="KMV32" s="731"/>
      <c r="KMW32" s="731"/>
      <c r="KMX32" s="731"/>
      <c r="KMY32" s="731"/>
      <c r="KMZ32" s="731"/>
      <c r="KNA32" s="731"/>
      <c r="KNB32" s="731"/>
      <c r="KNC32" s="731"/>
      <c r="KND32" s="731"/>
      <c r="KNE32" s="731"/>
      <c r="KNF32" s="731"/>
      <c r="KNG32" s="731"/>
      <c r="KNH32" s="731"/>
      <c r="KNI32" s="731"/>
      <c r="KNJ32" s="731"/>
      <c r="KNK32" s="731"/>
      <c r="KNL32" s="731"/>
      <c r="KNM32" s="731"/>
      <c r="KNN32" s="731"/>
      <c r="KNO32" s="731"/>
      <c r="KNP32" s="731"/>
      <c r="KNQ32" s="731"/>
      <c r="KNR32" s="731"/>
      <c r="KNS32" s="731"/>
      <c r="KNT32" s="731"/>
      <c r="KNU32" s="731"/>
      <c r="KNV32" s="731"/>
      <c r="KNW32" s="731"/>
      <c r="KNX32" s="731"/>
      <c r="KNY32" s="731"/>
      <c r="KNZ32" s="731"/>
      <c r="KOA32" s="731"/>
      <c r="KOB32" s="731"/>
      <c r="KOC32" s="731"/>
      <c r="KOD32" s="731"/>
      <c r="KOE32" s="731"/>
      <c r="KOF32" s="731"/>
      <c r="KOG32" s="731"/>
      <c r="KOH32" s="731"/>
      <c r="KOI32" s="731"/>
      <c r="KOJ32" s="731"/>
      <c r="KOK32" s="731"/>
      <c r="KOL32" s="731"/>
      <c r="KOM32" s="731"/>
      <c r="KON32" s="731"/>
      <c r="KOO32" s="731"/>
      <c r="KOP32" s="731"/>
      <c r="KOQ32" s="731"/>
      <c r="KOR32" s="731"/>
      <c r="KOS32" s="731"/>
      <c r="KOT32" s="731"/>
      <c r="KOU32" s="731"/>
      <c r="KOV32" s="731"/>
      <c r="KOW32" s="731"/>
      <c r="KOX32" s="731"/>
      <c r="KOY32" s="731"/>
      <c r="KOZ32" s="731"/>
      <c r="KPA32" s="731"/>
      <c r="KPB32" s="731"/>
      <c r="KPC32" s="731"/>
      <c r="KPD32" s="731"/>
      <c r="KPE32" s="731"/>
      <c r="KPF32" s="731"/>
      <c r="KPG32" s="731"/>
      <c r="KPH32" s="731"/>
      <c r="KPI32" s="731"/>
      <c r="KPJ32" s="731"/>
      <c r="KPK32" s="731"/>
      <c r="KPL32" s="731"/>
      <c r="KPM32" s="731"/>
      <c r="KPN32" s="731"/>
      <c r="KPO32" s="731"/>
      <c r="KPP32" s="731"/>
      <c r="KPQ32" s="731"/>
      <c r="KPR32" s="731"/>
      <c r="KPS32" s="731"/>
      <c r="KPT32" s="731"/>
      <c r="KPU32" s="731"/>
      <c r="KPV32" s="731"/>
      <c r="KPW32" s="731"/>
      <c r="KPX32" s="731"/>
      <c r="KPY32" s="731"/>
      <c r="KPZ32" s="731"/>
      <c r="KQA32" s="731"/>
      <c r="KQB32" s="731"/>
      <c r="KQC32" s="731"/>
      <c r="KQD32" s="731"/>
      <c r="KQE32" s="731"/>
      <c r="KQF32" s="731"/>
      <c r="KQG32" s="731"/>
      <c r="KQH32" s="731"/>
      <c r="KQI32" s="731"/>
      <c r="KQJ32" s="731"/>
      <c r="KQK32" s="731"/>
      <c r="KQL32" s="731"/>
      <c r="KQM32" s="731"/>
      <c r="KQN32" s="731"/>
      <c r="KQO32" s="731"/>
      <c r="KQP32" s="731"/>
      <c r="KQQ32" s="731"/>
      <c r="KQR32" s="731"/>
      <c r="KQS32" s="731"/>
      <c r="KQT32" s="731"/>
      <c r="KQU32" s="731"/>
      <c r="KQV32" s="731"/>
      <c r="KQW32" s="731"/>
      <c r="KQX32" s="731"/>
      <c r="KQY32" s="731"/>
      <c r="KQZ32" s="731"/>
      <c r="KRA32" s="731"/>
      <c r="KRB32" s="731"/>
      <c r="KRC32" s="731"/>
      <c r="KRD32" s="731"/>
      <c r="KRE32" s="731"/>
      <c r="KRF32" s="731"/>
      <c r="KRG32" s="731"/>
      <c r="KRH32" s="731"/>
      <c r="KRI32" s="731"/>
      <c r="KRJ32" s="731"/>
      <c r="KRK32" s="731"/>
      <c r="KRL32" s="731"/>
      <c r="KRM32" s="731"/>
      <c r="KRN32" s="731"/>
      <c r="KRO32" s="731"/>
      <c r="KRP32" s="731"/>
      <c r="KRQ32" s="731"/>
      <c r="KRR32" s="731"/>
      <c r="KRS32" s="731"/>
      <c r="KRT32" s="731"/>
      <c r="KRU32" s="731"/>
      <c r="KRV32" s="731"/>
      <c r="KRW32" s="731"/>
      <c r="KRX32" s="731"/>
      <c r="KRY32" s="731"/>
      <c r="KRZ32" s="731"/>
      <c r="KSA32" s="731"/>
      <c r="KSB32" s="731"/>
      <c r="KSC32" s="731"/>
      <c r="KSD32" s="731"/>
      <c r="KSE32" s="731"/>
      <c r="KSF32" s="731"/>
      <c r="KSG32" s="731"/>
      <c r="KSH32" s="731"/>
      <c r="KSI32" s="731"/>
      <c r="KSJ32" s="731"/>
      <c r="KSK32" s="731"/>
      <c r="KSL32" s="731"/>
      <c r="KSM32" s="731"/>
      <c r="KSN32" s="731"/>
      <c r="KSO32" s="731"/>
      <c r="KSP32" s="731"/>
      <c r="KSQ32" s="731"/>
      <c r="KSR32" s="731"/>
      <c r="KSS32" s="731"/>
      <c r="KST32" s="731"/>
      <c r="KSU32" s="731"/>
      <c r="KSV32" s="731"/>
      <c r="KSW32" s="731"/>
      <c r="KSX32" s="731"/>
      <c r="KSY32" s="731"/>
      <c r="KSZ32" s="731"/>
      <c r="KTA32" s="731"/>
      <c r="KTB32" s="731"/>
      <c r="KTC32" s="731"/>
      <c r="KTD32" s="731"/>
      <c r="KTE32" s="731"/>
      <c r="KTF32" s="731"/>
      <c r="KTG32" s="731"/>
      <c r="KTH32" s="731"/>
      <c r="KTI32" s="731"/>
      <c r="KTJ32" s="731"/>
      <c r="KTK32" s="731"/>
      <c r="KTL32" s="731"/>
      <c r="KTM32" s="731"/>
      <c r="KTN32" s="731"/>
      <c r="KTO32" s="731"/>
      <c r="KTP32" s="731"/>
      <c r="KTQ32" s="731"/>
      <c r="KTR32" s="731"/>
      <c r="KTS32" s="731"/>
      <c r="KTT32" s="731"/>
      <c r="KTU32" s="731"/>
      <c r="KTV32" s="731"/>
      <c r="KTW32" s="731"/>
      <c r="KTX32" s="731"/>
      <c r="KTY32" s="731"/>
      <c r="KTZ32" s="731"/>
      <c r="KUA32" s="731"/>
      <c r="KUB32" s="731"/>
      <c r="KUC32" s="731"/>
      <c r="KUD32" s="731"/>
      <c r="KUE32" s="731"/>
      <c r="KUF32" s="731"/>
      <c r="KUG32" s="731"/>
      <c r="KUH32" s="731"/>
      <c r="KUI32" s="731"/>
      <c r="KUJ32" s="731"/>
      <c r="KUK32" s="731"/>
      <c r="KUL32" s="731"/>
      <c r="KUM32" s="731"/>
      <c r="KUN32" s="731"/>
      <c r="KUO32" s="731"/>
      <c r="KUP32" s="731"/>
      <c r="KUQ32" s="731"/>
      <c r="KUR32" s="731"/>
      <c r="KUS32" s="731"/>
      <c r="KUT32" s="731"/>
      <c r="KUU32" s="731"/>
      <c r="KUV32" s="731"/>
      <c r="KUW32" s="731"/>
      <c r="KUX32" s="731"/>
      <c r="KUY32" s="731"/>
      <c r="KUZ32" s="731"/>
      <c r="KVA32" s="731"/>
      <c r="KVB32" s="731"/>
      <c r="KVC32" s="731"/>
      <c r="KVD32" s="731"/>
      <c r="KVE32" s="731"/>
      <c r="KVF32" s="731"/>
      <c r="KVG32" s="731"/>
      <c r="KVH32" s="731"/>
      <c r="KVI32" s="731"/>
      <c r="KVJ32" s="731"/>
      <c r="KVK32" s="731"/>
      <c r="KVL32" s="731"/>
      <c r="KVM32" s="731"/>
      <c r="KVN32" s="731"/>
      <c r="KVO32" s="731"/>
      <c r="KVP32" s="731"/>
      <c r="KVQ32" s="731"/>
      <c r="KVR32" s="731"/>
      <c r="KVS32" s="731"/>
      <c r="KVT32" s="731"/>
      <c r="KVU32" s="731"/>
      <c r="KVV32" s="731"/>
      <c r="KVW32" s="731"/>
      <c r="KVX32" s="731"/>
      <c r="KVY32" s="731"/>
      <c r="KVZ32" s="731"/>
      <c r="KWA32" s="731"/>
      <c r="KWB32" s="731"/>
      <c r="KWC32" s="731"/>
      <c r="KWD32" s="731"/>
      <c r="KWE32" s="731"/>
      <c r="KWF32" s="731"/>
      <c r="KWG32" s="731"/>
      <c r="KWH32" s="731"/>
      <c r="KWI32" s="731"/>
      <c r="KWJ32" s="731"/>
      <c r="KWK32" s="731"/>
      <c r="KWL32" s="731"/>
      <c r="KWM32" s="731"/>
      <c r="KWN32" s="731"/>
      <c r="KWO32" s="731"/>
      <c r="KWP32" s="731"/>
      <c r="KWQ32" s="731"/>
      <c r="KWR32" s="731"/>
      <c r="KWS32" s="731"/>
      <c r="KWT32" s="731"/>
      <c r="KWU32" s="731"/>
      <c r="KWV32" s="731"/>
      <c r="KWW32" s="731"/>
      <c r="KWX32" s="731"/>
      <c r="KWY32" s="731"/>
      <c r="KWZ32" s="731"/>
      <c r="KXA32" s="731"/>
      <c r="KXB32" s="731"/>
      <c r="KXC32" s="731"/>
      <c r="KXD32" s="731"/>
      <c r="KXE32" s="731"/>
      <c r="KXF32" s="731"/>
      <c r="KXG32" s="731"/>
      <c r="KXH32" s="731"/>
      <c r="KXI32" s="731"/>
      <c r="KXJ32" s="731"/>
      <c r="KXK32" s="731"/>
      <c r="KXL32" s="731"/>
      <c r="KXM32" s="731"/>
      <c r="KXN32" s="731"/>
      <c r="KXO32" s="731"/>
      <c r="KXP32" s="731"/>
      <c r="KXQ32" s="731"/>
      <c r="KXR32" s="731"/>
      <c r="KXS32" s="731"/>
      <c r="KXT32" s="731"/>
      <c r="KXU32" s="731"/>
      <c r="KXV32" s="731"/>
      <c r="KXW32" s="731"/>
      <c r="KXX32" s="731"/>
      <c r="KXY32" s="731"/>
      <c r="KXZ32" s="731"/>
      <c r="KYA32" s="731"/>
      <c r="KYB32" s="731"/>
      <c r="KYC32" s="731"/>
      <c r="KYD32" s="731"/>
      <c r="KYE32" s="731"/>
      <c r="KYF32" s="731"/>
      <c r="KYG32" s="731"/>
      <c r="KYH32" s="731"/>
      <c r="KYI32" s="731"/>
      <c r="KYJ32" s="731"/>
      <c r="KYK32" s="731"/>
      <c r="KYL32" s="731"/>
      <c r="KYM32" s="731"/>
      <c r="KYN32" s="731"/>
      <c r="KYO32" s="731"/>
      <c r="KYP32" s="731"/>
      <c r="KYQ32" s="731"/>
      <c r="KYR32" s="731"/>
      <c r="KYS32" s="731"/>
      <c r="KYT32" s="731"/>
      <c r="KYU32" s="731"/>
      <c r="KYV32" s="731"/>
      <c r="KYW32" s="731"/>
      <c r="KYX32" s="731"/>
      <c r="KYY32" s="731"/>
      <c r="KYZ32" s="731"/>
      <c r="KZA32" s="731"/>
      <c r="KZB32" s="731"/>
      <c r="KZC32" s="731"/>
      <c r="KZD32" s="731"/>
      <c r="KZE32" s="731"/>
      <c r="KZF32" s="731"/>
      <c r="KZG32" s="731"/>
      <c r="KZH32" s="731"/>
      <c r="KZI32" s="731"/>
      <c r="KZJ32" s="731"/>
      <c r="KZK32" s="731"/>
      <c r="KZL32" s="731"/>
      <c r="KZM32" s="731"/>
      <c r="KZN32" s="731"/>
      <c r="KZO32" s="731"/>
      <c r="KZP32" s="731"/>
      <c r="KZQ32" s="731"/>
      <c r="KZR32" s="731"/>
      <c r="KZS32" s="731"/>
      <c r="KZT32" s="731"/>
      <c r="KZU32" s="731"/>
      <c r="KZV32" s="731"/>
      <c r="KZW32" s="731"/>
      <c r="KZX32" s="731"/>
      <c r="KZY32" s="731"/>
      <c r="KZZ32" s="731"/>
      <c r="LAA32" s="731"/>
      <c r="LAB32" s="731"/>
      <c r="LAC32" s="731"/>
      <c r="LAD32" s="731"/>
      <c r="LAE32" s="731"/>
      <c r="LAF32" s="731"/>
      <c r="LAG32" s="731"/>
      <c r="LAH32" s="731"/>
      <c r="LAI32" s="731"/>
      <c r="LAJ32" s="731"/>
      <c r="LAK32" s="731"/>
      <c r="LAL32" s="731"/>
      <c r="LAM32" s="731"/>
      <c r="LAN32" s="731"/>
      <c r="LAO32" s="731"/>
      <c r="LAP32" s="731"/>
      <c r="LAQ32" s="731"/>
      <c r="LAR32" s="731"/>
      <c r="LAS32" s="731"/>
      <c r="LAT32" s="731"/>
      <c r="LAU32" s="731"/>
      <c r="LAV32" s="731"/>
      <c r="LAW32" s="731"/>
      <c r="LAX32" s="731"/>
      <c r="LAY32" s="731"/>
      <c r="LAZ32" s="731"/>
      <c r="LBA32" s="731"/>
      <c r="LBB32" s="731"/>
      <c r="LBC32" s="731"/>
      <c r="LBD32" s="731"/>
      <c r="LBE32" s="731"/>
      <c r="LBF32" s="731"/>
      <c r="LBG32" s="731"/>
      <c r="LBH32" s="731"/>
      <c r="LBI32" s="731"/>
      <c r="LBJ32" s="731"/>
      <c r="LBK32" s="731"/>
      <c r="LBL32" s="731"/>
      <c r="LBM32" s="731"/>
      <c r="LBN32" s="731"/>
      <c r="LBO32" s="731"/>
      <c r="LBP32" s="731"/>
      <c r="LBQ32" s="731"/>
      <c r="LBR32" s="731"/>
      <c r="LBS32" s="731"/>
      <c r="LBT32" s="731"/>
      <c r="LBU32" s="731"/>
      <c r="LBV32" s="731"/>
      <c r="LBW32" s="731"/>
      <c r="LBX32" s="731"/>
      <c r="LBY32" s="731"/>
      <c r="LBZ32" s="731"/>
      <c r="LCA32" s="731"/>
      <c r="LCB32" s="731"/>
      <c r="LCC32" s="731"/>
      <c r="LCD32" s="731"/>
      <c r="LCE32" s="731"/>
      <c r="LCF32" s="731"/>
      <c r="LCG32" s="731"/>
      <c r="LCH32" s="731"/>
      <c r="LCI32" s="731"/>
      <c r="LCJ32" s="731"/>
      <c r="LCK32" s="731"/>
      <c r="LCL32" s="731"/>
      <c r="LCM32" s="731"/>
      <c r="LCN32" s="731"/>
      <c r="LCO32" s="731"/>
      <c r="LCP32" s="731"/>
      <c r="LCQ32" s="731"/>
      <c r="LCR32" s="731"/>
      <c r="LCS32" s="731"/>
      <c r="LCT32" s="731"/>
      <c r="LCU32" s="731"/>
      <c r="LCV32" s="731"/>
      <c r="LCW32" s="731"/>
      <c r="LCX32" s="731"/>
      <c r="LCY32" s="731"/>
      <c r="LCZ32" s="731"/>
      <c r="LDA32" s="731"/>
      <c r="LDB32" s="731"/>
      <c r="LDC32" s="731"/>
      <c r="LDD32" s="731"/>
      <c r="LDE32" s="731"/>
      <c r="LDF32" s="731"/>
      <c r="LDG32" s="731"/>
      <c r="LDH32" s="731"/>
      <c r="LDI32" s="731"/>
      <c r="LDJ32" s="731"/>
      <c r="LDK32" s="731"/>
      <c r="LDL32" s="731"/>
      <c r="LDM32" s="731"/>
      <c r="LDN32" s="731"/>
      <c r="LDO32" s="731"/>
      <c r="LDP32" s="731"/>
      <c r="LDQ32" s="731"/>
      <c r="LDR32" s="731"/>
      <c r="LDS32" s="731"/>
      <c r="LDT32" s="731"/>
      <c r="LDU32" s="731"/>
      <c r="LDV32" s="731"/>
      <c r="LDW32" s="731"/>
      <c r="LDX32" s="731"/>
      <c r="LDY32" s="731"/>
      <c r="LDZ32" s="731"/>
      <c r="LEA32" s="731"/>
      <c r="LEB32" s="731"/>
      <c r="LEC32" s="731"/>
      <c r="LED32" s="731"/>
      <c r="LEE32" s="731"/>
      <c r="LEF32" s="731"/>
      <c r="LEG32" s="731"/>
      <c r="LEH32" s="731"/>
      <c r="LEI32" s="731"/>
      <c r="LEJ32" s="731"/>
      <c r="LEK32" s="731"/>
      <c r="LEL32" s="731"/>
      <c r="LEM32" s="731"/>
      <c r="LEN32" s="731"/>
      <c r="LEO32" s="731"/>
      <c r="LEP32" s="731"/>
      <c r="LEQ32" s="731"/>
      <c r="LER32" s="731"/>
      <c r="LES32" s="731"/>
      <c r="LET32" s="731"/>
      <c r="LEU32" s="731"/>
      <c r="LEV32" s="731"/>
      <c r="LEW32" s="731"/>
      <c r="LEX32" s="731"/>
      <c r="LEY32" s="731"/>
      <c r="LEZ32" s="731"/>
      <c r="LFA32" s="731"/>
      <c r="LFB32" s="731"/>
      <c r="LFC32" s="731"/>
      <c r="LFD32" s="731"/>
      <c r="LFE32" s="731"/>
      <c r="LFF32" s="731"/>
      <c r="LFG32" s="731"/>
      <c r="LFH32" s="731"/>
      <c r="LFI32" s="731"/>
      <c r="LFJ32" s="731"/>
      <c r="LFK32" s="731"/>
      <c r="LFL32" s="731"/>
      <c r="LFM32" s="731"/>
      <c r="LFN32" s="731"/>
      <c r="LFO32" s="731"/>
      <c r="LFP32" s="731"/>
      <c r="LFQ32" s="731"/>
      <c r="LFR32" s="731"/>
      <c r="LFS32" s="731"/>
      <c r="LFT32" s="731"/>
      <c r="LFU32" s="731"/>
      <c r="LFV32" s="731"/>
      <c r="LFW32" s="731"/>
      <c r="LFX32" s="731"/>
      <c r="LFY32" s="731"/>
      <c r="LFZ32" s="731"/>
      <c r="LGA32" s="731"/>
      <c r="LGB32" s="731"/>
      <c r="LGC32" s="731"/>
      <c r="LGD32" s="731"/>
      <c r="LGE32" s="731"/>
      <c r="LGF32" s="731"/>
      <c r="LGG32" s="731"/>
      <c r="LGH32" s="731"/>
      <c r="LGI32" s="731"/>
      <c r="LGJ32" s="731"/>
      <c r="LGK32" s="731"/>
      <c r="LGL32" s="731"/>
      <c r="LGM32" s="731"/>
      <c r="LGN32" s="731"/>
      <c r="LGO32" s="731"/>
      <c r="LGP32" s="731"/>
      <c r="LGQ32" s="731"/>
      <c r="LGR32" s="731"/>
      <c r="LGS32" s="731"/>
      <c r="LGT32" s="731"/>
      <c r="LGU32" s="731"/>
      <c r="LGV32" s="731"/>
      <c r="LGW32" s="731"/>
      <c r="LGX32" s="731"/>
      <c r="LGY32" s="731"/>
      <c r="LGZ32" s="731"/>
      <c r="LHA32" s="731"/>
      <c r="LHB32" s="731"/>
      <c r="LHC32" s="731"/>
      <c r="LHD32" s="731"/>
      <c r="LHE32" s="731"/>
      <c r="LHF32" s="731"/>
      <c r="LHG32" s="731"/>
      <c r="LHH32" s="731"/>
      <c r="LHI32" s="731"/>
      <c r="LHJ32" s="731"/>
      <c r="LHK32" s="731"/>
      <c r="LHL32" s="731"/>
      <c r="LHM32" s="731"/>
      <c r="LHN32" s="731"/>
      <c r="LHO32" s="731"/>
      <c r="LHP32" s="731"/>
      <c r="LHQ32" s="731"/>
      <c r="LHR32" s="731"/>
      <c r="LHS32" s="731"/>
      <c r="LHT32" s="731"/>
      <c r="LHU32" s="731"/>
      <c r="LHV32" s="731"/>
      <c r="LHW32" s="731"/>
      <c r="LHX32" s="731"/>
      <c r="LHY32" s="731"/>
      <c r="LHZ32" s="731"/>
      <c r="LIA32" s="731"/>
      <c r="LIB32" s="731"/>
      <c r="LIC32" s="731"/>
      <c r="LID32" s="731"/>
      <c r="LIE32" s="731"/>
      <c r="LIF32" s="731"/>
      <c r="LIG32" s="731"/>
      <c r="LIH32" s="731"/>
      <c r="LII32" s="731"/>
      <c r="LIJ32" s="731"/>
      <c r="LIK32" s="731"/>
      <c r="LIL32" s="731"/>
      <c r="LIM32" s="731"/>
      <c r="LIN32" s="731"/>
      <c r="LIO32" s="731"/>
      <c r="LIP32" s="731"/>
      <c r="LIQ32" s="731"/>
      <c r="LIR32" s="731"/>
      <c r="LIS32" s="731"/>
      <c r="LIT32" s="731"/>
      <c r="LIU32" s="731"/>
      <c r="LIV32" s="731"/>
      <c r="LIW32" s="731"/>
      <c r="LIX32" s="731"/>
      <c r="LIY32" s="731"/>
      <c r="LIZ32" s="731"/>
      <c r="LJA32" s="731"/>
      <c r="LJB32" s="731"/>
      <c r="LJC32" s="731"/>
      <c r="LJD32" s="731"/>
      <c r="LJE32" s="731"/>
      <c r="LJF32" s="731"/>
      <c r="LJG32" s="731"/>
      <c r="LJH32" s="731"/>
      <c r="LJI32" s="731"/>
      <c r="LJJ32" s="731"/>
      <c r="LJK32" s="731"/>
      <c r="LJL32" s="731"/>
      <c r="LJM32" s="731"/>
      <c r="LJN32" s="731"/>
      <c r="LJO32" s="731"/>
      <c r="LJP32" s="731"/>
      <c r="LJQ32" s="731"/>
      <c r="LJR32" s="731"/>
      <c r="LJS32" s="731"/>
      <c r="LJT32" s="731"/>
      <c r="LJU32" s="731"/>
      <c r="LJV32" s="731"/>
      <c r="LJW32" s="731"/>
      <c r="LJX32" s="731"/>
      <c r="LJY32" s="731"/>
      <c r="LJZ32" s="731"/>
      <c r="LKA32" s="731"/>
      <c r="LKB32" s="731"/>
      <c r="LKC32" s="731"/>
      <c r="LKD32" s="731"/>
      <c r="LKE32" s="731"/>
      <c r="LKF32" s="731"/>
      <c r="LKG32" s="731"/>
      <c r="LKH32" s="731"/>
      <c r="LKI32" s="731"/>
      <c r="LKJ32" s="731"/>
      <c r="LKK32" s="731"/>
      <c r="LKL32" s="731"/>
      <c r="LKM32" s="731"/>
      <c r="LKN32" s="731"/>
      <c r="LKO32" s="731"/>
      <c r="LKP32" s="731"/>
      <c r="LKQ32" s="731"/>
      <c r="LKR32" s="731"/>
      <c r="LKS32" s="731"/>
      <c r="LKT32" s="731"/>
      <c r="LKU32" s="731"/>
      <c r="LKV32" s="731"/>
      <c r="LKW32" s="731"/>
      <c r="LKX32" s="731"/>
      <c r="LKY32" s="731"/>
      <c r="LKZ32" s="731"/>
      <c r="LLA32" s="731"/>
      <c r="LLB32" s="731"/>
      <c r="LLC32" s="731"/>
      <c r="LLD32" s="731"/>
      <c r="LLE32" s="731"/>
      <c r="LLF32" s="731"/>
      <c r="LLG32" s="731"/>
      <c r="LLH32" s="731"/>
      <c r="LLI32" s="731"/>
      <c r="LLJ32" s="731"/>
      <c r="LLK32" s="731"/>
      <c r="LLL32" s="731"/>
      <c r="LLM32" s="731"/>
      <c r="LLN32" s="731"/>
      <c r="LLO32" s="731"/>
      <c r="LLP32" s="731"/>
      <c r="LLQ32" s="731"/>
      <c r="LLR32" s="731"/>
      <c r="LLS32" s="731"/>
      <c r="LLT32" s="731"/>
      <c r="LLU32" s="731"/>
      <c r="LLV32" s="731"/>
      <c r="LLW32" s="731"/>
      <c r="LLX32" s="731"/>
      <c r="LLY32" s="731"/>
      <c r="LLZ32" s="731"/>
      <c r="LMA32" s="731"/>
      <c r="LMB32" s="731"/>
      <c r="LMC32" s="731"/>
      <c r="LMD32" s="731"/>
      <c r="LME32" s="731"/>
      <c r="LMF32" s="731"/>
      <c r="LMG32" s="731"/>
      <c r="LMH32" s="731"/>
      <c r="LMI32" s="731"/>
      <c r="LMJ32" s="731"/>
      <c r="LMK32" s="731"/>
      <c r="LML32" s="731"/>
      <c r="LMM32" s="731"/>
      <c r="LMN32" s="731"/>
      <c r="LMO32" s="731"/>
      <c r="LMP32" s="731"/>
      <c r="LMQ32" s="731"/>
      <c r="LMR32" s="731"/>
      <c r="LMS32" s="731"/>
      <c r="LMT32" s="731"/>
      <c r="LMU32" s="731"/>
      <c r="LMV32" s="731"/>
      <c r="LMW32" s="731"/>
      <c r="LMX32" s="731"/>
      <c r="LMY32" s="731"/>
      <c r="LMZ32" s="731"/>
      <c r="LNA32" s="731"/>
      <c r="LNB32" s="731"/>
      <c r="LNC32" s="731"/>
      <c r="LND32" s="731"/>
      <c r="LNE32" s="731"/>
      <c r="LNF32" s="731"/>
      <c r="LNG32" s="731"/>
      <c r="LNH32" s="731"/>
      <c r="LNI32" s="731"/>
      <c r="LNJ32" s="731"/>
      <c r="LNK32" s="731"/>
      <c r="LNL32" s="731"/>
      <c r="LNM32" s="731"/>
      <c r="LNN32" s="731"/>
      <c r="LNO32" s="731"/>
      <c r="LNP32" s="731"/>
      <c r="LNQ32" s="731"/>
      <c r="LNR32" s="731"/>
      <c r="LNS32" s="731"/>
      <c r="LNT32" s="731"/>
      <c r="LNU32" s="731"/>
      <c r="LNV32" s="731"/>
      <c r="LNW32" s="731"/>
      <c r="LNX32" s="731"/>
      <c r="LNY32" s="731"/>
      <c r="LNZ32" s="731"/>
      <c r="LOA32" s="731"/>
      <c r="LOB32" s="731"/>
      <c r="LOC32" s="731"/>
      <c r="LOD32" s="731"/>
      <c r="LOE32" s="731"/>
      <c r="LOF32" s="731"/>
      <c r="LOG32" s="731"/>
      <c r="LOH32" s="731"/>
      <c r="LOI32" s="731"/>
      <c r="LOJ32" s="731"/>
      <c r="LOK32" s="731"/>
      <c r="LOL32" s="731"/>
      <c r="LOM32" s="731"/>
      <c r="LON32" s="731"/>
      <c r="LOO32" s="731"/>
      <c r="LOP32" s="731"/>
      <c r="LOQ32" s="731"/>
      <c r="LOR32" s="731"/>
      <c r="LOS32" s="731"/>
      <c r="LOT32" s="731"/>
      <c r="LOU32" s="731"/>
      <c r="LOV32" s="731"/>
      <c r="LOW32" s="731"/>
      <c r="LOX32" s="731"/>
      <c r="LOY32" s="731"/>
      <c r="LOZ32" s="731"/>
      <c r="LPA32" s="731"/>
      <c r="LPB32" s="731"/>
      <c r="LPC32" s="731"/>
      <c r="LPD32" s="731"/>
      <c r="LPE32" s="731"/>
      <c r="LPF32" s="731"/>
      <c r="LPG32" s="731"/>
      <c r="LPH32" s="731"/>
      <c r="LPI32" s="731"/>
      <c r="LPJ32" s="731"/>
      <c r="LPK32" s="731"/>
      <c r="LPL32" s="731"/>
      <c r="LPM32" s="731"/>
      <c r="LPN32" s="731"/>
      <c r="LPO32" s="731"/>
      <c r="LPP32" s="731"/>
      <c r="LPQ32" s="731"/>
      <c r="LPR32" s="731"/>
      <c r="LPS32" s="731"/>
      <c r="LPT32" s="731"/>
      <c r="LPU32" s="731"/>
      <c r="LPV32" s="731"/>
      <c r="LPW32" s="731"/>
      <c r="LPX32" s="731"/>
      <c r="LPY32" s="731"/>
      <c r="LPZ32" s="731"/>
      <c r="LQA32" s="731"/>
      <c r="LQB32" s="731"/>
      <c r="LQC32" s="731"/>
      <c r="LQD32" s="731"/>
      <c r="LQE32" s="731"/>
      <c r="LQF32" s="731"/>
      <c r="LQG32" s="731"/>
      <c r="LQH32" s="731"/>
      <c r="LQI32" s="731"/>
      <c r="LQJ32" s="731"/>
      <c r="LQK32" s="731"/>
      <c r="LQL32" s="731"/>
      <c r="LQM32" s="731"/>
      <c r="LQN32" s="731"/>
      <c r="LQO32" s="731"/>
      <c r="LQP32" s="731"/>
      <c r="LQQ32" s="731"/>
      <c r="LQR32" s="731"/>
      <c r="LQS32" s="731"/>
      <c r="LQT32" s="731"/>
      <c r="LQU32" s="731"/>
      <c r="LQV32" s="731"/>
      <c r="LQW32" s="731"/>
      <c r="LQX32" s="731"/>
      <c r="LQY32" s="731"/>
      <c r="LQZ32" s="731"/>
      <c r="LRA32" s="731"/>
      <c r="LRB32" s="731"/>
      <c r="LRC32" s="731"/>
      <c r="LRD32" s="731"/>
      <c r="LRE32" s="731"/>
      <c r="LRF32" s="731"/>
      <c r="LRG32" s="731"/>
      <c r="LRH32" s="731"/>
      <c r="LRI32" s="731"/>
      <c r="LRJ32" s="731"/>
      <c r="LRK32" s="731"/>
      <c r="LRL32" s="731"/>
      <c r="LRM32" s="731"/>
      <c r="LRN32" s="731"/>
      <c r="LRO32" s="731"/>
      <c r="LRP32" s="731"/>
      <c r="LRQ32" s="731"/>
      <c r="LRR32" s="731"/>
      <c r="LRS32" s="731"/>
      <c r="LRT32" s="731"/>
      <c r="LRU32" s="731"/>
      <c r="LRV32" s="731"/>
      <c r="LRW32" s="731"/>
      <c r="LRX32" s="731"/>
      <c r="LRY32" s="731"/>
      <c r="LRZ32" s="731"/>
      <c r="LSA32" s="731"/>
      <c r="LSB32" s="731"/>
      <c r="LSC32" s="731"/>
      <c r="LSD32" s="731"/>
      <c r="LSE32" s="731"/>
      <c r="LSF32" s="731"/>
      <c r="LSG32" s="731"/>
      <c r="LSH32" s="731"/>
      <c r="LSI32" s="731"/>
      <c r="LSJ32" s="731"/>
      <c r="LSK32" s="731"/>
      <c r="LSL32" s="731"/>
      <c r="LSM32" s="731"/>
      <c r="LSN32" s="731"/>
      <c r="LSO32" s="731"/>
      <c r="LSP32" s="731"/>
      <c r="LSQ32" s="731"/>
      <c r="LSR32" s="731"/>
      <c r="LSS32" s="731"/>
      <c r="LST32" s="731"/>
      <c r="LSU32" s="731"/>
      <c r="LSV32" s="731"/>
      <c r="LSW32" s="731"/>
      <c r="LSX32" s="731"/>
      <c r="LSY32" s="731"/>
      <c r="LSZ32" s="731"/>
      <c r="LTA32" s="731"/>
      <c r="LTB32" s="731"/>
      <c r="LTC32" s="731"/>
      <c r="LTD32" s="731"/>
      <c r="LTE32" s="731"/>
      <c r="LTF32" s="731"/>
      <c r="LTG32" s="731"/>
      <c r="LTH32" s="731"/>
      <c r="LTI32" s="731"/>
      <c r="LTJ32" s="731"/>
      <c r="LTK32" s="731"/>
      <c r="LTL32" s="731"/>
      <c r="LTM32" s="731"/>
      <c r="LTN32" s="731"/>
      <c r="LTO32" s="731"/>
      <c r="LTP32" s="731"/>
      <c r="LTQ32" s="731"/>
      <c r="LTR32" s="731"/>
      <c r="LTS32" s="731"/>
      <c r="LTT32" s="731"/>
      <c r="LTU32" s="731"/>
      <c r="LTV32" s="731"/>
      <c r="LTW32" s="731"/>
      <c r="LTX32" s="731"/>
      <c r="LTY32" s="731"/>
      <c r="LTZ32" s="731"/>
      <c r="LUA32" s="731"/>
      <c r="LUB32" s="731"/>
      <c r="LUC32" s="731"/>
      <c r="LUD32" s="731"/>
      <c r="LUE32" s="731"/>
      <c r="LUF32" s="731"/>
      <c r="LUG32" s="731"/>
      <c r="LUH32" s="731"/>
      <c r="LUI32" s="731"/>
      <c r="LUJ32" s="731"/>
      <c r="LUK32" s="731"/>
      <c r="LUL32" s="731"/>
      <c r="LUM32" s="731"/>
      <c r="LUN32" s="731"/>
      <c r="LUO32" s="731"/>
      <c r="LUP32" s="731"/>
      <c r="LUQ32" s="731"/>
      <c r="LUR32" s="731"/>
      <c r="LUS32" s="731"/>
      <c r="LUT32" s="731"/>
      <c r="LUU32" s="731"/>
      <c r="LUV32" s="731"/>
      <c r="LUW32" s="731"/>
      <c r="LUX32" s="731"/>
      <c r="LUY32" s="731"/>
      <c r="LUZ32" s="731"/>
      <c r="LVA32" s="731"/>
      <c r="LVB32" s="731"/>
      <c r="LVC32" s="731"/>
      <c r="LVD32" s="731"/>
      <c r="LVE32" s="731"/>
      <c r="LVF32" s="731"/>
      <c r="LVG32" s="731"/>
      <c r="LVH32" s="731"/>
      <c r="LVI32" s="731"/>
      <c r="LVJ32" s="731"/>
      <c r="LVK32" s="731"/>
      <c r="LVL32" s="731"/>
      <c r="LVM32" s="731"/>
      <c r="LVN32" s="731"/>
      <c r="LVO32" s="731"/>
      <c r="LVP32" s="731"/>
      <c r="LVQ32" s="731"/>
      <c r="LVR32" s="731"/>
      <c r="LVS32" s="731"/>
      <c r="LVT32" s="731"/>
      <c r="LVU32" s="731"/>
      <c r="LVV32" s="731"/>
      <c r="LVW32" s="731"/>
      <c r="LVX32" s="731"/>
      <c r="LVY32" s="731"/>
      <c r="LVZ32" s="731"/>
      <c r="LWA32" s="731"/>
      <c r="LWB32" s="731"/>
      <c r="LWC32" s="731"/>
      <c r="LWD32" s="731"/>
      <c r="LWE32" s="731"/>
      <c r="LWF32" s="731"/>
      <c r="LWG32" s="731"/>
      <c r="LWH32" s="731"/>
      <c r="LWI32" s="731"/>
      <c r="LWJ32" s="731"/>
      <c r="LWK32" s="731"/>
      <c r="LWL32" s="731"/>
      <c r="LWM32" s="731"/>
      <c r="LWN32" s="731"/>
      <c r="LWO32" s="731"/>
      <c r="LWP32" s="731"/>
      <c r="LWQ32" s="731"/>
      <c r="LWR32" s="731"/>
      <c r="LWS32" s="731"/>
      <c r="LWT32" s="731"/>
      <c r="LWU32" s="731"/>
      <c r="LWV32" s="731"/>
      <c r="LWW32" s="731"/>
      <c r="LWX32" s="731"/>
      <c r="LWY32" s="731"/>
      <c r="LWZ32" s="731"/>
      <c r="LXA32" s="731"/>
      <c r="LXB32" s="731"/>
      <c r="LXC32" s="731"/>
      <c r="LXD32" s="731"/>
      <c r="LXE32" s="731"/>
      <c r="LXF32" s="731"/>
      <c r="LXG32" s="731"/>
      <c r="LXH32" s="731"/>
      <c r="LXI32" s="731"/>
      <c r="LXJ32" s="731"/>
      <c r="LXK32" s="731"/>
      <c r="LXL32" s="731"/>
      <c r="LXM32" s="731"/>
      <c r="LXN32" s="731"/>
      <c r="LXO32" s="731"/>
      <c r="LXP32" s="731"/>
      <c r="LXQ32" s="731"/>
      <c r="LXR32" s="731"/>
      <c r="LXS32" s="731"/>
      <c r="LXT32" s="731"/>
      <c r="LXU32" s="731"/>
      <c r="LXV32" s="731"/>
      <c r="LXW32" s="731"/>
      <c r="LXX32" s="731"/>
      <c r="LXY32" s="731"/>
      <c r="LXZ32" s="731"/>
      <c r="LYA32" s="731"/>
      <c r="LYB32" s="731"/>
      <c r="LYC32" s="731"/>
      <c r="LYD32" s="731"/>
      <c r="LYE32" s="731"/>
      <c r="LYF32" s="731"/>
      <c r="LYG32" s="731"/>
      <c r="LYH32" s="731"/>
      <c r="LYI32" s="731"/>
      <c r="LYJ32" s="731"/>
      <c r="LYK32" s="731"/>
      <c r="LYL32" s="731"/>
      <c r="LYM32" s="731"/>
      <c r="LYN32" s="731"/>
      <c r="LYO32" s="731"/>
      <c r="LYP32" s="731"/>
      <c r="LYQ32" s="731"/>
      <c r="LYR32" s="731"/>
      <c r="LYS32" s="731"/>
      <c r="LYT32" s="731"/>
      <c r="LYU32" s="731"/>
      <c r="LYV32" s="731"/>
      <c r="LYW32" s="731"/>
      <c r="LYX32" s="731"/>
      <c r="LYY32" s="731"/>
      <c r="LYZ32" s="731"/>
      <c r="LZA32" s="731"/>
      <c r="LZB32" s="731"/>
      <c r="LZC32" s="731"/>
      <c r="LZD32" s="731"/>
      <c r="LZE32" s="731"/>
      <c r="LZF32" s="731"/>
      <c r="LZG32" s="731"/>
      <c r="LZH32" s="731"/>
      <c r="LZI32" s="731"/>
      <c r="LZJ32" s="731"/>
      <c r="LZK32" s="731"/>
      <c r="LZL32" s="731"/>
      <c r="LZM32" s="731"/>
      <c r="LZN32" s="731"/>
      <c r="LZO32" s="731"/>
      <c r="LZP32" s="731"/>
      <c r="LZQ32" s="731"/>
      <c r="LZR32" s="731"/>
      <c r="LZS32" s="731"/>
      <c r="LZT32" s="731"/>
      <c r="LZU32" s="731"/>
      <c r="LZV32" s="731"/>
      <c r="LZW32" s="731"/>
      <c r="LZX32" s="731"/>
      <c r="LZY32" s="731"/>
      <c r="LZZ32" s="731"/>
      <c r="MAA32" s="731"/>
      <c r="MAB32" s="731"/>
      <c r="MAC32" s="731"/>
      <c r="MAD32" s="731"/>
      <c r="MAE32" s="731"/>
      <c r="MAF32" s="731"/>
      <c r="MAG32" s="731"/>
      <c r="MAH32" s="731"/>
      <c r="MAI32" s="731"/>
      <c r="MAJ32" s="731"/>
      <c r="MAK32" s="731"/>
      <c r="MAL32" s="731"/>
      <c r="MAM32" s="731"/>
      <c r="MAN32" s="731"/>
      <c r="MAO32" s="731"/>
      <c r="MAP32" s="731"/>
      <c r="MAQ32" s="731"/>
      <c r="MAR32" s="731"/>
      <c r="MAS32" s="731"/>
      <c r="MAT32" s="731"/>
      <c r="MAU32" s="731"/>
      <c r="MAV32" s="731"/>
      <c r="MAW32" s="731"/>
      <c r="MAX32" s="731"/>
      <c r="MAY32" s="731"/>
      <c r="MAZ32" s="731"/>
      <c r="MBA32" s="731"/>
      <c r="MBB32" s="731"/>
      <c r="MBC32" s="731"/>
      <c r="MBD32" s="731"/>
      <c r="MBE32" s="731"/>
      <c r="MBF32" s="731"/>
      <c r="MBG32" s="731"/>
      <c r="MBH32" s="731"/>
      <c r="MBI32" s="731"/>
      <c r="MBJ32" s="731"/>
      <c r="MBK32" s="731"/>
      <c r="MBL32" s="731"/>
      <c r="MBM32" s="731"/>
      <c r="MBN32" s="731"/>
      <c r="MBO32" s="731"/>
      <c r="MBP32" s="731"/>
      <c r="MBQ32" s="731"/>
      <c r="MBR32" s="731"/>
      <c r="MBS32" s="731"/>
      <c r="MBT32" s="731"/>
      <c r="MBU32" s="731"/>
      <c r="MBV32" s="731"/>
      <c r="MBW32" s="731"/>
      <c r="MBX32" s="731"/>
      <c r="MBY32" s="731"/>
      <c r="MBZ32" s="731"/>
      <c r="MCA32" s="731"/>
      <c r="MCB32" s="731"/>
      <c r="MCC32" s="731"/>
      <c r="MCD32" s="731"/>
      <c r="MCE32" s="731"/>
      <c r="MCF32" s="731"/>
      <c r="MCG32" s="731"/>
      <c r="MCH32" s="731"/>
      <c r="MCI32" s="731"/>
      <c r="MCJ32" s="731"/>
      <c r="MCK32" s="731"/>
      <c r="MCL32" s="731"/>
      <c r="MCM32" s="731"/>
      <c r="MCN32" s="731"/>
      <c r="MCO32" s="731"/>
      <c r="MCP32" s="731"/>
      <c r="MCQ32" s="731"/>
      <c r="MCR32" s="731"/>
      <c r="MCS32" s="731"/>
      <c r="MCT32" s="731"/>
      <c r="MCU32" s="731"/>
      <c r="MCV32" s="731"/>
      <c r="MCW32" s="731"/>
      <c r="MCX32" s="731"/>
      <c r="MCY32" s="731"/>
      <c r="MCZ32" s="731"/>
      <c r="MDA32" s="731"/>
      <c r="MDB32" s="731"/>
      <c r="MDC32" s="731"/>
      <c r="MDD32" s="731"/>
      <c r="MDE32" s="731"/>
      <c r="MDF32" s="731"/>
      <c r="MDG32" s="731"/>
      <c r="MDH32" s="731"/>
      <c r="MDI32" s="731"/>
      <c r="MDJ32" s="731"/>
      <c r="MDK32" s="731"/>
      <c r="MDL32" s="731"/>
      <c r="MDM32" s="731"/>
      <c r="MDN32" s="731"/>
      <c r="MDO32" s="731"/>
      <c r="MDP32" s="731"/>
      <c r="MDQ32" s="731"/>
      <c r="MDR32" s="731"/>
      <c r="MDS32" s="731"/>
      <c r="MDT32" s="731"/>
      <c r="MDU32" s="731"/>
      <c r="MDV32" s="731"/>
      <c r="MDW32" s="731"/>
      <c r="MDX32" s="731"/>
      <c r="MDY32" s="731"/>
      <c r="MDZ32" s="731"/>
      <c r="MEA32" s="731"/>
      <c r="MEB32" s="731"/>
      <c r="MEC32" s="731"/>
      <c r="MED32" s="731"/>
      <c r="MEE32" s="731"/>
      <c r="MEF32" s="731"/>
      <c r="MEG32" s="731"/>
      <c r="MEH32" s="731"/>
      <c r="MEI32" s="731"/>
      <c r="MEJ32" s="731"/>
      <c r="MEK32" s="731"/>
      <c r="MEL32" s="731"/>
      <c r="MEM32" s="731"/>
      <c r="MEN32" s="731"/>
      <c r="MEO32" s="731"/>
      <c r="MEP32" s="731"/>
      <c r="MEQ32" s="731"/>
      <c r="MER32" s="731"/>
      <c r="MES32" s="731"/>
      <c r="MET32" s="731"/>
      <c r="MEU32" s="731"/>
      <c r="MEV32" s="731"/>
      <c r="MEW32" s="731"/>
      <c r="MEX32" s="731"/>
      <c r="MEY32" s="731"/>
      <c r="MEZ32" s="731"/>
      <c r="MFA32" s="731"/>
      <c r="MFB32" s="731"/>
      <c r="MFC32" s="731"/>
      <c r="MFD32" s="731"/>
      <c r="MFE32" s="731"/>
      <c r="MFF32" s="731"/>
      <c r="MFG32" s="731"/>
      <c r="MFH32" s="731"/>
      <c r="MFI32" s="731"/>
      <c r="MFJ32" s="731"/>
      <c r="MFK32" s="731"/>
      <c r="MFL32" s="731"/>
      <c r="MFM32" s="731"/>
      <c r="MFN32" s="731"/>
      <c r="MFO32" s="731"/>
      <c r="MFP32" s="731"/>
      <c r="MFQ32" s="731"/>
      <c r="MFR32" s="731"/>
      <c r="MFS32" s="731"/>
      <c r="MFT32" s="731"/>
      <c r="MFU32" s="731"/>
      <c r="MFV32" s="731"/>
      <c r="MFW32" s="731"/>
      <c r="MFX32" s="731"/>
      <c r="MFY32" s="731"/>
      <c r="MFZ32" s="731"/>
      <c r="MGA32" s="731"/>
      <c r="MGB32" s="731"/>
      <c r="MGC32" s="731"/>
      <c r="MGD32" s="731"/>
      <c r="MGE32" s="731"/>
      <c r="MGF32" s="731"/>
      <c r="MGG32" s="731"/>
      <c r="MGH32" s="731"/>
      <c r="MGI32" s="731"/>
      <c r="MGJ32" s="731"/>
      <c r="MGK32" s="731"/>
      <c r="MGL32" s="731"/>
      <c r="MGM32" s="731"/>
      <c r="MGN32" s="731"/>
      <c r="MGO32" s="731"/>
      <c r="MGP32" s="731"/>
      <c r="MGQ32" s="731"/>
      <c r="MGR32" s="731"/>
      <c r="MGS32" s="731"/>
      <c r="MGT32" s="731"/>
      <c r="MGU32" s="731"/>
      <c r="MGV32" s="731"/>
      <c r="MGW32" s="731"/>
      <c r="MGX32" s="731"/>
      <c r="MGY32" s="731"/>
      <c r="MGZ32" s="731"/>
      <c r="MHA32" s="731"/>
      <c r="MHB32" s="731"/>
      <c r="MHC32" s="731"/>
      <c r="MHD32" s="731"/>
      <c r="MHE32" s="731"/>
      <c r="MHF32" s="731"/>
      <c r="MHG32" s="731"/>
      <c r="MHH32" s="731"/>
      <c r="MHI32" s="731"/>
      <c r="MHJ32" s="731"/>
      <c r="MHK32" s="731"/>
      <c r="MHL32" s="731"/>
      <c r="MHM32" s="731"/>
      <c r="MHN32" s="731"/>
      <c r="MHO32" s="731"/>
      <c r="MHP32" s="731"/>
      <c r="MHQ32" s="731"/>
      <c r="MHR32" s="731"/>
      <c r="MHS32" s="731"/>
      <c r="MHT32" s="731"/>
      <c r="MHU32" s="731"/>
      <c r="MHV32" s="731"/>
      <c r="MHW32" s="731"/>
      <c r="MHX32" s="731"/>
      <c r="MHY32" s="731"/>
      <c r="MHZ32" s="731"/>
      <c r="MIA32" s="731"/>
      <c r="MIB32" s="731"/>
      <c r="MIC32" s="731"/>
      <c r="MID32" s="731"/>
      <c r="MIE32" s="731"/>
      <c r="MIF32" s="731"/>
      <c r="MIG32" s="731"/>
      <c r="MIH32" s="731"/>
      <c r="MII32" s="731"/>
      <c r="MIJ32" s="731"/>
      <c r="MIK32" s="731"/>
      <c r="MIL32" s="731"/>
      <c r="MIM32" s="731"/>
      <c r="MIN32" s="731"/>
      <c r="MIO32" s="731"/>
      <c r="MIP32" s="731"/>
      <c r="MIQ32" s="731"/>
      <c r="MIR32" s="731"/>
      <c r="MIS32" s="731"/>
      <c r="MIT32" s="731"/>
      <c r="MIU32" s="731"/>
      <c r="MIV32" s="731"/>
      <c r="MIW32" s="731"/>
      <c r="MIX32" s="731"/>
      <c r="MIY32" s="731"/>
      <c r="MIZ32" s="731"/>
      <c r="MJA32" s="731"/>
      <c r="MJB32" s="731"/>
      <c r="MJC32" s="731"/>
      <c r="MJD32" s="731"/>
      <c r="MJE32" s="731"/>
      <c r="MJF32" s="731"/>
      <c r="MJG32" s="731"/>
      <c r="MJH32" s="731"/>
      <c r="MJI32" s="731"/>
      <c r="MJJ32" s="731"/>
      <c r="MJK32" s="731"/>
      <c r="MJL32" s="731"/>
      <c r="MJM32" s="731"/>
      <c r="MJN32" s="731"/>
      <c r="MJO32" s="731"/>
      <c r="MJP32" s="731"/>
      <c r="MJQ32" s="731"/>
      <c r="MJR32" s="731"/>
      <c r="MJS32" s="731"/>
      <c r="MJT32" s="731"/>
      <c r="MJU32" s="731"/>
      <c r="MJV32" s="731"/>
      <c r="MJW32" s="731"/>
      <c r="MJX32" s="731"/>
      <c r="MJY32" s="731"/>
      <c r="MJZ32" s="731"/>
      <c r="MKA32" s="731"/>
      <c r="MKB32" s="731"/>
      <c r="MKC32" s="731"/>
      <c r="MKD32" s="731"/>
      <c r="MKE32" s="731"/>
      <c r="MKF32" s="731"/>
      <c r="MKG32" s="731"/>
      <c r="MKH32" s="731"/>
      <c r="MKI32" s="731"/>
      <c r="MKJ32" s="731"/>
      <c r="MKK32" s="731"/>
      <c r="MKL32" s="731"/>
      <c r="MKM32" s="731"/>
      <c r="MKN32" s="731"/>
      <c r="MKO32" s="731"/>
      <c r="MKP32" s="731"/>
      <c r="MKQ32" s="731"/>
      <c r="MKR32" s="731"/>
      <c r="MKS32" s="731"/>
      <c r="MKT32" s="731"/>
      <c r="MKU32" s="731"/>
      <c r="MKV32" s="731"/>
      <c r="MKW32" s="731"/>
      <c r="MKX32" s="731"/>
      <c r="MKY32" s="731"/>
      <c r="MKZ32" s="731"/>
      <c r="MLA32" s="731"/>
      <c r="MLB32" s="731"/>
      <c r="MLC32" s="731"/>
      <c r="MLD32" s="731"/>
      <c r="MLE32" s="731"/>
      <c r="MLF32" s="731"/>
      <c r="MLG32" s="731"/>
      <c r="MLH32" s="731"/>
      <c r="MLI32" s="731"/>
      <c r="MLJ32" s="731"/>
      <c r="MLK32" s="731"/>
      <c r="MLL32" s="731"/>
      <c r="MLM32" s="731"/>
      <c r="MLN32" s="731"/>
      <c r="MLO32" s="731"/>
      <c r="MLP32" s="731"/>
      <c r="MLQ32" s="731"/>
      <c r="MLR32" s="731"/>
      <c r="MLS32" s="731"/>
      <c r="MLT32" s="731"/>
      <c r="MLU32" s="731"/>
      <c r="MLV32" s="731"/>
      <c r="MLW32" s="731"/>
      <c r="MLX32" s="731"/>
      <c r="MLY32" s="731"/>
      <c r="MLZ32" s="731"/>
      <c r="MMA32" s="731"/>
      <c r="MMB32" s="731"/>
      <c r="MMC32" s="731"/>
      <c r="MMD32" s="731"/>
      <c r="MME32" s="731"/>
      <c r="MMF32" s="731"/>
      <c r="MMG32" s="731"/>
      <c r="MMH32" s="731"/>
      <c r="MMI32" s="731"/>
      <c r="MMJ32" s="731"/>
      <c r="MMK32" s="731"/>
      <c r="MML32" s="731"/>
      <c r="MMM32" s="731"/>
      <c r="MMN32" s="731"/>
      <c r="MMO32" s="731"/>
      <c r="MMP32" s="731"/>
      <c r="MMQ32" s="731"/>
      <c r="MMR32" s="731"/>
      <c r="MMS32" s="731"/>
      <c r="MMT32" s="731"/>
      <c r="MMU32" s="731"/>
      <c r="MMV32" s="731"/>
      <c r="MMW32" s="731"/>
      <c r="MMX32" s="731"/>
      <c r="MMY32" s="731"/>
      <c r="MMZ32" s="731"/>
      <c r="MNA32" s="731"/>
      <c r="MNB32" s="731"/>
      <c r="MNC32" s="731"/>
      <c r="MND32" s="731"/>
      <c r="MNE32" s="731"/>
      <c r="MNF32" s="731"/>
      <c r="MNG32" s="731"/>
      <c r="MNH32" s="731"/>
      <c r="MNI32" s="731"/>
      <c r="MNJ32" s="731"/>
      <c r="MNK32" s="731"/>
      <c r="MNL32" s="731"/>
      <c r="MNM32" s="731"/>
      <c r="MNN32" s="731"/>
      <c r="MNO32" s="731"/>
      <c r="MNP32" s="731"/>
      <c r="MNQ32" s="731"/>
      <c r="MNR32" s="731"/>
      <c r="MNS32" s="731"/>
      <c r="MNT32" s="731"/>
      <c r="MNU32" s="731"/>
      <c r="MNV32" s="731"/>
      <c r="MNW32" s="731"/>
      <c r="MNX32" s="731"/>
      <c r="MNY32" s="731"/>
      <c r="MNZ32" s="731"/>
      <c r="MOA32" s="731"/>
      <c r="MOB32" s="731"/>
      <c r="MOC32" s="731"/>
      <c r="MOD32" s="731"/>
      <c r="MOE32" s="731"/>
      <c r="MOF32" s="731"/>
      <c r="MOG32" s="731"/>
      <c r="MOH32" s="731"/>
      <c r="MOI32" s="731"/>
      <c r="MOJ32" s="731"/>
      <c r="MOK32" s="731"/>
      <c r="MOL32" s="731"/>
      <c r="MOM32" s="731"/>
      <c r="MON32" s="731"/>
      <c r="MOO32" s="731"/>
      <c r="MOP32" s="731"/>
      <c r="MOQ32" s="731"/>
      <c r="MOR32" s="731"/>
      <c r="MOS32" s="731"/>
      <c r="MOT32" s="731"/>
      <c r="MOU32" s="731"/>
      <c r="MOV32" s="731"/>
      <c r="MOW32" s="731"/>
      <c r="MOX32" s="731"/>
      <c r="MOY32" s="731"/>
      <c r="MOZ32" s="731"/>
      <c r="MPA32" s="731"/>
      <c r="MPB32" s="731"/>
      <c r="MPC32" s="731"/>
      <c r="MPD32" s="731"/>
      <c r="MPE32" s="731"/>
      <c r="MPF32" s="731"/>
      <c r="MPG32" s="731"/>
      <c r="MPH32" s="731"/>
      <c r="MPI32" s="731"/>
      <c r="MPJ32" s="731"/>
      <c r="MPK32" s="731"/>
      <c r="MPL32" s="731"/>
      <c r="MPM32" s="731"/>
      <c r="MPN32" s="731"/>
      <c r="MPO32" s="731"/>
      <c r="MPP32" s="731"/>
      <c r="MPQ32" s="731"/>
      <c r="MPR32" s="731"/>
      <c r="MPS32" s="731"/>
      <c r="MPT32" s="731"/>
      <c r="MPU32" s="731"/>
      <c r="MPV32" s="731"/>
      <c r="MPW32" s="731"/>
      <c r="MPX32" s="731"/>
      <c r="MPY32" s="731"/>
      <c r="MPZ32" s="731"/>
      <c r="MQA32" s="731"/>
      <c r="MQB32" s="731"/>
      <c r="MQC32" s="731"/>
      <c r="MQD32" s="731"/>
      <c r="MQE32" s="731"/>
      <c r="MQF32" s="731"/>
      <c r="MQG32" s="731"/>
      <c r="MQH32" s="731"/>
      <c r="MQI32" s="731"/>
      <c r="MQJ32" s="731"/>
      <c r="MQK32" s="731"/>
      <c r="MQL32" s="731"/>
      <c r="MQM32" s="731"/>
      <c r="MQN32" s="731"/>
      <c r="MQO32" s="731"/>
      <c r="MQP32" s="731"/>
      <c r="MQQ32" s="731"/>
      <c r="MQR32" s="731"/>
      <c r="MQS32" s="731"/>
      <c r="MQT32" s="731"/>
      <c r="MQU32" s="731"/>
      <c r="MQV32" s="731"/>
      <c r="MQW32" s="731"/>
      <c r="MQX32" s="731"/>
      <c r="MQY32" s="731"/>
      <c r="MQZ32" s="731"/>
      <c r="MRA32" s="731"/>
      <c r="MRB32" s="731"/>
      <c r="MRC32" s="731"/>
      <c r="MRD32" s="731"/>
      <c r="MRE32" s="731"/>
      <c r="MRF32" s="731"/>
      <c r="MRG32" s="731"/>
      <c r="MRH32" s="731"/>
      <c r="MRI32" s="731"/>
      <c r="MRJ32" s="731"/>
      <c r="MRK32" s="731"/>
      <c r="MRL32" s="731"/>
      <c r="MRM32" s="731"/>
      <c r="MRN32" s="731"/>
      <c r="MRO32" s="731"/>
      <c r="MRP32" s="731"/>
      <c r="MRQ32" s="731"/>
      <c r="MRR32" s="731"/>
      <c r="MRS32" s="731"/>
      <c r="MRT32" s="731"/>
      <c r="MRU32" s="731"/>
      <c r="MRV32" s="731"/>
      <c r="MRW32" s="731"/>
      <c r="MRX32" s="731"/>
      <c r="MRY32" s="731"/>
      <c r="MRZ32" s="731"/>
      <c r="MSA32" s="731"/>
      <c r="MSB32" s="731"/>
      <c r="MSC32" s="731"/>
      <c r="MSD32" s="731"/>
      <c r="MSE32" s="731"/>
      <c r="MSF32" s="731"/>
      <c r="MSG32" s="731"/>
      <c r="MSH32" s="731"/>
      <c r="MSI32" s="731"/>
      <c r="MSJ32" s="731"/>
      <c r="MSK32" s="731"/>
      <c r="MSL32" s="731"/>
      <c r="MSM32" s="731"/>
      <c r="MSN32" s="731"/>
      <c r="MSO32" s="731"/>
      <c r="MSP32" s="731"/>
      <c r="MSQ32" s="731"/>
      <c r="MSR32" s="731"/>
      <c r="MSS32" s="731"/>
      <c r="MST32" s="731"/>
      <c r="MSU32" s="731"/>
      <c r="MSV32" s="731"/>
      <c r="MSW32" s="731"/>
      <c r="MSX32" s="731"/>
      <c r="MSY32" s="731"/>
      <c r="MSZ32" s="731"/>
      <c r="MTA32" s="731"/>
      <c r="MTB32" s="731"/>
      <c r="MTC32" s="731"/>
      <c r="MTD32" s="731"/>
      <c r="MTE32" s="731"/>
      <c r="MTF32" s="731"/>
      <c r="MTG32" s="731"/>
      <c r="MTH32" s="731"/>
      <c r="MTI32" s="731"/>
      <c r="MTJ32" s="731"/>
      <c r="MTK32" s="731"/>
      <c r="MTL32" s="731"/>
      <c r="MTM32" s="731"/>
      <c r="MTN32" s="731"/>
      <c r="MTO32" s="731"/>
      <c r="MTP32" s="731"/>
      <c r="MTQ32" s="731"/>
      <c r="MTR32" s="731"/>
      <c r="MTS32" s="731"/>
      <c r="MTT32" s="731"/>
      <c r="MTU32" s="731"/>
      <c r="MTV32" s="731"/>
      <c r="MTW32" s="731"/>
      <c r="MTX32" s="731"/>
      <c r="MTY32" s="731"/>
      <c r="MTZ32" s="731"/>
      <c r="MUA32" s="731"/>
      <c r="MUB32" s="731"/>
      <c r="MUC32" s="731"/>
      <c r="MUD32" s="731"/>
      <c r="MUE32" s="731"/>
      <c r="MUF32" s="731"/>
      <c r="MUG32" s="731"/>
      <c r="MUH32" s="731"/>
      <c r="MUI32" s="731"/>
      <c r="MUJ32" s="731"/>
      <c r="MUK32" s="731"/>
      <c r="MUL32" s="731"/>
      <c r="MUM32" s="731"/>
      <c r="MUN32" s="731"/>
      <c r="MUO32" s="731"/>
      <c r="MUP32" s="731"/>
      <c r="MUQ32" s="731"/>
      <c r="MUR32" s="731"/>
      <c r="MUS32" s="731"/>
      <c r="MUT32" s="731"/>
      <c r="MUU32" s="731"/>
      <c r="MUV32" s="731"/>
      <c r="MUW32" s="731"/>
      <c r="MUX32" s="731"/>
      <c r="MUY32" s="731"/>
      <c r="MUZ32" s="731"/>
      <c r="MVA32" s="731"/>
      <c r="MVB32" s="731"/>
      <c r="MVC32" s="731"/>
      <c r="MVD32" s="731"/>
      <c r="MVE32" s="731"/>
      <c r="MVF32" s="731"/>
      <c r="MVG32" s="731"/>
      <c r="MVH32" s="731"/>
      <c r="MVI32" s="731"/>
      <c r="MVJ32" s="731"/>
      <c r="MVK32" s="731"/>
      <c r="MVL32" s="731"/>
      <c r="MVM32" s="731"/>
      <c r="MVN32" s="731"/>
      <c r="MVO32" s="731"/>
      <c r="MVP32" s="731"/>
      <c r="MVQ32" s="731"/>
      <c r="MVR32" s="731"/>
      <c r="MVS32" s="731"/>
      <c r="MVT32" s="731"/>
      <c r="MVU32" s="731"/>
      <c r="MVV32" s="731"/>
      <c r="MVW32" s="731"/>
      <c r="MVX32" s="731"/>
      <c r="MVY32" s="731"/>
      <c r="MVZ32" s="731"/>
      <c r="MWA32" s="731"/>
      <c r="MWB32" s="731"/>
      <c r="MWC32" s="731"/>
      <c r="MWD32" s="731"/>
      <c r="MWE32" s="731"/>
      <c r="MWF32" s="731"/>
      <c r="MWG32" s="731"/>
      <c r="MWH32" s="731"/>
      <c r="MWI32" s="731"/>
      <c r="MWJ32" s="731"/>
      <c r="MWK32" s="731"/>
      <c r="MWL32" s="731"/>
      <c r="MWM32" s="731"/>
      <c r="MWN32" s="731"/>
      <c r="MWO32" s="731"/>
      <c r="MWP32" s="731"/>
      <c r="MWQ32" s="731"/>
      <c r="MWR32" s="731"/>
      <c r="MWS32" s="731"/>
      <c r="MWT32" s="731"/>
      <c r="MWU32" s="731"/>
      <c r="MWV32" s="731"/>
      <c r="MWW32" s="731"/>
      <c r="MWX32" s="731"/>
      <c r="MWY32" s="731"/>
      <c r="MWZ32" s="731"/>
      <c r="MXA32" s="731"/>
      <c r="MXB32" s="731"/>
      <c r="MXC32" s="731"/>
      <c r="MXD32" s="731"/>
      <c r="MXE32" s="731"/>
      <c r="MXF32" s="731"/>
      <c r="MXG32" s="731"/>
      <c r="MXH32" s="731"/>
      <c r="MXI32" s="731"/>
      <c r="MXJ32" s="731"/>
      <c r="MXK32" s="731"/>
      <c r="MXL32" s="731"/>
      <c r="MXM32" s="731"/>
      <c r="MXN32" s="731"/>
      <c r="MXO32" s="731"/>
      <c r="MXP32" s="731"/>
      <c r="MXQ32" s="731"/>
      <c r="MXR32" s="731"/>
      <c r="MXS32" s="731"/>
      <c r="MXT32" s="731"/>
      <c r="MXU32" s="731"/>
      <c r="MXV32" s="731"/>
      <c r="MXW32" s="731"/>
      <c r="MXX32" s="731"/>
      <c r="MXY32" s="731"/>
      <c r="MXZ32" s="731"/>
      <c r="MYA32" s="731"/>
      <c r="MYB32" s="731"/>
      <c r="MYC32" s="731"/>
      <c r="MYD32" s="731"/>
      <c r="MYE32" s="731"/>
      <c r="MYF32" s="731"/>
      <c r="MYG32" s="731"/>
      <c r="MYH32" s="731"/>
      <c r="MYI32" s="731"/>
      <c r="MYJ32" s="731"/>
      <c r="MYK32" s="731"/>
      <c r="MYL32" s="731"/>
      <c r="MYM32" s="731"/>
      <c r="MYN32" s="731"/>
      <c r="MYO32" s="731"/>
      <c r="MYP32" s="731"/>
      <c r="MYQ32" s="731"/>
      <c r="MYR32" s="731"/>
      <c r="MYS32" s="731"/>
      <c r="MYT32" s="731"/>
      <c r="MYU32" s="731"/>
      <c r="MYV32" s="731"/>
      <c r="MYW32" s="731"/>
      <c r="MYX32" s="731"/>
      <c r="MYY32" s="731"/>
      <c r="MYZ32" s="731"/>
      <c r="MZA32" s="731"/>
      <c r="MZB32" s="731"/>
      <c r="MZC32" s="731"/>
      <c r="MZD32" s="731"/>
      <c r="MZE32" s="731"/>
      <c r="MZF32" s="731"/>
      <c r="MZG32" s="731"/>
      <c r="MZH32" s="731"/>
      <c r="MZI32" s="731"/>
      <c r="MZJ32" s="731"/>
      <c r="MZK32" s="731"/>
      <c r="MZL32" s="731"/>
      <c r="MZM32" s="731"/>
      <c r="MZN32" s="731"/>
      <c r="MZO32" s="731"/>
      <c r="MZP32" s="731"/>
      <c r="MZQ32" s="731"/>
      <c r="MZR32" s="731"/>
      <c r="MZS32" s="731"/>
      <c r="MZT32" s="731"/>
      <c r="MZU32" s="731"/>
      <c r="MZV32" s="731"/>
      <c r="MZW32" s="731"/>
      <c r="MZX32" s="731"/>
      <c r="MZY32" s="731"/>
      <c r="MZZ32" s="731"/>
      <c r="NAA32" s="731"/>
      <c r="NAB32" s="731"/>
      <c r="NAC32" s="731"/>
      <c r="NAD32" s="731"/>
      <c r="NAE32" s="731"/>
      <c r="NAF32" s="731"/>
      <c r="NAG32" s="731"/>
      <c r="NAH32" s="731"/>
      <c r="NAI32" s="731"/>
      <c r="NAJ32" s="731"/>
      <c r="NAK32" s="731"/>
      <c r="NAL32" s="731"/>
      <c r="NAM32" s="731"/>
      <c r="NAN32" s="731"/>
      <c r="NAO32" s="731"/>
      <c r="NAP32" s="731"/>
      <c r="NAQ32" s="731"/>
      <c r="NAR32" s="731"/>
      <c r="NAS32" s="731"/>
      <c r="NAT32" s="731"/>
      <c r="NAU32" s="731"/>
      <c r="NAV32" s="731"/>
      <c r="NAW32" s="731"/>
      <c r="NAX32" s="731"/>
      <c r="NAY32" s="731"/>
      <c r="NAZ32" s="731"/>
      <c r="NBA32" s="731"/>
      <c r="NBB32" s="731"/>
      <c r="NBC32" s="731"/>
      <c r="NBD32" s="731"/>
      <c r="NBE32" s="731"/>
      <c r="NBF32" s="731"/>
      <c r="NBG32" s="731"/>
      <c r="NBH32" s="731"/>
      <c r="NBI32" s="731"/>
      <c r="NBJ32" s="731"/>
      <c r="NBK32" s="731"/>
      <c r="NBL32" s="731"/>
      <c r="NBM32" s="731"/>
      <c r="NBN32" s="731"/>
      <c r="NBO32" s="731"/>
      <c r="NBP32" s="731"/>
      <c r="NBQ32" s="731"/>
      <c r="NBR32" s="731"/>
      <c r="NBS32" s="731"/>
      <c r="NBT32" s="731"/>
      <c r="NBU32" s="731"/>
      <c r="NBV32" s="731"/>
      <c r="NBW32" s="731"/>
      <c r="NBX32" s="731"/>
      <c r="NBY32" s="731"/>
      <c r="NBZ32" s="731"/>
      <c r="NCA32" s="731"/>
      <c r="NCB32" s="731"/>
      <c r="NCC32" s="731"/>
      <c r="NCD32" s="731"/>
      <c r="NCE32" s="731"/>
      <c r="NCF32" s="731"/>
      <c r="NCG32" s="731"/>
      <c r="NCH32" s="731"/>
      <c r="NCI32" s="731"/>
      <c r="NCJ32" s="731"/>
      <c r="NCK32" s="731"/>
      <c r="NCL32" s="731"/>
      <c r="NCM32" s="731"/>
      <c r="NCN32" s="731"/>
      <c r="NCO32" s="731"/>
      <c r="NCP32" s="731"/>
      <c r="NCQ32" s="731"/>
      <c r="NCR32" s="731"/>
      <c r="NCS32" s="731"/>
      <c r="NCT32" s="731"/>
      <c r="NCU32" s="731"/>
      <c r="NCV32" s="731"/>
      <c r="NCW32" s="731"/>
      <c r="NCX32" s="731"/>
      <c r="NCY32" s="731"/>
      <c r="NCZ32" s="731"/>
      <c r="NDA32" s="731"/>
      <c r="NDB32" s="731"/>
      <c r="NDC32" s="731"/>
      <c r="NDD32" s="731"/>
      <c r="NDE32" s="731"/>
      <c r="NDF32" s="731"/>
      <c r="NDG32" s="731"/>
      <c r="NDH32" s="731"/>
      <c r="NDI32" s="731"/>
      <c r="NDJ32" s="731"/>
      <c r="NDK32" s="731"/>
      <c r="NDL32" s="731"/>
      <c r="NDM32" s="731"/>
      <c r="NDN32" s="731"/>
      <c r="NDO32" s="731"/>
      <c r="NDP32" s="731"/>
      <c r="NDQ32" s="731"/>
      <c r="NDR32" s="731"/>
      <c r="NDS32" s="731"/>
      <c r="NDT32" s="731"/>
      <c r="NDU32" s="731"/>
      <c r="NDV32" s="731"/>
      <c r="NDW32" s="731"/>
      <c r="NDX32" s="731"/>
      <c r="NDY32" s="731"/>
      <c r="NDZ32" s="731"/>
      <c r="NEA32" s="731"/>
      <c r="NEB32" s="731"/>
      <c r="NEC32" s="731"/>
      <c r="NED32" s="731"/>
      <c r="NEE32" s="731"/>
      <c r="NEF32" s="731"/>
      <c r="NEG32" s="731"/>
      <c r="NEH32" s="731"/>
      <c r="NEI32" s="731"/>
      <c r="NEJ32" s="731"/>
      <c r="NEK32" s="731"/>
      <c r="NEL32" s="731"/>
      <c r="NEM32" s="731"/>
      <c r="NEN32" s="731"/>
      <c r="NEO32" s="731"/>
      <c r="NEP32" s="731"/>
      <c r="NEQ32" s="731"/>
      <c r="NER32" s="731"/>
      <c r="NES32" s="731"/>
      <c r="NET32" s="731"/>
      <c r="NEU32" s="731"/>
      <c r="NEV32" s="731"/>
      <c r="NEW32" s="731"/>
      <c r="NEX32" s="731"/>
      <c r="NEY32" s="731"/>
      <c r="NEZ32" s="731"/>
      <c r="NFA32" s="731"/>
      <c r="NFB32" s="731"/>
      <c r="NFC32" s="731"/>
      <c r="NFD32" s="731"/>
      <c r="NFE32" s="731"/>
      <c r="NFF32" s="731"/>
      <c r="NFG32" s="731"/>
      <c r="NFH32" s="731"/>
      <c r="NFI32" s="731"/>
      <c r="NFJ32" s="731"/>
      <c r="NFK32" s="731"/>
      <c r="NFL32" s="731"/>
      <c r="NFM32" s="731"/>
      <c r="NFN32" s="731"/>
      <c r="NFO32" s="731"/>
      <c r="NFP32" s="731"/>
      <c r="NFQ32" s="731"/>
      <c r="NFR32" s="731"/>
      <c r="NFS32" s="731"/>
      <c r="NFT32" s="731"/>
      <c r="NFU32" s="731"/>
      <c r="NFV32" s="731"/>
      <c r="NFW32" s="731"/>
      <c r="NFX32" s="731"/>
      <c r="NFY32" s="731"/>
      <c r="NFZ32" s="731"/>
      <c r="NGA32" s="731"/>
      <c r="NGB32" s="731"/>
      <c r="NGC32" s="731"/>
      <c r="NGD32" s="731"/>
      <c r="NGE32" s="731"/>
      <c r="NGF32" s="731"/>
      <c r="NGG32" s="731"/>
      <c r="NGH32" s="731"/>
      <c r="NGI32" s="731"/>
      <c r="NGJ32" s="731"/>
      <c r="NGK32" s="731"/>
      <c r="NGL32" s="731"/>
      <c r="NGM32" s="731"/>
      <c r="NGN32" s="731"/>
      <c r="NGO32" s="731"/>
      <c r="NGP32" s="731"/>
      <c r="NGQ32" s="731"/>
      <c r="NGR32" s="731"/>
      <c r="NGS32" s="731"/>
      <c r="NGT32" s="731"/>
      <c r="NGU32" s="731"/>
      <c r="NGV32" s="731"/>
      <c r="NGW32" s="731"/>
      <c r="NGX32" s="731"/>
      <c r="NGY32" s="731"/>
      <c r="NGZ32" s="731"/>
      <c r="NHA32" s="731"/>
      <c r="NHB32" s="731"/>
      <c r="NHC32" s="731"/>
      <c r="NHD32" s="731"/>
      <c r="NHE32" s="731"/>
      <c r="NHF32" s="731"/>
      <c r="NHG32" s="731"/>
      <c r="NHH32" s="731"/>
      <c r="NHI32" s="731"/>
      <c r="NHJ32" s="731"/>
      <c r="NHK32" s="731"/>
      <c r="NHL32" s="731"/>
      <c r="NHM32" s="731"/>
      <c r="NHN32" s="731"/>
      <c r="NHO32" s="731"/>
      <c r="NHP32" s="731"/>
      <c r="NHQ32" s="731"/>
      <c r="NHR32" s="731"/>
      <c r="NHS32" s="731"/>
      <c r="NHT32" s="731"/>
      <c r="NHU32" s="731"/>
      <c r="NHV32" s="731"/>
      <c r="NHW32" s="731"/>
      <c r="NHX32" s="731"/>
      <c r="NHY32" s="731"/>
      <c r="NHZ32" s="731"/>
      <c r="NIA32" s="731"/>
      <c r="NIB32" s="731"/>
      <c r="NIC32" s="731"/>
      <c r="NID32" s="731"/>
      <c r="NIE32" s="731"/>
      <c r="NIF32" s="731"/>
      <c r="NIG32" s="731"/>
      <c r="NIH32" s="731"/>
      <c r="NII32" s="731"/>
      <c r="NIJ32" s="731"/>
      <c r="NIK32" s="731"/>
      <c r="NIL32" s="731"/>
      <c r="NIM32" s="731"/>
      <c r="NIN32" s="731"/>
      <c r="NIO32" s="731"/>
      <c r="NIP32" s="731"/>
      <c r="NIQ32" s="731"/>
      <c r="NIR32" s="731"/>
      <c r="NIS32" s="731"/>
      <c r="NIT32" s="731"/>
      <c r="NIU32" s="731"/>
      <c r="NIV32" s="731"/>
      <c r="NIW32" s="731"/>
      <c r="NIX32" s="731"/>
      <c r="NIY32" s="731"/>
      <c r="NIZ32" s="731"/>
      <c r="NJA32" s="731"/>
      <c r="NJB32" s="731"/>
      <c r="NJC32" s="731"/>
      <c r="NJD32" s="731"/>
      <c r="NJE32" s="731"/>
      <c r="NJF32" s="731"/>
      <c r="NJG32" s="731"/>
      <c r="NJH32" s="731"/>
      <c r="NJI32" s="731"/>
      <c r="NJJ32" s="731"/>
      <c r="NJK32" s="731"/>
      <c r="NJL32" s="731"/>
      <c r="NJM32" s="731"/>
      <c r="NJN32" s="731"/>
      <c r="NJO32" s="731"/>
      <c r="NJP32" s="731"/>
      <c r="NJQ32" s="731"/>
      <c r="NJR32" s="731"/>
      <c r="NJS32" s="731"/>
      <c r="NJT32" s="731"/>
      <c r="NJU32" s="731"/>
      <c r="NJV32" s="731"/>
      <c r="NJW32" s="731"/>
      <c r="NJX32" s="731"/>
      <c r="NJY32" s="731"/>
      <c r="NJZ32" s="731"/>
      <c r="NKA32" s="731"/>
      <c r="NKB32" s="731"/>
      <c r="NKC32" s="731"/>
      <c r="NKD32" s="731"/>
      <c r="NKE32" s="731"/>
      <c r="NKF32" s="731"/>
      <c r="NKG32" s="731"/>
      <c r="NKH32" s="731"/>
      <c r="NKI32" s="731"/>
      <c r="NKJ32" s="731"/>
      <c r="NKK32" s="731"/>
      <c r="NKL32" s="731"/>
      <c r="NKM32" s="731"/>
      <c r="NKN32" s="731"/>
      <c r="NKO32" s="731"/>
      <c r="NKP32" s="731"/>
      <c r="NKQ32" s="731"/>
      <c r="NKR32" s="731"/>
      <c r="NKS32" s="731"/>
      <c r="NKT32" s="731"/>
      <c r="NKU32" s="731"/>
      <c r="NKV32" s="731"/>
      <c r="NKW32" s="731"/>
      <c r="NKX32" s="731"/>
      <c r="NKY32" s="731"/>
      <c r="NKZ32" s="731"/>
      <c r="NLA32" s="731"/>
      <c r="NLB32" s="731"/>
      <c r="NLC32" s="731"/>
      <c r="NLD32" s="731"/>
      <c r="NLE32" s="731"/>
      <c r="NLF32" s="731"/>
      <c r="NLG32" s="731"/>
      <c r="NLH32" s="731"/>
      <c r="NLI32" s="731"/>
      <c r="NLJ32" s="731"/>
      <c r="NLK32" s="731"/>
      <c r="NLL32" s="731"/>
      <c r="NLM32" s="731"/>
      <c r="NLN32" s="731"/>
      <c r="NLO32" s="731"/>
      <c r="NLP32" s="731"/>
      <c r="NLQ32" s="731"/>
      <c r="NLR32" s="731"/>
      <c r="NLS32" s="731"/>
      <c r="NLT32" s="731"/>
      <c r="NLU32" s="731"/>
      <c r="NLV32" s="731"/>
      <c r="NLW32" s="731"/>
      <c r="NLX32" s="731"/>
      <c r="NLY32" s="731"/>
      <c r="NLZ32" s="731"/>
      <c r="NMA32" s="731"/>
      <c r="NMB32" s="731"/>
      <c r="NMC32" s="731"/>
      <c r="NMD32" s="731"/>
      <c r="NME32" s="731"/>
      <c r="NMF32" s="731"/>
      <c r="NMG32" s="731"/>
      <c r="NMH32" s="731"/>
      <c r="NMI32" s="731"/>
      <c r="NMJ32" s="731"/>
      <c r="NMK32" s="731"/>
      <c r="NML32" s="731"/>
      <c r="NMM32" s="731"/>
      <c r="NMN32" s="731"/>
      <c r="NMO32" s="731"/>
      <c r="NMP32" s="731"/>
      <c r="NMQ32" s="731"/>
      <c r="NMR32" s="731"/>
      <c r="NMS32" s="731"/>
      <c r="NMT32" s="731"/>
      <c r="NMU32" s="731"/>
      <c r="NMV32" s="731"/>
      <c r="NMW32" s="731"/>
      <c r="NMX32" s="731"/>
      <c r="NMY32" s="731"/>
      <c r="NMZ32" s="731"/>
      <c r="NNA32" s="731"/>
      <c r="NNB32" s="731"/>
      <c r="NNC32" s="731"/>
      <c r="NND32" s="731"/>
      <c r="NNE32" s="731"/>
      <c r="NNF32" s="731"/>
      <c r="NNG32" s="731"/>
      <c r="NNH32" s="731"/>
      <c r="NNI32" s="731"/>
      <c r="NNJ32" s="731"/>
      <c r="NNK32" s="731"/>
      <c r="NNL32" s="731"/>
      <c r="NNM32" s="731"/>
      <c r="NNN32" s="731"/>
      <c r="NNO32" s="731"/>
      <c r="NNP32" s="731"/>
      <c r="NNQ32" s="731"/>
      <c r="NNR32" s="731"/>
      <c r="NNS32" s="731"/>
      <c r="NNT32" s="731"/>
      <c r="NNU32" s="731"/>
      <c r="NNV32" s="731"/>
      <c r="NNW32" s="731"/>
      <c r="NNX32" s="731"/>
      <c r="NNY32" s="731"/>
      <c r="NNZ32" s="731"/>
      <c r="NOA32" s="731"/>
      <c r="NOB32" s="731"/>
      <c r="NOC32" s="731"/>
      <c r="NOD32" s="731"/>
      <c r="NOE32" s="731"/>
      <c r="NOF32" s="731"/>
      <c r="NOG32" s="731"/>
      <c r="NOH32" s="731"/>
      <c r="NOI32" s="731"/>
      <c r="NOJ32" s="731"/>
      <c r="NOK32" s="731"/>
      <c r="NOL32" s="731"/>
      <c r="NOM32" s="731"/>
      <c r="NON32" s="731"/>
      <c r="NOO32" s="731"/>
      <c r="NOP32" s="731"/>
      <c r="NOQ32" s="731"/>
      <c r="NOR32" s="731"/>
      <c r="NOS32" s="731"/>
      <c r="NOT32" s="731"/>
      <c r="NOU32" s="731"/>
      <c r="NOV32" s="731"/>
      <c r="NOW32" s="731"/>
      <c r="NOX32" s="731"/>
      <c r="NOY32" s="731"/>
      <c r="NOZ32" s="731"/>
      <c r="NPA32" s="731"/>
      <c r="NPB32" s="731"/>
      <c r="NPC32" s="731"/>
      <c r="NPD32" s="731"/>
      <c r="NPE32" s="731"/>
      <c r="NPF32" s="731"/>
      <c r="NPG32" s="731"/>
      <c r="NPH32" s="731"/>
      <c r="NPI32" s="731"/>
      <c r="NPJ32" s="731"/>
      <c r="NPK32" s="731"/>
      <c r="NPL32" s="731"/>
      <c r="NPM32" s="731"/>
      <c r="NPN32" s="731"/>
      <c r="NPO32" s="731"/>
      <c r="NPP32" s="731"/>
      <c r="NPQ32" s="731"/>
      <c r="NPR32" s="731"/>
      <c r="NPS32" s="731"/>
      <c r="NPT32" s="731"/>
      <c r="NPU32" s="731"/>
      <c r="NPV32" s="731"/>
      <c r="NPW32" s="731"/>
      <c r="NPX32" s="731"/>
      <c r="NPY32" s="731"/>
      <c r="NPZ32" s="731"/>
      <c r="NQA32" s="731"/>
      <c r="NQB32" s="731"/>
      <c r="NQC32" s="731"/>
      <c r="NQD32" s="731"/>
      <c r="NQE32" s="731"/>
      <c r="NQF32" s="731"/>
      <c r="NQG32" s="731"/>
      <c r="NQH32" s="731"/>
      <c r="NQI32" s="731"/>
      <c r="NQJ32" s="731"/>
      <c r="NQK32" s="731"/>
      <c r="NQL32" s="731"/>
      <c r="NQM32" s="731"/>
      <c r="NQN32" s="731"/>
      <c r="NQO32" s="731"/>
      <c r="NQP32" s="731"/>
      <c r="NQQ32" s="731"/>
      <c r="NQR32" s="731"/>
      <c r="NQS32" s="731"/>
      <c r="NQT32" s="731"/>
      <c r="NQU32" s="731"/>
      <c r="NQV32" s="731"/>
      <c r="NQW32" s="731"/>
      <c r="NQX32" s="731"/>
      <c r="NQY32" s="731"/>
      <c r="NQZ32" s="731"/>
      <c r="NRA32" s="731"/>
      <c r="NRB32" s="731"/>
      <c r="NRC32" s="731"/>
      <c r="NRD32" s="731"/>
      <c r="NRE32" s="731"/>
      <c r="NRF32" s="731"/>
      <c r="NRG32" s="731"/>
      <c r="NRH32" s="731"/>
      <c r="NRI32" s="731"/>
      <c r="NRJ32" s="731"/>
      <c r="NRK32" s="731"/>
      <c r="NRL32" s="731"/>
      <c r="NRM32" s="731"/>
      <c r="NRN32" s="731"/>
      <c r="NRO32" s="731"/>
      <c r="NRP32" s="731"/>
      <c r="NRQ32" s="731"/>
      <c r="NRR32" s="731"/>
      <c r="NRS32" s="731"/>
      <c r="NRT32" s="731"/>
      <c r="NRU32" s="731"/>
      <c r="NRV32" s="731"/>
      <c r="NRW32" s="731"/>
      <c r="NRX32" s="731"/>
      <c r="NRY32" s="731"/>
      <c r="NRZ32" s="731"/>
      <c r="NSA32" s="731"/>
      <c r="NSB32" s="731"/>
      <c r="NSC32" s="731"/>
      <c r="NSD32" s="731"/>
      <c r="NSE32" s="731"/>
      <c r="NSF32" s="731"/>
      <c r="NSG32" s="731"/>
      <c r="NSH32" s="731"/>
      <c r="NSI32" s="731"/>
      <c r="NSJ32" s="731"/>
      <c r="NSK32" s="731"/>
      <c r="NSL32" s="731"/>
      <c r="NSM32" s="731"/>
      <c r="NSN32" s="731"/>
      <c r="NSO32" s="731"/>
      <c r="NSP32" s="731"/>
      <c r="NSQ32" s="731"/>
      <c r="NSR32" s="731"/>
      <c r="NSS32" s="731"/>
      <c r="NST32" s="731"/>
      <c r="NSU32" s="731"/>
      <c r="NSV32" s="731"/>
      <c r="NSW32" s="731"/>
      <c r="NSX32" s="731"/>
      <c r="NSY32" s="731"/>
      <c r="NSZ32" s="731"/>
      <c r="NTA32" s="731"/>
      <c r="NTB32" s="731"/>
      <c r="NTC32" s="731"/>
      <c r="NTD32" s="731"/>
      <c r="NTE32" s="731"/>
      <c r="NTF32" s="731"/>
      <c r="NTG32" s="731"/>
      <c r="NTH32" s="731"/>
      <c r="NTI32" s="731"/>
      <c r="NTJ32" s="731"/>
      <c r="NTK32" s="731"/>
      <c r="NTL32" s="731"/>
      <c r="NTM32" s="731"/>
      <c r="NTN32" s="731"/>
      <c r="NTO32" s="731"/>
      <c r="NTP32" s="731"/>
      <c r="NTQ32" s="731"/>
      <c r="NTR32" s="731"/>
      <c r="NTS32" s="731"/>
      <c r="NTT32" s="731"/>
      <c r="NTU32" s="731"/>
      <c r="NTV32" s="731"/>
      <c r="NTW32" s="731"/>
      <c r="NTX32" s="731"/>
      <c r="NTY32" s="731"/>
      <c r="NTZ32" s="731"/>
      <c r="NUA32" s="731"/>
      <c r="NUB32" s="731"/>
      <c r="NUC32" s="731"/>
      <c r="NUD32" s="731"/>
      <c r="NUE32" s="731"/>
      <c r="NUF32" s="731"/>
      <c r="NUG32" s="731"/>
      <c r="NUH32" s="731"/>
      <c r="NUI32" s="731"/>
      <c r="NUJ32" s="731"/>
      <c r="NUK32" s="731"/>
      <c r="NUL32" s="731"/>
      <c r="NUM32" s="731"/>
      <c r="NUN32" s="731"/>
      <c r="NUO32" s="731"/>
      <c r="NUP32" s="731"/>
      <c r="NUQ32" s="731"/>
      <c r="NUR32" s="731"/>
      <c r="NUS32" s="731"/>
      <c r="NUT32" s="731"/>
      <c r="NUU32" s="731"/>
      <c r="NUV32" s="731"/>
      <c r="NUW32" s="731"/>
      <c r="NUX32" s="731"/>
      <c r="NUY32" s="731"/>
      <c r="NUZ32" s="731"/>
      <c r="NVA32" s="731"/>
      <c r="NVB32" s="731"/>
      <c r="NVC32" s="731"/>
      <c r="NVD32" s="731"/>
      <c r="NVE32" s="731"/>
      <c r="NVF32" s="731"/>
      <c r="NVG32" s="731"/>
      <c r="NVH32" s="731"/>
      <c r="NVI32" s="731"/>
      <c r="NVJ32" s="731"/>
      <c r="NVK32" s="731"/>
      <c r="NVL32" s="731"/>
      <c r="NVM32" s="731"/>
      <c r="NVN32" s="731"/>
      <c r="NVO32" s="731"/>
      <c r="NVP32" s="731"/>
      <c r="NVQ32" s="731"/>
      <c r="NVR32" s="731"/>
      <c r="NVS32" s="731"/>
      <c r="NVT32" s="731"/>
      <c r="NVU32" s="731"/>
      <c r="NVV32" s="731"/>
      <c r="NVW32" s="731"/>
      <c r="NVX32" s="731"/>
      <c r="NVY32" s="731"/>
      <c r="NVZ32" s="731"/>
      <c r="NWA32" s="731"/>
      <c r="NWB32" s="731"/>
      <c r="NWC32" s="731"/>
      <c r="NWD32" s="731"/>
      <c r="NWE32" s="731"/>
      <c r="NWF32" s="731"/>
      <c r="NWG32" s="731"/>
      <c r="NWH32" s="731"/>
      <c r="NWI32" s="731"/>
      <c r="NWJ32" s="731"/>
      <c r="NWK32" s="731"/>
      <c r="NWL32" s="731"/>
      <c r="NWM32" s="731"/>
      <c r="NWN32" s="731"/>
      <c r="NWO32" s="731"/>
      <c r="NWP32" s="731"/>
      <c r="NWQ32" s="731"/>
      <c r="NWR32" s="731"/>
      <c r="NWS32" s="731"/>
      <c r="NWT32" s="731"/>
      <c r="NWU32" s="731"/>
      <c r="NWV32" s="731"/>
      <c r="NWW32" s="731"/>
      <c r="NWX32" s="731"/>
      <c r="NWY32" s="731"/>
      <c r="NWZ32" s="731"/>
      <c r="NXA32" s="731"/>
      <c r="NXB32" s="731"/>
      <c r="NXC32" s="731"/>
      <c r="NXD32" s="731"/>
      <c r="NXE32" s="731"/>
      <c r="NXF32" s="731"/>
      <c r="NXG32" s="731"/>
      <c r="NXH32" s="731"/>
      <c r="NXI32" s="731"/>
      <c r="NXJ32" s="731"/>
      <c r="NXK32" s="731"/>
      <c r="NXL32" s="731"/>
      <c r="NXM32" s="731"/>
      <c r="NXN32" s="731"/>
      <c r="NXO32" s="731"/>
      <c r="NXP32" s="731"/>
      <c r="NXQ32" s="731"/>
      <c r="NXR32" s="731"/>
      <c r="NXS32" s="731"/>
      <c r="NXT32" s="731"/>
      <c r="NXU32" s="731"/>
      <c r="NXV32" s="731"/>
      <c r="NXW32" s="731"/>
      <c r="NXX32" s="731"/>
      <c r="NXY32" s="731"/>
      <c r="NXZ32" s="731"/>
      <c r="NYA32" s="731"/>
      <c r="NYB32" s="731"/>
      <c r="NYC32" s="731"/>
      <c r="NYD32" s="731"/>
      <c r="NYE32" s="731"/>
      <c r="NYF32" s="731"/>
      <c r="NYG32" s="731"/>
      <c r="NYH32" s="731"/>
      <c r="NYI32" s="731"/>
      <c r="NYJ32" s="731"/>
      <c r="NYK32" s="731"/>
      <c r="NYL32" s="731"/>
      <c r="NYM32" s="731"/>
      <c r="NYN32" s="731"/>
      <c r="NYO32" s="731"/>
      <c r="NYP32" s="731"/>
      <c r="NYQ32" s="731"/>
      <c r="NYR32" s="731"/>
      <c r="NYS32" s="731"/>
      <c r="NYT32" s="731"/>
      <c r="NYU32" s="731"/>
      <c r="NYV32" s="731"/>
      <c r="NYW32" s="731"/>
      <c r="NYX32" s="731"/>
      <c r="NYY32" s="731"/>
      <c r="NYZ32" s="731"/>
      <c r="NZA32" s="731"/>
      <c r="NZB32" s="731"/>
      <c r="NZC32" s="731"/>
      <c r="NZD32" s="731"/>
      <c r="NZE32" s="731"/>
      <c r="NZF32" s="731"/>
      <c r="NZG32" s="731"/>
      <c r="NZH32" s="731"/>
      <c r="NZI32" s="731"/>
      <c r="NZJ32" s="731"/>
      <c r="NZK32" s="731"/>
      <c r="NZL32" s="731"/>
      <c r="NZM32" s="731"/>
      <c r="NZN32" s="731"/>
      <c r="NZO32" s="731"/>
      <c r="NZP32" s="731"/>
      <c r="NZQ32" s="731"/>
      <c r="NZR32" s="731"/>
      <c r="NZS32" s="731"/>
      <c r="NZT32" s="731"/>
      <c r="NZU32" s="731"/>
      <c r="NZV32" s="731"/>
      <c r="NZW32" s="731"/>
      <c r="NZX32" s="731"/>
      <c r="NZY32" s="731"/>
      <c r="NZZ32" s="731"/>
      <c r="OAA32" s="731"/>
      <c r="OAB32" s="731"/>
      <c r="OAC32" s="731"/>
      <c r="OAD32" s="731"/>
      <c r="OAE32" s="731"/>
      <c r="OAF32" s="731"/>
      <c r="OAG32" s="731"/>
      <c r="OAH32" s="731"/>
      <c r="OAI32" s="731"/>
      <c r="OAJ32" s="731"/>
      <c r="OAK32" s="731"/>
      <c r="OAL32" s="731"/>
      <c r="OAM32" s="731"/>
      <c r="OAN32" s="731"/>
      <c r="OAO32" s="731"/>
      <c r="OAP32" s="731"/>
      <c r="OAQ32" s="731"/>
      <c r="OAR32" s="731"/>
      <c r="OAS32" s="731"/>
      <c r="OAT32" s="731"/>
      <c r="OAU32" s="731"/>
      <c r="OAV32" s="731"/>
      <c r="OAW32" s="731"/>
      <c r="OAX32" s="731"/>
      <c r="OAY32" s="731"/>
      <c r="OAZ32" s="731"/>
      <c r="OBA32" s="731"/>
      <c r="OBB32" s="731"/>
      <c r="OBC32" s="731"/>
      <c r="OBD32" s="731"/>
      <c r="OBE32" s="731"/>
      <c r="OBF32" s="731"/>
      <c r="OBG32" s="731"/>
      <c r="OBH32" s="731"/>
      <c r="OBI32" s="731"/>
      <c r="OBJ32" s="731"/>
      <c r="OBK32" s="731"/>
      <c r="OBL32" s="731"/>
      <c r="OBM32" s="731"/>
      <c r="OBN32" s="731"/>
      <c r="OBO32" s="731"/>
      <c r="OBP32" s="731"/>
      <c r="OBQ32" s="731"/>
      <c r="OBR32" s="731"/>
      <c r="OBS32" s="731"/>
      <c r="OBT32" s="731"/>
      <c r="OBU32" s="731"/>
      <c r="OBV32" s="731"/>
      <c r="OBW32" s="731"/>
      <c r="OBX32" s="731"/>
      <c r="OBY32" s="731"/>
      <c r="OBZ32" s="731"/>
      <c r="OCA32" s="731"/>
      <c r="OCB32" s="731"/>
      <c r="OCC32" s="731"/>
      <c r="OCD32" s="731"/>
      <c r="OCE32" s="731"/>
      <c r="OCF32" s="731"/>
      <c r="OCG32" s="731"/>
      <c r="OCH32" s="731"/>
      <c r="OCI32" s="731"/>
      <c r="OCJ32" s="731"/>
      <c r="OCK32" s="731"/>
      <c r="OCL32" s="731"/>
      <c r="OCM32" s="731"/>
      <c r="OCN32" s="731"/>
      <c r="OCO32" s="731"/>
      <c r="OCP32" s="731"/>
      <c r="OCQ32" s="731"/>
      <c r="OCR32" s="731"/>
      <c r="OCS32" s="731"/>
      <c r="OCT32" s="731"/>
      <c r="OCU32" s="731"/>
      <c r="OCV32" s="731"/>
      <c r="OCW32" s="731"/>
      <c r="OCX32" s="731"/>
      <c r="OCY32" s="731"/>
      <c r="OCZ32" s="731"/>
      <c r="ODA32" s="731"/>
      <c r="ODB32" s="731"/>
      <c r="ODC32" s="731"/>
      <c r="ODD32" s="731"/>
      <c r="ODE32" s="731"/>
      <c r="ODF32" s="731"/>
      <c r="ODG32" s="731"/>
      <c r="ODH32" s="731"/>
      <c r="ODI32" s="731"/>
      <c r="ODJ32" s="731"/>
      <c r="ODK32" s="731"/>
      <c r="ODL32" s="731"/>
      <c r="ODM32" s="731"/>
      <c r="ODN32" s="731"/>
      <c r="ODO32" s="731"/>
      <c r="ODP32" s="731"/>
      <c r="ODQ32" s="731"/>
      <c r="ODR32" s="731"/>
      <c r="ODS32" s="731"/>
      <c r="ODT32" s="731"/>
      <c r="ODU32" s="731"/>
      <c r="ODV32" s="731"/>
      <c r="ODW32" s="731"/>
      <c r="ODX32" s="731"/>
      <c r="ODY32" s="731"/>
      <c r="ODZ32" s="731"/>
      <c r="OEA32" s="731"/>
      <c r="OEB32" s="731"/>
      <c r="OEC32" s="731"/>
      <c r="OED32" s="731"/>
      <c r="OEE32" s="731"/>
      <c r="OEF32" s="731"/>
      <c r="OEG32" s="731"/>
      <c r="OEH32" s="731"/>
      <c r="OEI32" s="731"/>
      <c r="OEJ32" s="731"/>
      <c r="OEK32" s="731"/>
      <c r="OEL32" s="731"/>
      <c r="OEM32" s="731"/>
      <c r="OEN32" s="731"/>
      <c r="OEO32" s="731"/>
      <c r="OEP32" s="731"/>
      <c r="OEQ32" s="731"/>
      <c r="OER32" s="731"/>
      <c r="OES32" s="731"/>
      <c r="OET32" s="731"/>
      <c r="OEU32" s="731"/>
      <c r="OEV32" s="731"/>
      <c r="OEW32" s="731"/>
      <c r="OEX32" s="731"/>
      <c r="OEY32" s="731"/>
      <c r="OEZ32" s="731"/>
      <c r="OFA32" s="731"/>
      <c r="OFB32" s="731"/>
      <c r="OFC32" s="731"/>
      <c r="OFD32" s="731"/>
      <c r="OFE32" s="731"/>
      <c r="OFF32" s="731"/>
      <c r="OFG32" s="731"/>
      <c r="OFH32" s="731"/>
      <c r="OFI32" s="731"/>
      <c r="OFJ32" s="731"/>
      <c r="OFK32" s="731"/>
      <c r="OFL32" s="731"/>
      <c r="OFM32" s="731"/>
      <c r="OFN32" s="731"/>
      <c r="OFO32" s="731"/>
      <c r="OFP32" s="731"/>
      <c r="OFQ32" s="731"/>
      <c r="OFR32" s="731"/>
      <c r="OFS32" s="731"/>
      <c r="OFT32" s="731"/>
      <c r="OFU32" s="731"/>
      <c r="OFV32" s="731"/>
      <c r="OFW32" s="731"/>
      <c r="OFX32" s="731"/>
      <c r="OFY32" s="731"/>
      <c r="OFZ32" s="731"/>
      <c r="OGA32" s="731"/>
      <c r="OGB32" s="731"/>
      <c r="OGC32" s="731"/>
      <c r="OGD32" s="731"/>
      <c r="OGE32" s="731"/>
      <c r="OGF32" s="731"/>
      <c r="OGG32" s="731"/>
      <c r="OGH32" s="731"/>
      <c r="OGI32" s="731"/>
      <c r="OGJ32" s="731"/>
      <c r="OGK32" s="731"/>
      <c r="OGL32" s="731"/>
      <c r="OGM32" s="731"/>
      <c r="OGN32" s="731"/>
      <c r="OGO32" s="731"/>
      <c r="OGP32" s="731"/>
      <c r="OGQ32" s="731"/>
      <c r="OGR32" s="731"/>
      <c r="OGS32" s="731"/>
      <c r="OGT32" s="731"/>
      <c r="OGU32" s="731"/>
      <c r="OGV32" s="731"/>
      <c r="OGW32" s="731"/>
      <c r="OGX32" s="731"/>
      <c r="OGY32" s="731"/>
      <c r="OGZ32" s="731"/>
      <c r="OHA32" s="731"/>
      <c r="OHB32" s="731"/>
      <c r="OHC32" s="731"/>
      <c r="OHD32" s="731"/>
      <c r="OHE32" s="731"/>
      <c r="OHF32" s="731"/>
      <c r="OHG32" s="731"/>
      <c r="OHH32" s="731"/>
      <c r="OHI32" s="731"/>
      <c r="OHJ32" s="731"/>
      <c r="OHK32" s="731"/>
      <c r="OHL32" s="731"/>
      <c r="OHM32" s="731"/>
      <c r="OHN32" s="731"/>
      <c r="OHO32" s="731"/>
      <c r="OHP32" s="731"/>
      <c r="OHQ32" s="731"/>
      <c r="OHR32" s="731"/>
      <c r="OHS32" s="731"/>
      <c r="OHT32" s="731"/>
      <c r="OHU32" s="731"/>
      <c r="OHV32" s="731"/>
      <c r="OHW32" s="731"/>
      <c r="OHX32" s="731"/>
      <c r="OHY32" s="731"/>
      <c r="OHZ32" s="731"/>
      <c r="OIA32" s="731"/>
      <c r="OIB32" s="731"/>
      <c r="OIC32" s="731"/>
      <c r="OID32" s="731"/>
      <c r="OIE32" s="731"/>
      <c r="OIF32" s="731"/>
      <c r="OIG32" s="731"/>
      <c r="OIH32" s="731"/>
      <c r="OII32" s="731"/>
      <c r="OIJ32" s="731"/>
      <c r="OIK32" s="731"/>
      <c r="OIL32" s="731"/>
      <c r="OIM32" s="731"/>
      <c r="OIN32" s="731"/>
      <c r="OIO32" s="731"/>
      <c r="OIP32" s="731"/>
      <c r="OIQ32" s="731"/>
      <c r="OIR32" s="731"/>
      <c r="OIS32" s="731"/>
      <c r="OIT32" s="731"/>
      <c r="OIU32" s="731"/>
      <c r="OIV32" s="731"/>
      <c r="OIW32" s="731"/>
      <c r="OIX32" s="731"/>
      <c r="OIY32" s="731"/>
      <c r="OIZ32" s="731"/>
      <c r="OJA32" s="731"/>
      <c r="OJB32" s="731"/>
      <c r="OJC32" s="731"/>
      <c r="OJD32" s="731"/>
      <c r="OJE32" s="731"/>
      <c r="OJF32" s="731"/>
      <c r="OJG32" s="731"/>
      <c r="OJH32" s="731"/>
      <c r="OJI32" s="731"/>
      <c r="OJJ32" s="731"/>
      <c r="OJK32" s="731"/>
      <c r="OJL32" s="731"/>
      <c r="OJM32" s="731"/>
      <c r="OJN32" s="731"/>
      <c r="OJO32" s="731"/>
      <c r="OJP32" s="731"/>
      <c r="OJQ32" s="731"/>
      <c r="OJR32" s="731"/>
      <c r="OJS32" s="731"/>
      <c r="OJT32" s="731"/>
      <c r="OJU32" s="731"/>
      <c r="OJV32" s="731"/>
      <c r="OJW32" s="731"/>
      <c r="OJX32" s="731"/>
      <c r="OJY32" s="731"/>
      <c r="OJZ32" s="731"/>
      <c r="OKA32" s="731"/>
      <c r="OKB32" s="731"/>
      <c r="OKC32" s="731"/>
      <c r="OKD32" s="731"/>
      <c r="OKE32" s="731"/>
      <c r="OKF32" s="731"/>
      <c r="OKG32" s="731"/>
      <c r="OKH32" s="731"/>
      <c r="OKI32" s="731"/>
      <c r="OKJ32" s="731"/>
      <c r="OKK32" s="731"/>
      <c r="OKL32" s="731"/>
      <c r="OKM32" s="731"/>
      <c r="OKN32" s="731"/>
      <c r="OKO32" s="731"/>
      <c r="OKP32" s="731"/>
      <c r="OKQ32" s="731"/>
      <c r="OKR32" s="731"/>
      <c r="OKS32" s="731"/>
      <c r="OKT32" s="731"/>
      <c r="OKU32" s="731"/>
      <c r="OKV32" s="731"/>
      <c r="OKW32" s="731"/>
      <c r="OKX32" s="731"/>
      <c r="OKY32" s="731"/>
      <c r="OKZ32" s="731"/>
      <c r="OLA32" s="731"/>
      <c r="OLB32" s="731"/>
      <c r="OLC32" s="731"/>
      <c r="OLD32" s="731"/>
      <c r="OLE32" s="731"/>
      <c r="OLF32" s="731"/>
      <c r="OLG32" s="731"/>
      <c r="OLH32" s="731"/>
      <c r="OLI32" s="731"/>
      <c r="OLJ32" s="731"/>
      <c r="OLK32" s="731"/>
      <c r="OLL32" s="731"/>
      <c r="OLM32" s="731"/>
      <c r="OLN32" s="731"/>
      <c r="OLO32" s="731"/>
      <c r="OLP32" s="731"/>
      <c r="OLQ32" s="731"/>
      <c r="OLR32" s="731"/>
      <c r="OLS32" s="731"/>
      <c r="OLT32" s="731"/>
      <c r="OLU32" s="731"/>
      <c r="OLV32" s="731"/>
      <c r="OLW32" s="731"/>
      <c r="OLX32" s="731"/>
      <c r="OLY32" s="731"/>
      <c r="OLZ32" s="731"/>
      <c r="OMA32" s="731"/>
      <c r="OMB32" s="731"/>
      <c r="OMC32" s="731"/>
      <c r="OMD32" s="731"/>
      <c r="OME32" s="731"/>
      <c r="OMF32" s="731"/>
      <c r="OMG32" s="731"/>
      <c r="OMH32" s="731"/>
      <c r="OMI32" s="731"/>
      <c r="OMJ32" s="731"/>
      <c r="OMK32" s="731"/>
      <c r="OML32" s="731"/>
      <c r="OMM32" s="731"/>
      <c r="OMN32" s="731"/>
      <c r="OMO32" s="731"/>
      <c r="OMP32" s="731"/>
      <c r="OMQ32" s="731"/>
      <c r="OMR32" s="731"/>
      <c r="OMS32" s="731"/>
      <c r="OMT32" s="731"/>
      <c r="OMU32" s="731"/>
      <c r="OMV32" s="731"/>
      <c r="OMW32" s="731"/>
      <c r="OMX32" s="731"/>
      <c r="OMY32" s="731"/>
      <c r="OMZ32" s="731"/>
      <c r="ONA32" s="731"/>
      <c r="ONB32" s="731"/>
      <c r="ONC32" s="731"/>
      <c r="OND32" s="731"/>
      <c r="ONE32" s="731"/>
      <c r="ONF32" s="731"/>
      <c r="ONG32" s="731"/>
      <c r="ONH32" s="731"/>
      <c r="ONI32" s="731"/>
      <c r="ONJ32" s="731"/>
      <c r="ONK32" s="731"/>
      <c r="ONL32" s="731"/>
      <c r="ONM32" s="731"/>
      <c r="ONN32" s="731"/>
      <c r="ONO32" s="731"/>
      <c r="ONP32" s="731"/>
      <c r="ONQ32" s="731"/>
      <c r="ONR32" s="731"/>
      <c r="ONS32" s="731"/>
      <c r="ONT32" s="731"/>
      <c r="ONU32" s="731"/>
      <c r="ONV32" s="731"/>
      <c r="ONW32" s="731"/>
      <c r="ONX32" s="731"/>
      <c r="ONY32" s="731"/>
      <c r="ONZ32" s="731"/>
      <c r="OOA32" s="731"/>
      <c r="OOB32" s="731"/>
      <c r="OOC32" s="731"/>
      <c r="OOD32" s="731"/>
      <c r="OOE32" s="731"/>
      <c r="OOF32" s="731"/>
      <c r="OOG32" s="731"/>
      <c r="OOH32" s="731"/>
      <c r="OOI32" s="731"/>
      <c r="OOJ32" s="731"/>
      <c r="OOK32" s="731"/>
      <c r="OOL32" s="731"/>
      <c r="OOM32" s="731"/>
      <c r="OON32" s="731"/>
      <c r="OOO32" s="731"/>
      <c r="OOP32" s="731"/>
      <c r="OOQ32" s="731"/>
      <c r="OOR32" s="731"/>
      <c r="OOS32" s="731"/>
      <c r="OOT32" s="731"/>
      <c r="OOU32" s="731"/>
      <c r="OOV32" s="731"/>
      <c r="OOW32" s="731"/>
      <c r="OOX32" s="731"/>
      <c r="OOY32" s="731"/>
      <c r="OOZ32" s="731"/>
      <c r="OPA32" s="731"/>
      <c r="OPB32" s="731"/>
      <c r="OPC32" s="731"/>
      <c r="OPD32" s="731"/>
      <c r="OPE32" s="731"/>
      <c r="OPF32" s="731"/>
      <c r="OPG32" s="731"/>
      <c r="OPH32" s="731"/>
      <c r="OPI32" s="731"/>
      <c r="OPJ32" s="731"/>
      <c r="OPK32" s="731"/>
      <c r="OPL32" s="731"/>
      <c r="OPM32" s="731"/>
      <c r="OPN32" s="731"/>
      <c r="OPO32" s="731"/>
      <c r="OPP32" s="731"/>
      <c r="OPQ32" s="731"/>
      <c r="OPR32" s="731"/>
      <c r="OPS32" s="731"/>
      <c r="OPT32" s="731"/>
      <c r="OPU32" s="731"/>
      <c r="OPV32" s="731"/>
      <c r="OPW32" s="731"/>
      <c r="OPX32" s="731"/>
      <c r="OPY32" s="731"/>
      <c r="OPZ32" s="731"/>
      <c r="OQA32" s="731"/>
      <c r="OQB32" s="731"/>
      <c r="OQC32" s="731"/>
      <c r="OQD32" s="731"/>
      <c r="OQE32" s="731"/>
      <c r="OQF32" s="731"/>
      <c r="OQG32" s="731"/>
      <c r="OQH32" s="731"/>
      <c r="OQI32" s="731"/>
      <c r="OQJ32" s="731"/>
      <c r="OQK32" s="731"/>
      <c r="OQL32" s="731"/>
      <c r="OQM32" s="731"/>
      <c r="OQN32" s="731"/>
      <c r="OQO32" s="731"/>
      <c r="OQP32" s="731"/>
      <c r="OQQ32" s="731"/>
      <c r="OQR32" s="731"/>
      <c r="OQS32" s="731"/>
      <c r="OQT32" s="731"/>
      <c r="OQU32" s="731"/>
      <c r="OQV32" s="731"/>
      <c r="OQW32" s="731"/>
      <c r="OQX32" s="731"/>
      <c r="OQY32" s="731"/>
      <c r="OQZ32" s="731"/>
      <c r="ORA32" s="731"/>
      <c r="ORB32" s="731"/>
      <c r="ORC32" s="731"/>
      <c r="ORD32" s="731"/>
      <c r="ORE32" s="731"/>
      <c r="ORF32" s="731"/>
      <c r="ORG32" s="731"/>
      <c r="ORH32" s="731"/>
      <c r="ORI32" s="731"/>
      <c r="ORJ32" s="731"/>
      <c r="ORK32" s="731"/>
      <c r="ORL32" s="731"/>
      <c r="ORM32" s="731"/>
      <c r="ORN32" s="731"/>
      <c r="ORO32" s="731"/>
      <c r="ORP32" s="731"/>
      <c r="ORQ32" s="731"/>
      <c r="ORR32" s="731"/>
      <c r="ORS32" s="731"/>
      <c r="ORT32" s="731"/>
      <c r="ORU32" s="731"/>
      <c r="ORV32" s="731"/>
      <c r="ORW32" s="731"/>
      <c r="ORX32" s="731"/>
      <c r="ORY32" s="731"/>
      <c r="ORZ32" s="731"/>
      <c r="OSA32" s="731"/>
      <c r="OSB32" s="731"/>
      <c r="OSC32" s="731"/>
      <c r="OSD32" s="731"/>
      <c r="OSE32" s="731"/>
      <c r="OSF32" s="731"/>
      <c r="OSG32" s="731"/>
      <c r="OSH32" s="731"/>
      <c r="OSI32" s="731"/>
      <c r="OSJ32" s="731"/>
      <c r="OSK32" s="731"/>
      <c r="OSL32" s="731"/>
      <c r="OSM32" s="731"/>
      <c r="OSN32" s="731"/>
      <c r="OSO32" s="731"/>
      <c r="OSP32" s="731"/>
      <c r="OSQ32" s="731"/>
      <c r="OSR32" s="731"/>
      <c r="OSS32" s="731"/>
      <c r="OST32" s="731"/>
      <c r="OSU32" s="731"/>
      <c r="OSV32" s="731"/>
      <c r="OSW32" s="731"/>
      <c r="OSX32" s="731"/>
      <c r="OSY32" s="731"/>
      <c r="OSZ32" s="731"/>
      <c r="OTA32" s="731"/>
      <c r="OTB32" s="731"/>
      <c r="OTC32" s="731"/>
      <c r="OTD32" s="731"/>
      <c r="OTE32" s="731"/>
      <c r="OTF32" s="731"/>
      <c r="OTG32" s="731"/>
      <c r="OTH32" s="731"/>
      <c r="OTI32" s="731"/>
      <c r="OTJ32" s="731"/>
      <c r="OTK32" s="731"/>
      <c r="OTL32" s="731"/>
      <c r="OTM32" s="731"/>
      <c r="OTN32" s="731"/>
      <c r="OTO32" s="731"/>
      <c r="OTP32" s="731"/>
      <c r="OTQ32" s="731"/>
      <c r="OTR32" s="731"/>
      <c r="OTS32" s="731"/>
      <c r="OTT32" s="731"/>
      <c r="OTU32" s="731"/>
      <c r="OTV32" s="731"/>
      <c r="OTW32" s="731"/>
      <c r="OTX32" s="731"/>
      <c r="OTY32" s="731"/>
      <c r="OTZ32" s="731"/>
      <c r="OUA32" s="731"/>
      <c r="OUB32" s="731"/>
      <c r="OUC32" s="731"/>
      <c r="OUD32" s="731"/>
      <c r="OUE32" s="731"/>
      <c r="OUF32" s="731"/>
      <c r="OUG32" s="731"/>
      <c r="OUH32" s="731"/>
      <c r="OUI32" s="731"/>
      <c r="OUJ32" s="731"/>
      <c r="OUK32" s="731"/>
      <c r="OUL32" s="731"/>
      <c r="OUM32" s="731"/>
      <c r="OUN32" s="731"/>
      <c r="OUO32" s="731"/>
      <c r="OUP32" s="731"/>
      <c r="OUQ32" s="731"/>
      <c r="OUR32" s="731"/>
      <c r="OUS32" s="731"/>
      <c r="OUT32" s="731"/>
      <c r="OUU32" s="731"/>
      <c r="OUV32" s="731"/>
      <c r="OUW32" s="731"/>
      <c r="OUX32" s="731"/>
      <c r="OUY32" s="731"/>
      <c r="OUZ32" s="731"/>
      <c r="OVA32" s="731"/>
      <c r="OVB32" s="731"/>
      <c r="OVC32" s="731"/>
      <c r="OVD32" s="731"/>
      <c r="OVE32" s="731"/>
      <c r="OVF32" s="731"/>
      <c r="OVG32" s="731"/>
      <c r="OVH32" s="731"/>
      <c r="OVI32" s="731"/>
      <c r="OVJ32" s="731"/>
      <c r="OVK32" s="731"/>
      <c r="OVL32" s="731"/>
      <c r="OVM32" s="731"/>
      <c r="OVN32" s="731"/>
      <c r="OVO32" s="731"/>
      <c r="OVP32" s="731"/>
      <c r="OVQ32" s="731"/>
      <c r="OVR32" s="731"/>
      <c r="OVS32" s="731"/>
      <c r="OVT32" s="731"/>
      <c r="OVU32" s="731"/>
      <c r="OVV32" s="731"/>
      <c r="OVW32" s="731"/>
      <c r="OVX32" s="731"/>
      <c r="OVY32" s="731"/>
      <c r="OVZ32" s="731"/>
      <c r="OWA32" s="731"/>
      <c r="OWB32" s="731"/>
      <c r="OWC32" s="731"/>
      <c r="OWD32" s="731"/>
      <c r="OWE32" s="731"/>
      <c r="OWF32" s="731"/>
      <c r="OWG32" s="731"/>
      <c r="OWH32" s="731"/>
      <c r="OWI32" s="731"/>
      <c r="OWJ32" s="731"/>
      <c r="OWK32" s="731"/>
      <c r="OWL32" s="731"/>
      <c r="OWM32" s="731"/>
      <c r="OWN32" s="731"/>
      <c r="OWO32" s="731"/>
      <c r="OWP32" s="731"/>
      <c r="OWQ32" s="731"/>
      <c r="OWR32" s="731"/>
      <c r="OWS32" s="731"/>
      <c r="OWT32" s="731"/>
      <c r="OWU32" s="731"/>
      <c r="OWV32" s="731"/>
      <c r="OWW32" s="731"/>
      <c r="OWX32" s="731"/>
      <c r="OWY32" s="731"/>
      <c r="OWZ32" s="731"/>
      <c r="OXA32" s="731"/>
      <c r="OXB32" s="731"/>
      <c r="OXC32" s="731"/>
      <c r="OXD32" s="731"/>
      <c r="OXE32" s="731"/>
      <c r="OXF32" s="731"/>
      <c r="OXG32" s="731"/>
      <c r="OXH32" s="731"/>
      <c r="OXI32" s="731"/>
      <c r="OXJ32" s="731"/>
      <c r="OXK32" s="731"/>
      <c r="OXL32" s="731"/>
      <c r="OXM32" s="731"/>
      <c r="OXN32" s="731"/>
      <c r="OXO32" s="731"/>
      <c r="OXP32" s="731"/>
      <c r="OXQ32" s="731"/>
      <c r="OXR32" s="731"/>
      <c r="OXS32" s="731"/>
      <c r="OXT32" s="731"/>
      <c r="OXU32" s="731"/>
      <c r="OXV32" s="731"/>
      <c r="OXW32" s="731"/>
      <c r="OXX32" s="731"/>
      <c r="OXY32" s="731"/>
      <c r="OXZ32" s="731"/>
      <c r="OYA32" s="731"/>
      <c r="OYB32" s="731"/>
      <c r="OYC32" s="731"/>
      <c r="OYD32" s="731"/>
      <c r="OYE32" s="731"/>
      <c r="OYF32" s="731"/>
      <c r="OYG32" s="731"/>
      <c r="OYH32" s="731"/>
      <c r="OYI32" s="731"/>
      <c r="OYJ32" s="731"/>
      <c r="OYK32" s="731"/>
      <c r="OYL32" s="731"/>
      <c r="OYM32" s="731"/>
      <c r="OYN32" s="731"/>
      <c r="OYO32" s="731"/>
      <c r="OYP32" s="731"/>
      <c r="OYQ32" s="731"/>
      <c r="OYR32" s="731"/>
      <c r="OYS32" s="731"/>
      <c r="OYT32" s="731"/>
      <c r="OYU32" s="731"/>
      <c r="OYV32" s="731"/>
      <c r="OYW32" s="731"/>
      <c r="OYX32" s="731"/>
      <c r="OYY32" s="731"/>
      <c r="OYZ32" s="731"/>
      <c r="OZA32" s="731"/>
      <c r="OZB32" s="731"/>
      <c r="OZC32" s="731"/>
      <c r="OZD32" s="731"/>
      <c r="OZE32" s="731"/>
      <c r="OZF32" s="731"/>
      <c r="OZG32" s="731"/>
      <c r="OZH32" s="731"/>
      <c r="OZI32" s="731"/>
      <c r="OZJ32" s="731"/>
      <c r="OZK32" s="731"/>
      <c r="OZL32" s="731"/>
      <c r="OZM32" s="731"/>
      <c r="OZN32" s="731"/>
      <c r="OZO32" s="731"/>
      <c r="OZP32" s="731"/>
      <c r="OZQ32" s="731"/>
      <c r="OZR32" s="731"/>
      <c r="OZS32" s="731"/>
      <c r="OZT32" s="731"/>
      <c r="OZU32" s="731"/>
      <c r="OZV32" s="731"/>
      <c r="OZW32" s="731"/>
      <c r="OZX32" s="731"/>
      <c r="OZY32" s="731"/>
      <c r="OZZ32" s="731"/>
      <c r="PAA32" s="731"/>
      <c r="PAB32" s="731"/>
      <c r="PAC32" s="731"/>
      <c r="PAD32" s="731"/>
      <c r="PAE32" s="731"/>
      <c r="PAF32" s="731"/>
      <c r="PAG32" s="731"/>
      <c r="PAH32" s="731"/>
      <c r="PAI32" s="731"/>
      <c r="PAJ32" s="731"/>
      <c r="PAK32" s="731"/>
      <c r="PAL32" s="731"/>
      <c r="PAM32" s="731"/>
      <c r="PAN32" s="731"/>
      <c r="PAO32" s="731"/>
      <c r="PAP32" s="731"/>
      <c r="PAQ32" s="731"/>
      <c r="PAR32" s="731"/>
      <c r="PAS32" s="731"/>
      <c r="PAT32" s="731"/>
      <c r="PAU32" s="731"/>
      <c r="PAV32" s="731"/>
      <c r="PAW32" s="731"/>
      <c r="PAX32" s="731"/>
      <c r="PAY32" s="731"/>
      <c r="PAZ32" s="731"/>
      <c r="PBA32" s="731"/>
      <c r="PBB32" s="731"/>
      <c r="PBC32" s="731"/>
      <c r="PBD32" s="731"/>
      <c r="PBE32" s="731"/>
      <c r="PBF32" s="731"/>
      <c r="PBG32" s="731"/>
      <c r="PBH32" s="731"/>
      <c r="PBI32" s="731"/>
      <c r="PBJ32" s="731"/>
      <c r="PBK32" s="731"/>
      <c r="PBL32" s="731"/>
      <c r="PBM32" s="731"/>
      <c r="PBN32" s="731"/>
      <c r="PBO32" s="731"/>
      <c r="PBP32" s="731"/>
      <c r="PBQ32" s="731"/>
      <c r="PBR32" s="731"/>
      <c r="PBS32" s="731"/>
      <c r="PBT32" s="731"/>
      <c r="PBU32" s="731"/>
      <c r="PBV32" s="731"/>
      <c r="PBW32" s="731"/>
      <c r="PBX32" s="731"/>
      <c r="PBY32" s="731"/>
      <c r="PBZ32" s="731"/>
      <c r="PCA32" s="731"/>
      <c r="PCB32" s="731"/>
      <c r="PCC32" s="731"/>
      <c r="PCD32" s="731"/>
      <c r="PCE32" s="731"/>
      <c r="PCF32" s="731"/>
      <c r="PCG32" s="731"/>
      <c r="PCH32" s="731"/>
      <c r="PCI32" s="731"/>
      <c r="PCJ32" s="731"/>
      <c r="PCK32" s="731"/>
      <c r="PCL32" s="731"/>
      <c r="PCM32" s="731"/>
      <c r="PCN32" s="731"/>
      <c r="PCO32" s="731"/>
      <c r="PCP32" s="731"/>
      <c r="PCQ32" s="731"/>
      <c r="PCR32" s="731"/>
      <c r="PCS32" s="731"/>
      <c r="PCT32" s="731"/>
      <c r="PCU32" s="731"/>
      <c r="PCV32" s="731"/>
      <c r="PCW32" s="731"/>
      <c r="PCX32" s="731"/>
      <c r="PCY32" s="731"/>
      <c r="PCZ32" s="731"/>
      <c r="PDA32" s="731"/>
      <c r="PDB32" s="731"/>
      <c r="PDC32" s="731"/>
      <c r="PDD32" s="731"/>
      <c r="PDE32" s="731"/>
      <c r="PDF32" s="731"/>
      <c r="PDG32" s="731"/>
      <c r="PDH32" s="731"/>
      <c r="PDI32" s="731"/>
      <c r="PDJ32" s="731"/>
      <c r="PDK32" s="731"/>
      <c r="PDL32" s="731"/>
      <c r="PDM32" s="731"/>
      <c r="PDN32" s="731"/>
      <c r="PDO32" s="731"/>
      <c r="PDP32" s="731"/>
      <c r="PDQ32" s="731"/>
      <c r="PDR32" s="731"/>
      <c r="PDS32" s="731"/>
      <c r="PDT32" s="731"/>
      <c r="PDU32" s="731"/>
      <c r="PDV32" s="731"/>
      <c r="PDW32" s="731"/>
      <c r="PDX32" s="731"/>
      <c r="PDY32" s="731"/>
      <c r="PDZ32" s="731"/>
      <c r="PEA32" s="731"/>
      <c r="PEB32" s="731"/>
      <c r="PEC32" s="731"/>
      <c r="PED32" s="731"/>
      <c r="PEE32" s="731"/>
      <c r="PEF32" s="731"/>
      <c r="PEG32" s="731"/>
      <c r="PEH32" s="731"/>
      <c r="PEI32" s="731"/>
      <c r="PEJ32" s="731"/>
      <c r="PEK32" s="731"/>
      <c r="PEL32" s="731"/>
      <c r="PEM32" s="731"/>
      <c r="PEN32" s="731"/>
      <c r="PEO32" s="731"/>
      <c r="PEP32" s="731"/>
      <c r="PEQ32" s="731"/>
      <c r="PER32" s="731"/>
      <c r="PES32" s="731"/>
      <c r="PET32" s="731"/>
      <c r="PEU32" s="731"/>
      <c r="PEV32" s="731"/>
      <c r="PEW32" s="731"/>
      <c r="PEX32" s="731"/>
      <c r="PEY32" s="731"/>
      <c r="PEZ32" s="731"/>
      <c r="PFA32" s="731"/>
      <c r="PFB32" s="731"/>
      <c r="PFC32" s="731"/>
      <c r="PFD32" s="731"/>
      <c r="PFE32" s="731"/>
      <c r="PFF32" s="731"/>
      <c r="PFG32" s="731"/>
      <c r="PFH32" s="731"/>
      <c r="PFI32" s="731"/>
      <c r="PFJ32" s="731"/>
      <c r="PFK32" s="731"/>
      <c r="PFL32" s="731"/>
      <c r="PFM32" s="731"/>
      <c r="PFN32" s="731"/>
      <c r="PFO32" s="731"/>
      <c r="PFP32" s="731"/>
      <c r="PFQ32" s="731"/>
      <c r="PFR32" s="731"/>
      <c r="PFS32" s="731"/>
      <c r="PFT32" s="731"/>
      <c r="PFU32" s="731"/>
      <c r="PFV32" s="731"/>
      <c r="PFW32" s="731"/>
      <c r="PFX32" s="731"/>
      <c r="PFY32" s="731"/>
      <c r="PFZ32" s="731"/>
      <c r="PGA32" s="731"/>
      <c r="PGB32" s="731"/>
      <c r="PGC32" s="731"/>
      <c r="PGD32" s="731"/>
      <c r="PGE32" s="731"/>
      <c r="PGF32" s="731"/>
      <c r="PGG32" s="731"/>
      <c r="PGH32" s="731"/>
      <c r="PGI32" s="731"/>
      <c r="PGJ32" s="731"/>
      <c r="PGK32" s="731"/>
      <c r="PGL32" s="731"/>
      <c r="PGM32" s="731"/>
      <c r="PGN32" s="731"/>
      <c r="PGO32" s="731"/>
      <c r="PGP32" s="731"/>
      <c r="PGQ32" s="731"/>
      <c r="PGR32" s="731"/>
      <c r="PGS32" s="731"/>
      <c r="PGT32" s="731"/>
      <c r="PGU32" s="731"/>
      <c r="PGV32" s="731"/>
      <c r="PGW32" s="731"/>
      <c r="PGX32" s="731"/>
      <c r="PGY32" s="731"/>
      <c r="PGZ32" s="731"/>
      <c r="PHA32" s="731"/>
      <c r="PHB32" s="731"/>
      <c r="PHC32" s="731"/>
      <c r="PHD32" s="731"/>
      <c r="PHE32" s="731"/>
      <c r="PHF32" s="731"/>
      <c r="PHG32" s="731"/>
      <c r="PHH32" s="731"/>
      <c r="PHI32" s="731"/>
      <c r="PHJ32" s="731"/>
      <c r="PHK32" s="731"/>
      <c r="PHL32" s="731"/>
      <c r="PHM32" s="731"/>
      <c r="PHN32" s="731"/>
      <c r="PHO32" s="731"/>
      <c r="PHP32" s="731"/>
      <c r="PHQ32" s="731"/>
      <c r="PHR32" s="731"/>
      <c r="PHS32" s="731"/>
      <c r="PHT32" s="731"/>
      <c r="PHU32" s="731"/>
      <c r="PHV32" s="731"/>
      <c r="PHW32" s="731"/>
      <c r="PHX32" s="731"/>
      <c r="PHY32" s="731"/>
      <c r="PHZ32" s="731"/>
      <c r="PIA32" s="731"/>
      <c r="PIB32" s="731"/>
      <c r="PIC32" s="731"/>
      <c r="PID32" s="731"/>
      <c r="PIE32" s="731"/>
      <c r="PIF32" s="731"/>
      <c r="PIG32" s="731"/>
      <c r="PIH32" s="731"/>
      <c r="PII32" s="731"/>
      <c r="PIJ32" s="731"/>
      <c r="PIK32" s="731"/>
      <c r="PIL32" s="731"/>
      <c r="PIM32" s="731"/>
      <c r="PIN32" s="731"/>
      <c r="PIO32" s="731"/>
      <c r="PIP32" s="731"/>
      <c r="PIQ32" s="731"/>
      <c r="PIR32" s="731"/>
      <c r="PIS32" s="731"/>
      <c r="PIT32" s="731"/>
      <c r="PIU32" s="731"/>
      <c r="PIV32" s="731"/>
      <c r="PIW32" s="731"/>
      <c r="PIX32" s="731"/>
      <c r="PIY32" s="731"/>
      <c r="PIZ32" s="731"/>
      <c r="PJA32" s="731"/>
      <c r="PJB32" s="731"/>
      <c r="PJC32" s="731"/>
      <c r="PJD32" s="731"/>
      <c r="PJE32" s="731"/>
      <c r="PJF32" s="731"/>
      <c r="PJG32" s="731"/>
      <c r="PJH32" s="731"/>
      <c r="PJI32" s="731"/>
      <c r="PJJ32" s="731"/>
      <c r="PJK32" s="731"/>
      <c r="PJL32" s="731"/>
      <c r="PJM32" s="731"/>
      <c r="PJN32" s="731"/>
      <c r="PJO32" s="731"/>
      <c r="PJP32" s="731"/>
      <c r="PJQ32" s="731"/>
      <c r="PJR32" s="731"/>
      <c r="PJS32" s="731"/>
      <c r="PJT32" s="731"/>
      <c r="PJU32" s="731"/>
      <c r="PJV32" s="731"/>
      <c r="PJW32" s="731"/>
      <c r="PJX32" s="731"/>
      <c r="PJY32" s="731"/>
      <c r="PJZ32" s="731"/>
      <c r="PKA32" s="731"/>
      <c r="PKB32" s="731"/>
      <c r="PKC32" s="731"/>
      <c r="PKD32" s="731"/>
      <c r="PKE32" s="731"/>
      <c r="PKF32" s="731"/>
      <c r="PKG32" s="731"/>
      <c r="PKH32" s="731"/>
      <c r="PKI32" s="731"/>
      <c r="PKJ32" s="731"/>
      <c r="PKK32" s="731"/>
      <c r="PKL32" s="731"/>
      <c r="PKM32" s="731"/>
      <c r="PKN32" s="731"/>
      <c r="PKO32" s="731"/>
      <c r="PKP32" s="731"/>
      <c r="PKQ32" s="731"/>
      <c r="PKR32" s="731"/>
      <c r="PKS32" s="731"/>
      <c r="PKT32" s="731"/>
      <c r="PKU32" s="731"/>
      <c r="PKV32" s="731"/>
      <c r="PKW32" s="731"/>
      <c r="PKX32" s="731"/>
      <c r="PKY32" s="731"/>
      <c r="PKZ32" s="731"/>
      <c r="PLA32" s="731"/>
      <c r="PLB32" s="731"/>
      <c r="PLC32" s="731"/>
      <c r="PLD32" s="731"/>
      <c r="PLE32" s="731"/>
      <c r="PLF32" s="731"/>
      <c r="PLG32" s="731"/>
      <c r="PLH32" s="731"/>
      <c r="PLI32" s="731"/>
      <c r="PLJ32" s="731"/>
      <c r="PLK32" s="731"/>
      <c r="PLL32" s="731"/>
      <c r="PLM32" s="731"/>
      <c r="PLN32" s="731"/>
      <c r="PLO32" s="731"/>
      <c r="PLP32" s="731"/>
      <c r="PLQ32" s="731"/>
      <c r="PLR32" s="731"/>
      <c r="PLS32" s="731"/>
      <c r="PLT32" s="731"/>
      <c r="PLU32" s="731"/>
      <c r="PLV32" s="731"/>
      <c r="PLW32" s="731"/>
      <c r="PLX32" s="731"/>
      <c r="PLY32" s="731"/>
      <c r="PLZ32" s="731"/>
      <c r="PMA32" s="731"/>
      <c r="PMB32" s="731"/>
      <c r="PMC32" s="731"/>
      <c r="PMD32" s="731"/>
      <c r="PME32" s="731"/>
      <c r="PMF32" s="731"/>
      <c r="PMG32" s="731"/>
      <c r="PMH32" s="731"/>
      <c r="PMI32" s="731"/>
      <c r="PMJ32" s="731"/>
      <c r="PMK32" s="731"/>
      <c r="PML32" s="731"/>
      <c r="PMM32" s="731"/>
      <c r="PMN32" s="731"/>
      <c r="PMO32" s="731"/>
      <c r="PMP32" s="731"/>
      <c r="PMQ32" s="731"/>
      <c r="PMR32" s="731"/>
      <c r="PMS32" s="731"/>
      <c r="PMT32" s="731"/>
      <c r="PMU32" s="731"/>
      <c r="PMV32" s="731"/>
      <c r="PMW32" s="731"/>
      <c r="PMX32" s="731"/>
      <c r="PMY32" s="731"/>
      <c r="PMZ32" s="731"/>
      <c r="PNA32" s="731"/>
      <c r="PNB32" s="731"/>
      <c r="PNC32" s="731"/>
      <c r="PND32" s="731"/>
      <c r="PNE32" s="731"/>
      <c r="PNF32" s="731"/>
      <c r="PNG32" s="731"/>
      <c r="PNH32" s="731"/>
      <c r="PNI32" s="731"/>
      <c r="PNJ32" s="731"/>
      <c r="PNK32" s="731"/>
      <c r="PNL32" s="731"/>
      <c r="PNM32" s="731"/>
      <c r="PNN32" s="731"/>
      <c r="PNO32" s="731"/>
      <c r="PNP32" s="731"/>
      <c r="PNQ32" s="731"/>
      <c r="PNR32" s="731"/>
      <c r="PNS32" s="731"/>
      <c r="PNT32" s="731"/>
      <c r="PNU32" s="731"/>
      <c r="PNV32" s="731"/>
      <c r="PNW32" s="731"/>
      <c r="PNX32" s="731"/>
      <c r="PNY32" s="731"/>
      <c r="PNZ32" s="731"/>
      <c r="POA32" s="731"/>
      <c r="POB32" s="731"/>
      <c r="POC32" s="731"/>
      <c r="POD32" s="731"/>
      <c r="POE32" s="731"/>
      <c r="POF32" s="731"/>
      <c r="POG32" s="731"/>
      <c r="POH32" s="731"/>
      <c r="POI32" s="731"/>
      <c r="POJ32" s="731"/>
      <c r="POK32" s="731"/>
      <c r="POL32" s="731"/>
      <c r="POM32" s="731"/>
      <c r="PON32" s="731"/>
      <c r="POO32" s="731"/>
      <c r="POP32" s="731"/>
      <c r="POQ32" s="731"/>
      <c r="POR32" s="731"/>
      <c r="POS32" s="731"/>
      <c r="POT32" s="731"/>
      <c r="POU32" s="731"/>
      <c r="POV32" s="731"/>
      <c r="POW32" s="731"/>
      <c r="POX32" s="731"/>
      <c r="POY32" s="731"/>
      <c r="POZ32" s="731"/>
      <c r="PPA32" s="731"/>
      <c r="PPB32" s="731"/>
      <c r="PPC32" s="731"/>
      <c r="PPD32" s="731"/>
      <c r="PPE32" s="731"/>
      <c r="PPF32" s="731"/>
      <c r="PPG32" s="731"/>
      <c r="PPH32" s="731"/>
      <c r="PPI32" s="731"/>
      <c r="PPJ32" s="731"/>
      <c r="PPK32" s="731"/>
      <c r="PPL32" s="731"/>
      <c r="PPM32" s="731"/>
      <c r="PPN32" s="731"/>
      <c r="PPO32" s="731"/>
      <c r="PPP32" s="731"/>
      <c r="PPQ32" s="731"/>
      <c r="PPR32" s="731"/>
      <c r="PPS32" s="731"/>
      <c r="PPT32" s="731"/>
      <c r="PPU32" s="731"/>
      <c r="PPV32" s="731"/>
      <c r="PPW32" s="731"/>
      <c r="PPX32" s="731"/>
      <c r="PPY32" s="731"/>
      <c r="PPZ32" s="731"/>
      <c r="PQA32" s="731"/>
      <c r="PQB32" s="731"/>
      <c r="PQC32" s="731"/>
      <c r="PQD32" s="731"/>
      <c r="PQE32" s="731"/>
      <c r="PQF32" s="731"/>
      <c r="PQG32" s="731"/>
      <c r="PQH32" s="731"/>
      <c r="PQI32" s="731"/>
      <c r="PQJ32" s="731"/>
      <c r="PQK32" s="731"/>
      <c r="PQL32" s="731"/>
      <c r="PQM32" s="731"/>
      <c r="PQN32" s="731"/>
      <c r="PQO32" s="731"/>
      <c r="PQP32" s="731"/>
      <c r="PQQ32" s="731"/>
      <c r="PQR32" s="731"/>
      <c r="PQS32" s="731"/>
      <c r="PQT32" s="731"/>
      <c r="PQU32" s="731"/>
      <c r="PQV32" s="731"/>
      <c r="PQW32" s="731"/>
      <c r="PQX32" s="731"/>
      <c r="PQY32" s="731"/>
      <c r="PQZ32" s="731"/>
      <c r="PRA32" s="731"/>
      <c r="PRB32" s="731"/>
      <c r="PRC32" s="731"/>
      <c r="PRD32" s="731"/>
      <c r="PRE32" s="731"/>
      <c r="PRF32" s="731"/>
      <c r="PRG32" s="731"/>
      <c r="PRH32" s="731"/>
      <c r="PRI32" s="731"/>
      <c r="PRJ32" s="731"/>
      <c r="PRK32" s="731"/>
      <c r="PRL32" s="731"/>
      <c r="PRM32" s="731"/>
      <c r="PRN32" s="731"/>
      <c r="PRO32" s="731"/>
      <c r="PRP32" s="731"/>
      <c r="PRQ32" s="731"/>
      <c r="PRR32" s="731"/>
      <c r="PRS32" s="731"/>
      <c r="PRT32" s="731"/>
      <c r="PRU32" s="731"/>
      <c r="PRV32" s="731"/>
      <c r="PRW32" s="731"/>
      <c r="PRX32" s="731"/>
      <c r="PRY32" s="731"/>
      <c r="PRZ32" s="731"/>
      <c r="PSA32" s="731"/>
      <c r="PSB32" s="731"/>
      <c r="PSC32" s="731"/>
      <c r="PSD32" s="731"/>
      <c r="PSE32" s="731"/>
      <c r="PSF32" s="731"/>
      <c r="PSG32" s="731"/>
      <c r="PSH32" s="731"/>
      <c r="PSI32" s="731"/>
      <c r="PSJ32" s="731"/>
      <c r="PSK32" s="731"/>
      <c r="PSL32" s="731"/>
      <c r="PSM32" s="731"/>
      <c r="PSN32" s="731"/>
      <c r="PSO32" s="731"/>
      <c r="PSP32" s="731"/>
      <c r="PSQ32" s="731"/>
      <c r="PSR32" s="731"/>
      <c r="PSS32" s="731"/>
      <c r="PST32" s="731"/>
      <c r="PSU32" s="731"/>
      <c r="PSV32" s="731"/>
      <c r="PSW32" s="731"/>
      <c r="PSX32" s="731"/>
      <c r="PSY32" s="731"/>
      <c r="PSZ32" s="731"/>
      <c r="PTA32" s="731"/>
      <c r="PTB32" s="731"/>
      <c r="PTC32" s="731"/>
      <c r="PTD32" s="731"/>
      <c r="PTE32" s="731"/>
      <c r="PTF32" s="731"/>
      <c r="PTG32" s="731"/>
      <c r="PTH32" s="731"/>
      <c r="PTI32" s="731"/>
      <c r="PTJ32" s="731"/>
      <c r="PTK32" s="731"/>
      <c r="PTL32" s="731"/>
      <c r="PTM32" s="731"/>
      <c r="PTN32" s="731"/>
      <c r="PTO32" s="731"/>
      <c r="PTP32" s="731"/>
      <c r="PTQ32" s="731"/>
      <c r="PTR32" s="731"/>
      <c r="PTS32" s="731"/>
      <c r="PTT32" s="731"/>
      <c r="PTU32" s="731"/>
      <c r="PTV32" s="731"/>
      <c r="PTW32" s="731"/>
      <c r="PTX32" s="731"/>
      <c r="PTY32" s="731"/>
      <c r="PTZ32" s="731"/>
      <c r="PUA32" s="731"/>
      <c r="PUB32" s="731"/>
      <c r="PUC32" s="731"/>
      <c r="PUD32" s="731"/>
      <c r="PUE32" s="731"/>
      <c r="PUF32" s="731"/>
      <c r="PUG32" s="731"/>
      <c r="PUH32" s="731"/>
      <c r="PUI32" s="731"/>
      <c r="PUJ32" s="731"/>
      <c r="PUK32" s="731"/>
      <c r="PUL32" s="731"/>
      <c r="PUM32" s="731"/>
      <c r="PUN32" s="731"/>
      <c r="PUO32" s="731"/>
      <c r="PUP32" s="731"/>
      <c r="PUQ32" s="731"/>
      <c r="PUR32" s="731"/>
      <c r="PUS32" s="731"/>
      <c r="PUT32" s="731"/>
      <c r="PUU32" s="731"/>
      <c r="PUV32" s="731"/>
      <c r="PUW32" s="731"/>
      <c r="PUX32" s="731"/>
      <c r="PUY32" s="731"/>
      <c r="PUZ32" s="731"/>
      <c r="PVA32" s="731"/>
      <c r="PVB32" s="731"/>
      <c r="PVC32" s="731"/>
      <c r="PVD32" s="731"/>
      <c r="PVE32" s="731"/>
      <c r="PVF32" s="731"/>
      <c r="PVG32" s="731"/>
      <c r="PVH32" s="731"/>
      <c r="PVI32" s="731"/>
      <c r="PVJ32" s="731"/>
      <c r="PVK32" s="731"/>
      <c r="PVL32" s="731"/>
      <c r="PVM32" s="731"/>
      <c r="PVN32" s="731"/>
      <c r="PVO32" s="731"/>
      <c r="PVP32" s="731"/>
      <c r="PVQ32" s="731"/>
      <c r="PVR32" s="731"/>
      <c r="PVS32" s="731"/>
      <c r="PVT32" s="731"/>
      <c r="PVU32" s="731"/>
      <c r="PVV32" s="731"/>
      <c r="PVW32" s="731"/>
      <c r="PVX32" s="731"/>
      <c r="PVY32" s="731"/>
      <c r="PVZ32" s="731"/>
      <c r="PWA32" s="731"/>
      <c r="PWB32" s="731"/>
      <c r="PWC32" s="731"/>
      <c r="PWD32" s="731"/>
      <c r="PWE32" s="731"/>
      <c r="PWF32" s="731"/>
      <c r="PWG32" s="731"/>
      <c r="PWH32" s="731"/>
      <c r="PWI32" s="731"/>
      <c r="PWJ32" s="731"/>
      <c r="PWK32" s="731"/>
      <c r="PWL32" s="731"/>
      <c r="PWM32" s="731"/>
      <c r="PWN32" s="731"/>
      <c r="PWO32" s="731"/>
      <c r="PWP32" s="731"/>
      <c r="PWQ32" s="731"/>
      <c r="PWR32" s="731"/>
      <c r="PWS32" s="731"/>
      <c r="PWT32" s="731"/>
      <c r="PWU32" s="731"/>
      <c r="PWV32" s="731"/>
      <c r="PWW32" s="731"/>
      <c r="PWX32" s="731"/>
      <c r="PWY32" s="731"/>
      <c r="PWZ32" s="731"/>
      <c r="PXA32" s="731"/>
      <c r="PXB32" s="731"/>
      <c r="PXC32" s="731"/>
      <c r="PXD32" s="731"/>
      <c r="PXE32" s="731"/>
      <c r="PXF32" s="731"/>
      <c r="PXG32" s="731"/>
      <c r="PXH32" s="731"/>
      <c r="PXI32" s="731"/>
      <c r="PXJ32" s="731"/>
      <c r="PXK32" s="731"/>
      <c r="PXL32" s="731"/>
      <c r="PXM32" s="731"/>
      <c r="PXN32" s="731"/>
      <c r="PXO32" s="731"/>
      <c r="PXP32" s="731"/>
      <c r="PXQ32" s="731"/>
      <c r="PXR32" s="731"/>
      <c r="PXS32" s="731"/>
      <c r="PXT32" s="731"/>
      <c r="PXU32" s="731"/>
      <c r="PXV32" s="731"/>
      <c r="PXW32" s="731"/>
      <c r="PXX32" s="731"/>
      <c r="PXY32" s="731"/>
      <c r="PXZ32" s="731"/>
      <c r="PYA32" s="731"/>
      <c r="PYB32" s="731"/>
      <c r="PYC32" s="731"/>
      <c r="PYD32" s="731"/>
      <c r="PYE32" s="731"/>
      <c r="PYF32" s="731"/>
      <c r="PYG32" s="731"/>
      <c r="PYH32" s="731"/>
      <c r="PYI32" s="731"/>
      <c r="PYJ32" s="731"/>
      <c r="PYK32" s="731"/>
      <c r="PYL32" s="731"/>
      <c r="PYM32" s="731"/>
      <c r="PYN32" s="731"/>
      <c r="PYO32" s="731"/>
      <c r="PYP32" s="731"/>
      <c r="PYQ32" s="731"/>
      <c r="PYR32" s="731"/>
      <c r="PYS32" s="731"/>
      <c r="PYT32" s="731"/>
      <c r="PYU32" s="731"/>
      <c r="PYV32" s="731"/>
      <c r="PYW32" s="731"/>
      <c r="PYX32" s="731"/>
      <c r="PYY32" s="731"/>
      <c r="PYZ32" s="731"/>
      <c r="PZA32" s="731"/>
      <c r="PZB32" s="731"/>
      <c r="PZC32" s="731"/>
      <c r="PZD32" s="731"/>
      <c r="PZE32" s="731"/>
      <c r="PZF32" s="731"/>
      <c r="PZG32" s="731"/>
      <c r="PZH32" s="731"/>
      <c r="PZI32" s="731"/>
      <c r="PZJ32" s="731"/>
      <c r="PZK32" s="731"/>
      <c r="PZL32" s="731"/>
      <c r="PZM32" s="731"/>
      <c r="PZN32" s="731"/>
      <c r="PZO32" s="731"/>
      <c r="PZP32" s="731"/>
      <c r="PZQ32" s="731"/>
      <c r="PZR32" s="731"/>
      <c r="PZS32" s="731"/>
      <c r="PZT32" s="731"/>
      <c r="PZU32" s="731"/>
      <c r="PZV32" s="731"/>
      <c r="PZW32" s="731"/>
      <c r="PZX32" s="731"/>
      <c r="PZY32" s="731"/>
      <c r="PZZ32" s="731"/>
      <c r="QAA32" s="731"/>
      <c r="QAB32" s="731"/>
      <c r="QAC32" s="731"/>
      <c r="QAD32" s="731"/>
      <c r="QAE32" s="731"/>
      <c r="QAF32" s="731"/>
      <c r="QAG32" s="731"/>
      <c r="QAH32" s="731"/>
      <c r="QAI32" s="731"/>
      <c r="QAJ32" s="731"/>
      <c r="QAK32" s="731"/>
      <c r="QAL32" s="731"/>
      <c r="QAM32" s="731"/>
      <c r="QAN32" s="731"/>
      <c r="QAO32" s="731"/>
      <c r="QAP32" s="731"/>
      <c r="QAQ32" s="731"/>
      <c r="QAR32" s="731"/>
      <c r="QAS32" s="731"/>
      <c r="QAT32" s="731"/>
      <c r="QAU32" s="731"/>
      <c r="QAV32" s="731"/>
      <c r="QAW32" s="731"/>
      <c r="QAX32" s="731"/>
      <c r="QAY32" s="731"/>
      <c r="QAZ32" s="731"/>
      <c r="QBA32" s="731"/>
      <c r="QBB32" s="731"/>
      <c r="QBC32" s="731"/>
      <c r="QBD32" s="731"/>
      <c r="QBE32" s="731"/>
      <c r="QBF32" s="731"/>
      <c r="QBG32" s="731"/>
      <c r="QBH32" s="731"/>
      <c r="QBI32" s="731"/>
      <c r="QBJ32" s="731"/>
      <c r="QBK32" s="731"/>
      <c r="QBL32" s="731"/>
      <c r="QBM32" s="731"/>
      <c r="QBN32" s="731"/>
      <c r="QBO32" s="731"/>
      <c r="QBP32" s="731"/>
      <c r="QBQ32" s="731"/>
      <c r="QBR32" s="731"/>
      <c r="QBS32" s="731"/>
      <c r="QBT32" s="731"/>
      <c r="QBU32" s="731"/>
      <c r="QBV32" s="731"/>
      <c r="QBW32" s="731"/>
      <c r="QBX32" s="731"/>
      <c r="QBY32" s="731"/>
      <c r="QBZ32" s="731"/>
      <c r="QCA32" s="731"/>
      <c r="QCB32" s="731"/>
      <c r="QCC32" s="731"/>
      <c r="QCD32" s="731"/>
      <c r="QCE32" s="731"/>
      <c r="QCF32" s="731"/>
      <c r="QCG32" s="731"/>
      <c r="QCH32" s="731"/>
      <c r="QCI32" s="731"/>
      <c r="QCJ32" s="731"/>
      <c r="QCK32" s="731"/>
      <c r="QCL32" s="731"/>
      <c r="QCM32" s="731"/>
      <c r="QCN32" s="731"/>
      <c r="QCO32" s="731"/>
      <c r="QCP32" s="731"/>
      <c r="QCQ32" s="731"/>
      <c r="QCR32" s="731"/>
      <c r="QCS32" s="731"/>
      <c r="QCT32" s="731"/>
      <c r="QCU32" s="731"/>
      <c r="QCV32" s="731"/>
      <c r="QCW32" s="731"/>
      <c r="QCX32" s="731"/>
      <c r="QCY32" s="731"/>
      <c r="QCZ32" s="731"/>
      <c r="QDA32" s="731"/>
      <c r="QDB32" s="731"/>
      <c r="QDC32" s="731"/>
      <c r="QDD32" s="731"/>
      <c r="QDE32" s="731"/>
      <c r="QDF32" s="731"/>
      <c r="QDG32" s="731"/>
      <c r="QDH32" s="731"/>
      <c r="QDI32" s="731"/>
      <c r="QDJ32" s="731"/>
      <c r="QDK32" s="731"/>
      <c r="QDL32" s="731"/>
      <c r="QDM32" s="731"/>
      <c r="QDN32" s="731"/>
      <c r="QDO32" s="731"/>
      <c r="QDP32" s="731"/>
      <c r="QDQ32" s="731"/>
      <c r="QDR32" s="731"/>
      <c r="QDS32" s="731"/>
      <c r="QDT32" s="731"/>
      <c r="QDU32" s="731"/>
      <c r="QDV32" s="731"/>
      <c r="QDW32" s="731"/>
      <c r="QDX32" s="731"/>
      <c r="QDY32" s="731"/>
      <c r="QDZ32" s="731"/>
      <c r="QEA32" s="731"/>
      <c r="QEB32" s="731"/>
      <c r="QEC32" s="731"/>
      <c r="QED32" s="731"/>
      <c r="QEE32" s="731"/>
      <c r="QEF32" s="731"/>
      <c r="QEG32" s="731"/>
      <c r="QEH32" s="731"/>
      <c r="QEI32" s="731"/>
      <c r="QEJ32" s="731"/>
      <c r="QEK32" s="731"/>
      <c r="QEL32" s="731"/>
      <c r="QEM32" s="731"/>
      <c r="QEN32" s="731"/>
      <c r="QEO32" s="731"/>
      <c r="QEP32" s="731"/>
      <c r="QEQ32" s="731"/>
      <c r="QER32" s="731"/>
      <c r="QES32" s="731"/>
      <c r="QET32" s="731"/>
      <c r="QEU32" s="731"/>
      <c r="QEV32" s="731"/>
      <c r="QEW32" s="731"/>
      <c r="QEX32" s="731"/>
      <c r="QEY32" s="731"/>
      <c r="QEZ32" s="731"/>
      <c r="QFA32" s="731"/>
      <c r="QFB32" s="731"/>
      <c r="QFC32" s="731"/>
      <c r="QFD32" s="731"/>
      <c r="QFE32" s="731"/>
      <c r="QFF32" s="731"/>
      <c r="QFG32" s="731"/>
      <c r="QFH32" s="731"/>
      <c r="QFI32" s="731"/>
      <c r="QFJ32" s="731"/>
      <c r="QFK32" s="731"/>
      <c r="QFL32" s="731"/>
      <c r="QFM32" s="731"/>
      <c r="QFN32" s="731"/>
      <c r="QFO32" s="731"/>
      <c r="QFP32" s="731"/>
      <c r="QFQ32" s="731"/>
      <c r="QFR32" s="731"/>
      <c r="QFS32" s="731"/>
      <c r="QFT32" s="731"/>
      <c r="QFU32" s="731"/>
      <c r="QFV32" s="731"/>
      <c r="QFW32" s="731"/>
      <c r="QFX32" s="731"/>
      <c r="QFY32" s="731"/>
      <c r="QFZ32" s="731"/>
      <c r="QGA32" s="731"/>
      <c r="QGB32" s="731"/>
      <c r="QGC32" s="731"/>
      <c r="QGD32" s="731"/>
      <c r="QGE32" s="731"/>
      <c r="QGF32" s="731"/>
      <c r="QGG32" s="731"/>
      <c r="QGH32" s="731"/>
      <c r="QGI32" s="731"/>
      <c r="QGJ32" s="731"/>
      <c r="QGK32" s="731"/>
      <c r="QGL32" s="731"/>
      <c r="QGM32" s="731"/>
      <c r="QGN32" s="731"/>
      <c r="QGO32" s="731"/>
      <c r="QGP32" s="731"/>
      <c r="QGQ32" s="731"/>
      <c r="QGR32" s="731"/>
      <c r="QGS32" s="731"/>
      <c r="QGT32" s="731"/>
      <c r="QGU32" s="731"/>
      <c r="QGV32" s="731"/>
      <c r="QGW32" s="731"/>
      <c r="QGX32" s="731"/>
      <c r="QGY32" s="731"/>
      <c r="QGZ32" s="731"/>
      <c r="QHA32" s="731"/>
      <c r="QHB32" s="731"/>
      <c r="QHC32" s="731"/>
      <c r="QHD32" s="731"/>
      <c r="QHE32" s="731"/>
      <c r="QHF32" s="731"/>
      <c r="QHG32" s="731"/>
      <c r="QHH32" s="731"/>
      <c r="QHI32" s="731"/>
      <c r="QHJ32" s="731"/>
      <c r="QHK32" s="731"/>
      <c r="QHL32" s="731"/>
      <c r="QHM32" s="731"/>
      <c r="QHN32" s="731"/>
      <c r="QHO32" s="731"/>
      <c r="QHP32" s="731"/>
      <c r="QHQ32" s="731"/>
      <c r="QHR32" s="731"/>
      <c r="QHS32" s="731"/>
      <c r="QHT32" s="731"/>
      <c r="QHU32" s="731"/>
      <c r="QHV32" s="731"/>
      <c r="QHW32" s="731"/>
      <c r="QHX32" s="731"/>
      <c r="QHY32" s="731"/>
      <c r="QHZ32" s="731"/>
      <c r="QIA32" s="731"/>
      <c r="QIB32" s="731"/>
      <c r="QIC32" s="731"/>
      <c r="QID32" s="731"/>
      <c r="QIE32" s="731"/>
      <c r="QIF32" s="731"/>
      <c r="QIG32" s="731"/>
      <c r="QIH32" s="731"/>
      <c r="QII32" s="731"/>
      <c r="QIJ32" s="731"/>
      <c r="QIK32" s="731"/>
      <c r="QIL32" s="731"/>
      <c r="QIM32" s="731"/>
      <c r="QIN32" s="731"/>
      <c r="QIO32" s="731"/>
      <c r="QIP32" s="731"/>
      <c r="QIQ32" s="731"/>
      <c r="QIR32" s="731"/>
      <c r="QIS32" s="731"/>
      <c r="QIT32" s="731"/>
      <c r="QIU32" s="731"/>
      <c r="QIV32" s="731"/>
      <c r="QIW32" s="731"/>
      <c r="QIX32" s="731"/>
      <c r="QIY32" s="731"/>
      <c r="QIZ32" s="731"/>
      <c r="QJA32" s="731"/>
      <c r="QJB32" s="731"/>
      <c r="QJC32" s="731"/>
      <c r="QJD32" s="731"/>
      <c r="QJE32" s="731"/>
      <c r="QJF32" s="731"/>
      <c r="QJG32" s="731"/>
      <c r="QJH32" s="731"/>
      <c r="QJI32" s="731"/>
      <c r="QJJ32" s="731"/>
      <c r="QJK32" s="731"/>
      <c r="QJL32" s="731"/>
      <c r="QJM32" s="731"/>
      <c r="QJN32" s="731"/>
      <c r="QJO32" s="731"/>
      <c r="QJP32" s="731"/>
      <c r="QJQ32" s="731"/>
      <c r="QJR32" s="731"/>
      <c r="QJS32" s="731"/>
      <c r="QJT32" s="731"/>
      <c r="QJU32" s="731"/>
      <c r="QJV32" s="731"/>
      <c r="QJW32" s="731"/>
      <c r="QJX32" s="731"/>
      <c r="QJY32" s="731"/>
      <c r="QJZ32" s="731"/>
      <c r="QKA32" s="731"/>
      <c r="QKB32" s="731"/>
      <c r="QKC32" s="731"/>
      <c r="QKD32" s="731"/>
      <c r="QKE32" s="731"/>
      <c r="QKF32" s="731"/>
      <c r="QKG32" s="731"/>
      <c r="QKH32" s="731"/>
      <c r="QKI32" s="731"/>
      <c r="QKJ32" s="731"/>
      <c r="QKK32" s="731"/>
      <c r="QKL32" s="731"/>
      <c r="QKM32" s="731"/>
      <c r="QKN32" s="731"/>
      <c r="QKO32" s="731"/>
      <c r="QKP32" s="731"/>
      <c r="QKQ32" s="731"/>
      <c r="QKR32" s="731"/>
      <c r="QKS32" s="731"/>
      <c r="QKT32" s="731"/>
      <c r="QKU32" s="731"/>
      <c r="QKV32" s="731"/>
      <c r="QKW32" s="731"/>
      <c r="QKX32" s="731"/>
      <c r="QKY32" s="731"/>
      <c r="QKZ32" s="731"/>
      <c r="QLA32" s="731"/>
      <c r="QLB32" s="731"/>
      <c r="QLC32" s="731"/>
      <c r="QLD32" s="731"/>
      <c r="QLE32" s="731"/>
      <c r="QLF32" s="731"/>
      <c r="QLG32" s="731"/>
      <c r="QLH32" s="731"/>
      <c r="QLI32" s="731"/>
      <c r="QLJ32" s="731"/>
      <c r="QLK32" s="731"/>
      <c r="QLL32" s="731"/>
      <c r="QLM32" s="731"/>
      <c r="QLN32" s="731"/>
      <c r="QLO32" s="731"/>
      <c r="QLP32" s="731"/>
      <c r="QLQ32" s="731"/>
      <c r="QLR32" s="731"/>
      <c r="QLS32" s="731"/>
      <c r="QLT32" s="731"/>
      <c r="QLU32" s="731"/>
      <c r="QLV32" s="731"/>
      <c r="QLW32" s="731"/>
      <c r="QLX32" s="731"/>
      <c r="QLY32" s="731"/>
      <c r="QLZ32" s="731"/>
      <c r="QMA32" s="731"/>
      <c r="QMB32" s="731"/>
      <c r="QMC32" s="731"/>
      <c r="QMD32" s="731"/>
      <c r="QME32" s="731"/>
      <c r="QMF32" s="731"/>
      <c r="QMG32" s="731"/>
      <c r="QMH32" s="731"/>
      <c r="QMI32" s="731"/>
      <c r="QMJ32" s="731"/>
      <c r="QMK32" s="731"/>
      <c r="QML32" s="731"/>
      <c r="QMM32" s="731"/>
      <c r="QMN32" s="731"/>
      <c r="QMO32" s="731"/>
      <c r="QMP32" s="731"/>
      <c r="QMQ32" s="731"/>
      <c r="QMR32" s="731"/>
      <c r="QMS32" s="731"/>
      <c r="QMT32" s="731"/>
      <c r="QMU32" s="731"/>
      <c r="QMV32" s="731"/>
      <c r="QMW32" s="731"/>
      <c r="QMX32" s="731"/>
      <c r="QMY32" s="731"/>
      <c r="QMZ32" s="731"/>
      <c r="QNA32" s="731"/>
      <c r="QNB32" s="731"/>
      <c r="QNC32" s="731"/>
      <c r="QND32" s="731"/>
      <c r="QNE32" s="731"/>
      <c r="QNF32" s="731"/>
      <c r="QNG32" s="731"/>
      <c r="QNH32" s="731"/>
      <c r="QNI32" s="731"/>
      <c r="QNJ32" s="731"/>
      <c r="QNK32" s="731"/>
      <c r="QNL32" s="731"/>
      <c r="QNM32" s="731"/>
      <c r="QNN32" s="731"/>
      <c r="QNO32" s="731"/>
      <c r="QNP32" s="731"/>
      <c r="QNQ32" s="731"/>
      <c r="QNR32" s="731"/>
      <c r="QNS32" s="731"/>
      <c r="QNT32" s="731"/>
      <c r="QNU32" s="731"/>
      <c r="QNV32" s="731"/>
      <c r="QNW32" s="731"/>
      <c r="QNX32" s="731"/>
      <c r="QNY32" s="731"/>
      <c r="QNZ32" s="731"/>
      <c r="QOA32" s="731"/>
      <c r="QOB32" s="731"/>
      <c r="QOC32" s="731"/>
      <c r="QOD32" s="731"/>
      <c r="QOE32" s="731"/>
      <c r="QOF32" s="731"/>
      <c r="QOG32" s="731"/>
      <c r="QOH32" s="731"/>
      <c r="QOI32" s="731"/>
      <c r="QOJ32" s="731"/>
      <c r="QOK32" s="731"/>
      <c r="QOL32" s="731"/>
      <c r="QOM32" s="731"/>
      <c r="QON32" s="731"/>
      <c r="QOO32" s="731"/>
      <c r="QOP32" s="731"/>
      <c r="QOQ32" s="731"/>
      <c r="QOR32" s="731"/>
      <c r="QOS32" s="731"/>
      <c r="QOT32" s="731"/>
      <c r="QOU32" s="731"/>
      <c r="QOV32" s="731"/>
      <c r="QOW32" s="731"/>
      <c r="QOX32" s="731"/>
      <c r="QOY32" s="731"/>
      <c r="QOZ32" s="731"/>
      <c r="QPA32" s="731"/>
      <c r="QPB32" s="731"/>
      <c r="QPC32" s="731"/>
      <c r="QPD32" s="731"/>
      <c r="QPE32" s="731"/>
      <c r="QPF32" s="731"/>
      <c r="QPG32" s="731"/>
      <c r="QPH32" s="731"/>
      <c r="QPI32" s="731"/>
      <c r="QPJ32" s="731"/>
      <c r="QPK32" s="731"/>
      <c r="QPL32" s="731"/>
      <c r="QPM32" s="731"/>
      <c r="QPN32" s="731"/>
      <c r="QPO32" s="731"/>
      <c r="QPP32" s="731"/>
      <c r="QPQ32" s="731"/>
      <c r="QPR32" s="731"/>
      <c r="QPS32" s="731"/>
      <c r="QPT32" s="731"/>
      <c r="QPU32" s="731"/>
      <c r="QPV32" s="731"/>
      <c r="QPW32" s="731"/>
      <c r="QPX32" s="731"/>
      <c r="QPY32" s="731"/>
      <c r="QPZ32" s="731"/>
      <c r="QQA32" s="731"/>
      <c r="QQB32" s="731"/>
      <c r="QQC32" s="731"/>
      <c r="QQD32" s="731"/>
      <c r="QQE32" s="731"/>
      <c r="QQF32" s="731"/>
      <c r="QQG32" s="731"/>
      <c r="QQH32" s="731"/>
      <c r="QQI32" s="731"/>
      <c r="QQJ32" s="731"/>
      <c r="QQK32" s="731"/>
      <c r="QQL32" s="731"/>
      <c r="QQM32" s="731"/>
      <c r="QQN32" s="731"/>
      <c r="QQO32" s="731"/>
      <c r="QQP32" s="731"/>
      <c r="QQQ32" s="731"/>
      <c r="QQR32" s="731"/>
      <c r="QQS32" s="731"/>
      <c r="QQT32" s="731"/>
      <c r="QQU32" s="731"/>
      <c r="QQV32" s="731"/>
      <c r="QQW32" s="731"/>
      <c r="QQX32" s="731"/>
      <c r="QQY32" s="731"/>
      <c r="QQZ32" s="731"/>
      <c r="QRA32" s="731"/>
      <c r="QRB32" s="731"/>
      <c r="QRC32" s="731"/>
      <c r="QRD32" s="731"/>
      <c r="QRE32" s="731"/>
      <c r="QRF32" s="731"/>
      <c r="QRG32" s="731"/>
      <c r="QRH32" s="731"/>
      <c r="QRI32" s="731"/>
      <c r="QRJ32" s="731"/>
      <c r="QRK32" s="731"/>
      <c r="QRL32" s="731"/>
      <c r="QRM32" s="731"/>
      <c r="QRN32" s="731"/>
      <c r="QRO32" s="731"/>
      <c r="QRP32" s="731"/>
      <c r="QRQ32" s="731"/>
      <c r="QRR32" s="731"/>
      <c r="QRS32" s="731"/>
      <c r="QRT32" s="731"/>
      <c r="QRU32" s="731"/>
      <c r="QRV32" s="731"/>
      <c r="QRW32" s="731"/>
      <c r="QRX32" s="731"/>
      <c r="QRY32" s="731"/>
      <c r="QRZ32" s="731"/>
      <c r="QSA32" s="731"/>
      <c r="QSB32" s="731"/>
      <c r="QSC32" s="731"/>
      <c r="QSD32" s="731"/>
      <c r="QSE32" s="731"/>
      <c r="QSF32" s="731"/>
      <c r="QSG32" s="731"/>
      <c r="QSH32" s="731"/>
      <c r="QSI32" s="731"/>
      <c r="QSJ32" s="731"/>
      <c r="QSK32" s="731"/>
      <c r="QSL32" s="731"/>
      <c r="QSM32" s="731"/>
      <c r="QSN32" s="731"/>
      <c r="QSO32" s="731"/>
      <c r="QSP32" s="731"/>
      <c r="QSQ32" s="731"/>
      <c r="QSR32" s="731"/>
      <c r="QSS32" s="731"/>
      <c r="QST32" s="731"/>
      <c r="QSU32" s="731"/>
      <c r="QSV32" s="731"/>
      <c r="QSW32" s="731"/>
      <c r="QSX32" s="731"/>
      <c r="QSY32" s="731"/>
      <c r="QSZ32" s="731"/>
      <c r="QTA32" s="731"/>
      <c r="QTB32" s="731"/>
      <c r="QTC32" s="731"/>
      <c r="QTD32" s="731"/>
      <c r="QTE32" s="731"/>
      <c r="QTF32" s="731"/>
      <c r="QTG32" s="731"/>
      <c r="QTH32" s="731"/>
      <c r="QTI32" s="731"/>
      <c r="QTJ32" s="731"/>
      <c r="QTK32" s="731"/>
      <c r="QTL32" s="731"/>
      <c r="QTM32" s="731"/>
      <c r="QTN32" s="731"/>
      <c r="QTO32" s="731"/>
      <c r="QTP32" s="731"/>
      <c r="QTQ32" s="731"/>
      <c r="QTR32" s="731"/>
      <c r="QTS32" s="731"/>
      <c r="QTT32" s="731"/>
      <c r="QTU32" s="731"/>
      <c r="QTV32" s="731"/>
      <c r="QTW32" s="731"/>
      <c r="QTX32" s="731"/>
      <c r="QTY32" s="731"/>
      <c r="QTZ32" s="731"/>
      <c r="QUA32" s="731"/>
      <c r="QUB32" s="731"/>
      <c r="QUC32" s="731"/>
      <c r="QUD32" s="731"/>
      <c r="QUE32" s="731"/>
      <c r="QUF32" s="731"/>
      <c r="QUG32" s="731"/>
      <c r="QUH32" s="731"/>
      <c r="QUI32" s="731"/>
      <c r="QUJ32" s="731"/>
      <c r="QUK32" s="731"/>
      <c r="QUL32" s="731"/>
      <c r="QUM32" s="731"/>
      <c r="QUN32" s="731"/>
      <c r="QUO32" s="731"/>
      <c r="QUP32" s="731"/>
      <c r="QUQ32" s="731"/>
      <c r="QUR32" s="731"/>
      <c r="QUS32" s="731"/>
      <c r="QUT32" s="731"/>
      <c r="QUU32" s="731"/>
      <c r="QUV32" s="731"/>
      <c r="QUW32" s="731"/>
      <c r="QUX32" s="731"/>
      <c r="QUY32" s="731"/>
      <c r="QUZ32" s="731"/>
      <c r="QVA32" s="731"/>
      <c r="QVB32" s="731"/>
      <c r="QVC32" s="731"/>
      <c r="QVD32" s="731"/>
      <c r="QVE32" s="731"/>
      <c r="QVF32" s="731"/>
      <c r="QVG32" s="731"/>
      <c r="QVH32" s="731"/>
      <c r="QVI32" s="731"/>
      <c r="QVJ32" s="731"/>
      <c r="QVK32" s="731"/>
      <c r="QVL32" s="731"/>
      <c r="QVM32" s="731"/>
      <c r="QVN32" s="731"/>
      <c r="QVO32" s="731"/>
      <c r="QVP32" s="731"/>
      <c r="QVQ32" s="731"/>
      <c r="QVR32" s="731"/>
      <c r="QVS32" s="731"/>
      <c r="QVT32" s="731"/>
      <c r="QVU32" s="731"/>
      <c r="QVV32" s="731"/>
      <c r="QVW32" s="731"/>
      <c r="QVX32" s="731"/>
      <c r="QVY32" s="731"/>
      <c r="QVZ32" s="731"/>
      <c r="QWA32" s="731"/>
      <c r="QWB32" s="731"/>
      <c r="QWC32" s="731"/>
      <c r="QWD32" s="731"/>
      <c r="QWE32" s="731"/>
      <c r="QWF32" s="731"/>
      <c r="QWG32" s="731"/>
      <c r="QWH32" s="731"/>
      <c r="QWI32" s="731"/>
      <c r="QWJ32" s="731"/>
      <c r="QWK32" s="731"/>
      <c r="QWL32" s="731"/>
      <c r="QWM32" s="731"/>
      <c r="QWN32" s="731"/>
      <c r="QWO32" s="731"/>
      <c r="QWP32" s="731"/>
      <c r="QWQ32" s="731"/>
      <c r="QWR32" s="731"/>
      <c r="QWS32" s="731"/>
      <c r="QWT32" s="731"/>
      <c r="QWU32" s="731"/>
      <c r="QWV32" s="731"/>
      <c r="QWW32" s="731"/>
      <c r="QWX32" s="731"/>
      <c r="QWY32" s="731"/>
      <c r="QWZ32" s="731"/>
      <c r="QXA32" s="731"/>
      <c r="QXB32" s="731"/>
      <c r="QXC32" s="731"/>
      <c r="QXD32" s="731"/>
      <c r="QXE32" s="731"/>
      <c r="QXF32" s="731"/>
      <c r="QXG32" s="731"/>
      <c r="QXH32" s="731"/>
      <c r="QXI32" s="731"/>
      <c r="QXJ32" s="731"/>
      <c r="QXK32" s="731"/>
      <c r="QXL32" s="731"/>
      <c r="QXM32" s="731"/>
      <c r="QXN32" s="731"/>
      <c r="QXO32" s="731"/>
      <c r="QXP32" s="731"/>
      <c r="QXQ32" s="731"/>
      <c r="QXR32" s="731"/>
      <c r="QXS32" s="731"/>
      <c r="QXT32" s="731"/>
      <c r="QXU32" s="731"/>
      <c r="QXV32" s="731"/>
      <c r="QXW32" s="731"/>
      <c r="QXX32" s="731"/>
      <c r="QXY32" s="731"/>
      <c r="QXZ32" s="731"/>
      <c r="QYA32" s="731"/>
      <c r="QYB32" s="731"/>
      <c r="QYC32" s="731"/>
      <c r="QYD32" s="731"/>
      <c r="QYE32" s="731"/>
      <c r="QYF32" s="731"/>
      <c r="QYG32" s="731"/>
      <c r="QYH32" s="731"/>
      <c r="QYI32" s="731"/>
      <c r="QYJ32" s="731"/>
      <c r="QYK32" s="731"/>
      <c r="QYL32" s="731"/>
      <c r="QYM32" s="731"/>
      <c r="QYN32" s="731"/>
      <c r="QYO32" s="731"/>
      <c r="QYP32" s="731"/>
      <c r="QYQ32" s="731"/>
      <c r="QYR32" s="731"/>
      <c r="QYS32" s="731"/>
      <c r="QYT32" s="731"/>
      <c r="QYU32" s="731"/>
      <c r="QYV32" s="731"/>
      <c r="QYW32" s="731"/>
      <c r="QYX32" s="731"/>
      <c r="QYY32" s="731"/>
      <c r="QYZ32" s="731"/>
      <c r="QZA32" s="731"/>
      <c r="QZB32" s="731"/>
      <c r="QZC32" s="731"/>
      <c r="QZD32" s="731"/>
      <c r="QZE32" s="731"/>
      <c r="QZF32" s="731"/>
      <c r="QZG32" s="731"/>
      <c r="QZH32" s="731"/>
      <c r="QZI32" s="731"/>
      <c r="QZJ32" s="731"/>
      <c r="QZK32" s="731"/>
      <c r="QZL32" s="731"/>
      <c r="QZM32" s="731"/>
      <c r="QZN32" s="731"/>
      <c r="QZO32" s="731"/>
      <c r="QZP32" s="731"/>
      <c r="QZQ32" s="731"/>
      <c r="QZR32" s="731"/>
      <c r="QZS32" s="731"/>
      <c r="QZT32" s="731"/>
      <c r="QZU32" s="731"/>
      <c r="QZV32" s="731"/>
      <c r="QZW32" s="731"/>
      <c r="QZX32" s="731"/>
      <c r="QZY32" s="731"/>
      <c r="QZZ32" s="731"/>
      <c r="RAA32" s="731"/>
      <c r="RAB32" s="731"/>
      <c r="RAC32" s="731"/>
      <c r="RAD32" s="731"/>
      <c r="RAE32" s="731"/>
      <c r="RAF32" s="731"/>
      <c r="RAG32" s="731"/>
      <c r="RAH32" s="731"/>
      <c r="RAI32" s="731"/>
      <c r="RAJ32" s="731"/>
      <c r="RAK32" s="731"/>
      <c r="RAL32" s="731"/>
      <c r="RAM32" s="731"/>
      <c r="RAN32" s="731"/>
      <c r="RAO32" s="731"/>
      <c r="RAP32" s="731"/>
      <c r="RAQ32" s="731"/>
      <c r="RAR32" s="731"/>
      <c r="RAS32" s="731"/>
      <c r="RAT32" s="731"/>
      <c r="RAU32" s="731"/>
      <c r="RAV32" s="731"/>
      <c r="RAW32" s="731"/>
      <c r="RAX32" s="731"/>
      <c r="RAY32" s="731"/>
      <c r="RAZ32" s="731"/>
      <c r="RBA32" s="731"/>
      <c r="RBB32" s="731"/>
      <c r="RBC32" s="731"/>
      <c r="RBD32" s="731"/>
      <c r="RBE32" s="731"/>
      <c r="RBF32" s="731"/>
      <c r="RBG32" s="731"/>
      <c r="RBH32" s="731"/>
      <c r="RBI32" s="731"/>
      <c r="RBJ32" s="731"/>
      <c r="RBK32" s="731"/>
      <c r="RBL32" s="731"/>
      <c r="RBM32" s="731"/>
      <c r="RBN32" s="731"/>
      <c r="RBO32" s="731"/>
      <c r="RBP32" s="731"/>
      <c r="RBQ32" s="731"/>
      <c r="RBR32" s="731"/>
      <c r="RBS32" s="731"/>
      <c r="RBT32" s="731"/>
      <c r="RBU32" s="731"/>
      <c r="RBV32" s="731"/>
      <c r="RBW32" s="731"/>
      <c r="RBX32" s="731"/>
      <c r="RBY32" s="731"/>
      <c r="RBZ32" s="731"/>
      <c r="RCA32" s="731"/>
      <c r="RCB32" s="731"/>
      <c r="RCC32" s="731"/>
      <c r="RCD32" s="731"/>
      <c r="RCE32" s="731"/>
      <c r="RCF32" s="731"/>
      <c r="RCG32" s="731"/>
      <c r="RCH32" s="731"/>
      <c r="RCI32" s="731"/>
      <c r="RCJ32" s="731"/>
      <c r="RCK32" s="731"/>
      <c r="RCL32" s="731"/>
      <c r="RCM32" s="731"/>
      <c r="RCN32" s="731"/>
      <c r="RCO32" s="731"/>
      <c r="RCP32" s="731"/>
      <c r="RCQ32" s="731"/>
      <c r="RCR32" s="731"/>
      <c r="RCS32" s="731"/>
      <c r="RCT32" s="731"/>
      <c r="RCU32" s="731"/>
      <c r="RCV32" s="731"/>
      <c r="RCW32" s="731"/>
      <c r="RCX32" s="731"/>
      <c r="RCY32" s="731"/>
      <c r="RCZ32" s="731"/>
      <c r="RDA32" s="731"/>
      <c r="RDB32" s="731"/>
      <c r="RDC32" s="731"/>
      <c r="RDD32" s="731"/>
      <c r="RDE32" s="731"/>
      <c r="RDF32" s="731"/>
      <c r="RDG32" s="731"/>
      <c r="RDH32" s="731"/>
      <c r="RDI32" s="731"/>
      <c r="RDJ32" s="731"/>
      <c r="RDK32" s="731"/>
      <c r="RDL32" s="731"/>
      <c r="RDM32" s="731"/>
      <c r="RDN32" s="731"/>
      <c r="RDO32" s="731"/>
      <c r="RDP32" s="731"/>
      <c r="RDQ32" s="731"/>
      <c r="RDR32" s="731"/>
      <c r="RDS32" s="731"/>
      <c r="RDT32" s="731"/>
      <c r="RDU32" s="731"/>
      <c r="RDV32" s="731"/>
      <c r="RDW32" s="731"/>
      <c r="RDX32" s="731"/>
      <c r="RDY32" s="731"/>
      <c r="RDZ32" s="731"/>
      <c r="REA32" s="731"/>
      <c r="REB32" s="731"/>
      <c r="REC32" s="731"/>
      <c r="RED32" s="731"/>
      <c r="REE32" s="731"/>
      <c r="REF32" s="731"/>
      <c r="REG32" s="731"/>
      <c r="REH32" s="731"/>
      <c r="REI32" s="731"/>
      <c r="REJ32" s="731"/>
      <c r="REK32" s="731"/>
      <c r="REL32" s="731"/>
      <c r="REM32" s="731"/>
      <c r="REN32" s="731"/>
      <c r="REO32" s="731"/>
      <c r="REP32" s="731"/>
      <c r="REQ32" s="731"/>
      <c r="RER32" s="731"/>
      <c r="RES32" s="731"/>
      <c r="RET32" s="731"/>
      <c r="REU32" s="731"/>
      <c r="REV32" s="731"/>
      <c r="REW32" s="731"/>
      <c r="REX32" s="731"/>
      <c r="REY32" s="731"/>
      <c r="REZ32" s="731"/>
      <c r="RFA32" s="731"/>
      <c r="RFB32" s="731"/>
      <c r="RFC32" s="731"/>
      <c r="RFD32" s="731"/>
      <c r="RFE32" s="731"/>
      <c r="RFF32" s="731"/>
      <c r="RFG32" s="731"/>
      <c r="RFH32" s="731"/>
      <c r="RFI32" s="731"/>
      <c r="RFJ32" s="731"/>
      <c r="RFK32" s="731"/>
      <c r="RFL32" s="731"/>
      <c r="RFM32" s="731"/>
      <c r="RFN32" s="731"/>
      <c r="RFO32" s="731"/>
      <c r="RFP32" s="731"/>
      <c r="RFQ32" s="731"/>
      <c r="RFR32" s="731"/>
      <c r="RFS32" s="731"/>
      <c r="RFT32" s="731"/>
      <c r="RFU32" s="731"/>
      <c r="RFV32" s="731"/>
      <c r="RFW32" s="731"/>
      <c r="RFX32" s="731"/>
      <c r="RFY32" s="731"/>
      <c r="RFZ32" s="731"/>
      <c r="RGA32" s="731"/>
      <c r="RGB32" s="731"/>
      <c r="RGC32" s="731"/>
      <c r="RGD32" s="731"/>
      <c r="RGE32" s="731"/>
      <c r="RGF32" s="731"/>
      <c r="RGG32" s="731"/>
      <c r="RGH32" s="731"/>
      <c r="RGI32" s="731"/>
      <c r="RGJ32" s="731"/>
      <c r="RGK32" s="731"/>
      <c r="RGL32" s="731"/>
      <c r="RGM32" s="731"/>
      <c r="RGN32" s="731"/>
      <c r="RGO32" s="731"/>
      <c r="RGP32" s="731"/>
      <c r="RGQ32" s="731"/>
      <c r="RGR32" s="731"/>
      <c r="RGS32" s="731"/>
      <c r="RGT32" s="731"/>
      <c r="RGU32" s="731"/>
      <c r="RGV32" s="731"/>
      <c r="RGW32" s="731"/>
      <c r="RGX32" s="731"/>
      <c r="RGY32" s="731"/>
      <c r="RGZ32" s="731"/>
      <c r="RHA32" s="731"/>
      <c r="RHB32" s="731"/>
      <c r="RHC32" s="731"/>
      <c r="RHD32" s="731"/>
      <c r="RHE32" s="731"/>
      <c r="RHF32" s="731"/>
      <c r="RHG32" s="731"/>
      <c r="RHH32" s="731"/>
      <c r="RHI32" s="731"/>
      <c r="RHJ32" s="731"/>
      <c r="RHK32" s="731"/>
      <c r="RHL32" s="731"/>
      <c r="RHM32" s="731"/>
      <c r="RHN32" s="731"/>
      <c r="RHO32" s="731"/>
      <c r="RHP32" s="731"/>
      <c r="RHQ32" s="731"/>
      <c r="RHR32" s="731"/>
      <c r="RHS32" s="731"/>
      <c r="RHT32" s="731"/>
      <c r="RHU32" s="731"/>
      <c r="RHV32" s="731"/>
      <c r="RHW32" s="731"/>
      <c r="RHX32" s="731"/>
      <c r="RHY32" s="731"/>
      <c r="RHZ32" s="731"/>
      <c r="RIA32" s="731"/>
      <c r="RIB32" s="731"/>
      <c r="RIC32" s="731"/>
      <c r="RID32" s="731"/>
      <c r="RIE32" s="731"/>
      <c r="RIF32" s="731"/>
      <c r="RIG32" s="731"/>
      <c r="RIH32" s="731"/>
      <c r="RII32" s="731"/>
      <c r="RIJ32" s="731"/>
      <c r="RIK32" s="731"/>
      <c r="RIL32" s="731"/>
      <c r="RIM32" s="731"/>
      <c r="RIN32" s="731"/>
      <c r="RIO32" s="731"/>
      <c r="RIP32" s="731"/>
      <c r="RIQ32" s="731"/>
      <c r="RIR32" s="731"/>
      <c r="RIS32" s="731"/>
      <c r="RIT32" s="731"/>
      <c r="RIU32" s="731"/>
      <c r="RIV32" s="731"/>
      <c r="RIW32" s="731"/>
      <c r="RIX32" s="731"/>
      <c r="RIY32" s="731"/>
      <c r="RIZ32" s="731"/>
      <c r="RJA32" s="731"/>
      <c r="RJB32" s="731"/>
      <c r="RJC32" s="731"/>
      <c r="RJD32" s="731"/>
      <c r="RJE32" s="731"/>
      <c r="RJF32" s="731"/>
      <c r="RJG32" s="731"/>
      <c r="RJH32" s="731"/>
      <c r="RJI32" s="731"/>
      <c r="RJJ32" s="731"/>
      <c r="RJK32" s="731"/>
      <c r="RJL32" s="731"/>
      <c r="RJM32" s="731"/>
      <c r="RJN32" s="731"/>
      <c r="RJO32" s="731"/>
      <c r="RJP32" s="731"/>
      <c r="RJQ32" s="731"/>
      <c r="RJR32" s="731"/>
      <c r="RJS32" s="731"/>
      <c r="RJT32" s="731"/>
      <c r="RJU32" s="731"/>
      <c r="RJV32" s="731"/>
      <c r="RJW32" s="731"/>
      <c r="RJX32" s="731"/>
      <c r="RJY32" s="731"/>
      <c r="RJZ32" s="731"/>
      <c r="RKA32" s="731"/>
      <c r="RKB32" s="731"/>
      <c r="RKC32" s="731"/>
      <c r="RKD32" s="731"/>
      <c r="RKE32" s="731"/>
      <c r="RKF32" s="731"/>
      <c r="RKG32" s="731"/>
      <c r="RKH32" s="731"/>
      <c r="RKI32" s="731"/>
      <c r="RKJ32" s="731"/>
      <c r="RKK32" s="731"/>
      <c r="RKL32" s="731"/>
      <c r="RKM32" s="731"/>
      <c r="RKN32" s="731"/>
      <c r="RKO32" s="731"/>
      <c r="RKP32" s="731"/>
      <c r="RKQ32" s="731"/>
      <c r="RKR32" s="731"/>
      <c r="RKS32" s="731"/>
      <c r="RKT32" s="731"/>
      <c r="RKU32" s="731"/>
      <c r="RKV32" s="731"/>
      <c r="RKW32" s="731"/>
      <c r="RKX32" s="731"/>
      <c r="RKY32" s="731"/>
      <c r="RKZ32" s="731"/>
      <c r="RLA32" s="731"/>
      <c r="RLB32" s="731"/>
      <c r="RLC32" s="731"/>
      <c r="RLD32" s="731"/>
      <c r="RLE32" s="731"/>
      <c r="RLF32" s="731"/>
      <c r="RLG32" s="731"/>
      <c r="RLH32" s="731"/>
      <c r="RLI32" s="731"/>
      <c r="RLJ32" s="731"/>
      <c r="RLK32" s="731"/>
      <c r="RLL32" s="731"/>
      <c r="RLM32" s="731"/>
      <c r="RLN32" s="731"/>
      <c r="RLO32" s="731"/>
      <c r="RLP32" s="731"/>
      <c r="RLQ32" s="731"/>
      <c r="RLR32" s="731"/>
      <c r="RLS32" s="731"/>
      <c r="RLT32" s="731"/>
      <c r="RLU32" s="731"/>
      <c r="RLV32" s="731"/>
      <c r="RLW32" s="731"/>
      <c r="RLX32" s="731"/>
      <c r="RLY32" s="731"/>
      <c r="RLZ32" s="731"/>
      <c r="RMA32" s="731"/>
      <c r="RMB32" s="731"/>
      <c r="RMC32" s="731"/>
      <c r="RMD32" s="731"/>
      <c r="RME32" s="731"/>
      <c r="RMF32" s="731"/>
      <c r="RMG32" s="731"/>
      <c r="RMH32" s="731"/>
      <c r="RMI32" s="731"/>
      <c r="RMJ32" s="731"/>
      <c r="RMK32" s="731"/>
      <c r="RML32" s="731"/>
      <c r="RMM32" s="731"/>
      <c r="RMN32" s="731"/>
      <c r="RMO32" s="731"/>
      <c r="RMP32" s="731"/>
      <c r="RMQ32" s="731"/>
      <c r="RMR32" s="731"/>
      <c r="RMS32" s="731"/>
      <c r="RMT32" s="731"/>
      <c r="RMU32" s="731"/>
      <c r="RMV32" s="731"/>
      <c r="RMW32" s="731"/>
      <c r="RMX32" s="731"/>
      <c r="RMY32" s="731"/>
      <c r="RMZ32" s="731"/>
      <c r="RNA32" s="731"/>
      <c r="RNB32" s="731"/>
      <c r="RNC32" s="731"/>
      <c r="RND32" s="731"/>
      <c r="RNE32" s="731"/>
      <c r="RNF32" s="731"/>
      <c r="RNG32" s="731"/>
      <c r="RNH32" s="731"/>
      <c r="RNI32" s="731"/>
      <c r="RNJ32" s="731"/>
      <c r="RNK32" s="731"/>
      <c r="RNL32" s="731"/>
      <c r="RNM32" s="731"/>
      <c r="RNN32" s="731"/>
      <c r="RNO32" s="731"/>
      <c r="RNP32" s="731"/>
      <c r="RNQ32" s="731"/>
      <c r="RNR32" s="731"/>
      <c r="RNS32" s="731"/>
      <c r="RNT32" s="731"/>
      <c r="RNU32" s="731"/>
      <c r="RNV32" s="731"/>
      <c r="RNW32" s="731"/>
      <c r="RNX32" s="731"/>
      <c r="RNY32" s="731"/>
      <c r="RNZ32" s="731"/>
      <c r="ROA32" s="731"/>
      <c r="ROB32" s="731"/>
      <c r="ROC32" s="731"/>
      <c r="ROD32" s="731"/>
      <c r="ROE32" s="731"/>
      <c r="ROF32" s="731"/>
      <c r="ROG32" s="731"/>
      <c r="ROH32" s="731"/>
      <c r="ROI32" s="731"/>
      <c r="ROJ32" s="731"/>
      <c r="ROK32" s="731"/>
      <c r="ROL32" s="731"/>
      <c r="ROM32" s="731"/>
      <c r="RON32" s="731"/>
      <c r="ROO32" s="731"/>
      <c r="ROP32" s="731"/>
      <c r="ROQ32" s="731"/>
      <c r="ROR32" s="731"/>
      <c r="ROS32" s="731"/>
      <c r="ROT32" s="731"/>
      <c r="ROU32" s="731"/>
      <c r="ROV32" s="731"/>
      <c r="ROW32" s="731"/>
      <c r="ROX32" s="731"/>
      <c r="ROY32" s="731"/>
      <c r="ROZ32" s="731"/>
      <c r="RPA32" s="731"/>
      <c r="RPB32" s="731"/>
      <c r="RPC32" s="731"/>
      <c r="RPD32" s="731"/>
      <c r="RPE32" s="731"/>
      <c r="RPF32" s="731"/>
      <c r="RPG32" s="731"/>
      <c r="RPH32" s="731"/>
      <c r="RPI32" s="731"/>
      <c r="RPJ32" s="731"/>
      <c r="RPK32" s="731"/>
      <c r="RPL32" s="731"/>
      <c r="RPM32" s="731"/>
      <c r="RPN32" s="731"/>
      <c r="RPO32" s="731"/>
      <c r="RPP32" s="731"/>
      <c r="RPQ32" s="731"/>
      <c r="RPR32" s="731"/>
      <c r="RPS32" s="731"/>
      <c r="RPT32" s="731"/>
      <c r="RPU32" s="731"/>
      <c r="RPV32" s="731"/>
      <c r="RPW32" s="731"/>
      <c r="RPX32" s="731"/>
      <c r="RPY32" s="731"/>
      <c r="RPZ32" s="731"/>
      <c r="RQA32" s="731"/>
      <c r="RQB32" s="731"/>
      <c r="RQC32" s="731"/>
      <c r="RQD32" s="731"/>
      <c r="RQE32" s="731"/>
      <c r="RQF32" s="731"/>
      <c r="RQG32" s="731"/>
      <c r="RQH32" s="731"/>
      <c r="RQI32" s="731"/>
      <c r="RQJ32" s="731"/>
      <c r="RQK32" s="731"/>
      <c r="RQL32" s="731"/>
      <c r="RQM32" s="731"/>
      <c r="RQN32" s="731"/>
      <c r="RQO32" s="731"/>
      <c r="RQP32" s="731"/>
      <c r="RQQ32" s="731"/>
      <c r="RQR32" s="731"/>
      <c r="RQS32" s="731"/>
      <c r="RQT32" s="731"/>
      <c r="RQU32" s="731"/>
      <c r="RQV32" s="731"/>
      <c r="RQW32" s="731"/>
      <c r="RQX32" s="731"/>
      <c r="RQY32" s="731"/>
      <c r="RQZ32" s="731"/>
      <c r="RRA32" s="731"/>
      <c r="RRB32" s="731"/>
      <c r="RRC32" s="731"/>
      <c r="RRD32" s="731"/>
      <c r="RRE32" s="731"/>
      <c r="RRF32" s="731"/>
      <c r="RRG32" s="731"/>
      <c r="RRH32" s="731"/>
      <c r="RRI32" s="731"/>
      <c r="RRJ32" s="731"/>
      <c r="RRK32" s="731"/>
      <c r="RRL32" s="731"/>
      <c r="RRM32" s="731"/>
      <c r="RRN32" s="731"/>
      <c r="RRO32" s="731"/>
      <c r="RRP32" s="731"/>
      <c r="RRQ32" s="731"/>
      <c r="RRR32" s="731"/>
      <c r="RRS32" s="731"/>
      <c r="RRT32" s="731"/>
      <c r="RRU32" s="731"/>
      <c r="RRV32" s="731"/>
      <c r="RRW32" s="731"/>
      <c r="RRX32" s="731"/>
      <c r="RRY32" s="731"/>
      <c r="RRZ32" s="731"/>
      <c r="RSA32" s="731"/>
      <c r="RSB32" s="731"/>
      <c r="RSC32" s="731"/>
      <c r="RSD32" s="731"/>
      <c r="RSE32" s="731"/>
      <c r="RSF32" s="731"/>
      <c r="RSG32" s="731"/>
      <c r="RSH32" s="731"/>
      <c r="RSI32" s="731"/>
      <c r="RSJ32" s="731"/>
      <c r="RSK32" s="731"/>
      <c r="RSL32" s="731"/>
      <c r="RSM32" s="731"/>
      <c r="RSN32" s="731"/>
      <c r="RSO32" s="731"/>
      <c r="RSP32" s="731"/>
      <c r="RSQ32" s="731"/>
      <c r="RSR32" s="731"/>
      <c r="RSS32" s="731"/>
      <c r="RST32" s="731"/>
      <c r="RSU32" s="731"/>
      <c r="RSV32" s="731"/>
      <c r="RSW32" s="731"/>
      <c r="RSX32" s="731"/>
      <c r="RSY32" s="731"/>
      <c r="RSZ32" s="731"/>
      <c r="RTA32" s="731"/>
      <c r="RTB32" s="731"/>
      <c r="RTC32" s="731"/>
      <c r="RTD32" s="731"/>
      <c r="RTE32" s="731"/>
      <c r="RTF32" s="731"/>
      <c r="RTG32" s="731"/>
      <c r="RTH32" s="731"/>
      <c r="RTI32" s="731"/>
      <c r="RTJ32" s="731"/>
      <c r="RTK32" s="731"/>
      <c r="RTL32" s="731"/>
      <c r="RTM32" s="731"/>
      <c r="RTN32" s="731"/>
      <c r="RTO32" s="731"/>
      <c r="RTP32" s="731"/>
      <c r="RTQ32" s="731"/>
      <c r="RTR32" s="731"/>
      <c r="RTS32" s="731"/>
      <c r="RTT32" s="731"/>
      <c r="RTU32" s="731"/>
      <c r="RTV32" s="731"/>
      <c r="RTW32" s="731"/>
      <c r="RTX32" s="731"/>
      <c r="RTY32" s="731"/>
      <c r="RTZ32" s="731"/>
      <c r="RUA32" s="731"/>
      <c r="RUB32" s="731"/>
      <c r="RUC32" s="731"/>
      <c r="RUD32" s="731"/>
      <c r="RUE32" s="731"/>
      <c r="RUF32" s="731"/>
      <c r="RUG32" s="731"/>
      <c r="RUH32" s="731"/>
      <c r="RUI32" s="731"/>
      <c r="RUJ32" s="731"/>
      <c r="RUK32" s="731"/>
      <c r="RUL32" s="731"/>
      <c r="RUM32" s="731"/>
      <c r="RUN32" s="731"/>
      <c r="RUO32" s="731"/>
      <c r="RUP32" s="731"/>
      <c r="RUQ32" s="731"/>
      <c r="RUR32" s="731"/>
      <c r="RUS32" s="731"/>
      <c r="RUT32" s="731"/>
      <c r="RUU32" s="731"/>
      <c r="RUV32" s="731"/>
      <c r="RUW32" s="731"/>
      <c r="RUX32" s="731"/>
      <c r="RUY32" s="731"/>
      <c r="RUZ32" s="731"/>
      <c r="RVA32" s="731"/>
      <c r="RVB32" s="731"/>
      <c r="RVC32" s="731"/>
      <c r="RVD32" s="731"/>
      <c r="RVE32" s="731"/>
      <c r="RVF32" s="731"/>
      <c r="RVG32" s="731"/>
      <c r="RVH32" s="731"/>
      <c r="RVI32" s="731"/>
      <c r="RVJ32" s="731"/>
      <c r="RVK32" s="731"/>
      <c r="RVL32" s="731"/>
      <c r="RVM32" s="731"/>
      <c r="RVN32" s="731"/>
      <c r="RVO32" s="731"/>
      <c r="RVP32" s="731"/>
      <c r="RVQ32" s="731"/>
      <c r="RVR32" s="731"/>
      <c r="RVS32" s="731"/>
      <c r="RVT32" s="731"/>
      <c r="RVU32" s="731"/>
      <c r="RVV32" s="731"/>
      <c r="RVW32" s="731"/>
      <c r="RVX32" s="731"/>
      <c r="RVY32" s="731"/>
      <c r="RVZ32" s="731"/>
      <c r="RWA32" s="731"/>
      <c r="RWB32" s="731"/>
      <c r="RWC32" s="731"/>
      <c r="RWD32" s="731"/>
      <c r="RWE32" s="731"/>
      <c r="RWF32" s="731"/>
      <c r="RWG32" s="731"/>
      <c r="RWH32" s="731"/>
      <c r="RWI32" s="731"/>
      <c r="RWJ32" s="731"/>
      <c r="RWK32" s="731"/>
      <c r="RWL32" s="731"/>
      <c r="RWM32" s="731"/>
      <c r="RWN32" s="731"/>
      <c r="RWO32" s="731"/>
      <c r="RWP32" s="731"/>
      <c r="RWQ32" s="731"/>
      <c r="RWR32" s="731"/>
      <c r="RWS32" s="731"/>
      <c r="RWT32" s="731"/>
      <c r="RWU32" s="731"/>
      <c r="RWV32" s="731"/>
      <c r="RWW32" s="731"/>
      <c r="RWX32" s="731"/>
      <c r="RWY32" s="731"/>
      <c r="RWZ32" s="731"/>
      <c r="RXA32" s="731"/>
      <c r="RXB32" s="731"/>
      <c r="RXC32" s="731"/>
      <c r="RXD32" s="731"/>
      <c r="RXE32" s="731"/>
      <c r="RXF32" s="731"/>
      <c r="RXG32" s="731"/>
      <c r="RXH32" s="731"/>
      <c r="RXI32" s="731"/>
      <c r="RXJ32" s="731"/>
      <c r="RXK32" s="731"/>
      <c r="RXL32" s="731"/>
      <c r="RXM32" s="731"/>
      <c r="RXN32" s="731"/>
      <c r="RXO32" s="731"/>
      <c r="RXP32" s="731"/>
      <c r="RXQ32" s="731"/>
      <c r="RXR32" s="731"/>
      <c r="RXS32" s="731"/>
      <c r="RXT32" s="731"/>
      <c r="RXU32" s="731"/>
      <c r="RXV32" s="731"/>
      <c r="RXW32" s="731"/>
      <c r="RXX32" s="731"/>
      <c r="RXY32" s="731"/>
      <c r="RXZ32" s="731"/>
      <c r="RYA32" s="731"/>
      <c r="RYB32" s="731"/>
      <c r="RYC32" s="731"/>
      <c r="RYD32" s="731"/>
      <c r="RYE32" s="731"/>
      <c r="RYF32" s="731"/>
      <c r="RYG32" s="731"/>
      <c r="RYH32" s="731"/>
      <c r="RYI32" s="731"/>
      <c r="RYJ32" s="731"/>
      <c r="RYK32" s="731"/>
      <c r="RYL32" s="731"/>
      <c r="RYM32" s="731"/>
      <c r="RYN32" s="731"/>
      <c r="RYO32" s="731"/>
      <c r="RYP32" s="731"/>
      <c r="RYQ32" s="731"/>
      <c r="RYR32" s="731"/>
      <c r="RYS32" s="731"/>
      <c r="RYT32" s="731"/>
      <c r="RYU32" s="731"/>
      <c r="RYV32" s="731"/>
      <c r="RYW32" s="731"/>
      <c r="RYX32" s="731"/>
      <c r="RYY32" s="731"/>
      <c r="RYZ32" s="731"/>
      <c r="RZA32" s="731"/>
      <c r="RZB32" s="731"/>
      <c r="RZC32" s="731"/>
      <c r="RZD32" s="731"/>
      <c r="RZE32" s="731"/>
      <c r="RZF32" s="731"/>
      <c r="RZG32" s="731"/>
      <c r="RZH32" s="731"/>
      <c r="RZI32" s="731"/>
      <c r="RZJ32" s="731"/>
      <c r="RZK32" s="731"/>
      <c r="RZL32" s="731"/>
      <c r="RZM32" s="731"/>
      <c r="RZN32" s="731"/>
      <c r="RZO32" s="731"/>
      <c r="RZP32" s="731"/>
      <c r="RZQ32" s="731"/>
      <c r="RZR32" s="731"/>
      <c r="RZS32" s="731"/>
      <c r="RZT32" s="731"/>
      <c r="RZU32" s="731"/>
      <c r="RZV32" s="731"/>
      <c r="RZW32" s="731"/>
      <c r="RZX32" s="731"/>
      <c r="RZY32" s="731"/>
      <c r="RZZ32" s="731"/>
      <c r="SAA32" s="731"/>
      <c r="SAB32" s="731"/>
      <c r="SAC32" s="731"/>
      <c r="SAD32" s="731"/>
      <c r="SAE32" s="731"/>
      <c r="SAF32" s="731"/>
      <c r="SAG32" s="731"/>
      <c r="SAH32" s="731"/>
      <c r="SAI32" s="731"/>
      <c r="SAJ32" s="731"/>
      <c r="SAK32" s="731"/>
      <c r="SAL32" s="731"/>
      <c r="SAM32" s="731"/>
      <c r="SAN32" s="731"/>
      <c r="SAO32" s="731"/>
      <c r="SAP32" s="731"/>
      <c r="SAQ32" s="731"/>
      <c r="SAR32" s="731"/>
      <c r="SAS32" s="731"/>
      <c r="SAT32" s="731"/>
      <c r="SAU32" s="731"/>
      <c r="SAV32" s="731"/>
      <c r="SAW32" s="731"/>
      <c r="SAX32" s="731"/>
      <c r="SAY32" s="731"/>
      <c r="SAZ32" s="731"/>
      <c r="SBA32" s="731"/>
      <c r="SBB32" s="731"/>
      <c r="SBC32" s="731"/>
      <c r="SBD32" s="731"/>
      <c r="SBE32" s="731"/>
      <c r="SBF32" s="731"/>
      <c r="SBG32" s="731"/>
      <c r="SBH32" s="731"/>
      <c r="SBI32" s="731"/>
      <c r="SBJ32" s="731"/>
      <c r="SBK32" s="731"/>
      <c r="SBL32" s="731"/>
      <c r="SBM32" s="731"/>
      <c r="SBN32" s="731"/>
      <c r="SBO32" s="731"/>
      <c r="SBP32" s="731"/>
      <c r="SBQ32" s="731"/>
      <c r="SBR32" s="731"/>
      <c r="SBS32" s="731"/>
      <c r="SBT32" s="731"/>
      <c r="SBU32" s="731"/>
      <c r="SBV32" s="731"/>
      <c r="SBW32" s="731"/>
      <c r="SBX32" s="731"/>
      <c r="SBY32" s="731"/>
      <c r="SBZ32" s="731"/>
      <c r="SCA32" s="731"/>
      <c r="SCB32" s="731"/>
      <c r="SCC32" s="731"/>
      <c r="SCD32" s="731"/>
      <c r="SCE32" s="731"/>
      <c r="SCF32" s="731"/>
      <c r="SCG32" s="731"/>
      <c r="SCH32" s="731"/>
      <c r="SCI32" s="731"/>
      <c r="SCJ32" s="731"/>
      <c r="SCK32" s="731"/>
      <c r="SCL32" s="731"/>
      <c r="SCM32" s="731"/>
      <c r="SCN32" s="731"/>
      <c r="SCO32" s="731"/>
      <c r="SCP32" s="731"/>
      <c r="SCQ32" s="731"/>
      <c r="SCR32" s="731"/>
      <c r="SCS32" s="731"/>
      <c r="SCT32" s="731"/>
      <c r="SCU32" s="731"/>
      <c r="SCV32" s="731"/>
      <c r="SCW32" s="731"/>
      <c r="SCX32" s="731"/>
      <c r="SCY32" s="731"/>
      <c r="SCZ32" s="731"/>
      <c r="SDA32" s="731"/>
      <c r="SDB32" s="731"/>
      <c r="SDC32" s="731"/>
      <c r="SDD32" s="731"/>
      <c r="SDE32" s="731"/>
      <c r="SDF32" s="731"/>
      <c r="SDG32" s="731"/>
      <c r="SDH32" s="731"/>
      <c r="SDI32" s="731"/>
      <c r="SDJ32" s="731"/>
      <c r="SDK32" s="731"/>
      <c r="SDL32" s="731"/>
      <c r="SDM32" s="731"/>
      <c r="SDN32" s="731"/>
      <c r="SDO32" s="731"/>
      <c r="SDP32" s="731"/>
      <c r="SDQ32" s="731"/>
      <c r="SDR32" s="731"/>
      <c r="SDS32" s="731"/>
      <c r="SDT32" s="731"/>
      <c r="SDU32" s="731"/>
      <c r="SDV32" s="731"/>
      <c r="SDW32" s="731"/>
      <c r="SDX32" s="731"/>
      <c r="SDY32" s="731"/>
      <c r="SDZ32" s="731"/>
      <c r="SEA32" s="731"/>
      <c r="SEB32" s="731"/>
      <c r="SEC32" s="731"/>
      <c r="SED32" s="731"/>
      <c r="SEE32" s="731"/>
      <c r="SEF32" s="731"/>
      <c r="SEG32" s="731"/>
      <c r="SEH32" s="731"/>
      <c r="SEI32" s="731"/>
      <c r="SEJ32" s="731"/>
      <c r="SEK32" s="731"/>
      <c r="SEL32" s="731"/>
      <c r="SEM32" s="731"/>
      <c r="SEN32" s="731"/>
      <c r="SEO32" s="731"/>
      <c r="SEP32" s="731"/>
      <c r="SEQ32" s="731"/>
      <c r="SER32" s="731"/>
      <c r="SES32" s="731"/>
      <c r="SET32" s="731"/>
      <c r="SEU32" s="731"/>
      <c r="SEV32" s="731"/>
      <c r="SEW32" s="731"/>
      <c r="SEX32" s="731"/>
      <c r="SEY32" s="731"/>
      <c r="SEZ32" s="731"/>
      <c r="SFA32" s="731"/>
      <c r="SFB32" s="731"/>
      <c r="SFC32" s="731"/>
      <c r="SFD32" s="731"/>
      <c r="SFE32" s="731"/>
      <c r="SFF32" s="731"/>
      <c r="SFG32" s="731"/>
      <c r="SFH32" s="731"/>
      <c r="SFI32" s="731"/>
      <c r="SFJ32" s="731"/>
      <c r="SFK32" s="731"/>
      <c r="SFL32" s="731"/>
      <c r="SFM32" s="731"/>
      <c r="SFN32" s="731"/>
      <c r="SFO32" s="731"/>
      <c r="SFP32" s="731"/>
      <c r="SFQ32" s="731"/>
      <c r="SFR32" s="731"/>
      <c r="SFS32" s="731"/>
      <c r="SFT32" s="731"/>
      <c r="SFU32" s="731"/>
      <c r="SFV32" s="731"/>
      <c r="SFW32" s="731"/>
      <c r="SFX32" s="731"/>
      <c r="SFY32" s="731"/>
      <c r="SFZ32" s="731"/>
      <c r="SGA32" s="731"/>
      <c r="SGB32" s="731"/>
      <c r="SGC32" s="731"/>
      <c r="SGD32" s="731"/>
      <c r="SGE32" s="731"/>
      <c r="SGF32" s="731"/>
      <c r="SGG32" s="731"/>
      <c r="SGH32" s="731"/>
      <c r="SGI32" s="731"/>
      <c r="SGJ32" s="731"/>
      <c r="SGK32" s="731"/>
      <c r="SGL32" s="731"/>
      <c r="SGM32" s="731"/>
      <c r="SGN32" s="731"/>
      <c r="SGO32" s="731"/>
      <c r="SGP32" s="731"/>
      <c r="SGQ32" s="731"/>
      <c r="SGR32" s="731"/>
      <c r="SGS32" s="731"/>
      <c r="SGT32" s="731"/>
      <c r="SGU32" s="731"/>
      <c r="SGV32" s="731"/>
      <c r="SGW32" s="731"/>
      <c r="SGX32" s="731"/>
      <c r="SGY32" s="731"/>
      <c r="SGZ32" s="731"/>
      <c r="SHA32" s="731"/>
      <c r="SHB32" s="731"/>
      <c r="SHC32" s="731"/>
      <c r="SHD32" s="731"/>
      <c r="SHE32" s="731"/>
      <c r="SHF32" s="731"/>
      <c r="SHG32" s="731"/>
      <c r="SHH32" s="731"/>
      <c r="SHI32" s="731"/>
      <c r="SHJ32" s="731"/>
      <c r="SHK32" s="731"/>
      <c r="SHL32" s="731"/>
      <c r="SHM32" s="731"/>
      <c r="SHN32" s="731"/>
      <c r="SHO32" s="731"/>
      <c r="SHP32" s="731"/>
      <c r="SHQ32" s="731"/>
      <c r="SHR32" s="731"/>
      <c r="SHS32" s="731"/>
      <c r="SHT32" s="731"/>
      <c r="SHU32" s="731"/>
      <c r="SHV32" s="731"/>
      <c r="SHW32" s="731"/>
      <c r="SHX32" s="731"/>
      <c r="SHY32" s="731"/>
      <c r="SHZ32" s="731"/>
      <c r="SIA32" s="731"/>
      <c r="SIB32" s="731"/>
      <c r="SIC32" s="731"/>
      <c r="SID32" s="731"/>
      <c r="SIE32" s="731"/>
      <c r="SIF32" s="731"/>
      <c r="SIG32" s="731"/>
      <c r="SIH32" s="731"/>
      <c r="SII32" s="731"/>
      <c r="SIJ32" s="731"/>
      <c r="SIK32" s="731"/>
      <c r="SIL32" s="731"/>
      <c r="SIM32" s="731"/>
      <c r="SIN32" s="731"/>
      <c r="SIO32" s="731"/>
      <c r="SIP32" s="731"/>
      <c r="SIQ32" s="731"/>
      <c r="SIR32" s="731"/>
      <c r="SIS32" s="731"/>
      <c r="SIT32" s="731"/>
      <c r="SIU32" s="731"/>
      <c r="SIV32" s="731"/>
      <c r="SIW32" s="731"/>
      <c r="SIX32" s="731"/>
      <c r="SIY32" s="731"/>
      <c r="SIZ32" s="731"/>
      <c r="SJA32" s="731"/>
      <c r="SJB32" s="731"/>
      <c r="SJC32" s="731"/>
      <c r="SJD32" s="731"/>
      <c r="SJE32" s="731"/>
      <c r="SJF32" s="731"/>
      <c r="SJG32" s="731"/>
      <c r="SJH32" s="731"/>
      <c r="SJI32" s="731"/>
      <c r="SJJ32" s="731"/>
      <c r="SJK32" s="731"/>
      <c r="SJL32" s="731"/>
      <c r="SJM32" s="731"/>
      <c r="SJN32" s="731"/>
      <c r="SJO32" s="731"/>
      <c r="SJP32" s="731"/>
      <c r="SJQ32" s="731"/>
      <c r="SJR32" s="731"/>
      <c r="SJS32" s="731"/>
      <c r="SJT32" s="731"/>
      <c r="SJU32" s="731"/>
      <c r="SJV32" s="731"/>
      <c r="SJW32" s="731"/>
      <c r="SJX32" s="731"/>
      <c r="SJY32" s="731"/>
      <c r="SJZ32" s="731"/>
      <c r="SKA32" s="731"/>
      <c r="SKB32" s="731"/>
      <c r="SKC32" s="731"/>
      <c r="SKD32" s="731"/>
      <c r="SKE32" s="731"/>
      <c r="SKF32" s="731"/>
      <c r="SKG32" s="731"/>
      <c r="SKH32" s="731"/>
      <c r="SKI32" s="731"/>
      <c r="SKJ32" s="731"/>
      <c r="SKK32" s="731"/>
      <c r="SKL32" s="731"/>
      <c r="SKM32" s="731"/>
      <c r="SKN32" s="731"/>
      <c r="SKO32" s="731"/>
      <c r="SKP32" s="731"/>
      <c r="SKQ32" s="731"/>
      <c r="SKR32" s="731"/>
      <c r="SKS32" s="731"/>
      <c r="SKT32" s="731"/>
      <c r="SKU32" s="731"/>
      <c r="SKV32" s="731"/>
      <c r="SKW32" s="731"/>
      <c r="SKX32" s="731"/>
      <c r="SKY32" s="731"/>
      <c r="SKZ32" s="731"/>
      <c r="SLA32" s="731"/>
      <c r="SLB32" s="731"/>
      <c r="SLC32" s="731"/>
      <c r="SLD32" s="731"/>
      <c r="SLE32" s="731"/>
      <c r="SLF32" s="731"/>
      <c r="SLG32" s="731"/>
      <c r="SLH32" s="731"/>
      <c r="SLI32" s="731"/>
      <c r="SLJ32" s="731"/>
      <c r="SLK32" s="731"/>
      <c r="SLL32" s="731"/>
      <c r="SLM32" s="731"/>
      <c r="SLN32" s="731"/>
      <c r="SLO32" s="731"/>
      <c r="SLP32" s="731"/>
      <c r="SLQ32" s="731"/>
      <c r="SLR32" s="731"/>
      <c r="SLS32" s="731"/>
      <c r="SLT32" s="731"/>
      <c r="SLU32" s="731"/>
      <c r="SLV32" s="731"/>
      <c r="SLW32" s="731"/>
      <c r="SLX32" s="731"/>
      <c r="SLY32" s="731"/>
      <c r="SLZ32" s="731"/>
      <c r="SMA32" s="731"/>
      <c r="SMB32" s="731"/>
      <c r="SMC32" s="731"/>
      <c r="SMD32" s="731"/>
      <c r="SME32" s="731"/>
      <c r="SMF32" s="731"/>
      <c r="SMG32" s="731"/>
      <c r="SMH32" s="731"/>
      <c r="SMI32" s="731"/>
      <c r="SMJ32" s="731"/>
      <c r="SMK32" s="731"/>
      <c r="SML32" s="731"/>
      <c r="SMM32" s="731"/>
      <c r="SMN32" s="731"/>
      <c r="SMO32" s="731"/>
      <c r="SMP32" s="731"/>
      <c r="SMQ32" s="731"/>
      <c r="SMR32" s="731"/>
      <c r="SMS32" s="731"/>
      <c r="SMT32" s="731"/>
      <c r="SMU32" s="731"/>
      <c r="SMV32" s="731"/>
      <c r="SMW32" s="731"/>
      <c r="SMX32" s="731"/>
      <c r="SMY32" s="731"/>
      <c r="SMZ32" s="731"/>
      <c r="SNA32" s="731"/>
      <c r="SNB32" s="731"/>
      <c r="SNC32" s="731"/>
      <c r="SND32" s="731"/>
      <c r="SNE32" s="731"/>
      <c r="SNF32" s="731"/>
      <c r="SNG32" s="731"/>
      <c r="SNH32" s="731"/>
      <c r="SNI32" s="731"/>
      <c r="SNJ32" s="731"/>
      <c r="SNK32" s="731"/>
      <c r="SNL32" s="731"/>
      <c r="SNM32" s="731"/>
      <c r="SNN32" s="731"/>
      <c r="SNO32" s="731"/>
      <c r="SNP32" s="731"/>
      <c r="SNQ32" s="731"/>
      <c r="SNR32" s="731"/>
      <c r="SNS32" s="731"/>
      <c r="SNT32" s="731"/>
      <c r="SNU32" s="731"/>
      <c r="SNV32" s="731"/>
      <c r="SNW32" s="731"/>
      <c r="SNX32" s="731"/>
      <c r="SNY32" s="731"/>
      <c r="SNZ32" s="731"/>
      <c r="SOA32" s="731"/>
      <c r="SOB32" s="731"/>
      <c r="SOC32" s="731"/>
      <c r="SOD32" s="731"/>
      <c r="SOE32" s="731"/>
      <c r="SOF32" s="731"/>
      <c r="SOG32" s="731"/>
      <c r="SOH32" s="731"/>
      <c r="SOI32" s="731"/>
      <c r="SOJ32" s="731"/>
      <c r="SOK32" s="731"/>
      <c r="SOL32" s="731"/>
      <c r="SOM32" s="731"/>
      <c r="SON32" s="731"/>
      <c r="SOO32" s="731"/>
      <c r="SOP32" s="731"/>
      <c r="SOQ32" s="731"/>
      <c r="SOR32" s="731"/>
      <c r="SOS32" s="731"/>
      <c r="SOT32" s="731"/>
      <c r="SOU32" s="731"/>
      <c r="SOV32" s="731"/>
      <c r="SOW32" s="731"/>
      <c r="SOX32" s="731"/>
      <c r="SOY32" s="731"/>
      <c r="SOZ32" s="731"/>
      <c r="SPA32" s="731"/>
      <c r="SPB32" s="731"/>
      <c r="SPC32" s="731"/>
      <c r="SPD32" s="731"/>
      <c r="SPE32" s="731"/>
      <c r="SPF32" s="731"/>
      <c r="SPG32" s="731"/>
      <c r="SPH32" s="731"/>
      <c r="SPI32" s="731"/>
      <c r="SPJ32" s="731"/>
      <c r="SPK32" s="731"/>
      <c r="SPL32" s="731"/>
      <c r="SPM32" s="731"/>
      <c r="SPN32" s="731"/>
      <c r="SPO32" s="731"/>
      <c r="SPP32" s="731"/>
      <c r="SPQ32" s="731"/>
      <c r="SPR32" s="731"/>
      <c r="SPS32" s="731"/>
      <c r="SPT32" s="731"/>
      <c r="SPU32" s="731"/>
      <c r="SPV32" s="731"/>
      <c r="SPW32" s="731"/>
      <c r="SPX32" s="731"/>
      <c r="SPY32" s="731"/>
      <c r="SPZ32" s="731"/>
      <c r="SQA32" s="731"/>
      <c r="SQB32" s="731"/>
      <c r="SQC32" s="731"/>
      <c r="SQD32" s="731"/>
      <c r="SQE32" s="731"/>
      <c r="SQF32" s="731"/>
      <c r="SQG32" s="731"/>
      <c r="SQH32" s="731"/>
      <c r="SQI32" s="731"/>
      <c r="SQJ32" s="731"/>
      <c r="SQK32" s="731"/>
      <c r="SQL32" s="731"/>
      <c r="SQM32" s="731"/>
      <c r="SQN32" s="731"/>
      <c r="SQO32" s="731"/>
      <c r="SQP32" s="731"/>
      <c r="SQQ32" s="731"/>
      <c r="SQR32" s="731"/>
      <c r="SQS32" s="731"/>
      <c r="SQT32" s="731"/>
      <c r="SQU32" s="731"/>
      <c r="SQV32" s="731"/>
      <c r="SQW32" s="731"/>
      <c r="SQX32" s="731"/>
      <c r="SQY32" s="731"/>
      <c r="SQZ32" s="731"/>
      <c r="SRA32" s="731"/>
      <c r="SRB32" s="731"/>
      <c r="SRC32" s="731"/>
      <c r="SRD32" s="731"/>
      <c r="SRE32" s="731"/>
      <c r="SRF32" s="731"/>
      <c r="SRG32" s="731"/>
      <c r="SRH32" s="731"/>
      <c r="SRI32" s="731"/>
      <c r="SRJ32" s="731"/>
      <c r="SRK32" s="731"/>
      <c r="SRL32" s="731"/>
      <c r="SRM32" s="731"/>
      <c r="SRN32" s="731"/>
      <c r="SRO32" s="731"/>
      <c r="SRP32" s="731"/>
      <c r="SRQ32" s="731"/>
      <c r="SRR32" s="731"/>
      <c r="SRS32" s="731"/>
      <c r="SRT32" s="731"/>
      <c r="SRU32" s="731"/>
      <c r="SRV32" s="731"/>
      <c r="SRW32" s="731"/>
      <c r="SRX32" s="731"/>
      <c r="SRY32" s="731"/>
      <c r="SRZ32" s="731"/>
      <c r="SSA32" s="731"/>
      <c r="SSB32" s="731"/>
      <c r="SSC32" s="731"/>
      <c r="SSD32" s="731"/>
      <c r="SSE32" s="731"/>
      <c r="SSF32" s="731"/>
      <c r="SSG32" s="731"/>
      <c r="SSH32" s="731"/>
      <c r="SSI32" s="731"/>
      <c r="SSJ32" s="731"/>
      <c r="SSK32" s="731"/>
      <c r="SSL32" s="731"/>
      <c r="SSM32" s="731"/>
      <c r="SSN32" s="731"/>
      <c r="SSO32" s="731"/>
      <c r="SSP32" s="731"/>
      <c r="SSQ32" s="731"/>
      <c r="SSR32" s="731"/>
      <c r="SSS32" s="731"/>
      <c r="SST32" s="731"/>
      <c r="SSU32" s="731"/>
      <c r="SSV32" s="731"/>
      <c r="SSW32" s="731"/>
      <c r="SSX32" s="731"/>
      <c r="SSY32" s="731"/>
      <c r="SSZ32" s="731"/>
      <c r="STA32" s="731"/>
      <c r="STB32" s="731"/>
      <c r="STC32" s="731"/>
      <c r="STD32" s="731"/>
      <c r="STE32" s="731"/>
      <c r="STF32" s="731"/>
      <c r="STG32" s="731"/>
      <c r="STH32" s="731"/>
      <c r="STI32" s="731"/>
      <c r="STJ32" s="731"/>
      <c r="STK32" s="731"/>
      <c r="STL32" s="731"/>
      <c r="STM32" s="731"/>
      <c r="STN32" s="731"/>
      <c r="STO32" s="731"/>
      <c r="STP32" s="731"/>
      <c r="STQ32" s="731"/>
      <c r="STR32" s="731"/>
      <c r="STS32" s="731"/>
      <c r="STT32" s="731"/>
      <c r="STU32" s="731"/>
      <c r="STV32" s="731"/>
      <c r="STW32" s="731"/>
      <c r="STX32" s="731"/>
      <c r="STY32" s="731"/>
      <c r="STZ32" s="731"/>
      <c r="SUA32" s="731"/>
      <c r="SUB32" s="731"/>
      <c r="SUC32" s="731"/>
      <c r="SUD32" s="731"/>
      <c r="SUE32" s="731"/>
      <c r="SUF32" s="731"/>
      <c r="SUG32" s="731"/>
      <c r="SUH32" s="731"/>
      <c r="SUI32" s="731"/>
      <c r="SUJ32" s="731"/>
      <c r="SUK32" s="731"/>
      <c r="SUL32" s="731"/>
      <c r="SUM32" s="731"/>
      <c r="SUN32" s="731"/>
      <c r="SUO32" s="731"/>
      <c r="SUP32" s="731"/>
      <c r="SUQ32" s="731"/>
      <c r="SUR32" s="731"/>
      <c r="SUS32" s="731"/>
      <c r="SUT32" s="731"/>
      <c r="SUU32" s="731"/>
      <c r="SUV32" s="731"/>
      <c r="SUW32" s="731"/>
      <c r="SUX32" s="731"/>
      <c r="SUY32" s="731"/>
      <c r="SUZ32" s="731"/>
      <c r="SVA32" s="731"/>
      <c r="SVB32" s="731"/>
      <c r="SVC32" s="731"/>
      <c r="SVD32" s="731"/>
      <c r="SVE32" s="731"/>
      <c r="SVF32" s="731"/>
      <c r="SVG32" s="731"/>
      <c r="SVH32" s="731"/>
      <c r="SVI32" s="731"/>
      <c r="SVJ32" s="731"/>
      <c r="SVK32" s="731"/>
      <c r="SVL32" s="731"/>
      <c r="SVM32" s="731"/>
      <c r="SVN32" s="731"/>
      <c r="SVO32" s="731"/>
      <c r="SVP32" s="731"/>
      <c r="SVQ32" s="731"/>
      <c r="SVR32" s="731"/>
      <c r="SVS32" s="731"/>
      <c r="SVT32" s="731"/>
      <c r="SVU32" s="731"/>
      <c r="SVV32" s="731"/>
      <c r="SVW32" s="731"/>
      <c r="SVX32" s="731"/>
      <c r="SVY32" s="731"/>
      <c r="SVZ32" s="731"/>
      <c r="SWA32" s="731"/>
      <c r="SWB32" s="731"/>
      <c r="SWC32" s="731"/>
      <c r="SWD32" s="731"/>
      <c r="SWE32" s="731"/>
      <c r="SWF32" s="731"/>
      <c r="SWG32" s="731"/>
      <c r="SWH32" s="731"/>
      <c r="SWI32" s="731"/>
      <c r="SWJ32" s="731"/>
      <c r="SWK32" s="731"/>
      <c r="SWL32" s="731"/>
      <c r="SWM32" s="731"/>
      <c r="SWN32" s="731"/>
      <c r="SWO32" s="731"/>
      <c r="SWP32" s="731"/>
      <c r="SWQ32" s="731"/>
      <c r="SWR32" s="731"/>
      <c r="SWS32" s="731"/>
      <c r="SWT32" s="731"/>
      <c r="SWU32" s="731"/>
      <c r="SWV32" s="731"/>
      <c r="SWW32" s="731"/>
      <c r="SWX32" s="731"/>
      <c r="SWY32" s="731"/>
      <c r="SWZ32" s="731"/>
      <c r="SXA32" s="731"/>
      <c r="SXB32" s="731"/>
      <c r="SXC32" s="731"/>
      <c r="SXD32" s="731"/>
      <c r="SXE32" s="731"/>
      <c r="SXF32" s="731"/>
      <c r="SXG32" s="731"/>
      <c r="SXH32" s="731"/>
      <c r="SXI32" s="731"/>
      <c r="SXJ32" s="731"/>
      <c r="SXK32" s="731"/>
      <c r="SXL32" s="731"/>
      <c r="SXM32" s="731"/>
      <c r="SXN32" s="731"/>
      <c r="SXO32" s="731"/>
      <c r="SXP32" s="731"/>
      <c r="SXQ32" s="731"/>
      <c r="SXR32" s="731"/>
      <c r="SXS32" s="731"/>
      <c r="SXT32" s="731"/>
      <c r="SXU32" s="731"/>
      <c r="SXV32" s="731"/>
      <c r="SXW32" s="731"/>
      <c r="SXX32" s="731"/>
      <c r="SXY32" s="731"/>
      <c r="SXZ32" s="731"/>
      <c r="SYA32" s="731"/>
      <c r="SYB32" s="731"/>
      <c r="SYC32" s="731"/>
      <c r="SYD32" s="731"/>
      <c r="SYE32" s="731"/>
      <c r="SYF32" s="731"/>
      <c r="SYG32" s="731"/>
      <c r="SYH32" s="731"/>
      <c r="SYI32" s="731"/>
      <c r="SYJ32" s="731"/>
      <c r="SYK32" s="731"/>
      <c r="SYL32" s="731"/>
      <c r="SYM32" s="731"/>
      <c r="SYN32" s="731"/>
      <c r="SYO32" s="731"/>
      <c r="SYP32" s="731"/>
      <c r="SYQ32" s="731"/>
      <c r="SYR32" s="731"/>
      <c r="SYS32" s="731"/>
      <c r="SYT32" s="731"/>
      <c r="SYU32" s="731"/>
      <c r="SYV32" s="731"/>
      <c r="SYW32" s="731"/>
      <c r="SYX32" s="731"/>
      <c r="SYY32" s="731"/>
      <c r="SYZ32" s="731"/>
      <c r="SZA32" s="731"/>
      <c r="SZB32" s="731"/>
      <c r="SZC32" s="731"/>
      <c r="SZD32" s="731"/>
      <c r="SZE32" s="731"/>
      <c r="SZF32" s="731"/>
      <c r="SZG32" s="731"/>
      <c r="SZH32" s="731"/>
      <c r="SZI32" s="731"/>
      <c r="SZJ32" s="731"/>
      <c r="SZK32" s="731"/>
      <c r="SZL32" s="731"/>
      <c r="SZM32" s="731"/>
      <c r="SZN32" s="731"/>
      <c r="SZO32" s="731"/>
      <c r="SZP32" s="731"/>
      <c r="SZQ32" s="731"/>
      <c r="SZR32" s="731"/>
      <c r="SZS32" s="731"/>
      <c r="SZT32" s="731"/>
      <c r="SZU32" s="731"/>
      <c r="SZV32" s="731"/>
      <c r="SZW32" s="731"/>
      <c r="SZX32" s="731"/>
      <c r="SZY32" s="731"/>
      <c r="SZZ32" s="731"/>
      <c r="TAA32" s="731"/>
      <c r="TAB32" s="731"/>
      <c r="TAC32" s="731"/>
      <c r="TAD32" s="731"/>
      <c r="TAE32" s="731"/>
      <c r="TAF32" s="731"/>
      <c r="TAG32" s="731"/>
      <c r="TAH32" s="731"/>
      <c r="TAI32" s="731"/>
      <c r="TAJ32" s="731"/>
      <c r="TAK32" s="731"/>
      <c r="TAL32" s="731"/>
      <c r="TAM32" s="731"/>
      <c r="TAN32" s="731"/>
      <c r="TAO32" s="731"/>
      <c r="TAP32" s="731"/>
      <c r="TAQ32" s="731"/>
      <c r="TAR32" s="731"/>
      <c r="TAS32" s="731"/>
      <c r="TAT32" s="731"/>
      <c r="TAU32" s="731"/>
      <c r="TAV32" s="731"/>
      <c r="TAW32" s="731"/>
      <c r="TAX32" s="731"/>
      <c r="TAY32" s="731"/>
      <c r="TAZ32" s="731"/>
      <c r="TBA32" s="731"/>
      <c r="TBB32" s="731"/>
      <c r="TBC32" s="731"/>
      <c r="TBD32" s="731"/>
      <c r="TBE32" s="731"/>
      <c r="TBF32" s="731"/>
      <c r="TBG32" s="731"/>
      <c r="TBH32" s="731"/>
      <c r="TBI32" s="731"/>
      <c r="TBJ32" s="731"/>
      <c r="TBK32" s="731"/>
      <c r="TBL32" s="731"/>
      <c r="TBM32" s="731"/>
      <c r="TBN32" s="731"/>
      <c r="TBO32" s="731"/>
      <c r="TBP32" s="731"/>
      <c r="TBQ32" s="731"/>
      <c r="TBR32" s="731"/>
      <c r="TBS32" s="731"/>
      <c r="TBT32" s="731"/>
      <c r="TBU32" s="731"/>
      <c r="TBV32" s="731"/>
      <c r="TBW32" s="731"/>
      <c r="TBX32" s="731"/>
      <c r="TBY32" s="731"/>
      <c r="TBZ32" s="731"/>
      <c r="TCA32" s="731"/>
      <c r="TCB32" s="731"/>
      <c r="TCC32" s="731"/>
      <c r="TCD32" s="731"/>
      <c r="TCE32" s="731"/>
      <c r="TCF32" s="731"/>
      <c r="TCG32" s="731"/>
      <c r="TCH32" s="731"/>
      <c r="TCI32" s="731"/>
      <c r="TCJ32" s="731"/>
      <c r="TCK32" s="731"/>
      <c r="TCL32" s="731"/>
      <c r="TCM32" s="731"/>
      <c r="TCN32" s="731"/>
      <c r="TCO32" s="731"/>
      <c r="TCP32" s="731"/>
      <c r="TCQ32" s="731"/>
      <c r="TCR32" s="731"/>
      <c r="TCS32" s="731"/>
      <c r="TCT32" s="731"/>
      <c r="TCU32" s="731"/>
      <c r="TCV32" s="731"/>
      <c r="TCW32" s="731"/>
      <c r="TCX32" s="731"/>
      <c r="TCY32" s="731"/>
      <c r="TCZ32" s="731"/>
      <c r="TDA32" s="731"/>
      <c r="TDB32" s="731"/>
      <c r="TDC32" s="731"/>
      <c r="TDD32" s="731"/>
      <c r="TDE32" s="731"/>
      <c r="TDF32" s="731"/>
      <c r="TDG32" s="731"/>
      <c r="TDH32" s="731"/>
      <c r="TDI32" s="731"/>
      <c r="TDJ32" s="731"/>
      <c r="TDK32" s="731"/>
      <c r="TDL32" s="731"/>
      <c r="TDM32" s="731"/>
      <c r="TDN32" s="731"/>
      <c r="TDO32" s="731"/>
      <c r="TDP32" s="731"/>
      <c r="TDQ32" s="731"/>
      <c r="TDR32" s="731"/>
      <c r="TDS32" s="731"/>
      <c r="TDT32" s="731"/>
      <c r="TDU32" s="731"/>
      <c r="TDV32" s="731"/>
      <c r="TDW32" s="731"/>
      <c r="TDX32" s="731"/>
      <c r="TDY32" s="731"/>
      <c r="TDZ32" s="731"/>
      <c r="TEA32" s="731"/>
      <c r="TEB32" s="731"/>
      <c r="TEC32" s="731"/>
      <c r="TED32" s="731"/>
      <c r="TEE32" s="731"/>
      <c r="TEF32" s="731"/>
      <c r="TEG32" s="731"/>
      <c r="TEH32" s="731"/>
      <c r="TEI32" s="731"/>
      <c r="TEJ32" s="731"/>
      <c r="TEK32" s="731"/>
      <c r="TEL32" s="731"/>
      <c r="TEM32" s="731"/>
      <c r="TEN32" s="731"/>
      <c r="TEO32" s="731"/>
      <c r="TEP32" s="731"/>
      <c r="TEQ32" s="731"/>
      <c r="TER32" s="731"/>
      <c r="TES32" s="731"/>
      <c r="TET32" s="731"/>
      <c r="TEU32" s="731"/>
      <c r="TEV32" s="731"/>
      <c r="TEW32" s="731"/>
      <c r="TEX32" s="731"/>
      <c r="TEY32" s="731"/>
      <c r="TEZ32" s="731"/>
      <c r="TFA32" s="731"/>
      <c r="TFB32" s="731"/>
      <c r="TFC32" s="731"/>
      <c r="TFD32" s="731"/>
      <c r="TFE32" s="731"/>
      <c r="TFF32" s="731"/>
      <c r="TFG32" s="731"/>
      <c r="TFH32" s="731"/>
      <c r="TFI32" s="731"/>
      <c r="TFJ32" s="731"/>
      <c r="TFK32" s="731"/>
      <c r="TFL32" s="731"/>
      <c r="TFM32" s="731"/>
      <c r="TFN32" s="731"/>
      <c r="TFO32" s="731"/>
      <c r="TFP32" s="731"/>
      <c r="TFQ32" s="731"/>
      <c r="TFR32" s="731"/>
      <c r="TFS32" s="731"/>
      <c r="TFT32" s="731"/>
      <c r="TFU32" s="731"/>
      <c r="TFV32" s="731"/>
      <c r="TFW32" s="731"/>
      <c r="TFX32" s="731"/>
      <c r="TFY32" s="731"/>
      <c r="TFZ32" s="731"/>
      <c r="TGA32" s="731"/>
      <c r="TGB32" s="731"/>
      <c r="TGC32" s="731"/>
      <c r="TGD32" s="731"/>
      <c r="TGE32" s="731"/>
      <c r="TGF32" s="731"/>
      <c r="TGG32" s="731"/>
      <c r="TGH32" s="731"/>
      <c r="TGI32" s="731"/>
      <c r="TGJ32" s="731"/>
      <c r="TGK32" s="731"/>
      <c r="TGL32" s="731"/>
      <c r="TGM32" s="731"/>
      <c r="TGN32" s="731"/>
      <c r="TGO32" s="731"/>
      <c r="TGP32" s="731"/>
      <c r="TGQ32" s="731"/>
      <c r="TGR32" s="731"/>
      <c r="TGS32" s="731"/>
      <c r="TGT32" s="731"/>
      <c r="TGU32" s="731"/>
      <c r="TGV32" s="731"/>
      <c r="TGW32" s="731"/>
      <c r="TGX32" s="731"/>
      <c r="TGY32" s="731"/>
      <c r="TGZ32" s="731"/>
      <c r="THA32" s="731"/>
      <c r="THB32" s="731"/>
      <c r="THC32" s="731"/>
      <c r="THD32" s="731"/>
      <c r="THE32" s="731"/>
      <c r="THF32" s="731"/>
      <c r="THG32" s="731"/>
      <c r="THH32" s="731"/>
      <c r="THI32" s="731"/>
      <c r="THJ32" s="731"/>
      <c r="THK32" s="731"/>
      <c r="THL32" s="731"/>
      <c r="THM32" s="731"/>
      <c r="THN32" s="731"/>
      <c r="THO32" s="731"/>
      <c r="THP32" s="731"/>
      <c r="THQ32" s="731"/>
      <c r="THR32" s="731"/>
      <c r="THS32" s="731"/>
      <c r="THT32" s="731"/>
      <c r="THU32" s="731"/>
      <c r="THV32" s="731"/>
      <c r="THW32" s="731"/>
      <c r="THX32" s="731"/>
      <c r="THY32" s="731"/>
      <c r="THZ32" s="731"/>
      <c r="TIA32" s="731"/>
      <c r="TIB32" s="731"/>
      <c r="TIC32" s="731"/>
      <c r="TID32" s="731"/>
      <c r="TIE32" s="731"/>
      <c r="TIF32" s="731"/>
      <c r="TIG32" s="731"/>
      <c r="TIH32" s="731"/>
      <c r="TII32" s="731"/>
      <c r="TIJ32" s="731"/>
      <c r="TIK32" s="731"/>
      <c r="TIL32" s="731"/>
      <c r="TIM32" s="731"/>
      <c r="TIN32" s="731"/>
      <c r="TIO32" s="731"/>
      <c r="TIP32" s="731"/>
      <c r="TIQ32" s="731"/>
      <c r="TIR32" s="731"/>
      <c r="TIS32" s="731"/>
      <c r="TIT32" s="731"/>
      <c r="TIU32" s="731"/>
      <c r="TIV32" s="731"/>
      <c r="TIW32" s="731"/>
      <c r="TIX32" s="731"/>
      <c r="TIY32" s="731"/>
      <c r="TIZ32" s="731"/>
      <c r="TJA32" s="731"/>
      <c r="TJB32" s="731"/>
      <c r="TJC32" s="731"/>
      <c r="TJD32" s="731"/>
      <c r="TJE32" s="731"/>
      <c r="TJF32" s="731"/>
      <c r="TJG32" s="731"/>
      <c r="TJH32" s="731"/>
      <c r="TJI32" s="731"/>
      <c r="TJJ32" s="731"/>
      <c r="TJK32" s="731"/>
      <c r="TJL32" s="731"/>
      <c r="TJM32" s="731"/>
      <c r="TJN32" s="731"/>
      <c r="TJO32" s="731"/>
      <c r="TJP32" s="731"/>
      <c r="TJQ32" s="731"/>
      <c r="TJR32" s="731"/>
      <c r="TJS32" s="731"/>
      <c r="TJT32" s="731"/>
      <c r="TJU32" s="731"/>
      <c r="TJV32" s="731"/>
      <c r="TJW32" s="731"/>
      <c r="TJX32" s="731"/>
      <c r="TJY32" s="731"/>
      <c r="TJZ32" s="731"/>
      <c r="TKA32" s="731"/>
      <c r="TKB32" s="731"/>
      <c r="TKC32" s="731"/>
      <c r="TKD32" s="731"/>
      <c r="TKE32" s="731"/>
      <c r="TKF32" s="731"/>
      <c r="TKG32" s="731"/>
      <c r="TKH32" s="731"/>
      <c r="TKI32" s="731"/>
      <c r="TKJ32" s="731"/>
      <c r="TKK32" s="731"/>
      <c r="TKL32" s="731"/>
      <c r="TKM32" s="731"/>
      <c r="TKN32" s="731"/>
      <c r="TKO32" s="731"/>
      <c r="TKP32" s="731"/>
      <c r="TKQ32" s="731"/>
      <c r="TKR32" s="731"/>
      <c r="TKS32" s="731"/>
      <c r="TKT32" s="731"/>
      <c r="TKU32" s="731"/>
      <c r="TKV32" s="731"/>
      <c r="TKW32" s="731"/>
      <c r="TKX32" s="731"/>
      <c r="TKY32" s="731"/>
      <c r="TKZ32" s="731"/>
      <c r="TLA32" s="731"/>
      <c r="TLB32" s="731"/>
      <c r="TLC32" s="731"/>
      <c r="TLD32" s="731"/>
      <c r="TLE32" s="731"/>
      <c r="TLF32" s="731"/>
      <c r="TLG32" s="731"/>
      <c r="TLH32" s="731"/>
      <c r="TLI32" s="731"/>
      <c r="TLJ32" s="731"/>
      <c r="TLK32" s="731"/>
      <c r="TLL32" s="731"/>
      <c r="TLM32" s="731"/>
      <c r="TLN32" s="731"/>
      <c r="TLO32" s="731"/>
      <c r="TLP32" s="731"/>
      <c r="TLQ32" s="731"/>
      <c r="TLR32" s="731"/>
      <c r="TLS32" s="731"/>
      <c r="TLT32" s="731"/>
      <c r="TLU32" s="731"/>
      <c r="TLV32" s="731"/>
      <c r="TLW32" s="731"/>
      <c r="TLX32" s="731"/>
      <c r="TLY32" s="731"/>
      <c r="TLZ32" s="731"/>
      <c r="TMA32" s="731"/>
      <c r="TMB32" s="731"/>
      <c r="TMC32" s="731"/>
      <c r="TMD32" s="731"/>
      <c r="TME32" s="731"/>
      <c r="TMF32" s="731"/>
      <c r="TMG32" s="731"/>
      <c r="TMH32" s="731"/>
      <c r="TMI32" s="731"/>
      <c r="TMJ32" s="731"/>
      <c r="TMK32" s="731"/>
      <c r="TML32" s="731"/>
      <c r="TMM32" s="731"/>
      <c r="TMN32" s="731"/>
      <c r="TMO32" s="731"/>
      <c r="TMP32" s="731"/>
      <c r="TMQ32" s="731"/>
      <c r="TMR32" s="731"/>
      <c r="TMS32" s="731"/>
      <c r="TMT32" s="731"/>
      <c r="TMU32" s="731"/>
      <c r="TMV32" s="731"/>
      <c r="TMW32" s="731"/>
      <c r="TMX32" s="731"/>
      <c r="TMY32" s="731"/>
      <c r="TMZ32" s="731"/>
      <c r="TNA32" s="731"/>
      <c r="TNB32" s="731"/>
      <c r="TNC32" s="731"/>
      <c r="TND32" s="731"/>
      <c r="TNE32" s="731"/>
      <c r="TNF32" s="731"/>
      <c r="TNG32" s="731"/>
      <c r="TNH32" s="731"/>
      <c r="TNI32" s="731"/>
      <c r="TNJ32" s="731"/>
      <c r="TNK32" s="731"/>
      <c r="TNL32" s="731"/>
      <c r="TNM32" s="731"/>
      <c r="TNN32" s="731"/>
      <c r="TNO32" s="731"/>
      <c r="TNP32" s="731"/>
      <c r="TNQ32" s="731"/>
      <c r="TNR32" s="731"/>
      <c r="TNS32" s="731"/>
      <c r="TNT32" s="731"/>
      <c r="TNU32" s="731"/>
      <c r="TNV32" s="731"/>
      <c r="TNW32" s="731"/>
      <c r="TNX32" s="731"/>
      <c r="TNY32" s="731"/>
      <c r="TNZ32" s="731"/>
      <c r="TOA32" s="731"/>
      <c r="TOB32" s="731"/>
      <c r="TOC32" s="731"/>
      <c r="TOD32" s="731"/>
      <c r="TOE32" s="731"/>
      <c r="TOF32" s="731"/>
      <c r="TOG32" s="731"/>
      <c r="TOH32" s="731"/>
      <c r="TOI32" s="731"/>
      <c r="TOJ32" s="731"/>
      <c r="TOK32" s="731"/>
      <c r="TOL32" s="731"/>
      <c r="TOM32" s="731"/>
      <c r="TON32" s="731"/>
      <c r="TOO32" s="731"/>
      <c r="TOP32" s="731"/>
      <c r="TOQ32" s="731"/>
      <c r="TOR32" s="731"/>
      <c r="TOS32" s="731"/>
      <c r="TOT32" s="731"/>
      <c r="TOU32" s="731"/>
      <c r="TOV32" s="731"/>
      <c r="TOW32" s="731"/>
      <c r="TOX32" s="731"/>
      <c r="TOY32" s="731"/>
      <c r="TOZ32" s="731"/>
      <c r="TPA32" s="731"/>
      <c r="TPB32" s="731"/>
      <c r="TPC32" s="731"/>
      <c r="TPD32" s="731"/>
      <c r="TPE32" s="731"/>
      <c r="TPF32" s="731"/>
      <c r="TPG32" s="731"/>
      <c r="TPH32" s="731"/>
      <c r="TPI32" s="731"/>
      <c r="TPJ32" s="731"/>
      <c r="TPK32" s="731"/>
      <c r="TPL32" s="731"/>
      <c r="TPM32" s="731"/>
      <c r="TPN32" s="731"/>
      <c r="TPO32" s="731"/>
      <c r="TPP32" s="731"/>
      <c r="TPQ32" s="731"/>
      <c r="TPR32" s="731"/>
      <c r="TPS32" s="731"/>
      <c r="TPT32" s="731"/>
      <c r="TPU32" s="731"/>
      <c r="TPV32" s="731"/>
      <c r="TPW32" s="731"/>
      <c r="TPX32" s="731"/>
      <c r="TPY32" s="731"/>
      <c r="TPZ32" s="731"/>
      <c r="TQA32" s="731"/>
      <c r="TQB32" s="731"/>
      <c r="TQC32" s="731"/>
      <c r="TQD32" s="731"/>
      <c r="TQE32" s="731"/>
      <c r="TQF32" s="731"/>
      <c r="TQG32" s="731"/>
      <c r="TQH32" s="731"/>
      <c r="TQI32" s="731"/>
      <c r="TQJ32" s="731"/>
      <c r="TQK32" s="731"/>
      <c r="TQL32" s="731"/>
      <c r="TQM32" s="731"/>
      <c r="TQN32" s="731"/>
      <c r="TQO32" s="731"/>
      <c r="TQP32" s="731"/>
      <c r="TQQ32" s="731"/>
      <c r="TQR32" s="731"/>
      <c r="TQS32" s="731"/>
      <c r="TQT32" s="731"/>
      <c r="TQU32" s="731"/>
      <c r="TQV32" s="731"/>
      <c r="TQW32" s="731"/>
      <c r="TQX32" s="731"/>
      <c r="TQY32" s="731"/>
      <c r="TQZ32" s="731"/>
      <c r="TRA32" s="731"/>
      <c r="TRB32" s="731"/>
      <c r="TRC32" s="731"/>
      <c r="TRD32" s="731"/>
      <c r="TRE32" s="731"/>
      <c r="TRF32" s="731"/>
      <c r="TRG32" s="731"/>
      <c r="TRH32" s="731"/>
      <c r="TRI32" s="731"/>
      <c r="TRJ32" s="731"/>
      <c r="TRK32" s="731"/>
      <c r="TRL32" s="731"/>
      <c r="TRM32" s="731"/>
      <c r="TRN32" s="731"/>
      <c r="TRO32" s="731"/>
      <c r="TRP32" s="731"/>
      <c r="TRQ32" s="731"/>
      <c r="TRR32" s="731"/>
      <c r="TRS32" s="731"/>
      <c r="TRT32" s="731"/>
      <c r="TRU32" s="731"/>
      <c r="TRV32" s="731"/>
      <c r="TRW32" s="731"/>
      <c r="TRX32" s="731"/>
      <c r="TRY32" s="731"/>
      <c r="TRZ32" s="731"/>
      <c r="TSA32" s="731"/>
      <c r="TSB32" s="731"/>
      <c r="TSC32" s="731"/>
      <c r="TSD32" s="731"/>
      <c r="TSE32" s="731"/>
      <c r="TSF32" s="731"/>
      <c r="TSG32" s="731"/>
      <c r="TSH32" s="731"/>
      <c r="TSI32" s="731"/>
      <c r="TSJ32" s="731"/>
      <c r="TSK32" s="731"/>
      <c r="TSL32" s="731"/>
      <c r="TSM32" s="731"/>
      <c r="TSN32" s="731"/>
      <c r="TSO32" s="731"/>
      <c r="TSP32" s="731"/>
      <c r="TSQ32" s="731"/>
      <c r="TSR32" s="731"/>
      <c r="TSS32" s="731"/>
      <c r="TST32" s="731"/>
      <c r="TSU32" s="731"/>
      <c r="TSV32" s="731"/>
      <c r="TSW32" s="731"/>
      <c r="TSX32" s="731"/>
      <c r="TSY32" s="731"/>
      <c r="TSZ32" s="731"/>
      <c r="TTA32" s="731"/>
      <c r="TTB32" s="731"/>
      <c r="TTC32" s="731"/>
      <c r="TTD32" s="731"/>
      <c r="TTE32" s="731"/>
      <c r="TTF32" s="731"/>
      <c r="TTG32" s="731"/>
      <c r="TTH32" s="731"/>
      <c r="TTI32" s="731"/>
      <c r="TTJ32" s="731"/>
      <c r="TTK32" s="731"/>
      <c r="TTL32" s="731"/>
      <c r="TTM32" s="731"/>
      <c r="TTN32" s="731"/>
      <c r="TTO32" s="731"/>
      <c r="TTP32" s="731"/>
      <c r="TTQ32" s="731"/>
      <c r="TTR32" s="731"/>
      <c r="TTS32" s="731"/>
      <c r="TTT32" s="731"/>
      <c r="TTU32" s="731"/>
      <c r="TTV32" s="731"/>
      <c r="TTW32" s="731"/>
      <c r="TTX32" s="731"/>
      <c r="TTY32" s="731"/>
      <c r="TTZ32" s="731"/>
      <c r="TUA32" s="731"/>
      <c r="TUB32" s="731"/>
      <c r="TUC32" s="731"/>
      <c r="TUD32" s="731"/>
      <c r="TUE32" s="731"/>
      <c r="TUF32" s="731"/>
      <c r="TUG32" s="731"/>
      <c r="TUH32" s="731"/>
      <c r="TUI32" s="731"/>
      <c r="TUJ32" s="731"/>
      <c r="TUK32" s="731"/>
      <c r="TUL32" s="731"/>
      <c r="TUM32" s="731"/>
      <c r="TUN32" s="731"/>
      <c r="TUO32" s="731"/>
      <c r="TUP32" s="731"/>
      <c r="TUQ32" s="731"/>
      <c r="TUR32" s="731"/>
      <c r="TUS32" s="731"/>
      <c r="TUT32" s="731"/>
      <c r="TUU32" s="731"/>
      <c r="TUV32" s="731"/>
      <c r="TUW32" s="731"/>
      <c r="TUX32" s="731"/>
      <c r="TUY32" s="731"/>
      <c r="TUZ32" s="731"/>
      <c r="TVA32" s="731"/>
      <c r="TVB32" s="731"/>
      <c r="TVC32" s="731"/>
      <c r="TVD32" s="731"/>
      <c r="TVE32" s="731"/>
      <c r="TVF32" s="731"/>
      <c r="TVG32" s="731"/>
      <c r="TVH32" s="731"/>
      <c r="TVI32" s="731"/>
      <c r="TVJ32" s="731"/>
      <c r="TVK32" s="731"/>
      <c r="TVL32" s="731"/>
      <c r="TVM32" s="731"/>
      <c r="TVN32" s="731"/>
      <c r="TVO32" s="731"/>
      <c r="TVP32" s="731"/>
      <c r="TVQ32" s="731"/>
      <c r="TVR32" s="731"/>
      <c r="TVS32" s="731"/>
      <c r="TVT32" s="731"/>
      <c r="TVU32" s="731"/>
      <c r="TVV32" s="731"/>
      <c r="TVW32" s="731"/>
      <c r="TVX32" s="731"/>
      <c r="TVY32" s="731"/>
      <c r="TVZ32" s="731"/>
      <c r="TWA32" s="731"/>
      <c r="TWB32" s="731"/>
      <c r="TWC32" s="731"/>
      <c r="TWD32" s="731"/>
      <c r="TWE32" s="731"/>
      <c r="TWF32" s="731"/>
      <c r="TWG32" s="731"/>
      <c r="TWH32" s="731"/>
      <c r="TWI32" s="731"/>
      <c r="TWJ32" s="731"/>
      <c r="TWK32" s="731"/>
      <c r="TWL32" s="731"/>
      <c r="TWM32" s="731"/>
      <c r="TWN32" s="731"/>
      <c r="TWO32" s="731"/>
      <c r="TWP32" s="731"/>
      <c r="TWQ32" s="731"/>
      <c r="TWR32" s="731"/>
      <c r="TWS32" s="731"/>
      <c r="TWT32" s="731"/>
      <c r="TWU32" s="731"/>
      <c r="TWV32" s="731"/>
      <c r="TWW32" s="731"/>
      <c r="TWX32" s="731"/>
      <c r="TWY32" s="731"/>
      <c r="TWZ32" s="731"/>
      <c r="TXA32" s="731"/>
      <c r="TXB32" s="731"/>
      <c r="TXC32" s="731"/>
      <c r="TXD32" s="731"/>
      <c r="TXE32" s="731"/>
      <c r="TXF32" s="731"/>
      <c r="TXG32" s="731"/>
      <c r="TXH32" s="731"/>
      <c r="TXI32" s="731"/>
      <c r="TXJ32" s="731"/>
      <c r="TXK32" s="731"/>
      <c r="TXL32" s="731"/>
      <c r="TXM32" s="731"/>
      <c r="TXN32" s="731"/>
      <c r="TXO32" s="731"/>
      <c r="TXP32" s="731"/>
      <c r="TXQ32" s="731"/>
      <c r="TXR32" s="731"/>
      <c r="TXS32" s="731"/>
      <c r="TXT32" s="731"/>
      <c r="TXU32" s="731"/>
      <c r="TXV32" s="731"/>
      <c r="TXW32" s="731"/>
      <c r="TXX32" s="731"/>
      <c r="TXY32" s="731"/>
      <c r="TXZ32" s="731"/>
      <c r="TYA32" s="731"/>
      <c r="TYB32" s="731"/>
      <c r="TYC32" s="731"/>
      <c r="TYD32" s="731"/>
      <c r="TYE32" s="731"/>
      <c r="TYF32" s="731"/>
      <c r="TYG32" s="731"/>
      <c r="TYH32" s="731"/>
      <c r="TYI32" s="731"/>
      <c r="TYJ32" s="731"/>
      <c r="TYK32" s="731"/>
      <c r="TYL32" s="731"/>
      <c r="TYM32" s="731"/>
      <c r="TYN32" s="731"/>
      <c r="TYO32" s="731"/>
      <c r="TYP32" s="731"/>
      <c r="TYQ32" s="731"/>
      <c r="TYR32" s="731"/>
      <c r="TYS32" s="731"/>
      <c r="TYT32" s="731"/>
      <c r="TYU32" s="731"/>
      <c r="TYV32" s="731"/>
      <c r="TYW32" s="731"/>
      <c r="TYX32" s="731"/>
      <c r="TYY32" s="731"/>
      <c r="TYZ32" s="731"/>
      <c r="TZA32" s="731"/>
      <c r="TZB32" s="731"/>
      <c r="TZC32" s="731"/>
      <c r="TZD32" s="731"/>
      <c r="TZE32" s="731"/>
      <c r="TZF32" s="731"/>
      <c r="TZG32" s="731"/>
      <c r="TZH32" s="731"/>
      <c r="TZI32" s="731"/>
      <c r="TZJ32" s="731"/>
      <c r="TZK32" s="731"/>
      <c r="TZL32" s="731"/>
      <c r="TZM32" s="731"/>
      <c r="TZN32" s="731"/>
      <c r="TZO32" s="731"/>
      <c r="TZP32" s="731"/>
      <c r="TZQ32" s="731"/>
      <c r="TZR32" s="731"/>
      <c r="TZS32" s="731"/>
      <c r="TZT32" s="731"/>
      <c r="TZU32" s="731"/>
      <c r="TZV32" s="731"/>
      <c r="TZW32" s="731"/>
      <c r="TZX32" s="731"/>
      <c r="TZY32" s="731"/>
      <c r="TZZ32" s="731"/>
      <c r="UAA32" s="731"/>
      <c r="UAB32" s="731"/>
      <c r="UAC32" s="731"/>
      <c r="UAD32" s="731"/>
      <c r="UAE32" s="731"/>
      <c r="UAF32" s="731"/>
      <c r="UAG32" s="731"/>
      <c r="UAH32" s="731"/>
      <c r="UAI32" s="731"/>
      <c r="UAJ32" s="731"/>
      <c r="UAK32" s="731"/>
      <c r="UAL32" s="731"/>
      <c r="UAM32" s="731"/>
      <c r="UAN32" s="731"/>
      <c r="UAO32" s="731"/>
      <c r="UAP32" s="731"/>
      <c r="UAQ32" s="731"/>
      <c r="UAR32" s="731"/>
      <c r="UAS32" s="731"/>
      <c r="UAT32" s="731"/>
      <c r="UAU32" s="731"/>
      <c r="UAV32" s="731"/>
      <c r="UAW32" s="731"/>
      <c r="UAX32" s="731"/>
      <c r="UAY32" s="731"/>
      <c r="UAZ32" s="731"/>
      <c r="UBA32" s="731"/>
      <c r="UBB32" s="731"/>
      <c r="UBC32" s="731"/>
      <c r="UBD32" s="731"/>
      <c r="UBE32" s="731"/>
      <c r="UBF32" s="731"/>
      <c r="UBG32" s="731"/>
      <c r="UBH32" s="731"/>
      <c r="UBI32" s="731"/>
      <c r="UBJ32" s="731"/>
      <c r="UBK32" s="731"/>
      <c r="UBL32" s="731"/>
      <c r="UBM32" s="731"/>
      <c r="UBN32" s="731"/>
      <c r="UBO32" s="731"/>
      <c r="UBP32" s="731"/>
      <c r="UBQ32" s="731"/>
      <c r="UBR32" s="731"/>
      <c r="UBS32" s="731"/>
      <c r="UBT32" s="731"/>
      <c r="UBU32" s="731"/>
      <c r="UBV32" s="731"/>
      <c r="UBW32" s="731"/>
      <c r="UBX32" s="731"/>
      <c r="UBY32" s="731"/>
      <c r="UBZ32" s="731"/>
      <c r="UCA32" s="731"/>
      <c r="UCB32" s="731"/>
      <c r="UCC32" s="731"/>
      <c r="UCD32" s="731"/>
      <c r="UCE32" s="731"/>
      <c r="UCF32" s="731"/>
      <c r="UCG32" s="731"/>
      <c r="UCH32" s="731"/>
      <c r="UCI32" s="731"/>
      <c r="UCJ32" s="731"/>
      <c r="UCK32" s="731"/>
      <c r="UCL32" s="731"/>
      <c r="UCM32" s="731"/>
      <c r="UCN32" s="731"/>
      <c r="UCO32" s="731"/>
      <c r="UCP32" s="731"/>
      <c r="UCQ32" s="731"/>
      <c r="UCR32" s="731"/>
      <c r="UCS32" s="731"/>
      <c r="UCT32" s="731"/>
      <c r="UCU32" s="731"/>
      <c r="UCV32" s="731"/>
      <c r="UCW32" s="731"/>
      <c r="UCX32" s="731"/>
      <c r="UCY32" s="731"/>
      <c r="UCZ32" s="731"/>
      <c r="UDA32" s="731"/>
      <c r="UDB32" s="731"/>
      <c r="UDC32" s="731"/>
      <c r="UDD32" s="731"/>
      <c r="UDE32" s="731"/>
      <c r="UDF32" s="731"/>
      <c r="UDG32" s="731"/>
      <c r="UDH32" s="731"/>
      <c r="UDI32" s="731"/>
      <c r="UDJ32" s="731"/>
      <c r="UDK32" s="731"/>
      <c r="UDL32" s="731"/>
      <c r="UDM32" s="731"/>
      <c r="UDN32" s="731"/>
      <c r="UDO32" s="731"/>
      <c r="UDP32" s="731"/>
      <c r="UDQ32" s="731"/>
      <c r="UDR32" s="731"/>
      <c r="UDS32" s="731"/>
      <c r="UDT32" s="731"/>
      <c r="UDU32" s="731"/>
      <c r="UDV32" s="731"/>
      <c r="UDW32" s="731"/>
      <c r="UDX32" s="731"/>
      <c r="UDY32" s="731"/>
      <c r="UDZ32" s="731"/>
      <c r="UEA32" s="731"/>
      <c r="UEB32" s="731"/>
      <c r="UEC32" s="731"/>
      <c r="UED32" s="731"/>
      <c r="UEE32" s="731"/>
      <c r="UEF32" s="731"/>
      <c r="UEG32" s="731"/>
      <c r="UEH32" s="731"/>
      <c r="UEI32" s="731"/>
      <c r="UEJ32" s="731"/>
      <c r="UEK32" s="731"/>
      <c r="UEL32" s="731"/>
      <c r="UEM32" s="731"/>
      <c r="UEN32" s="731"/>
      <c r="UEO32" s="731"/>
      <c r="UEP32" s="731"/>
      <c r="UEQ32" s="731"/>
      <c r="UER32" s="731"/>
      <c r="UES32" s="731"/>
      <c r="UET32" s="731"/>
      <c r="UEU32" s="731"/>
      <c r="UEV32" s="731"/>
      <c r="UEW32" s="731"/>
      <c r="UEX32" s="731"/>
      <c r="UEY32" s="731"/>
      <c r="UEZ32" s="731"/>
      <c r="UFA32" s="731"/>
      <c r="UFB32" s="731"/>
      <c r="UFC32" s="731"/>
      <c r="UFD32" s="731"/>
      <c r="UFE32" s="731"/>
      <c r="UFF32" s="731"/>
      <c r="UFG32" s="731"/>
      <c r="UFH32" s="731"/>
      <c r="UFI32" s="731"/>
      <c r="UFJ32" s="731"/>
      <c r="UFK32" s="731"/>
      <c r="UFL32" s="731"/>
      <c r="UFM32" s="731"/>
      <c r="UFN32" s="731"/>
      <c r="UFO32" s="731"/>
      <c r="UFP32" s="731"/>
      <c r="UFQ32" s="731"/>
      <c r="UFR32" s="731"/>
      <c r="UFS32" s="731"/>
      <c r="UFT32" s="731"/>
      <c r="UFU32" s="731"/>
      <c r="UFV32" s="731"/>
      <c r="UFW32" s="731"/>
      <c r="UFX32" s="731"/>
      <c r="UFY32" s="731"/>
      <c r="UFZ32" s="731"/>
      <c r="UGA32" s="731"/>
      <c r="UGB32" s="731"/>
      <c r="UGC32" s="731"/>
      <c r="UGD32" s="731"/>
      <c r="UGE32" s="731"/>
      <c r="UGF32" s="731"/>
      <c r="UGG32" s="731"/>
      <c r="UGH32" s="731"/>
      <c r="UGI32" s="731"/>
      <c r="UGJ32" s="731"/>
      <c r="UGK32" s="731"/>
      <c r="UGL32" s="731"/>
      <c r="UGM32" s="731"/>
      <c r="UGN32" s="731"/>
      <c r="UGO32" s="731"/>
      <c r="UGP32" s="731"/>
      <c r="UGQ32" s="731"/>
      <c r="UGR32" s="731"/>
      <c r="UGS32" s="731"/>
      <c r="UGT32" s="731"/>
      <c r="UGU32" s="731"/>
      <c r="UGV32" s="731"/>
      <c r="UGW32" s="731"/>
      <c r="UGX32" s="731"/>
      <c r="UGY32" s="731"/>
      <c r="UGZ32" s="731"/>
      <c r="UHA32" s="731"/>
      <c r="UHB32" s="731"/>
      <c r="UHC32" s="731"/>
      <c r="UHD32" s="731"/>
      <c r="UHE32" s="731"/>
      <c r="UHF32" s="731"/>
      <c r="UHG32" s="731"/>
      <c r="UHH32" s="731"/>
      <c r="UHI32" s="731"/>
      <c r="UHJ32" s="731"/>
      <c r="UHK32" s="731"/>
      <c r="UHL32" s="731"/>
      <c r="UHM32" s="731"/>
      <c r="UHN32" s="731"/>
      <c r="UHO32" s="731"/>
      <c r="UHP32" s="731"/>
      <c r="UHQ32" s="731"/>
      <c r="UHR32" s="731"/>
      <c r="UHS32" s="731"/>
      <c r="UHT32" s="731"/>
      <c r="UHU32" s="731"/>
      <c r="UHV32" s="731"/>
      <c r="UHW32" s="731"/>
      <c r="UHX32" s="731"/>
      <c r="UHY32" s="731"/>
      <c r="UHZ32" s="731"/>
      <c r="UIA32" s="731"/>
      <c r="UIB32" s="731"/>
      <c r="UIC32" s="731"/>
      <c r="UID32" s="731"/>
      <c r="UIE32" s="731"/>
      <c r="UIF32" s="731"/>
      <c r="UIG32" s="731"/>
      <c r="UIH32" s="731"/>
      <c r="UII32" s="731"/>
      <c r="UIJ32" s="731"/>
      <c r="UIK32" s="731"/>
      <c r="UIL32" s="731"/>
      <c r="UIM32" s="731"/>
      <c r="UIN32" s="731"/>
      <c r="UIO32" s="731"/>
      <c r="UIP32" s="731"/>
      <c r="UIQ32" s="731"/>
      <c r="UIR32" s="731"/>
      <c r="UIS32" s="731"/>
      <c r="UIT32" s="731"/>
      <c r="UIU32" s="731"/>
      <c r="UIV32" s="731"/>
      <c r="UIW32" s="731"/>
      <c r="UIX32" s="731"/>
      <c r="UIY32" s="731"/>
      <c r="UIZ32" s="731"/>
      <c r="UJA32" s="731"/>
      <c r="UJB32" s="731"/>
      <c r="UJC32" s="731"/>
      <c r="UJD32" s="731"/>
      <c r="UJE32" s="731"/>
      <c r="UJF32" s="731"/>
      <c r="UJG32" s="731"/>
      <c r="UJH32" s="731"/>
      <c r="UJI32" s="731"/>
      <c r="UJJ32" s="731"/>
      <c r="UJK32" s="731"/>
      <c r="UJL32" s="731"/>
      <c r="UJM32" s="731"/>
      <c r="UJN32" s="731"/>
      <c r="UJO32" s="731"/>
      <c r="UJP32" s="731"/>
      <c r="UJQ32" s="731"/>
      <c r="UJR32" s="731"/>
      <c r="UJS32" s="731"/>
      <c r="UJT32" s="731"/>
      <c r="UJU32" s="731"/>
      <c r="UJV32" s="731"/>
      <c r="UJW32" s="731"/>
      <c r="UJX32" s="731"/>
      <c r="UJY32" s="731"/>
      <c r="UJZ32" s="731"/>
      <c r="UKA32" s="731"/>
      <c r="UKB32" s="731"/>
      <c r="UKC32" s="731"/>
      <c r="UKD32" s="731"/>
      <c r="UKE32" s="731"/>
      <c r="UKF32" s="731"/>
      <c r="UKG32" s="731"/>
      <c r="UKH32" s="731"/>
      <c r="UKI32" s="731"/>
      <c r="UKJ32" s="731"/>
      <c r="UKK32" s="731"/>
      <c r="UKL32" s="731"/>
      <c r="UKM32" s="731"/>
      <c r="UKN32" s="731"/>
      <c r="UKO32" s="731"/>
      <c r="UKP32" s="731"/>
      <c r="UKQ32" s="731"/>
      <c r="UKR32" s="731"/>
      <c r="UKS32" s="731"/>
      <c r="UKT32" s="731"/>
      <c r="UKU32" s="731"/>
      <c r="UKV32" s="731"/>
      <c r="UKW32" s="731"/>
      <c r="UKX32" s="731"/>
      <c r="UKY32" s="731"/>
      <c r="UKZ32" s="731"/>
      <c r="ULA32" s="731"/>
      <c r="ULB32" s="731"/>
      <c r="ULC32" s="731"/>
      <c r="ULD32" s="731"/>
      <c r="ULE32" s="731"/>
      <c r="ULF32" s="731"/>
      <c r="ULG32" s="731"/>
      <c r="ULH32" s="731"/>
      <c r="ULI32" s="731"/>
      <c r="ULJ32" s="731"/>
      <c r="ULK32" s="731"/>
      <c r="ULL32" s="731"/>
      <c r="ULM32" s="731"/>
      <c r="ULN32" s="731"/>
      <c r="ULO32" s="731"/>
      <c r="ULP32" s="731"/>
      <c r="ULQ32" s="731"/>
      <c r="ULR32" s="731"/>
      <c r="ULS32" s="731"/>
      <c r="ULT32" s="731"/>
      <c r="ULU32" s="731"/>
      <c r="ULV32" s="731"/>
      <c r="ULW32" s="731"/>
      <c r="ULX32" s="731"/>
      <c r="ULY32" s="731"/>
      <c r="ULZ32" s="731"/>
      <c r="UMA32" s="731"/>
      <c r="UMB32" s="731"/>
      <c r="UMC32" s="731"/>
      <c r="UMD32" s="731"/>
      <c r="UME32" s="731"/>
      <c r="UMF32" s="731"/>
      <c r="UMG32" s="731"/>
      <c r="UMH32" s="731"/>
      <c r="UMI32" s="731"/>
      <c r="UMJ32" s="731"/>
      <c r="UMK32" s="731"/>
      <c r="UML32" s="731"/>
      <c r="UMM32" s="731"/>
      <c r="UMN32" s="731"/>
      <c r="UMO32" s="731"/>
      <c r="UMP32" s="731"/>
      <c r="UMQ32" s="731"/>
      <c r="UMR32" s="731"/>
      <c r="UMS32" s="731"/>
      <c r="UMT32" s="731"/>
      <c r="UMU32" s="731"/>
      <c r="UMV32" s="731"/>
      <c r="UMW32" s="731"/>
      <c r="UMX32" s="731"/>
      <c r="UMY32" s="731"/>
      <c r="UMZ32" s="731"/>
      <c r="UNA32" s="731"/>
      <c r="UNB32" s="731"/>
      <c r="UNC32" s="731"/>
      <c r="UND32" s="731"/>
      <c r="UNE32" s="731"/>
      <c r="UNF32" s="731"/>
      <c r="UNG32" s="731"/>
      <c r="UNH32" s="731"/>
      <c r="UNI32" s="731"/>
      <c r="UNJ32" s="731"/>
      <c r="UNK32" s="731"/>
      <c r="UNL32" s="731"/>
      <c r="UNM32" s="731"/>
      <c r="UNN32" s="731"/>
      <c r="UNO32" s="731"/>
      <c r="UNP32" s="731"/>
      <c r="UNQ32" s="731"/>
      <c r="UNR32" s="731"/>
      <c r="UNS32" s="731"/>
      <c r="UNT32" s="731"/>
      <c r="UNU32" s="731"/>
      <c r="UNV32" s="731"/>
      <c r="UNW32" s="731"/>
      <c r="UNX32" s="731"/>
      <c r="UNY32" s="731"/>
      <c r="UNZ32" s="731"/>
      <c r="UOA32" s="731"/>
      <c r="UOB32" s="731"/>
      <c r="UOC32" s="731"/>
      <c r="UOD32" s="731"/>
      <c r="UOE32" s="731"/>
      <c r="UOF32" s="731"/>
      <c r="UOG32" s="731"/>
      <c r="UOH32" s="731"/>
      <c r="UOI32" s="731"/>
      <c r="UOJ32" s="731"/>
      <c r="UOK32" s="731"/>
      <c r="UOL32" s="731"/>
      <c r="UOM32" s="731"/>
      <c r="UON32" s="731"/>
      <c r="UOO32" s="731"/>
      <c r="UOP32" s="731"/>
      <c r="UOQ32" s="731"/>
      <c r="UOR32" s="731"/>
      <c r="UOS32" s="731"/>
      <c r="UOT32" s="731"/>
      <c r="UOU32" s="731"/>
      <c r="UOV32" s="731"/>
      <c r="UOW32" s="731"/>
      <c r="UOX32" s="731"/>
      <c r="UOY32" s="731"/>
      <c r="UOZ32" s="731"/>
      <c r="UPA32" s="731"/>
      <c r="UPB32" s="731"/>
      <c r="UPC32" s="731"/>
      <c r="UPD32" s="731"/>
      <c r="UPE32" s="731"/>
      <c r="UPF32" s="731"/>
      <c r="UPG32" s="731"/>
      <c r="UPH32" s="731"/>
      <c r="UPI32" s="731"/>
      <c r="UPJ32" s="731"/>
      <c r="UPK32" s="731"/>
      <c r="UPL32" s="731"/>
      <c r="UPM32" s="731"/>
      <c r="UPN32" s="731"/>
      <c r="UPO32" s="731"/>
      <c r="UPP32" s="731"/>
      <c r="UPQ32" s="731"/>
      <c r="UPR32" s="731"/>
      <c r="UPS32" s="731"/>
      <c r="UPT32" s="731"/>
      <c r="UPU32" s="731"/>
      <c r="UPV32" s="731"/>
      <c r="UPW32" s="731"/>
      <c r="UPX32" s="731"/>
      <c r="UPY32" s="731"/>
      <c r="UPZ32" s="731"/>
      <c r="UQA32" s="731"/>
      <c r="UQB32" s="731"/>
      <c r="UQC32" s="731"/>
      <c r="UQD32" s="731"/>
      <c r="UQE32" s="731"/>
      <c r="UQF32" s="731"/>
      <c r="UQG32" s="731"/>
      <c r="UQH32" s="731"/>
      <c r="UQI32" s="731"/>
      <c r="UQJ32" s="731"/>
      <c r="UQK32" s="731"/>
      <c r="UQL32" s="731"/>
      <c r="UQM32" s="731"/>
      <c r="UQN32" s="731"/>
      <c r="UQO32" s="731"/>
      <c r="UQP32" s="731"/>
      <c r="UQQ32" s="731"/>
      <c r="UQR32" s="731"/>
      <c r="UQS32" s="731"/>
      <c r="UQT32" s="731"/>
      <c r="UQU32" s="731"/>
      <c r="UQV32" s="731"/>
      <c r="UQW32" s="731"/>
      <c r="UQX32" s="731"/>
      <c r="UQY32" s="731"/>
      <c r="UQZ32" s="731"/>
      <c r="URA32" s="731"/>
      <c r="URB32" s="731"/>
      <c r="URC32" s="731"/>
      <c r="URD32" s="731"/>
      <c r="URE32" s="731"/>
      <c r="URF32" s="731"/>
      <c r="URG32" s="731"/>
      <c r="URH32" s="731"/>
      <c r="URI32" s="731"/>
      <c r="URJ32" s="731"/>
      <c r="URK32" s="731"/>
      <c r="URL32" s="731"/>
      <c r="URM32" s="731"/>
      <c r="URN32" s="731"/>
      <c r="URO32" s="731"/>
      <c r="URP32" s="731"/>
      <c r="URQ32" s="731"/>
      <c r="URR32" s="731"/>
      <c r="URS32" s="731"/>
      <c r="URT32" s="731"/>
      <c r="URU32" s="731"/>
      <c r="URV32" s="731"/>
      <c r="URW32" s="731"/>
      <c r="URX32" s="731"/>
      <c r="URY32" s="731"/>
      <c r="URZ32" s="731"/>
      <c r="USA32" s="731"/>
      <c r="USB32" s="731"/>
      <c r="USC32" s="731"/>
      <c r="USD32" s="731"/>
      <c r="USE32" s="731"/>
      <c r="USF32" s="731"/>
      <c r="USG32" s="731"/>
      <c r="USH32" s="731"/>
      <c r="USI32" s="731"/>
      <c r="USJ32" s="731"/>
      <c r="USK32" s="731"/>
      <c r="USL32" s="731"/>
      <c r="USM32" s="731"/>
      <c r="USN32" s="731"/>
      <c r="USO32" s="731"/>
      <c r="USP32" s="731"/>
      <c r="USQ32" s="731"/>
      <c r="USR32" s="731"/>
      <c r="USS32" s="731"/>
      <c r="UST32" s="731"/>
      <c r="USU32" s="731"/>
      <c r="USV32" s="731"/>
      <c r="USW32" s="731"/>
      <c r="USX32" s="731"/>
      <c r="USY32" s="731"/>
      <c r="USZ32" s="731"/>
      <c r="UTA32" s="731"/>
      <c r="UTB32" s="731"/>
      <c r="UTC32" s="731"/>
      <c r="UTD32" s="731"/>
      <c r="UTE32" s="731"/>
      <c r="UTF32" s="731"/>
      <c r="UTG32" s="731"/>
      <c r="UTH32" s="731"/>
      <c r="UTI32" s="731"/>
      <c r="UTJ32" s="731"/>
      <c r="UTK32" s="731"/>
      <c r="UTL32" s="731"/>
      <c r="UTM32" s="731"/>
      <c r="UTN32" s="731"/>
      <c r="UTO32" s="731"/>
      <c r="UTP32" s="731"/>
      <c r="UTQ32" s="731"/>
      <c r="UTR32" s="731"/>
      <c r="UTS32" s="731"/>
      <c r="UTT32" s="731"/>
      <c r="UTU32" s="731"/>
      <c r="UTV32" s="731"/>
      <c r="UTW32" s="731"/>
      <c r="UTX32" s="731"/>
      <c r="UTY32" s="731"/>
      <c r="UTZ32" s="731"/>
      <c r="UUA32" s="731"/>
      <c r="UUB32" s="731"/>
      <c r="UUC32" s="731"/>
      <c r="UUD32" s="731"/>
      <c r="UUE32" s="731"/>
      <c r="UUF32" s="731"/>
      <c r="UUG32" s="731"/>
      <c r="UUH32" s="731"/>
      <c r="UUI32" s="731"/>
      <c r="UUJ32" s="731"/>
      <c r="UUK32" s="731"/>
      <c r="UUL32" s="731"/>
      <c r="UUM32" s="731"/>
      <c r="UUN32" s="731"/>
      <c r="UUO32" s="731"/>
      <c r="UUP32" s="731"/>
      <c r="UUQ32" s="731"/>
      <c r="UUR32" s="731"/>
      <c r="UUS32" s="731"/>
      <c r="UUT32" s="731"/>
      <c r="UUU32" s="731"/>
      <c r="UUV32" s="731"/>
      <c r="UUW32" s="731"/>
      <c r="UUX32" s="731"/>
      <c r="UUY32" s="731"/>
      <c r="UUZ32" s="731"/>
      <c r="UVA32" s="731"/>
      <c r="UVB32" s="731"/>
      <c r="UVC32" s="731"/>
      <c r="UVD32" s="731"/>
      <c r="UVE32" s="731"/>
      <c r="UVF32" s="731"/>
      <c r="UVG32" s="731"/>
      <c r="UVH32" s="731"/>
      <c r="UVI32" s="731"/>
      <c r="UVJ32" s="731"/>
      <c r="UVK32" s="731"/>
      <c r="UVL32" s="731"/>
      <c r="UVM32" s="731"/>
      <c r="UVN32" s="731"/>
      <c r="UVO32" s="731"/>
      <c r="UVP32" s="731"/>
      <c r="UVQ32" s="731"/>
      <c r="UVR32" s="731"/>
      <c r="UVS32" s="731"/>
      <c r="UVT32" s="731"/>
      <c r="UVU32" s="731"/>
      <c r="UVV32" s="731"/>
      <c r="UVW32" s="731"/>
      <c r="UVX32" s="731"/>
      <c r="UVY32" s="731"/>
      <c r="UVZ32" s="731"/>
      <c r="UWA32" s="731"/>
      <c r="UWB32" s="731"/>
      <c r="UWC32" s="731"/>
      <c r="UWD32" s="731"/>
      <c r="UWE32" s="731"/>
      <c r="UWF32" s="731"/>
      <c r="UWG32" s="731"/>
      <c r="UWH32" s="731"/>
      <c r="UWI32" s="731"/>
      <c r="UWJ32" s="731"/>
      <c r="UWK32" s="731"/>
      <c r="UWL32" s="731"/>
      <c r="UWM32" s="731"/>
      <c r="UWN32" s="731"/>
      <c r="UWO32" s="731"/>
      <c r="UWP32" s="731"/>
      <c r="UWQ32" s="731"/>
      <c r="UWR32" s="731"/>
      <c r="UWS32" s="731"/>
      <c r="UWT32" s="731"/>
      <c r="UWU32" s="731"/>
      <c r="UWV32" s="731"/>
      <c r="UWW32" s="731"/>
      <c r="UWX32" s="731"/>
      <c r="UWY32" s="731"/>
      <c r="UWZ32" s="731"/>
      <c r="UXA32" s="731"/>
      <c r="UXB32" s="731"/>
      <c r="UXC32" s="731"/>
      <c r="UXD32" s="731"/>
      <c r="UXE32" s="731"/>
      <c r="UXF32" s="731"/>
      <c r="UXG32" s="731"/>
      <c r="UXH32" s="731"/>
      <c r="UXI32" s="731"/>
      <c r="UXJ32" s="731"/>
      <c r="UXK32" s="731"/>
      <c r="UXL32" s="731"/>
      <c r="UXM32" s="731"/>
      <c r="UXN32" s="731"/>
      <c r="UXO32" s="731"/>
      <c r="UXP32" s="731"/>
      <c r="UXQ32" s="731"/>
      <c r="UXR32" s="731"/>
      <c r="UXS32" s="731"/>
      <c r="UXT32" s="731"/>
      <c r="UXU32" s="731"/>
      <c r="UXV32" s="731"/>
      <c r="UXW32" s="731"/>
      <c r="UXX32" s="731"/>
      <c r="UXY32" s="731"/>
      <c r="UXZ32" s="731"/>
      <c r="UYA32" s="731"/>
      <c r="UYB32" s="731"/>
      <c r="UYC32" s="731"/>
      <c r="UYD32" s="731"/>
      <c r="UYE32" s="731"/>
      <c r="UYF32" s="731"/>
      <c r="UYG32" s="731"/>
      <c r="UYH32" s="731"/>
      <c r="UYI32" s="731"/>
      <c r="UYJ32" s="731"/>
      <c r="UYK32" s="731"/>
      <c r="UYL32" s="731"/>
      <c r="UYM32" s="731"/>
      <c r="UYN32" s="731"/>
      <c r="UYO32" s="731"/>
      <c r="UYP32" s="731"/>
      <c r="UYQ32" s="731"/>
      <c r="UYR32" s="731"/>
      <c r="UYS32" s="731"/>
      <c r="UYT32" s="731"/>
      <c r="UYU32" s="731"/>
      <c r="UYV32" s="731"/>
      <c r="UYW32" s="731"/>
      <c r="UYX32" s="731"/>
      <c r="UYY32" s="731"/>
      <c r="UYZ32" s="731"/>
      <c r="UZA32" s="731"/>
      <c r="UZB32" s="731"/>
      <c r="UZC32" s="731"/>
      <c r="UZD32" s="731"/>
      <c r="UZE32" s="731"/>
      <c r="UZF32" s="731"/>
      <c r="UZG32" s="731"/>
      <c r="UZH32" s="731"/>
      <c r="UZI32" s="731"/>
      <c r="UZJ32" s="731"/>
      <c r="UZK32" s="731"/>
      <c r="UZL32" s="731"/>
      <c r="UZM32" s="731"/>
      <c r="UZN32" s="731"/>
      <c r="UZO32" s="731"/>
      <c r="UZP32" s="731"/>
      <c r="UZQ32" s="731"/>
      <c r="UZR32" s="731"/>
      <c r="UZS32" s="731"/>
      <c r="UZT32" s="731"/>
      <c r="UZU32" s="731"/>
      <c r="UZV32" s="731"/>
      <c r="UZW32" s="731"/>
      <c r="UZX32" s="731"/>
      <c r="UZY32" s="731"/>
      <c r="UZZ32" s="731"/>
      <c r="VAA32" s="731"/>
      <c r="VAB32" s="731"/>
      <c r="VAC32" s="731"/>
      <c r="VAD32" s="731"/>
      <c r="VAE32" s="731"/>
      <c r="VAF32" s="731"/>
      <c r="VAG32" s="731"/>
      <c r="VAH32" s="731"/>
      <c r="VAI32" s="731"/>
      <c r="VAJ32" s="731"/>
      <c r="VAK32" s="731"/>
      <c r="VAL32" s="731"/>
      <c r="VAM32" s="731"/>
      <c r="VAN32" s="731"/>
      <c r="VAO32" s="731"/>
      <c r="VAP32" s="731"/>
      <c r="VAQ32" s="731"/>
      <c r="VAR32" s="731"/>
      <c r="VAS32" s="731"/>
      <c r="VAT32" s="731"/>
      <c r="VAU32" s="731"/>
      <c r="VAV32" s="731"/>
      <c r="VAW32" s="731"/>
      <c r="VAX32" s="731"/>
      <c r="VAY32" s="731"/>
      <c r="VAZ32" s="731"/>
      <c r="VBA32" s="731"/>
      <c r="VBB32" s="731"/>
      <c r="VBC32" s="731"/>
      <c r="VBD32" s="731"/>
      <c r="VBE32" s="731"/>
      <c r="VBF32" s="731"/>
      <c r="VBG32" s="731"/>
      <c r="VBH32" s="731"/>
      <c r="VBI32" s="731"/>
      <c r="VBJ32" s="731"/>
      <c r="VBK32" s="731"/>
      <c r="VBL32" s="731"/>
      <c r="VBM32" s="731"/>
      <c r="VBN32" s="731"/>
      <c r="VBO32" s="731"/>
      <c r="VBP32" s="731"/>
      <c r="VBQ32" s="731"/>
      <c r="VBR32" s="731"/>
      <c r="VBS32" s="731"/>
      <c r="VBT32" s="731"/>
      <c r="VBU32" s="731"/>
      <c r="VBV32" s="731"/>
      <c r="VBW32" s="731"/>
      <c r="VBX32" s="731"/>
      <c r="VBY32" s="731"/>
      <c r="VBZ32" s="731"/>
      <c r="VCA32" s="731"/>
      <c r="VCB32" s="731"/>
      <c r="VCC32" s="731"/>
      <c r="VCD32" s="731"/>
      <c r="VCE32" s="731"/>
      <c r="VCF32" s="731"/>
      <c r="VCG32" s="731"/>
      <c r="VCH32" s="731"/>
      <c r="VCI32" s="731"/>
      <c r="VCJ32" s="731"/>
      <c r="VCK32" s="731"/>
      <c r="VCL32" s="731"/>
      <c r="VCM32" s="731"/>
      <c r="VCN32" s="731"/>
      <c r="VCO32" s="731"/>
      <c r="VCP32" s="731"/>
      <c r="VCQ32" s="731"/>
      <c r="VCR32" s="731"/>
      <c r="VCS32" s="731"/>
      <c r="VCT32" s="731"/>
      <c r="VCU32" s="731"/>
      <c r="VCV32" s="731"/>
      <c r="VCW32" s="731"/>
      <c r="VCX32" s="731"/>
      <c r="VCY32" s="731"/>
      <c r="VCZ32" s="731"/>
      <c r="VDA32" s="731"/>
      <c r="VDB32" s="731"/>
      <c r="VDC32" s="731"/>
      <c r="VDD32" s="731"/>
      <c r="VDE32" s="731"/>
      <c r="VDF32" s="731"/>
      <c r="VDG32" s="731"/>
      <c r="VDH32" s="731"/>
      <c r="VDI32" s="731"/>
      <c r="VDJ32" s="731"/>
      <c r="VDK32" s="731"/>
      <c r="VDL32" s="731"/>
      <c r="VDM32" s="731"/>
      <c r="VDN32" s="731"/>
      <c r="VDO32" s="731"/>
      <c r="VDP32" s="731"/>
      <c r="VDQ32" s="731"/>
      <c r="VDR32" s="731"/>
      <c r="VDS32" s="731"/>
      <c r="VDT32" s="731"/>
      <c r="VDU32" s="731"/>
      <c r="VDV32" s="731"/>
      <c r="VDW32" s="731"/>
      <c r="VDX32" s="731"/>
      <c r="VDY32" s="731"/>
      <c r="VDZ32" s="731"/>
      <c r="VEA32" s="731"/>
      <c r="VEB32" s="731"/>
      <c r="VEC32" s="731"/>
      <c r="VED32" s="731"/>
      <c r="VEE32" s="731"/>
      <c r="VEF32" s="731"/>
      <c r="VEG32" s="731"/>
      <c r="VEH32" s="731"/>
      <c r="VEI32" s="731"/>
      <c r="VEJ32" s="731"/>
      <c r="VEK32" s="731"/>
      <c r="VEL32" s="731"/>
      <c r="VEM32" s="731"/>
      <c r="VEN32" s="731"/>
      <c r="VEO32" s="731"/>
      <c r="VEP32" s="731"/>
      <c r="VEQ32" s="731"/>
      <c r="VER32" s="731"/>
      <c r="VES32" s="731"/>
      <c r="VET32" s="731"/>
      <c r="VEU32" s="731"/>
      <c r="VEV32" s="731"/>
      <c r="VEW32" s="731"/>
      <c r="VEX32" s="731"/>
      <c r="VEY32" s="731"/>
      <c r="VEZ32" s="731"/>
      <c r="VFA32" s="731"/>
      <c r="VFB32" s="731"/>
      <c r="VFC32" s="731"/>
      <c r="VFD32" s="731"/>
      <c r="VFE32" s="731"/>
      <c r="VFF32" s="731"/>
      <c r="VFG32" s="731"/>
      <c r="VFH32" s="731"/>
      <c r="VFI32" s="731"/>
      <c r="VFJ32" s="731"/>
      <c r="VFK32" s="731"/>
      <c r="VFL32" s="731"/>
      <c r="VFM32" s="731"/>
      <c r="VFN32" s="731"/>
      <c r="VFO32" s="731"/>
      <c r="VFP32" s="731"/>
      <c r="VFQ32" s="731"/>
      <c r="VFR32" s="731"/>
      <c r="VFS32" s="731"/>
      <c r="VFT32" s="731"/>
      <c r="VFU32" s="731"/>
      <c r="VFV32" s="731"/>
      <c r="VFW32" s="731"/>
      <c r="VFX32" s="731"/>
      <c r="VFY32" s="731"/>
      <c r="VFZ32" s="731"/>
      <c r="VGA32" s="731"/>
      <c r="VGB32" s="731"/>
      <c r="VGC32" s="731"/>
      <c r="VGD32" s="731"/>
      <c r="VGE32" s="731"/>
      <c r="VGF32" s="731"/>
      <c r="VGG32" s="731"/>
      <c r="VGH32" s="731"/>
      <c r="VGI32" s="731"/>
      <c r="VGJ32" s="731"/>
      <c r="VGK32" s="731"/>
      <c r="VGL32" s="731"/>
      <c r="VGM32" s="731"/>
      <c r="VGN32" s="731"/>
      <c r="VGO32" s="731"/>
      <c r="VGP32" s="731"/>
      <c r="VGQ32" s="731"/>
      <c r="VGR32" s="731"/>
      <c r="VGS32" s="731"/>
      <c r="VGT32" s="731"/>
      <c r="VGU32" s="731"/>
      <c r="VGV32" s="731"/>
      <c r="VGW32" s="731"/>
      <c r="VGX32" s="731"/>
      <c r="VGY32" s="731"/>
      <c r="VGZ32" s="731"/>
      <c r="VHA32" s="731"/>
      <c r="VHB32" s="731"/>
      <c r="VHC32" s="731"/>
      <c r="VHD32" s="731"/>
      <c r="VHE32" s="731"/>
      <c r="VHF32" s="731"/>
      <c r="VHG32" s="731"/>
      <c r="VHH32" s="731"/>
      <c r="VHI32" s="731"/>
      <c r="VHJ32" s="731"/>
      <c r="VHK32" s="731"/>
      <c r="VHL32" s="731"/>
      <c r="VHM32" s="731"/>
      <c r="VHN32" s="731"/>
      <c r="VHO32" s="731"/>
      <c r="VHP32" s="731"/>
      <c r="VHQ32" s="731"/>
      <c r="VHR32" s="731"/>
      <c r="VHS32" s="731"/>
      <c r="VHT32" s="731"/>
      <c r="VHU32" s="731"/>
      <c r="VHV32" s="731"/>
      <c r="VHW32" s="731"/>
      <c r="VHX32" s="731"/>
      <c r="VHY32" s="731"/>
      <c r="VHZ32" s="731"/>
      <c r="VIA32" s="731"/>
      <c r="VIB32" s="731"/>
      <c r="VIC32" s="731"/>
      <c r="VID32" s="731"/>
      <c r="VIE32" s="731"/>
      <c r="VIF32" s="731"/>
      <c r="VIG32" s="731"/>
      <c r="VIH32" s="731"/>
      <c r="VII32" s="731"/>
      <c r="VIJ32" s="731"/>
      <c r="VIK32" s="731"/>
      <c r="VIL32" s="731"/>
      <c r="VIM32" s="731"/>
      <c r="VIN32" s="731"/>
      <c r="VIO32" s="731"/>
      <c r="VIP32" s="731"/>
      <c r="VIQ32" s="731"/>
      <c r="VIR32" s="731"/>
      <c r="VIS32" s="731"/>
      <c r="VIT32" s="731"/>
      <c r="VIU32" s="731"/>
      <c r="VIV32" s="731"/>
      <c r="VIW32" s="731"/>
      <c r="VIX32" s="731"/>
      <c r="VIY32" s="731"/>
      <c r="VIZ32" s="731"/>
      <c r="VJA32" s="731"/>
      <c r="VJB32" s="731"/>
      <c r="VJC32" s="731"/>
      <c r="VJD32" s="731"/>
      <c r="VJE32" s="731"/>
      <c r="VJF32" s="731"/>
      <c r="VJG32" s="731"/>
      <c r="VJH32" s="731"/>
      <c r="VJI32" s="731"/>
      <c r="VJJ32" s="731"/>
      <c r="VJK32" s="731"/>
      <c r="VJL32" s="731"/>
      <c r="VJM32" s="731"/>
      <c r="VJN32" s="731"/>
      <c r="VJO32" s="731"/>
      <c r="VJP32" s="731"/>
      <c r="VJQ32" s="731"/>
      <c r="VJR32" s="731"/>
      <c r="VJS32" s="731"/>
      <c r="VJT32" s="731"/>
      <c r="VJU32" s="731"/>
      <c r="VJV32" s="731"/>
      <c r="VJW32" s="731"/>
      <c r="VJX32" s="731"/>
      <c r="VJY32" s="731"/>
      <c r="VJZ32" s="731"/>
      <c r="VKA32" s="731"/>
      <c r="VKB32" s="731"/>
      <c r="VKC32" s="731"/>
      <c r="VKD32" s="731"/>
      <c r="VKE32" s="731"/>
      <c r="VKF32" s="731"/>
      <c r="VKG32" s="731"/>
      <c r="VKH32" s="731"/>
      <c r="VKI32" s="731"/>
      <c r="VKJ32" s="731"/>
      <c r="VKK32" s="731"/>
      <c r="VKL32" s="731"/>
      <c r="VKM32" s="731"/>
      <c r="VKN32" s="731"/>
      <c r="VKO32" s="731"/>
      <c r="VKP32" s="731"/>
      <c r="VKQ32" s="731"/>
      <c r="VKR32" s="731"/>
      <c r="VKS32" s="731"/>
      <c r="VKT32" s="731"/>
      <c r="VKU32" s="731"/>
      <c r="VKV32" s="731"/>
      <c r="VKW32" s="731"/>
      <c r="VKX32" s="731"/>
      <c r="VKY32" s="731"/>
      <c r="VKZ32" s="731"/>
      <c r="VLA32" s="731"/>
      <c r="VLB32" s="731"/>
      <c r="VLC32" s="731"/>
      <c r="VLD32" s="731"/>
      <c r="VLE32" s="731"/>
      <c r="VLF32" s="731"/>
      <c r="VLG32" s="731"/>
      <c r="VLH32" s="731"/>
      <c r="VLI32" s="731"/>
      <c r="VLJ32" s="731"/>
      <c r="VLK32" s="731"/>
      <c r="VLL32" s="731"/>
      <c r="VLM32" s="731"/>
      <c r="VLN32" s="731"/>
      <c r="VLO32" s="731"/>
      <c r="VLP32" s="731"/>
      <c r="VLQ32" s="731"/>
      <c r="VLR32" s="731"/>
      <c r="VLS32" s="731"/>
      <c r="VLT32" s="731"/>
      <c r="VLU32" s="731"/>
      <c r="VLV32" s="731"/>
      <c r="VLW32" s="731"/>
      <c r="VLX32" s="731"/>
      <c r="VLY32" s="731"/>
      <c r="VLZ32" s="731"/>
      <c r="VMA32" s="731"/>
      <c r="VMB32" s="731"/>
      <c r="VMC32" s="731"/>
      <c r="VMD32" s="731"/>
      <c r="VME32" s="731"/>
      <c r="VMF32" s="731"/>
      <c r="VMG32" s="731"/>
      <c r="VMH32" s="731"/>
      <c r="VMI32" s="731"/>
      <c r="VMJ32" s="731"/>
      <c r="VMK32" s="731"/>
      <c r="VML32" s="731"/>
      <c r="VMM32" s="731"/>
      <c r="VMN32" s="731"/>
      <c r="VMO32" s="731"/>
      <c r="VMP32" s="731"/>
      <c r="VMQ32" s="731"/>
      <c r="VMR32" s="731"/>
      <c r="VMS32" s="731"/>
      <c r="VMT32" s="731"/>
      <c r="VMU32" s="731"/>
      <c r="VMV32" s="731"/>
      <c r="VMW32" s="731"/>
      <c r="VMX32" s="731"/>
      <c r="VMY32" s="731"/>
      <c r="VMZ32" s="731"/>
      <c r="VNA32" s="731"/>
      <c r="VNB32" s="731"/>
      <c r="VNC32" s="731"/>
      <c r="VND32" s="731"/>
      <c r="VNE32" s="731"/>
      <c r="VNF32" s="731"/>
      <c r="VNG32" s="731"/>
      <c r="VNH32" s="731"/>
      <c r="VNI32" s="731"/>
      <c r="VNJ32" s="731"/>
      <c r="VNK32" s="731"/>
      <c r="VNL32" s="731"/>
      <c r="VNM32" s="731"/>
      <c r="VNN32" s="731"/>
      <c r="VNO32" s="731"/>
      <c r="VNP32" s="731"/>
      <c r="VNQ32" s="731"/>
      <c r="VNR32" s="731"/>
      <c r="VNS32" s="731"/>
      <c r="VNT32" s="731"/>
      <c r="VNU32" s="731"/>
      <c r="VNV32" s="731"/>
      <c r="VNW32" s="731"/>
      <c r="VNX32" s="731"/>
      <c r="VNY32" s="731"/>
      <c r="VNZ32" s="731"/>
      <c r="VOA32" s="731"/>
      <c r="VOB32" s="731"/>
      <c r="VOC32" s="731"/>
      <c r="VOD32" s="731"/>
      <c r="VOE32" s="731"/>
      <c r="VOF32" s="731"/>
      <c r="VOG32" s="731"/>
      <c r="VOH32" s="731"/>
      <c r="VOI32" s="731"/>
      <c r="VOJ32" s="731"/>
      <c r="VOK32" s="731"/>
      <c r="VOL32" s="731"/>
      <c r="VOM32" s="731"/>
      <c r="VON32" s="731"/>
      <c r="VOO32" s="731"/>
      <c r="VOP32" s="731"/>
      <c r="VOQ32" s="731"/>
      <c r="VOR32" s="731"/>
      <c r="VOS32" s="731"/>
      <c r="VOT32" s="731"/>
      <c r="VOU32" s="731"/>
      <c r="VOV32" s="731"/>
      <c r="VOW32" s="731"/>
      <c r="VOX32" s="731"/>
      <c r="VOY32" s="731"/>
      <c r="VOZ32" s="731"/>
      <c r="VPA32" s="731"/>
      <c r="VPB32" s="731"/>
      <c r="VPC32" s="731"/>
      <c r="VPD32" s="731"/>
      <c r="VPE32" s="731"/>
      <c r="VPF32" s="731"/>
      <c r="VPG32" s="731"/>
      <c r="VPH32" s="731"/>
      <c r="VPI32" s="731"/>
      <c r="VPJ32" s="731"/>
      <c r="VPK32" s="731"/>
      <c r="VPL32" s="731"/>
      <c r="VPM32" s="731"/>
      <c r="VPN32" s="731"/>
      <c r="VPO32" s="731"/>
      <c r="VPP32" s="731"/>
      <c r="VPQ32" s="731"/>
      <c r="VPR32" s="731"/>
      <c r="VPS32" s="731"/>
      <c r="VPT32" s="731"/>
      <c r="VPU32" s="731"/>
      <c r="VPV32" s="731"/>
      <c r="VPW32" s="731"/>
      <c r="VPX32" s="731"/>
      <c r="VPY32" s="731"/>
      <c r="VPZ32" s="731"/>
      <c r="VQA32" s="731"/>
      <c r="VQB32" s="731"/>
      <c r="VQC32" s="731"/>
      <c r="VQD32" s="731"/>
      <c r="VQE32" s="731"/>
      <c r="VQF32" s="731"/>
      <c r="VQG32" s="731"/>
      <c r="VQH32" s="731"/>
      <c r="VQI32" s="731"/>
      <c r="VQJ32" s="731"/>
      <c r="VQK32" s="731"/>
      <c r="VQL32" s="731"/>
      <c r="VQM32" s="731"/>
      <c r="VQN32" s="731"/>
      <c r="VQO32" s="731"/>
      <c r="VQP32" s="731"/>
      <c r="VQQ32" s="731"/>
      <c r="VQR32" s="731"/>
      <c r="VQS32" s="731"/>
      <c r="VQT32" s="731"/>
      <c r="VQU32" s="731"/>
      <c r="VQV32" s="731"/>
      <c r="VQW32" s="731"/>
      <c r="VQX32" s="731"/>
      <c r="VQY32" s="731"/>
      <c r="VQZ32" s="731"/>
      <c r="VRA32" s="731"/>
      <c r="VRB32" s="731"/>
      <c r="VRC32" s="731"/>
      <c r="VRD32" s="731"/>
      <c r="VRE32" s="731"/>
      <c r="VRF32" s="731"/>
      <c r="VRG32" s="731"/>
      <c r="VRH32" s="731"/>
      <c r="VRI32" s="731"/>
      <c r="VRJ32" s="731"/>
      <c r="VRK32" s="731"/>
      <c r="VRL32" s="731"/>
      <c r="VRM32" s="731"/>
      <c r="VRN32" s="731"/>
      <c r="VRO32" s="731"/>
      <c r="VRP32" s="731"/>
      <c r="VRQ32" s="731"/>
      <c r="VRR32" s="731"/>
      <c r="VRS32" s="731"/>
      <c r="VRT32" s="731"/>
      <c r="VRU32" s="731"/>
      <c r="VRV32" s="731"/>
      <c r="VRW32" s="731"/>
      <c r="VRX32" s="731"/>
      <c r="VRY32" s="731"/>
      <c r="VRZ32" s="731"/>
      <c r="VSA32" s="731"/>
      <c r="VSB32" s="731"/>
      <c r="VSC32" s="731"/>
      <c r="VSD32" s="731"/>
      <c r="VSE32" s="731"/>
      <c r="VSF32" s="731"/>
      <c r="VSG32" s="731"/>
      <c r="VSH32" s="731"/>
      <c r="VSI32" s="731"/>
      <c r="VSJ32" s="731"/>
      <c r="VSK32" s="731"/>
      <c r="VSL32" s="731"/>
      <c r="VSM32" s="731"/>
      <c r="VSN32" s="731"/>
      <c r="VSO32" s="731"/>
      <c r="VSP32" s="731"/>
      <c r="VSQ32" s="731"/>
      <c r="VSR32" s="731"/>
      <c r="VSS32" s="731"/>
      <c r="VST32" s="731"/>
      <c r="VSU32" s="731"/>
      <c r="VSV32" s="731"/>
      <c r="VSW32" s="731"/>
      <c r="VSX32" s="731"/>
      <c r="VSY32" s="731"/>
      <c r="VSZ32" s="731"/>
      <c r="VTA32" s="731"/>
      <c r="VTB32" s="731"/>
      <c r="VTC32" s="731"/>
      <c r="VTD32" s="731"/>
      <c r="VTE32" s="731"/>
      <c r="VTF32" s="731"/>
      <c r="VTG32" s="731"/>
      <c r="VTH32" s="731"/>
      <c r="VTI32" s="731"/>
      <c r="VTJ32" s="731"/>
      <c r="VTK32" s="731"/>
      <c r="VTL32" s="731"/>
      <c r="VTM32" s="731"/>
      <c r="VTN32" s="731"/>
      <c r="VTO32" s="731"/>
      <c r="VTP32" s="731"/>
      <c r="VTQ32" s="731"/>
      <c r="VTR32" s="731"/>
      <c r="VTS32" s="731"/>
      <c r="VTT32" s="731"/>
      <c r="VTU32" s="731"/>
      <c r="VTV32" s="731"/>
      <c r="VTW32" s="731"/>
      <c r="VTX32" s="731"/>
      <c r="VTY32" s="731"/>
      <c r="VTZ32" s="731"/>
      <c r="VUA32" s="731"/>
      <c r="VUB32" s="731"/>
      <c r="VUC32" s="731"/>
      <c r="VUD32" s="731"/>
      <c r="VUE32" s="731"/>
      <c r="VUF32" s="731"/>
      <c r="VUG32" s="731"/>
      <c r="VUH32" s="731"/>
      <c r="VUI32" s="731"/>
      <c r="VUJ32" s="731"/>
      <c r="VUK32" s="731"/>
      <c r="VUL32" s="731"/>
      <c r="VUM32" s="731"/>
      <c r="VUN32" s="731"/>
      <c r="VUO32" s="731"/>
      <c r="VUP32" s="731"/>
      <c r="VUQ32" s="731"/>
      <c r="VUR32" s="731"/>
      <c r="VUS32" s="731"/>
      <c r="VUT32" s="731"/>
      <c r="VUU32" s="731"/>
      <c r="VUV32" s="731"/>
      <c r="VUW32" s="731"/>
      <c r="VUX32" s="731"/>
      <c r="VUY32" s="731"/>
      <c r="VUZ32" s="731"/>
      <c r="VVA32" s="731"/>
      <c r="VVB32" s="731"/>
      <c r="VVC32" s="731"/>
      <c r="VVD32" s="731"/>
      <c r="VVE32" s="731"/>
      <c r="VVF32" s="731"/>
      <c r="VVG32" s="731"/>
      <c r="VVH32" s="731"/>
      <c r="VVI32" s="731"/>
      <c r="VVJ32" s="731"/>
      <c r="VVK32" s="731"/>
      <c r="VVL32" s="731"/>
      <c r="VVM32" s="731"/>
      <c r="VVN32" s="731"/>
      <c r="VVO32" s="731"/>
      <c r="VVP32" s="731"/>
      <c r="VVQ32" s="731"/>
      <c r="VVR32" s="731"/>
      <c r="VVS32" s="731"/>
      <c r="VVT32" s="731"/>
      <c r="VVU32" s="731"/>
      <c r="VVV32" s="731"/>
      <c r="VVW32" s="731"/>
      <c r="VVX32" s="731"/>
      <c r="VVY32" s="731"/>
      <c r="VVZ32" s="731"/>
      <c r="VWA32" s="731"/>
      <c r="VWB32" s="731"/>
      <c r="VWC32" s="731"/>
      <c r="VWD32" s="731"/>
      <c r="VWE32" s="731"/>
      <c r="VWF32" s="731"/>
      <c r="VWG32" s="731"/>
      <c r="VWH32" s="731"/>
      <c r="VWI32" s="731"/>
      <c r="VWJ32" s="731"/>
      <c r="VWK32" s="731"/>
      <c r="VWL32" s="731"/>
      <c r="VWM32" s="731"/>
      <c r="VWN32" s="731"/>
      <c r="VWO32" s="731"/>
      <c r="VWP32" s="731"/>
      <c r="VWQ32" s="731"/>
      <c r="VWR32" s="731"/>
      <c r="VWS32" s="731"/>
      <c r="VWT32" s="731"/>
      <c r="VWU32" s="731"/>
      <c r="VWV32" s="731"/>
      <c r="VWW32" s="731"/>
      <c r="VWX32" s="731"/>
      <c r="VWY32" s="731"/>
      <c r="VWZ32" s="731"/>
      <c r="VXA32" s="731"/>
      <c r="VXB32" s="731"/>
      <c r="VXC32" s="731"/>
      <c r="VXD32" s="731"/>
      <c r="VXE32" s="731"/>
      <c r="VXF32" s="731"/>
      <c r="VXG32" s="731"/>
      <c r="VXH32" s="731"/>
      <c r="VXI32" s="731"/>
      <c r="VXJ32" s="731"/>
      <c r="VXK32" s="731"/>
      <c r="VXL32" s="731"/>
      <c r="VXM32" s="731"/>
      <c r="VXN32" s="731"/>
      <c r="VXO32" s="731"/>
      <c r="VXP32" s="731"/>
      <c r="VXQ32" s="731"/>
      <c r="VXR32" s="731"/>
      <c r="VXS32" s="731"/>
      <c r="VXT32" s="731"/>
      <c r="VXU32" s="731"/>
      <c r="VXV32" s="731"/>
      <c r="VXW32" s="731"/>
      <c r="VXX32" s="731"/>
      <c r="VXY32" s="731"/>
      <c r="VXZ32" s="731"/>
      <c r="VYA32" s="731"/>
      <c r="VYB32" s="731"/>
      <c r="VYC32" s="731"/>
      <c r="VYD32" s="731"/>
      <c r="VYE32" s="731"/>
      <c r="VYF32" s="731"/>
      <c r="VYG32" s="731"/>
      <c r="VYH32" s="731"/>
      <c r="VYI32" s="731"/>
      <c r="VYJ32" s="731"/>
      <c r="VYK32" s="731"/>
      <c r="VYL32" s="731"/>
      <c r="VYM32" s="731"/>
      <c r="VYN32" s="731"/>
      <c r="VYO32" s="731"/>
      <c r="VYP32" s="731"/>
      <c r="VYQ32" s="731"/>
      <c r="VYR32" s="731"/>
      <c r="VYS32" s="731"/>
      <c r="VYT32" s="731"/>
      <c r="VYU32" s="731"/>
      <c r="VYV32" s="731"/>
      <c r="VYW32" s="731"/>
      <c r="VYX32" s="731"/>
      <c r="VYY32" s="731"/>
      <c r="VYZ32" s="731"/>
      <c r="VZA32" s="731"/>
      <c r="VZB32" s="731"/>
      <c r="VZC32" s="731"/>
      <c r="VZD32" s="731"/>
      <c r="VZE32" s="731"/>
      <c r="VZF32" s="731"/>
      <c r="VZG32" s="731"/>
      <c r="VZH32" s="731"/>
      <c r="VZI32" s="731"/>
      <c r="VZJ32" s="731"/>
      <c r="VZK32" s="731"/>
      <c r="VZL32" s="731"/>
      <c r="VZM32" s="731"/>
      <c r="VZN32" s="731"/>
      <c r="VZO32" s="731"/>
      <c r="VZP32" s="731"/>
      <c r="VZQ32" s="731"/>
      <c r="VZR32" s="731"/>
      <c r="VZS32" s="731"/>
      <c r="VZT32" s="731"/>
      <c r="VZU32" s="731"/>
      <c r="VZV32" s="731"/>
      <c r="VZW32" s="731"/>
      <c r="VZX32" s="731"/>
      <c r="VZY32" s="731"/>
      <c r="VZZ32" s="731"/>
      <c r="WAA32" s="731"/>
      <c r="WAB32" s="731"/>
      <c r="WAC32" s="731"/>
      <c r="WAD32" s="731"/>
      <c r="WAE32" s="731"/>
      <c r="WAF32" s="731"/>
      <c r="WAG32" s="731"/>
      <c r="WAH32" s="731"/>
      <c r="WAI32" s="731"/>
      <c r="WAJ32" s="731"/>
      <c r="WAK32" s="731"/>
      <c r="WAL32" s="731"/>
      <c r="WAM32" s="731"/>
      <c r="WAN32" s="731"/>
      <c r="WAO32" s="731"/>
      <c r="WAP32" s="731"/>
      <c r="WAQ32" s="731"/>
      <c r="WAR32" s="731"/>
      <c r="WAS32" s="731"/>
      <c r="WAT32" s="731"/>
      <c r="WAU32" s="731"/>
      <c r="WAV32" s="731"/>
      <c r="WAW32" s="731"/>
      <c r="WAX32" s="731"/>
      <c r="WAY32" s="731"/>
      <c r="WAZ32" s="731"/>
      <c r="WBA32" s="731"/>
      <c r="WBB32" s="731"/>
      <c r="WBC32" s="731"/>
      <c r="WBD32" s="731"/>
      <c r="WBE32" s="731"/>
      <c r="WBF32" s="731"/>
      <c r="WBG32" s="731"/>
      <c r="WBH32" s="731"/>
      <c r="WBI32" s="731"/>
      <c r="WBJ32" s="731"/>
      <c r="WBK32" s="731"/>
      <c r="WBL32" s="731"/>
      <c r="WBM32" s="731"/>
      <c r="WBN32" s="731"/>
      <c r="WBO32" s="731"/>
      <c r="WBP32" s="731"/>
      <c r="WBQ32" s="731"/>
      <c r="WBR32" s="731"/>
      <c r="WBS32" s="731"/>
      <c r="WBT32" s="731"/>
      <c r="WBU32" s="731"/>
      <c r="WBV32" s="731"/>
      <c r="WBW32" s="731"/>
      <c r="WBX32" s="731"/>
      <c r="WBY32" s="731"/>
      <c r="WBZ32" s="731"/>
      <c r="WCA32" s="731"/>
      <c r="WCB32" s="731"/>
      <c r="WCC32" s="731"/>
      <c r="WCD32" s="731"/>
      <c r="WCE32" s="731"/>
      <c r="WCF32" s="731"/>
      <c r="WCG32" s="731"/>
      <c r="WCH32" s="731"/>
      <c r="WCI32" s="731"/>
      <c r="WCJ32" s="731"/>
      <c r="WCK32" s="731"/>
      <c r="WCL32" s="731"/>
      <c r="WCM32" s="731"/>
      <c r="WCN32" s="731"/>
      <c r="WCO32" s="731"/>
      <c r="WCP32" s="731"/>
      <c r="WCQ32" s="731"/>
      <c r="WCR32" s="731"/>
      <c r="WCS32" s="731"/>
      <c r="WCT32" s="731"/>
      <c r="WCU32" s="731"/>
      <c r="WCV32" s="731"/>
      <c r="WCW32" s="731"/>
      <c r="WCX32" s="731"/>
      <c r="WCY32" s="731"/>
      <c r="WCZ32" s="731"/>
      <c r="WDA32" s="731"/>
      <c r="WDB32" s="731"/>
      <c r="WDC32" s="731"/>
      <c r="WDD32" s="731"/>
      <c r="WDE32" s="731"/>
      <c r="WDF32" s="731"/>
      <c r="WDG32" s="731"/>
      <c r="WDH32" s="731"/>
      <c r="WDI32" s="731"/>
      <c r="WDJ32" s="731"/>
      <c r="WDK32" s="731"/>
      <c r="WDL32" s="731"/>
      <c r="WDM32" s="731"/>
      <c r="WDN32" s="731"/>
      <c r="WDO32" s="731"/>
      <c r="WDP32" s="731"/>
      <c r="WDQ32" s="731"/>
      <c r="WDR32" s="731"/>
      <c r="WDS32" s="731"/>
      <c r="WDT32" s="731"/>
      <c r="WDU32" s="731"/>
      <c r="WDV32" s="731"/>
      <c r="WDW32" s="731"/>
      <c r="WDX32" s="731"/>
      <c r="WDY32" s="731"/>
      <c r="WDZ32" s="731"/>
      <c r="WEA32" s="731"/>
      <c r="WEB32" s="731"/>
      <c r="WEC32" s="731"/>
      <c r="WED32" s="731"/>
      <c r="WEE32" s="731"/>
      <c r="WEF32" s="731"/>
      <c r="WEG32" s="731"/>
      <c r="WEH32" s="731"/>
      <c r="WEI32" s="731"/>
      <c r="WEJ32" s="731"/>
      <c r="WEK32" s="731"/>
      <c r="WEL32" s="731"/>
      <c r="WEM32" s="731"/>
      <c r="WEN32" s="731"/>
      <c r="WEO32" s="731"/>
      <c r="WEP32" s="731"/>
      <c r="WEQ32" s="731"/>
      <c r="WER32" s="731"/>
      <c r="WES32" s="731"/>
      <c r="WET32" s="731"/>
      <c r="WEU32" s="731"/>
      <c r="WEV32" s="731"/>
      <c r="WEW32" s="731"/>
      <c r="WEX32" s="731"/>
      <c r="WEY32" s="731"/>
      <c r="WEZ32" s="731"/>
      <c r="WFA32" s="731"/>
      <c r="WFB32" s="731"/>
      <c r="WFC32" s="731"/>
      <c r="WFD32" s="731"/>
      <c r="WFE32" s="731"/>
      <c r="WFF32" s="731"/>
      <c r="WFG32" s="731"/>
      <c r="WFH32" s="731"/>
      <c r="WFI32" s="731"/>
      <c r="WFJ32" s="731"/>
      <c r="WFK32" s="731"/>
      <c r="WFL32" s="731"/>
      <c r="WFM32" s="731"/>
      <c r="WFN32" s="731"/>
      <c r="WFO32" s="731"/>
      <c r="WFP32" s="731"/>
      <c r="WFQ32" s="731"/>
      <c r="WFR32" s="731"/>
      <c r="WFS32" s="731"/>
      <c r="WFT32" s="731"/>
      <c r="WFU32" s="731"/>
      <c r="WFV32" s="731"/>
      <c r="WFW32" s="731"/>
      <c r="WFX32" s="731"/>
      <c r="WFY32" s="731"/>
      <c r="WFZ32" s="731"/>
      <c r="WGA32" s="731"/>
      <c r="WGB32" s="731"/>
      <c r="WGC32" s="731"/>
      <c r="WGD32" s="731"/>
      <c r="WGE32" s="731"/>
      <c r="WGF32" s="731"/>
      <c r="WGG32" s="731"/>
      <c r="WGH32" s="731"/>
      <c r="WGI32" s="731"/>
      <c r="WGJ32" s="731"/>
      <c r="WGK32" s="731"/>
      <c r="WGL32" s="731"/>
      <c r="WGM32" s="731"/>
      <c r="WGN32" s="731"/>
      <c r="WGO32" s="731"/>
      <c r="WGP32" s="731"/>
      <c r="WGQ32" s="731"/>
      <c r="WGR32" s="731"/>
      <c r="WGS32" s="731"/>
      <c r="WGT32" s="731"/>
      <c r="WGU32" s="731"/>
      <c r="WGV32" s="731"/>
      <c r="WGW32" s="731"/>
      <c r="WGX32" s="731"/>
      <c r="WGY32" s="731"/>
      <c r="WGZ32" s="731"/>
      <c r="WHA32" s="731"/>
      <c r="WHB32" s="731"/>
      <c r="WHC32" s="731"/>
      <c r="WHD32" s="731"/>
      <c r="WHE32" s="731"/>
      <c r="WHF32" s="731"/>
      <c r="WHG32" s="731"/>
      <c r="WHH32" s="731"/>
      <c r="WHI32" s="731"/>
      <c r="WHJ32" s="731"/>
      <c r="WHK32" s="731"/>
      <c r="WHL32" s="731"/>
      <c r="WHM32" s="731"/>
      <c r="WHN32" s="731"/>
      <c r="WHO32" s="731"/>
      <c r="WHP32" s="731"/>
      <c r="WHQ32" s="731"/>
      <c r="WHR32" s="731"/>
      <c r="WHS32" s="731"/>
      <c r="WHT32" s="731"/>
      <c r="WHU32" s="731"/>
      <c r="WHV32" s="731"/>
      <c r="WHW32" s="731"/>
      <c r="WHX32" s="731"/>
      <c r="WHY32" s="731"/>
      <c r="WHZ32" s="731"/>
      <c r="WIA32" s="731"/>
      <c r="WIB32" s="731"/>
      <c r="WIC32" s="731"/>
      <c r="WID32" s="731"/>
      <c r="WIE32" s="731"/>
      <c r="WIF32" s="731"/>
      <c r="WIG32" s="731"/>
      <c r="WIH32" s="731"/>
      <c r="WII32" s="731"/>
      <c r="WIJ32" s="731"/>
      <c r="WIK32" s="731"/>
      <c r="WIL32" s="731"/>
      <c r="WIM32" s="731"/>
      <c r="WIN32" s="731"/>
      <c r="WIO32" s="731"/>
      <c r="WIP32" s="731"/>
      <c r="WIQ32" s="731"/>
      <c r="WIR32" s="731"/>
      <c r="WIS32" s="731"/>
      <c r="WIT32" s="731"/>
      <c r="WIU32" s="731"/>
      <c r="WIV32" s="731"/>
      <c r="WIW32" s="731"/>
      <c r="WIX32" s="731"/>
      <c r="WIY32" s="731"/>
      <c r="WIZ32" s="731"/>
      <c r="WJA32" s="731"/>
      <c r="WJB32" s="731"/>
      <c r="WJC32" s="731"/>
      <c r="WJD32" s="731"/>
      <c r="WJE32" s="731"/>
      <c r="WJF32" s="731"/>
      <c r="WJG32" s="731"/>
      <c r="WJH32" s="731"/>
      <c r="WJI32" s="731"/>
      <c r="WJJ32" s="731"/>
      <c r="WJK32" s="731"/>
      <c r="WJL32" s="731"/>
      <c r="WJM32" s="731"/>
      <c r="WJN32" s="731"/>
      <c r="WJO32" s="731"/>
      <c r="WJP32" s="731"/>
      <c r="WJQ32" s="731"/>
      <c r="WJR32" s="731"/>
      <c r="WJS32" s="731"/>
      <c r="WJT32" s="731"/>
      <c r="WJU32" s="731"/>
      <c r="WJV32" s="731"/>
      <c r="WJW32" s="731"/>
      <c r="WJX32" s="731"/>
      <c r="WJY32" s="731"/>
      <c r="WJZ32" s="731"/>
      <c r="WKA32" s="731"/>
      <c r="WKB32" s="731"/>
      <c r="WKC32" s="731"/>
      <c r="WKD32" s="731"/>
      <c r="WKE32" s="731"/>
      <c r="WKF32" s="731"/>
      <c r="WKG32" s="731"/>
      <c r="WKH32" s="731"/>
      <c r="WKI32" s="731"/>
      <c r="WKJ32" s="731"/>
      <c r="WKK32" s="731"/>
      <c r="WKL32" s="731"/>
      <c r="WKM32" s="731"/>
      <c r="WKN32" s="731"/>
      <c r="WKO32" s="731"/>
      <c r="WKP32" s="731"/>
      <c r="WKQ32" s="731"/>
      <c r="WKR32" s="731"/>
      <c r="WKS32" s="731"/>
      <c r="WKT32" s="731"/>
      <c r="WKU32" s="731"/>
      <c r="WKV32" s="731"/>
      <c r="WKW32" s="731"/>
      <c r="WKX32" s="731"/>
      <c r="WKY32" s="731"/>
      <c r="WKZ32" s="731"/>
      <c r="WLA32" s="731"/>
      <c r="WLB32" s="731"/>
      <c r="WLC32" s="731"/>
      <c r="WLD32" s="731"/>
      <c r="WLE32" s="731"/>
      <c r="WLF32" s="731"/>
      <c r="WLG32" s="731"/>
      <c r="WLH32" s="731"/>
      <c r="WLI32" s="731"/>
      <c r="WLJ32" s="731"/>
      <c r="WLK32" s="731"/>
      <c r="WLL32" s="731"/>
      <c r="WLM32" s="731"/>
      <c r="WLN32" s="731"/>
      <c r="WLO32" s="731"/>
      <c r="WLP32" s="731"/>
      <c r="WLQ32" s="731"/>
      <c r="WLR32" s="731"/>
      <c r="WLS32" s="731"/>
      <c r="WLT32" s="731"/>
      <c r="WLU32" s="731"/>
      <c r="WLV32" s="731"/>
      <c r="WLW32" s="731"/>
      <c r="WLX32" s="731"/>
      <c r="WLY32" s="731"/>
      <c r="WLZ32" s="731"/>
      <c r="WMA32" s="731"/>
      <c r="WMB32" s="731"/>
      <c r="WMC32" s="731"/>
      <c r="WMD32" s="731"/>
      <c r="WME32" s="731"/>
      <c r="WMF32" s="731"/>
      <c r="WMG32" s="731"/>
      <c r="WMH32" s="731"/>
      <c r="WMI32" s="731"/>
      <c r="WMJ32" s="731"/>
      <c r="WMK32" s="731"/>
      <c r="WML32" s="731"/>
      <c r="WMM32" s="731"/>
      <c r="WMN32" s="731"/>
      <c r="WMO32" s="731"/>
      <c r="WMP32" s="731"/>
      <c r="WMQ32" s="731"/>
      <c r="WMR32" s="731"/>
      <c r="WMS32" s="731"/>
      <c r="WMT32" s="731"/>
      <c r="WMU32" s="731"/>
      <c r="WMV32" s="731"/>
      <c r="WMW32" s="731"/>
      <c r="WMX32" s="731"/>
      <c r="WMY32" s="731"/>
      <c r="WMZ32" s="731"/>
      <c r="WNA32" s="731"/>
      <c r="WNB32" s="731"/>
      <c r="WNC32" s="731"/>
      <c r="WND32" s="731"/>
      <c r="WNE32" s="731"/>
      <c r="WNF32" s="731"/>
      <c r="WNG32" s="731"/>
      <c r="WNH32" s="731"/>
      <c r="WNI32" s="731"/>
      <c r="WNJ32" s="731"/>
      <c r="WNK32" s="731"/>
      <c r="WNL32" s="731"/>
      <c r="WNM32" s="731"/>
      <c r="WNN32" s="731"/>
      <c r="WNO32" s="731"/>
      <c r="WNP32" s="731"/>
      <c r="WNQ32" s="731"/>
      <c r="WNR32" s="731"/>
      <c r="WNS32" s="731"/>
      <c r="WNT32" s="731"/>
      <c r="WNU32" s="731"/>
      <c r="WNV32" s="731"/>
      <c r="WNW32" s="731"/>
      <c r="WNX32" s="731"/>
      <c r="WNY32" s="731"/>
      <c r="WNZ32" s="731"/>
      <c r="WOA32" s="731"/>
      <c r="WOB32" s="731"/>
      <c r="WOC32" s="731"/>
      <c r="WOD32" s="731"/>
      <c r="WOE32" s="731"/>
      <c r="WOF32" s="731"/>
      <c r="WOG32" s="731"/>
      <c r="WOH32" s="731"/>
      <c r="WOI32" s="731"/>
      <c r="WOJ32" s="731"/>
      <c r="WOK32" s="731"/>
      <c r="WOL32" s="731"/>
      <c r="WOM32" s="731"/>
      <c r="WON32" s="731"/>
      <c r="WOO32" s="731"/>
      <c r="WOP32" s="731"/>
      <c r="WOQ32" s="731"/>
      <c r="WOR32" s="731"/>
      <c r="WOS32" s="731"/>
      <c r="WOT32" s="731"/>
      <c r="WOU32" s="731"/>
      <c r="WOV32" s="731"/>
      <c r="WOW32" s="731"/>
      <c r="WOX32" s="731"/>
      <c r="WOY32" s="731"/>
      <c r="WOZ32" s="731"/>
      <c r="WPA32" s="731"/>
      <c r="WPB32" s="731"/>
      <c r="WPC32" s="731"/>
      <c r="WPD32" s="731"/>
      <c r="WPE32" s="731"/>
      <c r="WPF32" s="731"/>
      <c r="WPG32" s="731"/>
      <c r="WPH32" s="731"/>
      <c r="WPI32" s="731"/>
      <c r="WPJ32" s="731"/>
      <c r="WPK32" s="731"/>
      <c r="WPL32" s="731"/>
      <c r="WPM32" s="731"/>
      <c r="WPN32" s="731"/>
      <c r="WPO32" s="731"/>
      <c r="WPP32" s="731"/>
      <c r="WPQ32" s="731"/>
      <c r="WPR32" s="731"/>
      <c r="WPS32" s="731"/>
      <c r="WPT32" s="731"/>
      <c r="WPU32" s="731"/>
      <c r="WPV32" s="731"/>
      <c r="WPW32" s="731"/>
      <c r="WPX32" s="731"/>
      <c r="WPY32" s="731"/>
      <c r="WPZ32" s="731"/>
      <c r="WQA32" s="731"/>
      <c r="WQB32" s="731"/>
      <c r="WQC32" s="731"/>
      <c r="WQD32" s="731"/>
      <c r="WQE32" s="731"/>
      <c r="WQF32" s="731"/>
      <c r="WQG32" s="731"/>
      <c r="WQH32" s="731"/>
      <c r="WQI32" s="731"/>
      <c r="WQJ32" s="731"/>
      <c r="WQK32" s="731"/>
      <c r="WQL32" s="731"/>
      <c r="WQM32" s="731"/>
      <c r="WQN32" s="731"/>
      <c r="WQO32" s="731"/>
      <c r="WQP32" s="731"/>
      <c r="WQQ32" s="731"/>
      <c r="WQR32" s="731"/>
      <c r="WQS32" s="731"/>
      <c r="WQT32" s="731"/>
      <c r="WQU32" s="731"/>
      <c r="WQV32" s="731"/>
      <c r="WQW32" s="731"/>
      <c r="WQX32" s="731"/>
      <c r="WQY32" s="731"/>
      <c r="WQZ32" s="731"/>
      <c r="WRA32" s="731"/>
      <c r="WRB32" s="731"/>
      <c r="WRC32" s="731"/>
      <c r="WRD32" s="731"/>
      <c r="WRE32" s="731"/>
      <c r="WRF32" s="731"/>
      <c r="WRG32" s="731"/>
      <c r="WRH32" s="731"/>
      <c r="WRI32" s="731"/>
      <c r="WRJ32" s="731"/>
      <c r="WRK32" s="731"/>
      <c r="WRL32" s="731"/>
      <c r="WRM32" s="731"/>
      <c r="WRN32" s="731"/>
      <c r="WRO32" s="731"/>
      <c r="WRP32" s="731"/>
      <c r="WRQ32" s="731"/>
      <c r="WRR32" s="731"/>
      <c r="WRS32" s="731"/>
      <c r="WRT32" s="731"/>
      <c r="WRU32" s="731"/>
      <c r="WRV32" s="731"/>
      <c r="WRW32" s="731"/>
      <c r="WRX32" s="731"/>
      <c r="WRY32" s="731"/>
      <c r="WRZ32" s="731"/>
      <c r="WSA32" s="731"/>
      <c r="WSB32" s="731"/>
      <c r="WSC32" s="731"/>
      <c r="WSD32" s="731"/>
      <c r="WSE32" s="731"/>
      <c r="WSF32" s="731"/>
      <c r="WSG32" s="731"/>
      <c r="WSH32" s="731"/>
      <c r="WSI32" s="731"/>
      <c r="WSJ32" s="731"/>
      <c r="WSK32" s="731"/>
      <c r="WSL32" s="731"/>
      <c r="WSM32" s="731"/>
      <c r="WSN32" s="731"/>
      <c r="WSO32" s="731"/>
      <c r="WSP32" s="731"/>
      <c r="WSQ32" s="731"/>
      <c r="WSR32" s="731"/>
      <c r="WSS32" s="731"/>
      <c r="WST32" s="731"/>
      <c r="WSU32" s="731"/>
      <c r="WSV32" s="731"/>
      <c r="WSW32" s="731"/>
      <c r="WSX32" s="731"/>
      <c r="WSY32" s="731"/>
      <c r="WSZ32" s="731"/>
      <c r="WTA32" s="731"/>
      <c r="WTB32" s="731"/>
      <c r="WTC32" s="731"/>
      <c r="WTD32" s="731"/>
      <c r="WTE32" s="731"/>
      <c r="WTF32" s="731"/>
      <c r="WTG32" s="731"/>
      <c r="WTH32" s="731"/>
      <c r="WTI32" s="731"/>
      <c r="WTJ32" s="731"/>
      <c r="WTK32" s="731"/>
      <c r="WTL32" s="731"/>
      <c r="WTM32" s="731"/>
      <c r="WTN32" s="731"/>
      <c r="WTO32" s="731"/>
      <c r="WTP32" s="731"/>
      <c r="WTQ32" s="731"/>
      <c r="WTR32" s="731"/>
      <c r="WTS32" s="731"/>
      <c r="WTT32" s="731"/>
      <c r="WTU32" s="731"/>
      <c r="WTV32" s="731"/>
      <c r="WTW32" s="731"/>
      <c r="WTX32" s="731"/>
      <c r="WTY32" s="731"/>
      <c r="WTZ32" s="731"/>
      <c r="WUA32" s="731"/>
      <c r="WUB32" s="731"/>
      <c r="WUC32" s="731"/>
      <c r="WUD32" s="731"/>
      <c r="WUE32" s="731"/>
      <c r="WUF32" s="731"/>
      <c r="WUG32" s="731"/>
      <c r="WUH32" s="731"/>
      <c r="WUI32" s="731"/>
      <c r="WUJ32" s="731"/>
      <c r="WUK32" s="731"/>
      <c r="WUL32" s="731"/>
      <c r="WUM32" s="731"/>
      <c r="WUN32" s="731"/>
      <c r="WUO32" s="731"/>
      <c r="WUP32" s="731"/>
      <c r="WUQ32" s="731"/>
      <c r="WUR32" s="731"/>
      <c r="WUS32" s="731"/>
      <c r="WUT32" s="731"/>
      <c r="WUU32" s="731"/>
      <c r="WUV32" s="731"/>
      <c r="WUW32" s="731"/>
      <c r="WUX32" s="731"/>
      <c r="WUY32" s="731"/>
      <c r="WUZ32" s="731"/>
      <c r="WVA32" s="731"/>
      <c r="WVB32" s="731"/>
      <c r="WVC32" s="731"/>
      <c r="WVD32" s="731"/>
      <c r="WVE32" s="731"/>
      <c r="WVF32" s="731"/>
      <c r="WVG32" s="731"/>
      <c r="WVH32" s="731"/>
      <c r="WVI32" s="731"/>
      <c r="WVJ32" s="731"/>
      <c r="WVK32" s="731"/>
      <c r="WVL32" s="731"/>
      <c r="WVM32" s="731"/>
      <c r="WVN32" s="731"/>
      <c r="WVO32" s="731"/>
      <c r="WVP32" s="731"/>
      <c r="WVQ32" s="731"/>
      <c r="WVR32" s="731"/>
      <c r="WVS32" s="731"/>
      <c r="WVT32" s="731"/>
      <c r="WVU32" s="731"/>
      <c r="WVV32" s="731"/>
      <c r="WVW32" s="731"/>
      <c r="WVX32" s="731"/>
      <c r="WVY32" s="731"/>
      <c r="WVZ32" s="731"/>
      <c r="WWA32" s="731"/>
      <c r="WWB32" s="731"/>
      <c r="WWC32" s="731"/>
      <c r="WWD32" s="731"/>
      <c r="WWE32" s="731"/>
      <c r="WWF32" s="731"/>
      <c r="WWG32" s="731"/>
      <c r="WWH32" s="731"/>
      <c r="WWI32" s="731"/>
      <c r="WWJ32" s="731"/>
      <c r="WWK32" s="731"/>
      <c r="WWL32" s="731"/>
      <c r="WWM32" s="731"/>
      <c r="WWN32" s="731"/>
      <c r="WWO32" s="731"/>
      <c r="WWP32" s="731"/>
      <c r="WWQ32" s="731"/>
      <c r="WWR32" s="731"/>
      <c r="WWS32" s="731"/>
      <c r="WWT32" s="731"/>
      <c r="WWU32" s="731"/>
      <c r="WWV32" s="731"/>
      <c r="WWW32" s="731"/>
      <c r="WWX32" s="731"/>
      <c r="WWY32" s="731"/>
      <c r="WWZ32" s="731"/>
      <c r="WXA32" s="731"/>
      <c r="WXB32" s="731"/>
      <c r="WXC32" s="731"/>
      <c r="WXD32" s="731"/>
      <c r="WXE32" s="731"/>
      <c r="WXF32" s="731"/>
      <c r="WXG32" s="731"/>
      <c r="WXH32" s="731"/>
      <c r="WXI32" s="731"/>
      <c r="WXJ32" s="731"/>
      <c r="WXK32" s="731"/>
      <c r="WXL32" s="731"/>
      <c r="WXM32" s="731"/>
      <c r="WXN32" s="731"/>
      <c r="WXO32" s="731"/>
      <c r="WXP32" s="731"/>
      <c r="WXQ32" s="731"/>
      <c r="WXR32" s="731"/>
      <c r="WXS32" s="731"/>
      <c r="WXT32" s="731"/>
      <c r="WXU32" s="731"/>
      <c r="WXV32" s="731"/>
      <c r="WXW32" s="731"/>
      <c r="WXX32" s="731"/>
      <c r="WXY32" s="731"/>
      <c r="WXZ32" s="731"/>
      <c r="WYA32" s="731"/>
      <c r="WYB32" s="731"/>
      <c r="WYC32" s="731"/>
      <c r="WYD32" s="731"/>
      <c r="WYE32" s="731"/>
      <c r="WYF32" s="731"/>
      <c r="WYG32" s="731"/>
      <c r="WYH32" s="731"/>
      <c r="WYI32" s="731"/>
      <c r="WYJ32" s="731"/>
      <c r="WYK32" s="731"/>
      <c r="WYL32" s="731"/>
      <c r="WYM32" s="731"/>
      <c r="WYN32" s="731"/>
      <c r="WYO32" s="731"/>
      <c r="WYP32" s="731"/>
      <c r="WYQ32" s="731"/>
      <c r="WYR32" s="731"/>
      <c r="WYS32" s="731"/>
      <c r="WYT32" s="731"/>
      <c r="WYU32" s="731"/>
      <c r="WYV32" s="731"/>
      <c r="WYW32" s="731"/>
      <c r="WYX32" s="731"/>
      <c r="WYY32" s="731"/>
      <c r="WYZ32" s="731"/>
      <c r="WZA32" s="731"/>
      <c r="WZB32" s="731"/>
      <c r="WZC32" s="731"/>
      <c r="WZD32" s="731"/>
      <c r="WZE32" s="731"/>
      <c r="WZF32" s="731"/>
      <c r="WZG32" s="731"/>
      <c r="WZH32" s="731"/>
      <c r="WZI32" s="731"/>
      <c r="WZJ32" s="731"/>
      <c r="WZK32" s="731"/>
      <c r="WZL32" s="731"/>
      <c r="WZM32" s="731"/>
      <c r="WZN32" s="731"/>
      <c r="WZO32" s="731"/>
      <c r="WZP32" s="731"/>
      <c r="WZQ32" s="731"/>
      <c r="WZR32" s="731"/>
      <c r="WZS32" s="731"/>
      <c r="WZT32" s="731"/>
      <c r="WZU32" s="731"/>
      <c r="WZV32" s="731"/>
      <c r="WZW32" s="731"/>
      <c r="WZX32" s="731"/>
      <c r="WZY32" s="731"/>
      <c r="WZZ32" s="731"/>
      <c r="XAA32" s="731"/>
      <c r="XAB32" s="731"/>
      <c r="XAC32" s="731"/>
      <c r="XAD32" s="731"/>
      <c r="XAE32" s="731"/>
      <c r="XAF32" s="731"/>
      <c r="XAG32" s="731"/>
      <c r="XAH32" s="731"/>
      <c r="XAI32" s="731"/>
      <c r="XAJ32" s="731"/>
      <c r="XAK32" s="731"/>
      <c r="XAL32" s="731"/>
      <c r="XAM32" s="731"/>
      <c r="XAN32" s="731"/>
      <c r="XAO32" s="731"/>
      <c r="XAP32" s="731"/>
      <c r="XAQ32" s="731"/>
      <c r="XAR32" s="731"/>
      <c r="XAS32" s="731"/>
      <c r="XAT32" s="731"/>
      <c r="XAU32" s="731"/>
      <c r="XAV32" s="731"/>
      <c r="XAW32" s="731"/>
      <c r="XAX32" s="731"/>
      <c r="XAY32" s="731"/>
      <c r="XAZ32" s="731"/>
      <c r="XBA32" s="731"/>
      <c r="XBB32" s="731"/>
      <c r="XBC32" s="731"/>
      <c r="XBD32" s="731"/>
      <c r="XBE32" s="731"/>
      <c r="XBF32" s="731"/>
      <c r="XBG32" s="731"/>
      <c r="XBH32" s="731"/>
      <c r="XBI32" s="731"/>
      <c r="XBJ32" s="731"/>
      <c r="XBK32" s="731"/>
      <c r="XBL32" s="731"/>
      <c r="XBM32" s="731"/>
      <c r="XBN32" s="731"/>
      <c r="XBO32" s="731"/>
      <c r="XBP32" s="731"/>
      <c r="XBQ32" s="731"/>
      <c r="XBR32" s="731"/>
      <c r="XBS32" s="731"/>
      <c r="XBT32" s="731"/>
      <c r="XBU32" s="731"/>
      <c r="XBV32" s="731"/>
      <c r="XBW32" s="731"/>
      <c r="XBX32" s="731"/>
      <c r="XBY32" s="731"/>
      <c r="XBZ32" s="731"/>
      <c r="XCA32" s="731"/>
      <c r="XCB32" s="731"/>
      <c r="XCC32" s="731"/>
      <c r="XCD32" s="731"/>
      <c r="XCE32" s="731"/>
      <c r="XCF32" s="731"/>
      <c r="XCG32" s="731"/>
      <c r="XCH32" s="731"/>
      <c r="XCI32" s="731"/>
      <c r="XCJ32" s="731"/>
      <c r="XCK32" s="731"/>
      <c r="XCL32" s="731"/>
      <c r="XCM32" s="731"/>
      <c r="XCN32" s="731"/>
      <c r="XCO32" s="731"/>
      <c r="XCP32" s="731"/>
      <c r="XCQ32" s="731"/>
      <c r="XCR32" s="731"/>
      <c r="XCS32" s="731"/>
      <c r="XCT32" s="731"/>
      <c r="XCU32" s="731"/>
      <c r="XCV32" s="731"/>
      <c r="XCW32" s="731"/>
      <c r="XCX32" s="731"/>
      <c r="XCY32" s="731"/>
      <c r="XCZ32" s="731"/>
      <c r="XDA32" s="731"/>
      <c r="XDB32" s="731"/>
      <c r="XDC32" s="731"/>
      <c r="XDD32" s="731"/>
      <c r="XDE32" s="731"/>
      <c r="XDF32" s="731"/>
      <c r="XDG32" s="731"/>
      <c r="XDH32" s="731"/>
      <c r="XDI32" s="731"/>
      <c r="XDJ32" s="731"/>
      <c r="XDK32" s="731"/>
      <c r="XDL32" s="731"/>
      <c r="XDM32" s="731"/>
      <c r="XDN32" s="731"/>
      <c r="XDO32" s="731"/>
      <c r="XDP32" s="731"/>
      <c r="XDQ32" s="731"/>
      <c r="XDR32" s="731"/>
      <c r="XDS32" s="731"/>
      <c r="XDT32" s="731"/>
      <c r="XDU32" s="731"/>
      <c r="XDV32" s="731"/>
      <c r="XDW32" s="731"/>
      <c r="XDX32" s="731"/>
      <c r="XDY32" s="731"/>
      <c r="XDZ32" s="731"/>
      <c r="XEA32" s="731"/>
      <c r="XEB32" s="731"/>
      <c r="XEC32" s="731"/>
      <c r="XED32" s="731"/>
      <c r="XEE32" s="731"/>
      <c r="XEF32" s="731"/>
      <c r="XEG32" s="731"/>
      <c r="XEH32" s="731"/>
      <c r="XEI32" s="731"/>
      <c r="XEJ32" s="731"/>
      <c r="XEK32" s="731"/>
      <c r="XEL32" s="731"/>
      <c r="XEM32" s="731"/>
      <c r="XEN32" s="731"/>
      <c r="XEO32" s="731"/>
      <c r="XEP32" s="731"/>
      <c r="XEQ32" s="731"/>
      <c r="XER32" s="731"/>
      <c r="XES32" s="731"/>
      <c r="XET32" s="731"/>
      <c r="XEU32" s="731"/>
      <c r="XEV32" s="731"/>
      <c r="XEW32" s="731"/>
      <c r="XEX32" s="731"/>
      <c r="XEY32" s="731"/>
      <c r="XEZ32" s="731"/>
      <c r="XFA32" s="731"/>
      <c r="XFB32" s="731"/>
    </row>
    <row r="33" spans="1:16382" ht="87.75" customHeight="1" x14ac:dyDescent="0.3">
      <c r="A33" s="730"/>
      <c r="B33" s="1859">
        <v>11</v>
      </c>
      <c r="C33" s="1857" t="s">
        <v>1139</v>
      </c>
      <c r="D33" s="1857" t="s">
        <v>1140</v>
      </c>
      <c r="E33" s="1857" t="s">
        <v>1141</v>
      </c>
      <c r="F33" s="1857" t="s">
        <v>1142</v>
      </c>
      <c r="G33" s="1881" t="s">
        <v>1143</v>
      </c>
      <c r="H33" s="748"/>
      <c r="I33" s="748" t="s">
        <v>1131</v>
      </c>
      <c r="J33" s="1837" t="s">
        <v>152</v>
      </c>
      <c r="K33" s="1849" t="s">
        <v>294</v>
      </c>
      <c r="L33" s="1857" t="s">
        <v>166</v>
      </c>
      <c r="M33" s="752">
        <v>365</v>
      </c>
      <c r="N33" s="128" t="str">
        <f t="shared" si="10"/>
        <v>MEDIA</v>
      </c>
      <c r="O33" s="126">
        <f t="shared" si="0"/>
        <v>0.6</v>
      </c>
      <c r="P33" s="1857" t="s">
        <v>166</v>
      </c>
      <c r="Q33" s="767">
        <v>0.8</v>
      </c>
      <c r="R33" s="128" t="str">
        <f t="shared" si="1"/>
        <v>MAYOR</v>
      </c>
      <c r="S33" s="126">
        <f t="shared" si="2"/>
        <v>0.8</v>
      </c>
      <c r="T33" s="129" t="str">
        <f t="shared" si="15"/>
        <v>ALTO</v>
      </c>
      <c r="U33" s="754">
        <v>1</v>
      </c>
      <c r="V33" s="483" t="s">
        <v>1168</v>
      </c>
      <c r="W33" s="130" t="s">
        <v>9</v>
      </c>
      <c r="X33" s="131" t="s">
        <v>63</v>
      </c>
      <c r="Y33" s="131" t="s">
        <v>71</v>
      </c>
      <c r="Z33" s="132" t="str">
        <f t="shared" si="28"/>
        <v>40%</v>
      </c>
      <c r="AA33" s="131" t="s">
        <v>74</v>
      </c>
      <c r="AB33" s="131" t="s">
        <v>79</v>
      </c>
      <c r="AC33" s="131" t="s">
        <v>83</v>
      </c>
      <c r="AD33" s="752"/>
      <c r="AE33" s="477">
        <f t="shared" si="29"/>
        <v>0.36</v>
      </c>
      <c r="AF33" s="128" t="str">
        <f t="shared" si="6"/>
        <v>BAJA</v>
      </c>
      <c r="AG33" s="132">
        <f t="shared" si="7"/>
        <v>0.36</v>
      </c>
      <c r="AH33" s="128" t="str">
        <f t="shared" si="8"/>
        <v>MAYOR</v>
      </c>
      <c r="AI33" s="132">
        <f t="shared" si="26"/>
        <v>0.8</v>
      </c>
      <c r="AJ33" s="129" t="str">
        <f t="shared" si="16"/>
        <v>ALTO</v>
      </c>
      <c r="AK33" s="1442" t="str">
        <f>AJ34</f>
        <v>MODERADO</v>
      </c>
      <c r="AL33" s="1383" t="s">
        <v>258</v>
      </c>
      <c r="AM33" s="752"/>
      <c r="AN33" s="125" t="s">
        <v>946</v>
      </c>
      <c r="AO33" s="130" t="s">
        <v>932</v>
      </c>
      <c r="AP33" s="753"/>
      <c r="AQ33" s="731"/>
      <c r="AR33" s="2189">
        <v>1</v>
      </c>
      <c r="AS33" s="731"/>
      <c r="AT33" s="731"/>
      <c r="AU33" s="731"/>
      <c r="AV33" s="731"/>
      <c r="AW33" s="731"/>
      <c r="AX33" s="731"/>
      <c r="AY33" s="731"/>
      <c r="AZ33" s="731"/>
      <c r="BA33" s="731"/>
      <c r="BB33" s="731"/>
      <c r="BC33" s="731"/>
      <c r="BD33" s="731"/>
      <c r="BE33" s="731"/>
      <c r="BF33" s="731"/>
      <c r="BG33" s="731"/>
      <c r="BH33" s="731"/>
      <c r="BI33" s="731"/>
      <c r="BJ33" s="731"/>
      <c r="BK33" s="731"/>
      <c r="BL33" s="731"/>
      <c r="BM33" s="731"/>
      <c r="BN33" s="731"/>
      <c r="BO33" s="731"/>
      <c r="BP33" s="731"/>
      <c r="BQ33" s="731"/>
      <c r="BR33" s="731"/>
      <c r="BS33" s="731"/>
      <c r="BT33" s="731"/>
      <c r="BU33" s="731"/>
      <c r="BV33" s="731"/>
      <c r="BW33" s="731"/>
      <c r="BX33" s="731"/>
      <c r="BY33" s="731"/>
      <c r="BZ33" s="731"/>
      <c r="CA33" s="731"/>
      <c r="CB33" s="731"/>
      <c r="CC33" s="731"/>
      <c r="CD33" s="731"/>
      <c r="CE33" s="731"/>
      <c r="CF33" s="731"/>
      <c r="CG33" s="731"/>
      <c r="CH33" s="731"/>
      <c r="CI33" s="731"/>
      <c r="CJ33" s="731"/>
      <c r="CK33" s="731"/>
      <c r="CL33" s="731"/>
      <c r="CM33" s="731"/>
      <c r="CN33" s="731"/>
      <c r="CO33" s="731"/>
      <c r="CP33" s="731"/>
      <c r="CQ33" s="731"/>
      <c r="CR33" s="731"/>
      <c r="CS33" s="731"/>
      <c r="CT33" s="731"/>
      <c r="CU33" s="731"/>
      <c r="CV33" s="731"/>
      <c r="CW33" s="731"/>
      <c r="CX33" s="731"/>
      <c r="CY33" s="731"/>
      <c r="CZ33" s="731"/>
      <c r="DA33" s="731"/>
      <c r="DB33" s="731"/>
      <c r="DC33" s="731"/>
      <c r="DD33" s="731"/>
      <c r="DE33" s="731"/>
      <c r="DF33" s="731"/>
      <c r="DG33" s="731"/>
      <c r="DH33" s="731"/>
      <c r="DI33" s="731"/>
      <c r="DJ33" s="731"/>
      <c r="DK33" s="731"/>
      <c r="DL33" s="731"/>
      <c r="DM33" s="731"/>
      <c r="DN33" s="731"/>
      <c r="DO33" s="731"/>
      <c r="DP33" s="731"/>
      <c r="DQ33" s="731"/>
      <c r="DR33" s="731"/>
      <c r="DS33" s="731"/>
      <c r="DT33" s="731"/>
      <c r="DU33" s="731"/>
      <c r="DV33" s="731"/>
      <c r="DW33" s="731"/>
      <c r="DX33" s="731"/>
      <c r="DY33" s="731"/>
      <c r="DZ33" s="731"/>
      <c r="EA33" s="731"/>
      <c r="EB33" s="731"/>
      <c r="EC33" s="731"/>
      <c r="ED33" s="731"/>
      <c r="EE33" s="731"/>
      <c r="EF33" s="731"/>
      <c r="EG33" s="731"/>
      <c r="EH33" s="731"/>
      <c r="EI33" s="731"/>
      <c r="EJ33" s="731"/>
      <c r="EK33" s="731"/>
      <c r="EL33" s="731"/>
      <c r="EM33" s="731"/>
      <c r="EN33" s="731"/>
      <c r="EO33" s="731"/>
      <c r="EP33" s="731"/>
      <c r="EQ33" s="731"/>
      <c r="ER33" s="731"/>
      <c r="ES33" s="731"/>
      <c r="ET33" s="731"/>
      <c r="EU33" s="731"/>
      <c r="EV33" s="731"/>
      <c r="EW33" s="731"/>
      <c r="EX33" s="731"/>
      <c r="EY33" s="731"/>
      <c r="EZ33" s="731"/>
      <c r="FA33" s="731"/>
      <c r="FB33" s="731"/>
      <c r="FC33" s="731"/>
      <c r="FD33" s="731"/>
      <c r="FE33" s="731"/>
      <c r="FF33" s="731"/>
      <c r="FG33" s="731"/>
      <c r="FH33" s="731"/>
      <c r="FI33" s="731"/>
      <c r="FJ33" s="731"/>
      <c r="FK33" s="731"/>
      <c r="FL33" s="731"/>
      <c r="FM33" s="731"/>
      <c r="FN33" s="731"/>
      <c r="FO33" s="731"/>
      <c r="FP33" s="731"/>
      <c r="FQ33" s="731"/>
      <c r="FR33" s="731"/>
      <c r="FS33" s="731"/>
      <c r="FT33" s="731"/>
      <c r="FU33" s="731"/>
      <c r="FV33" s="731"/>
      <c r="FW33" s="731"/>
      <c r="FX33" s="731"/>
      <c r="FY33" s="731"/>
      <c r="FZ33" s="731"/>
      <c r="GA33" s="731"/>
      <c r="GB33" s="731"/>
      <c r="GC33" s="731"/>
      <c r="GD33" s="731"/>
      <c r="GE33" s="731"/>
      <c r="GF33" s="731"/>
      <c r="GG33" s="731"/>
      <c r="GH33" s="731"/>
      <c r="GI33" s="731"/>
      <c r="GJ33" s="731"/>
      <c r="GK33" s="731"/>
      <c r="GL33" s="731"/>
      <c r="GM33" s="731"/>
      <c r="GN33" s="731"/>
      <c r="GO33" s="731"/>
      <c r="GP33" s="731"/>
      <c r="GQ33" s="731"/>
      <c r="GR33" s="731"/>
      <c r="GS33" s="731"/>
      <c r="GT33" s="731"/>
      <c r="GU33" s="731"/>
      <c r="GV33" s="731"/>
      <c r="GW33" s="731"/>
      <c r="GX33" s="731"/>
      <c r="GY33" s="731"/>
      <c r="GZ33" s="731"/>
      <c r="HA33" s="731"/>
      <c r="HB33" s="731"/>
      <c r="HC33" s="731"/>
      <c r="HD33" s="731"/>
      <c r="HE33" s="731"/>
      <c r="HF33" s="731"/>
      <c r="HG33" s="731"/>
      <c r="HH33" s="731"/>
      <c r="HI33" s="731"/>
      <c r="HJ33" s="731"/>
      <c r="HK33" s="731"/>
      <c r="HL33" s="731"/>
      <c r="HM33" s="731"/>
      <c r="HN33" s="731"/>
      <c r="HO33" s="731"/>
      <c r="HP33" s="731"/>
      <c r="HQ33" s="731"/>
      <c r="HR33" s="731"/>
      <c r="HS33" s="731"/>
      <c r="HT33" s="731"/>
      <c r="HU33" s="731"/>
      <c r="HV33" s="731"/>
      <c r="HW33" s="731"/>
      <c r="HX33" s="731"/>
      <c r="HY33" s="731"/>
      <c r="HZ33" s="731"/>
      <c r="IA33" s="731"/>
      <c r="IB33" s="731"/>
      <c r="IC33" s="731"/>
      <c r="ID33" s="731"/>
      <c r="IE33" s="731"/>
      <c r="IF33" s="731"/>
      <c r="IG33" s="731"/>
      <c r="IH33" s="731"/>
      <c r="II33" s="731"/>
      <c r="IJ33" s="731"/>
      <c r="IK33" s="731"/>
      <c r="IL33" s="731"/>
      <c r="IM33" s="731"/>
      <c r="IN33" s="731"/>
      <c r="IO33" s="731"/>
      <c r="IP33" s="731"/>
      <c r="IQ33" s="731"/>
      <c r="IR33" s="731"/>
      <c r="IS33" s="731"/>
      <c r="IT33" s="731"/>
      <c r="IU33" s="731"/>
      <c r="IV33" s="731"/>
      <c r="IW33" s="731"/>
      <c r="IX33" s="731"/>
      <c r="IY33" s="731"/>
      <c r="IZ33" s="731"/>
      <c r="JA33" s="731"/>
      <c r="JB33" s="731"/>
      <c r="JC33" s="731"/>
      <c r="JD33" s="731"/>
      <c r="JE33" s="731"/>
      <c r="JF33" s="731"/>
      <c r="JG33" s="731"/>
      <c r="JH33" s="731"/>
      <c r="JI33" s="731"/>
      <c r="JJ33" s="731"/>
      <c r="JK33" s="731"/>
      <c r="JL33" s="731"/>
      <c r="JM33" s="731"/>
      <c r="JN33" s="731"/>
      <c r="JO33" s="731"/>
      <c r="JP33" s="731"/>
      <c r="JQ33" s="731"/>
      <c r="JR33" s="731"/>
      <c r="JS33" s="731"/>
      <c r="JT33" s="731"/>
      <c r="JU33" s="731"/>
      <c r="JV33" s="731"/>
      <c r="JW33" s="731"/>
      <c r="JX33" s="731"/>
      <c r="JY33" s="731"/>
      <c r="JZ33" s="731"/>
      <c r="KA33" s="731"/>
      <c r="KB33" s="731"/>
      <c r="KC33" s="731"/>
      <c r="KD33" s="731"/>
      <c r="KE33" s="731"/>
      <c r="KF33" s="731"/>
      <c r="KG33" s="731"/>
      <c r="KH33" s="731"/>
      <c r="KI33" s="731"/>
      <c r="KJ33" s="731"/>
      <c r="KK33" s="731"/>
      <c r="KL33" s="731"/>
      <c r="KM33" s="731"/>
      <c r="KN33" s="731"/>
      <c r="KO33" s="731"/>
      <c r="KP33" s="731"/>
      <c r="KQ33" s="731"/>
      <c r="KR33" s="731"/>
      <c r="KS33" s="731"/>
      <c r="KT33" s="731"/>
      <c r="KU33" s="731"/>
      <c r="KV33" s="731"/>
      <c r="KW33" s="731"/>
      <c r="KX33" s="731"/>
      <c r="KY33" s="731"/>
      <c r="KZ33" s="731"/>
      <c r="LA33" s="731"/>
      <c r="LB33" s="731"/>
      <c r="LC33" s="731"/>
      <c r="LD33" s="731"/>
      <c r="LE33" s="731"/>
      <c r="LF33" s="731"/>
      <c r="LG33" s="731"/>
      <c r="LH33" s="731"/>
      <c r="LI33" s="731"/>
      <c r="LJ33" s="731"/>
      <c r="LK33" s="731"/>
      <c r="LL33" s="731"/>
      <c r="LM33" s="731"/>
      <c r="LN33" s="731"/>
      <c r="LO33" s="731"/>
      <c r="LP33" s="731"/>
      <c r="LQ33" s="731"/>
      <c r="LR33" s="731"/>
      <c r="LS33" s="731"/>
      <c r="LT33" s="731"/>
      <c r="LU33" s="731"/>
      <c r="LV33" s="731"/>
      <c r="LW33" s="731"/>
      <c r="LX33" s="731"/>
      <c r="LY33" s="731"/>
      <c r="LZ33" s="731"/>
      <c r="MA33" s="731"/>
      <c r="MB33" s="731"/>
      <c r="MC33" s="731"/>
      <c r="MD33" s="731"/>
      <c r="ME33" s="731"/>
      <c r="MF33" s="731"/>
      <c r="MG33" s="731"/>
      <c r="MH33" s="731"/>
      <c r="MI33" s="731"/>
      <c r="MJ33" s="731"/>
      <c r="MK33" s="731"/>
      <c r="ML33" s="731"/>
      <c r="MM33" s="731"/>
      <c r="MN33" s="731"/>
      <c r="MO33" s="731"/>
      <c r="MP33" s="731"/>
      <c r="MQ33" s="731"/>
      <c r="MR33" s="731"/>
      <c r="MS33" s="731"/>
      <c r="MT33" s="731"/>
      <c r="MU33" s="731"/>
      <c r="MV33" s="731"/>
      <c r="MW33" s="731"/>
      <c r="MX33" s="731"/>
      <c r="MY33" s="731"/>
      <c r="MZ33" s="731"/>
      <c r="NA33" s="731"/>
      <c r="NB33" s="731"/>
      <c r="NC33" s="731"/>
      <c r="ND33" s="731"/>
      <c r="NE33" s="731"/>
      <c r="NF33" s="731"/>
      <c r="NG33" s="731"/>
      <c r="NH33" s="731"/>
      <c r="NI33" s="731"/>
      <c r="NJ33" s="731"/>
      <c r="NK33" s="731"/>
      <c r="NL33" s="731"/>
      <c r="NM33" s="731"/>
      <c r="NN33" s="731"/>
      <c r="NO33" s="731"/>
      <c r="NP33" s="731"/>
      <c r="NQ33" s="731"/>
      <c r="NR33" s="731"/>
      <c r="NS33" s="731"/>
      <c r="NT33" s="731"/>
      <c r="NU33" s="731"/>
      <c r="NV33" s="731"/>
      <c r="NW33" s="731"/>
      <c r="NX33" s="731"/>
      <c r="NY33" s="731"/>
      <c r="NZ33" s="731"/>
      <c r="OA33" s="731"/>
      <c r="OB33" s="731"/>
      <c r="OC33" s="731"/>
      <c r="OD33" s="731"/>
      <c r="OE33" s="731"/>
      <c r="OF33" s="731"/>
      <c r="OG33" s="731"/>
      <c r="OH33" s="731"/>
      <c r="OI33" s="731"/>
      <c r="OJ33" s="731"/>
      <c r="OK33" s="731"/>
      <c r="OL33" s="731"/>
      <c r="OM33" s="731"/>
      <c r="ON33" s="731"/>
      <c r="OO33" s="731"/>
      <c r="OP33" s="731"/>
      <c r="OQ33" s="731"/>
      <c r="OR33" s="731"/>
      <c r="OS33" s="731"/>
      <c r="OT33" s="731"/>
      <c r="OU33" s="731"/>
      <c r="OV33" s="731"/>
      <c r="OW33" s="731"/>
      <c r="OX33" s="731"/>
      <c r="OY33" s="731"/>
      <c r="OZ33" s="731"/>
      <c r="PA33" s="731"/>
      <c r="PB33" s="731"/>
      <c r="PC33" s="731"/>
      <c r="PD33" s="731"/>
      <c r="PE33" s="731"/>
      <c r="PF33" s="731"/>
      <c r="PG33" s="731"/>
      <c r="PH33" s="731"/>
      <c r="PI33" s="731"/>
      <c r="PJ33" s="731"/>
      <c r="PK33" s="731"/>
      <c r="PL33" s="731"/>
      <c r="PM33" s="731"/>
      <c r="PN33" s="731"/>
      <c r="PO33" s="731"/>
      <c r="PP33" s="731"/>
      <c r="PQ33" s="731"/>
      <c r="PR33" s="731"/>
      <c r="PS33" s="731"/>
      <c r="PT33" s="731"/>
      <c r="PU33" s="731"/>
      <c r="PV33" s="731"/>
      <c r="PW33" s="731"/>
      <c r="PX33" s="731"/>
      <c r="PY33" s="731"/>
      <c r="PZ33" s="731"/>
      <c r="QA33" s="731"/>
      <c r="QB33" s="731"/>
      <c r="QC33" s="731"/>
      <c r="QD33" s="731"/>
      <c r="QE33" s="731"/>
      <c r="QF33" s="731"/>
      <c r="QG33" s="731"/>
      <c r="QH33" s="731"/>
      <c r="QI33" s="731"/>
      <c r="QJ33" s="731"/>
      <c r="QK33" s="731"/>
      <c r="QL33" s="731"/>
      <c r="QM33" s="731"/>
      <c r="QN33" s="731"/>
      <c r="QO33" s="731"/>
      <c r="QP33" s="731"/>
      <c r="QQ33" s="731"/>
      <c r="QR33" s="731"/>
      <c r="QS33" s="731"/>
      <c r="QT33" s="731"/>
      <c r="QU33" s="731"/>
      <c r="QV33" s="731"/>
      <c r="QW33" s="731"/>
      <c r="QX33" s="731"/>
      <c r="QY33" s="731"/>
      <c r="QZ33" s="731"/>
      <c r="RA33" s="731"/>
      <c r="RB33" s="731"/>
      <c r="RC33" s="731"/>
      <c r="RD33" s="731"/>
      <c r="RE33" s="731"/>
      <c r="RF33" s="731"/>
      <c r="RG33" s="731"/>
      <c r="RH33" s="731"/>
      <c r="RI33" s="731"/>
      <c r="RJ33" s="731"/>
      <c r="RK33" s="731"/>
      <c r="RL33" s="731"/>
      <c r="RM33" s="731"/>
      <c r="RN33" s="731"/>
      <c r="RO33" s="731"/>
      <c r="RP33" s="731"/>
      <c r="RQ33" s="731"/>
      <c r="RR33" s="731"/>
      <c r="RS33" s="731"/>
      <c r="RT33" s="731"/>
      <c r="RU33" s="731"/>
      <c r="RV33" s="731"/>
      <c r="RW33" s="731"/>
      <c r="RX33" s="731"/>
      <c r="RY33" s="731"/>
      <c r="RZ33" s="731"/>
      <c r="SA33" s="731"/>
      <c r="SB33" s="731"/>
      <c r="SC33" s="731"/>
      <c r="SD33" s="731"/>
      <c r="SE33" s="731"/>
      <c r="SF33" s="731"/>
      <c r="SG33" s="731"/>
      <c r="SH33" s="731"/>
      <c r="SI33" s="731"/>
      <c r="SJ33" s="731"/>
      <c r="SK33" s="731"/>
      <c r="SL33" s="731"/>
      <c r="SM33" s="731"/>
      <c r="SN33" s="731"/>
      <c r="SO33" s="731"/>
      <c r="SP33" s="731"/>
      <c r="SQ33" s="731"/>
      <c r="SR33" s="731"/>
      <c r="SS33" s="731"/>
      <c r="ST33" s="731"/>
      <c r="SU33" s="731"/>
      <c r="SV33" s="731"/>
      <c r="SW33" s="731"/>
      <c r="SX33" s="731"/>
      <c r="SY33" s="731"/>
      <c r="SZ33" s="731"/>
      <c r="TA33" s="731"/>
      <c r="TB33" s="731"/>
      <c r="TC33" s="731"/>
      <c r="TD33" s="731"/>
      <c r="TE33" s="731"/>
      <c r="TF33" s="731"/>
      <c r="TG33" s="731"/>
      <c r="TH33" s="731"/>
      <c r="TI33" s="731"/>
      <c r="TJ33" s="731"/>
      <c r="TK33" s="731"/>
      <c r="TL33" s="731"/>
      <c r="TM33" s="731"/>
      <c r="TN33" s="731"/>
      <c r="TO33" s="731"/>
      <c r="TP33" s="731"/>
      <c r="TQ33" s="731"/>
      <c r="TR33" s="731"/>
      <c r="TS33" s="731"/>
      <c r="TT33" s="731"/>
      <c r="TU33" s="731"/>
      <c r="TV33" s="731"/>
      <c r="TW33" s="731"/>
      <c r="TX33" s="731"/>
      <c r="TY33" s="731"/>
      <c r="TZ33" s="731"/>
      <c r="UA33" s="731"/>
      <c r="UB33" s="731"/>
      <c r="UC33" s="731"/>
      <c r="UD33" s="731"/>
      <c r="UE33" s="731"/>
      <c r="UF33" s="731"/>
      <c r="UG33" s="731"/>
      <c r="UH33" s="731"/>
      <c r="UI33" s="731"/>
      <c r="UJ33" s="731"/>
      <c r="UK33" s="731"/>
      <c r="UL33" s="731"/>
      <c r="UM33" s="731"/>
      <c r="UN33" s="731"/>
      <c r="UO33" s="731"/>
      <c r="UP33" s="731"/>
      <c r="UQ33" s="731"/>
      <c r="UR33" s="731"/>
      <c r="US33" s="731"/>
      <c r="UT33" s="731"/>
      <c r="UU33" s="731"/>
      <c r="UV33" s="731"/>
      <c r="UW33" s="731"/>
      <c r="UX33" s="731"/>
      <c r="UY33" s="731"/>
      <c r="UZ33" s="731"/>
      <c r="VA33" s="731"/>
      <c r="VB33" s="731"/>
      <c r="VC33" s="731"/>
      <c r="VD33" s="731"/>
      <c r="VE33" s="731"/>
      <c r="VF33" s="731"/>
      <c r="VG33" s="731"/>
      <c r="VH33" s="731"/>
      <c r="VI33" s="731"/>
      <c r="VJ33" s="731"/>
      <c r="VK33" s="731"/>
      <c r="VL33" s="731"/>
      <c r="VM33" s="731"/>
      <c r="VN33" s="731"/>
      <c r="VO33" s="731"/>
      <c r="VP33" s="731"/>
      <c r="VQ33" s="731"/>
      <c r="VR33" s="731"/>
      <c r="VS33" s="731"/>
      <c r="VT33" s="731"/>
      <c r="VU33" s="731"/>
      <c r="VV33" s="731"/>
      <c r="VW33" s="731"/>
      <c r="VX33" s="731"/>
      <c r="VY33" s="731"/>
      <c r="VZ33" s="731"/>
      <c r="WA33" s="731"/>
      <c r="WB33" s="731"/>
      <c r="WC33" s="731"/>
      <c r="WD33" s="731"/>
      <c r="WE33" s="731"/>
      <c r="WF33" s="731"/>
      <c r="WG33" s="731"/>
      <c r="WH33" s="731"/>
      <c r="WI33" s="731"/>
      <c r="WJ33" s="731"/>
      <c r="WK33" s="731"/>
      <c r="WL33" s="731"/>
      <c r="WM33" s="731"/>
      <c r="WN33" s="731"/>
      <c r="WO33" s="731"/>
      <c r="WP33" s="731"/>
      <c r="WQ33" s="731"/>
      <c r="WR33" s="731"/>
      <c r="WS33" s="731"/>
      <c r="WT33" s="731"/>
      <c r="WU33" s="731"/>
      <c r="WV33" s="731"/>
      <c r="WW33" s="731"/>
      <c r="WX33" s="731"/>
      <c r="WY33" s="731"/>
      <c r="WZ33" s="731"/>
      <c r="XA33" s="731"/>
      <c r="XB33" s="731"/>
      <c r="XC33" s="731"/>
      <c r="XD33" s="731"/>
      <c r="XE33" s="731"/>
      <c r="XF33" s="731"/>
      <c r="XG33" s="731"/>
      <c r="XH33" s="731"/>
      <c r="XI33" s="731"/>
      <c r="XJ33" s="731"/>
      <c r="XK33" s="731"/>
      <c r="XL33" s="731"/>
      <c r="XM33" s="731"/>
      <c r="XN33" s="731"/>
      <c r="XO33" s="731"/>
      <c r="XP33" s="731"/>
      <c r="XQ33" s="731"/>
      <c r="XR33" s="731"/>
      <c r="XS33" s="731"/>
      <c r="XT33" s="731"/>
      <c r="XU33" s="731"/>
      <c r="XV33" s="731"/>
      <c r="XW33" s="731"/>
      <c r="XX33" s="731"/>
      <c r="XY33" s="731"/>
      <c r="XZ33" s="731"/>
      <c r="YA33" s="731"/>
      <c r="YB33" s="731"/>
      <c r="YC33" s="731"/>
      <c r="YD33" s="731"/>
      <c r="YE33" s="731"/>
      <c r="YF33" s="731"/>
      <c r="YG33" s="731"/>
      <c r="YH33" s="731"/>
      <c r="YI33" s="731"/>
      <c r="YJ33" s="731"/>
      <c r="YK33" s="731"/>
      <c r="YL33" s="731"/>
      <c r="YM33" s="731"/>
      <c r="YN33" s="731"/>
      <c r="YO33" s="731"/>
      <c r="YP33" s="731"/>
      <c r="YQ33" s="731"/>
      <c r="YR33" s="731"/>
      <c r="YS33" s="731"/>
      <c r="YT33" s="731"/>
      <c r="YU33" s="731"/>
      <c r="YV33" s="731"/>
      <c r="YW33" s="731"/>
      <c r="YX33" s="731"/>
      <c r="YY33" s="731"/>
      <c r="YZ33" s="731"/>
      <c r="ZA33" s="731"/>
      <c r="ZB33" s="731"/>
      <c r="ZC33" s="731"/>
      <c r="ZD33" s="731"/>
      <c r="ZE33" s="731"/>
      <c r="ZF33" s="731"/>
      <c r="ZG33" s="731"/>
      <c r="ZH33" s="731"/>
      <c r="ZI33" s="731"/>
      <c r="ZJ33" s="731"/>
      <c r="ZK33" s="731"/>
      <c r="ZL33" s="731"/>
      <c r="ZM33" s="731"/>
      <c r="ZN33" s="731"/>
      <c r="ZO33" s="731"/>
      <c r="ZP33" s="731"/>
      <c r="ZQ33" s="731"/>
      <c r="ZR33" s="731"/>
      <c r="ZS33" s="731"/>
      <c r="ZT33" s="731"/>
      <c r="ZU33" s="731"/>
      <c r="ZV33" s="731"/>
      <c r="ZW33" s="731"/>
      <c r="ZX33" s="731"/>
      <c r="ZY33" s="731"/>
      <c r="ZZ33" s="731"/>
      <c r="AAA33" s="731"/>
      <c r="AAB33" s="731"/>
      <c r="AAC33" s="731"/>
      <c r="AAD33" s="731"/>
      <c r="AAE33" s="731"/>
      <c r="AAF33" s="731"/>
      <c r="AAG33" s="731"/>
      <c r="AAH33" s="731"/>
      <c r="AAI33" s="731"/>
      <c r="AAJ33" s="731"/>
      <c r="AAK33" s="731"/>
      <c r="AAL33" s="731"/>
      <c r="AAM33" s="731"/>
      <c r="AAN33" s="731"/>
      <c r="AAO33" s="731"/>
      <c r="AAP33" s="731"/>
      <c r="AAQ33" s="731"/>
      <c r="AAR33" s="731"/>
      <c r="AAS33" s="731"/>
      <c r="AAT33" s="731"/>
      <c r="AAU33" s="731"/>
      <c r="AAV33" s="731"/>
      <c r="AAW33" s="731"/>
      <c r="AAX33" s="731"/>
      <c r="AAY33" s="731"/>
      <c r="AAZ33" s="731"/>
      <c r="ABA33" s="731"/>
      <c r="ABB33" s="731"/>
      <c r="ABC33" s="731"/>
      <c r="ABD33" s="731"/>
      <c r="ABE33" s="731"/>
      <c r="ABF33" s="731"/>
      <c r="ABG33" s="731"/>
      <c r="ABH33" s="731"/>
      <c r="ABI33" s="731"/>
      <c r="ABJ33" s="731"/>
      <c r="ABK33" s="731"/>
      <c r="ABL33" s="731"/>
      <c r="ABM33" s="731"/>
      <c r="ABN33" s="731"/>
      <c r="ABO33" s="731"/>
      <c r="ABP33" s="731"/>
      <c r="ABQ33" s="731"/>
      <c r="ABR33" s="731"/>
      <c r="ABS33" s="731"/>
      <c r="ABT33" s="731"/>
      <c r="ABU33" s="731"/>
      <c r="ABV33" s="731"/>
      <c r="ABW33" s="731"/>
      <c r="ABX33" s="731"/>
      <c r="ABY33" s="731"/>
      <c r="ABZ33" s="731"/>
      <c r="ACA33" s="731"/>
      <c r="ACB33" s="731"/>
      <c r="ACC33" s="731"/>
      <c r="ACD33" s="731"/>
      <c r="ACE33" s="731"/>
      <c r="ACF33" s="731"/>
      <c r="ACG33" s="731"/>
      <c r="ACH33" s="731"/>
      <c r="ACI33" s="731"/>
      <c r="ACJ33" s="731"/>
      <c r="ACK33" s="731"/>
      <c r="ACL33" s="731"/>
      <c r="ACM33" s="731"/>
      <c r="ACN33" s="731"/>
      <c r="ACO33" s="731"/>
      <c r="ACP33" s="731"/>
      <c r="ACQ33" s="731"/>
      <c r="ACR33" s="731"/>
      <c r="ACS33" s="731"/>
      <c r="ACT33" s="731"/>
      <c r="ACU33" s="731"/>
      <c r="ACV33" s="731"/>
      <c r="ACW33" s="731"/>
      <c r="ACX33" s="731"/>
      <c r="ACY33" s="731"/>
      <c r="ACZ33" s="731"/>
      <c r="ADA33" s="731"/>
      <c r="ADB33" s="731"/>
      <c r="ADC33" s="731"/>
      <c r="ADD33" s="731"/>
      <c r="ADE33" s="731"/>
      <c r="ADF33" s="731"/>
      <c r="ADG33" s="731"/>
      <c r="ADH33" s="731"/>
      <c r="ADI33" s="731"/>
      <c r="ADJ33" s="731"/>
      <c r="ADK33" s="731"/>
      <c r="ADL33" s="731"/>
      <c r="ADM33" s="731"/>
      <c r="ADN33" s="731"/>
      <c r="ADO33" s="731"/>
      <c r="ADP33" s="731"/>
      <c r="ADQ33" s="731"/>
      <c r="ADR33" s="731"/>
      <c r="ADS33" s="731"/>
      <c r="ADT33" s="731"/>
      <c r="ADU33" s="731"/>
      <c r="ADV33" s="731"/>
      <c r="ADW33" s="731"/>
      <c r="ADX33" s="731"/>
      <c r="ADY33" s="731"/>
      <c r="ADZ33" s="731"/>
      <c r="AEA33" s="731"/>
      <c r="AEB33" s="731"/>
      <c r="AEC33" s="731"/>
      <c r="AED33" s="731"/>
      <c r="AEE33" s="731"/>
      <c r="AEF33" s="731"/>
      <c r="AEG33" s="731"/>
      <c r="AEH33" s="731"/>
      <c r="AEI33" s="731"/>
      <c r="AEJ33" s="731"/>
      <c r="AEK33" s="731"/>
      <c r="AEL33" s="731"/>
      <c r="AEM33" s="731"/>
      <c r="AEN33" s="731"/>
      <c r="AEO33" s="731"/>
      <c r="AEP33" s="731"/>
      <c r="AEQ33" s="731"/>
      <c r="AER33" s="731"/>
      <c r="AES33" s="731"/>
      <c r="AET33" s="731"/>
      <c r="AEU33" s="731"/>
      <c r="AEV33" s="731"/>
      <c r="AEW33" s="731"/>
      <c r="AEX33" s="731"/>
      <c r="AEY33" s="731"/>
      <c r="AEZ33" s="731"/>
      <c r="AFA33" s="731"/>
      <c r="AFB33" s="731"/>
      <c r="AFC33" s="731"/>
      <c r="AFD33" s="731"/>
      <c r="AFE33" s="731"/>
      <c r="AFF33" s="731"/>
      <c r="AFG33" s="731"/>
      <c r="AFH33" s="731"/>
      <c r="AFI33" s="731"/>
      <c r="AFJ33" s="731"/>
      <c r="AFK33" s="731"/>
      <c r="AFL33" s="731"/>
      <c r="AFM33" s="731"/>
      <c r="AFN33" s="731"/>
      <c r="AFO33" s="731"/>
      <c r="AFP33" s="731"/>
      <c r="AFQ33" s="731"/>
      <c r="AFR33" s="731"/>
      <c r="AFS33" s="731"/>
      <c r="AFT33" s="731"/>
      <c r="AFU33" s="731"/>
      <c r="AFV33" s="731"/>
      <c r="AFW33" s="731"/>
      <c r="AFX33" s="731"/>
      <c r="AFY33" s="731"/>
      <c r="AFZ33" s="731"/>
      <c r="AGA33" s="731"/>
      <c r="AGB33" s="731"/>
      <c r="AGC33" s="731"/>
      <c r="AGD33" s="731"/>
      <c r="AGE33" s="731"/>
      <c r="AGF33" s="731"/>
      <c r="AGG33" s="731"/>
      <c r="AGH33" s="731"/>
      <c r="AGI33" s="731"/>
      <c r="AGJ33" s="731"/>
      <c r="AGK33" s="731"/>
      <c r="AGL33" s="731"/>
      <c r="AGM33" s="731"/>
      <c r="AGN33" s="731"/>
      <c r="AGO33" s="731"/>
      <c r="AGP33" s="731"/>
      <c r="AGQ33" s="731"/>
      <c r="AGR33" s="731"/>
      <c r="AGS33" s="731"/>
      <c r="AGT33" s="731"/>
      <c r="AGU33" s="731"/>
      <c r="AGV33" s="731"/>
      <c r="AGW33" s="731"/>
      <c r="AGX33" s="731"/>
      <c r="AGY33" s="731"/>
      <c r="AGZ33" s="731"/>
      <c r="AHA33" s="731"/>
      <c r="AHB33" s="731"/>
      <c r="AHC33" s="731"/>
      <c r="AHD33" s="731"/>
      <c r="AHE33" s="731"/>
      <c r="AHF33" s="731"/>
      <c r="AHG33" s="731"/>
      <c r="AHH33" s="731"/>
      <c r="AHI33" s="731"/>
      <c r="AHJ33" s="731"/>
      <c r="AHK33" s="731"/>
      <c r="AHL33" s="731"/>
      <c r="AHM33" s="731"/>
      <c r="AHN33" s="731"/>
      <c r="AHO33" s="731"/>
      <c r="AHP33" s="731"/>
      <c r="AHQ33" s="731"/>
      <c r="AHR33" s="731"/>
      <c r="AHS33" s="731"/>
      <c r="AHT33" s="731"/>
      <c r="AHU33" s="731"/>
      <c r="AHV33" s="731"/>
      <c r="AHW33" s="731"/>
      <c r="AHX33" s="731"/>
      <c r="AHY33" s="731"/>
      <c r="AHZ33" s="731"/>
      <c r="AIA33" s="731"/>
      <c r="AIB33" s="731"/>
      <c r="AIC33" s="731"/>
      <c r="AID33" s="731"/>
      <c r="AIE33" s="731"/>
      <c r="AIF33" s="731"/>
      <c r="AIG33" s="731"/>
      <c r="AIH33" s="731"/>
      <c r="AII33" s="731"/>
      <c r="AIJ33" s="731"/>
      <c r="AIK33" s="731"/>
      <c r="AIL33" s="731"/>
      <c r="AIM33" s="731"/>
      <c r="AIN33" s="731"/>
      <c r="AIO33" s="731"/>
      <c r="AIP33" s="731"/>
      <c r="AIQ33" s="731"/>
      <c r="AIR33" s="731"/>
      <c r="AIS33" s="731"/>
      <c r="AIT33" s="731"/>
      <c r="AIU33" s="731"/>
      <c r="AIV33" s="731"/>
      <c r="AIW33" s="731"/>
      <c r="AIX33" s="731"/>
      <c r="AIY33" s="731"/>
      <c r="AIZ33" s="731"/>
      <c r="AJA33" s="731"/>
      <c r="AJB33" s="731"/>
      <c r="AJC33" s="731"/>
      <c r="AJD33" s="731"/>
      <c r="AJE33" s="731"/>
      <c r="AJF33" s="731"/>
      <c r="AJG33" s="731"/>
      <c r="AJH33" s="731"/>
      <c r="AJI33" s="731"/>
      <c r="AJJ33" s="731"/>
      <c r="AJK33" s="731"/>
      <c r="AJL33" s="731"/>
      <c r="AJM33" s="731"/>
      <c r="AJN33" s="731"/>
      <c r="AJO33" s="731"/>
      <c r="AJP33" s="731"/>
      <c r="AJQ33" s="731"/>
      <c r="AJR33" s="731"/>
      <c r="AJS33" s="731"/>
      <c r="AJT33" s="731"/>
      <c r="AJU33" s="731"/>
      <c r="AJV33" s="731"/>
      <c r="AJW33" s="731"/>
      <c r="AJX33" s="731"/>
      <c r="AJY33" s="731"/>
      <c r="AJZ33" s="731"/>
      <c r="AKA33" s="731"/>
      <c r="AKB33" s="731"/>
      <c r="AKC33" s="731"/>
      <c r="AKD33" s="731"/>
      <c r="AKE33" s="731"/>
      <c r="AKF33" s="731"/>
      <c r="AKG33" s="731"/>
      <c r="AKH33" s="731"/>
      <c r="AKI33" s="731"/>
      <c r="AKJ33" s="731"/>
      <c r="AKK33" s="731"/>
      <c r="AKL33" s="731"/>
      <c r="AKM33" s="731"/>
      <c r="AKN33" s="731"/>
      <c r="AKO33" s="731"/>
      <c r="AKP33" s="731"/>
      <c r="AKQ33" s="731"/>
      <c r="AKR33" s="731"/>
      <c r="AKS33" s="731"/>
      <c r="AKT33" s="731"/>
      <c r="AKU33" s="731"/>
      <c r="AKV33" s="731"/>
      <c r="AKW33" s="731"/>
      <c r="AKX33" s="731"/>
      <c r="AKY33" s="731"/>
      <c r="AKZ33" s="731"/>
      <c r="ALA33" s="731"/>
      <c r="ALB33" s="731"/>
      <c r="ALC33" s="731"/>
      <c r="ALD33" s="731"/>
      <c r="ALE33" s="731"/>
      <c r="ALF33" s="731"/>
      <c r="ALG33" s="731"/>
      <c r="ALH33" s="731"/>
      <c r="ALI33" s="731"/>
      <c r="ALJ33" s="731"/>
      <c r="ALK33" s="731"/>
      <c r="ALL33" s="731"/>
      <c r="ALM33" s="731"/>
      <c r="ALN33" s="731"/>
      <c r="ALO33" s="731"/>
      <c r="ALP33" s="731"/>
      <c r="ALQ33" s="731"/>
      <c r="ALR33" s="731"/>
      <c r="ALS33" s="731"/>
      <c r="ALT33" s="731"/>
      <c r="ALU33" s="731"/>
      <c r="ALV33" s="731"/>
      <c r="ALW33" s="731"/>
      <c r="ALX33" s="731"/>
      <c r="ALY33" s="731"/>
      <c r="ALZ33" s="731"/>
      <c r="AMA33" s="731"/>
      <c r="AMB33" s="731"/>
      <c r="AMC33" s="731"/>
      <c r="AMD33" s="731"/>
      <c r="AME33" s="731"/>
      <c r="AMF33" s="731"/>
      <c r="AMG33" s="731"/>
      <c r="AMH33" s="731"/>
      <c r="AMI33" s="731"/>
      <c r="AMJ33" s="731"/>
      <c r="AMK33" s="731"/>
      <c r="AML33" s="731"/>
      <c r="AMM33" s="731"/>
      <c r="AMN33" s="731"/>
      <c r="AMO33" s="731"/>
      <c r="AMP33" s="731"/>
      <c r="AMQ33" s="731"/>
      <c r="AMR33" s="731"/>
      <c r="AMS33" s="731"/>
      <c r="AMT33" s="731"/>
      <c r="AMU33" s="731"/>
      <c r="AMV33" s="731"/>
      <c r="AMW33" s="731"/>
      <c r="AMX33" s="731"/>
      <c r="AMY33" s="731"/>
      <c r="AMZ33" s="731"/>
      <c r="ANA33" s="731"/>
      <c r="ANB33" s="731"/>
      <c r="ANC33" s="731"/>
      <c r="AND33" s="731"/>
      <c r="ANE33" s="731"/>
      <c r="ANF33" s="731"/>
      <c r="ANG33" s="731"/>
      <c r="ANH33" s="731"/>
      <c r="ANI33" s="731"/>
      <c r="ANJ33" s="731"/>
      <c r="ANK33" s="731"/>
      <c r="ANL33" s="731"/>
      <c r="ANM33" s="731"/>
      <c r="ANN33" s="731"/>
      <c r="ANO33" s="731"/>
      <c r="ANP33" s="731"/>
      <c r="ANQ33" s="731"/>
      <c r="ANR33" s="731"/>
      <c r="ANS33" s="731"/>
      <c r="ANT33" s="731"/>
      <c r="ANU33" s="731"/>
      <c r="ANV33" s="731"/>
      <c r="ANW33" s="731"/>
      <c r="ANX33" s="731"/>
      <c r="ANY33" s="731"/>
      <c r="ANZ33" s="731"/>
      <c r="AOA33" s="731"/>
      <c r="AOB33" s="731"/>
      <c r="AOC33" s="731"/>
      <c r="AOD33" s="731"/>
      <c r="AOE33" s="731"/>
      <c r="AOF33" s="731"/>
      <c r="AOG33" s="731"/>
      <c r="AOH33" s="731"/>
      <c r="AOI33" s="731"/>
      <c r="AOJ33" s="731"/>
      <c r="AOK33" s="731"/>
      <c r="AOL33" s="731"/>
      <c r="AOM33" s="731"/>
      <c r="AON33" s="731"/>
      <c r="AOO33" s="731"/>
      <c r="AOP33" s="731"/>
      <c r="AOQ33" s="731"/>
      <c r="AOR33" s="731"/>
      <c r="AOS33" s="731"/>
      <c r="AOT33" s="731"/>
      <c r="AOU33" s="731"/>
      <c r="AOV33" s="731"/>
      <c r="AOW33" s="731"/>
      <c r="AOX33" s="731"/>
      <c r="AOY33" s="731"/>
      <c r="AOZ33" s="731"/>
      <c r="APA33" s="731"/>
      <c r="APB33" s="731"/>
      <c r="APC33" s="731"/>
      <c r="APD33" s="731"/>
      <c r="APE33" s="731"/>
      <c r="APF33" s="731"/>
      <c r="APG33" s="731"/>
      <c r="APH33" s="731"/>
      <c r="API33" s="731"/>
      <c r="APJ33" s="731"/>
      <c r="APK33" s="731"/>
      <c r="APL33" s="731"/>
      <c r="APM33" s="731"/>
      <c r="APN33" s="731"/>
      <c r="APO33" s="731"/>
      <c r="APP33" s="731"/>
      <c r="APQ33" s="731"/>
      <c r="APR33" s="731"/>
      <c r="APS33" s="731"/>
      <c r="APT33" s="731"/>
      <c r="APU33" s="731"/>
      <c r="APV33" s="731"/>
      <c r="APW33" s="731"/>
      <c r="APX33" s="731"/>
      <c r="APY33" s="731"/>
      <c r="APZ33" s="731"/>
      <c r="AQA33" s="731"/>
      <c r="AQB33" s="731"/>
      <c r="AQC33" s="731"/>
      <c r="AQD33" s="731"/>
      <c r="AQE33" s="731"/>
      <c r="AQF33" s="731"/>
      <c r="AQG33" s="731"/>
      <c r="AQH33" s="731"/>
      <c r="AQI33" s="731"/>
      <c r="AQJ33" s="731"/>
      <c r="AQK33" s="731"/>
      <c r="AQL33" s="731"/>
      <c r="AQM33" s="731"/>
      <c r="AQN33" s="731"/>
      <c r="AQO33" s="731"/>
      <c r="AQP33" s="731"/>
      <c r="AQQ33" s="731"/>
      <c r="AQR33" s="731"/>
      <c r="AQS33" s="731"/>
      <c r="AQT33" s="731"/>
      <c r="AQU33" s="731"/>
      <c r="AQV33" s="731"/>
      <c r="AQW33" s="731"/>
      <c r="AQX33" s="731"/>
      <c r="AQY33" s="731"/>
      <c r="AQZ33" s="731"/>
      <c r="ARA33" s="731"/>
      <c r="ARB33" s="731"/>
      <c r="ARC33" s="731"/>
      <c r="ARD33" s="731"/>
      <c r="ARE33" s="731"/>
      <c r="ARF33" s="731"/>
      <c r="ARG33" s="731"/>
      <c r="ARH33" s="731"/>
      <c r="ARI33" s="731"/>
      <c r="ARJ33" s="731"/>
      <c r="ARK33" s="731"/>
      <c r="ARL33" s="731"/>
      <c r="ARM33" s="731"/>
      <c r="ARN33" s="731"/>
      <c r="ARO33" s="731"/>
      <c r="ARP33" s="731"/>
      <c r="ARQ33" s="731"/>
      <c r="ARR33" s="731"/>
      <c r="ARS33" s="731"/>
      <c r="ART33" s="731"/>
      <c r="ARU33" s="731"/>
      <c r="ARV33" s="731"/>
      <c r="ARW33" s="731"/>
      <c r="ARX33" s="731"/>
      <c r="ARY33" s="731"/>
      <c r="ARZ33" s="731"/>
      <c r="ASA33" s="731"/>
      <c r="ASB33" s="731"/>
      <c r="ASC33" s="731"/>
      <c r="ASD33" s="731"/>
      <c r="ASE33" s="731"/>
      <c r="ASF33" s="731"/>
      <c r="ASG33" s="731"/>
      <c r="ASH33" s="731"/>
      <c r="ASI33" s="731"/>
      <c r="ASJ33" s="731"/>
      <c r="ASK33" s="731"/>
      <c r="ASL33" s="731"/>
      <c r="ASM33" s="731"/>
      <c r="ASN33" s="731"/>
      <c r="ASO33" s="731"/>
      <c r="ASP33" s="731"/>
      <c r="ASQ33" s="731"/>
      <c r="ASR33" s="731"/>
      <c r="ASS33" s="731"/>
      <c r="AST33" s="731"/>
      <c r="ASU33" s="731"/>
      <c r="ASV33" s="731"/>
      <c r="ASW33" s="731"/>
      <c r="ASX33" s="731"/>
      <c r="ASY33" s="731"/>
      <c r="ASZ33" s="731"/>
      <c r="ATA33" s="731"/>
      <c r="ATB33" s="731"/>
      <c r="ATC33" s="731"/>
      <c r="ATD33" s="731"/>
      <c r="ATE33" s="731"/>
      <c r="ATF33" s="731"/>
      <c r="ATG33" s="731"/>
      <c r="ATH33" s="731"/>
      <c r="ATI33" s="731"/>
      <c r="ATJ33" s="731"/>
      <c r="ATK33" s="731"/>
      <c r="ATL33" s="731"/>
      <c r="ATM33" s="731"/>
      <c r="ATN33" s="731"/>
      <c r="ATO33" s="731"/>
      <c r="ATP33" s="731"/>
      <c r="ATQ33" s="731"/>
      <c r="ATR33" s="731"/>
      <c r="ATS33" s="731"/>
      <c r="ATT33" s="731"/>
      <c r="ATU33" s="731"/>
      <c r="ATV33" s="731"/>
      <c r="ATW33" s="731"/>
      <c r="ATX33" s="731"/>
      <c r="ATY33" s="731"/>
      <c r="ATZ33" s="731"/>
      <c r="AUA33" s="731"/>
      <c r="AUB33" s="731"/>
      <c r="AUC33" s="731"/>
      <c r="AUD33" s="731"/>
      <c r="AUE33" s="731"/>
      <c r="AUF33" s="731"/>
      <c r="AUG33" s="731"/>
      <c r="AUH33" s="731"/>
      <c r="AUI33" s="731"/>
      <c r="AUJ33" s="731"/>
      <c r="AUK33" s="731"/>
      <c r="AUL33" s="731"/>
      <c r="AUM33" s="731"/>
      <c r="AUN33" s="731"/>
      <c r="AUO33" s="731"/>
      <c r="AUP33" s="731"/>
      <c r="AUQ33" s="731"/>
      <c r="AUR33" s="731"/>
      <c r="AUS33" s="731"/>
      <c r="AUT33" s="731"/>
      <c r="AUU33" s="731"/>
      <c r="AUV33" s="731"/>
      <c r="AUW33" s="731"/>
      <c r="AUX33" s="731"/>
      <c r="AUY33" s="731"/>
      <c r="AUZ33" s="731"/>
      <c r="AVA33" s="731"/>
      <c r="AVB33" s="731"/>
      <c r="AVC33" s="731"/>
      <c r="AVD33" s="731"/>
      <c r="AVE33" s="731"/>
      <c r="AVF33" s="731"/>
      <c r="AVG33" s="731"/>
      <c r="AVH33" s="731"/>
      <c r="AVI33" s="731"/>
      <c r="AVJ33" s="731"/>
      <c r="AVK33" s="731"/>
      <c r="AVL33" s="731"/>
      <c r="AVM33" s="731"/>
      <c r="AVN33" s="731"/>
      <c r="AVO33" s="731"/>
      <c r="AVP33" s="731"/>
      <c r="AVQ33" s="731"/>
      <c r="AVR33" s="731"/>
      <c r="AVS33" s="731"/>
      <c r="AVT33" s="731"/>
      <c r="AVU33" s="731"/>
      <c r="AVV33" s="731"/>
      <c r="AVW33" s="731"/>
      <c r="AVX33" s="731"/>
      <c r="AVY33" s="731"/>
      <c r="AVZ33" s="731"/>
      <c r="AWA33" s="731"/>
      <c r="AWB33" s="731"/>
      <c r="AWC33" s="731"/>
      <c r="AWD33" s="731"/>
      <c r="AWE33" s="731"/>
      <c r="AWF33" s="731"/>
      <c r="AWG33" s="731"/>
      <c r="AWH33" s="731"/>
      <c r="AWI33" s="731"/>
      <c r="AWJ33" s="731"/>
      <c r="AWK33" s="731"/>
      <c r="AWL33" s="731"/>
      <c r="AWM33" s="731"/>
      <c r="AWN33" s="731"/>
      <c r="AWO33" s="731"/>
      <c r="AWP33" s="731"/>
      <c r="AWQ33" s="731"/>
      <c r="AWR33" s="731"/>
      <c r="AWS33" s="731"/>
      <c r="AWT33" s="731"/>
      <c r="AWU33" s="731"/>
      <c r="AWV33" s="731"/>
      <c r="AWW33" s="731"/>
      <c r="AWX33" s="731"/>
      <c r="AWY33" s="731"/>
      <c r="AWZ33" s="731"/>
      <c r="AXA33" s="731"/>
      <c r="AXB33" s="731"/>
      <c r="AXC33" s="731"/>
      <c r="AXD33" s="731"/>
      <c r="AXE33" s="731"/>
      <c r="AXF33" s="731"/>
      <c r="AXG33" s="731"/>
      <c r="AXH33" s="731"/>
      <c r="AXI33" s="731"/>
      <c r="AXJ33" s="731"/>
      <c r="AXK33" s="731"/>
      <c r="AXL33" s="731"/>
      <c r="AXM33" s="731"/>
      <c r="AXN33" s="731"/>
      <c r="AXO33" s="731"/>
      <c r="AXP33" s="731"/>
      <c r="AXQ33" s="731"/>
      <c r="AXR33" s="731"/>
      <c r="AXS33" s="731"/>
      <c r="AXT33" s="731"/>
      <c r="AXU33" s="731"/>
      <c r="AXV33" s="731"/>
      <c r="AXW33" s="731"/>
      <c r="AXX33" s="731"/>
      <c r="AXY33" s="731"/>
      <c r="AXZ33" s="731"/>
      <c r="AYA33" s="731"/>
      <c r="AYB33" s="731"/>
      <c r="AYC33" s="731"/>
      <c r="AYD33" s="731"/>
      <c r="AYE33" s="731"/>
      <c r="AYF33" s="731"/>
      <c r="AYG33" s="731"/>
      <c r="AYH33" s="731"/>
      <c r="AYI33" s="731"/>
      <c r="AYJ33" s="731"/>
      <c r="AYK33" s="731"/>
      <c r="AYL33" s="731"/>
      <c r="AYM33" s="731"/>
      <c r="AYN33" s="731"/>
      <c r="AYO33" s="731"/>
      <c r="AYP33" s="731"/>
      <c r="AYQ33" s="731"/>
      <c r="AYR33" s="731"/>
      <c r="AYS33" s="731"/>
      <c r="AYT33" s="731"/>
      <c r="AYU33" s="731"/>
      <c r="AYV33" s="731"/>
      <c r="AYW33" s="731"/>
      <c r="AYX33" s="731"/>
      <c r="AYY33" s="731"/>
      <c r="AYZ33" s="731"/>
      <c r="AZA33" s="731"/>
      <c r="AZB33" s="731"/>
      <c r="AZC33" s="731"/>
      <c r="AZD33" s="731"/>
      <c r="AZE33" s="731"/>
      <c r="AZF33" s="731"/>
      <c r="AZG33" s="731"/>
      <c r="AZH33" s="731"/>
      <c r="AZI33" s="731"/>
      <c r="AZJ33" s="731"/>
      <c r="AZK33" s="731"/>
      <c r="AZL33" s="731"/>
      <c r="AZM33" s="731"/>
      <c r="AZN33" s="731"/>
      <c r="AZO33" s="731"/>
      <c r="AZP33" s="731"/>
      <c r="AZQ33" s="731"/>
      <c r="AZR33" s="731"/>
      <c r="AZS33" s="731"/>
      <c r="AZT33" s="731"/>
      <c r="AZU33" s="731"/>
      <c r="AZV33" s="731"/>
      <c r="AZW33" s="731"/>
      <c r="AZX33" s="731"/>
      <c r="AZY33" s="731"/>
      <c r="AZZ33" s="731"/>
      <c r="BAA33" s="731"/>
      <c r="BAB33" s="731"/>
      <c r="BAC33" s="731"/>
      <c r="BAD33" s="731"/>
      <c r="BAE33" s="731"/>
      <c r="BAF33" s="731"/>
      <c r="BAG33" s="731"/>
      <c r="BAH33" s="731"/>
      <c r="BAI33" s="731"/>
      <c r="BAJ33" s="731"/>
      <c r="BAK33" s="731"/>
      <c r="BAL33" s="731"/>
      <c r="BAM33" s="731"/>
      <c r="BAN33" s="731"/>
      <c r="BAO33" s="731"/>
      <c r="BAP33" s="731"/>
      <c r="BAQ33" s="731"/>
      <c r="BAR33" s="731"/>
      <c r="BAS33" s="731"/>
      <c r="BAT33" s="731"/>
      <c r="BAU33" s="731"/>
      <c r="BAV33" s="731"/>
      <c r="BAW33" s="731"/>
      <c r="BAX33" s="731"/>
      <c r="BAY33" s="731"/>
      <c r="BAZ33" s="731"/>
      <c r="BBA33" s="731"/>
      <c r="BBB33" s="731"/>
      <c r="BBC33" s="731"/>
      <c r="BBD33" s="731"/>
      <c r="BBE33" s="731"/>
      <c r="BBF33" s="731"/>
      <c r="BBG33" s="731"/>
      <c r="BBH33" s="731"/>
      <c r="BBI33" s="731"/>
      <c r="BBJ33" s="731"/>
      <c r="BBK33" s="731"/>
      <c r="BBL33" s="731"/>
      <c r="BBM33" s="731"/>
      <c r="BBN33" s="731"/>
      <c r="BBO33" s="731"/>
      <c r="BBP33" s="731"/>
      <c r="BBQ33" s="731"/>
      <c r="BBR33" s="731"/>
      <c r="BBS33" s="731"/>
      <c r="BBT33" s="731"/>
      <c r="BBU33" s="731"/>
      <c r="BBV33" s="731"/>
      <c r="BBW33" s="731"/>
      <c r="BBX33" s="731"/>
      <c r="BBY33" s="731"/>
      <c r="BBZ33" s="731"/>
      <c r="BCA33" s="731"/>
      <c r="BCB33" s="731"/>
      <c r="BCC33" s="731"/>
      <c r="BCD33" s="731"/>
      <c r="BCE33" s="731"/>
      <c r="BCF33" s="731"/>
      <c r="BCG33" s="731"/>
      <c r="BCH33" s="731"/>
      <c r="BCI33" s="731"/>
      <c r="BCJ33" s="731"/>
      <c r="BCK33" s="731"/>
      <c r="BCL33" s="731"/>
      <c r="BCM33" s="731"/>
      <c r="BCN33" s="731"/>
      <c r="BCO33" s="731"/>
      <c r="BCP33" s="731"/>
      <c r="BCQ33" s="731"/>
      <c r="BCR33" s="731"/>
      <c r="BCS33" s="731"/>
      <c r="BCT33" s="731"/>
      <c r="BCU33" s="731"/>
      <c r="BCV33" s="731"/>
      <c r="BCW33" s="731"/>
      <c r="BCX33" s="731"/>
      <c r="BCY33" s="731"/>
      <c r="BCZ33" s="731"/>
      <c r="BDA33" s="731"/>
      <c r="BDB33" s="731"/>
      <c r="BDC33" s="731"/>
      <c r="BDD33" s="731"/>
      <c r="BDE33" s="731"/>
      <c r="BDF33" s="731"/>
      <c r="BDG33" s="731"/>
      <c r="BDH33" s="731"/>
      <c r="BDI33" s="731"/>
      <c r="BDJ33" s="731"/>
      <c r="BDK33" s="731"/>
      <c r="BDL33" s="731"/>
      <c r="BDM33" s="731"/>
      <c r="BDN33" s="731"/>
      <c r="BDO33" s="731"/>
      <c r="BDP33" s="731"/>
      <c r="BDQ33" s="731"/>
      <c r="BDR33" s="731"/>
      <c r="BDS33" s="731"/>
      <c r="BDT33" s="731"/>
      <c r="BDU33" s="731"/>
      <c r="BDV33" s="731"/>
      <c r="BDW33" s="731"/>
      <c r="BDX33" s="731"/>
      <c r="BDY33" s="731"/>
      <c r="BDZ33" s="731"/>
      <c r="BEA33" s="731"/>
      <c r="BEB33" s="731"/>
      <c r="BEC33" s="731"/>
      <c r="BED33" s="731"/>
      <c r="BEE33" s="731"/>
      <c r="BEF33" s="731"/>
      <c r="BEG33" s="731"/>
      <c r="BEH33" s="731"/>
      <c r="BEI33" s="731"/>
      <c r="BEJ33" s="731"/>
      <c r="BEK33" s="731"/>
      <c r="BEL33" s="731"/>
      <c r="BEM33" s="731"/>
      <c r="BEN33" s="731"/>
      <c r="BEO33" s="731"/>
      <c r="BEP33" s="731"/>
      <c r="BEQ33" s="731"/>
      <c r="BER33" s="731"/>
      <c r="BES33" s="731"/>
      <c r="BET33" s="731"/>
      <c r="BEU33" s="731"/>
      <c r="BEV33" s="731"/>
      <c r="BEW33" s="731"/>
      <c r="BEX33" s="731"/>
      <c r="BEY33" s="731"/>
      <c r="BEZ33" s="731"/>
      <c r="BFA33" s="731"/>
      <c r="BFB33" s="731"/>
      <c r="BFC33" s="731"/>
      <c r="BFD33" s="731"/>
      <c r="BFE33" s="731"/>
      <c r="BFF33" s="731"/>
      <c r="BFG33" s="731"/>
      <c r="BFH33" s="731"/>
      <c r="BFI33" s="731"/>
      <c r="BFJ33" s="731"/>
      <c r="BFK33" s="731"/>
      <c r="BFL33" s="731"/>
      <c r="BFM33" s="731"/>
      <c r="BFN33" s="731"/>
      <c r="BFO33" s="731"/>
      <c r="BFP33" s="731"/>
      <c r="BFQ33" s="731"/>
      <c r="BFR33" s="731"/>
      <c r="BFS33" s="731"/>
      <c r="BFT33" s="731"/>
      <c r="BFU33" s="731"/>
      <c r="BFV33" s="731"/>
      <c r="BFW33" s="731"/>
      <c r="BFX33" s="731"/>
      <c r="BFY33" s="731"/>
      <c r="BFZ33" s="731"/>
      <c r="BGA33" s="731"/>
      <c r="BGB33" s="731"/>
      <c r="BGC33" s="731"/>
      <c r="BGD33" s="731"/>
      <c r="BGE33" s="731"/>
      <c r="BGF33" s="731"/>
      <c r="BGG33" s="731"/>
      <c r="BGH33" s="731"/>
      <c r="BGI33" s="731"/>
      <c r="BGJ33" s="731"/>
      <c r="BGK33" s="731"/>
      <c r="BGL33" s="731"/>
      <c r="BGM33" s="731"/>
      <c r="BGN33" s="731"/>
      <c r="BGO33" s="731"/>
      <c r="BGP33" s="731"/>
      <c r="BGQ33" s="731"/>
      <c r="BGR33" s="731"/>
      <c r="BGS33" s="731"/>
      <c r="BGT33" s="731"/>
      <c r="BGU33" s="731"/>
      <c r="BGV33" s="731"/>
      <c r="BGW33" s="731"/>
      <c r="BGX33" s="731"/>
      <c r="BGY33" s="731"/>
      <c r="BGZ33" s="731"/>
      <c r="BHA33" s="731"/>
      <c r="BHB33" s="731"/>
      <c r="BHC33" s="731"/>
      <c r="BHD33" s="731"/>
      <c r="BHE33" s="731"/>
      <c r="BHF33" s="731"/>
      <c r="BHG33" s="731"/>
      <c r="BHH33" s="731"/>
      <c r="BHI33" s="731"/>
      <c r="BHJ33" s="731"/>
      <c r="BHK33" s="731"/>
      <c r="BHL33" s="731"/>
      <c r="BHM33" s="731"/>
      <c r="BHN33" s="731"/>
      <c r="BHO33" s="731"/>
      <c r="BHP33" s="731"/>
      <c r="BHQ33" s="731"/>
      <c r="BHR33" s="731"/>
      <c r="BHS33" s="731"/>
      <c r="BHT33" s="731"/>
      <c r="BHU33" s="731"/>
      <c r="BHV33" s="731"/>
      <c r="BHW33" s="731"/>
      <c r="BHX33" s="731"/>
      <c r="BHY33" s="731"/>
      <c r="BHZ33" s="731"/>
      <c r="BIA33" s="731"/>
      <c r="BIB33" s="731"/>
      <c r="BIC33" s="731"/>
      <c r="BID33" s="731"/>
      <c r="BIE33" s="731"/>
      <c r="BIF33" s="731"/>
      <c r="BIG33" s="731"/>
      <c r="BIH33" s="731"/>
      <c r="BII33" s="731"/>
      <c r="BIJ33" s="731"/>
      <c r="BIK33" s="731"/>
      <c r="BIL33" s="731"/>
      <c r="BIM33" s="731"/>
      <c r="BIN33" s="731"/>
      <c r="BIO33" s="731"/>
      <c r="BIP33" s="731"/>
      <c r="BIQ33" s="731"/>
      <c r="BIR33" s="731"/>
      <c r="BIS33" s="731"/>
      <c r="BIT33" s="731"/>
      <c r="BIU33" s="731"/>
      <c r="BIV33" s="731"/>
      <c r="BIW33" s="731"/>
      <c r="BIX33" s="731"/>
      <c r="BIY33" s="731"/>
      <c r="BIZ33" s="731"/>
      <c r="BJA33" s="731"/>
      <c r="BJB33" s="731"/>
      <c r="BJC33" s="731"/>
      <c r="BJD33" s="731"/>
      <c r="BJE33" s="731"/>
      <c r="BJF33" s="731"/>
      <c r="BJG33" s="731"/>
      <c r="BJH33" s="731"/>
      <c r="BJI33" s="731"/>
      <c r="BJJ33" s="731"/>
      <c r="BJK33" s="731"/>
      <c r="BJL33" s="731"/>
      <c r="BJM33" s="731"/>
      <c r="BJN33" s="731"/>
      <c r="BJO33" s="731"/>
      <c r="BJP33" s="731"/>
      <c r="BJQ33" s="731"/>
      <c r="BJR33" s="731"/>
      <c r="BJS33" s="731"/>
      <c r="BJT33" s="731"/>
      <c r="BJU33" s="731"/>
      <c r="BJV33" s="731"/>
      <c r="BJW33" s="731"/>
      <c r="BJX33" s="731"/>
      <c r="BJY33" s="731"/>
      <c r="BJZ33" s="731"/>
      <c r="BKA33" s="731"/>
      <c r="BKB33" s="731"/>
      <c r="BKC33" s="731"/>
      <c r="BKD33" s="731"/>
      <c r="BKE33" s="731"/>
      <c r="BKF33" s="731"/>
      <c r="BKG33" s="731"/>
      <c r="BKH33" s="731"/>
      <c r="BKI33" s="731"/>
      <c r="BKJ33" s="731"/>
      <c r="BKK33" s="731"/>
      <c r="BKL33" s="731"/>
      <c r="BKM33" s="731"/>
      <c r="BKN33" s="731"/>
      <c r="BKO33" s="731"/>
      <c r="BKP33" s="731"/>
      <c r="BKQ33" s="731"/>
      <c r="BKR33" s="731"/>
      <c r="BKS33" s="731"/>
      <c r="BKT33" s="731"/>
      <c r="BKU33" s="731"/>
      <c r="BKV33" s="731"/>
      <c r="BKW33" s="731"/>
      <c r="BKX33" s="731"/>
      <c r="BKY33" s="731"/>
      <c r="BKZ33" s="731"/>
      <c r="BLA33" s="731"/>
      <c r="BLB33" s="731"/>
      <c r="BLC33" s="731"/>
      <c r="BLD33" s="731"/>
      <c r="BLE33" s="731"/>
      <c r="BLF33" s="731"/>
      <c r="BLG33" s="731"/>
      <c r="BLH33" s="731"/>
      <c r="BLI33" s="731"/>
      <c r="BLJ33" s="731"/>
      <c r="BLK33" s="731"/>
      <c r="BLL33" s="731"/>
      <c r="BLM33" s="731"/>
      <c r="BLN33" s="731"/>
      <c r="BLO33" s="731"/>
      <c r="BLP33" s="731"/>
      <c r="BLQ33" s="731"/>
      <c r="BLR33" s="731"/>
      <c r="BLS33" s="731"/>
      <c r="BLT33" s="731"/>
      <c r="BLU33" s="731"/>
      <c r="BLV33" s="731"/>
      <c r="BLW33" s="731"/>
      <c r="BLX33" s="731"/>
      <c r="BLY33" s="731"/>
      <c r="BLZ33" s="731"/>
      <c r="BMA33" s="731"/>
      <c r="BMB33" s="731"/>
      <c r="BMC33" s="731"/>
      <c r="BMD33" s="731"/>
      <c r="BME33" s="731"/>
      <c r="BMF33" s="731"/>
      <c r="BMG33" s="731"/>
      <c r="BMH33" s="731"/>
      <c r="BMI33" s="731"/>
      <c r="BMJ33" s="731"/>
      <c r="BMK33" s="731"/>
      <c r="BML33" s="731"/>
      <c r="BMM33" s="731"/>
      <c r="BMN33" s="731"/>
      <c r="BMO33" s="731"/>
      <c r="BMP33" s="731"/>
      <c r="BMQ33" s="731"/>
      <c r="BMR33" s="731"/>
      <c r="BMS33" s="731"/>
      <c r="BMT33" s="731"/>
      <c r="BMU33" s="731"/>
      <c r="BMV33" s="731"/>
      <c r="BMW33" s="731"/>
      <c r="BMX33" s="731"/>
      <c r="BMY33" s="731"/>
      <c r="BMZ33" s="731"/>
      <c r="BNA33" s="731"/>
      <c r="BNB33" s="731"/>
      <c r="BNC33" s="731"/>
      <c r="BND33" s="731"/>
      <c r="BNE33" s="731"/>
      <c r="BNF33" s="731"/>
      <c r="BNG33" s="731"/>
      <c r="BNH33" s="731"/>
      <c r="BNI33" s="731"/>
      <c r="BNJ33" s="731"/>
      <c r="BNK33" s="731"/>
      <c r="BNL33" s="731"/>
      <c r="BNM33" s="731"/>
      <c r="BNN33" s="731"/>
      <c r="BNO33" s="731"/>
      <c r="BNP33" s="731"/>
      <c r="BNQ33" s="731"/>
      <c r="BNR33" s="731"/>
      <c r="BNS33" s="731"/>
      <c r="BNT33" s="731"/>
      <c r="BNU33" s="731"/>
      <c r="BNV33" s="731"/>
      <c r="BNW33" s="731"/>
      <c r="BNX33" s="731"/>
      <c r="BNY33" s="731"/>
      <c r="BNZ33" s="731"/>
      <c r="BOA33" s="731"/>
      <c r="BOB33" s="731"/>
      <c r="BOC33" s="731"/>
      <c r="BOD33" s="731"/>
      <c r="BOE33" s="731"/>
      <c r="BOF33" s="731"/>
      <c r="BOG33" s="731"/>
      <c r="BOH33" s="731"/>
      <c r="BOI33" s="731"/>
      <c r="BOJ33" s="731"/>
      <c r="BOK33" s="731"/>
      <c r="BOL33" s="731"/>
      <c r="BOM33" s="731"/>
      <c r="BON33" s="731"/>
      <c r="BOO33" s="731"/>
      <c r="BOP33" s="731"/>
      <c r="BOQ33" s="731"/>
      <c r="BOR33" s="731"/>
      <c r="BOS33" s="731"/>
      <c r="BOT33" s="731"/>
      <c r="BOU33" s="731"/>
      <c r="BOV33" s="731"/>
      <c r="BOW33" s="731"/>
      <c r="BOX33" s="731"/>
      <c r="BOY33" s="731"/>
      <c r="BOZ33" s="731"/>
      <c r="BPA33" s="731"/>
      <c r="BPB33" s="731"/>
      <c r="BPC33" s="731"/>
      <c r="BPD33" s="731"/>
      <c r="BPE33" s="731"/>
      <c r="BPF33" s="731"/>
      <c r="BPG33" s="731"/>
      <c r="BPH33" s="731"/>
      <c r="BPI33" s="731"/>
      <c r="BPJ33" s="731"/>
      <c r="BPK33" s="731"/>
      <c r="BPL33" s="731"/>
      <c r="BPM33" s="731"/>
      <c r="BPN33" s="731"/>
      <c r="BPO33" s="731"/>
      <c r="BPP33" s="731"/>
      <c r="BPQ33" s="731"/>
      <c r="BPR33" s="731"/>
      <c r="BPS33" s="731"/>
      <c r="BPT33" s="731"/>
      <c r="BPU33" s="731"/>
      <c r="BPV33" s="731"/>
      <c r="BPW33" s="731"/>
      <c r="BPX33" s="731"/>
      <c r="BPY33" s="731"/>
      <c r="BPZ33" s="731"/>
      <c r="BQA33" s="731"/>
      <c r="BQB33" s="731"/>
      <c r="BQC33" s="731"/>
      <c r="BQD33" s="731"/>
      <c r="BQE33" s="731"/>
      <c r="BQF33" s="731"/>
      <c r="BQG33" s="731"/>
      <c r="BQH33" s="731"/>
      <c r="BQI33" s="731"/>
      <c r="BQJ33" s="731"/>
      <c r="BQK33" s="731"/>
      <c r="BQL33" s="731"/>
      <c r="BQM33" s="731"/>
      <c r="BQN33" s="731"/>
      <c r="BQO33" s="731"/>
      <c r="BQP33" s="731"/>
      <c r="BQQ33" s="731"/>
      <c r="BQR33" s="731"/>
      <c r="BQS33" s="731"/>
      <c r="BQT33" s="731"/>
      <c r="BQU33" s="731"/>
      <c r="BQV33" s="731"/>
      <c r="BQW33" s="731"/>
      <c r="BQX33" s="731"/>
      <c r="BQY33" s="731"/>
      <c r="BQZ33" s="731"/>
      <c r="BRA33" s="731"/>
      <c r="BRB33" s="731"/>
      <c r="BRC33" s="731"/>
      <c r="BRD33" s="731"/>
      <c r="BRE33" s="731"/>
      <c r="BRF33" s="731"/>
      <c r="BRG33" s="731"/>
      <c r="BRH33" s="731"/>
      <c r="BRI33" s="731"/>
      <c r="BRJ33" s="731"/>
      <c r="BRK33" s="731"/>
      <c r="BRL33" s="731"/>
      <c r="BRM33" s="731"/>
      <c r="BRN33" s="731"/>
      <c r="BRO33" s="731"/>
      <c r="BRP33" s="731"/>
      <c r="BRQ33" s="731"/>
      <c r="BRR33" s="731"/>
      <c r="BRS33" s="731"/>
      <c r="BRT33" s="731"/>
      <c r="BRU33" s="731"/>
      <c r="BRV33" s="731"/>
      <c r="BRW33" s="731"/>
      <c r="BRX33" s="731"/>
      <c r="BRY33" s="731"/>
      <c r="BRZ33" s="731"/>
      <c r="BSA33" s="731"/>
      <c r="BSB33" s="731"/>
      <c r="BSC33" s="731"/>
      <c r="BSD33" s="731"/>
      <c r="BSE33" s="731"/>
      <c r="BSF33" s="731"/>
      <c r="BSG33" s="731"/>
      <c r="BSH33" s="731"/>
      <c r="BSI33" s="731"/>
      <c r="BSJ33" s="731"/>
      <c r="BSK33" s="731"/>
      <c r="BSL33" s="731"/>
      <c r="BSM33" s="731"/>
      <c r="BSN33" s="731"/>
      <c r="BSO33" s="731"/>
      <c r="BSP33" s="731"/>
      <c r="BSQ33" s="731"/>
      <c r="BSR33" s="731"/>
      <c r="BSS33" s="731"/>
      <c r="BST33" s="731"/>
      <c r="BSU33" s="731"/>
      <c r="BSV33" s="731"/>
      <c r="BSW33" s="731"/>
      <c r="BSX33" s="731"/>
      <c r="BSY33" s="731"/>
      <c r="BSZ33" s="731"/>
      <c r="BTA33" s="731"/>
      <c r="BTB33" s="731"/>
      <c r="BTC33" s="731"/>
      <c r="BTD33" s="731"/>
      <c r="BTE33" s="731"/>
      <c r="BTF33" s="731"/>
      <c r="BTG33" s="731"/>
      <c r="BTH33" s="731"/>
      <c r="BTI33" s="731"/>
      <c r="BTJ33" s="731"/>
      <c r="BTK33" s="731"/>
      <c r="BTL33" s="731"/>
      <c r="BTM33" s="731"/>
      <c r="BTN33" s="731"/>
      <c r="BTO33" s="731"/>
      <c r="BTP33" s="731"/>
      <c r="BTQ33" s="731"/>
      <c r="BTR33" s="731"/>
      <c r="BTS33" s="731"/>
      <c r="BTT33" s="731"/>
      <c r="BTU33" s="731"/>
      <c r="BTV33" s="731"/>
      <c r="BTW33" s="731"/>
      <c r="BTX33" s="731"/>
      <c r="BTY33" s="731"/>
      <c r="BTZ33" s="731"/>
      <c r="BUA33" s="731"/>
      <c r="BUB33" s="731"/>
      <c r="BUC33" s="731"/>
      <c r="BUD33" s="731"/>
      <c r="BUE33" s="731"/>
      <c r="BUF33" s="731"/>
      <c r="BUG33" s="731"/>
      <c r="BUH33" s="731"/>
      <c r="BUI33" s="731"/>
      <c r="BUJ33" s="731"/>
      <c r="BUK33" s="731"/>
      <c r="BUL33" s="731"/>
      <c r="BUM33" s="731"/>
      <c r="BUN33" s="731"/>
      <c r="BUO33" s="731"/>
      <c r="BUP33" s="731"/>
      <c r="BUQ33" s="731"/>
      <c r="BUR33" s="731"/>
      <c r="BUS33" s="731"/>
      <c r="BUT33" s="731"/>
      <c r="BUU33" s="731"/>
      <c r="BUV33" s="731"/>
      <c r="BUW33" s="731"/>
      <c r="BUX33" s="731"/>
      <c r="BUY33" s="731"/>
      <c r="BUZ33" s="731"/>
      <c r="BVA33" s="731"/>
      <c r="BVB33" s="731"/>
      <c r="BVC33" s="731"/>
      <c r="BVD33" s="731"/>
      <c r="BVE33" s="731"/>
      <c r="BVF33" s="731"/>
      <c r="BVG33" s="731"/>
      <c r="BVH33" s="731"/>
      <c r="BVI33" s="731"/>
      <c r="BVJ33" s="731"/>
      <c r="BVK33" s="731"/>
      <c r="BVL33" s="731"/>
      <c r="BVM33" s="731"/>
      <c r="BVN33" s="731"/>
      <c r="BVO33" s="731"/>
      <c r="BVP33" s="731"/>
      <c r="BVQ33" s="731"/>
      <c r="BVR33" s="731"/>
      <c r="BVS33" s="731"/>
      <c r="BVT33" s="731"/>
      <c r="BVU33" s="731"/>
      <c r="BVV33" s="731"/>
      <c r="BVW33" s="731"/>
      <c r="BVX33" s="731"/>
      <c r="BVY33" s="731"/>
      <c r="BVZ33" s="731"/>
      <c r="BWA33" s="731"/>
      <c r="BWB33" s="731"/>
      <c r="BWC33" s="731"/>
      <c r="BWD33" s="731"/>
      <c r="BWE33" s="731"/>
      <c r="BWF33" s="731"/>
      <c r="BWG33" s="731"/>
      <c r="BWH33" s="731"/>
      <c r="BWI33" s="731"/>
      <c r="BWJ33" s="731"/>
      <c r="BWK33" s="731"/>
      <c r="BWL33" s="731"/>
      <c r="BWM33" s="731"/>
      <c r="BWN33" s="731"/>
      <c r="BWO33" s="731"/>
      <c r="BWP33" s="731"/>
      <c r="BWQ33" s="731"/>
      <c r="BWR33" s="731"/>
      <c r="BWS33" s="731"/>
      <c r="BWT33" s="731"/>
      <c r="BWU33" s="731"/>
      <c r="BWV33" s="731"/>
      <c r="BWW33" s="731"/>
      <c r="BWX33" s="731"/>
      <c r="BWY33" s="731"/>
      <c r="BWZ33" s="731"/>
      <c r="BXA33" s="731"/>
      <c r="BXB33" s="731"/>
      <c r="BXC33" s="731"/>
      <c r="BXD33" s="731"/>
      <c r="BXE33" s="731"/>
      <c r="BXF33" s="731"/>
      <c r="BXG33" s="731"/>
      <c r="BXH33" s="731"/>
      <c r="BXI33" s="731"/>
      <c r="BXJ33" s="731"/>
      <c r="BXK33" s="731"/>
      <c r="BXL33" s="731"/>
      <c r="BXM33" s="731"/>
      <c r="BXN33" s="731"/>
      <c r="BXO33" s="731"/>
      <c r="BXP33" s="731"/>
      <c r="BXQ33" s="731"/>
      <c r="BXR33" s="731"/>
      <c r="BXS33" s="731"/>
      <c r="BXT33" s="731"/>
      <c r="BXU33" s="731"/>
      <c r="BXV33" s="731"/>
      <c r="BXW33" s="731"/>
      <c r="BXX33" s="731"/>
      <c r="BXY33" s="731"/>
      <c r="BXZ33" s="731"/>
      <c r="BYA33" s="731"/>
      <c r="BYB33" s="731"/>
      <c r="BYC33" s="731"/>
      <c r="BYD33" s="731"/>
      <c r="BYE33" s="731"/>
      <c r="BYF33" s="731"/>
      <c r="BYG33" s="731"/>
      <c r="BYH33" s="731"/>
      <c r="BYI33" s="731"/>
      <c r="BYJ33" s="731"/>
      <c r="BYK33" s="731"/>
      <c r="BYL33" s="731"/>
      <c r="BYM33" s="731"/>
      <c r="BYN33" s="731"/>
      <c r="BYO33" s="731"/>
      <c r="BYP33" s="731"/>
      <c r="BYQ33" s="731"/>
      <c r="BYR33" s="731"/>
      <c r="BYS33" s="731"/>
      <c r="BYT33" s="731"/>
      <c r="BYU33" s="731"/>
      <c r="BYV33" s="731"/>
      <c r="BYW33" s="731"/>
      <c r="BYX33" s="731"/>
      <c r="BYY33" s="731"/>
      <c r="BYZ33" s="731"/>
      <c r="BZA33" s="731"/>
      <c r="BZB33" s="731"/>
      <c r="BZC33" s="731"/>
      <c r="BZD33" s="731"/>
      <c r="BZE33" s="731"/>
      <c r="BZF33" s="731"/>
      <c r="BZG33" s="731"/>
      <c r="BZH33" s="731"/>
      <c r="BZI33" s="731"/>
      <c r="BZJ33" s="731"/>
      <c r="BZK33" s="731"/>
      <c r="BZL33" s="731"/>
      <c r="BZM33" s="731"/>
      <c r="BZN33" s="731"/>
      <c r="BZO33" s="731"/>
      <c r="BZP33" s="731"/>
      <c r="BZQ33" s="731"/>
      <c r="BZR33" s="731"/>
      <c r="BZS33" s="731"/>
      <c r="BZT33" s="731"/>
      <c r="BZU33" s="731"/>
      <c r="BZV33" s="731"/>
      <c r="BZW33" s="731"/>
      <c r="BZX33" s="731"/>
      <c r="BZY33" s="731"/>
      <c r="BZZ33" s="731"/>
      <c r="CAA33" s="731"/>
      <c r="CAB33" s="731"/>
      <c r="CAC33" s="731"/>
      <c r="CAD33" s="731"/>
      <c r="CAE33" s="731"/>
      <c r="CAF33" s="731"/>
      <c r="CAG33" s="731"/>
      <c r="CAH33" s="731"/>
      <c r="CAI33" s="731"/>
      <c r="CAJ33" s="731"/>
      <c r="CAK33" s="731"/>
      <c r="CAL33" s="731"/>
      <c r="CAM33" s="731"/>
      <c r="CAN33" s="731"/>
      <c r="CAO33" s="731"/>
      <c r="CAP33" s="731"/>
      <c r="CAQ33" s="731"/>
      <c r="CAR33" s="731"/>
      <c r="CAS33" s="731"/>
      <c r="CAT33" s="731"/>
      <c r="CAU33" s="731"/>
      <c r="CAV33" s="731"/>
      <c r="CAW33" s="731"/>
      <c r="CAX33" s="731"/>
      <c r="CAY33" s="731"/>
      <c r="CAZ33" s="731"/>
      <c r="CBA33" s="731"/>
      <c r="CBB33" s="731"/>
      <c r="CBC33" s="731"/>
      <c r="CBD33" s="731"/>
      <c r="CBE33" s="731"/>
      <c r="CBF33" s="731"/>
      <c r="CBG33" s="731"/>
      <c r="CBH33" s="731"/>
      <c r="CBI33" s="731"/>
      <c r="CBJ33" s="731"/>
      <c r="CBK33" s="731"/>
      <c r="CBL33" s="731"/>
      <c r="CBM33" s="731"/>
      <c r="CBN33" s="731"/>
      <c r="CBO33" s="731"/>
      <c r="CBP33" s="731"/>
      <c r="CBQ33" s="731"/>
      <c r="CBR33" s="731"/>
      <c r="CBS33" s="731"/>
      <c r="CBT33" s="731"/>
      <c r="CBU33" s="731"/>
      <c r="CBV33" s="731"/>
      <c r="CBW33" s="731"/>
      <c r="CBX33" s="731"/>
      <c r="CBY33" s="731"/>
      <c r="CBZ33" s="731"/>
      <c r="CCA33" s="731"/>
      <c r="CCB33" s="731"/>
      <c r="CCC33" s="731"/>
      <c r="CCD33" s="731"/>
      <c r="CCE33" s="731"/>
      <c r="CCF33" s="731"/>
      <c r="CCG33" s="731"/>
      <c r="CCH33" s="731"/>
      <c r="CCI33" s="731"/>
      <c r="CCJ33" s="731"/>
      <c r="CCK33" s="731"/>
      <c r="CCL33" s="731"/>
      <c r="CCM33" s="731"/>
      <c r="CCN33" s="731"/>
      <c r="CCO33" s="731"/>
      <c r="CCP33" s="731"/>
      <c r="CCQ33" s="731"/>
      <c r="CCR33" s="731"/>
      <c r="CCS33" s="731"/>
      <c r="CCT33" s="731"/>
      <c r="CCU33" s="731"/>
      <c r="CCV33" s="731"/>
      <c r="CCW33" s="731"/>
      <c r="CCX33" s="731"/>
      <c r="CCY33" s="731"/>
      <c r="CCZ33" s="731"/>
      <c r="CDA33" s="731"/>
      <c r="CDB33" s="731"/>
      <c r="CDC33" s="731"/>
      <c r="CDD33" s="731"/>
      <c r="CDE33" s="731"/>
      <c r="CDF33" s="731"/>
      <c r="CDG33" s="731"/>
      <c r="CDH33" s="731"/>
      <c r="CDI33" s="731"/>
      <c r="CDJ33" s="731"/>
      <c r="CDK33" s="731"/>
      <c r="CDL33" s="731"/>
      <c r="CDM33" s="731"/>
      <c r="CDN33" s="731"/>
      <c r="CDO33" s="731"/>
      <c r="CDP33" s="731"/>
      <c r="CDQ33" s="731"/>
      <c r="CDR33" s="731"/>
      <c r="CDS33" s="731"/>
      <c r="CDT33" s="731"/>
      <c r="CDU33" s="731"/>
      <c r="CDV33" s="731"/>
      <c r="CDW33" s="731"/>
      <c r="CDX33" s="731"/>
      <c r="CDY33" s="731"/>
      <c r="CDZ33" s="731"/>
      <c r="CEA33" s="731"/>
      <c r="CEB33" s="731"/>
      <c r="CEC33" s="731"/>
      <c r="CED33" s="731"/>
      <c r="CEE33" s="731"/>
      <c r="CEF33" s="731"/>
      <c r="CEG33" s="731"/>
      <c r="CEH33" s="731"/>
      <c r="CEI33" s="731"/>
      <c r="CEJ33" s="731"/>
      <c r="CEK33" s="731"/>
      <c r="CEL33" s="731"/>
      <c r="CEM33" s="731"/>
      <c r="CEN33" s="731"/>
      <c r="CEO33" s="731"/>
      <c r="CEP33" s="731"/>
      <c r="CEQ33" s="731"/>
      <c r="CER33" s="731"/>
      <c r="CES33" s="731"/>
      <c r="CET33" s="731"/>
      <c r="CEU33" s="731"/>
      <c r="CEV33" s="731"/>
      <c r="CEW33" s="731"/>
      <c r="CEX33" s="731"/>
      <c r="CEY33" s="731"/>
      <c r="CEZ33" s="731"/>
      <c r="CFA33" s="731"/>
      <c r="CFB33" s="731"/>
      <c r="CFC33" s="731"/>
      <c r="CFD33" s="731"/>
      <c r="CFE33" s="731"/>
      <c r="CFF33" s="731"/>
      <c r="CFG33" s="731"/>
      <c r="CFH33" s="731"/>
      <c r="CFI33" s="731"/>
      <c r="CFJ33" s="731"/>
      <c r="CFK33" s="731"/>
      <c r="CFL33" s="731"/>
      <c r="CFM33" s="731"/>
      <c r="CFN33" s="731"/>
      <c r="CFO33" s="731"/>
      <c r="CFP33" s="731"/>
      <c r="CFQ33" s="731"/>
      <c r="CFR33" s="731"/>
      <c r="CFS33" s="731"/>
      <c r="CFT33" s="731"/>
      <c r="CFU33" s="731"/>
      <c r="CFV33" s="731"/>
      <c r="CFW33" s="731"/>
      <c r="CFX33" s="731"/>
      <c r="CFY33" s="731"/>
      <c r="CFZ33" s="731"/>
      <c r="CGA33" s="731"/>
      <c r="CGB33" s="731"/>
      <c r="CGC33" s="731"/>
      <c r="CGD33" s="731"/>
      <c r="CGE33" s="731"/>
      <c r="CGF33" s="731"/>
      <c r="CGG33" s="731"/>
      <c r="CGH33" s="731"/>
      <c r="CGI33" s="731"/>
      <c r="CGJ33" s="731"/>
      <c r="CGK33" s="731"/>
      <c r="CGL33" s="731"/>
      <c r="CGM33" s="731"/>
      <c r="CGN33" s="731"/>
      <c r="CGO33" s="731"/>
      <c r="CGP33" s="731"/>
      <c r="CGQ33" s="731"/>
      <c r="CGR33" s="731"/>
      <c r="CGS33" s="731"/>
      <c r="CGT33" s="731"/>
      <c r="CGU33" s="731"/>
      <c r="CGV33" s="731"/>
      <c r="CGW33" s="731"/>
      <c r="CGX33" s="731"/>
      <c r="CGY33" s="731"/>
      <c r="CGZ33" s="731"/>
      <c r="CHA33" s="731"/>
      <c r="CHB33" s="731"/>
      <c r="CHC33" s="731"/>
      <c r="CHD33" s="731"/>
      <c r="CHE33" s="731"/>
      <c r="CHF33" s="731"/>
      <c r="CHG33" s="731"/>
      <c r="CHH33" s="731"/>
      <c r="CHI33" s="731"/>
      <c r="CHJ33" s="731"/>
      <c r="CHK33" s="731"/>
      <c r="CHL33" s="731"/>
      <c r="CHM33" s="731"/>
      <c r="CHN33" s="731"/>
      <c r="CHO33" s="731"/>
      <c r="CHP33" s="731"/>
      <c r="CHQ33" s="731"/>
      <c r="CHR33" s="731"/>
      <c r="CHS33" s="731"/>
      <c r="CHT33" s="731"/>
      <c r="CHU33" s="731"/>
      <c r="CHV33" s="731"/>
      <c r="CHW33" s="731"/>
      <c r="CHX33" s="731"/>
      <c r="CHY33" s="731"/>
      <c r="CHZ33" s="731"/>
      <c r="CIA33" s="731"/>
      <c r="CIB33" s="731"/>
      <c r="CIC33" s="731"/>
      <c r="CID33" s="731"/>
      <c r="CIE33" s="731"/>
      <c r="CIF33" s="731"/>
      <c r="CIG33" s="731"/>
      <c r="CIH33" s="731"/>
      <c r="CII33" s="731"/>
      <c r="CIJ33" s="731"/>
      <c r="CIK33" s="731"/>
      <c r="CIL33" s="731"/>
      <c r="CIM33" s="731"/>
      <c r="CIN33" s="731"/>
      <c r="CIO33" s="731"/>
      <c r="CIP33" s="731"/>
      <c r="CIQ33" s="731"/>
      <c r="CIR33" s="731"/>
      <c r="CIS33" s="731"/>
      <c r="CIT33" s="731"/>
      <c r="CIU33" s="731"/>
      <c r="CIV33" s="731"/>
      <c r="CIW33" s="731"/>
      <c r="CIX33" s="731"/>
      <c r="CIY33" s="731"/>
      <c r="CIZ33" s="731"/>
      <c r="CJA33" s="731"/>
      <c r="CJB33" s="731"/>
      <c r="CJC33" s="731"/>
      <c r="CJD33" s="731"/>
      <c r="CJE33" s="731"/>
      <c r="CJF33" s="731"/>
      <c r="CJG33" s="731"/>
      <c r="CJH33" s="731"/>
      <c r="CJI33" s="731"/>
      <c r="CJJ33" s="731"/>
      <c r="CJK33" s="731"/>
      <c r="CJL33" s="731"/>
      <c r="CJM33" s="731"/>
      <c r="CJN33" s="731"/>
      <c r="CJO33" s="731"/>
      <c r="CJP33" s="731"/>
      <c r="CJQ33" s="731"/>
      <c r="CJR33" s="731"/>
      <c r="CJS33" s="731"/>
      <c r="CJT33" s="731"/>
      <c r="CJU33" s="731"/>
      <c r="CJV33" s="731"/>
      <c r="CJW33" s="731"/>
      <c r="CJX33" s="731"/>
      <c r="CJY33" s="731"/>
      <c r="CJZ33" s="731"/>
      <c r="CKA33" s="731"/>
      <c r="CKB33" s="731"/>
      <c r="CKC33" s="731"/>
      <c r="CKD33" s="731"/>
      <c r="CKE33" s="731"/>
      <c r="CKF33" s="731"/>
      <c r="CKG33" s="731"/>
      <c r="CKH33" s="731"/>
      <c r="CKI33" s="731"/>
      <c r="CKJ33" s="731"/>
      <c r="CKK33" s="731"/>
      <c r="CKL33" s="731"/>
      <c r="CKM33" s="731"/>
      <c r="CKN33" s="731"/>
      <c r="CKO33" s="731"/>
      <c r="CKP33" s="731"/>
      <c r="CKQ33" s="731"/>
      <c r="CKR33" s="731"/>
      <c r="CKS33" s="731"/>
      <c r="CKT33" s="731"/>
      <c r="CKU33" s="731"/>
      <c r="CKV33" s="731"/>
      <c r="CKW33" s="731"/>
      <c r="CKX33" s="731"/>
      <c r="CKY33" s="731"/>
      <c r="CKZ33" s="731"/>
      <c r="CLA33" s="731"/>
      <c r="CLB33" s="731"/>
      <c r="CLC33" s="731"/>
      <c r="CLD33" s="731"/>
      <c r="CLE33" s="731"/>
      <c r="CLF33" s="731"/>
      <c r="CLG33" s="731"/>
      <c r="CLH33" s="731"/>
      <c r="CLI33" s="731"/>
      <c r="CLJ33" s="731"/>
      <c r="CLK33" s="731"/>
      <c r="CLL33" s="731"/>
      <c r="CLM33" s="731"/>
      <c r="CLN33" s="731"/>
      <c r="CLO33" s="731"/>
      <c r="CLP33" s="731"/>
      <c r="CLQ33" s="731"/>
      <c r="CLR33" s="731"/>
      <c r="CLS33" s="731"/>
      <c r="CLT33" s="731"/>
      <c r="CLU33" s="731"/>
      <c r="CLV33" s="731"/>
      <c r="CLW33" s="731"/>
      <c r="CLX33" s="731"/>
      <c r="CLY33" s="731"/>
      <c r="CLZ33" s="731"/>
      <c r="CMA33" s="731"/>
      <c r="CMB33" s="731"/>
      <c r="CMC33" s="731"/>
      <c r="CMD33" s="731"/>
      <c r="CME33" s="731"/>
      <c r="CMF33" s="731"/>
      <c r="CMG33" s="731"/>
      <c r="CMH33" s="731"/>
      <c r="CMI33" s="731"/>
      <c r="CMJ33" s="731"/>
      <c r="CMK33" s="731"/>
      <c r="CML33" s="731"/>
      <c r="CMM33" s="731"/>
      <c r="CMN33" s="731"/>
      <c r="CMO33" s="731"/>
      <c r="CMP33" s="731"/>
      <c r="CMQ33" s="731"/>
      <c r="CMR33" s="731"/>
      <c r="CMS33" s="731"/>
      <c r="CMT33" s="731"/>
      <c r="CMU33" s="731"/>
      <c r="CMV33" s="731"/>
      <c r="CMW33" s="731"/>
      <c r="CMX33" s="731"/>
      <c r="CMY33" s="731"/>
      <c r="CMZ33" s="731"/>
      <c r="CNA33" s="731"/>
      <c r="CNB33" s="731"/>
      <c r="CNC33" s="731"/>
      <c r="CND33" s="731"/>
      <c r="CNE33" s="731"/>
      <c r="CNF33" s="731"/>
      <c r="CNG33" s="731"/>
      <c r="CNH33" s="731"/>
      <c r="CNI33" s="731"/>
      <c r="CNJ33" s="731"/>
      <c r="CNK33" s="731"/>
      <c r="CNL33" s="731"/>
      <c r="CNM33" s="731"/>
      <c r="CNN33" s="731"/>
      <c r="CNO33" s="731"/>
      <c r="CNP33" s="731"/>
      <c r="CNQ33" s="731"/>
      <c r="CNR33" s="731"/>
      <c r="CNS33" s="731"/>
      <c r="CNT33" s="731"/>
      <c r="CNU33" s="731"/>
      <c r="CNV33" s="731"/>
      <c r="CNW33" s="731"/>
      <c r="CNX33" s="731"/>
      <c r="CNY33" s="731"/>
      <c r="CNZ33" s="731"/>
      <c r="COA33" s="731"/>
      <c r="COB33" s="731"/>
      <c r="COC33" s="731"/>
      <c r="COD33" s="731"/>
      <c r="COE33" s="731"/>
      <c r="COF33" s="731"/>
      <c r="COG33" s="731"/>
      <c r="COH33" s="731"/>
      <c r="COI33" s="731"/>
      <c r="COJ33" s="731"/>
      <c r="COK33" s="731"/>
      <c r="COL33" s="731"/>
      <c r="COM33" s="731"/>
      <c r="CON33" s="731"/>
      <c r="COO33" s="731"/>
      <c r="COP33" s="731"/>
      <c r="COQ33" s="731"/>
      <c r="COR33" s="731"/>
      <c r="COS33" s="731"/>
      <c r="COT33" s="731"/>
      <c r="COU33" s="731"/>
      <c r="COV33" s="731"/>
      <c r="COW33" s="731"/>
      <c r="COX33" s="731"/>
      <c r="COY33" s="731"/>
      <c r="COZ33" s="731"/>
      <c r="CPA33" s="731"/>
      <c r="CPB33" s="731"/>
      <c r="CPC33" s="731"/>
      <c r="CPD33" s="731"/>
      <c r="CPE33" s="731"/>
      <c r="CPF33" s="731"/>
      <c r="CPG33" s="731"/>
      <c r="CPH33" s="731"/>
      <c r="CPI33" s="731"/>
      <c r="CPJ33" s="731"/>
      <c r="CPK33" s="731"/>
      <c r="CPL33" s="731"/>
      <c r="CPM33" s="731"/>
      <c r="CPN33" s="731"/>
      <c r="CPO33" s="731"/>
      <c r="CPP33" s="731"/>
      <c r="CPQ33" s="731"/>
      <c r="CPR33" s="731"/>
      <c r="CPS33" s="731"/>
      <c r="CPT33" s="731"/>
      <c r="CPU33" s="731"/>
      <c r="CPV33" s="731"/>
      <c r="CPW33" s="731"/>
      <c r="CPX33" s="731"/>
      <c r="CPY33" s="731"/>
      <c r="CPZ33" s="731"/>
      <c r="CQA33" s="731"/>
      <c r="CQB33" s="731"/>
      <c r="CQC33" s="731"/>
      <c r="CQD33" s="731"/>
      <c r="CQE33" s="731"/>
      <c r="CQF33" s="731"/>
      <c r="CQG33" s="731"/>
      <c r="CQH33" s="731"/>
      <c r="CQI33" s="731"/>
      <c r="CQJ33" s="731"/>
      <c r="CQK33" s="731"/>
      <c r="CQL33" s="731"/>
      <c r="CQM33" s="731"/>
      <c r="CQN33" s="731"/>
      <c r="CQO33" s="731"/>
      <c r="CQP33" s="731"/>
      <c r="CQQ33" s="731"/>
      <c r="CQR33" s="731"/>
      <c r="CQS33" s="731"/>
      <c r="CQT33" s="731"/>
      <c r="CQU33" s="731"/>
      <c r="CQV33" s="731"/>
      <c r="CQW33" s="731"/>
      <c r="CQX33" s="731"/>
      <c r="CQY33" s="731"/>
      <c r="CQZ33" s="731"/>
      <c r="CRA33" s="731"/>
      <c r="CRB33" s="731"/>
      <c r="CRC33" s="731"/>
      <c r="CRD33" s="731"/>
      <c r="CRE33" s="731"/>
      <c r="CRF33" s="731"/>
      <c r="CRG33" s="731"/>
      <c r="CRH33" s="731"/>
      <c r="CRI33" s="731"/>
      <c r="CRJ33" s="731"/>
      <c r="CRK33" s="731"/>
      <c r="CRL33" s="731"/>
      <c r="CRM33" s="731"/>
      <c r="CRN33" s="731"/>
      <c r="CRO33" s="731"/>
      <c r="CRP33" s="731"/>
      <c r="CRQ33" s="731"/>
      <c r="CRR33" s="731"/>
      <c r="CRS33" s="731"/>
      <c r="CRT33" s="731"/>
      <c r="CRU33" s="731"/>
      <c r="CRV33" s="731"/>
      <c r="CRW33" s="731"/>
      <c r="CRX33" s="731"/>
      <c r="CRY33" s="731"/>
      <c r="CRZ33" s="731"/>
      <c r="CSA33" s="731"/>
      <c r="CSB33" s="731"/>
      <c r="CSC33" s="731"/>
      <c r="CSD33" s="731"/>
      <c r="CSE33" s="731"/>
      <c r="CSF33" s="731"/>
      <c r="CSG33" s="731"/>
      <c r="CSH33" s="731"/>
      <c r="CSI33" s="731"/>
      <c r="CSJ33" s="731"/>
      <c r="CSK33" s="731"/>
      <c r="CSL33" s="731"/>
      <c r="CSM33" s="731"/>
      <c r="CSN33" s="731"/>
      <c r="CSO33" s="731"/>
      <c r="CSP33" s="731"/>
      <c r="CSQ33" s="731"/>
      <c r="CSR33" s="731"/>
      <c r="CSS33" s="731"/>
      <c r="CST33" s="731"/>
      <c r="CSU33" s="731"/>
      <c r="CSV33" s="731"/>
      <c r="CSW33" s="731"/>
      <c r="CSX33" s="731"/>
      <c r="CSY33" s="731"/>
      <c r="CSZ33" s="731"/>
      <c r="CTA33" s="731"/>
      <c r="CTB33" s="731"/>
      <c r="CTC33" s="731"/>
      <c r="CTD33" s="731"/>
      <c r="CTE33" s="731"/>
      <c r="CTF33" s="731"/>
      <c r="CTG33" s="731"/>
      <c r="CTH33" s="731"/>
      <c r="CTI33" s="731"/>
      <c r="CTJ33" s="731"/>
      <c r="CTK33" s="731"/>
      <c r="CTL33" s="731"/>
      <c r="CTM33" s="731"/>
      <c r="CTN33" s="731"/>
      <c r="CTO33" s="731"/>
      <c r="CTP33" s="731"/>
      <c r="CTQ33" s="731"/>
      <c r="CTR33" s="731"/>
      <c r="CTS33" s="731"/>
      <c r="CTT33" s="731"/>
      <c r="CTU33" s="731"/>
      <c r="CTV33" s="731"/>
      <c r="CTW33" s="731"/>
      <c r="CTX33" s="731"/>
      <c r="CTY33" s="731"/>
      <c r="CTZ33" s="731"/>
      <c r="CUA33" s="731"/>
      <c r="CUB33" s="731"/>
      <c r="CUC33" s="731"/>
      <c r="CUD33" s="731"/>
      <c r="CUE33" s="731"/>
      <c r="CUF33" s="731"/>
      <c r="CUG33" s="731"/>
      <c r="CUH33" s="731"/>
      <c r="CUI33" s="731"/>
      <c r="CUJ33" s="731"/>
      <c r="CUK33" s="731"/>
      <c r="CUL33" s="731"/>
      <c r="CUM33" s="731"/>
      <c r="CUN33" s="731"/>
      <c r="CUO33" s="731"/>
      <c r="CUP33" s="731"/>
      <c r="CUQ33" s="731"/>
      <c r="CUR33" s="731"/>
      <c r="CUS33" s="731"/>
      <c r="CUT33" s="731"/>
      <c r="CUU33" s="731"/>
      <c r="CUV33" s="731"/>
      <c r="CUW33" s="731"/>
      <c r="CUX33" s="731"/>
      <c r="CUY33" s="731"/>
      <c r="CUZ33" s="731"/>
      <c r="CVA33" s="731"/>
      <c r="CVB33" s="731"/>
      <c r="CVC33" s="731"/>
      <c r="CVD33" s="731"/>
      <c r="CVE33" s="731"/>
      <c r="CVF33" s="731"/>
      <c r="CVG33" s="731"/>
      <c r="CVH33" s="731"/>
      <c r="CVI33" s="731"/>
      <c r="CVJ33" s="731"/>
      <c r="CVK33" s="731"/>
      <c r="CVL33" s="731"/>
      <c r="CVM33" s="731"/>
      <c r="CVN33" s="731"/>
      <c r="CVO33" s="731"/>
      <c r="CVP33" s="731"/>
      <c r="CVQ33" s="731"/>
      <c r="CVR33" s="731"/>
      <c r="CVS33" s="731"/>
      <c r="CVT33" s="731"/>
      <c r="CVU33" s="731"/>
      <c r="CVV33" s="731"/>
      <c r="CVW33" s="731"/>
      <c r="CVX33" s="731"/>
      <c r="CVY33" s="731"/>
      <c r="CVZ33" s="731"/>
      <c r="CWA33" s="731"/>
      <c r="CWB33" s="731"/>
      <c r="CWC33" s="731"/>
      <c r="CWD33" s="731"/>
      <c r="CWE33" s="731"/>
      <c r="CWF33" s="731"/>
      <c r="CWG33" s="731"/>
      <c r="CWH33" s="731"/>
      <c r="CWI33" s="731"/>
      <c r="CWJ33" s="731"/>
      <c r="CWK33" s="731"/>
      <c r="CWL33" s="731"/>
      <c r="CWM33" s="731"/>
      <c r="CWN33" s="731"/>
      <c r="CWO33" s="731"/>
      <c r="CWP33" s="731"/>
      <c r="CWQ33" s="731"/>
      <c r="CWR33" s="731"/>
      <c r="CWS33" s="731"/>
      <c r="CWT33" s="731"/>
      <c r="CWU33" s="731"/>
      <c r="CWV33" s="731"/>
      <c r="CWW33" s="731"/>
      <c r="CWX33" s="731"/>
      <c r="CWY33" s="731"/>
      <c r="CWZ33" s="731"/>
      <c r="CXA33" s="731"/>
      <c r="CXB33" s="731"/>
      <c r="CXC33" s="731"/>
      <c r="CXD33" s="731"/>
      <c r="CXE33" s="731"/>
      <c r="CXF33" s="731"/>
      <c r="CXG33" s="731"/>
      <c r="CXH33" s="731"/>
      <c r="CXI33" s="731"/>
      <c r="CXJ33" s="731"/>
      <c r="CXK33" s="731"/>
      <c r="CXL33" s="731"/>
      <c r="CXM33" s="731"/>
      <c r="CXN33" s="731"/>
      <c r="CXO33" s="731"/>
      <c r="CXP33" s="731"/>
      <c r="CXQ33" s="731"/>
      <c r="CXR33" s="731"/>
      <c r="CXS33" s="731"/>
      <c r="CXT33" s="731"/>
      <c r="CXU33" s="731"/>
      <c r="CXV33" s="731"/>
      <c r="CXW33" s="731"/>
      <c r="CXX33" s="731"/>
      <c r="CXY33" s="731"/>
      <c r="CXZ33" s="731"/>
      <c r="CYA33" s="731"/>
      <c r="CYB33" s="731"/>
      <c r="CYC33" s="731"/>
      <c r="CYD33" s="731"/>
      <c r="CYE33" s="731"/>
      <c r="CYF33" s="731"/>
      <c r="CYG33" s="731"/>
      <c r="CYH33" s="731"/>
      <c r="CYI33" s="731"/>
      <c r="CYJ33" s="731"/>
      <c r="CYK33" s="731"/>
      <c r="CYL33" s="731"/>
      <c r="CYM33" s="731"/>
      <c r="CYN33" s="731"/>
      <c r="CYO33" s="731"/>
      <c r="CYP33" s="731"/>
      <c r="CYQ33" s="731"/>
      <c r="CYR33" s="731"/>
      <c r="CYS33" s="731"/>
      <c r="CYT33" s="731"/>
      <c r="CYU33" s="731"/>
      <c r="CYV33" s="731"/>
      <c r="CYW33" s="731"/>
      <c r="CYX33" s="731"/>
      <c r="CYY33" s="731"/>
      <c r="CYZ33" s="731"/>
      <c r="CZA33" s="731"/>
      <c r="CZB33" s="731"/>
      <c r="CZC33" s="731"/>
      <c r="CZD33" s="731"/>
      <c r="CZE33" s="731"/>
      <c r="CZF33" s="731"/>
      <c r="CZG33" s="731"/>
      <c r="CZH33" s="731"/>
      <c r="CZI33" s="731"/>
      <c r="CZJ33" s="731"/>
      <c r="CZK33" s="731"/>
      <c r="CZL33" s="731"/>
      <c r="CZM33" s="731"/>
      <c r="CZN33" s="731"/>
      <c r="CZO33" s="731"/>
      <c r="CZP33" s="731"/>
      <c r="CZQ33" s="731"/>
      <c r="CZR33" s="731"/>
      <c r="CZS33" s="731"/>
      <c r="CZT33" s="731"/>
      <c r="CZU33" s="731"/>
      <c r="CZV33" s="731"/>
      <c r="CZW33" s="731"/>
      <c r="CZX33" s="731"/>
      <c r="CZY33" s="731"/>
      <c r="CZZ33" s="731"/>
      <c r="DAA33" s="731"/>
      <c r="DAB33" s="731"/>
      <c r="DAC33" s="731"/>
      <c r="DAD33" s="731"/>
      <c r="DAE33" s="731"/>
      <c r="DAF33" s="731"/>
      <c r="DAG33" s="731"/>
      <c r="DAH33" s="731"/>
      <c r="DAI33" s="731"/>
      <c r="DAJ33" s="731"/>
      <c r="DAK33" s="731"/>
      <c r="DAL33" s="731"/>
      <c r="DAM33" s="731"/>
      <c r="DAN33" s="731"/>
      <c r="DAO33" s="731"/>
      <c r="DAP33" s="731"/>
      <c r="DAQ33" s="731"/>
      <c r="DAR33" s="731"/>
      <c r="DAS33" s="731"/>
      <c r="DAT33" s="731"/>
      <c r="DAU33" s="731"/>
      <c r="DAV33" s="731"/>
      <c r="DAW33" s="731"/>
      <c r="DAX33" s="731"/>
      <c r="DAY33" s="731"/>
      <c r="DAZ33" s="731"/>
      <c r="DBA33" s="731"/>
      <c r="DBB33" s="731"/>
      <c r="DBC33" s="731"/>
      <c r="DBD33" s="731"/>
      <c r="DBE33" s="731"/>
      <c r="DBF33" s="731"/>
      <c r="DBG33" s="731"/>
      <c r="DBH33" s="731"/>
      <c r="DBI33" s="731"/>
      <c r="DBJ33" s="731"/>
      <c r="DBK33" s="731"/>
      <c r="DBL33" s="731"/>
      <c r="DBM33" s="731"/>
      <c r="DBN33" s="731"/>
      <c r="DBO33" s="731"/>
      <c r="DBP33" s="731"/>
      <c r="DBQ33" s="731"/>
      <c r="DBR33" s="731"/>
      <c r="DBS33" s="731"/>
      <c r="DBT33" s="731"/>
      <c r="DBU33" s="731"/>
      <c r="DBV33" s="731"/>
      <c r="DBW33" s="731"/>
      <c r="DBX33" s="731"/>
      <c r="DBY33" s="731"/>
      <c r="DBZ33" s="731"/>
      <c r="DCA33" s="731"/>
      <c r="DCB33" s="731"/>
      <c r="DCC33" s="731"/>
      <c r="DCD33" s="731"/>
      <c r="DCE33" s="731"/>
      <c r="DCF33" s="731"/>
      <c r="DCG33" s="731"/>
      <c r="DCH33" s="731"/>
      <c r="DCI33" s="731"/>
      <c r="DCJ33" s="731"/>
      <c r="DCK33" s="731"/>
      <c r="DCL33" s="731"/>
      <c r="DCM33" s="731"/>
      <c r="DCN33" s="731"/>
      <c r="DCO33" s="731"/>
      <c r="DCP33" s="731"/>
      <c r="DCQ33" s="731"/>
      <c r="DCR33" s="731"/>
      <c r="DCS33" s="731"/>
      <c r="DCT33" s="731"/>
      <c r="DCU33" s="731"/>
      <c r="DCV33" s="731"/>
      <c r="DCW33" s="731"/>
      <c r="DCX33" s="731"/>
      <c r="DCY33" s="731"/>
      <c r="DCZ33" s="731"/>
      <c r="DDA33" s="731"/>
      <c r="DDB33" s="731"/>
      <c r="DDC33" s="731"/>
      <c r="DDD33" s="731"/>
      <c r="DDE33" s="731"/>
      <c r="DDF33" s="731"/>
      <c r="DDG33" s="731"/>
      <c r="DDH33" s="731"/>
      <c r="DDI33" s="731"/>
      <c r="DDJ33" s="731"/>
      <c r="DDK33" s="731"/>
      <c r="DDL33" s="731"/>
      <c r="DDM33" s="731"/>
      <c r="DDN33" s="731"/>
      <c r="DDO33" s="731"/>
      <c r="DDP33" s="731"/>
      <c r="DDQ33" s="731"/>
      <c r="DDR33" s="731"/>
      <c r="DDS33" s="731"/>
      <c r="DDT33" s="731"/>
      <c r="DDU33" s="731"/>
      <c r="DDV33" s="731"/>
      <c r="DDW33" s="731"/>
      <c r="DDX33" s="731"/>
      <c r="DDY33" s="731"/>
      <c r="DDZ33" s="731"/>
      <c r="DEA33" s="731"/>
      <c r="DEB33" s="731"/>
      <c r="DEC33" s="731"/>
      <c r="DED33" s="731"/>
      <c r="DEE33" s="731"/>
      <c r="DEF33" s="731"/>
      <c r="DEG33" s="731"/>
      <c r="DEH33" s="731"/>
      <c r="DEI33" s="731"/>
      <c r="DEJ33" s="731"/>
      <c r="DEK33" s="731"/>
      <c r="DEL33" s="731"/>
      <c r="DEM33" s="731"/>
      <c r="DEN33" s="731"/>
      <c r="DEO33" s="731"/>
      <c r="DEP33" s="731"/>
      <c r="DEQ33" s="731"/>
      <c r="DER33" s="731"/>
      <c r="DES33" s="731"/>
      <c r="DET33" s="731"/>
      <c r="DEU33" s="731"/>
      <c r="DEV33" s="731"/>
      <c r="DEW33" s="731"/>
      <c r="DEX33" s="731"/>
      <c r="DEY33" s="731"/>
      <c r="DEZ33" s="731"/>
      <c r="DFA33" s="731"/>
      <c r="DFB33" s="731"/>
      <c r="DFC33" s="731"/>
      <c r="DFD33" s="731"/>
      <c r="DFE33" s="731"/>
      <c r="DFF33" s="731"/>
      <c r="DFG33" s="731"/>
      <c r="DFH33" s="731"/>
      <c r="DFI33" s="731"/>
      <c r="DFJ33" s="731"/>
      <c r="DFK33" s="731"/>
      <c r="DFL33" s="731"/>
      <c r="DFM33" s="731"/>
      <c r="DFN33" s="731"/>
      <c r="DFO33" s="731"/>
      <c r="DFP33" s="731"/>
      <c r="DFQ33" s="731"/>
      <c r="DFR33" s="731"/>
      <c r="DFS33" s="731"/>
      <c r="DFT33" s="731"/>
      <c r="DFU33" s="731"/>
      <c r="DFV33" s="731"/>
      <c r="DFW33" s="731"/>
      <c r="DFX33" s="731"/>
      <c r="DFY33" s="731"/>
      <c r="DFZ33" s="731"/>
      <c r="DGA33" s="731"/>
      <c r="DGB33" s="731"/>
      <c r="DGC33" s="731"/>
      <c r="DGD33" s="731"/>
      <c r="DGE33" s="731"/>
      <c r="DGF33" s="731"/>
      <c r="DGG33" s="731"/>
      <c r="DGH33" s="731"/>
      <c r="DGI33" s="731"/>
      <c r="DGJ33" s="731"/>
      <c r="DGK33" s="731"/>
      <c r="DGL33" s="731"/>
      <c r="DGM33" s="731"/>
      <c r="DGN33" s="731"/>
      <c r="DGO33" s="731"/>
      <c r="DGP33" s="731"/>
      <c r="DGQ33" s="731"/>
      <c r="DGR33" s="731"/>
      <c r="DGS33" s="731"/>
      <c r="DGT33" s="731"/>
      <c r="DGU33" s="731"/>
      <c r="DGV33" s="731"/>
      <c r="DGW33" s="731"/>
      <c r="DGX33" s="731"/>
      <c r="DGY33" s="731"/>
      <c r="DGZ33" s="731"/>
      <c r="DHA33" s="731"/>
      <c r="DHB33" s="731"/>
      <c r="DHC33" s="731"/>
      <c r="DHD33" s="731"/>
      <c r="DHE33" s="731"/>
      <c r="DHF33" s="731"/>
      <c r="DHG33" s="731"/>
      <c r="DHH33" s="731"/>
      <c r="DHI33" s="731"/>
      <c r="DHJ33" s="731"/>
      <c r="DHK33" s="731"/>
      <c r="DHL33" s="731"/>
      <c r="DHM33" s="731"/>
      <c r="DHN33" s="731"/>
      <c r="DHO33" s="731"/>
      <c r="DHP33" s="731"/>
      <c r="DHQ33" s="731"/>
      <c r="DHR33" s="731"/>
      <c r="DHS33" s="731"/>
      <c r="DHT33" s="731"/>
      <c r="DHU33" s="731"/>
      <c r="DHV33" s="731"/>
      <c r="DHW33" s="731"/>
      <c r="DHX33" s="731"/>
      <c r="DHY33" s="731"/>
      <c r="DHZ33" s="731"/>
      <c r="DIA33" s="731"/>
      <c r="DIB33" s="731"/>
      <c r="DIC33" s="731"/>
      <c r="DID33" s="731"/>
      <c r="DIE33" s="731"/>
      <c r="DIF33" s="731"/>
      <c r="DIG33" s="731"/>
      <c r="DIH33" s="731"/>
      <c r="DII33" s="731"/>
      <c r="DIJ33" s="731"/>
      <c r="DIK33" s="731"/>
      <c r="DIL33" s="731"/>
      <c r="DIM33" s="731"/>
      <c r="DIN33" s="731"/>
      <c r="DIO33" s="731"/>
      <c r="DIP33" s="731"/>
      <c r="DIQ33" s="731"/>
      <c r="DIR33" s="731"/>
      <c r="DIS33" s="731"/>
      <c r="DIT33" s="731"/>
      <c r="DIU33" s="731"/>
      <c r="DIV33" s="731"/>
      <c r="DIW33" s="731"/>
      <c r="DIX33" s="731"/>
      <c r="DIY33" s="731"/>
      <c r="DIZ33" s="731"/>
      <c r="DJA33" s="731"/>
      <c r="DJB33" s="731"/>
      <c r="DJC33" s="731"/>
      <c r="DJD33" s="731"/>
      <c r="DJE33" s="731"/>
      <c r="DJF33" s="731"/>
      <c r="DJG33" s="731"/>
      <c r="DJH33" s="731"/>
      <c r="DJI33" s="731"/>
      <c r="DJJ33" s="731"/>
      <c r="DJK33" s="731"/>
      <c r="DJL33" s="731"/>
      <c r="DJM33" s="731"/>
      <c r="DJN33" s="731"/>
      <c r="DJO33" s="731"/>
      <c r="DJP33" s="731"/>
      <c r="DJQ33" s="731"/>
      <c r="DJR33" s="731"/>
      <c r="DJS33" s="731"/>
      <c r="DJT33" s="731"/>
      <c r="DJU33" s="731"/>
      <c r="DJV33" s="731"/>
      <c r="DJW33" s="731"/>
      <c r="DJX33" s="731"/>
      <c r="DJY33" s="731"/>
      <c r="DJZ33" s="731"/>
      <c r="DKA33" s="731"/>
      <c r="DKB33" s="731"/>
      <c r="DKC33" s="731"/>
      <c r="DKD33" s="731"/>
      <c r="DKE33" s="731"/>
      <c r="DKF33" s="731"/>
      <c r="DKG33" s="731"/>
      <c r="DKH33" s="731"/>
      <c r="DKI33" s="731"/>
      <c r="DKJ33" s="731"/>
      <c r="DKK33" s="731"/>
      <c r="DKL33" s="731"/>
      <c r="DKM33" s="731"/>
      <c r="DKN33" s="731"/>
      <c r="DKO33" s="731"/>
      <c r="DKP33" s="731"/>
      <c r="DKQ33" s="731"/>
      <c r="DKR33" s="731"/>
      <c r="DKS33" s="731"/>
      <c r="DKT33" s="731"/>
      <c r="DKU33" s="731"/>
      <c r="DKV33" s="731"/>
      <c r="DKW33" s="731"/>
      <c r="DKX33" s="731"/>
      <c r="DKY33" s="731"/>
      <c r="DKZ33" s="731"/>
      <c r="DLA33" s="731"/>
      <c r="DLB33" s="731"/>
      <c r="DLC33" s="731"/>
      <c r="DLD33" s="731"/>
      <c r="DLE33" s="731"/>
      <c r="DLF33" s="731"/>
      <c r="DLG33" s="731"/>
      <c r="DLH33" s="731"/>
      <c r="DLI33" s="731"/>
      <c r="DLJ33" s="731"/>
      <c r="DLK33" s="731"/>
      <c r="DLL33" s="731"/>
      <c r="DLM33" s="731"/>
      <c r="DLN33" s="731"/>
      <c r="DLO33" s="731"/>
      <c r="DLP33" s="731"/>
      <c r="DLQ33" s="731"/>
      <c r="DLR33" s="731"/>
      <c r="DLS33" s="731"/>
      <c r="DLT33" s="731"/>
      <c r="DLU33" s="731"/>
      <c r="DLV33" s="731"/>
      <c r="DLW33" s="731"/>
      <c r="DLX33" s="731"/>
      <c r="DLY33" s="731"/>
      <c r="DLZ33" s="731"/>
      <c r="DMA33" s="731"/>
      <c r="DMB33" s="731"/>
      <c r="DMC33" s="731"/>
      <c r="DMD33" s="731"/>
      <c r="DME33" s="731"/>
      <c r="DMF33" s="731"/>
      <c r="DMG33" s="731"/>
      <c r="DMH33" s="731"/>
      <c r="DMI33" s="731"/>
      <c r="DMJ33" s="731"/>
      <c r="DMK33" s="731"/>
      <c r="DML33" s="731"/>
      <c r="DMM33" s="731"/>
      <c r="DMN33" s="731"/>
      <c r="DMO33" s="731"/>
      <c r="DMP33" s="731"/>
      <c r="DMQ33" s="731"/>
      <c r="DMR33" s="731"/>
      <c r="DMS33" s="731"/>
      <c r="DMT33" s="731"/>
      <c r="DMU33" s="731"/>
      <c r="DMV33" s="731"/>
      <c r="DMW33" s="731"/>
      <c r="DMX33" s="731"/>
      <c r="DMY33" s="731"/>
      <c r="DMZ33" s="731"/>
      <c r="DNA33" s="731"/>
      <c r="DNB33" s="731"/>
      <c r="DNC33" s="731"/>
      <c r="DND33" s="731"/>
      <c r="DNE33" s="731"/>
      <c r="DNF33" s="731"/>
      <c r="DNG33" s="731"/>
      <c r="DNH33" s="731"/>
      <c r="DNI33" s="731"/>
      <c r="DNJ33" s="731"/>
      <c r="DNK33" s="731"/>
      <c r="DNL33" s="731"/>
      <c r="DNM33" s="731"/>
      <c r="DNN33" s="731"/>
      <c r="DNO33" s="731"/>
      <c r="DNP33" s="731"/>
      <c r="DNQ33" s="731"/>
      <c r="DNR33" s="731"/>
      <c r="DNS33" s="731"/>
      <c r="DNT33" s="731"/>
      <c r="DNU33" s="731"/>
      <c r="DNV33" s="731"/>
      <c r="DNW33" s="731"/>
      <c r="DNX33" s="731"/>
      <c r="DNY33" s="731"/>
      <c r="DNZ33" s="731"/>
      <c r="DOA33" s="731"/>
      <c r="DOB33" s="731"/>
      <c r="DOC33" s="731"/>
      <c r="DOD33" s="731"/>
      <c r="DOE33" s="731"/>
      <c r="DOF33" s="731"/>
      <c r="DOG33" s="731"/>
      <c r="DOH33" s="731"/>
      <c r="DOI33" s="731"/>
      <c r="DOJ33" s="731"/>
      <c r="DOK33" s="731"/>
      <c r="DOL33" s="731"/>
      <c r="DOM33" s="731"/>
      <c r="DON33" s="731"/>
      <c r="DOO33" s="731"/>
      <c r="DOP33" s="731"/>
      <c r="DOQ33" s="731"/>
      <c r="DOR33" s="731"/>
      <c r="DOS33" s="731"/>
      <c r="DOT33" s="731"/>
      <c r="DOU33" s="731"/>
      <c r="DOV33" s="731"/>
      <c r="DOW33" s="731"/>
      <c r="DOX33" s="731"/>
      <c r="DOY33" s="731"/>
      <c r="DOZ33" s="731"/>
      <c r="DPA33" s="731"/>
      <c r="DPB33" s="731"/>
      <c r="DPC33" s="731"/>
      <c r="DPD33" s="731"/>
      <c r="DPE33" s="731"/>
      <c r="DPF33" s="731"/>
      <c r="DPG33" s="731"/>
      <c r="DPH33" s="731"/>
      <c r="DPI33" s="731"/>
      <c r="DPJ33" s="731"/>
      <c r="DPK33" s="731"/>
      <c r="DPL33" s="731"/>
      <c r="DPM33" s="731"/>
      <c r="DPN33" s="731"/>
      <c r="DPO33" s="731"/>
      <c r="DPP33" s="731"/>
      <c r="DPQ33" s="731"/>
      <c r="DPR33" s="731"/>
      <c r="DPS33" s="731"/>
      <c r="DPT33" s="731"/>
      <c r="DPU33" s="731"/>
      <c r="DPV33" s="731"/>
      <c r="DPW33" s="731"/>
      <c r="DPX33" s="731"/>
      <c r="DPY33" s="731"/>
      <c r="DPZ33" s="731"/>
      <c r="DQA33" s="731"/>
      <c r="DQB33" s="731"/>
      <c r="DQC33" s="731"/>
      <c r="DQD33" s="731"/>
      <c r="DQE33" s="731"/>
      <c r="DQF33" s="731"/>
      <c r="DQG33" s="731"/>
      <c r="DQH33" s="731"/>
      <c r="DQI33" s="731"/>
      <c r="DQJ33" s="731"/>
      <c r="DQK33" s="731"/>
      <c r="DQL33" s="731"/>
      <c r="DQM33" s="731"/>
      <c r="DQN33" s="731"/>
      <c r="DQO33" s="731"/>
      <c r="DQP33" s="731"/>
      <c r="DQQ33" s="731"/>
      <c r="DQR33" s="731"/>
      <c r="DQS33" s="731"/>
      <c r="DQT33" s="731"/>
      <c r="DQU33" s="731"/>
      <c r="DQV33" s="731"/>
      <c r="DQW33" s="731"/>
      <c r="DQX33" s="731"/>
      <c r="DQY33" s="731"/>
      <c r="DQZ33" s="731"/>
      <c r="DRA33" s="731"/>
      <c r="DRB33" s="731"/>
      <c r="DRC33" s="731"/>
      <c r="DRD33" s="731"/>
      <c r="DRE33" s="731"/>
      <c r="DRF33" s="731"/>
      <c r="DRG33" s="731"/>
      <c r="DRH33" s="731"/>
      <c r="DRI33" s="731"/>
      <c r="DRJ33" s="731"/>
      <c r="DRK33" s="731"/>
      <c r="DRL33" s="731"/>
      <c r="DRM33" s="731"/>
      <c r="DRN33" s="731"/>
      <c r="DRO33" s="731"/>
      <c r="DRP33" s="731"/>
      <c r="DRQ33" s="731"/>
      <c r="DRR33" s="731"/>
      <c r="DRS33" s="731"/>
      <c r="DRT33" s="731"/>
      <c r="DRU33" s="731"/>
      <c r="DRV33" s="731"/>
      <c r="DRW33" s="731"/>
      <c r="DRX33" s="731"/>
      <c r="DRY33" s="731"/>
      <c r="DRZ33" s="731"/>
      <c r="DSA33" s="731"/>
      <c r="DSB33" s="731"/>
      <c r="DSC33" s="731"/>
      <c r="DSD33" s="731"/>
      <c r="DSE33" s="731"/>
      <c r="DSF33" s="731"/>
      <c r="DSG33" s="731"/>
      <c r="DSH33" s="731"/>
      <c r="DSI33" s="731"/>
      <c r="DSJ33" s="731"/>
      <c r="DSK33" s="731"/>
      <c r="DSL33" s="731"/>
      <c r="DSM33" s="731"/>
      <c r="DSN33" s="731"/>
      <c r="DSO33" s="731"/>
      <c r="DSP33" s="731"/>
      <c r="DSQ33" s="731"/>
      <c r="DSR33" s="731"/>
      <c r="DSS33" s="731"/>
      <c r="DST33" s="731"/>
      <c r="DSU33" s="731"/>
      <c r="DSV33" s="731"/>
      <c r="DSW33" s="731"/>
      <c r="DSX33" s="731"/>
      <c r="DSY33" s="731"/>
      <c r="DSZ33" s="731"/>
      <c r="DTA33" s="731"/>
      <c r="DTB33" s="731"/>
      <c r="DTC33" s="731"/>
      <c r="DTD33" s="731"/>
      <c r="DTE33" s="731"/>
      <c r="DTF33" s="731"/>
      <c r="DTG33" s="731"/>
      <c r="DTH33" s="731"/>
      <c r="DTI33" s="731"/>
      <c r="DTJ33" s="731"/>
      <c r="DTK33" s="731"/>
      <c r="DTL33" s="731"/>
      <c r="DTM33" s="731"/>
      <c r="DTN33" s="731"/>
      <c r="DTO33" s="731"/>
      <c r="DTP33" s="731"/>
      <c r="DTQ33" s="731"/>
      <c r="DTR33" s="731"/>
      <c r="DTS33" s="731"/>
      <c r="DTT33" s="731"/>
      <c r="DTU33" s="731"/>
      <c r="DTV33" s="731"/>
      <c r="DTW33" s="731"/>
      <c r="DTX33" s="731"/>
      <c r="DTY33" s="731"/>
      <c r="DTZ33" s="731"/>
      <c r="DUA33" s="731"/>
      <c r="DUB33" s="731"/>
      <c r="DUC33" s="731"/>
      <c r="DUD33" s="731"/>
      <c r="DUE33" s="731"/>
      <c r="DUF33" s="731"/>
      <c r="DUG33" s="731"/>
      <c r="DUH33" s="731"/>
      <c r="DUI33" s="731"/>
      <c r="DUJ33" s="731"/>
      <c r="DUK33" s="731"/>
      <c r="DUL33" s="731"/>
      <c r="DUM33" s="731"/>
      <c r="DUN33" s="731"/>
      <c r="DUO33" s="731"/>
      <c r="DUP33" s="731"/>
      <c r="DUQ33" s="731"/>
      <c r="DUR33" s="731"/>
      <c r="DUS33" s="731"/>
      <c r="DUT33" s="731"/>
      <c r="DUU33" s="731"/>
      <c r="DUV33" s="731"/>
      <c r="DUW33" s="731"/>
      <c r="DUX33" s="731"/>
      <c r="DUY33" s="731"/>
      <c r="DUZ33" s="731"/>
      <c r="DVA33" s="731"/>
      <c r="DVB33" s="731"/>
      <c r="DVC33" s="731"/>
      <c r="DVD33" s="731"/>
      <c r="DVE33" s="731"/>
      <c r="DVF33" s="731"/>
      <c r="DVG33" s="731"/>
      <c r="DVH33" s="731"/>
      <c r="DVI33" s="731"/>
      <c r="DVJ33" s="731"/>
      <c r="DVK33" s="731"/>
      <c r="DVL33" s="731"/>
      <c r="DVM33" s="731"/>
      <c r="DVN33" s="731"/>
      <c r="DVO33" s="731"/>
      <c r="DVP33" s="731"/>
      <c r="DVQ33" s="731"/>
      <c r="DVR33" s="731"/>
      <c r="DVS33" s="731"/>
      <c r="DVT33" s="731"/>
      <c r="DVU33" s="731"/>
      <c r="DVV33" s="731"/>
      <c r="DVW33" s="731"/>
      <c r="DVX33" s="731"/>
      <c r="DVY33" s="731"/>
      <c r="DVZ33" s="731"/>
      <c r="DWA33" s="731"/>
      <c r="DWB33" s="731"/>
      <c r="DWC33" s="731"/>
      <c r="DWD33" s="731"/>
      <c r="DWE33" s="731"/>
      <c r="DWF33" s="731"/>
      <c r="DWG33" s="731"/>
      <c r="DWH33" s="731"/>
      <c r="DWI33" s="731"/>
      <c r="DWJ33" s="731"/>
      <c r="DWK33" s="731"/>
      <c r="DWL33" s="731"/>
      <c r="DWM33" s="731"/>
      <c r="DWN33" s="731"/>
      <c r="DWO33" s="731"/>
      <c r="DWP33" s="731"/>
      <c r="DWQ33" s="731"/>
      <c r="DWR33" s="731"/>
      <c r="DWS33" s="731"/>
      <c r="DWT33" s="731"/>
      <c r="DWU33" s="731"/>
      <c r="DWV33" s="731"/>
      <c r="DWW33" s="731"/>
      <c r="DWX33" s="731"/>
      <c r="DWY33" s="731"/>
      <c r="DWZ33" s="731"/>
      <c r="DXA33" s="731"/>
      <c r="DXB33" s="731"/>
      <c r="DXC33" s="731"/>
      <c r="DXD33" s="731"/>
      <c r="DXE33" s="731"/>
      <c r="DXF33" s="731"/>
      <c r="DXG33" s="731"/>
      <c r="DXH33" s="731"/>
      <c r="DXI33" s="731"/>
      <c r="DXJ33" s="731"/>
      <c r="DXK33" s="731"/>
      <c r="DXL33" s="731"/>
      <c r="DXM33" s="731"/>
      <c r="DXN33" s="731"/>
      <c r="DXO33" s="731"/>
      <c r="DXP33" s="731"/>
      <c r="DXQ33" s="731"/>
      <c r="DXR33" s="731"/>
      <c r="DXS33" s="731"/>
      <c r="DXT33" s="731"/>
      <c r="DXU33" s="731"/>
      <c r="DXV33" s="731"/>
      <c r="DXW33" s="731"/>
      <c r="DXX33" s="731"/>
      <c r="DXY33" s="731"/>
      <c r="DXZ33" s="731"/>
      <c r="DYA33" s="731"/>
      <c r="DYB33" s="731"/>
      <c r="DYC33" s="731"/>
      <c r="DYD33" s="731"/>
      <c r="DYE33" s="731"/>
      <c r="DYF33" s="731"/>
      <c r="DYG33" s="731"/>
      <c r="DYH33" s="731"/>
      <c r="DYI33" s="731"/>
      <c r="DYJ33" s="731"/>
      <c r="DYK33" s="731"/>
      <c r="DYL33" s="731"/>
      <c r="DYM33" s="731"/>
      <c r="DYN33" s="731"/>
      <c r="DYO33" s="731"/>
      <c r="DYP33" s="731"/>
      <c r="DYQ33" s="731"/>
      <c r="DYR33" s="731"/>
      <c r="DYS33" s="731"/>
      <c r="DYT33" s="731"/>
      <c r="DYU33" s="731"/>
      <c r="DYV33" s="731"/>
      <c r="DYW33" s="731"/>
      <c r="DYX33" s="731"/>
      <c r="DYY33" s="731"/>
      <c r="DYZ33" s="731"/>
      <c r="DZA33" s="731"/>
      <c r="DZB33" s="731"/>
      <c r="DZC33" s="731"/>
      <c r="DZD33" s="731"/>
      <c r="DZE33" s="731"/>
      <c r="DZF33" s="731"/>
      <c r="DZG33" s="731"/>
      <c r="DZH33" s="731"/>
      <c r="DZI33" s="731"/>
      <c r="DZJ33" s="731"/>
      <c r="DZK33" s="731"/>
      <c r="DZL33" s="731"/>
      <c r="DZM33" s="731"/>
      <c r="DZN33" s="731"/>
      <c r="DZO33" s="731"/>
      <c r="DZP33" s="731"/>
      <c r="DZQ33" s="731"/>
      <c r="DZR33" s="731"/>
      <c r="DZS33" s="731"/>
      <c r="DZT33" s="731"/>
      <c r="DZU33" s="731"/>
      <c r="DZV33" s="731"/>
      <c r="DZW33" s="731"/>
      <c r="DZX33" s="731"/>
      <c r="DZY33" s="731"/>
      <c r="DZZ33" s="731"/>
      <c r="EAA33" s="731"/>
      <c r="EAB33" s="731"/>
      <c r="EAC33" s="731"/>
      <c r="EAD33" s="731"/>
      <c r="EAE33" s="731"/>
      <c r="EAF33" s="731"/>
      <c r="EAG33" s="731"/>
      <c r="EAH33" s="731"/>
      <c r="EAI33" s="731"/>
      <c r="EAJ33" s="731"/>
      <c r="EAK33" s="731"/>
      <c r="EAL33" s="731"/>
      <c r="EAM33" s="731"/>
      <c r="EAN33" s="731"/>
      <c r="EAO33" s="731"/>
      <c r="EAP33" s="731"/>
      <c r="EAQ33" s="731"/>
      <c r="EAR33" s="731"/>
      <c r="EAS33" s="731"/>
      <c r="EAT33" s="731"/>
      <c r="EAU33" s="731"/>
      <c r="EAV33" s="731"/>
      <c r="EAW33" s="731"/>
      <c r="EAX33" s="731"/>
      <c r="EAY33" s="731"/>
      <c r="EAZ33" s="731"/>
      <c r="EBA33" s="731"/>
      <c r="EBB33" s="731"/>
      <c r="EBC33" s="731"/>
      <c r="EBD33" s="731"/>
      <c r="EBE33" s="731"/>
      <c r="EBF33" s="731"/>
      <c r="EBG33" s="731"/>
      <c r="EBH33" s="731"/>
      <c r="EBI33" s="731"/>
      <c r="EBJ33" s="731"/>
      <c r="EBK33" s="731"/>
      <c r="EBL33" s="731"/>
      <c r="EBM33" s="731"/>
      <c r="EBN33" s="731"/>
      <c r="EBO33" s="731"/>
      <c r="EBP33" s="731"/>
      <c r="EBQ33" s="731"/>
      <c r="EBR33" s="731"/>
      <c r="EBS33" s="731"/>
      <c r="EBT33" s="731"/>
      <c r="EBU33" s="731"/>
      <c r="EBV33" s="731"/>
      <c r="EBW33" s="731"/>
      <c r="EBX33" s="731"/>
      <c r="EBY33" s="731"/>
      <c r="EBZ33" s="731"/>
      <c r="ECA33" s="731"/>
      <c r="ECB33" s="731"/>
      <c r="ECC33" s="731"/>
      <c r="ECD33" s="731"/>
      <c r="ECE33" s="731"/>
      <c r="ECF33" s="731"/>
      <c r="ECG33" s="731"/>
      <c r="ECH33" s="731"/>
      <c r="ECI33" s="731"/>
      <c r="ECJ33" s="731"/>
      <c r="ECK33" s="731"/>
      <c r="ECL33" s="731"/>
      <c r="ECM33" s="731"/>
      <c r="ECN33" s="731"/>
      <c r="ECO33" s="731"/>
      <c r="ECP33" s="731"/>
      <c r="ECQ33" s="731"/>
      <c r="ECR33" s="731"/>
      <c r="ECS33" s="731"/>
      <c r="ECT33" s="731"/>
      <c r="ECU33" s="731"/>
      <c r="ECV33" s="731"/>
      <c r="ECW33" s="731"/>
      <c r="ECX33" s="731"/>
      <c r="ECY33" s="731"/>
      <c r="ECZ33" s="731"/>
      <c r="EDA33" s="731"/>
      <c r="EDB33" s="731"/>
      <c r="EDC33" s="731"/>
      <c r="EDD33" s="731"/>
      <c r="EDE33" s="731"/>
      <c r="EDF33" s="731"/>
      <c r="EDG33" s="731"/>
      <c r="EDH33" s="731"/>
      <c r="EDI33" s="731"/>
      <c r="EDJ33" s="731"/>
      <c r="EDK33" s="731"/>
      <c r="EDL33" s="731"/>
      <c r="EDM33" s="731"/>
      <c r="EDN33" s="731"/>
      <c r="EDO33" s="731"/>
      <c r="EDP33" s="731"/>
      <c r="EDQ33" s="731"/>
      <c r="EDR33" s="731"/>
      <c r="EDS33" s="731"/>
      <c r="EDT33" s="731"/>
      <c r="EDU33" s="731"/>
      <c r="EDV33" s="731"/>
      <c r="EDW33" s="731"/>
      <c r="EDX33" s="731"/>
      <c r="EDY33" s="731"/>
      <c r="EDZ33" s="731"/>
      <c r="EEA33" s="731"/>
      <c r="EEB33" s="731"/>
      <c r="EEC33" s="731"/>
      <c r="EED33" s="731"/>
      <c r="EEE33" s="731"/>
      <c r="EEF33" s="731"/>
      <c r="EEG33" s="731"/>
      <c r="EEH33" s="731"/>
      <c r="EEI33" s="731"/>
      <c r="EEJ33" s="731"/>
      <c r="EEK33" s="731"/>
      <c r="EEL33" s="731"/>
      <c r="EEM33" s="731"/>
      <c r="EEN33" s="731"/>
      <c r="EEO33" s="731"/>
      <c r="EEP33" s="731"/>
      <c r="EEQ33" s="731"/>
      <c r="EER33" s="731"/>
      <c r="EES33" s="731"/>
      <c r="EET33" s="731"/>
      <c r="EEU33" s="731"/>
      <c r="EEV33" s="731"/>
      <c r="EEW33" s="731"/>
      <c r="EEX33" s="731"/>
      <c r="EEY33" s="731"/>
      <c r="EEZ33" s="731"/>
      <c r="EFA33" s="731"/>
      <c r="EFB33" s="731"/>
      <c r="EFC33" s="731"/>
      <c r="EFD33" s="731"/>
      <c r="EFE33" s="731"/>
      <c r="EFF33" s="731"/>
      <c r="EFG33" s="731"/>
      <c r="EFH33" s="731"/>
      <c r="EFI33" s="731"/>
      <c r="EFJ33" s="731"/>
      <c r="EFK33" s="731"/>
      <c r="EFL33" s="731"/>
      <c r="EFM33" s="731"/>
      <c r="EFN33" s="731"/>
      <c r="EFO33" s="731"/>
      <c r="EFP33" s="731"/>
      <c r="EFQ33" s="731"/>
      <c r="EFR33" s="731"/>
      <c r="EFS33" s="731"/>
      <c r="EFT33" s="731"/>
      <c r="EFU33" s="731"/>
      <c r="EFV33" s="731"/>
      <c r="EFW33" s="731"/>
      <c r="EFX33" s="731"/>
      <c r="EFY33" s="731"/>
      <c r="EFZ33" s="731"/>
      <c r="EGA33" s="731"/>
      <c r="EGB33" s="731"/>
      <c r="EGC33" s="731"/>
      <c r="EGD33" s="731"/>
      <c r="EGE33" s="731"/>
      <c r="EGF33" s="731"/>
      <c r="EGG33" s="731"/>
      <c r="EGH33" s="731"/>
      <c r="EGI33" s="731"/>
      <c r="EGJ33" s="731"/>
      <c r="EGK33" s="731"/>
      <c r="EGL33" s="731"/>
      <c r="EGM33" s="731"/>
      <c r="EGN33" s="731"/>
      <c r="EGO33" s="731"/>
      <c r="EGP33" s="731"/>
      <c r="EGQ33" s="731"/>
      <c r="EGR33" s="731"/>
      <c r="EGS33" s="731"/>
      <c r="EGT33" s="731"/>
      <c r="EGU33" s="731"/>
      <c r="EGV33" s="731"/>
      <c r="EGW33" s="731"/>
      <c r="EGX33" s="731"/>
      <c r="EGY33" s="731"/>
      <c r="EGZ33" s="731"/>
      <c r="EHA33" s="731"/>
      <c r="EHB33" s="731"/>
      <c r="EHC33" s="731"/>
      <c r="EHD33" s="731"/>
      <c r="EHE33" s="731"/>
      <c r="EHF33" s="731"/>
      <c r="EHG33" s="731"/>
      <c r="EHH33" s="731"/>
      <c r="EHI33" s="731"/>
      <c r="EHJ33" s="731"/>
      <c r="EHK33" s="731"/>
      <c r="EHL33" s="731"/>
      <c r="EHM33" s="731"/>
      <c r="EHN33" s="731"/>
      <c r="EHO33" s="731"/>
      <c r="EHP33" s="731"/>
      <c r="EHQ33" s="731"/>
      <c r="EHR33" s="731"/>
      <c r="EHS33" s="731"/>
      <c r="EHT33" s="731"/>
      <c r="EHU33" s="731"/>
      <c r="EHV33" s="731"/>
      <c r="EHW33" s="731"/>
      <c r="EHX33" s="731"/>
      <c r="EHY33" s="731"/>
      <c r="EHZ33" s="731"/>
      <c r="EIA33" s="731"/>
      <c r="EIB33" s="731"/>
      <c r="EIC33" s="731"/>
      <c r="EID33" s="731"/>
      <c r="EIE33" s="731"/>
      <c r="EIF33" s="731"/>
      <c r="EIG33" s="731"/>
      <c r="EIH33" s="731"/>
      <c r="EII33" s="731"/>
      <c r="EIJ33" s="731"/>
      <c r="EIK33" s="731"/>
      <c r="EIL33" s="731"/>
      <c r="EIM33" s="731"/>
      <c r="EIN33" s="731"/>
      <c r="EIO33" s="731"/>
      <c r="EIP33" s="731"/>
      <c r="EIQ33" s="731"/>
      <c r="EIR33" s="731"/>
      <c r="EIS33" s="731"/>
      <c r="EIT33" s="731"/>
      <c r="EIU33" s="731"/>
      <c r="EIV33" s="731"/>
      <c r="EIW33" s="731"/>
      <c r="EIX33" s="731"/>
      <c r="EIY33" s="731"/>
      <c r="EIZ33" s="731"/>
      <c r="EJA33" s="731"/>
      <c r="EJB33" s="731"/>
      <c r="EJC33" s="731"/>
      <c r="EJD33" s="731"/>
      <c r="EJE33" s="731"/>
      <c r="EJF33" s="731"/>
      <c r="EJG33" s="731"/>
      <c r="EJH33" s="731"/>
      <c r="EJI33" s="731"/>
      <c r="EJJ33" s="731"/>
      <c r="EJK33" s="731"/>
      <c r="EJL33" s="731"/>
      <c r="EJM33" s="731"/>
      <c r="EJN33" s="731"/>
      <c r="EJO33" s="731"/>
      <c r="EJP33" s="731"/>
      <c r="EJQ33" s="731"/>
      <c r="EJR33" s="731"/>
      <c r="EJS33" s="731"/>
      <c r="EJT33" s="731"/>
      <c r="EJU33" s="731"/>
      <c r="EJV33" s="731"/>
      <c r="EJW33" s="731"/>
      <c r="EJX33" s="731"/>
      <c r="EJY33" s="731"/>
      <c r="EJZ33" s="731"/>
      <c r="EKA33" s="731"/>
      <c r="EKB33" s="731"/>
      <c r="EKC33" s="731"/>
      <c r="EKD33" s="731"/>
      <c r="EKE33" s="731"/>
      <c r="EKF33" s="731"/>
      <c r="EKG33" s="731"/>
      <c r="EKH33" s="731"/>
      <c r="EKI33" s="731"/>
      <c r="EKJ33" s="731"/>
      <c r="EKK33" s="731"/>
      <c r="EKL33" s="731"/>
      <c r="EKM33" s="731"/>
      <c r="EKN33" s="731"/>
      <c r="EKO33" s="731"/>
      <c r="EKP33" s="731"/>
      <c r="EKQ33" s="731"/>
      <c r="EKR33" s="731"/>
      <c r="EKS33" s="731"/>
      <c r="EKT33" s="731"/>
      <c r="EKU33" s="731"/>
      <c r="EKV33" s="731"/>
      <c r="EKW33" s="731"/>
      <c r="EKX33" s="731"/>
      <c r="EKY33" s="731"/>
      <c r="EKZ33" s="731"/>
      <c r="ELA33" s="731"/>
      <c r="ELB33" s="731"/>
      <c r="ELC33" s="731"/>
      <c r="ELD33" s="731"/>
      <c r="ELE33" s="731"/>
      <c r="ELF33" s="731"/>
      <c r="ELG33" s="731"/>
      <c r="ELH33" s="731"/>
      <c r="ELI33" s="731"/>
      <c r="ELJ33" s="731"/>
      <c r="ELK33" s="731"/>
      <c r="ELL33" s="731"/>
      <c r="ELM33" s="731"/>
      <c r="ELN33" s="731"/>
      <c r="ELO33" s="731"/>
      <c r="ELP33" s="731"/>
      <c r="ELQ33" s="731"/>
      <c r="ELR33" s="731"/>
      <c r="ELS33" s="731"/>
      <c r="ELT33" s="731"/>
      <c r="ELU33" s="731"/>
      <c r="ELV33" s="731"/>
      <c r="ELW33" s="731"/>
      <c r="ELX33" s="731"/>
      <c r="ELY33" s="731"/>
      <c r="ELZ33" s="731"/>
      <c r="EMA33" s="731"/>
      <c r="EMB33" s="731"/>
      <c r="EMC33" s="731"/>
      <c r="EMD33" s="731"/>
      <c r="EME33" s="731"/>
      <c r="EMF33" s="731"/>
      <c r="EMG33" s="731"/>
      <c r="EMH33" s="731"/>
      <c r="EMI33" s="731"/>
      <c r="EMJ33" s="731"/>
      <c r="EMK33" s="731"/>
      <c r="EML33" s="731"/>
      <c r="EMM33" s="731"/>
      <c r="EMN33" s="731"/>
      <c r="EMO33" s="731"/>
      <c r="EMP33" s="731"/>
      <c r="EMQ33" s="731"/>
      <c r="EMR33" s="731"/>
      <c r="EMS33" s="731"/>
      <c r="EMT33" s="731"/>
      <c r="EMU33" s="731"/>
      <c r="EMV33" s="731"/>
      <c r="EMW33" s="731"/>
      <c r="EMX33" s="731"/>
      <c r="EMY33" s="731"/>
      <c r="EMZ33" s="731"/>
      <c r="ENA33" s="731"/>
      <c r="ENB33" s="731"/>
      <c r="ENC33" s="731"/>
      <c r="END33" s="731"/>
      <c r="ENE33" s="731"/>
      <c r="ENF33" s="731"/>
      <c r="ENG33" s="731"/>
      <c r="ENH33" s="731"/>
      <c r="ENI33" s="731"/>
      <c r="ENJ33" s="731"/>
      <c r="ENK33" s="731"/>
      <c r="ENL33" s="731"/>
      <c r="ENM33" s="731"/>
      <c r="ENN33" s="731"/>
      <c r="ENO33" s="731"/>
      <c r="ENP33" s="731"/>
      <c r="ENQ33" s="731"/>
      <c r="ENR33" s="731"/>
      <c r="ENS33" s="731"/>
      <c r="ENT33" s="731"/>
      <c r="ENU33" s="731"/>
      <c r="ENV33" s="731"/>
      <c r="ENW33" s="731"/>
      <c r="ENX33" s="731"/>
      <c r="ENY33" s="731"/>
      <c r="ENZ33" s="731"/>
      <c r="EOA33" s="731"/>
      <c r="EOB33" s="731"/>
      <c r="EOC33" s="731"/>
      <c r="EOD33" s="731"/>
      <c r="EOE33" s="731"/>
      <c r="EOF33" s="731"/>
      <c r="EOG33" s="731"/>
      <c r="EOH33" s="731"/>
      <c r="EOI33" s="731"/>
      <c r="EOJ33" s="731"/>
      <c r="EOK33" s="731"/>
      <c r="EOL33" s="731"/>
      <c r="EOM33" s="731"/>
      <c r="EON33" s="731"/>
      <c r="EOO33" s="731"/>
      <c r="EOP33" s="731"/>
      <c r="EOQ33" s="731"/>
      <c r="EOR33" s="731"/>
      <c r="EOS33" s="731"/>
      <c r="EOT33" s="731"/>
      <c r="EOU33" s="731"/>
      <c r="EOV33" s="731"/>
      <c r="EOW33" s="731"/>
      <c r="EOX33" s="731"/>
      <c r="EOY33" s="731"/>
      <c r="EOZ33" s="731"/>
      <c r="EPA33" s="731"/>
      <c r="EPB33" s="731"/>
      <c r="EPC33" s="731"/>
      <c r="EPD33" s="731"/>
      <c r="EPE33" s="731"/>
      <c r="EPF33" s="731"/>
      <c r="EPG33" s="731"/>
      <c r="EPH33" s="731"/>
      <c r="EPI33" s="731"/>
      <c r="EPJ33" s="731"/>
      <c r="EPK33" s="731"/>
      <c r="EPL33" s="731"/>
      <c r="EPM33" s="731"/>
      <c r="EPN33" s="731"/>
      <c r="EPO33" s="731"/>
      <c r="EPP33" s="731"/>
      <c r="EPQ33" s="731"/>
      <c r="EPR33" s="731"/>
      <c r="EPS33" s="731"/>
      <c r="EPT33" s="731"/>
      <c r="EPU33" s="731"/>
      <c r="EPV33" s="731"/>
      <c r="EPW33" s="731"/>
      <c r="EPX33" s="731"/>
      <c r="EPY33" s="731"/>
      <c r="EPZ33" s="731"/>
      <c r="EQA33" s="731"/>
      <c r="EQB33" s="731"/>
      <c r="EQC33" s="731"/>
      <c r="EQD33" s="731"/>
      <c r="EQE33" s="731"/>
      <c r="EQF33" s="731"/>
      <c r="EQG33" s="731"/>
      <c r="EQH33" s="731"/>
      <c r="EQI33" s="731"/>
      <c r="EQJ33" s="731"/>
      <c r="EQK33" s="731"/>
      <c r="EQL33" s="731"/>
      <c r="EQM33" s="731"/>
      <c r="EQN33" s="731"/>
      <c r="EQO33" s="731"/>
      <c r="EQP33" s="731"/>
      <c r="EQQ33" s="731"/>
      <c r="EQR33" s="731"/>
      <c r="EQS33" s="731"/>
      <c r="EQT33" s="731"/>
      <c r="EQU33" s="731"/>
      <c r="EQV33" s="731"/>
      <c r="EQW33" s="731"/>
      <c r="EQX33" s="731"/>
      <c r="EQY33" s="731"/>
      <c r="EQZ33" s="731"/>
      <c r="ERA33" s="731"/>
      <c r="ERB33" s="731"/>
      <c r="ERC33" s="731"/>
      <c r="ERD33" s="731"/>
      <c r="ERE33" s="731"/>
      <c r="ERF33" s="731"/>
      <c r="ERG33" s="731"/>
      <c r="ERH33" s="731"/>
      <c r="ERI33" s="731"/>
      <c r="ERJ33" s="731"/>
      <c r="ERK33" s="731"/>
      <c r="ERL33" s="731"/>
      <c r="ERM33" s="731"/>
      <c r="ERN33" s="731"/>
      <c r="ERO33" s="731"/>
      <c r="ERP33" s="731"/>
      <c r="ERQ33" s="731"/>
      <c r="ERR33" s="731"/>
      <c r="ERS33" s="731"/>
      <c r="ERT33" s="731"/>
      <c r="ERU33" s="731"/>
      <c r="ERV33" s="731"/>
      <c r="ERW33" s="731"/>
      <c r="ERX33" s="731"/>
      <c r="ERY33" s="731"/>
      <c r="ERZ33" s="731"/>
      <c r="ESA33" s="731"/>
      <c r="ESB33" s="731"/>
      <c r="ESC33" s="731"/>
      <c r="ESD33" s="731"/>
      <c r="ESE33" s="731"/>
      <c r="ESF33" s="731"/>
      <c r="ESG33" s="731"/>
      <c r="ESH33" s="731"/>
      <c r="ESI33" s="731"/>
      <c r="ESJ33" s="731"/>
      <c r="ESK33" s="731"/>
      <c r="ESL33" s="731"/>
      <c r="ESM33" s="731"/>
      <c r="ESN33" s="731"/>
      <c r="ESO33" s="731"/>
      <c r="ESP33" s="731"/>
      <c r="ESQ33" s="731"/>
      <c r="ESR33" s="731"/>
      <c r="ESS33" s="731"/>
      <c r="EST33" s="731"/>
      <c r="ESU33" s="731"/>
      <c r="ESV33" s="731"/>
      <c r="ESW33" s="731"/>
      <c r="ESX33" s="731"/>
      <c r="ESY33" s="731"/>
      <c r="ESZ33" s="731"/>
      <c r="ETA33" s="731"/>
      <c r="ETB33" s="731"/>
      <c r="ETC33" s="731"/>
      <c r="ETD33" s="731"/>
      <c r="ETE33" s="731"/>
      <c r="ETF33" s="731"/>
      <c r="ETG33" s="731"/>
      <c r="ETH33" s="731"/>
      <c r="ETI33" s="731"/>
      <c r="ETJ33" s="731"/>
      <c r="ETK33" s="731"/>
      <c r="ETL33" s="731"/>
      <c r="ETM33" s="731"/>
      <c r="ETN33" s="731"/>
      <c r="ETO33" s="731"/>
      <c r="ETP33" s="731"/>
      <c r="ETQ33" s="731"/>
      <c r="ETR33" s="731"/>
      <c r="ETS33" s="731"/>
      <c r="ETT33" s="731"/>
      <c r="ETU33" s="731"/>
      <c r="ETV33" s="731"/>
      <c r="ETW33" s="731"/>
      <c r="ETX33" s="731"/>
      <c r="ETY33" s="731"/>
      <c r="ETZ33" s="731"/>
      <c r="EUA33" s="731"/>
      <c r="EUB33" s="731"/>
      <c r="EUC33" s="731"/>
      <c r="EUD33" s="731"/>
      <c r="EUE33" s="731"/>
      <c r="EUF33" s="731"/>
      <c r="EUG33" s="731"/>
      <c r="EUH33" s="731"/>
      <c r="EUI33" s="731"/>
      <c r="EUJ33" s="731"/>
      <c r="EUK33" s="731"/>
      <c r="EUL33" s="731"/>
      <c r="EUM33" s="731"/>
      <c r="EUN33" s="731"/>
      <c r="EUO33" s="731"/>
      <c r="EUP33" s="731"/>
      <c r="EUQ33" s="731"/>
      <c r="EUR33" s="731"/>
      <c r="EUS33" s="731"/>
      <c r="EUT33" s="731"/>
      <c r="EUU33" s="731"/>
      <c r="EUV33" s="731"/>
      <c r="EUW33" s="731"/>
      <c r="EUX33" s="731"/>
      <c r="EUY33" s="731"/>
      <c r="EUZ33" s="731"/>
      <c r="EVA33" s="731"/>
      <c r="EVB33" s="731"/>
      <c r="EVC33" s="731"/>
      <c r="EVD33" s="731"/>
      <c r="EVE33" s="731"/>
      <c r="EVF33" s="731"/>
      <c r="EVG33" s="731"/>
      <c r="EVH33" s="731"/>
      <c r="EVI33" s="731"/>
      <c r="EVJ33" s="731"/>
      <c r="EVK33" s="731"/>
      <c r="EVL33" s="731"/>
      <c r="EVM33" s="731"/>
      <c r="EVN33" s="731"/>
      <c r="EVO33" s="731"/>
      <c r="EVP33" s="731"/>
      <c r="EVQ33" s="731"/>
      <c r="EVR33" s="731"/>
      <c r="EVS33" s="731"/>
      <c r="EVT33" s="731"/>
      <c r="EVU33" s="731"/>
      <c r="EVV33" s="731"/>
      <c r="EVW33" s="731"/>
      <c r="EVX33" s="731"/>
      <c r="EVY33" s="731"/>
      <c r="EVZ33" s="731"/>
      <c r="EWA33" s="731"/>
      <c r="EWB33" s="731"/>
      <c r="EWC33" s="731"/>
      <c r="EWD33" s="731"/>
      <c r="EWE33" s="731"/>
      <c r="EWF33" s="731"/>
      <c r="EWG33" s="731"/>
      <c r="EWH33" s="731"/>
      <c r="EWI33" s="731"/>
      <c r="EWJ33" s="731"/>
      <c r="EWK33" s="731"/>
      <c r="EWL33" s="731"/>
      <c r="EWM33" s="731"/>
      <c r="EWN33" s="731"/>
      <c r="EWO33" s="731"/>
      <c r="EWP33" s="731"/>
      <c r="EWQ33" s="731"/>
      <c r="EWR33" s="731"/>
      <c r="EWS33" s="731"/>
      <c r="EWT33" s="731"/>
      <c r="EWU33" s="731"/>
      <c r="EWV33" s="731"/>
      <c r="EWW33" s="731"/>
      <c r="EWX33" s="731"/>
      <c r="EWY33" s="731"/>
      <c r="EWZ33" s="731"/>
      <c r="EXA33" s="731"/>
      <c r="EXB33" s="731"/>
      <c r="EXC33" s="731"/>
      <c r="EXD33" s="731"/>
      <c r="EXE33" s="731"/>
      <c r="EXF33" s="731"/>
      <c r="EXG33" s="731"/>
      <c r="EXH33" s="731"/>
      <c r="EXI33" s="731"/>
      <c r="EXJ33" s="731"/>
      <c r="EXK33" s="731"/>
      <c r="EXL33" s="731"/>
      <c r="EXM33" s="731"/>
      <c r="EXN33" s="731"/>
      <c r="EXO33" s="731"/>
      <c r="EXP33" s="731"/>
      <c r="EXQ33" s="731"/>
      <c r="EXR33" s="731"/>
      <c r="EXS33" s="731"/>
      <c r="EXT33" s="731"/>
      <c r="EXU33" s="731"/>
      <c r="EXV33" s="731"/>
      <c r="EXW33" s="731"/>
      <c r="EXX33" s="731"/>
      <c r="EXY33" s="731"/>
      <c r="EXZ33" s="731"/>
      <c r="EYA33" s="731"/>
      <c r="EYB33" s="731"/>
      <c r="EYC33" s="731"/>
      <c r="EYD33" s="731"/>
      <c r="EYE33" s="731"/>
      <c r="EYF33" s="731"/>
      <c r="EYG33" s="731"/>
      <c r="EYH33" s="731"/>
      <c r="EYI33" s="731"/>
      <c r="EYJ33" s="731"/>
      <c r="EYK33" s="731"/>
      <c r="EYL33" s="731"/>
      <c r="EYM33" s="731"/>
      <c r="EYN33" s="731"/>
      <c r="EYO33" s="731"/>
      <c r="EYP33" s="731"/>
      <c r="EYQ33" s="731"/>
      <c r="EYR33" s="731"/>
      <c r="EYS33" s="731"/>
      <c r="EYT33" s="731"/>
      <c r="EYU33" s="731"/>
      <c r="EYV33" s="731"/>
      <c r="EYW33" s="731"/>
      <c r="EYX33" s="731"/>
      <c r="EYY33" s="731"/>
      <c r="EYZ33" s="731"/>
      <c r="EZA33" s="731"/>
      <c r="EZB33" s="731"/>
      <c r="EZC33" s="731"/>
      <c r="EZD33" s="731"/>
      <c r="EZE33" s="731"/>
      <c r="EZF33" s="731"/>
      <c r="EZG33" s="731"/>
      <c r="EZH33" s="731"/>
      <c r="EZI33" s="731"/>
      <c r="EZJ33" s="731"/>
      <c r="EZK33" s="731"/>
      <c r="EZL33" s="731"/>
      <c r="EZM33" s="731"/>
      <c r="EZN33" s="731"/>
      <c r="EZO33" s="731"/>
      <c r="EZP33" s="731"/>
      <c r="EZQ33" s="731"/>
      <c r="EZR33" s="731"/>
      <c r="EZS33" s="731"/>
      <c r="EZT33" s="731"/>
      <c r="EZU33" s="731"/>
      <c r="EZV33" s="731"/>
      <c r="EZW33" s="731"/>
      <c r="EZX33" s="731"/>
      <c r="EZY33" s="731"/>
      <c r="EZZ33" s="731"/>
      <c r="FAA33" s="731"/>
      <c r="FAB33" s="731"/>
      <c r="FAC33" s="731"/>
      <c r="FAD33" s="731"/>
      <c r="FAE33" s="731"/>
      <c r="FAF33" s="731"/>
      <c r="FAG33" s="731"/>
      <c r="FAH33" s="731"/>
      <c r="FAI33" s="731"/>
      <c r="FAJ33" s="731"/>
      <c r="FAK33" s="731"/>
      <c r="FAL33" s="731"/>
      <c r="FAM33" s="731"/>
      <c r="FAN33" s="731"/>
      <c r="FAO33" s="731"/>
      <c r="FAP33" s="731"/>
      <c r="FAQ33" s="731"/>
      <c r="FAR33" s="731"/>
      <c r="FAS33" s="731"/>
      <c r="FAT33" s="731"/>
      <c r="FAU33" s="731"/>
      <c r="FAV33" s="731"/>
      <c r="FAW33" s="731"/>
      <c r="FAX33" s="731"/>
      <c r="FAY33" s="731"/>
      <c r="FAZ33" s="731"/>
      <c r="FBA33" s="731"/>
      <c r="FBB33" s="731"/>
      <c r="FBC33" s="731"/>
      <c r="FBD33" s="731"/>
      <c r="FBE33" s="731"/>
      <c r="FBF33" s="731"/>
      <c r="FBG33" s="731"/>
      <c r="FBH33" s="731"/>
      <c r="FBI33" s="731"/>
      <c r="FBJ33" s="731"/>
      <c r="FBK33" s="731"/>
      <c r="FBL33" s="731"/>
      <c r="FBM33" s="731"/>
      <c r="FBN33" s="731"/>
      <c r="FBO33" s="731"/>
      <c r="FBP33" s="731"/>
      <c r="FBQ33" s="731"/>
      <c r="FBR33" s="731"/>
      <c r="FBS33" s="731"/>
      <c r="FBT33" s="731"/>
      <c r="FBU33" s="731"/>
      <c r="FBV33" s="731"/>
      <c r="FBW33" s="731"/>
      <c r="FBX33" s="731"/>
      <c r="FBY33" s="731"/>
      <c r="FBZ33" s="731"/>
      <c r="FCA33" s="731"/>
      <c r="FCB33" s="731"/>
      <c r="FCC33" s="731"/>
      <c r="FCD33" s="731"/>
      <c r="FCE33" s="731"/>
      <c r="FCF33" s="731"/>
      <c r="FCG33" s="731"/>
      <c r="FCH33" s="731"/>
      <c r="FCI33" s="731"/>
      <c r="FCJ33" s="731"/>
      <c r="FCK33" s="731"/>
      <c r="FCL33" s="731"/>
      <c r="FCM33" s="731"/>
      <c r="FCN33" s="731"/>
      <c r="FCO33" s="731"/>
      <c r="FCP33" s="731"/>
      <c r="FCQ33" s="731"/>
      <c r="FCR33" s="731"/>
      <c r="FCS33" s="731"/>
      <c r="FCT33" s="731"/>
      <c r="FCU33" s="731"/>
      <c r="FCV33" s="731"/>
      <c r="FCW33" s="731"/>
      <c r="FCX33" s="731"/>
      <c r="FCY33" s="731"/>
      <c r="FCZ33" s="731"/>
      <c r="FDA33" s="731"/>
      <c r="FDB33" s="731"/>
      <c r="FDC33" s="731"/>
      <c r="FDD33" s="731"/>
      <c r="FDE33" s="731"/>
      <c r="FDF33" s="731"/>
      <c r="FDG33" s="731"/>
      <c r="FDH33" s="731"/>
      <c r="FDI33" s="731"/>
      <c r="FDJ33" s="731"/>
      <c r="FDK33" s="731"/>
      <c r="FDL33" s="731"/>
      <c r="FDM33" s="731"/>
      <c r="FDN33" s="731"/>
      <c r="FDO33" s="731"/>
      <c r="FDP33" s="731"/>
      <c r="FDQ33" s="731"/>
      <c r="FDR33" s="731"/>
      <c r="FDS33" s="731"/>
      <c r="FDT33" s="731"/>
      <c r="FDU33" s="731"/>
      <c r="FDV33" s="731"/>
      <c r="FDW33" s="731"/>
      <c r="FDX33" s="731"/>
      <c r="FDY33" s="731"/>
      <c r="FDZ33" s="731"/>
      <c r="FEA33" s="731"/>
      <c r="FEB33" s="731"/>
      <c r="FEC33" s="731"/>
      <c r="FED33" s="731"/>
      <c r="FEE33" s="731"/>
      <c r="FEF33" s="731"/>
      <c r="FEG33" s="731"/>
      <c r="FEH33" s="731"/>
      <c r="FEI33" s="731"/>
      <c r="FEJ33" s="731"/>
      <c r="FEK33" s="731"/>
      <c r="FEL33" s="731"/>
      <c r="FEM33" s="731"/>
      <c r="FEN33" s="731"/>
      <c r="FEO33" s="731"/>
      <c r="FEP33" s="731"/>
      <c r="FEQ33" s="731"/>
      <c r="FER33" s="731"/>
      <c r="FES33" s="731"/>
      <c r="FET33" s="731"/>
      <c r="FEU33" s="731"/>
      <c r="FEV33" s="731"/>
      <c r="FEW33" s="731"/>
      <c r="FEX33" s="731"/>
      <c r="FEY33" s="731"/>
      <c r="FEZ33" s="731"/>
      <c r="FFA33" s="731"/>
      <c r="FFB33" s="731"/>
      <c r="FFC33" s="731"/>
      <c r="FFD33" s="731"/>
      <c r="FFE33" s="731"/>
      <c r="FFF33" s="731"/>
      <c r="FFG33" s="731"/>
      <c r="FFH33" s="731"/>
      <c r="FFI33" s="731"/>
      <c r="FFJ33" s="731"/>
      <c r="FFK33" s="731"/>
      <c r="FFL33" s="731"/>
      <c r="FFM33" s="731"/>
      <c r="FFN33" s="731"/>
      <c r="FFO33" s="731"/>
      <c r="FFP33" s="731"/>
      <c r="FFQ33" s="731"/>
      <c r="FFR33" s="731"/>
      <c r="FFS33" s="731"/>
      <c r="FFT33" s="731"/>
      <c r="FFU33" s="731"/>
      <c r="FFV33" s="731"/>
      <c r="FFW33" s="731"/>
      <c r="FFX33" s="731"/>
      <c r="FFY33" s="731"/>
      <c r="FFZ33" s="731"/>
      <c r="FGA33" s="731"/>
      <c r="FGB33" s="731"/>
      <c r="FGC33" s="731"/>
      <c r="FGD33" s="731"/>
      <c r="FGE33" s="731"/>
      <c r="FGF33" s="731"/>
      <c r="FGG33" s="731"/>
      <c r="FGH33" s="731"/>
      <c r="FGI33" s="731"/>
      <c r="FGJ33" s="731"/>
      <c r="FGK33" s="731"/>
      <c r="FGL33" s="731"/>
      <c r="FGM33" s="731"/>
      <c r="FGN33" s="731"/>
      <c r="FGO33" s="731"/>
      <c r="FGP33" s="731"/>
      <c r="FGQ33" s="731"/>
      <c r="FGR33" s="731"/>
      <c r="FGS33" s="731"/>
      <c r="FGT33" s="731"/>
      <c r="FGU33" s="731"/>
      <c r="FGV33" s="731"/>
      <c r="FGW33" s="731"/>
      <c r="FGX33" s="731"/>
      <c r="FGY33" s="731"/>
      <c r="FGZ33" s="731"/>
      <c r="FHA33" s="731"/>
      <c r="FHB33" s="731"/>
      <c r="FHC33" s="731"/>
      <c r="FHD33" s="731"/>
      <c r="FHE33" s="731"/>
      <c r="FHF33" s="731"/>
      <c r="FHG33" s="731"/>
      <c r="FHH33" s="731"/>
      <c r="FHI33" s="731"/>
      <c r="FHJ33" s="731"/>
      <c r="FHK33" s="731"/>
      <c r="FHL33" s="731"/>
      <c r="FHM33" s="731"/>
      <c r="FHN33" s="731"/>
      <c r="FHO33" s="731"/>
      <c r="FHP33" s="731"/>
      <c r="FHQ33" s="731"/>
      <c r="FHR33" s="731"/>
      <c r="FHS33" s="731"/>
      <c r="FHT33" s="731"/>
      <c r="FHU33" s="731"/>
      <c r="FHV33" s="731"/>
      <c r="FHW33" s="731"/>
      <c r="FHX33" s="731"/>
      <c r="FHY33" s="731"/>
      <c r="FHZ33" s="731"/>
      <c r="FIA33" s="731"/>
      <c r="FIB33" s="731"/>
      <c r="FIC33" s="731"/>
      <c r="FID33" s="731"/>
      <c r="FIE33" s="731"/>
      <c r="FIF33" s="731"/>
      <c r="FIG33" s="731"/>
      <c r="FIH33" s="731"/>
      <c r="FII33" s="731"/>
      <c r="FIJ33" s="731"/>
      <c r="FIK33" s="731"/>
      <c r="FIL33" s="731"/>
      <c r="FIM33" s="731"/>
      <c r="FIN33" s="731"/>
      <c r="FIO33" s="731"/>
      <c r="FIP33" s="731"/>
      <c r="FIQ33" s="731"/>
      <c r="FIR33" s="731"/>
      <c r="FIS33" s="731"/>
      <c r="FIT33" s="731"/>
      <c r="FIU33" s="731"/>
      <c r="FIV33" s="731"/>
      <c r="FIW33" s="731"/>
      <c r="FIX33" s="731"/>
      <c r="FIY33" s="731"/>
      <c r="FIZ33" s="731"/>
      <c r="FJA33" s="731"/>
      <c r="FJB33" s="731"/>
      <c r="FJC33" s="731"/>
      <c r="FJD33" s="731"/>
      <c r="FJE33" s="731"/>
      <c r="FJF33" s="731"/>
      <c r="FJG33" s="731"/>
      <c r="FJH33" s="731"/>
      <c r="FJI33" s="731"/>
      <c r="FJJ33" s="731"/>
      <c r="FJK33" s="731"/>
      <c r="FJL33" s="731"/>
      <c r="FJM33" s="731"/>
      <c r="FJN33" s="731"/>
      <c r="FJO33" s="731"/>
      <c r="FJP33" s="731"/>
      <c r="FJQ33" s="731"/>
      <c r="FJR33" s="731"/>
      <c r="FJS33" s="731"/>
      <c r="FJT33" s="731"/>
      <c r="FJU33" s="731"/>
      <c r="FJV33" s="731"/>
      <c r="FJW33" s="731"/>
      <c r="FJX33" s="731"/>
      <c r="FJY33" s="731"/>
      <c r="FJZ33" s="731"/>
      <c r="FKA33" s="731"/>
      <c r="FKB33" s="731"/>
      <c r="FKC33" s="731"/>
      <c r="FKD33" s="731"/>
      <c r="FKE33" s="731"/>
      <c r="FKF33" s="731"/>
      <c r="FKG33" s="731"/>
      <c r="FKH33" s="731"/>
      <c r="FKI33" s="731"/>
      <c r="FKJ33" s="731"/>
      <c r="FKK33" s="731"/>
      <c r="FKL33" s="731"/>
      <c r="FKM33" s="731"/>
      <c r="FKN33" s="731"/>
      <c r="FKO33" s="731"/>
      <c r="FKP33" s="731"/>
      <c r="FKQ33" s="731"/>
      <c r="FKR33" s="731"/>
      <c r="FKS33" s="731"/>
      <c r="FKT33" s="731"/>
      <c r="FKU33" s="731"/>
      <c r="FKV33" s="731"/>
      <c r="FKW33" s="731"/>
      <c r="FKX33" s="731"/>
      <c r="FKY33" s="731"/>
      <c r="FKZ33" s="731"/>
      <c r="FLA33" s="731"/>
      <c r="FLB33" s="731"/>
      <c r="FLC33" s="731"/>
      <c r="FLD33" s="731"/>
      <c r="FLE33" s="731"/>
      <c r="FLF33" s="731"/>
      <c r="FLG33" s="731"/>
      <c r="FLH33" s="731"/>
      <c r="FLI33" s="731"/>
      <c r="FLJ33" s="731"/>
      <c r="FLK33" s="731"/>
      <c r="FLL33" s="731"/>
      <c r="FLM33" s="731"/>
      <c r="FLN33" s="731"/>
      <c r="FLO33" s="731"/>
      <c r="FLP33" s="731"/>
      <c r="FLQ33" s="731"/>
      <c r="FLR33" s="731"/>
      <c r="FLS33" s="731"/>
      <c r="FLT33" s="731"/>
      <c r="FLU33" s="731"/>
      <c r="FLV33" s="731"/>
      <c r="FLW33" s="731"/>
      <c r="FLX33" s="731"/>
      <c r="FLY33" s="731"/>
      <c r="FLZ33" s="731"/>
      <c r="FMA33" s="731"/>
      <c r="FMB33" s="731"/>
      <c r="FMC33" s="731"/>
      <c r="FMD33" s="731"/>
      <c r="FME33" s="731"/>
      <c r="FMF33" s="731"/>
      <c r="FMG33" s="731"/>
      <c r="FMH33" s="731"/>
      <c r="FMI33" s="731"/>
      <c r="FMJ33" s="731"/>
      <c r="FMK33" s="731"/>
      <c r="FML33" s="731"/>
      <c r="FMM33" s="731"/>
      <c r="FMN33" s="731"/>
      <c r="FMO33" s="731"/>
      <c r="FMP33" s="731"/>
      <c r="FMQ33" s="731"/>
      <c r="FMR33" s="731"/>
      <c r="FMS33" s="731"/>
      <c r="FMT33" s="731"/>
      <c r="FMU33" s="731"/>
      <c r="FMV33" s="731"/>
      <c r="FMW33" s="731"/>
      <c r="FMX33" s="731"/>
      <c r="FMY33" s="731"/>
      <c r="FMZ33" s="731"/>
      <c r="FNA33" s="731"/>
      <c r="FNB33" s="731"/>
      <c r="FNC33" s="731"/>
      <c r="FND33" s="731"/>
      <c r="FNE33" s="731"/>
      <c r="FNF33" s="731"/>
      <c r="FNG33" s="731"/>
      <c r="FNH33" s="731"/>
      <c r="FNI33" s="731"/>
      <c r="FNJ33" s="731"/>
      <c r="FNK33" s="731"/>
      <c r="FNL33" s="731"/>
      <c r="FNM33" s="731"/>
      <c r="FNN33" s="731"/>
      <c r="FNO33" s="731"/>
      <c r="FNP33" s="731"/>
      <c r="FNQ33" s="731"/>
      <c r="FNR33" s="731"/>
      <c r="FNS33" s="731"/>
      <c r="FNT33" s="731"/>
      <c r="FNU33" s="731"/>
      <c r="FNV33" s="731"/>
      <c r="FNW33" s="731"/>
      <c r="FNX33" s="731"/>
      <c r="FNY33" s="731"/>
      <c r="FNZ33" s="731"/>
      <c r="FOA33" s="731"/>
      <c r="FOB33" s="731"/>
      <c r="FOC33" s="731"/>
      <c r="FOD33" s="731"/>
      <c r="FOE33" s="731"/>
      <c r="FOF33" s="731"/>
      <c r="FOG33" s="731"/>
      <c r="FOH33" s="731"/>
      <c r="FOI33" s="731"/>
      <c r="FOJ33" s="731"/>
      <c r="FOK33" s="731"/>
      <c r="FOL33" s="731"/>
      <c r="FOM33" s="731"/>
      <c r="FON33" s="731"/>
      <c r="FOO33" s="731"/>
      <c r="FOP33" s="731"/>
      <c r="FOQ33" s="731"/>
      <c r="FOR33" s="731"/>
      <c r="FOS33" s="731"/>
      <c r="FOT33" s="731"/>
      <c r="FOU33" s="731"/>
      <c r="FOV33" s="731"/>
      <c r="FOW33" s="731"/>
      <c r="FOX33" s="731"/>
      <c r="FOY33" s="731"/>
      <c r="FOZ33" s="731"/>
      <c r="FPA33" s="731"/>
      <c r="FPB33" s="731"/>
      <c r="FPC33" s="731"/>
      <c r="FPD33" s="731"/>
      <c r="FPE33" s="731"/>
      <c r="FPF33" s="731"/>
      <c r="FPG33" s="731"/>
      <c r="FPH33" s="731"/>
      <c r="FPI33" s="731"/>
      <c r="FPJ33" s="731"/>
      <c r="FPK33" s="731"/>
      <c r="FPL33" s="731"/>
      <c r="FPM33" s="731"/>
      <c r="FPN33" s="731"/>
      <c r="FPO33" s="731"/>
      <c r="FPP33" s="731"/>
      <c r="FPQ33" s="731"/>
      <c r="FPR33" s="731"/>
      <c r="FPS33" s="731"/>
      <c r="FPT33" s="731"/>
      <c r="FPU33" s="731"/>
      <c r="FPV33" s="731"/>
      <c r="FPW33" s="731"/>
      <c r="FPX33" s="731"/>
      <c r="FPY33" s="731"/>
      <c r="FPZ33" s="731"/>
      <c r="FQA33" s="731"/>
      <c r="FQB33" s="731"/>
      <c r="FQC33" s="731"/>
      <c r="FQD33" s="731"/>
      <c r="FQE33" s="731"/>
      <c r="FQF33" s="731"/>
      <c r="FQG33" s="731"/>
      <c r="FQH33" s="731"/>
      <c r="FQI33" s="731"/>
      <c r="FQJ33" s="731"/>
      <c r="FQK33" s="731"/>
      <c r="FQL33" s="731"/>
      <c r="FQM33" s="731"/>
      <c r="FQN33" s="731"/>
      <c r="FQO33" s="731"/>
      <c r="FQP33" s="731"/>
      <c r="FQQ33" s="731"/>
      <c r="FQR33" s="731"/>
      <c r="FQS33" s="731"/>
      <c r="FQT33" s="731"/>
      <c r="FQU33" s="731"/>
      <c r="FQV33" s="731"/>
      <c r="FQW33" s="731"/>
      <c r="FQX33" s="731"/>
      <c r="FQY33" s="731"/>
      <c r="FQZ33" s="731"/>
      <c r="FRA33" s="731"/>
      <c r="FRB33" s="731"/>
      <c r="FRC33" s="731"/>
      <c r="FRD33" s="731"/>
      <c r="FRE33" s="731"/>
      <c r="FRF33" s="731"/>
      <c r="FRG33" s="731"/>
      <c r="FRH33" s="731"/>
      <c r="FRI33" s="731"/>
      <c r="FRJ33" s="731"/>
      <c r="FRK33" s="731"/>
      <c r="FRL33" s="731"/>
      <c r="FRM33" s="731"/>
      <c r="FRN33" s="731"/>
      <c r="FRO33" s="731"/>
      <c r="FRP33" s="731"/>
      <c r="FRQ33" s="731"/>
      <c r="FRR33" s="731"/>
      <c r="FRS33" s="731"/>
      <c r="FRT33" s="731"/>
      <c r="FRU33" s="731"/>
      <c r="FRV33" s="731"/>
      <c r="FRW33" s="731"/>
      <c r="FRX33" s="731"/>
      <c r="FRY33" s="731"/>
      <c r="FRZ33" s="731"/>
      <c r="FSA33" s="731"/>
      <c r="FSB33" s="731"/>
      <c r="FSC33" s="731"/>
      <c r="FSD33" s="731"/>
      <c r="FSE33" s="731"/>
      <c r="FSF33" s="731"/>
      <c r="FSG33" s="731"/>
      <c r="FSH33" s="731"/>
      <c r="FSI33" s="731"/>
      <c r="FSJ33" s="731"/>
      <c r="FSK33" s="731"/>
      <c r="FSL33" s="731"/>
      <c r="FSM33" s="731"/>
      <c r="FSN33" s="731"/>
      <c r="FSO33" s="731"/>
      <c r="FSP33" s="731"/>
      <c r="FSQ33" s="731"/>
      <c r="FSR33" s="731"/>
      <c r="FSS33" s="731"/>
      <c r="FST33" s="731"/>
      <c r="FSU33" s="731"/>
      <c r="FSV33" s="731"/>
      <c r="FSW33" s="731"/>
      <c r="FSX33" s="731"/>
      <c r="FSY33" s="731"/>
      <c r="FSZ33" s="731"/>
      <c r="FTA33" s="731"/>
      <c r="FTB33" s="731"/>
      <c r="FTC33" s="731"/>
      <c r="FTD33" s="731"/>
      <c r="FTE33" s="731"/>
      <c r="FTF33" s="731"/>
      <c r="FTG33" s="731"/>
      <c r="FTH33" s="731"/>
      <c r="FTI33" s="731"/>
      <c r="FTJ33" s="731"/>
      <c r="FTK33" s="731"/>
      <c r="FTL33" s="731"/>
      <c r="FTM33" s="731"/>
      <c r="FTN33" s="731"/>
      <c r="FTO33" s="731"/>
      <c r="FTP33" s="731"/>
      <c r="FTQ33" s="731"/>
      <c r="FTR33" s="731"/>
      <c r="FTS33" s="731"/>
      <c r="FTT33" s="731"/>
      <c r="FTU33" s="731"/>
      <c r="FTV33" s="731"/>
      <c r="FTW33" s="731"/>
      <c r="FTX33" s="731"/>
      <c r="FTY33" s="731"/>
      <c r="FTZ33" s="731"/>
      <c r="FUA33" s="731"/>
      <c r="FUB33" s="731"/>
      <c r="FUC33" s="731"/>
      <c r="FUD33" s="731"/>
      <c r="FUE33" s="731"/>
      <c r="FUF33" s="731"/>
      <c r="FUG33" s="731"/>
      <c r="FUH33" s="731"/>
      <c r="FUI33" s="731"/>
      <c r="FUJ33" s="731"/>
      <c r="FUK33" s="731"/>
      <c r="FUL33" s="731"/>
      <c r="FUM33" s="731"/>
      <c r="FUN33" s="731"/>
      <c r="FUO33" s="731"/>
      <c r="FUP33" s="731"/>
      <c r="FUQ33" s="731"/>
      <c r="FUR33" s="731"/>
      <c r="FUS33" s="731"/>
      <c r="FUT33" s="731"/>
      <c r="FUU33" s="731"/>
      <c r="FUV33" s="731"/>
      <c r="FUW33" s="731"/>
      <c r="FUX33" s="731"/>
      <c r="FUY33" s="731"/>
      <c r="FUZ33" s="731"/>
      <c r="FVA33" s="731"/>
      <c r="FVB33" s="731"/>
      <c r="FVC33" s="731"/>
      <c r="FVD33" s="731"/>
      <c r="FVE33" s="731"/>
      <c r="FVF33" s="731"/>
      <c r="FVG33" s="731"/>
      <c r="FVH33" s="731"/>
      <c r="FVI33" s="731"/>
      <c r="FVJ33" s="731"/>
      <c r="FVK33" s="731"/>
      <c r="FVL33" s="731"/>
      <c r="FVM33" s="731"/>
      <c r="FVN33" s="731"/>
      <c r="FVO33" s="731"/>
      <c r="FVP33" s="731"/>
      <c r="FVQ33" s="731"/>
      <c r="FVR33" s="731"/>
      <c r="FVS33" s="731"/>
      <c r="FVT33" s="731"/>
      <c r="FVU33" s="731"/>
      <c r="FVV33" s="731"/>
      <c r="FVW33" s="731"/>
      <c r="FVX33" s="731"/>
      <c r="FVY33" s="731"/>
      <c r="FVZ33" s="731"/>
      <c r="FWA33" s="731"/>
      <c r="FWB33" s="731"/>
      <c r="FWC33" s="731"/>
      <c r="FWD33" s="731"/>
      <c r="FWE33" s="731"/>
      <c r="FWF33" s="731"/>
      <c r="FWG33" s="731"/>
      <c r="FWH33" s="731"/>
      <c r="FWI33" s="731"/>
      <c r="FWJ33" s="731"/>
      <c r="FWK33" s="731"/>
      <c r="FWL33" s="731"/>
      <c r="FWM33" s="731"/>
      <c r="FWN33" s="731"/>
      <c r="FWO33" s="731"/>
      <c r="FWP33" s="731"/>
      <c r="FWQ33" s="731"/>
      <c r="FWR33" s="731"/>
      <c r="FWS33" s="731"/>
      <c r="FWT33" s="731"/>
      <c r="FWU33" s="731"/>
      <c r="FWV33" s="731"/>
      <c r="FWW33" s="731"/>
      <c r="FWX33" s="731"/>
      <c r="FWY33" s="731"/>
      <c r="FWZ33" s="731"/>
      <c r="FXA33" s="731"/>
      <c r="FXB33" s="731"/>
      <c r="FXC33" s="731"/>
      <c r="FXD33" s="731"/>
      <c r="FXE33" s="731"/>
      <c r="FXF33" s="731"/>
      <c r="FXG33" s="731"/>
      <c r="FXH33" s="731"/>
      <c r="FXI33" s="731"/>
      <c r="FXJ33" s="731"/>
      <c r="FXK33" s="731"/>
      <c r="FXL33" s="731"/>
      <c r="FXM33" s="731"/>
      <c r="FXN33" s="731"/>
      <c r="FXO33" s="731"/>
      <c r="FXP33" s="731"/>
      <c r="FXQ33" s="731"/>
      <c r="FXR33" s="731"/>
      <c r="FXS33" s="731"/>
      <c r="FXT33" s="731"/>
      <c r="FXU33" s="731"/>
      <c r="FXV33" s="731"/>
      <c r="FXW33" s="731"/>
      <c r="FXX33" s="731"/>
      <c r="FXY33" s="731"/>
      <c r="FXZ33" s="731"/>
      <c r="FYA33" s="731"/>
      <c r="FYB33" s="731"/>
      <c r="FYC33" s="731"/>
      <c r="FYD33" s="731"/>
      <c r="FYE33" s="731"/>
      <c r="FYF33" s="731"/>
      <c r="FYG33" s="731"/>
      <c r="FYH33" s="731"/>
      <c r="FYI33" s="731"/>
      <c r="FYJ33" s="731"/>
      <c r="FYK33" s="731"/>
      <c r="FYL33" s="731"/>
      <c r="FYM33" s="731"/>
      <c r="FYN33" s="731"/>
      <c r="FYO33" s="731"/>
      <c r="FYP33" s="731"/>
      <c r="FYQ33" s="731"/>
      <c r="FYR33" s="731"/>
      <c r="FYS33" s="731"/>
      <c r="FYT33" s="731"/>
      <c r="FYU33" s="731"/>
      <c r="FYV33" s="731"/>
      <c r="FYW33" s="731"/>
      <c r="FYX33" s="731"/>
      <c r="FYY33" s="731"/>
      <c r="FYZ33" s="731"/>
      <c r="FZA33" s="731"/>
      <c r="FZB33" s="731"/>
      <c r="FZC33" s="731"/>
      <c r="FZD33" s="731"/>
      <c r="FZE33" s="731"/>
      <c r="FZF33" s="731"/>
      <c r="FZG33" s="731"/>
      <c r="FZH33" s="731"/>
      <c r="FZI33" s="731"/>
      <c r="FZJ33" s="731"/>
      <c r="FZK33" s="731"/>
      <c r="FZL33" s="731"/>
      <c r="FZM33" s="731"/>
      <c r="FZN33" s="731"/>
      <c r="FZO33" s="731"/>
      <c r="FZP33" s="731"/>
      <c r="FZQ33" s="731"/>
      <c r="FZR33" s="731"/>
      <c r="FZS33" s="731"/>
      <c r="FZT33" s="731"/>
      <c r="FZU33" s="731"/>
      <c r="FZV33" s="731"/>
      <c r="FZW33" s="731"/>
      <c r="FZX33" s="731"/>
      <c r="FZY33" s="731"/>
      <c r="FZZ33" s="731"/>
      <c r="GAA33" s="731"/>
      <c r="GAB33" s="731"/>
      <c r="GAC33" s="731"/>
      <c r="GAD33" s="731"/>
      <c r="GAE33" s="731"/>
      <c r="GAF33" s="731"/>
      <c r="GAG33" s="731"/>
      <c r="GAH33" s="731"/>
      <c r="GAI33" s="731"/>
      <c r="GAJ33" s="731"/>
      <c r="GAK33" s="731"/>
      <c r="GAL33" s="731"/>
      <c r="GAM33" s="731"/>
      <c r="GAN33" s="731"/>
      <c r="GAO33" s="731"/>
      <c r="GAP33" s="731"/>
      <c r="GAQ33" s="731"/>
      <c r="GAR33" s="731"/>
      <c r="GAS33" s="731"/>
      <c r="GAT33" s="731"/>
      <c r="GAU33" s="731"/>
      <c r="GAV33" s="731"/>
      <c r="GAW33" s="731"/>
      <c r="GAX33" s="731"/>
      <c r="GAY33" s="731"/>
      <c r="GAZ33" s="731"/>
      <c r="GBA33" s="731"/>
      <c r="GBB33" s="731"/>
      <c r="GBC33" s="731"/>
      <c r="GBD33" s="731"/>
      <c r="GBE33" s="731"/>
      <c r="GBF33" s="731"/>
      <c r="GBG33" s="731"/>
      <c r="GBH33" s="731"/>
      <c r="GBI33" s="731"/>
      <c r="GBJ33" s="731"/>
      <c r="GBK33" s="731"/>
      <c r="GBL33" s="731"/>
      <c r="GBM33" s="731"/>
      <c r="GBN33" s="731"/>
      <c r="GBO33" s="731"/>
      <c r="GBP33" s="731"/>
      <c r="GBQ33" s="731"/>
      <c r="GBR33" s="731"/>
      <c r="GBS33" s="731"/>
      <c r="GBT33" s="731"/>
      <c r="GBU33" s="731"/>
      <c r="GBV33" s="731"/>
      <c r="GBW33" s="731"/>
      <c r="GBX33" s="731"/>
      <c r="GBY33" s="731"/>
      <c r="GBZ33" s="731"/>
      <c r="GCA33" s="731"/>
      <c r="GCB33" s="731"/>
      <c r="GCC33" s="731"/>
      <c r="GCD33" s="731"/>
      <c r="GCE33" s="731"/>
      <c r="GCF33" s="731"/>
      <c r="GCG33" s="731"/>
      <c r="GCH33" s="731"/>
      <c r="GCI33" s="731"/>
      <c r="GCJ33" s="731"/>
      <c r="GCK33" s="731"/>
      <c r="GCL33" s="731"/>
      <c r="GCM33" s="731"/>
      <c r="GCN33" s="731"/>
      <c r="GCO33" s="731"/>
      <c r="GCP33" s="731"/>
      <c r="GCQ33" s="731"/>
      <c r="GCR33" s="731"/>
      <c r="GCS33" s="731"/>
      <c r="GCT33" s="731"/>
      <c r="GCU33" s="731"/>
      <c r="GCV33" s="731"/>
      <c r="GCW33" s="731"/>
      <c r="GCX33" s="731"/>
      <c r="GCY33" s="731"/>
      <c r="GCZ33" s="731"/>
      <c r="GDA33" s="731"/>
      <c r="GDB33" s="731"/>
      <c r="GDC33" s="731"/>
      <c r="GDD33" s="731"/>
      <c r="GDE33" s="731"/>
      <c r="GDF33" s="731"/>
      <c r="GDG33" s="731"/>
      <c r="GDH33" s="731"/>
      <c r="GDI33" s="731"/>
      <c r="GDJ33" s="731"/>
      <c r="GDK33" s="731"/>
      <c r="GDL33" s="731"/>
      <c r="GDM33" s="731"/>
      <c r="GDN33" s="731"/>
      <c r="GDO33" s="731"/>
      <c r="GDP33" s="731"/>
      <c r="GDQ33" s="731"/>
      <c r="GDR33" s="731"/>
      <c r="GDS33" s="731"/>
      <c r="GDT33" s="731"/>
      <c r="GDU33" s="731"/>
      <c r="GDV33" s="731"/>
      <c r="GDW33" s="731"/>
      <c r="GDX33" s="731"/>
      <c r="GDY33" s="731"/>
      <c r="GDZ33" s="731"/>
      <c r="GEA33" s="731"/>
      <c r="GEB33" s="731"/>
      <c r="GEC33" s="731"/>
      <c r="GED33" s="731"/>
      <c r="GEE33" s="731"/>
      <c r="GEF33" s="731"/>
      <c r="GEG33" s="731"/>
      <c r="GEH33" s="731"/>
      <c r="GEI33" s="731"/>
      <c r="GEJ33" s="731"/>
      <c r="GEK33" s="731"/>
      <c r="GEL33" s="731"/>
      <c r="GEM33" s="731"/>
      <c r="GEN33" s="731"/>
      <c r="GEO33" s="731"/>
      <c r="GEP33" s="731"/>
      <c r="GEQ33" s="731"/>
      <c r="GER33" s="731"/>
      <c r="GES33" s="731"/>
      <c r="GET33" s="731"/>
      <c r="GEU33" s="731"/>
      <c r="GEV33" s="731"/>
      <c r="GEW33" s="731"/>
      <c r="GEX33" s="731"/>
      <c r="GEY33" s="731"/>
      <c r="GEZ33" s="731"/>
      <c r="GFA33" s="731"/>
      <c r="GFB33" s="731"/>
      <c r="GFC33" s="731"/>
      <c r="GFD33" s="731"/>
      <c r="GFE33" s="731"/>
      <c r="GFF33" s="731"/>
      <c r="GFG33" s="731"/>
      <c r="GFH33" s="731"/>
      <c r="GFI33" s="731"/>
      <c r="GFJ33" s="731"/>
      <c r="GFK33" s="731"/>
      <c r="GFL33" s="731"/>
      <c r="GFM33" s="731"/>
      <c r="GFN33" s="731"/>
      <c r="GFO33" s="731"/>
      <c r="GFP33" s="731"/>
      <c r="GFQ33" s="731"/>
      <c r="GFR33" s="731"/>
      <c r="GFS33" s="731"/>
      <c r="GFT33" s="731"/>
      <c r="GFU33" s="731"/>
      <c r="GFV33" s="731"/>
      <c r="GFW33" s="731"/>
      <c r="GFX33" s="731"/>
      <c r="GFY33" s="731"/>
      <c r="GFZ33" s="731"/>
      <c r="GGA33" s="731"/>
      <c r="GGB33" s="731"/>
      <c r="GGC33" s="731"/>
      <c r="GGD33" s="731"/>
      <c r="GGE33" s="731"/>
      <c r="GGF33" s="731"/>
      <c r="GGG33" s="731"/>
      <c r="GGH33" s="731"/>
      <c r="GGI33" s="731"/>
      <c r="GGJ33" s="731"/>
      <c r="GGK33" s="731"/>
      <c r="GGL33" s="731"/>
      <c r="GGM33" s="731"/>
      <c r="GGN33" s="731"/>
      <c r="GGO33" s="731"/>
      <c r="GGP33" s="731"/>
      <c r="GGQ33" s="731"/>
      <c r="GGR33" s="731"/>
      <c r="GGS33" s="731"/>
      <c r="GGT33" s="731"/>
      <c r="GGU33" s="731"/>
      <c r="GGV33" s="731"/>
      <c r="GGW33" s="731"/>
      <c r="GGX33" s="731"/>
      <c r="GGY33" s="731"/>
      <c r="GGZ33" s="731"/>
      <c r="GHA33" s="731"/>
      <c r="GHB33" s="731"/>
      <c r="GHC33" s="731"/>
      <c r="GHD33" s="731"/>
      <c r="GHE33" s="731"/>
      <c r="GHF33" s="731"/>
      <c r="GHG33" s="731"/>
      <c r="GHH33" s="731"/>
      <c r="GHI33" s="731"/>
      <c r="GHJ33" s="731"/>
      <c r="GHK33" s="731"/>
      <c r="GHL33" s="731"/>
      <c r="GHM33" s="731"/>
      <c r="GHN33" s="731"/>
      <c r="GHO33" s="731"/>
      <c r="GHP33" s="731"/>
      <c r="GHQ33" s="731"/>
      <c r="GHR33" s="731"/>
      <c r="GHS33" s="731"/>
      <c r="GHT33" s="731"/>
      <c r="GHU33" s="731"/>
      <c r="GHV33" s="731"/>
      <c r="GHW33" s="731"/>
      <c r="GHX33" s="731"/>
      <c r="GHY33" s="731"/>
      <c r="GHZ33" s="731"/>
      <c r="GIA33" s="731"/>
      <c r="GIB33" s="731"/>
      <c r="GIC33" s="731"/>
      <c r="GID33" s="731"/>
      <c r="GIE33" s="731"/>
      <c r="GIF33" s="731"/>
      <c r="GIG33" s="731"/>
      <c r="GIH33" s="731"/>
      <c r="GII33" s="731"/>
      <c r="GIJ33" s="731"/>
      <c r="GIK33" s="731"/>
      <c r="GIL33" s="731"/>
      <c r="GIM33" s="731"/>
      <c r="GIN33" s="731"/>
      <c r="GIO33" s="731"/>
      <c r="GIP33" s="731"/>
      <c r="GIQ33" s="731"/>
      <c r="GIR33" s="731"/>
      <c r="GIS33" s="731"/>
      <c r="GIT33" s="731"/>
      <c r="GIU33" s="731"/>
      <c r="GIV33" s="731"/>
      <c r="GIW33" s="731"/>
      <c r="GIX33" s="731"/>
      <c r="GIY33" s="731"/>
      <c r="GIZ33" s="731"/>
      <c r="GJA33" s="731"/>
      <c r="GJB33" s="731"/>
      <c r="GJC33" s="731"/>
      <c r="GJD33" s="731"/>
      <c r="GJE33" s="731"/>
      <c r="GJF33" s="731"/>
      <c r="GJG33" s="731"/>
      <c r="GJH33" s="731"/>
      <c r="GJI33" s="731"/>
      <c r="GJJ33" s="731"/>
      <c r="GJK33" s="731"/>
      <c r="GJL33" s="731"/>
      <c r="GJM33" s="731"/>
      <c r="GJN33" s="731"/>
      <c r="GJO33" s="731"/>
      <c r="GJP33" s="731"/>
      <c r="GJQ33" s="731"/>
      <c r="GJR33" s="731"/>
      <c r="GJS33" s="731"/>
      <c r="GJT33" s="731"/>
      <c r="GJU33" s="731"/>
      <c r="GJV33" s="731"/>
      <c r="GJW33" s="731"/>
      <c r="GJX33" s="731"/>
      <c r="GJY33" s="731"/>
      <c r="GJZ33" s="731"/>
      <c r="GKA33" s="731"/>
      <c r="GKB33" s="731"/>
      <c r="GKC33" s="731"/>
      <c r="GKD33" s="731"/>
      <c r="GKE33" s="731"/>
      <c r="GKF33" s="731"/>
      <c r="GKG33" s="731"/>
      <c r="GKH33" s="731"/>
      <c r="GKI33" s="731"/>
      <c r="GKJ33" s="731"/>
      <c r="GKK33" s="731"/>
      <c r="GKL33" s="731"/>
      <c r="GKM33" s="731"/>
      <c r="GKN33" s="731"/>
      <c r="GKO33" s="731"/>
      <c r="GKP33" s="731"/>
      <c r="GKQ33" s="731"/>
      <c r="GKR33" s="731"/>
      <c r="GKS33" s="731"/>
      <c r="GKT33" s="731"/>
      <c r="GKU33" s="731"/>
      <c r="GKV33" s="731"/>
      <c r="GKW33" s="731"/>
      <c r="GKX33" s="731"/>
      <c r="GKY33" s="731"/>
      <c r="GKZ33" s="731"/>
      <c r="GLA33" s="731"/>
      <c r="GLB33" s="731"/>
      <c r="GLC33" s="731"/>
      <c r="GLD33" s="731"/>
      <c r="GLE33" s="731"/>
      <c r="GLF33" s="731"/>
      <c r="GLG33" s="731"/>
      <c r="GLH33" s="731"/>
      <c r="GLI33" s="731"/>
      <c r="GLJ33" s="731"/>
      <c r="GLK33" s="731"/>
      <c r="GLL33" s="731"/>
      <c r="GLM33" s="731"/>
      <c r="GLN33" s="731"/>
      <c r="GLO33" s="731"/>
      <c r="GLP33" s="731"/>
      <c r="GLQ33" s="731"/>
      <c r="GLR33" s="731"/>
      <c r="GLS33" s="731"/>
      <c r="GLT33" s="731"/>
      <c r="GLU33" s="731"/>
      <c r="GLV33" s="731"/>
      <c r="GLW33" s="731"/>
      <c r="GLX33" s="731"/>
      <c r="GLY33" s="731"/>
      <c r="GLZ33" s="731"/>
      <c r="GMA33" s="731"/>
      <c r="GMB33" s="731"/>
      <c r="GMC33" s="731"/>
      <c r="GMD33" s="731"/>
      <c r="GME33" s="731"/>
      <c r="GMF33" s="731"/>
      <c r="GMG33" s="731"/>
      <c r="GMH33" s="731"/>
      <c r="GMI33" s="731"/>
      <c r="GMJ33" s="731"/>
      <c r="GMK33" s="731"/>
      <c r="GML33" s="731"/>
      <c r="GMM33" s="731"/>
      <c r="GMN33" s="731"/>
      <c r="GMO33" s="731"/>
      <c r="GMP33" s="731"/>
      <c r="GMQ33" s="731"/>
      <c r="GMR33" s="731"/>
      <c r="GMS33" s="731"/>
      <c r="GMT33" s="731"/>
      <c r="GMU33" s="731"/>
      <c r="GMV33" s="731"/>
      <c r="GMW33" s="731"/>
      <c r="GMX33" s="731"/>
      <c r="GMY33" s="731"/>
      <c r="GMZ33" s="731"/>
      <c r="GNA33" s="731"/>
      <c r="GNB33" s="731"/>
      <c r="GNC33" s="731"/>
      <c r="GND33" s="731"/>
      <c r="GNE33" s="731"/>
      <c r="GNF33" s="731"/>
      <c r="GNG33" s="731"/>
      <c r="GNH33" s="731"/>
      <c r="GNI33" s="731"/>
      <c r="GNJ33" s="731"/>
      <c r="GNK33" s="731"/>
      <c r="GNL33" s="731"/>
      <c r="GNM33" s="731"/>
      <c r="GNN33" s="731"/>
      <c r="GNO33" s="731"/>
      <c r="GNP33" s="731"/>
      <c r="GNQ33" s="731"/>
      <c r="GNR33" s="731"/>
      <c r="GNS33" s="731"/>
      <c r="GNT33" s="731"/>
      <c r="GNU33" s="731"/>
      <c r="GNV33" s="731"/>
      <c r="GNW33" s="731"/>
      <c r="GNX33" s="731"/>
      <c r="GNY33" s="731"/>
      <c r="GNZ33" s="731"/>
      <c r="GOA33" s="731"/>
      <c r="GOB33" s="731"/>
      <c r="GOC33" s="731"/>
      <c r="GOD33" s="731"/>
      <c r="GOE33" s="731"/>
      <c r="GOF33" s="731"/>
      <c r="GOG33" s="731"/>
      <c r="GOH33" s="731"/>
      <c r="GOI33" s="731"/>
      <c r="GOJ33" s="731"/>
      <c r="GOK33" s="731"/>
      <c r="GOL33" s="731"/>
      <c r="GOM33" s="731"/>
      <c r="GON33" s="731"/>
      <c r="GOO33" s="731"/>
      <c r="GOP33" s="731"/>
      <c r="GOQ33" s="731"/>
      <c r="GOR33" s="731"/>
      <c r="GOS33" s="731"/>
      <c r="GOT33" s="731"/>
      <c r="GOU33" s="731"/>
      <c r="GOV33" s="731"/>
      <c r="GOW33" s="731"/>
      <c r="GOX33" s="731"/>
      <c r="GOY33" s="731"/>
      <c r="GOZ33" s="731"/>
      <c r="GPA33" s="731"/>
      <c r="GPB33" s="731"/>
      <c r="GPC33" s="731"/>
      <c r="GPD33" s="731"/>
      <c r="GPE33" s="731"/>
      <c r="GPF33" s="731"/>
      <c r="GPG33" s="731"/>
      <c r="GPH33" s="731"/>
      <c r="GPI33" s="731"/>
      <c r="GPJ33" s="731"/>
      <c r="GPK33" s="731"/>
      <c r="GPL33" s="731"/>
      <c r="GPM33" s="731"/>
      <c r="GPN33" s="731"/>
      <c r="GPO33" s="731"/>
      <c r="GPP33" s="731"/>
      <c r="GPQ33" s="731"/>
      <c r="GPR33" s="731"/>
      <c r="GPS33" s="731"/>
      <c r="GPT33" s="731"/>
      <c r="GPU33" s="731"/>
      <c r="GPV33" s="731"/>
      <c r="GPW33" s="731"/>
      <c r="GPX33" s="731"/>
      <c r="GPY33" s="731"/>
      <c r="GPZ33" s="731"/>
      <c r="GQA33" s="731"/>
      <c r="GQB33" s="731"/>
      <c r="GQC33" s="731"/>
      <c r="GQD33" s="731"/>
      <c r="GQE33" s="731"/>
      <c r="GQF33" s="731"/>
      <c r="GQG33" s="731"/>
      <c r="GQH33" s="731"/>
      <c r="GQI33" s="731"/>
      <c r="GQJ33" s="731"/>
      <c r="GQK33" s="731"/>
      <c r="GQL33" s="731"/>
      <c r="GQM33" s="731"/>
      <c r="GQN33" s="731"/>
      <c r="GQO33" s="731"/>
      <c r="GQP33" s="731"/>
      <c r="GQQ33" s="731"/>
      <c r="GQR33" s="731"/>
      <c r="GQS33" s="731"/>
      <c r="GQT33" s="731"/>
      <c r="GQU33" s="731"/>
      <c r="GQV33" s="731"/>
      <c r="GQW33" s="731"/>
      <c r="GQX33" s="731"/>
      <c r="GQY33" s="731"/>
      <c r="GQZ33" s="731"/>
      <c r="GRA33" s="731"/>
      <c r="GRB33" s="731"/>
      <c r="GRC33" s="731"/>
      <c r="GRD33" s="731"/>
      <c r="GRE33" s="731"/>
      <c r="GRF33" s="731"/>
      <c r="GRG33" s="731"/>
      <c r="GRH33" s="731"/>
      <c r="GRI33" s="731"/>
      <c r="GRJ33" s="731"/>
      <c r="GRK33" s="731"/>
      <c r="GRL33" s="731"/>
      <c r="GRM33" s="731"/>
      <c r="GRN33" s="731"/>
      <c r="GRO33" s="731"/>
      <c r="GRP33" s="731"/>
      <c r="GRQ33" s="731"/>
      <c r="GRR33" s="731"/>
      <c r="GRS33" s="731"/>
      <c r="GRT33" s="731"/>
      <c r="GRU33" s="731"/>
      <c r="GRV33" s="731"/>
      <c r="GRW33" s="731"/>
      <c r="GRX33" s="731"/>
      <c r="GRY33" s="731"/>
      <c r="GRZ33" s="731"/>
      <c r="GSA33" s="731"/>
      <c r="GSB33" s="731"/>
      <c r="GSC33" s="731"/>
      <c r="GSD33" s="731"/>
      <c r="GSE33" s="731"/>
      <c r="GSF33" s="731"/>
      <c r="GSG33" s="731"/>
      <c r="GSH33" s="731"/>
      <c r="GSI33" s="731"/>
      <c r="GSJ33" s="731"/>
      <c r="GSK33" s="731"/>
      <c r="GSL33" s="731"/>
      <c r="GSM33" s="731"/>
      <c r="GSN33" s="731"/>
      <c r="GSO33" s="731"/>
      <c r="GSP33" s="731"/>
      <c r="GSQ33" s="731"/>
      <c r="GSR33" s="731"/>
      <c r="GSS33" s="731"/>
      <c r="GST33" s="731"/>
      <c r="GSU33" s="731"/>
      <c r="GSV33" s="731"/>
      <c r="GSW33" s="731"/>
      <c r="GSX33" s="731"/>
      <c r="GSY33" s="731"/>
      <c r="GSZ33" s="731"/>
      <c r="GTA33" s="731"/>
      <c r="GTB33" s="731"/>
      <c r="GTC33" s="731"/>
      <c r="GTD33" s="731"/>
      <c r="GTE33" s="731"/>
      <c r="GTF33" s="731"/>
      <c r="GTG33" s="731"/>
      <c r="GTH33" s="731"/>
      <c r="GTI33" s="731"/>
      <c r="GTJ33" s="731"/>
      <c r="GTK33" s="731"/>
      <c r="GTL33" s="731"/>
      <c r="GTM33" s="731"/>
      <c r="GTN33" s="731"/>
      <c r="GTO33" s="731"/>
      <c r="GTP33" s="731"/>
      <c r="GTQ33" s="731"/>
      <c r="GTR33" s="731"/>
      <c r="GTS33" s="731"/>
      <c r="GTT33" s="731"/>
      <c r="GTU33" s="731"/>
      <c r="GTV33" s="731"/>
      <c r="GTW33" s="731"/>
      <c r="GTX33" s="731"/>
      <c r="GTY33" s="731"/>
      <c r="GTZ33" s="731"/>
      <c r="GUA33" s="731"/>
      <c r="GUB33" s="731"/>
      <c r="GUC33" s="731"/>
      <c r="GUD33" s="731"/>
      <c r="GUE33" s="731"/>
      <c r="GUF33" s="731"/>
      <c r="GUG33" s="731"/>
      <c r="GUH33" s="731"/>
      <c r="GUI33" s="731"/>
      <c r="GUJ33" s="731"/>
      <c r="GUK33" s="731"/>
      <c r="GUL33" s="731"/>
      <c r="GUM33" s="731"/>
      <c r="GUN33" s="731"/>
      <c r="GUO33" s="731"/>
      <c r="GUP33" s="731"/>
      <c r="GUQ33" s="731"/>
      <c r="GUR33" s="731"/>
      <c r="GUS33" s="731"/>
      <c r="GUT33" s="731"/>
      <c r="GUU33" s="731"/>
      <c r="GUV33" s="731"/>
      <c r="GUW33" s="731"/>
      <c r="GUX33" s="731"/>
      <c r="GUY33" s="731"/>
      <c r="GUZ33" s="731"/>
      <c r="GVA33" s="731"/>
      <c r="GVB33" s="731"/>
      <c r="GVC33" s="731"/>
      <c r="GVD33" s="731"/>
      <c r="GVE33" s="731"/>
      <c r="GVF33" s="731"/>
      <c r="GVG33" s="731"/>
      <c r="GVH33" s="731"/>
      <c r="GVI33" s="731"/>
      <c r="GVJ33" s="731"/>
      <c r="GVK33" s="731"/>
      <c r="GVL33" s="731"/>
      <c r="GVM33" s="731"/>
      <c r="GVN33" s="731"/>
      <c r="GVO33" s="731"/>
      <c r="GVP33" s="731"/>
      <c r="GVQ33" s="731"/>
      <c r="GVR33" s="731"/>
      <c r="GVS33" s="731"/>
      <c r="GVT33" s="731"/>
      <c r="GVU33" s="731"/>
      <c r="GVV33" s="731"/>
      <c r="GVW33" s="731"/>
      <c r="GVX33" s="731"/>
      <c r="GVY33" s="731"/>
      <c r="GVZ33" s="731"/>
      <c r="GWA33" s="731"/>
      <c r="GWB33" s="731"/>
      <c r="GWC33" s="731"/>
      <c r="GWD33" s="731"/>
      <c r="GWE33" s="731"/>
      <c r="GWF33" s="731"/>
      <c r="GWG33" s="731"/>
      <c r="GWH33" s="731"/>
      <c r="GWI33" s="731"/>
      <c r="GWJ33" s="731"/>
      <c r="GWK33" s="731"/>
      <c r="GWL33" s="731"/>
      <c r="GWM33" s="731"/>
      <c r="GWN33" s="731"/>
      <c r="GWO33" s="731"/>
      <c r="GWP33" s="731"/>
      <c r="GWQ33" s="731"/>
      <c r="GWR33" s="731"/>
      <c r="GWS33" s="731"/>
      <c r="GWT33" s="731"/>
      <c r="GWU33" s="731"/>
      <c r="GWV33" s="731"/>
      <c r="GWW33" s="731"/>
      <c r="GWX33" s="731"/>
      <c r="GWY33" s="731"/>
      <c r="GWZ33" s="731"/>
      <c r="GXA33" s="731"/>
      <c r="GXB33" s="731"/>
      <c r="GXC33" s="731"/>
      <c r="GXD33" s="731"/>
      <c r="GXE33" s="731"/>
      <c r="GXF33" s="731"/>
      <c r="GXG33" s="731"/>
      <c r="GXH33" s="731"/>
      <c r="GXI33" s="731"/>
      <c r="GXJ33" s="731"/>
      <c r="GXK33" s="731"/>
      <c r="GXL33" s="731"/>
      <c r="GXM33" s="731"/>
      <c r="GXN33" s="731"/>
      <c r="GXO33" s="731"/>
      <c r="GXP33" s="731"/>
      <c r="GXQ33" s="731"/>
      <c r="GXR33" s="731"/>
      <c r="GXS33" s="731"/>
      <c r="GXT33" s="731"/>
      <c r="GXU33" s="731"/>
      <c r="GXV33" s="731"/>
      <c r="GXW33" s="731"/>
      <c r="GXX33" s="731"/>
      <c r="GXY33" s="731"/>
      <c r="GXZ33" s="731"/>
      <c r="GYA33" s="731"/>
      <c r="GYB33" s="731"/>
      <c r="GYC33" s="731"/>
      <c r="GYD33" s="731"/>
      <c r="GYE33" s="731"/>
      <c r="GYF33" s="731"/>
      <c r="GYG33" s="731"/>
      <c r="GYH33" s="731"/>
      <c r="GYI33" s="731"/>
      <c r="GYJ33" s="731"/>
      <c r="GYK33" s="731"/>
      <c r="GYL33" s="731"/>
      <c r="GYM33" s="731"/>
      <c r="GYN33" s="731"/>
      <c r="GYO33" s="731"/>
      <c r="GYP33" s="731"/>
      <c r="GYQ33" s="731"/>
      <c r="GYR33" s="731"/>
      <c r="GYS33" s="731"/>
      <c r="GYT33" s="731"/>
      <c r="GYU33" s="731"/>
      <c r="GYV33" s="731"/>
      <c r="GYW33" s="731"/>
      <c r="GYX33" s="731"/>
      <c r="GYY33" s="731"/>
      <c r="GYZ33" s="731"/>
      <c r="GZA33" s="731"/>
      <c r="GZB33" s="731"/>
      <c r="GZC33" s="731"/>
      <c r="GZD33" s="731"/>
      <c r="GZE33" s="731"/>
      <c r="GZF33" s="731"/>
      <c r="GZG33" s="731"/>
      <c r="GZH33" s="731"/>
      <c r="GZI33" s="731"/>
      <c r="GZJ33" s="731"/>
      <c r="GZK33" s="731"/>
      <c r="GZL33" s="731"/>
      <c r="GZM33" s="731"/>
      <c r="GZN33" s="731"/>
      <c r="GZO33" s="731"/>
      <c r="GZP33" s="731"/>
      <c r="GZQ33" s="731"/>
      <c r="GZR33" s="731"/>
      <c r="GZS33" s="731"/>
      <c r="GZT33" s="731"/>
      <c r="GZU33" s="731"/>
      <c r="GZV33" s="731"/>
      <c r="GZW33" s="731"/>
      <c r="GZX33" s="731"/>
      <c r="GZY33" s="731"/>
      <c r="GZZ33" s="731"/>
      <c r="HAA33" s="731"/>
      <c r="HAB33" s="731"/>
      <c r="HAC33" s="731"/>
      <c r="HAD33" s="731"/>
      <c r="HAE33" s="731"/>
      <c r="HAF33" s="731"/>
      <c r="HAG33" s="731"/>
      <c r="HAH33" s="731"/>
      <c r="HAI33" s="731"/>
      <c r="HAJ33" s="731"/>
      <c r="HAK33" s="731"/>
      <c r="HAL33" s="731"/>
      <c r="HAM33" s="731"/>
      <c r="HAN33" s="731"/>
      <c r="HAO33" s="731"/>
      <c r="HAP33" s="731"/>
      <c r="HAQ33" s="731"/>
      <c r="HAR33" s="731"/>
      <c r="HAS33" s="731"/>
      <c r="HAT33" s="731"/>
      <c r="HAU33" s="731"/>
      <c r="HAV33" s="731"/>
      <c r="HAW33" s="731"/>
      <c r="HAX33" s="731"/>
      <c r="HAY33" s="731"/>
      <c r="HAZ33" s="731"/>
      <c r="HBA33" s="731"/>
      <c r="HBB33" s="731"/>
      <c r="HBC33" s="731"/>
      <c r="HBD33" s="731"/>
      <c r="HBE33" s="731"/>
      <c r="HBF33" s="731"/>
      <c r="HBG33" s="731"/>
      <c r="HBH33" s="731"/>
      <c r="HBI33" s="731"/>
      <c r="HBJ33" s="731"/>
      <c r="HBK33" s="731"/>
      <c r="HBL33" s="731"/>
      <c r="HBM33" s="731"/>
      <c r="HBN33" s="731"/>
      <c r="HBO33" s="731"/>
      <c r="HBP33" s="731"/>
      <c r="HBQ33" s="731"/>
      <c r="HBR33" s="731"/>
      <c r="HBS33" s="731"/>
      <c r="HBT33" s="731"/>
      <c r="HBU33" s="731"/>
      <c r="HBV33" s="731"/>
      <c r="HBW33" s="731"/>
      <c r="HBX33" s="731"/>
      <c r="HBY33" s="731"/>
      <c r="HBZ33" s="731"/>
      <c r="HCA33" s="731"/>
      <c r="HCB33" s="731"/>
      <c r="HCC33" s="731"/>
      <c r="HCD33" s="731"/>
      <c r="HCE33" s="731"/>
      <c r="HCF33" s="731"/>
      <c r="HCG33" s="731"/>
      <c r="HCH33" s="731"/>
      <c r="HCI33" s="731"/>
      <c r="HCJ33" s="731"/>
      <c r="HCK33" s="731"/>
      <c r="HCL33" s="731"/>
      <c r="HCM33" s="731"/>
      <c r="HCN33" s="731"/>
      <c r="HCO33" s="731"/>
      <c r="HCP33" s="731"/>
      <c r="HCQ33" s="731"/>
      <c r="HCR33" s="731"/>
      <c r="HCS33" s="731"/>
      <c r="HCT33" s="731"/>
      <c r="HCU33" s="731"/>
      <c r="HCV33" s="731"/>
      <c r="HCW33" s="731"/>
      <c r="HCX33" s="731"/>
      <c r="HCY33" s="731"/>
      <c r="HCZ33" s="731"/>
      <c r="HDA33" s="731"/>
      <c r="HDB33" s="731"/>
      <c r="HDC33" s="731"/>
      <c r="HDD33" s="731"/>
      <c r="HDE33" s="731"/>
      <c r="HDF33" s="731"/>
      <c r="HDG33" s="731"/>
      <c r="HDH33" s="731"/>
      <c r="HDI33" s="731"/>
      <c r="HDJ33" s="731"/>
      <c r="HDK33" s="731"/>
      <c r="HDL33" s="731"/>
      <c r="HDM33" s="731"/>
      <c r="HDN33" s="731"/>
      <c r="HDO33" s="731"/>
      <c r="HDP33" s="731"/>
      <c r="HDQ33" s="731"/>
      <c r="HDR33" s="731"/>
      <c r="HDS33" s="731"/>
      <c r="HDT33" s="731"/>
      <c r="HDU33" s="731"/>
      <c r="HDV33" s="731"/>
      <c r="HDW33" s="731"/>
      <c r="HDX33" s="731"/>
      <c r="HDY33" s="731"/>
      <c r="HDZ33" s="731"/>
      <c r="HEA33" s="731"/>
      <c r="HEB33" s="731"/>
      <c r="HEC33" s="731"/>
      <c r="HED33" s="731"/>
      <c r="HEE33" s="731"/>
      <c r="HEF33" s="731"/>
      <c r="HEG33" s="731"/>
      <c r="HEH33" s="731"/>
      <c r="HEI33" s="731"/>
      <c r="HEJ33" s="731"/>
      <c r="HEK33" s="731"/>
      <c r="HEL33" s="731"/>
      <c r="HEM33" s="731"/>
      <c r="HEN33" s="731"/>
      <c r="HEO33" s="731"/>
      <c r="HEP33" s="731"/>
      <c r="HEQ33" s="731"/>
      <c r="HER33" s="731"/>
      <c r="HES33" s="731"/>
      <c r="HET33" s="731"/>
      <c r="HEU33" s="731"/>
      <c r="HEV33" s="731"/>
      <c r="HEW33" s="731"/>
      <c r="HEX33" s="731"/>
      <c r="HEY33" s="731"/>
      <c r="HEZ33" s="731"/>
      <c r="HFA33" s="731"/>
      <c r="HFB33" s="731"/>
      <c r="HFC33" s="731"/>
      <c r="HFD33" s="731"/>
      <c r="HFE33" s="731"/>
      <c r="HFF33" s="731"/>
      <c r="HFG33" s="731"/>
      <c r="HFH33" s="731"/>
      <c r="HFI33" s="731"/>
      <c r="HFJ33" s="731"/>
      <c r="HFK33" s="731"/>
      <c r="HFL33" s="731"/>
      <c r="HFM33" s="731"/>
      <c r="HFN33" s="731"/>
      <c r="HFO33" s="731"/>
      <c r="HFP33" s="731"/>
      <c r="HFQ33" s="731"/>
      <c r="HFR33" s="731"/>
      <c r="HFS33" s="731"/>
      <c r="HFT33" s="731"/>
      <c r="HFU33" s="731"/>
      <c r="HFV33" s="731"/>
      <c r="HFW33" s="731"/>
      <c r="HFX33" s="731"/>
      <c r="HFY33" s="731"/>
      <c r="HFZ33" s="731"/>
      <c r="HGA33" s="731"/>
      <c r="HGB33" s="731"/>
      <c r="HGC33" s="731"/>
      <c r="HGD33" s="731"/>
      <c r="HGE33" s="731"/>
      <c r="HGF33" s="731"/>
      <c r="HGG33" s="731"/>
      <c r="HGH33" s="731"/>
      <c r="HGI33" s="731"/>
      <c r="HGJ33" s="731"/>
      <c r="HGK33" s="731"/>
      <c r="HGL33" s="731"/>
      <c r="HGM33" s="731"/>
      <c r="HGN33" s="731"/>
      <c r="HGO33" s="731"/>
      <c r="HGP33" s="731"/>
      <c r="HGQ33" s="731"/>
      <c r="HGR33" s="731"/>
      <c r="HGS33" s="731"/>
      <c r="HGT33" s="731"/>
      <c r="HGU33" s="731"/>
      <c r="HGV33" s="731"/>
      <c r="HGW33" s="731"/>
      <c r="HGX33" s="731"/>
      <c r="HGY33" s="731"/>
      <c r="HGZ33" s="731"/>
      <c r="HHA33" s="731"/>
      <c r="HHB33" s="731"/>
      <c r="HHC33" s="731"/>
      <c r="HHD33" s="731"/>
      <c r="HHE33" s="731"/>
      <c r="HHF33" s="731"/>
      <c r="HHG33" s="731"/>
      <c r="HHH33" s="731"/>
      <c r="HHI33" s="731"/>
      <c r="HHJ33" s="731"/>
      <c r="HHK33" s="731"/>
      <c r="HHL33" s="731"/>
      <c r="HHM33" s="731"/>
      <c r="HHN33" s="731"/>
      <c r="HHO33" s="731"/>
      <c r="HHP33" s="731"/>
      <c r="HHQ33" s="731"/>
      <c r="HHR33" s="731"/>
      <c r="HHS33" s="731"/>
      <c r="HHT33" s="731"/>
      <c r="HHU33" s="731"/>
      <c r="HHV33" s="731"/>
      <c r="HHW33" s="731"/>
      <c r="HHX33" s="731"/>
      <c r="HHY33" s="731"/>
      <c r="HHZ33" s="731"/>
      <c r="HIA33" s="731"/>
      <c r="HIB33" s="731"/>
      <c r="HIC33" s="731"/>
      <c r="HID33" s="731"/>
      <c r="HIE33" s="731"/>
      <c r="HIF33" s="731"/>
      <c r="HIG33" s="731"/>
      <c r="HIH33" s="731"/>
      <c r="HII33" s="731"/>
      <c r="HIJ33" s="731"/>
      <c r="HIK33" s="731"/>
      <c r="HIL33" s="731"/>
      <c r="HIM33" s="731"/>
      <c r="HIN33" s="731"/>
      <c r="HIO33" s="731"/>
      <c r="HIP33" s="731"/>
      <c r="HIQ33" s="731"/>
      <c r="HIR33" s="731"/>
      <c r="HIS33" s="731"/>
      <c r="HIT33" s="731"/>
      <c r="HIU33" s="731"/>
      <c r="HIV33" s="731"/>
      <c r="HIW33" s="731"/>
      <c r="HIX33" s="731"/>
      <c r="HIY33" s="731"/>
      <c r="HIZ33" s="731"/>
      <c r="HJA33" s="731"/>
      <c r="HJB33" s="731"/>
      <c r="HJC33" s="731"/>
      <c r="HJD33" s="731"/>
      <c r="HJE33" s="731"/>
      <c r="HJF33" s="731"/>
      <c r="HJG33" s="731"/>
      <c r="HJH33" s="731"/>
      <c r="HJI33" s="731"/>
      <c r="HJJ33" s="731"/>
      <c r="HJK33" s="731"/>
      <c r="HJL33" s="731"/>
      <c r="HJM33" s="731"/>
      <c r="HJN33" s="731"/>
      <c r="HJO33" s="731"/>
      <c r="HJP33" s="731"/>
      <c r="HJQ33" s="731"/>
      <c r="HJR33" s="731"/>
      <c r="HJS33" s="731"/>
      <c r="HJT33" s="731"/>
      <c r="HJU33" s="731"/>
      <c r="HJV33" s="731"/>
      <c r="HJW33" s="731"/>
      <c r="HJX33" s="731"/>
      <c r="HJY33" s="731"/>
      <c r="HJZ33" s="731"/>
      <c r="HKA33" s="731"/>
      <c r="HKB33" s="731"/>
      <c r="HKC33" s="731"/>
      <c r="HKD33" s="731"/>
      <c r="HKE33" s="731"/>
      <c r="HKF33" s="731"/>
      <c r="HKG33" s="731"/>
      <c r="HKH33" s="731"/>
      <c r="HKI33" s="731"/>
      <c r="HKJ33" s="731"/>
      <c r="HKK33" s="731"/>
      <c r="HKL33" s="731"/>
      <c r="HKM33" s="731"/>
      <c r="HKN33" s="731"/>
      <c r="HKO33" s="731"/>
      <c r="HKP33" s="731"/>
      <c r="HKQ33" s="731"/>
      <c r="HKR33" s="731"/>
      <c r="HKS33" s="731"/>
      <c r="HKT33" s="731"/>
      <c r="HKU33" s="731"/>
      <c r="HKV33" s="731"/>
      <c r="HKW33" s="731"/>
      <c r="HKX33" s="731"/>
      <c r="HKY33" s="731"/>
      <c r="HKZ33" s="731"/>
      <c r="HLA33" s="731"/>
      <c r="HLB33" s="731"/>
      <c r="HLC33" s="731"/>
      <c r="HLD33" s="731"/>
      <c r="HLE33" s="731"/>
      <c r="HLF33" s="731"/>
      <c r="HLG33" s="731"/>
      <c r="HLH33" s="731"/>
      <c r="HLI33" s="731"/>
      <c r="HLJ33" s="731"/>
      <c r="HLK33" s="731"/>
      <c r="HLL33" s="731"/>
      <c r="HLM33" s="731"/>
      <c r="HLN33" s="731"/>
      <c r="HLO33" s="731"/>
      <c r="HLP33" s="731"/>
      <c r="HLQ33" s="731"/>
      <c r="HLR33" s="731"/>
      <c r="HLS33" s="731"/>
      <c r="HLT33" s="731"/>
      <c r="HLU33" s="731"/>
      <c r="HLV33" s="731"/>
      <c r="HLW33" s="731"/>
      <c r="HLX33" s="731"/>
      <c r="HLY33" s="731"/>
      <c r="HLZ33" s="731"/>
      <c r="HMA33" s="731"/>
      <c r="HMB33" s="731"/>
      <c r="HMC33" s="731"/>
      <c r="HMD33" s="731"/>
      <c r="HME33" s="731"/>
      <c r="HMF33" s="731"/>
      <c r="HMG33" s="731"/>
      <c r="HMH33" s="731"/>
      <c r="HMI33" s="731"/>
      <c r="HMJ33" s="731"/>
      <c r="HMK33" s="731"/>
      <c r="HML33" s="731"/>
      <c r="HMM33" s="731"/>
      <c r="HMN33" s="731"/>
      <c r="HMO33" s="731"/>
      <c r="HMP33" s="731"/>
      <c r="HMQ33" s="731"/>
      <c r="HMR33" s="731"/>
      <c r="HMS33" s="731"/>
      <c r="HMT33" s="731"/>
      <c r="HMU33" s="731"/>
      <c r="HMV33" s="731"/>
      <c r="HMW33" s="731"/>
      <c r="HMX33" s="731"/>
      <c r="HMY33" s="731"/>
      <c r="HMZ33" s="731"/>
      <c r="HNA33" s="731"/>
      <c r="HNB33" s="731"/>
      <c r="HNC33" s="731"/>
      <c r="HND33" s="731"/>
      <c r="HNE33" s="731"/>
      <c r="HNF33" s="731"/>
      <c r="HNG33" s="731"/>
      <c r="HNH33" s="731"/>
      <c r="HNI33" s="731"/>
      <c r="HNJ33" s="731"/>
      <c r="HNK33" s="731"/>
      <c r="HNL33" s="731"/>
      <c r="HNM33" s="731"/>
      <c r="HNN33" s="731"/>
      <c r="HNO33" s="731"/>
      <c r="HNP33" s="731"/>
      <c r="HNQ33" s="731"/>
      <c r="HNR33" s="731"/>
      <c r="HNS33" s="731"/>
      <c r="HNT33" s="731"/>
      <c r="HNU33" s="731"/>
      <c r="HNV33" s="731"/>
      <c r="HNW33" s="731"/>
      <c r="HNX33" s="731"/>
      <c r="HNY33" s="731"/>
      <c r="HNZ33" s="731"/>
      <c r="HOA33" s="731"/>
      <c r="HOB33" s="731"/>
      <c r="HOC33" s="731"/>
      <c r="HOD33" s="731"/>
      <c r="HOE33" s="731"/>
      <c r="HOF33" s="731"/>
      <c r="HOG33" s="731"/>
      <c r="HOH33" s="731"/>
      <c r="HOI33" s="731"/>
      <c r="HOJ33" s="731"/>
      <c r="HOK33" s="731"/>
      <c r="HOL33" s="731"/>
      <c r="HOM33" s="731"/>
      <c r="HON33" s="731"/>
      <c r="HOO33" s="731"/>
      <c r="HOP33" s="731"/>
      <c r="HOQ33" s="731"/>
      <c r="HOR33" s="731"/>
      <c r="HOS33" s="731"/>
      <c r="HOT33" s="731"/>
      <c r="HOU33" s="731"/>
      <c r="HOV33" s="731"/>
      <c r="HOW33" s="731"/>
      <c r="HOX33" s="731"/>
      <c r="HOY33" s="731"/>
      <c r="HOZ33" s="731"/>
      <c r="HPA33" s="731"/>
      <c r="HPB33" s="731"/>
      <c r="HPC33" s="731"/>
      <c r="HPD33" s="731"/>
      <c r="HPE33" s="731"/>
      <c r="HPF33" s="731"/>
      <c r="HPG33" s="731"/>
      <c r="HPH33" s="731"/>
      <c r="HPI33" s="731"/>
      <c r="HPJ33" s="731"/>
      <c r="HPK33" s="731"/>
      <c r="HPL33" s="731"/>
      <c r="HPM33" s="731"/>
      <c r="HPN33" s="731"/>
      <c r="HPO33" s="731"/>
      <c r="HPP33" s="731"/>
      <c r="HPQ33" s="731"/>
      <c r="HPR33" s="731"/>
      <c r="HPS33" s="731"/>
      <c r="HPT33" s="731"/>
      <c r="HPU33" s="731"/>
      <c r="HPV33" s="731"/>
      <c r="HPW33" s="731"/>
      <c r="HPX33" s="731"/>
      <c r="HPY33" s="731"/>
      <c r="HPZ33" s="731"/>
      <c r="HQA33" s="731"/>
      <c r="HQB33" s="731"/>
      <c r="HQC33" s="731"/>
      <c r="HQD33" s="731"/>
      <c r="HQE33" s="731"/>
      <c r="HQF33" s="731"/>
      <c r="HQG33" s="731"/>
      <c r="HQH33" s="731"/>
      <c r="HQI33" s="731"/>
      <c r="HQJ33" s="731"/>
      <c r="HQK33" s="731"/>
      <c r="HQL33" s="731"/>
      <c r="HQM33" s="731"/>
      <c r="HQN33" s="731"/>
      <c r="HQO33" s="731"/>
      <c r="HQP33" s="731"/>
      <c r="HQQ33" s="731"/>
      <c r="HQR33" s="731"/>
      <c r="HQS33" s="731"/>
      <c r="HQT33" s="731"/>
      <c r="HQU33" s="731"/>
      <c r="HQV33" s="731"/>
      <c r="HQW33" s="731"/>
      <c r="HQX33" s="731"/>
      <c r="HQY33" s="731"/>
      <c r="HQZ33" s="731"/>
      <c r="HRA33" s="731"/>
      <c r="HRB33" s="731"/>
      <c r="HRC33" s="731"/>
      <c r="HRD33" s="731"/>
      <c r="HRE33" s="731"/>
      <c r="HRF33" s="731"/>
      <c r="HRG33" s="731"/>
      <c r="HRH33" s="731"/>
      <c r="HRI33" s="731"/>
      <c r="HRJ33" s="731"/>
      <c r="HRK33" s="731"/>
      <c r="HRL33" s="731"/>
      <c r="HRM33" s="731"/>
      <c r="HRN33" s="731"/>
      <c r="HRO33" s="731"/>
      <c r="HRP33" s="731"/>
      <c r="HRQ33" s="731"/>
      <c r="HRR33" s="731"/>
      <c r="HRS33" s="731"/>
      <c r="HRT33" s="731"/>
      <c r="HRU33" s="731"/>
      <c r="HRV33" s="731"/>
      <c r="HRW33" s="731"/>
      <c r="HRX33" s="731"/>
      <c r="HRY33" s="731"/>
      <c r="HRZ33" s="731"/>
      <c r="HSA33" s="731"/>
      <c r="HSB33" s="731"/>
      <c r="HSC33" s="731"/>
      <c r="HSD33" s="731"/>
      <c r="HSE33" s="731"/>
      <c r="HSF33" s="731"/>
      <c r="HSG33" s="731"/>
      <c r="HSH33" s="731"/>
      <c r="HSI33" s="731"/>
      <c r="HSJ33" s="731"/>
      <c r="HSK33" s="731"/>
      <c r="HSL33" s="731"/>
      <c r="HSM33" s="731"/>
      <c r="HSN33" s="731"/>
      <c r="HSO33" s="731"/>
      <c r="HSP33" s="731"/>
      <c r="HSQ33" s="731"/>
      <c r="HSR33" s="731"/>
      <c r="HSS33" s="731"/>
      <c r="HST33" s="731"/>
      <c r="HSU33" s="731"/>
      <c r="HSV33" s="731"/>
      <c r="HSW33" s="731"/>
      <c r="HSX33" s="731"/>
      <c r="HSY33" s="731"/>
      <c r="HSZ33" s="731"/>
      <c r="HTA33" s="731"/>
      <c r="HTB33" s="731"/>
      <c r="HTC33" s="731"/>
      <c r="HTD33" s="731"/>
      <c r="HTE33" s="731"/>
      <c r="HTF33" s="731"/>
      <c r="HTG33" s="731"/>
      <c r="HTH33" s="731"/>
      <c r="HTI33" s="731"/>
      <c r="HTJ33" s="731"/>
      <c r="HTK33" s="731"/>
      <c r="HTL33" s="731"/>
      <c r="HTM33" s="731"/>
      <c r="HTN33" s="731"/>
      <c r="HTO33" s="731"/>
      <c r="HTP33" s="731"/>
      <c r="HTQ33" s="731"/>
      <c r="HTR33" s="731"/>
      <c r="HTS33" s="731"/>
      <c r="HTT33" s="731"/>
      <c r="HTU33" s="731"/>
      <c r="HTV33" s="731"/>
      <c r="HTW33" s="731"/>
      <c r="HTX33" s="731"/>
      <c r="HTY33" s="731"/>
      <c r="HTZ33" s="731"/>
      <c r="HUA33" s="731"/>
      <c r="HUB33" s="731"/>
      <c r="HUC33" s="731"/>
      <c r="HUD33" s="731"/>
      <c r="HUE33" s="731"/>
      <c r="HUF33" s="731"/>
      <c r="HUG33" s="731"/>
      <c r="HUH33" s="731"/>
      <c r="HUI33" s="731"/>
      <c r="HUJ33" s="731"/>
      <c r="HUK33" s="731"/>
      <c r="HUL33" s="731"/>
      <c r="HUM33" s="731"/>
      <c r="HUN33" s="731"/>
      <c r="HUO33" s="731"/>
      <c r="HUP33" s="731"/>
      <c r="HUQ33" s="731"/>
      <c r="HUR33" s="731"/>
      <c r="HUS33" s="731"/>
      <c r="HUT33" s="731"/>
      <c r="HUU33" s="731"/>
      <c r="HUV33" s="731"/>
      <c r="HUW33" s="731"/>
      <c r="HUX33" s="731"/>
      <c r="HUY33" s="731"/>
      <c r="HUZ33" s="731"/>
      <c r="HVA33" s="731"/>
      <c r="HVB33" s="731"/>
      <c r="HVC33" s="731"/>
      <c r="HVD33" s="731"/>
      <c r="HVE33" s="731"/>
      <c r="HVF33" s="731"/>
      <c r="HVG33" s="731"/>
      <c r="HVH33" s="731"/>
      <c r="HVI33" s="731"/>
      <c r="HVJ33" s="731"/>
      <c r="HVK33" s="731"/>
      <c r="HVL33" s="731"/>
      <c r="HVM33" s="731"/>
      <c r="HVN33" s="731"/>
      <c r="HVO33" s="731"/>
      <c r="HVP33" s="731"/>
      <c r="HVQ33" s="731"/>
      <c r="HVR33" s="731"/>
      <c r="HVS33" s="731"/>
      <c r="HVT33" s="731"/>
      <c r="HVU33" s="731"/>
      <c r="HVV33" s="731"/>
      <c r="HVW33" s="731"/>
      <c r="HVX33" s="731"/>
      <c r="HVY33" s="731"/>
      <c r="HVZ33" s="731"/>
      <c r="HWA33" s="731"/>
      <c r="HWB33" s="731"/>
      <c r="HWC33" s="731"/>
      <c r="HWD33" s="731"/>
      <c r="HWE33" s="731"/>
      <c r="HWF33" s="731"/>
      <c r="HWG33" s="731"/>
      <c r="HWH33" s="731"/>
      <c r="HWI33" s="731"/>
      <c r="HWJ33" s="731"/>
      <c r="HWK33" s="731"/>
      <c r="HWL33" s="731"/>
      <c r="HWM33" s="731"/>
      <c r="HWN33" s="731"/>
      <c r="HWO33" s="731"/>
      <c r="HWP33" s="731"/>
      <c r="HWQ33" s="731"/>
      <c r="HWR33" s="731"/>
      <c r="HWS33" s="731"/>
      <c r="HWT33" s="731"/>
      <c r="HWU33" s="731"/>
      <c r="HWV33" s="731"/>
      <c r="HWW33" s="731"/>
      <c r="HWX33" s="731"/>
      <c r="HWY33" s="731"/>
      <c r="HWZ33" s="731"/>
      <c r="HXA33" s="731"/>
      <c r="HXB33" s="731"/>
      <c r="HXC33" s="731"/>
      <c r="HXD33" s="731"/>
      <c r="HXE33" s="731"/>
      <c r="HXF33" s="731"/>
      <c r="HXG33" s="731"/>
      <c r="HXH33" s="731"/>
      <c r="HXI33" s="731"/>
      <c r="HXJ33" s="731"/>
      <c r="HXK33" s="731"/>
      <c r="HXL33" s="731"/>
      <c r="HXM33" s="731"/>
      <c r="HXN33" s="731"/>
      <c r="HXO33" s="731"/>
      <c r="HXP33" s="731"/>
      <c r="HXQ33" s="731"/>
      <c r="HXR33" s="731"/>
      <c r="HXS33" s="731"/>
      <c r="HXT33" s="731"/>
      <c r="HXU33" s="731"/>
      <c r="HXV33" s="731"/>
      <c r="HXW33" s="731"/>
      <c r="HXX33" s="731"/>
      <c r="HXY33" s="731"/>
      <c r="HXZ33" s="731"/>
      <c r="HYA33" s="731"/>
      <c r="HYB33" s="731"/>
      <c r="HYC33" s="731"/>
      <c r="HYD33" s="731"/>
      <c r="HYE33" s="731"/>
      <c r="HYF33" s="731"/>
      <c r="HYG33" s="731"/>
      <c r="HYH33" s="731"/>
      <c r="HYI33" s="731"/>
      <c r="HYJ33" s="731"/>
      <c r="HYK33" s="731"/>
      <c r="HYL33" s="731"/>
      <c r="HYM33" s="731"/>
      <c r="HYN33" s="731"/>
      <c r="HYO33" s="731"/>
      <c r="HYP33" s="731"/>
      <c r="HYQ33" s="731"/>
      <c r="HYR33" s="731"/>
      <c r="HYS33" s="731"/>
      <c r="HYT33" s="731"/>
      <c r="HYU33" s="731"/>
      <c r="HYV33" s="731"/>
      <c r="HYW33" s="731"/>
      <c r="HYX33" s="731"/>
      <c r="HYY33" s="731"/>
      <c r="HYZ33" s="731"/>
      <c r="HZA33" s="731"/>
      <c r="HZB33" s="731"/>
      <c r="HZC33" s="731"/>
      <c r="HZD33" s="731"/>
      <c r="HZE33" s="731"/>
      <c r="HZF33" s="731"/>
      <c r="HZG33" s="731"/>
      <c r="HZH33" s="731"/>
      <c r="HZI33" s="731"/>
      <c r="HZJ33" s="731"/>
      <c r="HZK33" s="731"/>
      <c r="HZL33" s="731"/>
      <c r="HZM33" s="731"/>
      <c r="HZN33" s="731"/>
      <c r="HZO33" s="731"/>
      <c r="HZP33" s="731"/>
      <c r="HZQ33" s="731"/>
      <c r="HZR33" s="731"/>
      <c r="HZS33" s="731"/>
      <c r="HZT33" s="731"/>
      <c r="HZU33" s="731"/>
      <c r="HZV33" s="731"/>
      <c r="HZW33" s="731"/>
      <c r="HZX33" s="731"/>
      <c r="HZY33" s="731"/>
      <c r="HZZ33" s="731"/>
      <c r="IAA33" s="731"/>
      <c r="IAB33" s="731"/>
      <c r="IAC33" s="731"/>
      <c r="IAD33" s="731"/>
      <c r="IAE33" s="731"/>
      <c r="IAF33" s="731"/>
      <c r="IAG33" s="731"/>
      <c r="IAH33" s="731"/>
      <c r="IAI33" s="731"/>
      <c r="IAJ33" s="731"/>
      <c r="IAK33" s="731"/>
      <c r="IAL33" s="731"/>
      <c r="IAM33" s="731"/>
      <c r="IAN33" s="731"/>
      <c r="IAO33" s="731"/>
      <c r="IAP33" s="731"/>
      <c r="IAQ33" s="731"/>
      <c r="IAR33" s="731"/>
      <c r="IAS33" s="731"/>
      <c r="IAT33" s="731"/>
      <c r="IAU33" s="731"/>
      <c r="IAV33" s="731"/>
      <c r="IAW33" s="731"/>
      <c r="IAX33" s="731"/>
      <c r="IAY33" s="731"/>
      <c r="IAZ33" s="731"/>
      <c r="IBA33" s="731"/>
      <c r="IBB33" s="731"/>
      <c r="IBC33" s="731"/>
      <c r="IBD33" s="731"/>
      <c r="IBE33" s="731"/>
      <c r="IBF33" s="731"/>
      <c r="IBG33" s="731"/>
      <c r="IBH33" s="731"/>
      <c r="IBI33" s="731"/>
      <c r="IBJ33" s="731"/>
      <c r="IBK33" s="731"/>
      <c r="IBL33" s="731"/>
      <c r="IBM33" s="731"/>
      <c r="IBN33" s="731"/>
      <c r="IBO33" s="731"/>
      <c r="IBP33" s="731"/>
      <c r="IBQ33" s="731"/>
      <c r="IBR33" s="731"/>
      <c r="IBS33" s="731"/>
      <c r="IBT33" s="731"/>
      <c r="IBU33" s="731"/>
      <c r="IBV33" s="731"/>
      <c r="IBW33" s="731"/>
      <c r="IBX33" s="731"/>
      <c r="IBY33" s="731"/>
      <c r="IBZ33" s="731"/>
      <c r="ICA33" s="731"/>
      <c r="ICB33" s="731"/>
      <c r="ICC33" s="731"/>
      <c r="ICD33" s="731"/>
      <c r="ICE33" s="731"/>
      <c r="ICF33" s="731"/>
      <c r="ICG33" s="731"/>
      <c r="ICH33" s="731"/>
      <c r="ICI33" s="731"/>
      <c r="ICJ33" s="731"/>
      <c r="ICK33" s="731"/>
      <c r="ICL33" s="731"/>
      <c r="ICM33" s="731"/>
      <c r="ICN33" s="731"/>
      <c r="ICO33" s="731"/>
      <c r="ICP33" s="731"/>
      <c r="ICQ33" s="731"/>
      <c r="ICR33" s="731"/>
      <c r="ICS33" s="731"/>
      <c r="ICT33" s="731"/>
      <c r="ICU33" s="731"/>
      <c r="ICV33" s="731"/>
      <c r="ICW33" s="731"/>
      <c r="ICX33" s="731"/>
      <c r="ICY33" s="731"/>
      <c r="ICZ33" s="731"/>
      <c r="IDA33" s="731"/>
      <c r="IDB33" s="731"/>
      <c r="IDC33" s="731"/>
      <c r="IDD33" s="731"/>
      <c r="IDE33" s="731"/>
      <c r="IDF33" s="731"/>
      <c r="IDG33" s="731"/>
      <c r="IDH33" s="731"/>
      <c r="IDI33" s="731"/>
      <c r="IDJ33" s="731"/>
      <c r="IDK33" s="731"/>
      <c r="IDL33" s="731"/>
      <c r="IDM33" s="731"/>
      <c r="IDN33" s="731"/>
      <c r="IDO33" s="731"/>
      <c r="IDP33" s="731"/>
      <c r="IDQ33" s="731"/>
      <c r="IDR33" s="731"/>
      <c r="IDS33" s="731"/>
      <c r="IDT33" s="731"/>
      <c r="IDU33" s="731"/>
      <c r="IDV33" s="731"/>
      <c r="IDW33" s="731"/>
      <c r="IDX33" s="731"/>
      <c r="IDY33" s="731"/>
      <c r="IDZ33" s="731"/>
      <c r="IEA33" s="731"/>
      <c r="IEB33" s="731"/>
      <c r="IEC33" s="731"/>
      <c r="IED33" s="731"/>
      <c r="IEE33" s="731"/>
      <c r="IEF33" s="731"/>
      <c r="IEG33" s="731"/>
      <c r="IEH33" s="731"/>
      <c r="IEI33" s="731"/>
      <c r="IEJ33" s="731"/>
      <c r="IEK33" s="731"/>
      <c r="IEL33" s="731"/>
      <c r="IEM33" s="731"/>
      <c r="IEN33" s="731"/>
      <c r="IEO33" s="731"/>
      <c r="IEP33" s="731"/>
      <c r="IEQ33" s="731"/>
      <c r="IER33" s="731"/>
      <c r="IES33" s="731"/>
      <c r="IET33" s="731"/>
      <c r="IEU33" s="731"/>
      <c r="IEV33" s="731"/>
      <c r="IEW33" s="731"/>
      <c r="IEX33" s="731"/>
      <c r="IEY33" s="731"/>
      <c r="IEZ33" s="731"/>
      <c r="IFA33" s="731"/>
      <c r="IFB33" s="731"/>
      <c r="IFC33" s="731"/>
      <c r="IFD33" s="731"/>
      <c r="IFE33" s="731"/>
      <c r="IFF33" s="731"/>
      <c r="IFG33" s="731"/>
      <c r="IFH33" s="731"/>
      <c r="IFI33" s="731"/>
      <c r="IFJ33" s="731"/>
      <c r="IFK33" s="731"/>
      <c r="IFL33" s="731"/>
      <c r="IFM33" s="731"/>
      <c r="IFN33" s="731"/>
      <c r="IFO33" s="731"/>
      <c r="IFP33" s="731"/>
      <c r="IFQ33" s="731"/>
      <c r="IFR33" s="731"/>
      <c r="IFS33" s="731"/>
      <c r="IFT33" s="731"/>
      <c r="IFU33" s="731"/>
      <c r="IFV33" s="731"/>
      <c r="IFW33" s="731"/>
      <c r="IFX33" s="731"/>
      <c r="IFY33" s="731"/>
      <c r="IFZ33" s="731"/>
      <c r="IGA33" s="731"/>
      <c r="IGB33" s="731"/>
      <c r="IGC33" s="731"/>
      <c r="IGD33" s="731"/>
      <c r="IGE33" s="731"/>
      <c r="IGF33" s="731"/>
      <c r="IGG33" s="731"/>
      <c r="IGH33" s="731"/>
      <c r="IGI33" s="731"/>
      <c r="IGJ33" s="731"/>
      <c r="IGK33" s="731"/>
      <c r="IGL33" s="731"/>
      <c r="IGM33" s="731"/>
      <c r="IGN33" s="731"/>
      <c r="IGO33" s="731"/>
      <c r="IGP33" s="731"/>
      <c r="IGQ33" s="731"/>
      <c r="IGR33" s="731"/>
      <c r="IGS33" s="731"/>
      <c r="IGT33" s="731"/>
      <c r="IGU33" s="731"/>
      <c r="IGV33" s="731"/>
      <c r="IGW33" s="731"/>
      <c r="IGX33" s="731"/>
      <c r="IGY33" s="731"/>
      <c r="IGZ33" s="731"/>
      <c r="IHA33" s="731"/>
      <c r="IHB33" s="731"/>
      <c r="IHC33" s="731"/>
      <c r="IHD33" s="731"/>
      <c r="IHE33" s="731"/>
      <c r="IHF33" s="731"/>
      <c r="IHG33" s="731"/>
      <c r="IHH33" s="731"/>
      <c r="IHI33" s="731"/>
      <c r="IHJ33" s="731"/>
      <c r="IHK33" s="731"/>
      <c r="IHL33" s="731"/>
      <c r="IHM33" s="731"/>
      <c r="IHN33" s="731"/>
      <c r="IHO33" s="731"/>
      <c r="IHP33" s="731"/>
      <c r="IHQ33" s="731"/>
      <c r="IHR33" s="731"/>
      <c r="IHS33" s="731"/>
      <c r="IHT33" s="731"/>
      <c r="IHU33" s="731"/>
      <c r="IHV33" s="731"/>
      <c r="IHW33" s="731"/>
      <c r="IHX33" s="731"/>
      <c r="IHY33" s="731"/>
      <c r="IHZ33" s="731"/>
      <c r="IIA33" s="731"/>
      <c r="IIB33" s="731"/>
      <c r="IIC33" s="731"/>
      <c r="IID33" s="731"/>
      <c r="IIE33" s="731"/>
      <c r="IIF33" s="731"/>
      <c r="IIG33" s="731"/>
      <c r="IIH33" s="731"/>
      <c r="III33" s="731"/>
      <c r="IIJ33" s="731"/>
      <c r="IIK33" s="731"/>
      <c r="IIL33" s="731"/>
      <c r="IIM33" s="731"/>
      <c r="IIN33" s="731"/>
      <c r="IIO33" s="731"/>
      <c r="IIP33" s="731"/>
      <c r="IIQ33" s="731"/>
      <c r="IIR33" s="731"/>
      <c r="IIS33" s="731"/>
      <c r="IIT33" s="731"/>
      <c r="IIU33" s="731"/>
      <c r="IIV33" s="731"/>
      <c r="IIW33" s="731"/>
      <c r="IIX33" s="731"/>
      <c r="IIY33" s="731"/>
      <c r="IIZ33" s="731"/>
      <c r="IJA33" s="731"/>
      <c r="IJB33" s="731"/>
      <c r="IJC33" s="731"/>
      <c r="IJD33" s="731"/>
      <c r="IJE33" s="731"/>
      <c r="IJF33" s="731"/>
      <c r="IJG33" s="731"/>
      <c r="IJH33" s="731"/>
      <c r="IJI33" s="731"/>
      <c r="IJJ33" s="731"/>
      <c r="IJK33" s="731"/>
      <c r="IJL33" s="731"/>
      <c r="IJM33" s="731"/>
      <c r="IJN33" s="731"/>
      <c r="IJO33" s="731"/>
      <c r="IJP33" s="731"/>
      <c r="IJQ33" s="731"/>
      <c r="IJR33" s="731"/>
      <c r="IJS33" s="731"/>
      <c r="IJT33" s="731"/>
      <c r="IJU33" s="731"/>
      <c r="IJV33" s="731"/>
      <c r="IJW33" s="731"/>
      <c r="IJX33" s="731"/>
      <c r="IJY33" s="731"/>
      <c r="IJZ33" s="731"/>
      <c r="IKA33" s="731"/>
      <c r="IKB33" s="731"/>
      <c r="IKC33" s="731"/>
      <c r="IKD33" s="731"/>
      <c r="IKE33" s="731"/>
      <c r="IKF33" s="731"/>
      <c r="IKG33" s="731"/>
      <c r="IKH33" s="731"/>
      <c r="IKI33" s="731"/>
      <c r="IKJ33" s="731"/>
      <c r="IKK33" s="731"/>
      <c r="IKL33" s="731"/>
      <c r="IKM33" s="731"/>
      <c r="IKN33" s="731"/>
      <c r="IKO33" s="731"/>
      <c r="IKP33" s="731"/>
      <c r="IKQ33" s="731"/>
      <c r="IKR33" s="731"/>
      <c r="IKS33" s="731"/>
      <c r="IKT33" s="731"/>
      <c r="IKU33" s="731"/>
      <c r="IKV33" s="731"/>
      <c r="IKW33" s="731"/>
      <c r="IKX33" s="731"/>
      <c r="IKY33" s="731"/>
      <c r="IKZ33" s="731"/>
      <c r="ILA33" s="731"/>
      <c r="ILB33" s="731"/>
      <c r="ILC33" s="731"/>
      <c r="ILD33" s="731"/>
      <c r="ILE33" s="731"/>
      <c r="ILF33" s="731"/>
      <c r="ILG33" s="731"/>
      <c r="ILH33" s="731"/>
      <c r="ILI33" s="731"/>
      <c r="ILJ33" s="731"/>
      <c r="ILK33" s="731"/>
      <c r="ILL33" s="731"/>
      <c r="ILM33" s="731"/>
      <c r="ILN33" s="731"/>
      <c r="ILO33" s="731"/>
      <c r="ILP33" s="731"/>
      <c r="ILQ33" s="731"/>
      <c r="ILR33" s="731"/>
      <c r="ILS33" s="731"/>
      <c r="ILT33" s="731"/>
      <c r="ILU33" s="731"/>
      <c r="ILV33" s="731"/>
      <c r="ILW33" s="731"/>
      <c r="ILX33" s="731"/>
      <c r="ILY33" s="731"/>
      <c r="ILZ33" s="731"/>
      <c r="IMA33" s="731"/>
      <c r="IMB33" s="731"/>
      <c r="IMC33" s="731"/>
      <c r="IMD33" s="731"/>
      <c r="IME33" s="731"/>
      <c r="IMF33" s="731"/>
      <c r="IMG33" s="731"/>
      <c r="IMH33" s="731"/>
      <c r="IMI33" s="731"/>
      <c r="IMJ33" s="731"/>
      <c r="IMK33" s="731"/>
      <c r="IML33" s="731"/>
      <c r="IMM33" s="731"/>
      <c r="IMN33" s="731"/>
      <c r="IMO33" s="731"/>
      <c r="IMP33" s="731"/>
      <c r="IMQ33" s="731"/>
      <c r="IMR33" s="731"/>
      <c r="IMS33" s="731"/>
      <c r="IMT33" s="731"/>
      <c r="IMU33" s="731"/>
      <c r="IMV33" s="731"/>
      <c r="IMW33" s="731"/>
      <c r="IMX33" s="731"/>
      <c r="IMY33" s="731"/>
      <c r="IMZ33" s="731"/>
      <c r="INA33" s="731"/>
      <c r="INB33" s="731"/>
      <c r="INC33" s="731"/>
      <c r="IND33" s="731"/>
      <c r="INE33" s="731"/>
      <c r="INF33" s="731"/>
      <c r="ING33" s="731"/>
      <c r="INH33" s="731"/>
      <c r="INI33" s="731"/>
      <c r="INJ33" s="731"/>
      <c r="INK33" s="731"/>
      <c r="INL33" s="731"/>
      <c r="INM33" s="731"/>
      <c r="INN33" s="731"/>
      <c r="INO33" s="731"/>
      <c r="INP33" s="731"/>
      <c r="INQ33" s="731"/>
      <c r="INR33" s="731"/>
      <c r="INS33" s="731"/>
      <c r="INT33" s="731"/>
      <c r="INU33" s="731"/>
      <c r="INV33" s="731"/>
      <c r="INW33" s="731"/>
      <c r="INX33" s="731"/>
      <c r="INY33" s="731"/>
      <c r="INZ33" s="731"/>
      <c r="IOA33" s="731"/>
      <c r="IOB33" s="731"/>
      <c r="IOC33" s="731"/>
      <c r="IOD33" s="731"/>
      <c r="IOE33" s="731"/>
      <c r="IOF33" s="731"/>
      <c r="IOG33" s="731"/>
      <c r="IOH33" s="731"/>
      <c r="IOI33" s="731"/>
      <c r="IOJ33" s="731"/>
      <c r="IOK33" s="731"/>
      <c r="IOL33" s="731"/>
      <c r="IOM33" s="731"/>
      <c r="ION33" s="731"/>
      <c r="IOO33" s="731"/>
      <c r="IOP33" s="731"/>
      <c r="IOQ33" s="731"/>
      <c r="IOR33" s="731"/>
      <c r="IOS33" s="731"/>
      <c r="IOT33" s="731"/>
      <c r="IOU33" s="731"/>
      <c r="IOV33" s="731"/>
      <c r="IOW33" s="731"/>
      <c r="IOX33" s="731"/>
      <c r="IOY33" s="731"/>
      <c r="IOZ33" s="731"/>
      <c r="IPA33" s="731"/>
      <c r="IPB33" s="731"/>
      <c r="IPC33" s="731"/>
      <c r="IPD33" s="731"/>
      <c r="IPE33" s="731"/>
      <c r="IPF33" s="731"/>
      <c r="IPG33" s="731"/>
      <c r="IPH33" s="731"/>
      <c r="IPI33" s="731"/>
      <c r="IPJ33" s="731"/>
      <c r="IPK33" s="731"/>
      <c r="IPL33" s="731"/>
      <c r="IPM33" s="731"/>
      <c r="IPN33" s="731"/>
      <c r="IPO33" s="731"/>
      <c r="IPP33" s="731"/>
      <c r="IPQ33" s="731"/>
      <c r="IPR33" s="731"/>
      <c r="IPS33" s="731"/>
      <c r="IPT33" s="731"/>
      <c r="IPU33" s="731"/>
      <c r="IPV33" s="731"/>
      <c r="IPW33" s="731"/>
      <c r="IPX33" s="731"/>
      <c r="IPY33" s="731"/>
      <c r="IPZ33" s="731"/>
      <c r="IQA33" s="731"/>
      <c r="IQB33" s="731"/>
      <c r="IQC33" s="731"/>
      <c r="IQD33" s="731"/>
      <c r="IQE33" s="731"/>
      <c r="IQF33" s="731"/>
      <c r="IQG33" s="731"/>
      <c r="IQH33" s="731"/>
      <c r="IQI33" s="731"/>
      <c r="IQJ33" s="731"/>
      <c r="IQK33" s="731"/>
      <c r="IQL33" s="731"/>
      <c r="IQM33" s="731"/>
      <c r="IQN33" s="731"/>
      <c r="IQO33" s="731"/>
      <c r="IQP33" s="731"/>
      <c r="IQQ33" s="731"/>
      <c r="IQR33" s="731"/>
      <c r="IQS33" s="731"/>
      <c r="IQT33" s="731"/>
      <c r="IQU33" s="731"/>
      <c r="IQV33" s="731"/>
      <c r="IQW33" s="731"/>
      <c r="IQX33" s="731"/>
      <c r="IQY33" s="731"/>
      <c r="IQZ33" s="731"/>
      <c r="IRA33" s="731"/>
      <c r="IRB33" s="731"/>
      <c r="IRC33" s="731"/>
      <c r="IRD33" s="731"/>
      <c r="IRE33" s="731"/>
      <c r="IRF33" s="731"/>
      <c r="IRG33" s="731"/>
      <c r="IRH33" s="731"/>
      <c r="IRI33" s="731"/>
      <c r="IRJ33" s="731"/>
      <c r="IRK33" s="731"/>
      <c r="IRL33" s="731"/>
      <c r="IRM33" s="731"/>
      <c r="IRN33" s="731"/>
      <c r="IRO33" s="731"/>
      <c r="IRP33" s="731"/>
      <c r="IRQ33" s="731"/>
      <c r="IRR33" s="731"/>
      <c r="IRS33" s="731"/>
      <c r="IRT33" s="731"/>
      <c r="IRU33" s="731"/>
      <c r="IRV33" s="731"/>
      <c r="IRW33" s="731"/>
      <c r="IRX33" s="731"/>
      <c r="IRY33" s="731"/>
      <c r="IRZ33" s="731"/>
      <c r="ISA33" s="731"/>
      <c r="ISB33" s="731"/>
      <c r="ISC33" s="731"/>
      <c r="ISD33" s="731"/>
      <c r="ISE33" s="731"/>
      <c r="ISF33" s="731"/>
      <c r="ISG33" s="731"/>
      <c r="ISH33" s="731"/>
      <c r="ISI33" s="731"/>
      <c r="ISJ33" s="731"/>
      <c r="ISK33" s="731"/>
      <c r="ISL33" s="731"/>
      <c r="ISM33" s="731"/>
      <c r="ISN33" s="731"/>
      <c r="ISO33" s="731"/>
      <c r="ISP33" s="731"/>
      <c r="ISQ33" s="731"/>
      <c r="ISR33" s="731"/>
      <c r="ISS33" s="731"/>
      <c r="IST33" s="731"/>
      <c r="ISU33" s="731"/>
      <c r="ISV33" s="731"/>
      <c r="ISW33" s="731"/>
      <c r="ISX33" s="731"/>
      <c r="ISY33" s="731"/>
      <c r="ISZ33" s="731"/>
      <c r="ITA33" s="731"/>
      <c r="ITB33" s="731"/>
      <c r="ITC33" s="731"/>
      <c r="ITD33" s="731"/>
      <c r="ITE33" s="731"/>
      <c r="ITF33" s="731"/>
      <c r="ITG33" s="731"/>
      <c r="ITH33" s="731"/>
      <c r="ITI33" s="731"/>
      <c r="ITJ33" s="731"/>
      <c r="ITK33" s="731"/>
      <c r="ITL33" s="731"/>
      <c r="ITM33" s="731"/>
      <c r="ITN33" s="731"/>
      <c r="ITO33" s="731"/>
      <c r="ITP33" s="731"/>
      <c r="ITQ33" s="731"/>
      <c r="ITR33" s="731"/>
      <c r="ITS33" s="731"/>
      <c r="ITT33" s="731"/>
      <c r="ITU33" s="731"/>
      <c r="ITV33" s="731"/>
      <c r="ITW33" s="731"/>
      <c r="ITX33" s="731"/>
      <c r="ITY33" s="731"/>
      <c r="ITZ33" s="731"/>
      <c r="IUA33" s="731"/>
      <c r="IUB33" s="731"/>
      <c r="IUC33" s="731"/>
      <c r="IUD33" s="731"/>
      <c r="IUE33" s="731"/>
      <c r="IUF33" s="731"/>
      <c r="IUG33" s="731"/>
      <c r="IUH33" s="731"/>
      <c r="IUI33" s="731"/>
      <c r="IUJ33" s="731"/>
      <c r="IUK33" s="731"/>
      <c r="IUL33" s="731"/>
      <c r="IUM33" s="731"/>
      <c r="IUN33" s="731"/>
      <c r="IUO33" s="731"/>
      <c r="IUP33" s="731"/>
      <c r="IUQ33" s="731"/>
      <c r="IUR33" s="731"/>
      <c r="IUS33" s="731"/>
      <c r="IUT33" s="731"/>
      <c r="IUU33" s="731"/>
      <c r="IUV33" s="731"/>
      <c r="IUW33" s="731"/>
      <c r="IUX33" s="731"/>
      <c r="IUY33" s="731"/>
      <c r="IUZ33" s="731"/>
      <c r="IVA33" s="731"/>
      <c r="IVB33" s="731"/>
      <c r="IVC33" s="731"/>
      <c r="IVD33" s="731"/>
      <c r="IVE33" s="731"/>
      <c r="IVF33" s="731"/>
      <c r="IVG33" s="731"/>
      <c r="IVH33" s="731"/>
      <c r="IVI33" s="731"/>
      <c r="IVJ33" s="731"/>
      <c r="IVK33" s="731"/>
      <c r="IVL33" s="731"/>
      <c r="IVM33" s="731"/>
      <c r="IVN33" s="731"/>
      <c r="IVO33" s="731"/>
      <c r="IVP33" s="731"/>
      <c r="IVQ33" s="731"/>
      <c r="IVR33" s="731"/>
      <c r="IVS33" s="731"/>
      <c r="IVT33" s="731"/>
      <c r="IVU33" s="731"/>
      <c r="IVV33" s="731"/>
      <c r="IVW33" s="731"/>
      <c r="IVX33" s="731"/>
      <c r="IVY33" s="731"/>
      <c r="IVZ33" s="731"/>
      <c r="IWA33" s="731"/>
      <c r="IWB33" s="731"/>
      <c r="IWC33" s="731"/>
      <c r="IWD33" s="731"/>
      <c r="IWE33" s="731"/>
      <c r="IWF33" s="731"/>
      <c r="IWG33" s="731"/>
      <c r="IWH33" s="731"/>
      <c r="IWI33" s="731"/>
      <c r="IWJ33" s="731"/>
      <c r="IWK33" s="731"/>
      <c r="IWL33" s="731"/>
      <c r="IWM33" s="731"/>
      <c r="IWN33" s="731"/>
      <c r="IWO33" s="731"/>
      <c r="IWP33" s="731"/>
      <c r="IWQ33" s="731"/>
      <c r="IWR33" s="731"/>
      <c r="IWS33" s="731"/>
      <c r="IWT33" s="731"/>
      <c r="IWU33" s="731"/>
      <c r="IWV33" s="731"/>
      <c r="IWW33" s="731"/>
      <c r="IWX33" s="731"/>
      <c r="IWY33" s="731"/>
      <c r="IWZ33" s="731"/>
      <c r="IXA33" s="731"/>
      <c r="IXB33" s="731"/>
      <c r="IXC33" s="731"/>
      <c r="IXD33" s="731"/>
      <c r="IXE33" s="731"/>
      <c r="IXF33" s="731"/>
      <c r="IXG33" s="731"/>
      <c r="IXH33" s="731"/>
      <c r="IXI33" s="731"/>
      <c r="IXJ33" s="731"/>
      <c r="IXK33" s="731"/>
      <c r="IXL33" s="731"/>
      <c r="IXM33" s="731"/>
      <c r="IXN33" s="731"/>
      <c r="IXO33" s="731"/>
      <c r="IXP33" s="731"/>
      <c r="IXQ33" s="731"/>
      <c r="IXR33" s="731"/>
      <c r="IXS33" s="731"/>
      <c r="IXT33" s="731"/>
      <c r="IXU33" s="731"/>
      <c r="IXV33" s="731"/>
      <c r="IXW33" s="731"/>
      <c r="IXX33" s="731"/>
      <c r="IXY33" s="731"/>
      <c r="IXZ33" s="731"/>
      <c r="IYA33" s="731"/>
      <c r="IYB33" s="731"/>
      <c r="IYC33" s="731"/>
      <c r="IYD33" s="731"/>
      <c r="IYE33" s="731"/>
      <c r="IYF33" s="731"/>
      <c r="IYG33" s="731"/>
      <c r="IYH33" s="731"/>
      <c r="IYI33" s="731"/>
      <c r="IYJ33" s="731"/>
      <c r="IYK33" s="731"/>
      <c r="IYL33" s="731"/>
      <c r="IYM33" s="731"/>
      <c r="IYN33" s="731"/>
      <c r="IYO33" s="731"/>
      <c r="IYP33" s="731"/>
      <c r="IYQ33" s="731"/>
      <c r="IYR33" s="731"/>
      <c r="IYS33" s="731"/>
      <c r="IYT33" s="731"/>
      <c r="IYU33" s="731"/>
      <c r="IYV33" s="731"/>
      <c r="IYW33" s="731"/>
      <c r="IYX33" s="731"/>
      <c r="IYY33" s="731"/>
      <c r="IYZ33" s="731"/>
      <c r="IZA33" s="731"/>
      <c r="IZB33" s="731"/>
      <c r="IZC33" s="731"/>
      <c r="IZD33" s="731"/>
      <c r="IZE33" s="731"/>
      <c r="IZF33" s="731"/>
      <c r="IZG33" s="731"/>
      <c r="IZH33" s="731"/>
      <c r="IZI33" s="731"/>
      <c r="IZJ33" s="731"/>
      <c r="IZK33" s="731"/>
      <c r="IZL33" s="731"/>
      <c r="IZM33" s="731"/>
      <c r="IZN33" s="731"/>
      <c r="IZO33" s="731"/>
      <c r="IZP33" s="731"/>
      <c r="IZQ33" s="731"/>
      <c r="IZR33" s="731"/>
      <c r="IZS33" s="731"/>
      <c r="IZT33" s="731"/>
      <c r="IZU33" s="731"/>
      <c r="IZV33" s="731"/>
      <c r="IZW33" s="731"/>
      <c r="IZX33" s="731"/>
      <c r="IZY33" s="731"/>
      <c r="IZZ33" s="731"/>
      <c r="JAA33" s="731"/>
      <c r="JAB33" s="731"/>
      <c r="JAC33" s="731"/>
      <c r="JAD33" s="731"/>
      <c r="JAE33" s="731"/>
      <c r="JAF33" s="731"/>
      <c r="JAG33" s="731"/>
      <c r="JAH33" s="731"/>
      <c r="JAI33" s="731"/>
      <c r="JAJ33" s="731"/>
      <c r="JAK33" s="731"/>
      <c r="JAL33" s="731"/>
      <c r="JAM33" s="731"/>
      <c r="JAN33" s="731"/>
      <c r="JAO33" s="731"/>
      <c r="JAP33" s="731"/>
      <c r="JAQ33" s="731"/>
      <c r="JAR33" s="731"/>
      <c r="JAS33" s="731"/>
      <c r="JAT33" s="731"/>
      <c r="JAU33" s="731"/>
      <c r="JAV33" s="731"/>
      <c r="JAW33" s="731"/>
      <c r="JAX33" s="731"/>
      <c r="JAY33" s="731"/>
      <c r="JAZ33" s="731"/>
      <c r="JBA33" s="731"/>
      <c r="JBB33" s="731"/>
      <c r="JBC33" s="731"/>
      <c r="JBD33" s="731"/>
      <c r="JBE33" s="731"/>
      <c r="JBF33" s="731"/>
      <c r="JBG33" s="731"/>
      <c r="JBH33" s="731"/>
      <c r="JBI33" s="731"/>
      <c r="JBJ33" s="731"/>
      <c r="JBK33" s="731"/>
      <c r="JBL33" s="731"/>
      <c r="JBM33" s="731"/>
      <c r="JBN33" s="731"/>
      <c r="JBO33" s="731"/>
      <c r="JBP33" s="731"/>
      <c r="JBQ33" s="731"/>
      <c r="JBR33" s="731"/>
      <c r="JBS33" s="731"/>
      <c r="JBT33" s="731"/>
      <c r="JBU33" s="731"/>
      <c r="JBV33" s="731"/>
      <c r="JBW33" s="731"/>
      <c r="JBX33" s="731"/>
      <c r="JBY33" s="731"/>
      <c r="JBZ33" s="731"/>
      <c r="JCA33" s="731"/>
      <c r="JCB33" s="731"/>
      <c r="JCC33" s="731"/>
      <c r="JCD33" s="731"/>
      <c r="JCE33" s="731"/>
      <c r="JCF33" s="731"/>
      <c r="JCG33" s="731"/>
      <c r="JCH33" s="731"/>
      <c r="JCI33" s="731"/>
      <c r="JCJ33" s="731"/>
      <c r="JCK33" s="731"/>
      <c r="JCL33" s="731"/>
      <c r="JCM33" s="731"/>
      <c r="JCN33" s="731"/>
      <c r="JCO33" s="731"/>
      <c r="JCP33" s="731"/>
      <c r="JCQ33" s="731"/>
      <c r="JCR33" s="731"/>
      <c r="JCS33" s="731"/>
      <c r="JCT33" s="731"/>
      <c r="JCU33" s="731"/>
      <c r="JCV33" s="731"/>
      <c r="JCW33" s="731"/>
      <c r="JCX33" s="731"/>
      <c r="JCY33" s="731"/>
      <c r="JCZ33" s="731"/>
      <c r="JDA33" s="731"/>
      <c r="JDB33" s="731"/>
      <c r="JDC33" s="731"/>
      <c r="JDD33" s="731"/>
      <c r="JDE33" s="731"/>
      <c r="JDF33" s="731"/>
      <c r="JDG33" s="731"/>
      <c r="JDH33" s="731"/>
      <c r="JDI33" s="731"/>
      <c r="JDJ33" s="731"/>
      <c r="JDK33" s="731"/>
      <c r="JDL33" s="731"/>
      <c r="JDM33" s="731"/>
      <c r="JDN33" s="731"/>
      <c r="JDO33" s="731"/>
      <c r="JDP33" s="731"/>
      <c r="JDQ33" s="731"/>
      <c r="JDR33" s="731"/>
      <c r="JDS33" s="731"/>
      <c r="JDT33" s="731"/>
      <c r="JDU33" s="731"/>
      <c r="JDV33" s="731"/>
      <c r="JDW33" s="731"/>
      <c r="JDX33" s="731"/>
      <c r="JDY33" s="731"/>
      <c r="JDZ33" s="731"/>
      <c r="JEA33" s="731"/>
      <c r="JEB33" s="731"/>
      <c r="JEC33" s="731"/>
      <c r="JED33" s="731"/>
      <c r="JEE33" s="731"/>
      <c r="JEF33" s="731"/>
      <c r="JEG33" s="731"/>
      <c r="JEH33" s="731"/>
      <c r="JEI33" s="731"/>
      <c r="JEJ33" s="731"/>
      <c r="JEK33" s="731"/>
      <c r="JEL33" s="731"/>
      <c r="JEM33" s="731"/>
      <c r="JEN33" s="731"/>
      <c r="JEO33" s="731"/>
      <c r="JEP33" s="731"/>
      <c r="JEQ33" s="731"/>
      <c r="JER33" s="731"/>
      <c r="JES33" s="731"/>
      <c r="JET33" s="731"/>
      <c r="JEU33" s="731"/>
      <c r="JEV33" s="731"/>
      <c r="JEW33" s="731"/>
      <c r="JEX33" s="731"/>
      <c r="JEY33" s="731"/>
      <c r="JEZ33" s="731"/>
      <c r="JFA33" s="731"/>
      <c r="JFB33" s="731"/>
      <c r="JFC33" s="731"/>
      <c r="JFD33" s="731"/>
      <c r="JFE33" s="731"/>
      <c r="JFF33" s="731"/>
      <c r="JFG33" s="731"/>
      <c r="JFH33" s="731"/>
      <c r="JFI33" s="731"/>
      <c r="JFJ33" s="731"/>
      <c r="JFK33" s="731"/>
      <c r="JFL33" s="731"/>
      <c r="JFM33" s="731"/>
      <c r="JFN33" s="731"/>
      <c r="JFO33" s="731"/>
      <c r="JFP33" s="731"/>
      <c r="JFQ33" s="731"/>
      <c r="JFR33" s="731"/>
      <c r="JFS33" s="731"/>
      <c r="JFT33" s="731"/>
      <c r="JFU33" s="731"/>
      <c r="JFV33" s="731"/>
      <c r="JFW33" s="731"/>
      <c r="JFX33" s="731"/>
      <c r="JFY33" s="731"/>
      <c r="JFZ33" s="731"/>
      <c r="JGA33" s="731"/>
      <c r="JGB33" s="731"/>
      <c r="JGC33" s="731"/>
      <c r="JGD33" s="731"/>
      <c r="JGE33" s="731"/>
      <c r="JGF33" s="731"/>
      <c r="JGG33" s="731"/>
      <c r="JGH33" s="731"/>
      <c r="JGI33" s="731"/>
      <c r="JGJ33" s="731"/>
      <c r="JGK33" s="731"/>
      <c r="JGL33" s="731"/>
      <c r="JGM33" s="731"/>
      <c r="JGN33" s="731"/>
      <c r="JGO33" s="731"/>
      <c r="JGP33" s="731"/>
      <c r="JGQ33" s="731"/>
      <c r="JGR33" s="731"/>
      <c r="JGS33" s="731"/>
      <c r="JGT33" s="731"/>
      <c r="JGU33" s="731"/>
      <c r="JGV33" s="731"/>
      <c r="JGW33" s="731"/>
      <c r="JGX33" s="731"/>
      <c r="JGY33" s="731"/>
      <c r="JGZ33" s="731"/>
      <c r="JHA33" s="731"/>
      <c r="JHB33" s="731"/>
      <c r="JHC33" s="731"/>
      <c r="JHD33" s="731"/>
      <c r="JHE33" s="731"/>
      <c r="JHF33" s="731"/>
      <c r="JHG33" s="731"/>
      <c r="JHH33" s="731"/>
      <c r="JHI33" s="731"/>
      <c r="JHJ33" s="731"/>
      <c r="JHK33" s="731"/>
      <c r="JHL33" s="731"/>
      <c r="JHM33" s="731"/>
      <c r="JHN33" s="731"/>
      <c r="JHO33" s="731"/>
      <c r="JHP33" s="731"/>
      <c r="JHQ33" s="731"/>
      <c r="JHR33" s="731"/>
      <c r="JHS33" s="731"/>
      <c r="JHT33" s="731"/>
      <c r="JHU33" s="731"/>
      <c r="JHV33" s="731"/>
      <c r="JHW33" s="731"/>
      <c r="JHX33" s="731"/>
      <c r="JHY33" s="731"/>
      <c r="JHZ33" s="731"/>
      <c r="JIA33" s="731"/>
      <c r="JIB33" s="731"/>
      <c r="JIC33" s="731"/>
      <c r="JID33" s="731"/>
      <c r="JIE33" s="731"/>
      <c r="JIF33" s="731"/>
      <c r="JIG33" s="731"/>
      <c r="JIH33" s="731"/>
      <c r="JII33" s="731"/>
      <c r="JIJ33" s="731"/>
      <c r="JIK33" s="731"/>
      <c r="JIL33" s="731"/>
      <c r="JIM33" s="731"/>
      <c r="JIN33" s="731"/>
      <c r="JIO33" s="731"/>
      <c r="JIP33" s="731"/>
      <c r="JIQ33" s="731"/>
      <c r="JIR33" s="731"/>
      <c r="JIS33" s="731"/>
      <c r="JIT33" s="731"/>
      <c r="JIU33" s="731"/>
      <c r="JIV33" s="731"/>
      <c r="JIW33" s="731"/>
      <c r="JIX33" s="731"/>
      <c r="JIY33" s="731"/>
      <c r="JIZ33" s="731"/>
      <c r="JJA33" s="731"/>
      <c r="JJB33" s="731"/>
      <c r="JJC33" s="731"/>
      <c r="JJD33" s="731"/>
      <c r="JJE33" s="731"/>
      <c r="JJF33" s="731"/>
      <c r="JJG33" s="731"/>
      <c r="JJH33" s="731"/>
      <c r="JJI33" s="731"/>
      <c r="JJJ33" s="731"/>
      <c r="JJK33" s="731"/>
      <c r="JJL33" s="731"/>
      <c r="JJM33" s="731"/>
      <c r="JJN33" s="731"/>
      <c r="JJO33" s="731"/>
      <c r="JJP33" s="731"/>
      <c r="JJQ33" s="731"/>
      <c r="JJR33" s="731"/>
      <c r="JJS33" s="731"/>
      <c r="JJT33" s="731"/>
      <c r="JJU33" s="731"/>
      <c r="JJV33" s="731"/>
      <c r="JJW33" s="731"/>
      <c r="JJX33" s="731"/>
      <c r="JJY33" s="731"/>
      <c r="JJZ33" s="731"/>
      <c r="JKA33" s="731"/>
      <c r="JKB33" s="731"/>
      <c r="JKC33" s="731"/>
      <c r="JKD33" s="731"/>
      <c r="JKE33" s="731"/>
      <c r="JKF33" s="731"/>
      <c r="JKG33" s="731"/>
      <c r="JKH33" s="731"/>
      <c r="JKI33" s="731"/>
      <c r="JKJ33" s="731"/>
      <c r="JKK33" s="731"/>
      <c r="JKL33" s="731"/>
      <c r="JKM33" s="731"/>
      <c r="JKN33" s="731"/>
      <c r="JKO33" s="731"/>
      <c r="JKP33" s="731"/>
      <c r="JKQ33" s="731"/>
      <c r="JKR33" s="731"/>
      <c r="JKS33" s="731"/>
      <c r="JKT33" s="731"/>
      <c r="JKU33" s="731"/>
      <c r="JKV33" s="731"/>
      <c r="JKW33" s="731"/>
      <c r="JKX33" s="731"/>
      <c r="JKY33" s="731"/>
      <c r="JKZ33" s="731"/>
      <c r="JLA33" s="731"/>
      <c r="JLB33" s="731"/>
      <c r="JLC33" s="731"/>
      <c r="JLD33" s="731"/>
      <c r="JLE33" s="731"/>
      <c r="JLF33" s="731"/>
      <c r="JLG33" s="731"/>
      <c r="JLH33" s="731"/>
      <c r="JLI33" s="731"/>
      <c r="JLJ33" s="731"/>
      <c r="JLK33" s="731"/>
      <c r="JLL33" s="731"/>
      <c r="JLM33" s="731"/>
      <c r="JLN33" s="731"/>
      <c r="JLO33" s="731"/>
      <c r="JLP33" s="731"/>
      <c r="JLQ33" s="731"/>
      <c r="JLR33" s="731"/>
      <c r="JLS33" s="731"/>
      <c r="JLT33" s="731"/>
      <c r="JLU33" s="731"/>
      <c r="JLV33" s="731"/>
      <c r="JLW33" s="731"/>
      <c r="JLX33" s="731"/>
      <c r="JLY33" s="731"/>
      <c r="JLZ33" s="731"/>
      <c r="JMA33" s="731"/>
      <c r="JMB33" s="731"/>
      <c r="JMC33" s="731"/>
      <c r="JMD33" s="731"/>
      <c r="JME33" s="731"/>
      <c r="JMF33" s="731"/>
      <c r="JMG33" s="731"/>
      <c r="JMH33" s="731"/>
      <c r="JMI33" s="731"/>
      <c r="JMJ33" s="731"/>
      <c r="JMK33" s="731"/>
      <c r="JML33" s="731"/>
      <c r="JMM33" s="731"/>
      <c r="JMN33" s="731"/>
      <c r="JMO33" s="731"/>
      <c r="JMP33" s="731"/>
      <c r="JMQ33" s="731"/>
      <c r="JMR33" s="731"/>
      <c r="JMS33" s="731"/>
      <c r="JMT33" s="731"/>
      <c r="JMU33" s="731"/>
      <c r="JMV33" s="731"/>
      <c r="JMW33" s="731"/>
      <c r="JMX33" s="731"/>
      <c r="JMY33" s="731"/>
      <c r="JMZ33" s="731"/>
      <c r="JNA33" s="731"/>
      <c r="JNB33" s="731"/>
      <c r="JNC33" s="731"/>
      <c r="JND33" s="731"/>
      <c r="JNE33" s="731"/>
      <c r="JNF33" s="731"/>
      <c r="JNG33" s="731"/>
      <c r="JNH33" s="731"/>
      <c r="JNI33" s="731"/>
      <c r="JNJ33" s="731"/>
      <c r="JNK33" s="731"/>
      <c r="JNL33" s="731"/>
      <c r="JNM33" s="731"/>
      <c r="JNN33" s="731"/>
      <c r="JNO33" s="731"/>
      <c r="JNP33" s="731"/>
      <c r="JNQ33" s="731"/>
      <c r="JNR33" s="731"/>
      <c r="JNS33" s="731"/>
      <c r="JNT33" s="731"/>
      <c r="JNU33" s="731"/>
      <c r="JNV33" s="731"/>
      <c r="JNW33" s="731"/>
      <c r="JNX33" s="731"/>
      <c r="JNY33" s="731"/>
      <c r="JNZ33" s="731"/>
      <c r="JOA33" s="731"/>
      <c r="JOB33" s="731"/>
      <c r="JOC33" s="731"/>
      <c r="JOD33" s="731"/>
      <c r="JOE33" s="731"/>
      <c r="JOF33" s="731"/>
      <c r="JOG33" s="731"/>
      <c r="JOH33" s="731"/>
      <c r="JOI33" s="731"/>
      <c r="JOJ33" s="731"/>
      <c r="JOK33" s="731"/>
      <c r="JOL33" s="731"/>
      <c r="JOM33" s="731"/>
      <c r="JON33" s="731"/>
      <c r="JOO33" s="731"/>
      <c r="JOP33" s="731"/>
      <c r="JOQ33" s="731"/>
      <c r="JOR33" s="731"/>
      <c r="JOS33" s="731"/>
      <c r="JOT33" s="731"/>
      <c r="JOU33" s="731"/>
      <c r="JOV33" s="731"/>
      <c r="JOW33" s="731"/>
      <c r="JOX33" s="731"/>
      <c r="JOY33" s="731"/>
      <c r="JOZ33" s="731"/>
      <c r="JPA33" s="731"/>
      <c r="JPB33" s="731"/>
      <c r="JPC33" s="731"/>
      <c r="JPD33" s="731"/>
      <c r="JPE33" s="731"/>
      <c r="JPF33" s="731"/>
      <c r="JPG33" s="731"/>
      <c r="JPH33" s="731"/>
      <c r="JPI33" s="731"/>
      <c r="JPJ33" s="731"/>
      <c r="JPK33" s="731"/>
      <c r="JPL33" s="731"/>
      <c r="JPM33" s="731"/>
      <c r="JPN33" s="731"/>
      <c r="JPO33" s="731"/>
      <c r="JPP33" s="731"/>
      <c r="JPQ33" s="731"/>
      <c r="JPR33" s="731"/>
      <c r="JPS33" s="731"/>
      <c r="JPT33" s="731"/>
      <c r="JPU33" s="731"/>
      <c r="JPV33" s="731"/>
      <c r="JPW33" s="731"/>
      <c r="JPX33" s="731"/>
      <c r="JPY33" s="731"/>
      <c r="JPZ33" s="731"/>
      <c r="JQA33" s="731"/>
      <c r="JQB33" s="731"/>
      <c r="JQC33" s="731"/>
      <c r="JQD33" s="731"/>
      <c r="JQE33" s="731"/>
      <c r="JQF33" s="731"/>
      <c r="JQG33" s="731"/>
      <c r="JQH33" s="731"/>
      <c r="JQI33" s="731"/>
      <c r="JQJ33" s="731"/>
      <c r="JQK33" s="731"/>
      <c r="JQL33" s="731"/>
      <c r="JQM33" s="731"/>
      <c r="JQN33" s="731"/>
      <c r="JQO33" s="731"/>
      <c r="JQP33" s="731"/>
      <c r="JQQ33" s="731"/>
      <c r="JQR33" s="731"/>
      <c r="JQS33" s="731"/>
      <c r="JQT33" s="731"/>
      <c r="JQU33" s="731"/>
      <c r="JQV33" s="731"/>
      <c r="JQW33" s="731"/>
      <c r="JQX33" s="731"/>
      <c r="JQY33" s="731"/>
      <c r="JQZ33" s="731"/>
      <c r="JRA33" s="731"/>
      <c r="JRB33" s="731"/>
      <c r="JRC33" s="731"/>
      <c r="JRD33" s="731"/>
      <c r="JRE33" s="731"/>
      <c r="JRF33" s="731"/>
      <c r="JRG33" s="731"/>
      <c r="JRH33" s="731"/>
      <c r="JRI33" s="731"/>
      <c r="JRJ33" s="731"/>
      <c r="JRK33" s="731"/>
      <c r="JRL33" s="731"/>
      <c r="JRM33" s="731"/>
      <c r="JRN33" s="731"/>
      <c r="JRO33" s="731"/>
      <c r="JRP33" s="731"/>
      <c r="JRQ33" s="731"/>
      <c r="JRR33" s="731"/>
      <c r="JRS33" s="731"/>
      <c r="JRT33" s="731"/>
      <c r="JRU33" s="731"/>
      <c r="JRV33" s="731"/>
      <c r="JRW33" s="731"/>
      <c r="JRX33" s="731"/>
      <c r="JRY33" s="731"/>
      <c r="JRZ33" s="731"/>
      <c r="JSA33" s="731"/>
      <c r="JSB33" s="731"/>
      <c r="JSC33" s="731"/>
      <c r="JSD33" s="731"/>
      <c r="JSE33" s="731"/>
      <c r="JSF33" s="731"/>
      <c r="JSG33" s="731"/>
      <c r="JSH33" s="731"/>
      <c r="JSI33" s="731"/>
      <c r="JSJ33" s="731"/>
      <c r="JSK33" s="731"/>
      <c r="JSL33" s="731"/>
      <c r="JSM33" s="731"/>
      <c r="JSN33" s="731"/>
      <c r="JSO33" s="731"/>
      <c r="JSP33" s="731"/>
      <c r="JSQ33" s="731"/>
      <c r="JSR33" s="731"/>
      <c r="JSS33" s="731"/>
      <c r="JST33" s="731"/>
      <c r="JSU33" s="731"/>
      <c r="JSV33" s="731"/>
      <c r="JSW33" s="731"/>
      <c r="JSX33" s="731"/>
      <c r="JSY33" s="731"/>
      <c r="JSZ33" s="731"/>
      <c r="JTA33" s="731"/>
      <c r="JTB33" s="731"/>
      <c r="JTC33" s="731"/>
      <c r="JTD33" s="731"/>
      <c r="JTE33" s="731"/>
      <c r="JTF33" s="731"/>
      <c r="JTG33" s="731"/>
      <c r="JTH33" s="731"/>
      <c r="JTI33" s="731"/>
      <c r="JTJ33" s="731"/>
      <c r="JTK33" s="731"/>
      <c r="JTL33" s="731"/>
      <c r="JTM33" s="731"/>
      <c r="JTN33" s="731"/>
      <c r="JTO33" s="731"/>
      <c r="JTP33" s="731"/>
      <c r="JTQ33" s="731"/>
      <c r="JTR33" s="731"/>
      <c r="JTS33" s="731"/>
      <c r="JTT33" s="731"/>
      <c r="JTU33" s="731"/>
      <c r="JTV33" s="731"/>
      <c r="JTW33" s="731"/>
      <c r="JTX33" s="731"/>
      <c r="JTY33" s="731"/>
      <c r="JTZ33" s="731"/>
      <c r="JUA33" s="731"/>
      <c r="JUB33" s="731"/>
      <c r="JUC33" s="731"/>
      <c r="JUD33" s="731"/>
      <c r="JUE33" s="731"/>
      <c r="JUF33" s="731"/>
      <c r="JUG33" s="731"/>
      <c r="JUH33" s="731"/>
      <c r="JUI33" s="731"/>
      <c r="JUJ33" s="731"/>
      <c r="JUK33" s="731"/>
      <c r="JUL33" s="731"/>
      <c r="JUM33" s="731"/>
      <c r="JUN33" s="731"/>
      <c r="JUO33" s="731"/>
      <c r="JUP33" s="731"/>
      <c r="JUQ33" s="731"/>
      <c r="JUR33" s="731"/>
      <c r="JUS33" s="731"/>
      <c r="JUT33" s="731"/>
      <c r="JUU33" s="731"/>
      <c r="JUV33" s="731"/>
      <c r="JUW33" s="731"/>
      <c r="JUX33" s="731"/>
      <c r="JUY33" s="731"/>
      <c r="JUZ33" s="731"/>
      <c r="JVA33" s="731"/>
      <c r="JVB33" s="731"/>
      <c r="JVC33" s="731"/>
      <c r="JVD33" s="731"/>
      <c r="JVE33" s="731"/>
      <c r="JVF33" s="731"/>
      <c r="JVG33" s="731"/>
      <c r="JVH33" s="731"/>
      <c r="JVI33" s="731"/>
      <c r="JVJ33" s="731"/>
      <c r="JVK33" s="731"/>
      <c r="JVL33" s="731"/>
      <c r="JVM33" s="731"/>
      <c r="JVN33" s="731"/>
      <c r="JVO33" s="731"/>
      <c r="JVP33" s="731"/>
      <c r="JVQ33" s="731"/>
      <c r="JVR33" s="731"/>
      <c r="JVS33" s="731"/>
      <c r="JVT33" s="731"/>
      <c r="JVU33" s="731"/>
      <c r="JVV33" s="731"/>
      <c r="JVW33" s="731"/>
      <c r="JVX33" s="731"/>
      <c r="JVY33" s="731"/>
      <c r="JVZ33" s="731"/>
      <c r="JWA33" s="731"/>
      <c r="JWB33" s="731"/>
      <c r="JWC33" s="731"/>
      <c r="JWD33" s="731"/>
      <c r="JWE33" s="731"/>
      <c r="JWF33" s="731"/>
      <c r="JWG33" s="731"/>
      <c r="JWH33" s="731"/>
      <c r="JWI33" s="731"/>
      <c r="JWJ33" s="731"/>
      <c r="JWK33" s="731"/>
      <c r="JWL33" s="731"/>
      <c r="JWM33" s="731"/>
      <c r="JWN33" s="731"/>
      <c r="JWO33" s="731"/>
      <c r="JWP33" s="731"/>
      <c r="JWQ33" s="731"/>
      <c r="JWR33" s="731"/>
      <c r="JWS33" s="731"/>
      <c r="JWT33" s="731"/>
      <c r="JWU33" s="731"/>
      <c r="JWV33" s="731"/>
      <c r="JWW33" s="731"/>
      <c r="JWX33" s="731"/>
      <c r="JWY33" s="731"/>
      <c r="JWZ33" s="731"/>
      <c r="JXA33" s="731"/>
      <c r="JXB33" s="731"/>
      <c r="JXC33" s="731"/>
      <c r="JXD33" s="731"/>
      <c r="JXE33" s="731"/>
      <c r="JXF33" s="731"/>
      <c r="JXG33" s="731"/>
      <c r="JXH33" s="731"/>
      <c r="JXI33" s="731"/>
      <c r="JXJ33" s="731"/>
      <c r="JXK33" s="731"/>
      <c r="JXL33" s="731"/>
      <c r="JXM33" s="731"/>
      <c r="JXN33" s="731"/>
      <c r="JXO33" s="731"/>
      <c r="JXP33" s="731"/>
      <c r="JXQ33" s="731"/>
      <c r="JXR33" s="731"/>
      <c r="JXS33" s="731"/>
      <c r="JXT33" s="731"/>
      <c r="JXU33" s="731"/>
      <c r="JXV33" s="731"/>
      <c r="JXW33" s="731"/>
      <c r="JXX33" s="731"/>
      <c r="JXY33" s="731"/>
      <c r="JXZ33" s="731"/>
      <c r="JYA33" s="731"/>
      <c r="JYB33" s="731"/>
      <c r="JYC33" s="731"/>
      <c r="JYD33" s="731"/>
      <c r="JYE33" s="731"/>
      <c r="JYF33" s="731"/>
      <c r="JYG33" s="731"/>
      <c r="JYH33" s="731"/>
      <c r="JYI33" s="731"/>
      <c r="JYJ33" s="731"/>
      <c r="JYK33" s="731"/>
      <c r="JYL33" s="731"/>
      <c r="JYM33" s="731"/>
      <c r="JYN33" s="731"/>
      <c r="JYO33" s="731"/>
      <c r="JYP33" s="731"/>
      <c r="JYQ33" s="731"/>
      <c r="JYR33" s="731"/>
      <c r="JYS33" s="731"/>
      <c r="JYT33" s="731"/>
      <c r="JYU33" s="731"/>
      <c r="JYV33" s="731"/>
      <c r="JYW33" s="731"/>
      <c r="JYX33" s="731"/>
      <c r="JYY33" s="731"/>
      <c r="JYZ33" s="731"/>
      <c r="JZA33" s="731"/>
      <c r="JZB33" s="731"/>
      <c r="JZC33" s="731"/>
      <c r="JZD33" s="731"/>
      <c r="JZE33" s="731"/>
      <c r="JZF33" s="731"/>
      <c r="JZG33" s="731"/>
      <c r="JZH33" s="731"/>
      <c r="JZI33" s="731"/>
      <c r="JZJ33" s="731"/>
      <c r="JZK33" s="731"/>
      <c r="JZL33" s="731"/>
      <c r="JZM33" s="731"/>
      <c r="JZN33" s="731"/>
      <c r="JZO33" s="731"/>
      <c r="JZP33" s="731"/>
      <c r="JZQ33" s="731"/>
      <c r="JZR33" s="731"/>
      <c r="JZS33" s="731"/>
      <c r="JZT33" s="731"/>
      <c r="JZU33" s="731"/>
      <c r="JZV33" s="731"/>
      <c r="JZW33" s="731"/>
      <c r="JZX33" s="731"/>
      <c r="JZY33" s="731"/>
      <c r="JZZ33" s="731"/>
      <c r="KAA33" s="731"/>
      <c r="KAB33" s="731"/>
      <c r="KAC33" s="731"/>
      <c r="KAD33" s="731"/>
      <c r="KAE33" s="731"/>
      <c r="KAF33" s="731"/>
      <c r="KAG33" s="731"/>
      <c r="KAH33" s="731"/>
      <c r="KAI33" s="731"/>
      <c r="KAJ33" s="731"/>
      <c r="KAK33" s="731"/>
      <c r="KAL33" s="731"/>
      <c r="KAM33" s="731"/>
      <c r="KAN33" s="731"/>
      <c r="KAO33" s="731"/>
      <c r="KAP33" s="731"/>
      <c r="KAQ33" s="731"/>
      <c r="KAR33" s="731"/>
      <c r="KAS33" s="731"/>
      <c r="KAT33" s="731"/>
      <c r="KAU33" s="731"/>
      <c r="KAV33" s="731"/>
      <c r="KAW33" s="731"/>
      <c r="KAX33" s="731"/>
      <c r="KAY33" s="731"/>
      <c r="KAZ33" s="731"/>
      <c r="KBA33" s="731"/>
      <c r="KBB33" s="731"/>
      <c r="KBC33" s="731"/>
      <c r="KBD33" s="731"/>
      <c r="KBE33" s="731"/>
      <c r="KBF33" s="731"/>
      <c r="KBG33" s="731"/>
      <c r="KBH33" s="731"/>
      <c r="KBI33" s="731"/>
      <c r="KBJ33" s="731"/>
      <c r="KBK33" s="731"/>
      <c r="KBL33" s="731"/>
      <c r="KBM33" s="731"/>
      <c r="KBN33" s="731"/>
      <c r="KBO33" s="731"/>
      <c r="KBP33" s="731"/>
      <c r="KBQ33" s="731"/>
      <c r="KBR33" s="731"/>
      <c r="KBS33" s="731"/>
      <c r="KBT33" s="731"/>
      <c r="KBU33" s="731"/>
      <c r="KBV33" s="731"/>
      <c r="KBW33" s="731"/>
      <c r="KBX33" s="731"/>
      <c r="KBY33" s="731"/>
      <c r="KBZ33" s="731"/>
      <c r="KCA33" s="731"/>
      <c r="KCB33" s="731"/>
      <c r="KCC33" s="731"/>
      <c r="KCD33" s="731"/>
      <c r="KCE33" s="731"/>
      <c r="KCF33" s="731"/>
      <c r="KCG33" s="731"/>
      <c r="KCH33" s="731"/>
      <c r="KCI33" s="731"/>
      <c r="KCJ33" s="731"/>
      <c r="KCK33" s="731"/>
      <c r="KCL33" s="731"/>
      <c r="KCM33" s="731"/>
      <c r="KCN33" s="731"/>
      <c r="KCO33" s="731"/>
      <c r="KCP33" s="731"/>
      <c r="KCQ33" s="731"/>
      <c r="KCR33" s="731"/>
      <c r="KCS33" s="731"/>
      <c r="KCT33" s="731"/>
      <c r="KCU33" s="731"/>
      <c r="KCV33" s="731"/>
      <c r="KCW33" s="731"/>
      <c r="KCX33" s="731"/>
      <c r="KCY33" s="731"/>
      <c r="KCZ33" s="731"/>
      <c r="KDA33" s="731"/>
      <c r="KDB33" s="731"/>
      <c r="KDC33" s="731"/>
      <c r="KDD33" s="731"/>
      <c r="KDE33" s="731"/>
      <c r="KDF33" s="731"/>
      <c r="KDG33" s="731"/>
      <c r="KDH33" s="731"/>
      <c r="KDI33" s="731"/>
      <c r="KDJ33" s="731"/>
      <c r="KDK33" s="731"/>
      <c r="KDL33" s="731"/>
      <c r="KDM33" s="731"/>
      <c r="KDN33" s="731"/>
      <c r="KDO33" s="731"/>
      <c r="KDP33" s="731"/>
      <c r="KDQ33" s="731"/>
      <c r="KDR33" s="731"/>
      <c r="KDS33" s="731"/>
      <c r="KDT33" s="731"/>
      <c r="KDU33" s="731"/>
      <c r="KDV33" s="731"/>
      <c r="KDW33" s="731"/>
      <c r="KDX33" s="731"/>
      <c r="KDY33" s="731"/>
      <c r="KDZ33" s="731"/>
      <c r="KEA33" s="731"/>
      <c r="KEB33" s="731"/>
      <c r="KEC33" s="731"/>
      <c r="KED33" s="731"/>
      <c r="KEE33" s="731"/>
      <c r="KEF33" s="731"/>
      <c r="KEG33" s="731"/>
      <c r="KEH33" s="731"/>
      <c r="KEI33" s="731"/>
      <c r="KEJ33" s="731"/>
      <c r="KEK33" s="731"/>
      <c r="KEL33" s="731"/>
      <c r="KEM33" s="731"/>
      <c r="KEN33" s="731"/>
      <c r="KEO33" s="731"/>
      <c r="KEP33" s="731"/>
      <c r="KEQ33" s="731"/>
      <c r="KER33" s="731"/>
      <c r="KES33" s="731"/>
      <c r="KET33" s="731"/>
      <c r="KEU33" s="731"/>
      <c r="KEV33" s="731"/>
      <c r="KEW33" s="731"/>
      <c r="KEX33" s="731"/>
      <c r="KEY33" s="731"/>
      <c r="KEZ33" s="731"/>
      <c r="KFA33" s="731"/>
      <c r="KFB33" s="731"/>
      <c r="KFC33" s="731"/>
      <c r="KFD33" s="731"/>
      <c r="KFE33" s="731"/>
      <c r="KFF33" s="731"/>
      <c r="KFG33" s="731"/>
      <c r="KFH33" s="731"/>
      <c r="KFI33" s="731"/>
      <c r="KFJ33" s="731"/>
      <c r="KFK33" s="731"/>
      <c r="KFL33" s="731"/>
      <c r="KFM33" s="731"/>
      <c r="KFN33" s="731"/>
      <c r="KFO33" s="731"/>
      <c r="KFP33" s="731"/>
      <c r="KFQ33" s="731"/>
      <c r="KFR33" s="731"/>
      <c r="KFS33" s="731"/>
      <c r="KFT33" s="731"/>
      <c r="KFU33" s="731"/>
      <c r="KFV33" s="731"/>
      <c r="KFW33" s="731"/>
      <c r="KFX33" s="731"/>
      <c r="KFY33" s="731"/>
      <c r="KFZ33" s="731"/>
      <c r="KGA33" s="731"/>
      <c r="KGB33" s="731"/>
      <c r="KGC33" s="731"/>
      <c r="KGD33" s="731"/>
      <c r="KGE33" s="731"/>
      <c r="KGF33" s="731"/>
      <c r="KGG33" s="731"/>
      <c r="KGH33" s="731"/>
      <c r="KGI33" s="731"/>
      <c r="KGJ33" s="731"/>
      <c r="KGK33" s="731"/>
      <c r="KGL33" s="731"/>
      <c r="KGM33" s="731"/>
      <c r="KGN33" s="731"/>
      <c r="KGO33" s="731"/>
      <c r="KGP33" s="731"/>
      <c r="KGQ33" s="731"/>
      <c r="KGR33" s="731"/>
      <c r="KGS33" s="731"/>
      <c r="KGT33" s="731"/>
      <c r="KGU33" s="731"/>
      <c r="KGV33" s="731"/>
      <c r="KGW33" s="731"/>
      <c r="KGX33" s="731"/>
      <c r="KGY33" s="731"/>
      <c r="KGZ33" s="731"/>
      <c r="KHA33" s="731"/>
      <c r="KHB33" s="731"/>
      <c r="KHC33" s="731"/>
      <c r="KHD33" s="731"/>
      <c r="KHE33" s="731"/>
      <c r="KHF33" s="731"/>
      <c r="KHG33" s="731"/>
      <c r="KHH33" s="731"/>
      <c r="KHI33" s="731"/>
      <c r="KHJ33" s="731"/>
      <c r="KHK33" s="731"/>
      <c r="KHL33" s="731"/>
      <c r="KHM33" s="731"/>
      <c r="KHN33" s="731"/>
      <c r="KHO33" s="731"/>
      <c r="KHP33" s="731"/>
      <c r="KHQ33" s="731"/>
      <c r="KHR33" s="731"/>
      <c r="KHS33" s="731"/>
      <c r="KHT33" s="731"/>
      <c r="KHU33" s="731"/>
      <c r="KHV33" s="731"/>
      <c r="KHW33" s="731"/>
      <c r="KHX33" s="731"/>
      <c r="KHY33" s="731"/>
      <c r="KHZ33" s="731"/>
      <c r="KIA33" s="731"/>
      <c r="KIB33" s="731"/>
      <c r="KIC33" s="731"/>
      <c r="KID33" s="731"/>
      <c r="KIE33" s="731"/>
      <c r="KIF33" s="731"/>
      <c r="KIG33" s="731"/>
      <c r="KIH33" s="731"/>
      <c r="KII33" s="731"/>
      <c r="KIJ33" s="731"/>
      <c r="KIK33" s="731"/>
      <c r="KIL33" s="731"/>
      <c r="KIM33" s="731"/>
      <c r="KIN33" s="731"/>
      <c r="KIO33" s="731"/>
      <c r="KIP33" s="731"/>
      <c r="KIQ33" s="731"/>
      <c r="KIR33" s="731"/>
      <c r="KIS33" s="731"/>
      <c r="KIT33" s="731"/>
      <c r="KIU33" s="731"/>
      <c r="KIV33" s="731"/>
      <c r="KIW33" s="731"/>
      <c r="KIX33" s="731"/>
      <c r="KIY33" s="731"/>
      <c r="KIZ33" s="731"/>
      <c r="KJA33" s="731"/>
      <c r="KJB33" s="731"/>
      <c r="KJC33" s="731"/>
      <c r="KJD33" s="731"/>
      <c r="KJE33" s="731"/>
      <c r="KJF33" s="731"/>
      <c r="KJG33" s="731"/>
      <c r="KJH33" s="731"/>
      <c r="KJI33" s="731"/>
      <c r="KJJ33" s="731"/>
      <c r="KJK33" s="731"/>
      <c r="KJL33" s="731"/>
      <c r="KJM33" s="731"/>
      <c r="KJN33" s="731"/>
      <c r="KJO33" s="731"/>
      <c r="KJP33" s="731"/>
      <c r="KJQ33" s="731"/>
      <c r="KJR33" s="731"/>
      <c r="KJS33" s="731"/>
      <c r="KJT33" s="731"/>
      <c r="KJU33" s="731"/>
      <c r="KJV33" s="731"/>
      <c r="KJW33" s="731"/>
      <c r="KJX33" s="731"/>
      <c r="KJY33" s="731"/>
      <c r="KJZ33" s="731"/>
      <c r="KKA33" s="731"/>
      <c r="KKB33" s="731"/>
      <c r="KKC33" s="731"/>
      <c r="KKD33" s="731"/>
      <c r="KKE33" s="731"/>
      <c r="KKF33" s="731"/>
      <c r="KKG33" s="731"/>
      <c r="KKH33" s="731"/>
      <c r="KKI33" s="731"/>
      <c r="KKJ33" s="731"/>
      <c r="KKK33" s="731"/>
      <c r="KKL33" s="731"/>
      <c r="KKM33" s="731"/>
      <c r="KKN33" s="731"/>
      <c r="KKO33" s="731"/>
      <c r="KKP33" s="731"/>
      <c r="KKQ33" s="731"/>
      <c r="KKR33" s="731"/>
      <c r="KKS33" s="731"/>
      <c r="KKT33" s="731"/>
      <c r="KKU33" s="731"/>
      <c r="KKV33" s="731"/>
      <c r="KKW33" s="731"/>
      <c r="KKX33" s="731"/>
      <c r="KKY33" s="731"/>
      <c r="KKZ33" s="731"/>
      <c r="KLA33" s="731"/>
      <c r="KLB33" s="731"/>
      <c r="KLC33" s="731"/>
      <c r="KLD33" s="731"/>
      <c r="KLE33" s="731"/>
      <c r="KLF33" s="731"/>
      <c r="KLG33" s="731"/>
      <c r="KLH33" s="731"/>
      <c r="KLI33" s="731"/>
      <c r="KLJ33" s="731"/>
      <c r="KLK33" s="731"/>
      <c r="KLL33" s="731"/>
      <c r="KLM33" s="731"/>
      <c r="KLN33" s="731"/>
      <c r="KLO33" s="731"/>
      <c r="KLP33" s="731"/>
      <c r="KLQ33" s="731"/>
      <c r="KLR33" s="731"/>
      <c r="KLS33" s="731"/>
      <c r="KLT33" s="731"/>
      <c r="KLU33" s="731"/>
      <c r="KLV33" s="731"/>
      <c r="KLW33" s="731"/>
      <c r="KLX33" s="731"/>
      <c r="KLY33" s="731"/>
      <c r="KLZ33" s="731"/>
      <c r="KMA33" s="731"/>
      <c r="KMB33" s="731"/>
      <c r="KMC33" s="731"/>
      <c r="KMD33" s="731"/>
      <c r="KME33" s="731"/>
      <c r="KMF33" s="731"/>
      <c r="KMG33" s="731"/>
      <c r="KMH33" s="731"/>
      <c r="KMI33" s="731"/>
      <c r="KMJ33" s="731"/>
      <c r="KMK33" s="731"/>
      <c r="KML33" s="731"/>
      <c r="KMM33" s="731"/>
      <c r="KMN33" s="731"/>
      <c r="KMO33" s="731"/>
      <c r="KMP33" s="731"/>
      <c r="KMQ33" s="731"/>
      <c r="KMR33" s="731"/>
      <c r="KMS33" s="731"/>
      <c r="KMT33" s="731"/>
      <c r="KMU33" s="731"/>
      <c r="KMV33" s="731"/>
      <c r="KMW33" s="731"/>
      <c r="KMX33" s="731"/>
      <c r="KMY33" s="731"/>
      <c r="KMZ33" s="731"/>
      <c r="KNA33" s="731"/>
      <c r="KNB33" s="731"/>
      <c r="KNC33" s="731"/>
      <c r="KND33" s="731"/>
      <c r="KNE33" s="731"/>
      <c r="KNF33" s="731"/>
      <c r="KNG33" s="731"/>
      <c r="KNH33" s="731"/>
      <c r="KNI33" s="731"/>
      <c r="KNJ33" s="731"/>
      <c r="KNK33" s="731"/>
      <c r="KNL33" s="731"/>
      <c r="KNM33" s="731"/>
      <c r="KNN33" s="731"/>
      <c r="KNO33" s="731"/>
      <c r="KNP33" s="731"/>
      <c r="KNQ33" s="731"/>
      <c r="KNR33" s="731"/>
      <c r="KNS33" s="731"/>
      <c r="KNT33" s="731"/>
      <c r="KNU33" s="731"/>
      <c r="KNV33" s="731"/>
      <c r="KNW33" s="731"/>
      <c r="KNX33" s="731"/>
      <c r="KNY33" s="731"/>
      <c r="KNZ33" s="731"/>
      <c r="KOA33" s="731"/>
      <c r="KOB33" s="731"/>
      <c r="KOC33" s="731"/>
      <c r="KOD33" s="731"/>
      <c r="KOE33" s="731"/>
      <c r="KOF33" s="731"/>
      <c r="KOG33" s="731"/>
      <c r="KOH33" s="731"/>
      <c r="KOI33" s="731"/>
      <c r="KOJ33" s="731"/>
      <c r="KOK33" s="731"/>
      <c r="KOL33" s="731"/>
      <c r="KOM33" s="731"/>
      <c r="KON33" s="731"/>
      <c r="KOO33" s="731"/>
      <c r="KOP33" s="731"/>
      <c r="KOQ33" s="731"/>
      <c r="KOR33" s="731"/>
      <c r="KOS33" s="731"/>
      <c r="KOT33" s="731"/>
      <c r="KOU33" s="731"/>
      <c r="KOV33" s="731"/>
      <c r="KOW33" s="731"/>
      <c r="KOX33" s="731"/>
      <c r="KOY33" s="731"/>
      <c r="KOZ33" s="731"/>
      <c r="KPA33" s="731"/>
      <c r="KPB33" s="731"/>
      <c r="KPC33" s="731"/>
      <c r="KPD33" s="731"/>
      <c r="KPE33" s="731"/>
      <c r="KPF33" s="731"/>
      <c r="KPG33" s="731"/>
      <c r="KPH33" s="731"/>
      <c r="KPI33" s="731"/>
      <c r="KPJ33" s="731"/>
      <c r="KPK33" s="731"/>
      <c r="KPL33" s="731"/>
      <c r="KPM33" s="731"/>
      <c r="KPN33" s="731"/>
      <c r="KPO33" s="731"/>
      <c r="KPP33" s="731"/>
      <c r="KPQ33" s="731"/>
      <c r="KPR33" s="731"/>
      <c r="KPS33" s="731"/>
      <c r="KPT33" s="731"/>
      <c r="KPU33" s="731"/>
      <c r="KPV33" s="731"/>
      <c r="KPW33" s="731"/>
      <c r="KPX33" s="731"/>
      <c r="KPY33" s="731"/>
      <c r="KPZ33" s="731"/>
      <c r="KQA33" s="731"/>
      <c r="KQB33" s="731"/>
      <c r="KQC33" s="731"/>
      <c r="KQD33" s="731"/>
      <c r="KQE33" s="731"/>
      <c r="KQF33" s="731"/>
      <c r="KQG33" s="731"/>
      <c r="KQH33" s="731"/>
      <c r="KQI33" s="731"/>
      <c r="KQJ33" s="731"/>
      <c r="KQK33" s="731"/>
      <c r="KQL33" s="731"/>
      <c r="KQM33" s="731"/>
      <c r="KQN33" s="731"/>
      <c r="KQO33" s="731"/>
      <c r="KQP33" s="731"/>
      <c r="KQQ33" s="731"/>
      <c r="KQR33" s="731"/>
      <c r="KQS33" s="731"/>
      <c r="KQT33" s="731"/>
      <c r="KQU33" s="731"/>
      <c r="KQV33" s="731"/>
      <c r="KQW33" s="731"/>
      <c r="KQX33" s="731"/>
      <c r="KQY33" s="731"/>
      <c r="KQZ33" s="731"/>
      <c r="KRA33" s="731"/>
      <c r="KRB33" s="731"/>
      <c r="KRC33" s="731"/>
      <c r="KRD33" s="731"/>
      <c r="KRE33" s="731"/>
      <c r="KRF33" s="731"/>
      <c r="KRG33" s="731"/>
      <c r="KRH33" s="731"/>
      <c r="KRI33" s="731"/>
      <c r="KRJ33" s="731"/>
      <c r="KRK33" s="731"/>
      <c r="KRL33" s="731"/>
      <c r="KRM33" s="731"/>
      <c r="KRN33" s="731"/>
      <c r="KRO33" s="731"/>
      <c r="KRP33" s="731"/>
      <c r="KRQ33" s="731"/>
      <c r="KRR33" s="731"/>
      <c r="KRS33" s="731"/>
      <c r="KRT33" s="731"/>
      <c r="KRU33" s="731"/>
      <c r="KRV33" s="731"/>
      <c r="KRW33" s="731"/>
      <c r="KRX33" s="731"/>
      <c r="KRY33" s="731"/>
      <c r="KRZ33" s="731"/>
      <c r="KSA33" s="731"/>
      <c r="KSB33" s="731"/>
      <c r="KSC33" s="731"/>
      <c r="KSD33" s="731"/>
      <c r="KSE33" s="731"/>
      <c r="KSF33" s="731"/>
      <c r="KSG33" s="731"/>
      <c r="KSH33" s="731"/>
      <c r="KSI33" s="731"/>
      <c r="KSJ33" s="731"/>
      <c r="KSK33" s="731"/>
      <c r="KSL33" s="731"/>
      <c r="KSM33" s="731"/>
      <c r="KSN33" s="731"/>
      <c r="KSO33" s="731"/>
      <c r="KSP33" s="731"/>
      <c r="KSQ33" s="731"/>
      <c r="KSR33" s="731"/>
      <c r="KSS33" s="731"/>
      <c r="KST33" s="731"/>
      <c r="KSU33" s="731"/>
      <c r="KSV33" s="731"/>
      <c r="KSW33" s="731"/>
      <c r="KSX33" s="731"/>
      <c r="KSY33" s="731"/>
      <c r="KSZ33" s="731"/>
      <c r="KTA33" s="731"/>
      <c r="KTB33" s="731"/>
      <c r="KTC33" s="731"/>
      <c r="KTD33" s="731"/>
      <c r="KTE33" s="731"/>
      <c r="KTF33" s="731"/>
      <c r="KTG33" s="731"/>
      <c r="KTH33" s="731"/>
      <c r="KTI33" s="731"/>
      <c r="KTJ33" s="731"/>
      <c r="KTK33" s="731"/>
      <c r="KTL33" s="731"/>
      <c r="KTM33" s="731"/>
      <c r="KTN33" s="731"/>
      <c r="KTO33" s="731"/>
      <c r="KTP33" s="731"/>
      <c r="KTQ33" s="731"/>
      <c r="KTR33" s="731"/>
      <c r="KTS33" s="731"/>
      <c r="KTT33" s="731"/>
      <c r="KTU33" s="731"/>
      <c r="KTV33" s="731"/>
      <c r="KTW33" s="731"/>
      <c r="KTX33" s="731"/>
      <c r="KTY33" s="731"/>
      <c r="KTZ33" s="731"/>
      <c r="KUA33" s="731"/>
      <c r="KUB33" s="731"/>
      <c r="KUC33" s="731"/>
      <c r="KUD33" s="731"/>
      <c r="KUE33" s="731"/>
      <c r="KUF33" s="731"/>
      <c r="KUG33" s="731"/>
      <c r="KUH33" s="731"/>
      <c r="KUI33" s="731"/>
      <c r="KUJ33" s="731"/>
      <c r="KUK33" s="731"/>
      <c r="KUL33" s="731"/>
      <c r="KUM33" s="731"/>
      <c r="KUN33" s="731"/>
      <c r="KUO33" s="731"/>
      <c r="KUP33" s="731"/>
      <c r="KUQ33" s="731"/>
      <c r="KUR33" s="731"/>
      <c r="KUS33" s="731"/>
      <c r="KUT33" s="731"/>
      <c r="KUU33" s="731"/>
      <c r="KUV33" s="731"/>
      <c r="KUW33" s="731"/>
      <c r="KUX33" s="731"/>
      <c r="KUY33" s="731"/>
      <c r="KUZ33" s="731"/>
      <c r="KVA33" s="731"/>
      <c r="KVB33" s="731"/>
      <c r="KVC33" s="731"/>
      <c r="KVD33" s="731"/>
      <c r="KVE33" s="731"/>
      <c r="KVF33" s="731"/>
      <c r="KVG33" s="731"/>
      <c r="KVH33" s="731"/>
      <c r="KVI33" s="731"/>
      <c r="KVJ33" s="731"/>
      <c r="KVK33" s="731"/>
      <c r="KVL33" s="731"/>
      <c r="KVM33" s="731"/>
      <c r="KVN33" s="731"/>
      <c r="KVO33" s="731"/>
      <c r="KVP33" s="731"/>
      <c r="KVQ33" s="731"/>
      <c r="KVR33" s="731"/>
      <c r="KVS33" s="731"/>
      <c r="KVT33" s="731"/>
      <c r="KVU33" s="731"/>
      <c r="KVV33" s="731"/>
      <c r="KVW33" s="731"/>
      <c r="KVX33" s="731"/>
      <c r="KVY33" s="731"/>
      <c r="KVZ33" s="731"/>
      <c r="KWA33" s="731"/>
      <c r="KWB33" s="731"/>
      <c r="KWC33" s="731"/>
      <c r="KWD33" s="731"/>
      <c r="KWE33" s="731"/>
      <c r="KWF33" s="731"/>
      <c r="KWG33" s="731"/>
      <c r="KWH33" s="731"/>
      <c r="KWI33" s="731"/>
      <c r="KWJ33" s="731"/>
      <c r="KWK33" s="731"/>
      <c r="KWL33" s="731"/>
      <c r="KWM33" s="731"/>
      <c r="KWN33" s="731"/>
      <c r="KWO33" s="731"/>
      <c r="KWP33" s="731"/>
      <c r="KWQ33" s="731"/>
      <c r="KWR33" s="731"/>
      <c r="KWS33" s="731"/>
      <c r="KWT33" s="731"/>
      <c r="KWU33" s="731"/>
      <c r="KWV33" s="731"/>
      <c r="KWW33" s="731"/>
      <c r="KWX33" s="731"/>
      <c r="KWY33" s="731"/>
      <c r="KWZ33" s="731"/>
      <c r="KXA33" s="731"/>
      <c r="KXB33" s="731"/>
      <c r="KXC33" s="731"/>
      <c r="KXD33" s="731"/>
      <c r="KXE33" s="731"/>
      <c r="KXF33" s="731"/>
      <c r="KXG33" s="731"/>
      <c r="KXH33" s="731"/>
      <c r="KXI33" s="731"/>
      <c r="KXJ33" s="731"/>
      <c r="KXK33" s="731"/>
      <c r="KXL33" s="731"/>
      <c r="KXM33" s="731"/>
      <c r="KXN33" s="731"/>
      <c r="KXO33" s="731"/>
      <c r="KXP33" s="731"/>
      <c r="KXQ33" s="731"/>
      <c r="KXR33" s="731"/>
      <c r="KXS33" s="731"/>
      <c r="KXT33" s="731"/>
      <c r="KXU33" s="731"/>
      <c r="KXV33" s="731"/>
      <c r="KXW33" s="731"/>
      <c r="KXX33" s="731"/>
      <c r="KXY33" s="731"/>
      <c r="KXZ33" s="731"/>
      <c r="KYA33" s="731"/>
      <c r="KYB33" s="731"/>
      <c r="KYC33" s="731"/>
      <c r="KYD33" s="731"/>
      <c r="KYE33" s="731"/>
      <c r="KYF33" s="731"/>
      <c r="KYG33" s="731"/>
      <c r="KYH33" s="731"/>
      <c r="KYI33" s="731"/>
      <c r="KYJ33" s="731"/>
      <c r="KYK33" s="731"/>
      <c r="KYL33" s="731"/>
      <c r="KYM33" s="731"/>
      <c r="KYN33" s="731"/>
      <c r="KYO33" s="731"/>
      <c r="KYP33" s="731"/>
      <c r="KYQ33" s="731"/>
      <c r="KYR33" s="731"/>
      <c r="KYS33" s="731"/>
      <c r="KYT33" s="731"/>
      <c r="KYU33" s="731"/>
      <c r="KYV33" s="731"/>
      <c r="KYW33" s="731"/>
      <c r="KYX33" s="731"/>
      <c r="KYY33" s="731"/>
      <c r="KYZ33" s="731"/>
      <c r="KZA33" s="731"/>
      <c r="KZB33" s="731"/>
      <c r="KZC33" s="731"/>
      <c r="KZD33" s="731"/>
      <c r="KZE33" s="731"/>
      <c r="KZF33" s="731"/>
      <c r="KZG33" s="731"/>
      <c r="KZH33" s="731"/>
      <c r="KZI33" s="731"/>
      <c r="KZJ33" s="731"/>
      <c r="KZK33" s="731"/>
      <c r="KZL33" s="731"/>
      <c r="KZM33" s="731"/>
      <c r="KZN33" s="731"/>
      <c r="KZO33" s="731"/>
      <c r="KZP33" s="731"/>
      <c r="KZQ33" s="731"/>
      <c r="KZR33" s="731"/>
      <c r="KZS33" s="731"/>
      <c r="KZT33" s="731"/>
      <c r="KZU33" s="731"/>
      <c r="KZV33" s="731"/>
      <c r="KZW33" s="731"/>
      <c r="KZX33" s="731"/>
      <c r="KZY33" s="731"/>
      <c r="KZZ33" s="731"/>
      <c r="LAA33" s="731"/>
      <c r="LAB33" s="731"/>
      <c r="LAC33" s="731"/>
      <c r="LAD33" s="731"/>
      <c r="LAE33" s="731"/>
      <c r="LAF33" s="731"/>
      <c r="LAG33" s="731"/>
      <c r="LAH33" s="731"/>
      <c r="LAI33" s="731"/>
      <c r="LAJ33" s="731"/>
      <c r="LAK33" s="731"/>
      <c r="LAL33" s="731"/>
      <c r="LAM33" s="731"/>
      <c r="LAN33" s="731"/>
      <c r="LAO33" s="731"/>
      <c r="LAP33" s="731"/>
      <c r="LAQ33" s="731"/>
      <c r="LAR33" s="731"/>
      <c r="LAS33" s="731"/>
      <c r="LAT33" s="731"/>
      <c r="LAU33" s="731"/>
      <c r="LAV33" s="731"/>
      <c r="LAW33" s="731"/>
      <c r="LAX33" s="731"/>
      <c r="LAY33" s="731"/>
      <c r="LAZ33" s="731"/>
      <c r="LBA33" s="731"/>
      <c r="LBB33" s="731"/>
      <c r="LBC33" s="731"/>
      <c r="LBD33" s="731"/>
      <c r="LBE33" s="731"/>
      <c r="LBF33" s="731"/>
      <c r="LBG33" s="731"/>
      <c r="LBH33" s="731"/>
      <c r="LBI33" s="731"/>
      <c r="LBJ33" s="731"/>
      <c r="LBK33" s="731"/>
      <c r="LBL33" s="731"/>
      <c r="LBM33" s="731"/>
      <c r="LBN33" s="731"/>
      <c r="LBO33" s="731"/>
      <c r="LBP33" s="731"/>
      <c r="LBQ33" s="731"/>
      <c r="LBR33" s="731"/>
      <c r="LBS33" s="731"/>
      <c r="LBT33" s="731"/>
      <c r="LBU33" s="731"/>
      <c r="LBV33" s="731"/>
      <c r="LBW33" s="731"/>
      <c r="LBX33" s="731"/>
      <c r="LBY33" s="731"/>
      <c r="LBZ33" s="731"/>
      <c r="LCA33" s="731"/>
      <c r="LCB33" s="731"/>
      <c r="LCC33" s="731"/>
      <c r="LCD33" s="731"/>
      <c r="LCE33" s="731"/>
      <c r="LCF33" s="731"/>
      <c r="LCG33" s="731"/>
      <c r="LCH33" s="731"/>
      <c r="LCI33" s="731"/>
      <c r="LCJ33" s="731"/>
      <c r="LCK33" s="731"/>
      <c r="LCL33" s="731"/>
      <c r="LCM33" s="731"/>
      <c r="LCN33" s="731"/>
      <c r="LCO33" s="731"/>
      <c r="LCP33" s="731"/>
      <c r="LCQ33" s="731"/>
      <c r="LCR33" s="731"/>
      <c r="LCS33" s="731"/>
      <c r="LCT33" s="731"/>
      <c r="LCU33" s="731"/>
      <c r="LCV33" s="731"/>
      <c r="LCW33" s="731"/>
      <c r="LCX33" s="731"/>
      <c r="LCY33" s="731"/>
      <c r="LCZ33" s="731"/>
      <c r="LDA33" s="731"/>
      <c r="LDB33" s="731"/>
      <c r="LDC33" s="731"/>
      <c r="LDD33" s="731"/>
      <c r="LDE33" s="731"/>
      <c r="LDF33" s="731"/>
      <c r="LDG33" s="731"/>
      <c r="LDH33" s="731"/>
      <c r="LDI33" s="731"/>
      <c r="LDJ33" s="731"/>
      <c r="LDK33" s="731"/>
      <c r="LDL33" s="731"/>
      <c r="LDM33" s="731"/>
      <c r="LDN33" s="731"/>
      <c r="LDO33" s="731"/>
      <c r="LDP33" s="731"/>
      <c r="LDQ33" s="731"/>
      <c r="LDR33" s="731"/>
      <c r="LDS33" s="731"/>
      <c r="LDT33" s="731"/>
      <c r="LDU33" s="731"/>
      <c r="LDV33" s="731"/>
      <c r="LDW33" s="731"/>
      <c r="LDX33" s="731"/>
      <c r="LDY33" s="731"/>
      <c r="LDZ33" s="731"/>
      <c r="LEA33" s="731"/>
      <c r="LEB33" s="731"/>
      <c r="LEC33" s="731"/>
      <c r="LED33" s="731"/>
      <c r="LEE33" s="731"/>
      <c r="LEF33" s="731"/>
      <c r="LEG33" s="731"/>
      <c r="LEH33" s="731"/>
      <c r="LEI33" s="731"/>
      <c r="LEJ33" s="731"/>
      <c r="LEK33" s="731"/>
      <c r="LEL33" s="731"/>
      <c r="LEM33" s="731"/>
      <c r="LEN33" s="731"/>
      <c r="LEO33" s="731"/>
      <c r="LEP33" s="731"/>
      <c r="LEQ33" s="731"/>
      <c r="LER33" s="731"/>
      <c r="LES33" s="731"/>
      <c r="LET33" s="731"/>
      <c r="LEU33" s="731"/>
      <c r="LEV33" s="731"/>
      <c r="LEW33" s="731"/>
      <c r="LEX33" s="731"/>
      <c r="LEY33" s="731"/>
      <c r="LEZ33" s="731"/>
      <c r="LFA33" s="731"/>
      <c r="LFB33" s="731"/>
      <c r="LFC33" s="731"/>
      <c r="LFD33" s="731"/>
      <c r="LFE33" s="731"/>
      <c r="LFF33" s="731"/>
      <c r="LFG33" s="731"/>
      <c r="LFH33" s="731"/>
      <c r="LFI33" s="731"/>
      <c r="LFJ33" s="731"/>
      <c r="LFK33" s="731"/>
      <c r="LFL33" s="731"/>
      <c r="LFM33" s="731"/>
      <c r="LFN33" s="731"/>
      <c r="LFO33" s="731"/>
      <c r="LFP33" s="731"/>
      <c r="LFQ33" s="731"/>
      <c r="LFR33" s="731"/>
      <c r="LFS33" s="731"/>
      <c r="LFT33" s="731"/>
      <c r="LFU33" s="731"/>
      <c r="LFV33" s="731"/>
      <c r="LFW33" s="731"/>
      <c r="LFX33" s="731"/>
      <c r="LFY33" s="731"/>
      <c r="LFZ33" s="731"/>
      <c r="LGA33" s="731"/>
      <c r="LGB33" s="731"/>
      <c r="LGC33" s="731"/>
      <c r="LGD33" s="731"/>
      <c r="LGE33" s="731"/>
      <c r="LGF33" s="731"/>
      <c r="LGG33" s="731"/>
      <c r="LGH33" s="731"/>
      <c r="LGI33" s="731"/>
      <c r="LGJ33" s="731"/>
      <c r="LGK33" s="731"/>
      <c r="LGL33" s="731"/>
      <c r="LGM33" s="731"/>
      <c r="LGN33" s="731"/>
      <c r="LGO33" s="731"/>
      <c r="LGP33" s="731"/>
      <c r="LGQ33" s="731"/>
      <c r="LGR33" s="731"/>
      <c r="LGS33" s="731"/>
      <c r="LGT33" s="731"/>
      <c r="LGU33" s="731"/>
      <c r="LGV33" s="731"/>
      <c r="LGW33" s="731"/>
      <c r="LGX33" s="731"/>
      <c r="LGY33" s="731"/>
      <c r="LGZ33" s="731"/>
      <c r="LHA33" s="731"/>
      <c r="LHB33" s="731"/>
      <c r="LHC33" s="731"/>
      <c r="LHD33" s="731"/>
      <c r="LHE33" s="731"/>
      <c r="LHF33" s="731"/>
      <c r="LHG33" s="731"/>
      <c r="LHH33" s="731"/>
      <c r="LHI33" s="731"/>
      <c r="LHJ33" s="731"/>
      <c r="LHK33" s="731"/>
      <c r="LHL33" s="731"/>
      <c r="LHM33" s="731"/>
      <c r="LHN33" s="731"/>
      <c r="LHO33" s="731"/>
      <c r="LHP33" s="731"/>
      <c r="LHQ33" s="731"/>
      <c r="LHR33" s="731"/>
      <c r="LHS33" s="731"/>
      <c r="LHT33" s="731"/>
      <c r="LHU33" s="731"/>
      <c r="LHV33" s="731"/>
      <c r="LHW33" s="731"/>
      <c r="LHX33" s="731"/>
      <c r="LHY33" s="731"/>
      <c r="LHZ33" s="731"/>
      <c r="LIA33" s="731"/>
      <c r="LIB33" s="731"/>
      <c r="LIC33" s="731"/>
      <c r="LID33" s="731"/>
      <c r="LIE33" s="731"/>
      <c r="LIF33" s="731"/>
      <c r="LIG33" s="731"/>
      <c r="LIH33" s="731"/>
      <c r="LII33" s="731"/>
      <c r="LIJ33" s="731"/>
      <c r="LIK33" s="731"/>
      <c r="LIL33" s="731"/>
      <c r="LIM33" s="731"/>
      <c r="LIN33" s="731"/>
      <c r="LIO33" s="731"/>
      <c r="LIP33" s="731"/>
      <c r="LIQ33" s="731"/>
      <c r="LIR33" s="731"/>
      <c r="LIS33" s="731"/>
      <c r="LIT33" s="731"/>
      <c r="LIU33" s="731"/>
      <c r="LIV33" s="731"/>
      <c r="LIW33" s="731"/>
      <c r="LIX33" s="731"/>
      <c r="LIY33" s="731"/>
      <c r="LIZ33" s="731"/>
      <c r="LJA33" s="731"/>
      <c r="LJB33" s="731"/>
      <c r="LJC33" s="731"/>
      <c r="LJD33" s="731"/>
      <c r="LJE33" s="731"/>
      <c r="LJF33" s="731"/>
      <c r="LJG33" s="731"/>
      <c r="LJH33" s="731"/>
      <c r="LJI33" s="731"/>
      <c r="LJJ33" s="731"/>
      <c r="LJK33" s="731"/>
      <c r="LJL33" s="731"/>
      <c r="LJM33" s="731"/>
      <c r="LJN33" s="731"/>
      <c r="LJO33" s="731"/>
      <c r="LJP33" s="731"/>
      <c r="LJQ33" s="731"/>
      <c r="LJR33" s="731"/>
      <c r="LJS33" s="731"/>
      <c r="LJT33" s="731"/>
      <c r="LJU33" s="731"/>
      <c r="LJV33" s="731"/>
      <c r="LJW33" s="731"/>
      <c r="LJX33" s="731"/>
      <c r="LJY33" s="731"/>
      <c r="LJZ33" s="731"/>
      <c r="LKA33" s="731"/>
      <c r="LKB33" s="731"/>
      <c r="LKC33" s="731"/>
      <c r="LKD33" s="731"/>
      <c r="LKE33" s="731"/>
      <c r="LKF33" s="731"/>
      <c r="LKG33" s="731"/>
      <c r="LKH33" s="731"/>
      <c r="LKI33" s="731"/>
      <c r="LKJ33" s="731"/>
      <c r="LKK33" s="731"/>
      <c r="LKL33" s="731"/>
      <c r="LKM33" s="731"/>
      <c r="LKN33" s="731"/>
      <c r="LKO33" s="731"/>
      <c r="LKP33" s="731"/>
      <c r="LKQ33" s="731"/>
      <c r="LKR33" s="731"/>
      <c r="LKS33" s="731"/>
      <c r="LKT33" s="731"/>
      <c r="LKU33" s="731"/>
      <c r="LKV33" s="731"/>
      <c r="LKW33" s="731"/>
      <c r="LKX33" s="731"/>
      <c r="LKY33" s="731"/>
      <c r="LKZ33" s="731"/>
      <c r="LLA33" s="731"/>
      <c r="LLB33" s="731"/>
      <c r="LLC33" s="731"/>
      <c r="LLD33" s="731"/>
      <c r="LLE33" s="731"/>
      <c r="LLF33" s="731"/>
      <c r="LLG33" s="731"/>
      <c r="LLH33" s="731"/>
      <c r="LLI33" s="731"/>
      <c r="LLJ33" s="731"/>
      <c r="LLK33" s="731"/>
      <c r="LLL33" s="731"/>
      <c r="LLM33" s="731"/>
      <c r="LLN33" s="731"/>
      <c r="LLO33" s="731"/>
      <c r="LLP33" s="731"/>
      <c r="LLQ33" s="731"/>
      <c r="LLR33" s="731"/>
      <c r="LLS33" s="731"/>
      <c r="LLT33" s="731"/>
      <c r="LLU33" s="731"/>
      <c r="LLV33" s="731"/>
      <c r="LLW33" s="731"/>
      <c r="LLX33" s="731"/>
      <c r="LLY33" s="731"/>
      <c r="LLZ33" s="731"/>
      <c r="LMA33" s="731"/>
      <c r="LMB33" s="731"/>
      <c r="LMC33" s="731"/>
      <c r="LMD33" s="731"/>
      <c r="LME33" s="731"/>
      <c r="LMF33" s="731"/>
      <c r="LMG33" s="731"/>
      <c r="LMH33" s="731"/>
      <c r="LMI33" s="731"/>
      <c r="LMJ33" s="731"/>
      <c r="LMK33" s="731"/>
      <c r="LML33" s="731"/>
      <c r="LMM33" s="731"/>
      <c r="LMN33" s="731"/>
      <c r="LMO33" s="731"/>
      <c r="LMP33" s="731"/>
      <c r="LMQ33" s="731"/>
      <c r="LMR33" s="731"/>
      <c r="LMS33" s="731"/>
      <c r="LMT33" s="731"/>
      <c r="LMU33" s="731"/>
      <c r="LMV33" s="731"/>
      <c r="LMW33" s="731"/>
      <c r="LMX33" s="731"/>
      <c r="LMY33" s="731"/>
      <c r="LMZ33" s="731"/>
      <c r="LNA33" s="731"/>
      <c r="LNB33" s="731"/>
      <c r="LNC33" s="731"/>
      <c r="LND33" s="731"/>
      <c r="LNE33" s="731"/>
      <c r="LNF33" s="731"/>
      <c r="LNG33" s="731"/>
      <c r="LNH33" s="731"/>
      <c r="LNI33" s="731"/>
      <c r="LNJ33" s="731"/>
      <c r="LNK33" s="731"/>
      <c r="LNL33" s="731"/>
      <c r="LNM33" s="731"/>
      <c r="LNN33" s="731"/>
      <c r="LNO33" s="731"/>
      <c r="LNP33" s="731"/>
      <c r="LNQ33" s="731"/>
      <c r="LNR33" s="731"/>
      <c r="LNS33" s="731"/>
      <c r="LNT33" s="731"/>
      <c r="LNU33" s="731"/>
      <c r="LNV33" s="731"/>
      <c r="LNW33" s="731"/>
      <c r="LNX33" s="731"/>
      <c r="LNY33" s="731"/>
      <c r="LNZ33" s="731"/>
      <c r="LOA33" s="731"/>
      <c r="LOB33" s="731"/>
      <c r="LOC33" s="731"/>
      <c r="LOD33" s="731"/>
      <c r="LOE33" s="731"/>
      <c r="LOF33" s="731"/>
      <c r="LOG33" s="731"/>
      <c r="LOH33" s="731"/>
      <c r="LOI33" s="731"/>
      <c r="LOJ33" s="731"/>
      <c r="LOK33" s="731"/>
      <c r="LOL33" s="731"/>
      <c r="LOM33" s="731"/>
      <c r="LON33" s="731"/>
      <c r="LOO33" s="731"/>
      <c r="LOP33" s="731"/>
      <c r="LOQ33" s="731"/>
      <c r="LOR33" s="731"/>
      <c r="LOS33" s="731"/>
      <c r="LOT33" s="731"/>
      <c r="LOU33" s="731"/>
      <c r="LOV33" s="731"/>
      <c r="LOW33" s="731"/>
      <c r="LOX33" s="731"/>
      <c r="LOY33" s="731"/>
      <c r="LOZ33" s="731"/>
      <c r="LPA33" s="731"/>
      <c r="LPB33" s="731"/>
      <c r="LPC33" s="731"/>
      <c r="LPD33" s="731"/>
      <c r="LPE33" s="731"/>
      <c r="LPF33" s="731"/>
      <c r="LPG33" s="731"/>
      <c r="LPH33" s="731"/>
      <c r="LPI33" s="731"/>
      <c r="LPJ33" s="731"/>
      <c r="LPK33" s="731"/>
      <c r="LPL33" s="731"/>
      <c r="LPM33" s="731"/>
      <c r="LPN33" s="731"/>
      <c r="LPO33" s="731"/>
      <c r="LPP33" s="731"/>
      <c r="LPQ33" s="731"/>
      <c r="LPR33" s="731"/>
      <c r="LPS33" s="731"/>
      <c r="LPT33" s="731"/>
      <c r="LPU33" s="731"/>
      <c r="LPV33" s="731"/>
      <c r="LPW33" s="731"/>
      <c r="LPX33" s="731"/>
      <c r="LPY33" s="731"/>
      <c r="LPZ33" s="731"/>
      <c r="LQA33" s="731"/>
      <c r="LQB33" s="731"/>
      <c r="LQC33" s="731"/>
      <c r="LQD33" s="731"/>
      <c r="LQE33" s="731"/>
      <c r="LQF33" s="731"/>
      <c r="LQG33" s="731"/>
      <c r="LQH33" s="731"/>
      <c r="LQI33" s="731"/>
      <c r="LQJ33" s="731"/>
      <c r="LQK33" s="731"/>
      <c r="LQL33" s="731"/>
      <c r="LQM33" s="731"/>
      <c r="LQN33" s="731"/>
      <c r="LQO33" s="731"/>
      <c r="LQP33" s="731"/>
      <c r="LQQ33" s="731"/>
      <c r="LQR33" s="731"/>
      <c r="LQS33" s="731"/>
      <c r="LQT33" s="731"/>
      <c r="LQU33" s="731"/>
      <c r="LQV33" s="731"/>
      <c r="LQW33" s="731"/>
      <c r="LQX33" s="731"/>
      <c r="LQY33" s="731"/>
      <c r="LQZ33" s="731"/>
      <c r="LRA33" s="731"/>
      <c r="LRB33" s="731"/>
      <c r="LRC33" s="731"/>
      <c r="LRD33" s="731"/>
      <c r="LRE33" s="731"/>
      <c r="LRF33" s="731"/>
      <c r="LRG33" s="731"/>
      <c r="LRH33" s="731"/>
      <c r="LRI33" s="731"/>
      <c r="LRJ33" s="731"/>
      <c r="LRK33" s="731"/>
      <c r="LRL33" s="731"/>
      <c r="LRM33" s="731"/>
      <c r="LRN33" s="731"/>
      <c r="LRO33" s="731"/>
      <c r="LRP33" s="731"/>
      <c r="LRQ33" s="731"/>
      <c r="LRR33" s="731"/>
      <c r="LRS33" s="731"/>
      <c r="LRT33" s="731"/>
      <c r="LRU33" s="731"/>
      <c r="LRV33" s="731"/>
      <c r="LRW33" s="731"/>
      <c r="LRX33" s="731"/>
      <c r="LRY33" s="731"/>
      <c r="LRZ33" s="731"/>
      <c r="LSA33" s="731"/>
      <c r="LSB33" s="731"/>
      <c r="LSC33" s="731"/>
      <c r="LSD33" s="731"/>
      <c r="LSE33" s="731"/>
      <c r="LSF33" s="731"/>
      <c r="LSG33" s="731"/>
      <c r="LSH33" s="731"/>
      <c r="LSI33" s="731"/>
      <c r="LSJ33" s="731"/>
      <c r="LSK33" s="731"/>
      <c r="LSL33" s="731"/>
      <c r="LSM33" s="731"/>
      <c r="LSN33" s="731"/>
      <c r="LSO33" s="731"/>
      <c r="LSP33" s="731"/>
      <c r="LSQ33" s="731"/>
      <c r="LSR33" s="731"/>
      <c r="LSS33" s="731"/>
      <c r="LST33" s="731"/>
      <c r="LSU33" s="731"/>
      <c r="LSV33" s="731"/>
      <c r="LSW33" s="731"/>
      <c r="LSX33" s="731"/>
      <c r="LSY33" s="731"/>
      <c r="LSZ33" s="731"/>
      <c r="LTA33" s="731"/>
      <c r="LTB33" s="731"/>
      <c r="LTC33" s="731"/>
      <c r="LTD33" s="731"/>
      <c r="LTE33" s="731"/>
      <c r="LTF33" s="731"/>
      <c r="LTG33" s="731"/>
      <c r="LTH33" s="731"/>
      <c r="LTI33" s="731"/>
      <c r="LTJ33" s="731"/>
      <c r="LTK33" s="731"/>
      <c r="LTL33" s="731"/>
      <c r="LTM33" s="731"/>
      <c r="LTN33" s="731"/>
      <c r="LTO33" s="731"/>
      <c r="LTP33" s="731"/>
      <c r="LTQ33" s="731"/>
      <c r="LTR33" s="731"/>
      <c r="LTS33" s="731"/>
      <c r="LTT33" s="731"/>
      <c r="LTU33" s="731"/>
      <c r="LTV33" s="731"/>
      <c r="LTW33" s="731"/>
      <c r="LTX33" s="731"/>
      <c r="LTY33" s="731"/>
      <c r="LTZ33" s="731"/>
      <c r="LUA33" s="731"/>
      <c r="LUB33" s="731"/>
      <c r="LUC33" s="731"/>
      <c r="LUD33" s="731"/>
      <c r="LUE33" s="731"/>
      <c r="LUF33" s="731"/>
      <c r="LUG33" s="731"/>
      <c r="LUH33" s="731"/>
      <c r="LUI33" s="731"/>
      <c r="LUJ33" s="731"/>
      <c r="LUK33" s="731"/>
      <c r="LUL33" s="731"/>
      <c r="LUM33" s="731"/>
      <c r="LUN33" s="731"/>
      <c r="LUO33" s="731"/>
      <c r="LUP33" s="731"/>
      <c r="LUQ33" s="731"/>
      <c r="LUR33" s="731"/>
      <c r="LUS33" s="731"/>
      <c r="LUT33" s="731"/>
      <c r="LUU33" s="731"/>
      <c r="LUV33" s="731"/>
      <c r="LUW33" s="731"/>
      <c r="LUX33" s="731"/>
      <c r="LUY33" s="731"/>
      <c r="LUZ33" s="731"/>
      <c r="LVA33" s="731"/>
      <c r="LVB33" s="731"/>
      <c r="LVC33" s="731"/>
      <c r="LVD33" s="731"/>
      <c r="LVE33" s="731"/>
      <c r="LVF33" s="731"/>
      <c r="LVG33" s="731"/>
      <c r="LVH33" s="731"/>
      <c r="LVI33" s="731"/>
      <c r="LVJ33" s="731"/>
      <c r="LVK33" s="731"/>
      <c r="LVL33" s="731"/>
      <c r="LVM33" s="731"/>
      <c r="LVN33" s="731"/>
      <c r="LVO33" s="731"/>
      <c r="LVP33" s="731"/>
      <c r="LVQ33" s="731"/>
      <c r="LVR33" s="731"/>
      <c r="LVS33" s="731"/>
      <c r="LVT33" s="731"/>
      <c r="LVU33" s="731"/>
      <c r="LVV33" s="731"/>
      <c r="LVW33" s="731"/>
      <c r="LVX33" s="731"/>
      <c r="LVY33" s="731"/>
      <c r="LVZ33" s="731"/>
      <c r="LWA33" s="731"/>
      <c r="LWB33" s="731"/>
      <c r="LWC33" s="731"/>
      <c r="LWD33" s="731"/>
      <c r="LWE33" s="731"/>
      <c r="LWF33" s="731"/>
      <c r="LWG33" s="731"/>
      <c r="LWH33" s="731"/>
      <c r="LWI33" s="731"/>
      <c r="LWJ33" s="731"/>
      <c r="LWK33" s="731"/>
      <c r="LWL33" s="731"/>
      <c r="LWM33" s="731"/>
      <c r="LWN33" s="731"/>
      <c r="LWO33" s="731"/>
      <c r="LWP33" s="731"/>
      <c r="LWQ33" s="731"/>
      <c r="LWR33" s="731"/>
      <c r="LWS33" s="731"/>
      <c r="LWT33" s="731"/>
      <c r="LWU33" s="731"/>
      <c r="LWV33" s="731"/>
      <c r="LWW33" s="731"/>
      <c r="LWX33" s="731"/>
      <c r="LWY33" s="731"/>
      <c r="LWZ33" s="731"/>
      <c r="LXA33" s="731"/>
      <c r="LXB33" s="731"/>
      <c r="LXC33" s="731"/>
      <c r="LXD33" s="731"/>
      <c r="LXE33" s="731"/>
      <c r="LXF33" s="731"/>
      <c r="LXG33" s="731"/>
      <c r="LXH33" s="731"/>
      <c r="LXI33" s="731"/>
      <c r="LXJ33" s="731"/>
      <c r="LXK33" s="731"/>
      <c r="LXL33" s="731"/>
      <c r="LXM33" s="731"/>
      <c r="LXN33" s="731"/>
      <c r="LXO33" s="731"/>
      <c r="LXP33" s="731"/>
      <c r="LXQ33" s="731"/>
      <c r="LXR33" s="731"/>
      <c r="LXS33" s="731"/>
      <c r="LXT33" s="731"/>
      <c r="LXU33" s="731"/>
      <c r="LXV33" s="731"/>
      <c r="LXW33" s="731"/>
      <c r="LXX33" s="731"/>
      <c r="LXY33" s="731"/>
      <c r="LXZ33" s="731"/>
      <c r="LYA33" s="731"/>
      <c r="LYB33" s="731"/>
      <c r="LYC33" s="731"/>
      <c r="LYD33" s="731"/>
      <c r="LYE33" s="731"/>
      <c r="LYF33" s="731"/>
      <c r="LYG33" s="731"/>
      <c r="LYH33" s="731"/>
      <c r="LYI33" s="731"/>
      <c r="LYJ33" s="731"/>
      <c r="LYK33" s="731"/>
      <c r="LYL33" s="731"/>
      <c r="LYM33" s="731"/>
      <c r="LYN33" s="731"/>
      <c r="LYO33" s="731"/>
      <c r="LYP33" s="731"/>
      <c r="LYQ33" s="731"/>
      <c r="LYR33" s="731"/>
      <c r="LYS33" s="731"/>
      <c r="LYT33" s="731"/>
      <c r="LYU33" s="731"/>
      <c r="LYV33" s="731"/>
      <c r="LYW33" s="731"/>
      <c r="LYX33" s="731"/>
      <c r="LYY33" s="731"/>
      <c r="LYZ33" s="731"/>
      <c r="LZA33" s="731"/>
      <c r="LZB33" s="731"/>
      <c r="LZC33" s="731"/>
      <c r="LZD33" s="731"/>
      <c r="LZE33" s="731"/>
      <c r="LZF33" s="731"/>
      <c r="LZG33" s="731"/>
      <c r="LZH33" s="731"/>
      <c r="LZI33" s="731"/>
      <c r="LZJ33" s="731"/>
      <c r="LZK33" s="731"/>
      <c r="LZL33" s="731"/>
      <c r="LZM33" s="731"/>
      <c r="LZN33" s="731"/>
      <c r="LZO33" s="731"/>
      <c r="LZP33" s="731"/>
      <c r="LZQ33" s="731"/>
      <c r="LZR33" s="731"/>
      <c r="LZS33" s="731"/>
      <c r="LZT33" s="731"/>
      <c r="LZU33" s="731"/>
      <c r="LZV33" s="731"/>
      <c r="LZW33" s="731"/>
      <c r="LZX33" s="731"/>
      <c r="LZY33" s="731"/>
      <c r="LZZ33" s="731"/>
      <c r="MAA33" s="731"/>
      <c r="MAB33" s="731"/>
      <c r="MAC33" s="731"/>
      <c r="MAD33" s="731"/>
      <c r="MAE33" s="731"/>
      <c r="MAF33" s="731"/>
      <c r="MAG33" s="731"/>
      <c r="MAH33" s="731"/>
      <c r="MAI33" s="731"/>
      <c r="MAJ33" s="731"/>
      <c r="MAK33" s="731"/>
      <c r="MAL33" s="731"/>
      <c r="MAM33" s="731"/>
      <c r="MAN33" s="731"/>
      <c r="MAO33" s="731"/>
      <c r="MAP33" s="731"/>
      <c r="MAQ33" s="731"/>
      <c r="MAR33" s="731"/>
      <c r="MAS33" s="731"/>
      <c r="MAT33" s="731"/>
      <c r="MAU33" s="731"/>
      <c r="MAV33" s="731"/>
      <c r="MAW33" s="731"/>
      <c r="MAX33" s="731"/>
      <c r="MAY33" s="731"/>
      <c r="MAZ33" s="731"/>
      <c r="MBA33" s="731"/>
      <c r="MBB33" s="731"/>
      <c r="MBC33" s="731"/>
      <c r="MBD33" s="731"/>
      <c r="MBE33" s="731"/>
      <c r="MBF33" s="731"/>
      <c r="MBG33" s="731"/>
      <c r="MBH33" s="731"/>
      <c r="MBI33" s="731"/>
      <c r="MBJ33" s="731"/>
      <c r="MBK33" s="731"/>
      <c r="MBL33" s="731"/>
      <c r="MBM33" s="731"/>
      <c r="MBN33" s="731"/>
      <c r="MBO33" s="731"/>
      <c r="MBP33" s="731"/>
      <c r="MBQ33" s="731"/>
      <c r="MBR33" s="731"/>
      <c r="MBS33" s="731"/>
      <c r="MBT33" s="731"/>
      <c r="MBU33" s="731"/>
      <c r="MBV33" s="731"/>
      <c r="MBW33" s="731"/>
      <c r="MBX33" s="731"/>
      <c r="MBY33" s="731"/>
      <c r="MBZ33" s="731"/>
      <c r="MCA33" s="731"/>
      <c r="MCB33" s="731"/>
      <c r="MCC33" s="731"/>
      <c r="MCD33" s="731"/>
      <c r="MCE33" s="731"/>
      <c r="MCF33" s="731"/>
      <c r="MCG33" s="731"/>
      <c r="MCH33" s="731"/>
      <c r="MCI33" s="731"/>
      <c r="MCJ33" s="731"/>
      <c r="MCK33" s="731"/>
      <c r="MCL33" s="731"/>
      <c r="MCM33" s="731"/>
      <c r="MCN33" s="731"/>
      <c r="MCO33" s="731"/>
      <c r="MCP33" s="731"/>
      <c r="MCQ33" s="731"/>
      <c r="MCR33" s="731"/>
      <c r="MCS33" s="731"/>
      <c r="MCT33" s="731"/>
      <c r="MCU33" s="731"/>
      <c r="MCV33" s="731"/>
      <c r="MCW33" s="731"/>
      <c r="MCX33" s="731"/>
      <c r="MCY33" s="731"/>
      <c r="MCZ33" s="731"/>
      <c r="MDA33" s="731"/>
      <c r="MDB33" s="731"/>
      <c r="MDC33" s="731"/>
      <c r="MDD33" s="731"/>
      <c r="MDE33" s="731"/>
      <c r="MDF33" s="731"/>
      <c r="MDG33" s="731"/>
      <c r="MDH33" s="731"/>
      <c r="MDI33" s="731"/>
      <c r="MDJ33" s="731"/>
      <c r="MDK33" s="731"/>
      <c r="MDL33" s="731"/>
      <c r="MDM33" s="731"/>
      <c r="MDN33" s="731"/>
      <c r="MDO33" s="731"/>
      <c r="MDP33" s="731"/>
      <c r="MDQ33" s="731"/>
      <c r="MDR33" s="731"/>
      <c r="MDS33" s="731"/>
      <c r="MDT33" s="731"/>
      <c r="MDU33" s="731"/>
      <c r="MDV33" s="731"/>
      <c r="MDW33" s="731"/>
      <c r="MDX33" s="731"/>
      <c r="MDY33" s="731"/>
      <c r="MDZ33" s="731"/>
      <c r="MEA33" s="731"/>
      <c r="MEB33" s="731"/>
      <c r="MEC33" s="731"/>
      <c r="MED33" s="731"/>
      <c r="MEE33" s="731"/>
      <c r="MEF33" s="731"/>
      <c r="MEG33" s="731"/>
      <c r="MEH33" s="731"/>
      <c r="MEI33" s="731"/>
      <c r="MEJ33" s="731"/>
      <c r="MEK33" s="731"/>
      <c r="MEL33" s="731"/>
      <c r="MEM33" s="731"/>
      <c r="MEN33" s="731"/>
      <c r="MEO33" s="731"/>
      <c r="MEP33" s="731"/>
      <c r="MEQ33" s="731"/>
      <c r="MER33" s="731"/>
      <c r="MES33" s="731"/>
      <c r="MET33" s="731"/>
      <c r="MEU33" s="731"/>
      <c r="MEV33" s="731"/>
      <c r="MEW33" s="731"/>
      <c r="MEX33" s="731"/>
      <c r="MEY33" s="731"/>
      <c r="MEZ33" s="731"/>
      <c r="MFA33" s="731"/>
      <c r="MFB33" s="731"/>
      <c r="MFC33" s="731"/>
      <c r="MFD33" s="731"/>
      <c r="MFE33" s="731"/>
      <c r="MFF33" s="731"/>
      <c r="MFG33" s="731"/>
      <c r="MFH33" s="731"/>
      <c r="MFI33" s="731"/>
      <c r="MFJ33" s="731"/>
      <c r="MFK33" s="731"/>
      <c r="MFL33" s="731"/>
      <c r="MFM33" s="731"/>
      <c r="MFN33" s="731"/>
      <c r="MFO33" s="731"/>
      <c r="MFP33" s="731"/>
      <c r="MFQ33" s="731"/>
      <c r="MFR33" s="731"/>
      <c r="MFS33" s="731"/>
      <c r="MFT33" s="731"/>
      <c r="MFU33" s="731"/>
      <c r="MFV33" s="731"/>
      <c r="MFW33" s="731"/>
      <c r="MFX33" s="731"/>
      <c r="MFY33" s="731"/>
      <c r="MFZ33" s="731"/>
      <c r="MGA33" s="731"/>
      <c r="MGB33" s="731"/>
      <c r="MGC33" s="731"/>
      <c r="MGD33" s="731"/>
      <c r="MGE33" s="731"/>
      <c r="MGF33" s="731"/>
      <c r="MGG33" s="731"/>
      <c r="MGH33" s="731"/>
      <c r="MGI33" s="731"/>
      <c r="MGJ33" s="731"/>
      <c r="MGK33" s="731"/>
      <c r="MGL33" s="731"/>
      <c r="MGM33" s="731"/>
      <c r="MGN33" s="731"/>
      <c r="MGO33" s="731"/>
      <c r="MGP33" s="731"/>
      <c r="MGQ33" s="731"/>
      <c r="MGR33" s="731"/>
      <c r="MGS33" s="731"/>
      <c r="MGT33" s="731"/>
      <c r="MGU33" s="731"/>
      <c r="MGV33" s="731"/>
      <c r="MGW33" s="731"/>
      <c r="MGX33" s="731"/>
      <c r="MGY33" s="731"/>
      <c r="MGZ33" s="731"/>
      <c r="MHA33" s="731"/>
      <c r="MHB33" s="731"/>
      <c r="MHC33" s="731"/>
      <c r="MHD33" s="731"/>
      <c r="MHE33" s="731"/>
      <c r="MHF33" s="731"/>
      <c r="MHG33" s="731"/>
      <c r="MHH33" s="731"/>
      <c r="MHI33" s="731"/>
      <c r="MHJ33" s="731"/>
      <c r="MHK33" s="731"/>
      <c r="MHL33" s="731"/>
      <c r="MHM33" s="731"/>
      <c r="MHN33" s="731"/>
      <c r="MHO33" s="731"/>
      <c r="MHP33" s="731"/>
      <c r="MHQ33" s="731"/>
      <c r="MHR33" s="731"/>
      <c r="MHS33" s="731"/>
      <c r="MHT33" s="731"/>
      <c r="MHU33" s="731"/>
      <c r="MHV33" s="731"/>
      <c r="MHW33" s="731"/>
      <c r="MHX33" s="731"/>
      <c r="MHY33" s="731"/>
      <c r="MHZ33" s="731"/>
      <c r="MIA33" s="731"/>
      <c r="MIB33" s="731"/>
      <c r="MIC33" s="731"/>
      <c r="MID33" s="731"/>
      <c r="MIE33" s="731"/>
      <c r="MIF33" s="731"/>
      <c r="MIG33" s="731"/>
      <c r="MIH33" s="731"/>
      <c r="MII33" s="731"/>
      <c r="MIJ33" s="731"/>
      <c r="MIK33" s="731"/>
      <c r="MIL33" s="731"/>
      <c r="MIM33" s="731"/>
      <c r="MIN33" s="731"/>
      <c r="MIO33" s="731"/>
      <c r="MIP33" s="731"/>
      <c r="MIQ33" s="731"/>
      <c r="MIR33" s="731"/>
      <c r="MIS33" s="731"/>
      <c r="MIT33" s="731"/>
      <c r="MIU33" s="731"/>
      <c r="MIV33" s="731"/>
      <c r="MIW33" s="731"/>
      <c r="MIX33" s="731"/>
      <c r="MIY33" s="731"/>
      <c r="MIZ33" s="731"/>
      <c r="MJA33" s="731"/>
      <c r="MJB33" s="731"/>
      <c r="MJC33" s="731"/>
      <c r="MJD33" s="731"/>
      <c r="MJE33" s="731"/>
      <c r="MJF33" s="731"/>
      <c r="MJG33" s="731"/>
      <c r="MJH33" s="731"/>
      <c r="MJI33" s="731"/>
      <c r="MJJ33" s="731"/>
      <c r="MJK33" s="731"/>
      <c r="MJL33" s="731"/>
      <c r="MJM33" s="731"/>
      <c r="MJN33" s="731"/>
      <c r="MJO33" s="731"/>
      <c r="MJP33" s="731"/>
      <c r="MJQ33" s="731"/>
      <c r="MJR33" s="731"/>
      <c r="MJS33" s="731"/>
      <c r="MJT33" s="731"/>
      <c r="MJU33" s="731"/>
      <c r="MJV33" s="731"/>
      <c r="MJW33" s="731"/>
      <c r="MJX33" s="731"/>
      <c r="MJY33" s="731"/>
      <c r="MJZ33" s="731"/>
      <c r="MKA33" s="731"/>
      <c r="MKB33" s="731"/>
      <c r="MKC33" s="731"/>
      <c r="MKD33" s="731"/>
      <c r="MKE33" s="731"/>
      <c r="MKF33" s="731"/>
      <c r="MKG33" s="731"/>
      <c r="MKH33" s="731"/>
      <c r="MKI33" s="731"/>
      <c r="MKJ33" s="731"/>
      <c r="MKK33" s="731"/>
      <c r="MKL33" s="731"/>
      <c r="MKM33" s="731"/>
      <c r="MKN33" s="731"/>
      <c r="MKO33" s="731"/>
      <c r="MKP33" s="731"/>
      <c r="MKQ33" s="731"/>
      <c r="MKR33" s="731"/>
      <c r="MKS33" s="731"/>
      <c r="MKT33" s="731"/>
      <c r="MKU33" s="731"/>
      <c r="MKV33" s="731"/>
      <c r="MKW33" s="731"/>
      <c r="MKX33" s="731"/>
      <c r="MKY33" s="731"/>
      <c r="MKZ33" s="731"/>
      <c r="MLA33" s="731"/>
      <c r="MLB33" s="731"/>
      <c r="MLC33" s="731"/>
      <c r="MLD33" s="731"/>
      <c r="MLE33" s="731"/>
      <c r="MLF33" s="731"/>
      <c r="MLG33" s="731"/>
      <c r="MLH33" s="731"/>
      <c r="MLI33" s="731"/>
      <c r="MLJ33" s="731"/>
      <c r="MLK33" s="731"/>
      <c r="MLL33" s="731"/>
      <c r="MLM33" s="731"/>
      <c r="MLN33" s="731"/>
      <c r="MLO33" s="731"/>
      <c r="MLP33" s="731"/>
      <c r="MLQ33" s="731"/>
      <c r="MLR33" s="731"/>
      <c r="MLS33" s="731"/>
      <c r="MLT33" s="731"/>
      <c r="MLU33" s="731"/>
      <c r="MLV33" s="731"/>
      <c r="MLW33" s="731"/>
      <c r="MLX33" s="731"/>
      <c r="MLY33" s="731"/>
      <c r="MLZ33" s="731"/>
      <c r="MMA33" s="731"/>
      <c r="MMB33" s="731"/>
      <c r="MMC33" s="731"/>
      <c r="MMD33" s="731"/>
      <c r="MME33" s="731"/>
      <c r="MMF33" s="731"/>
      <c r="MMG33" s="731"/>
      <c r="MMH33" s="731"/>
      <c r="MMI33" s="731"/>
      <c r="MMJ33" s="731"/>
      <c r="MMK33" s="731"/>
      <c r="MML33" s="731"/>
      <c r="MMM33" s="731"/>
      <c r="MMN33" s="731"/>
      <c r="MMO33" s="731"/>
      <c r="MMP33" s="731"/>
      <c r="MMQ33" s="731"/>
      <c r="MMR33" s="731"/>
      <c r="MMS33" s="731"/>
      <c r="MMT33" s="731"/>
      <c r="MMU33" s="731"/>
      <c r="MMV33" s="731"/>
      <c r="MMW33" s="731"/>
      <c r="MMX33" s="731"/>
      <c r="MMY33" s="731"/>
      <c r="MMZ33" s="731"/>
      <c r="MNA33" s="731"/>
      <c r="MNB33" s="731"/>
      <c r="MNC33" s="731"/>
      <c r="MND33" s="731"/>
      <c r="MNE33" s="731"/>
      <c r="MNF33" s="731"/>
      <c r="MNG33" s="731"/>
      <c r="MNH33" s="731"/>
      <c r="MNI33" s="731"/>
      <c r="MNJ33" s="731"/>
      <c r="MNK33" s="731"/>
      <c r="MNL33" s="731"/>
      <c r="MNM33" s="731"/>
      <c r="MNN33" s="731"/>
      <c r="MNO33" s="731"/>
      <c r="MNP33" s="731"/>
      <c r="MNQ33" s="731"/>
      <c r="MNR33" s="731"/>
      <c r="MNS33" s="731"/>
      <c r="MNT33" s="731"/>
      <c r="MNU33" s="731"/>
      <c r="MNV33" s="731"/>
      <c r="MNW33" s="731"/>
      <c r="MNX33" s="731"/>
      <c r="MNY33" s="731"/>
      <c r="MNZ33" s="731"/>
      <c r="MOA33" s="731"/>
      <c r="MOB33" s="731"/>
      <c r="MOC33" s="731"/>
      <c r="MOD33" s="731"/>
      <c r="MOE33" s="731"/>
      <c r="MOF33" s="731"/>
      <c r="MOG33" s="731"/>
      <c r="MOH33" s="731"/>
      <c r="MOI33" s="731"/>
      <c r="MOJ33" s="731"/>
      <c r="MOK33" s="731"/>
      <c r="MOL33" s="731"/>
      <c r="MOM33" s="731"/>
      <c r="MON33" s="731"/>
      <c r="MOO33" s="731"/>
      <c r="MOP33" s="731"/>
      <c r="MOQ33" s="731"/>
      <c r="MOR33" s="731"/>
      <c r="MOS33" s="731"/>
      <c r="MOT33" s="731"/>
      <c r="MOU33" s="731"/>
      <c r="MOV33" s="731"/>
      <c r="MOW33" s="731"/>
      <c r="MOX33" s="731"/>
      <c r="MOY33" s="731"/>
      <c r="MOZ33" s="731"/>
      <c r="MPA33" s="731"/>
      <c r="MPB33" s="731"/>
      <c r="MPC33" s="731"/>
      <c r="MPD33" s="731"/>
      <c r="MPE33" s="731"/>
      <c r="MPF33" s="731"/>
      <c r="MPG33" s="731"/>
      <c r="MPH33" s="731"/>
      <c r="MPI33" s="731"/>
      <c r="MPJ33" s="731"/>
      <c r="MPK33" s="731"/>
      <c r="MPL33" s="731"/>
      <c r="MPM33" s="731"/>
      <c r="MPN33" s="731"/>
      <c r="MPO33" s="731"/>
      <c r="MPP33" s="731"/>
      <c r="MPQ33" s="731"/>
      <c r="MPR33" s="731"/>
      <c r="MPS33" s="731"/>
      <c r="MPT33" s="731"/>
      <c r="MPU33" s="731"/>
      <c r="MPV33" s="731"/>
      <c r="MPW33" s="731"/>
      <c r="MPX33" s="731"/>
      <c r="MPY33" s="731"/>
      <c r="MPZ33" s="731"/>
      <c r="MQA33" s="731"/>
      <c r="MQB33" s="731"/>
      <c r="MQC33" s="731"/>
      <c r="MQD33" s="731"/>
      <c r="MQE33" s="731"/>
      <c r="MQF33" s="731"/>
      <c r="MQG33" s="731"/>
      <c r="MQH33" s="731"/>
      <c r="MQI33" s="731"/>
      <c r="MQJ33" s="731"/>
      <c r="MQK33" s="731"/>
      <c r="MQL33" s="731"/>
      <c r="MQM33" s="731"/>
      <c r="MQN33" s="731"/>
      <c r="MQO33" s="731"/>
      <c r="MQP33" s="731"/>
      <c r="MQQ33" s="731"/>
      <c r="MQR33" s="731"/>
      <c r="MQS33" s="731"/>
      <c r="MQT33" s="731"/>
      <c r="MQU33" s="731"/>
      <c r="MQV33" s="731"/>
      <c r="MQW33" s="731"/>
      <c r="MQX33" s="731"/>
      <c r="MQY33" s="731"/>
      <c r="MQZ33" s="731"/>
      <c r="MRA33" s="731"/>
      <c r="MRB33" s="731"/>
      <c r="MRC33" s="731"/>
      <c r="MRD33" s="731"/>
      <c r="MRE33" s="731"/>
      <c r="MRF33" s="731"/>
      <c r="MRG33" s="731"/>
      <c r="MRH33" s="731"/>
      <c r="MRI33" s="731"/>
      <c r="MRJ33" s="731"/>
      <c r="MRK33" s="731"/>
      <c r="MRL33" s="731"/>
      <c r="MRM33" s="731"/>
      <c r="MRN33" s="731"/>
      <c r="MRO33" s="731"/>
      <c r="MRP33" s="731"/>
      <c r="MRQ33" s="731"/>
      <c r="MRR33" s="731"/>
      <c r="MRS33" s="731"/>
      <c r="MRT33" s="731"/>
      <c r="MRU33" s="731"/>
      <c r="MRV33" s="731"/>
      <c r="MRW33" s="731"/>
      <c r="MRX33" s="731"/>
      <c r="MRY33" s="731"/>
      <c r="MRZ33" s="731"/>
      <c r="MSA33" s="731"/>
      <c r="MSB33" s="731"/>
      <c r="MSC33" s="731"/>
      <c r="MSD33" s="731"/>
      <c r="MSE33" s="731"/>
      <c r="MSF33" s="731"/>
      <c r="MSG33" s="731"/>
      <c r="MSH33" s="731"/>
      <c r="MSI33" s="731"/>
      <c r="MSJ33" s="731"/>
      <c r="MSK33" s="731"/>
      <c r="MSL33" s="731"/>
      <c r="MSM33" s="731"/>
      <c r="MSN33" s="731"/>
      <c r="MSO33" s="731"/>
      <c r="MSP33" s="731"/>
      <c r="MSQ33" s="731"/>
      <c r="MSR33" s="731"/>
      <c r="MSS33" s="731"/>
      <c r="MST33" s="731"/>
      <c r="MSU33" s="731"/>
      <c r="MSV33" s="731"/>
      <c r="MSW33" s="731"/>
      <c r="MSX33" s="731"/>
      <c r="MSY33" s="731"/>
      <c r="MSZ33" s="731"/>
      <c r="MTA33" s="731"/>
      <c r="MTB33" s="731"/>
      <c r="MTC33" s="731"/>
      <c r="MTD33" s="731"/>
      <c r="MTE33" s="731"/>
      <c r="MTF33" s="731"/>
      <c r="MTG33" s="731"/>
      <c r="MTH33" s="731"/>
      <c r="MTI33" s="731"/>
      <c r="MTJ33" s="731"/>
      <c r="MTK33" s="731"/>
      <c r="MTL33" s="731"/>
      <c r="MTM33" s="731"/>
      <c r="MTN33" s="731"/>
      <c r="MTO33" s="731"/>
      <c r="MTP33" s="731"/>
      <c r="MTQ33" s="731"/>
      <c r="MTR33" s="731"/>
      <c r="MTS33" s="731"/>
      <c r="MTT33" s="731"/>
      <c r="MTU33" s="731"/>
      <c r="MTV33" s="731"/>
      <c r="MTW33" s="731"/>
      <c r="MTX33" s="731"/>
      <c r="MTY33" s="731"/>
      <c r="MTZ33" s="731"/>
      <c r="MUA33" s="731"/>
      <c r="MUB33" s="731"/>
      <c r="MUC33" s="731"/>
      <c r="MUD33" s="731"/>
      <c r="MUE33" s="731"/>
      <c r="MUF33" s="731"/>
      <c r="MUG33" s="731"/>
      <c r="MUH33" s="731"/>
      <c r="MUI33" s="731"/>
      <c r="MUJ33" s="731"/>
      <c r="MUK33" s="731"/>
      <c r="MUL33" s="731"/>
      <c r="MUM33" s="731"/>
      <c r="MUN33" s="731"/>
      <c r="MUO33" s="731"/>
      <c r="MUP33" s="731"/>
      <c r="MUQ33" s="731"/>
      <c r="MUR33" s="731"/>
      <c r="MUS33" s="731"/>
      <c r="MUT33" s="731"/>
      <c r="MUU33" s="731"/>
      <c r="MUV33" s="731"/>
      <c r="MUW33" s="731"/>
      <c r="MUX33" s="731"/>
      <c r="MUY33" s="731"/>
      <c r="MUZ33" s="731"/>
      <c r="MVA33" s="731"/>
      <c r="MVB33" s="731"/>
      <c r="MVC33" s="731"/>
      <c r="MVD33" s="731"/>
      <c r="MVE33" s="731"/>
      <c r="MVF33" s="731"/>
      <c r="MVG33" s="731"/>
      <c r="MVH33" s="731"/>
      <c r="MVI33" s="731"/>
      <c r="MVJ33" s="731"/>
      <c r="MVK33" s="731"/>
      <c r="MVL33" s="731"/>
      <c r="MVM33" s="731"/>
      <c r="MVN33" s="731"/>
      <c r="MVO33" s="731"/>
      <c r="MVP33" s="731"/>
      <c r="MVQ33" s="731"/>
      <c r="MVR33" s="731"/>
      <c r="MVS33" s="731"/>
      <c r="MVT33" s="731"/>
      <c r="MVU33" s="731"/>
      <c r="MVV33" s="731"/>
      <c r="MVW33" s="731"/>
      <c r="MVX33" s="731"/>
      <c r="MVY33" s="731"/>
      <c r="MVZ33" s="731"/>
      <c r="MWA33" s="731"/>
      <c r="MWB33" s="731"/>
      <c r="MWC33" s="731"/>
      <c r="MWD33" s="731"/>
      <c r="MWE33" s="731"/>
      <c r="MWF33" s="731"/>
      <c r="MWG33" s="731"/>
      <c r="MWH33" s="731"/>
      <c r="MWI33" s="731"/>
      <c r="MWJ33" s="731"/>
      <c r="MWK33" s="731"/>
      <c r="MWL33" s="731"/>
      <c r="MWM33" s="731"/>
      <c r="MWN33" s="731"/>
      <c r="MWO33" s="731"/>
      <c r="MWP33" s="731"/>
      <c r="MWQ33" s="731"/>
      <c r="MWR33" s="731"/>
      <c r="MWS33" s="731"/>
      <c r="MWT33" s="731"/>
      <c r="MWU33" s="731"/>
      <c r="MWV33" s="731"/>
      <c r="MWW33" s="731"/>
      <c r="MWX33" s="731"/>
      <c r="MWY33" s="731"/>
      <c r="MWZ33" s="731"/>
      <c r="MXA33" s="731"/>
      <c r="MXB33" s="731"/>
      <c r="MXC33" s="731"/>
      <c r="MXD33" s="731"/>
      <c r="MXE33" s="731"/>
      <c r="MXF33" s="731"/>
      <c r="MXG33" s="731"/>
      <c r="MXH33" s="731"/>
      <c r="MXI33" s="731"/>
      <c r="MXJ33" s="731"/>
      <c r="MXK33" s="731"/>
      <c r="MXL33" s="731"/>
      <c r="MXM33" s="731"/>
      <c r="MXN33" s="731"/>
      <c r="MXO33" s="731"/>
      <c r="MXP33" s="731"/>
      <c r="MXQ33" s="731"/>
      <c r="MXR33" s="731"/>
      <c r="MXS33" s="731"/>
      <c r="MXT33" s="731"/>
      <c r="MXU33" s="731"/>
      <c r="MXV33" s="731"/>
      <c r="MXW33" s="731"/>
      <c r="MXX33" s="731"/>
      <c r="MXY33" s="731"/>
      <c r="MXZ33" s="731"/>
      <c r="MYA33" s="731"/>
      <c r="MYB33" s="731"/>
      <c r="MYC33" s="731"/>
      <c r="MYD33" s="731"/>
      <c r="MYE33" s="731"/>
      <c r="MYF33" s="731"/>
      <c r="MYG33" s="731"/>
      <c r="MYH33" s="731"/>
      <c r="MYI33" s="731"/>
      <c r="MYJ33" s="731"/>
      <c r="MYK33" s="731"/>
      <c r="MYL33" s="731"/>
      <c r="MYM33" s="731"/>
      <c r="MYN33" s="731"/>
      <c r="MYO33" s="731"/>
      <c r="MYP33" s="731"/>
      <c r="MYQ33" s="731"/>
      <c r="MYR33" s="731"/>
      <c r="MYS33" s="731"/>
      <c r="MYT33" s="731"/>
      <c r="MYU33" s="731"/>
      <c r="MYV33" s="731"/>
      <c r="MYW33" s="731"/>
      <c r="MYX33" s="731"/>
      <c r="MYY33" s="731"/>
      <c r="MYZ33" s="731"/>
      <c r="MZA33" s="731"/>
      <c r="MZB33" s="731"/>
      <c r="MZC33" s="731"/>
      <c r="MZD33" s="731"/>
      <c r="MZE33" s="731"/>
      <c r="MZF33" s="731"/>
      <c r="MZG33" s="731"/>
      <c r="MZH33" s="731"/>
      <c r="MZI33" s="731"/>
      <c r="MZJ33" s="731"/>
      <c r="MZK33" s="731"/>
      <c r="MZL33" s="731"/>
      <c r="MZM33" s="731"/>
      <c r="MZN33" s="731"/>
      <c r="MZO33" s="731"/>
      <c r="MZP33" s="731"/>
      <c r="MZQ33" s="731"/>
      <c r="MZR33" s="731"/>
      <c r="MZS33" s="731"/>
      <c r="MZT33" s="731"/>
      <c r="MZU33" s="731"/>
      <c r="MZV33" s="731"/>
      <c r="MZW33" s="731"/>
      <c r="MZX33" s="731"/>
      <c r="MZY33" s="731"/>
      <c r="MZZ33" s="731"/>
      <c r="NAA33" s="731"/>
      <c r="NAB33" s="731"/>
      <c r="NAC33" s="731"/>
      <c r="NAD33" s="731"/>
      <c r="NAE33" s="731"/>
      <c r="NAF33" s="731"/>
      <c r="NAG33" s="731"/>
      <c r="NAH33" s="731"/>
      <c r="NAI33" s="731"/>
      <c r="NAJ33" s="731"/>
      <c r="NAK33" s="731"/>
      <c r="NAL33" s="731"/>
      <c r="NAM33" s="731"/>
      <c r="NAN33" s="731"/>
      <c r="NAO33" s="731"/>
      <c r="NAP33" s="731"/>
      <c r="NAQ33" s="731"/>
      <c r="NAR33" s="731"/>
      <c r="NAS33" s="731"/>
      <c r="NAT33" s="731"/>
      <c r="NAU33" s="731"/>
      <c r="NAV33" s="731"/>
      <c r="NAW33" s="731"/>
      <c r="NAX33" s="731"/>
      <c r="NAY33" s="731"/>
      <c r="NAZ33" s="731"/>
      <c r="NBA33" s="731"/>
      <c r="NBB33" s="731"/>
      <c r="NBC33" s="731"/>
      <c r="NBD33" s="731"/>
      <c r="NBE33" s="731"/>
      <c r="NBF33" s="731"/>
      <c r="NBG33" s="731"/>
      <c r="NBH33" s="731"/>
      <c r="NBI33" s="731"/>
      <c r="NBJ33" s="731"/>
      <c r="NBK33" s="731"/>
      <c r="NBL33" s="731"/>
      <c r="NBM33" s="731"/>
      <c r="NBN33" s="731"/>
      <c r="NBO33" s="731"/>
      <c r="NBP33" s="731"/>
      <c r="NBQ33" s="731"/>
      <c r="NBR33" s="731"/>
      <c r="NBS33" s="731"/>
      <c r="NBT33" s="731"/>
      <c r="NBU33" s="731"/>
      <c r="NBV33" s="731"/>
      <c r="NBW33" s="731"/>
      <c r="NBX33" s="731"/>
      <c r="NBY33" s="731"/>
      <c r="NBZ33" s="731"/>
      <c r="NCA33" s="731"/>
      <c r="NCB33" s="731"/>
      <c r="NCC33" s="731"/>
      <c r="NCD33" s="731"/>
      <c r="NCE33" s="731"/>
      <c r="NCF33" s="731"/>
      <c r="NCG33" s="731"/>
      <c r="NCH33" s="731"/>
      <c r="NCI33" s="731"/>
      <c r="NCJ33" s="731"/>
      <c r="NCK33" s="731"/>
      <c r="NCL33" s="731"/>
      <c r="NCM33" s="731"/>
      <c r="NCN33" s="731"/>
      <c r="NCO33" s="731"/>
      <c r="NCP33" s="731"/>
      <c r="NCQ33" s="731"/>
      <c r="NCR33" s="731"/>
      <c r="NCS33" s="731"/>
      <c r="NCT33" s="731"/>
      <c r="NCU33" s="731"/>
      <c r="NCV33" s="731"/>
      <c r="NCW33" s="731"/>
      <c r="NCX33" s="731"/>
      <c r="NCY33" s="731"/>
      <c r="NCZ33" s="731"/>
      <c r="NDA33" s="731"/>
      <c r="NDB33" s="731"/>
      <c r="NDC33" s="731"/>
      <c r="NDD33" s="731"/>
      <c r="NDE33" s="731"/>
      <c r="NDF33" s="731"/>
      <c r="NDG33" s="731"/>
      <c r="NDH33" s="731"/>
      <c r="NDI33" s="731"/>
      <c r="NDJ33" s="731"/>
      <c r="NDK33" s="731"/>
      <c r="NDL33" s="731"/>
      <c r="NDM33" s="731"/>
      <c r="NDN33" s="731"/>
      <c r="NDO33" s="731"/>
      <c r="NDP33" s="731"/>
      <c r="NDQ33" s="731"/>
      <c r="NDR33" s="731"/>
      <c r="NDS33" s="731"/>
      <c r="NDT33" s="731"/>
      <c r="NDU33" s="731"/>
      <c r="NDV33" s="731"/>
      <c r="NDW33" s="731"/>
      <c r="NDX33" s="731"/>
      <c r="NDY33" s="731"/>
      <c r="NDZ33" s="731"/>
      <c r="NEA33" s="731"/>
      <c r="NEB33" s="731"/>
      <c r="NEC33" s="731"/>
      <c r="NED33" s="731"/>
      <c r="NEE33" s="731"/>
      <c r="NEF33" s="731"/>
      <c r="NEG33" s="731"/>
      <c r="NEH33" s="731"/>
      <c r="NEI33" s="731"/>
      <c r="NEJ33" s="731"/>
      <c r="NEK33" s="731"/>
      <c r="NEL33" s="731"/>
      <c r="NEM33" s="731"/>
      <c r="NEN33" s="731"/>
      <c r="NEO33" s="731"/>
      <c r="NEP33" s="731"/>
      <c r="NEQ33" s="731"/>
      <c r="NER33" s="731"/>
      <c r="NES33" s="731"/>
      <c r="NET33" s="731"/>
      <c r="NEU33" s="731"/>
      <c r="NEV33" s="731"/>
      <c r="NEW33" s="731"/>
      <c r="NEX33" s="731"/>
      <c r="NEY33" s="731"/>
      <c r="NEZ33" s="731"/>
      <c r="NFA33" s="731"/>
      <c r="NFB33" s="731"/>
      <c r="NFC33" s="731"/>
      <c r="NFD33" s="731"/>
      <c r="NFE33" s="731"/>
      <c r="NFF33" s="731"/>
      <c r="NFG33" s="731"/>
      <c r="NFH33" s="731"/>
      <c r="NFI33" s="731"/>
      <c r="NFJ33" s="731"/>
      <c r="NFK33" s="731"/>
      <c r="NFL33" s="731"/>
      <c r="NFM33" s="731"/>
      <c r="NFN33" s="731"/>
      <c r="NFO33" s="731"/>
      <c r="NFP33" s="731"/>
      <c r="NFQ33" s="731"/>
      <c r="NFR33" s="731"/>
      <c r="NFS33" s="731"/>
      <c r="NFT33" s="731"/>
      <c r="NFU33" s="731"/>
      <c r="NFV33" s="731"/>
      <c r="NFW33" s="731"/>
      <c r="NFX33" s="731"/>
      <c r="NFY33" s="731"/>
      <c r="NFZ33" s="731"/>
      <c r="NGA33" s="731"/>
      <c r="NGB33" s="731"/>
      <c r="NGC33" s="731"/>
      <c r="NGD33" s="731"/>
      <c r="NGE33" s="731"/>
      <c r="NGF33" s="731"/>
      <c r="NGG33" s="731"/>
      <c r="NGH33" s="731"/>
      <c r="NGI33" s="731"/>
      <c r="NGJ33" s="731"/>
      <c r="NGK33" s="731"/>
      <c r="NGL33" s="731"/>
      <c r="NGM33" s="731"/>
      <c r="NGN33" s="731"/>
      <c r="NGO33" s="731"/>
      <c r="NGP33" s="731"/>
      <c r="NGQ33" s="731"/>
      <c r="NGR33" s="731"/>
      <c r="NGS33" s="731"/>
      <c r="NGT33" s="731"/>
      <c r="NGU33" s="731"/>
      <c r="NGV33" s="731"/>
      <c r="NGW33" s="731"/>
      <c r="NGX33" s="731"/>
      <c r="NGY33" s="731"/>
      <c r="NGZ33" s="731"/>
      <c r="NHA33" s="731"/>
      <c r="NHB33" s="731"/>
      <c r="NHC33" s="731"/>
      <c r="NHD33" s="731"/>
      <c r="NHE33" s="731"/>
      <c r="NHF33" s="731"/>
      <c r="NHG33" s="731"/>
      <c r="NHH33" s="731"/>
      <c r="NHI33" s="731"/>
      <c r="NHJ33" s="731"/>
      <c r="NHK33" s="731"/>
      <c r="NHL33" s="731"/>
      <c r="NHM33" s="731"/>
      <c r="NHN33" s="731"/>
      <c r="NHO33" s="731"/>
      <c r="NHP33" s="731"/>
      <c r="NHQ33" s="731"/>
      <c r="NHR33" s="731"/>
      <c r="NHS33" s="731"/>
      <c r="NHT33" s="731"/>
      <c r="NHU33" s="731"/>
      <c r="NHV33" s="731"/>
      <c r="NHW33" s="731"/>
      <c r="NHX33" s="731"/>
      <c r="NHY33" s="731"/>
      <c r="NHZ33" s="731"/>
      <c r="NIA33" s="731"/>
      <c r="NIB33" s="731"/>
      <c r="NIC33" s="731"/>
      <c r="NID33" s="731"/>
      <c r="NIE33" s="731"/>
      <c r="NIF33" s="731"/>
      <c r="NIG33" s="731"/>
      <c r="NIH33" s="731"/>
      <c r="NII33" s="731"/>
      <c r="NIJ33" s="731"/>
      <c r="NIK33" s="731"/>
      <c r="NIL33" s="731"/>
      <c r="NIM33" s="731"/>
      <c r="NIN33" s="731"/>
      <c r="NIO33" s="731"/>
      <c r="NIP33" s="731"/>
      <c r="NIQ33" s="731"/>
      <c r="NIR33" s="731"/>
      <c r="NIS33" s="731"/>
      <c r="NIT33" s="731"/>
      <c r="NIU33" s="731"/>
      <c r="NIV33" s="731"/>
      <c r="NIW33" s="731"/>
      <c r="NIX33" s="731"/>
      <c r="NIY33" s="731"/>
      <c r="NIZ33" s="731"/>
      <c r="NJA33" s="731"/>
      <c r="NJB33" s="731"/>
      <c r="NJC33" s="731"/>
      <c r="NJD33" s="731"/>
      <c r="NJE33" s="731"/>
      <c r="NJF33" s="731"/>
      <c r="NJG33" s="731"/>
      <c r="NJH33" s="731"/>
      <c r="NJI33" s="731"/>
      <c r="NJJ33" s="731"/>
      <c r="NJK33" s="731"/>
      <c r="NJL33" s="731"/>
      <c r="NJM33" s="731"/>
      <c r="NJN33" s="731"/>
      <c r="NJO33" s="731"/>
      <c r="NJP33" s="731"/>
      <c r="NJQ33" s="731"/>
      <c r="NJR33" s="731"/>
      <c r="NJS33" s="731"/>
      <c r="NJT33" s="731"/>
      <c r="NJU33" s="731"/>
      <c r="NJV33" s="731"/>
      <c r="NJW33" s="731"/>
      <c r="NJX33" s="731"/>
      <c r="NJY33" s="731"/>
      <c r="NJZ33" s="731"/>
      <c r="NKA33" s="731"/>
      <c r="NKB33" s="731"/>
      <c r="NKC33" s="731"/>
      <c r="NKD33" s="731"/>
      <c r="NKE33" s="731"/>
      <c r="NKF33" s="731"/>
      <c r="NKG33" s="731"/>
      <c r="NKH33" s="731"/>
      <c r="NKI33" s="731"/>
      <c r="NKJ33" s="731"/>
      <c r="NKK33" s="731"/>
      <c r="NKL33" s="731"/>
      <c r="NKM33" s="731"/>
      <c r="NKN33" s="731"/>
      <c r="NKO33" s="731"/>
      <c r="NKP33" s="731"/>
      <c r="NKQ33" s="731"/>
      <c r="NKR33" s="731"/>
      <c r="NKS33" s="731"/>
      <c r="NKT33" s="731"/>
      <c r="NKU33" s="731"/>
      <c r="NKV33" s="731"/>
      <c r="NKW33" s="731"/>
      <c r="NKX33" s="731"/>
      <c r="NKY33" s="731"/>
      <c r="NKZ33" s="731"/>
      <c r="NLA33" s="731"/>
      <c r="NLB33" s="731"/>
      <c r="NLC33" s="731"/>
      <c r="NLD33" s="731"/>
      <c r="NLE33" s="731"/>
      <c r="NLF33" s="731"/>
      <c r="NLG33" s="731"/>
      <c r="NLH33" s="731"/>
      <c r="NLI33" s="731"/>
      <c r="NLJ33" s="731"/>
      <c r="NLK33" s="731"/>
      <c r="NLL33" s="731"/>
      <c r="NLM33" s="731"/>
      <c r="NLN33" s="731"/>
      <c r="NLO33" s="731"/>
      <c r="NLP33" s="731"/>
      <c r="NLQ33" s="731"/>
      <c r="NLR33" s="731"/>
      <c r="NLS33" s="731"/>
      <c r="NLT33" s="731"/>
      <c r="NLU33" s="731"/>
      <c r="NLV33" s="731"/>
      <c r="NLW33" s="731"/>
      <c r="NLX33" s="731"/>
      <c r="NLY33" s="731"/>
      <c r="NLZ33" s="731"/>
      <c r="NMA33" s="731"/>
      <c r="NMB33" s="731"/>
      <c r="NMC33" s="731"/>
      <c r="NMD33" s="731"/>
      <c r="NME33" s="731"/>
      <c r="NMF33" s="731"/>
      <c r="NMG33" s="731"/>
      <c r="NMH33" s="731"/>
      <c r="NMI33" s="731"/>
      <c r="NMJ33" s="731"/>
      <c r="NMK33" s="731"/>
      <c r="NML33" s="731"/>
      <c r="NMM33" s="731"/>
      <c r="NMN33" s="731"/>
      <c r="NMO33" s="731"/>
      <c r="NMP33" s="731"/>
      <c r="NMQ33" s="731"/>
      <c r="NMR33" s="731"/>
      <c r="NMS33" s="731"/>
      <c r="NMT33" s="731"/>
      <c r="NMU33" s="731"/>
      <c r="NMV33" s="731"/>
      <c r="NMW33" s="731"/>
      <c r="NMX33" s="731"/>
      <c r="NMY33" s="731"/>
      <c r="NMZ33" s="731"/>
      <c r="NNA33" s="731"/>
      <c r="NNB33" s="731"/>
      <c r="NNC33" s="731"/>
      <c r="NND33" s="731"/>
      <c r="NNE33" s="731"/>
      <c r="NNF33" s="731"/>
      <c r="NNG33" s="731"/>
      <c r="NNH33" s="731"/>
      <c r="NNI33" s="731"/>
      <c r="NNJ33" s="731"/>
      <c r="NNK33" s="731"/>
      <c r="NNL33" s="731"/>
      <c r="NNM33" s="731"/>
      <c r="NNN33" s="731"/>
      <c r="NNO33" s="731"/>
      <c r="NNP33" s="731"/>
      <c r="NNQ33" s="731"/>
      <c r="NNR33" s="731"/>
      <c r="NNS33" s="731"/>
      <c r="NNT33" s="731"/>
      <c r="NNU33" s="731"/>
      <c r="NNV33" s="731"/>
      <c r="NNW33" s="731"/>
      <c r="NNX33" s="731"/>
      <c r="NNY33" s="731"/>
      <c r="NNZ33" s="731"/>
      <c r="NOA33" s="731"/>
      <c r="NOB33" s="731"/>
      <c r="NOC33" s="731"/>
      <c r="NOD33" s="731"/>
      <c r="NOE33" s="731"/>
      <c r="NOF33" s="731"/>
      <c r="NOG33" s="731"/>
      <c r="NOH33" s="731"/>
      <c r="NOI33" s="731"/>
      <c r="NOJ33" s="731"/>
      <c r="NOK33" s="731"/>
      <c r="NOL33" s="731"/>
      <c r="NOM33" s="731"/>
      <c r="NON33" s="731"/>
      <c r="NOO33" s="731"/>
      <c r="NOP33" s="731"/>
      <c r="NOQ33" s="731"/>
      <c r="NOR33" s="731"/>
      <c r="NOS33" s="731"/>
      <c r="NOT33" s="731"/>
      <c r="NOU33" s="731"/>
      <c r="NOV33" s="731"/>
      <c r="NOW33" s="731"/>
      <c r="NOX33" s="731"/>
      <c r="NOY33" s="731"/>
      <c r="NOZ33" s="731"/>
      <c r="NPA33" s="731"/>
      <c r="NPB33" s="731"/>
      <c r="NPC33" s="731"/>
      <c r="NPD33" s="731"/>
      <c r="NPE33" s="731"/>
      <c r="NPF33" s="731"/>
      <c r="NPG33" s="731"/>
      <c r="NPH33" s="731"/>
      <c r="NPI33" s="731"/>
      <c r="NPJ33" s="731"/>
      <c r="NPK33" s="731"/>
      <c r="NPL33" s="731"/>
      <c r="NPM33" s="731"/>
      <c r="NPN33" s="731"/>
      <c r="NPO33" s="731"/>
      <c r="NPP33" s="731"/>
      <c r="NPQ33" s="731"/>
      <c r="NPR33" s="731"/>
      <c r="NPS33" s="731"/>
      <c r="NPT33" s="731"/>
      <c r="NPU33" s="731"/>
      <c r="NPV33" s="731"/>
      <c r="NPW33" s="731"/>
      <c r="NPX33" s="731"/>
      <c r="NPY33" s="731"/>
      <c r="NPZ33" s="731"/>
      <c r="NQA33" s="731"/>
      <c r="NQB33" s="731"/>
      <c r="NQC33" s="731"/>
      <c r="NQD33" s="731"/>
      <c r="NQE33" s="731"/>
      <c r="NQF33" s="731"/>
      <c r="NQG33" s="731"/>
      <c r="NQH33" s="731"/>
      <c r="NQI33" s="731"/>
      <c r="NQJ33" s="731"/>
      <c r="NQK33" s="731"/>
      <c r="NQL33" s="731"/>
      <c r="NQM33" s="731"/>
      <c r="NQN33" s="731"/>
      <c r="NQO33" s="731"/>
      <c r="NQP33" s="731"/>
      <c r="NQQ33" s="731"/>
      <c r="NQR33" s="731"/>
      <c r="NQS33" s="731"/>
      <c r="NQT33" s="731"/>
      <c r="NQU33" s="731"/>
      <c r="NQV33" s="731"/>
      <c r="NQW33" s="731"/>
      <c r="NQX33" s="731"/>
      <c r="NQY33" s="731"/>
      <c r="NQZ33" s="731"/>
      <c r="NRA33" s="731"/>
      <c r="NRB33" s="731"/>
      <c r="NRC33" s="731"/>
      <c r="NRD33" s="731"/>
      <c r="NRE33" s="731"/>
      <c r="NRF33" s="731"/>
      <c r="NRG33" s="731"/>
      <c r="NRH33" s="731"/>
      <c r="NRI33" s="731"/>
      <c r="NRJ33" s="731"/>
      <c r="NRK33" s="731"/>
      <c r="NRL33" s="731"/>
      <c r="NRM33" s="731"/>
      <c r="NRN33" s="731"/>
      <c r="NRO33" s="731"/>
      <c r="NRP33" s="731"/>
      <c r="NRQ33" s="731"/>
      <c r="NRR33" s="731"/>
      <c r="NRS33" s="731"/>
      <c r="NRT33" s="731"/>
      <c r="NRU33" s="731"/>
      <c r="NRV33" s="731"/>
      <c r="NRW33" s="731"/>
      <c r="NRX33" s="731"/>
      <c r="NRY33" s="731"/>
      <c r="NRZ33" s="731"/>
      <c r="NSA33" s="731"/>
      <c r="NSB33" s="731"/>
      <c r="NSC33" s="731"/>
      <c r="NSD33" s="731"/>
      <c r="NSE33" s="731"/>
      <c r="NSF33" s="731"/>
      <c r="NSG33" s="731"/>
      <c r="NSH33" s="731"/>
      <c r="NSI33" s="731"/>
      <c r="NSJ33" s="731"/>
      <c r="NSK33" s="731"/>
      <c r="NSL33" s="731"/>
      <c r="NSM33" s="731"/>
      <c r="NSN33" s="731"/>
      <c r="NSO33" s="731"/>
      <c r="NSP33" s="731"/>
      <c r="NSQ33" s="731"/>
      <c r="NSR33" s="731"/>
      <c r="NSS33" s="731"/>
      <c r="NST33" s="731"/>
      <c r="NSU33" s="731"/>
      <c r="NSV33" s="731"/>
      <c r="NSW33" s="731"/>
      <c r="NSX33" s="731"/>
      <c r="NSY33" s="731"/>
      <c r="NSZ33" s="731"/>
      <c r="NTA33" s="731"/>
      <c r="NTB33" s="731"/>
      <c r="NTC33" s="731"/>
      <c r="NTD33" s="731"/>
      <c r="NTE33" s="731"/>
      <c r="NTF33" s="731"/>
      <c r="NTG33" s="731"/>
      <c r="NTH33" s="731"/>
      <c r="NTI33" s="731"/>
      <c r="NTJ33" s="731"/>
      <c r="NTK33" s="731"/>
      <c r="NTL33" s="731"/>
      <c r="NTM33" s="731"/>
      <c r="NTN33" s="731"/>
      <c r="NTO33" s="731"/>
      <c r="NTP33" s="731"/>
      <c r="NTQ33" s="731"/>
      <c r="NTR33" s="731"/>
      <c r="NTS33" s="731"/>
      <c r="NTT33" s="731"/>
      <c r="NTU33" s="731"/>
      <c r="NTV33" s="731"/>
      <c r="NTW33" s="731"/>
      <c r="NTX33" s="731"/>
      <c r="NTY33" s="731"/>
      <c r="NTZ33" s="731"/>
      <c r="NUA33" s="731"/>
      <c r="NUB33" s="731"/>
      <c r="NUC33" s="731"/>
      <c r="NUD33" s="731"/>
      <c r="NUE33" s="731"/>
      <c r="NUF33" s="731"/>
      <c r="NUG33" s="731"/>
      <c r="NUH33" s="731"/>
      <c r="NUI33" s="731"/>
      <c r="NUJ33" s="731"/>
      <c r="NUK33" s="731"/>
      <c r="NUL33" s="731"/>
      <c r="NUM33" s="731"/>
      <c r="NUN33" s="731"/>
      <c r="NUO33" s="731"/>
      <c r="NUP33" s="731"/>
      <c r="NUQ33" s="731"/>
      <c r="NUR33" s="731"/>
      <c r="NUS33" s="731"/>
      <c r="NUT33" s="731"/>
      <c r="NUU33" s="731"/>
      <c r="NUV33" s="731"/>
      <c r="NUW33" s="731"/>
      <c r="NUX33" s="731"/>
      <c r="NUY33" s="731"/>
      <c r="NUZ33" s="731"/>
      <c r="NVA33" s="731"/>
      <c r="NVB33" s="731"/>
      <c r="NVC33" s="731"/>
      <c r="NVD33" s="731"/>
      <c r="NVE33" s="731"/>
      <c r="NVF33" s="731"/>
      <c r="NVG33" s="731"/>
      <c r="NVH33" s="731"/>
      <c r="NVI33" s="731"/>
      <c r="NVJ33" s="731"/>
      <c r="NVK33" s="731"/>
      <c r="NVL33" s="731"/>
      <c r="NVM33" s="731"/>
      <c r="NVN33" s="731"/>
      <c r="NVO33" s="731"/>
      <c r="NVP33" s="731"/>
      <c r="NVQ33" s="731"/>
      <c r="NVR33" s="731"/>
      <c r="NVS33" s="731"/>
      <c r="NVT33" s="731"/>
      <c r="NVU33" s="731"/>
      <c r="NVV33" s="731"/>
      <c r="NVW33" s="731"/>
      <c r="NVX33" s="731"/>
      <c r="NVY33" s="731"/>
      <c r="NVZ33" s="731"/>
      <c r="NWA33" s="731"/>
      <c r="NWB33" s="731"/>
      <c r="NWC33" s="731"/>
      <c r="NWD33" s="731"/>
      <c r="NWE33" s="731"/>
      <c r="NWF33" s="731"/>
      <c r="NWG33" s="731"/>
      <c r="NWH33" s="731"/>
      <c r="NWI33" s="731"/>
      <c r="NWJ33" s="731"/>
      <c r="NWK33" s="731"/>
      <c r="NWL33" s="731"/>
      <c r="NWM33" s="731"/>
      <c r="NWN33" s="731"/>
      <c r="NWO33" s="731"/>
      <c r="NWP33" s="731"/>
      <c r="NWQ33" s="731"/>
      <c r="NWR33" s="731"/>
      <c r="NWS33" s="731"/>
      <c r="NWT33" s="731"/>
      <c r="NWU33" s="731"/>
      <c r="NWV33" s="731"/>
      <c r="NWW33" s="731"/>
      <c r="NWX33" s="731"/>
      <c r="NWY33" s="731"/>
      <c r="NWZ33" s="731"/>
      <c r="NXA33" s="731"/>
      <c r="NXB33" s="731"/>
      <c r="NXC33" s="731"/>
      <c r="NXD33" s="731"/>
      <c r="NXE33" s="731"/>
      <c r="NXF33" s="731"/>
      <c r="NXG33" s="731"/>
      <c r="NXH33" s="731"/>
      <c r="NXI33" s="731"/>
      <c r="NXJ33" s="731"/>
      <c r="NXK33" s="731"/>
      <c r="NXL33" s="731"/>
      <c r="NXM33" s="731"/>
      <c r="NXN33" s="731"/>
      <c r="NXO33" s="731"/>
      <c r="NXP33" s="731"/>
      <c r="NXQ33" s="731"/>
      <c r="NXR33" s="731"/>
      <c r="NXS33" s="731"/>
      <c r="NXT33" s="731"/>
      <c r="NXU33" s="731"/>
      <c r="NXV33" s="731"/>
      <c r="NXW33" s="731"/>
      <c r="NXX33" s="731"/>
      <c r="NXY33" s="731"/>
      <c r="NXZ33" s="731"/>
      <c r="NYA33" s="731"/>
      <c r="NYB33" s="731"/>
      <c r="NYC33" s="731"/>
      <c r="NYD33" s="731"/>
      <c r="NYE33" s="731"/>
      <c r="NYF33" s="731"/>
      <c r="NYG33" s="731"/>
      <c r="NYH33" s="731"/>
      <c r="NYI33" s="731"/>
      <c r="NYJ33" s="731"/>
      <c r="NYK33" s="731"/>
      <c r="NYL33" s="731"/>
      <c r="NYM33" s="731"/>
      <c r="NYN33" s="731"/>
      <c r="NYO33" s="731"/>
      <c r="NYP33" s="731"/>
      <c r="NYQ33" s="731"/>
      <c r="NYR33" s="731"/>
      <c r="NYS33" s="731"/>
      <c r="NYT33" s="731"/>
      <c r="NYU33" s="731"/>
      <c r="NYV33" s="731"/>
      <c r="NYW33" s="731"/>
      <c r="NYX33" s="731"/>
      <c r="NYY33" s="731"/>
      <c r="NYZ33" s="731"/>
      <c r="NZA33" s="731"/>
      <c r="NZB33" s="731"/>
      <c r="NZC33" s="731"/>
      <c r="NZD33" s="731"/>
      <c r="NZE33" s="731"/>
      <c r="NZF33" s="731"/>
      <c r="NZG33" s="731"/>
      <c r="NZH33" s="731"/>
      <c r="NZI33" s="731"/>
      <c r="NZJ33" s="731"/>
      <c r="NZK33" s="731"/>
      <c r="NZL33" s="731"/>
      <c r="NZM33" s="731"/>
      <c r="NZN33" s="731"/>
      <c r="NZO33" s="731"/>
      <c r="NZP33" s="731"/>
      <c r="NZQ33" s="731"/>
      <c r="NZR33" s="731"/>
      <c r="NZS33" s="731"/>
      <c r="NZT33" s="731"/>
      <c r="NZU33" s="731"/>
      <c r="NZV33" s="731"/>
      <c r="NZW33" s="731"/>
      <c r="NZX33" s="731"/>
      <c r="NZY33" s="731"/>
      <c r="NZZ33" s="731"/>
      <c r="OAA33" s="731"/>
      <c r="OAB33" s="731"/>
      <c r="OAC33" s="731"/>
      <c r="OAD33" s="731"/>
      <c r="OAE33" s="731"/>
      <c r="OAF33" s="731"/>
      <c r="OAG33" s="731"/>
      <c r="OAH33" s="731"/>
      <c r="OAI33" s="731"/>
      <c r="OAJ33" s="731"/>
      <c r="OAK33" s="731"/>
      <c r="OAL33" s="731"/>
      <c r="OAM33" s="731"/>
      <c r="OAN33" s="731"/>
      <c r="OAO33" s="731"/>
      <c r="OAP33" s="731"/>
      <c r="OAQ33" s="731"/>
      <c r="OAR33" s="731"/>
      <c r="OAS33" s="731"/>
      <c r="OAT33" s="731"/>
      <c r="OAU33" s="731"/>
      <c r="OAV33" s="731"/>
      <c r="OAW33" s="731"/>
      <c r="OAX33" s="731"/>
      <c r="OAY33" s="731"/>
      <c r="OAZ33" s="731"/>
      <c r="OBA33" s="731"/>
      <c r="OBB33" s="731"/>
      <c r="OBC33" s="731"/>
      <c r="OBD33" s="731"/>
      <c r="OBE33" s="731"/>
      <c r="OBF33" s="731"/>
      <c r="OBG33" s="731"/>
      <c r="OBH33" s="731"/>
      <c r="OBI33" s="731"/>
      <c r="OBJ33" s="731"/>
      <c r="OBK33" s="731"/>
      <c r="OBL33" s="731"/>
      <c r="OBM33" s="731"/>
      <c r="OBN33" s="731"/>
      <c r="OBO33" s="731"/>
      <c r="OBP33" s="731"/>
      <c r="OBQ33" s="731"/>
      <c r="OBR33" s="731"/>
      <c r="OBS33" s="731"/>
      <c r="OBT33" s="731"/>
      <c r="OBU33" s="731"/>
      <c r="OBV33" s="731"/>
      <c r="OBW33" s="731"/>
      <c r="OBX33" s="731"/>
      <c r="OBY33" s="731"/>
      <c r="OBZ33" s="731"/>
      <c r="OCA33" s="731"/>
      <c r="OCB33" s="731"/>
      <c r="OCC33" s="731"/>
      <c r="OCD33" s="731"/>
      <c r="OCE33" s="731"/>
      <c r="OCF33" s="731"/>
      <c r="OCG33" s="731"/>
      <c r="OCH33" s="731"/>
      <c r="OCI33" s="731"/>
      <c r="OCJ33" s="731"/>
      <c r="OCK33" s="731"/>
      <c r="OCL33" s="731"/>
      <c r="OCM33" s="731"/>
      <c r="OCN33" s="731"/>
      <c r="OCO33" s="731"/>
      <c r="OCP33" s="731"/>
      <c r="OCQ33" s="731"/>
      <c r="OCR33" s="731"/>
      <c r="OCS33" s="731"/>
      <c r="OCT33" s="731"/>
      <c r="OCU33" s="731"/>
      <c r="OCV33" s="731"/>
      <c r="OCW33" s="731"/>
      <c r="OCX33" s="731"/>
      <c r="OCY33" s="731"/>
      <c r="OCZ33" s="731"/>
      <c r="ODA33" s="731"/>
      <c r="ODB33" s="731"/>
      <c r="ODC33" s="731"/>
      <c r="ODD33" s="731"/>
      <c r="ODE33" s="731"/>
      <c r="ODF33" s="731"/>
      <c r="ODG33" s="731"/>
      <c r="ODH33" s="731"/>
      <c r="ODI33" s="731"/>
      <c r="ODJ33" s="731"/>
      <c r="ODK33" s="731"/>
      <c r="ODL33" s="731"/>
      <c r="ODM33" s="731"/>
      <c r="ODN33" s="731"/>
      <c r="ODO33" s="731"/>
      <c r="ODP33" s="731"/>
      <c r="ODQ33" s="731"/>
      <c r="ODR33" s="731"/>
      <c r="ODS33" s="731"/>
      <c r="ODT33" s="731"/>
      <c r="ODU33" s="731"/>
      <c r="ODV33" s="731"/>
      <c r="ODW33" s="731"/>
      <c r="ODX33" s="731"/>
      <c r="ODY33" s="731"/>
      <c r="ODZ33" s="731"/>
      <c r="OEA33" s="731"/>
      <c r="OEB33" s="731"/>
      <c r="OEC33" s="731"/>
      <c r="OED33" s="731"/>
      <c r="OEE33" s="731"/>
      <c r="OEF33" s="731"/>
      <c r="OEG33" s="731"/>
      <c r="OEH33" s="731"/>
      <c r="OEI33" s="731"/>
      <c r="OEJ33" s="731"/>
      <c r="OEK33" s="731"/>
      <c r="OEL33" s="731"/>
      <c r="OEM33" s="731"/>
      <c r="OEN33" s="731"/>
      <c r="OEO33" s="731"/>
      <c r="OEP33" s="731"/>
      <c r="OEQ33" s="731"/>
      <c r="OER33" s="731"/>
      <c r="OES33" s="731"/>
      <c r="OET33" s="731"/>
      <c r="OEU33" s="731"/>
      <c r="OEV33" s="731"/>
      <c r="OEW33" s="731"/>
      <c r="OEX33" s="731"/>
      <c r="OEY33" s="731"/>
      <c r="OEZ33" s="731"/>
      <c r="OFA33" s="731"/>
      <c r="OFB33" s="731"/>
      <c r="OFC33" s="731"/>
      <c r="OFD33" s="731"/>
      <c r="OFE33" s="731"/>
      <c r="OFF33" s="731"/>
      <c r="OFG33" s="731"/>
      <c r="OFH33" s="731"/>
      <c r="OFI33" s="731"/>
      <c r="OFJ33" s="731"/>
      <c r="OFK33" s="731"/>
      <c r="OFL33" s="731"/>
      <c r="OFM33" s="731"/>
      <c r="OFN33" s="731"/>
      <c r="OFO33" s="731"/>
      <c r="OFP33" s="731"/>
      <c r="OFQ33" s="731"/>
      <c r="OFR33" s="731"/>
      <c r="OFS33" s="731"/>
      <c r="OFT33" s="731"/>
      <c r="OFU33" s="731"/>
      <c r="OFV33" s="731"/>
      <c r="OFW33" s="731"/>
      <c r="OFX33" s="731"/>
      <c r="OFY33" s="731"/>
      <c r="OFZ33" s="731"/>
      <c r="OGA33" s="731"/>
      <c r="OGB33" s="731"/>
      <c r="OGC33" s="731"/>
      <c r="OGD33" s="731"/>
      <c r="OGE33" s="731"/>
      <c r="OGF33" s="731"/>
      <c r="OGG33" s="731"/>
      <c r="OGH33" s="731"/>
      <c r="OGI33" s="731"/>
      <c r="OGJ33" s="731"/>
      <c r="OGK33" s="731"/>
      <c r="OGL33" s="731"/>
      <c r="OGM33" s="731"/>
      <c r="OGN33" s="731"/>
      <c r="OGO33" s="731"/>
      <c r="OGP33" s="731"/>
      <c r="OGQ33" s="731"/>
      <c r="OGR33" s="731"/>
      <c r="OGS33" s="731"/>
      <c r="OGT33" s="731"/>
      <c r="OGU33" s="731"/>
      <c r="OGV33" s="731"/>
      <c r="OGW33" s="731"/>
      <c r="OGX33" s="731"/>
      <c r="OGY33" s="731"/>
      <c r="OGZ33" s="731"/>
      <c r="OHA33" s="731"/>
      <c r="OHB33" s="731"/>
      <c r="OHC33" s="731"/>
      <c r="OHD33" s="731"/>
      <c r="OHE33" s="731"/>
      <c r="OHF33" s="731"/>
      <c r="OHG33" s="731"/>
      <c r="OHH33" s="731"/>
      <c r="OHI33" s="731"/>
      <c r="OHJ33" s="731"/>
      <c r="OHK33" s="731"/>
      <c r="OHL33" s="731"/>
      <c r="OHM33" s="731"/>
      <c r="OHN33" s="731"/>
      <c r="OHO33" s="731"/>
      <c r="OHP33" s="731"/>
      <c r="OHQ33" s="731"/>
      <c r="OHR33" s="731"/>
      <c r="OHS33" s="731"/>
      <c r="OHT33" s="731"/>
      <c r="OHU33" s="731"/>
      <c r="OHV33" s="731"/>
      <c r="OHW33" s="731"/>
      <c r="OHX33" s="731"/>
      <c r="OHY33" s="731"/>
      <c r="OHZ33" s="731"/>
      <c r="OIA33" s="731"/>
      <c r="OIB33" s="731"/>
      <c r="OIC33" s="731"/>
      <c r="OID33" s="731"/>
      <c r="OIE33" s="731"/>
      <c r="OIF33" s="731"/>
      <c r="OIG33" s="731"/>
      <c r="OIH33" s="731"/>
      <c r="OII33" s="731"/>
      <c r="OIJ33" s="731"/>
      <c r="OIK33" s="731"/>
      <c r="OIL33" s="731"/>
      <c r="OIM33" s="731"/>
      <c r="OIN33" s="731"/>
      <c r="OIO33" s="731"/>
      <c r="OIP33" s="731"/>
      <c r="OIQ33" s="731"/>
      <c r="OIR33" s="731"/>
      <c r="OIS33" s="731"/>
      <c r="OIT33" s="731"/>
      <c r="OIU33" s="731"/>
      <c r="OIV33" s="731"/>
      <c r="OIW33" s="731"/>
      <c r="OIX33" s="731"/>
      <c r="OIY33" s="731"/>
      <c r="OIZ33" s="731"/>
      <c r="OJA33" s="731"/>
      <c r="OJB33" s="731"/>
      <c r="OJC33" s="731"/>
      <c r="OJD33" s="731"/>
      <c r="OJE33" s="731"/>
      <c r="OJF33" s="731"/>
      <c r="OJG33" s="731"/>
      <c r="OJH33" s="731"/>
      <c r="OJI33" s="731"/>
      <c r="OJJ33" s="731"/>
      <c r="OJK33" s="731"/>
      <c r="OJL33" s="731"/>
      <c r="OJM33" s="731"/>
      <c r="OJN33" s="731"/>
      <c r="OJO33" s="731"/>
      <c r="OJP33" s="731"/>
      <c r="OJQ33" s="731"/>
      <c r="OJR33" s="731"/>
      <c r="OJS33" s="731"/>
      <c r="OJT33" s="731"/>
      <c r="OJU33" s="731"/>
      <c r="OJV33" s="731"/>
      <c r="OJW33" s="731"/>
      <c r="OJX33" s="731"/>
      <c r="OJY33" s="731"/>
      <c r="OJZ33" s="731"/>
      <c r="OKA33" s="731"/>
      <c r="OKB33" s="731"/>
      <c r="OKC33" s="731"/>
      <c r="OKD33" s="731"/>
      <c r="OKE33" s="731"/>
      <c r="OKF33" s="731"/>
      <c r="OKG33" s="731"/>
      <c r="OKH33" s="731"/>
      <c r="OKI33" s="731"/>
      <c r="OKJ33" s="731"/>
      <c r="OKK33" s="731"/>
      <c r="OKL33" s="731"/>
      <c r="OKM33" s="731"/>
      <c r="OKN33" s="731"/>
      <c r="OKO33" s="731"/>
      <c r="OKP33" s="731"/>
      <c r="OKQ33" s="731"/>
      <c r="OKR33" s="731"/>
      <c r="OKS33" s="731"/>
      <c r="OKT33" s="731"/>
      <c r="OKU33" s="731"/>
      <c r="OKV33" s="731"/>
      <c r="OKW33" s="731"/>
      <c r="OKX33" s="731"/>
      <c r="OKY33" s="731"/>
      <c r="OKZ33" s="731"/>
      <c r="OLA33" s="731"/>
      <c r="OLB33" s="731"/>
      <c r="OLC33" s="731"/>
      <c r="OLD33" s="731"/>
      <c r="OLE33" s="731"/>
      <c r="OLF33" s="731"/>
      <c r="OLG33" s="731"/>
      <c r="OLH33" s="731"/>
      <c r="OLI33" s="731"/>
      <c r="OLJ33" s="731"/>
      <c r="OLK33" s="731"/>
      <c r="OLL33" s="731"/>
      <c r="OLM33" s="731"/>
      <c r="OLN33" s="731"/>
      <c r="OLO33" s="731"/>
      <c r="OLP33" s="731"/>
      <c r="OLQ33" s="731"/>
      <c r="OLR33" s="731"/>
      <c r="OLS33" s="731"/>
      <c r="OLT33" s="731"/>
      <c r="OLU33" s="731"/>
      <c r="OLV33" s="731"/>
      <c r="OLW33" s="731"/>
      <c r="OLX33" s="731"/>
      <c r="OLY33" s="731"/>
      <c r="OLZ33" s="731"/>
      <c r="OMA33" s="731"/>
      <c r="OMB33" s="731"/>
      <c r="OMC33" s="731"/>
      <c r="OMD33" s="731"/>
      <c r="OME33" s="731"/>
      <c r="OMF33" s="731"/>
      <c r="OMG33" s="731"/>
      <c r="OMH33" s="731"/>
      <c r="OMI33" s="731"/>
      <c r="OMJ33" s="731"/>
      <c r="OMK33" s="731"/>
      <c r="OML33" s="731"/>
      <c r="OMM33" s="731"/>
      <c r="OMN33" s="731"/>
      <c r="OMO33" s="731"/>
      <c r="OMP33" s="731"/>
      <c r="OMQ33" s="731"/>
      <c r="OMR33" s="731"/>
      <c r="OMS33" s="731"/>
      <c r="OMT33" s="731"/>
      <c r="OMU33" s="731"/>
      <c r="OMV33" s="731"/>
      <c r="OMW33" s="731"/>
      <c r="OMX33" s="731"/>
      <c r="OMY33" s="731"/>
      <c r="OMZ33" s="731"/>
      <c r="ONA33" s="731"/>
      <c r="ONB33" s="731"/>
      <c r="ONC33" s="731"/>
      <c r="OND33" s="731"/>
      <c r="ONE33" s="731"/>
      <c r="ONF33" s="731"/>
      <c r="ONG33" s="731"/>
      <c r="ONH33" s="731"/>
      <c r="ONI33" s="731"/>
      <c r="ONJ33" s="731"/>
      <c r="ONK33" s="731"/>
      <c r="ONL33" s="731"/>
      <c r="ONM33" s="731"/>
      <c r="ONN33" s="731"/>
      <c r="ONO33" s="731"/>
      <c r="ONP33" s="731"/>
      <c r="ONQ33" s="731"/>
      <c r="ONR33" s="731"/>
      <c r="ONS33" s="731"/>
      <c r="ONT33" s="731"/>
      <c r="ONU33" s="731"/>
      <c r="ONV33" s="731"/>
      <c r="ONW33" s="731"/>
      <c r="ONX33" s="731"/>
      <c r="ONY33" s="731"/>
      <c r="ONZ33" s="731"/>
      <c r="OOA33" s="731"/>
      <c r="OOB33" s="731"/>
      <c r="OOC33" s="731"/>
      <c r="OOD33" s="731"/>
      <c r="OOE33" s="731"/>
      <c r="OOF33" s="731"/>
      <c r="OOG33" s="731"/>
      <c r="OOH33" s="731"/>
      <c r="OOI33" s="731"/>
      <c r="OOJ33" s="731"/>
      <c r="OOK33" s="731"/>
      <c r="OOL33" s="731"/>
      <c r="OOM33" s="731"/>
      <c r="OON33" s="731"/>
      <c r="OOO33" s="731"/>
      <c r="OOP33" s="731"/>
      <c r="OOQ33" s="731"/>
      <c r="OOR33" s="731"/>
      <c r="OOS33" s="731"/>
      <c r="OOT33" s="731"/>
      <c r="OOU33" s="731"/>
      <c r="OOV33" s="731"/>
      <c r="OOW33" s="731"/>
      <c r="OOX33" s="731"/>
      <c r="OOY33" s="731"/>
      <c r="OOZ33" s="731"/>
      <c r="OPA33" s="731"/>
      <c r="OPB33" s="731"/>
      <c r="OPC33" s="731"/>
      <c r="OPD33" s="731"/>
      <c r="OPE33" s="731"/>
      <c r="OPF33" s="731"/>
      <c r="OPG33" s="731"/>
      <c r="OPH33" s="731"/>
      <c r="OPI33" s="731"/>
      <c r="OPJ33" s="731"/>
      <c r="OPK33" s="731"/>
      <c r="OPL33" s="731"/>
      <c r="OPM33" s="731"/>
      <c r="OPN33" s="731"/>
      <c r="OPO33" s="731"/>
      <c r="OPP33" s="731"/>
      <c r="OPQ33" s="731"/>
      <c r="OPR33" s="731"/>
      <c r="OPS33" s="731"/>
      <c r="OPT33" s="731"/>
      <c r="OPU33" s="731"/>
      <c r="OPV33" s="731"/>
      <c r="OPW33" s="731"/>
      <c r="OPX33" s="731"/>
      <c r="OPY33" s="731"/>
      <c r="OPZ33" s="731"/>
      <c r="OQA33" s="731"/>
      <c r="OQB33" s="731"/>
      <c r="OQC33" s="731"/>
      <c r="OQD33" s="731"/>
      <c r="OQE33" s="731"/>
      <c r="OQF33" s="731"/>
      <c r="OQG33" s="731"/>
      <c r="OQH33" s="731"/>
      <c r="OQI33" s="731"/>
      <c r="OQJ33" s="731"/>
      <c r="OQK33" s="731"/>
      <c r="OQL33" s="731"/>
      <c r="OQM33" s="731"/>
      <c r="OQN33" s="731"/>
      <c r="OQO33" s="731"/>
      <c r="OQP33" s="731"/>
      <c r="OQQ33" s="731"/>
      <c r="OQR33" s="731"/>
      <c r="OQS33" s="731"/>
      <c r="OQT33" s="731"/>
      <c r="OQU33" s="731"/>
      <c r="OQV33" s="731"/>
      <c r="OQW33" s="731"/>
      <c r="OQX33" s="731"/>
      <c r="OQY33" s="731"/>
      <c r="OQZ33" s="731"/>
      <c r="ORA33" s="731"/>
      <c r="ORB33" s="731"/>
      <c r="ORC33" s="731"/>
      <c r="ORD33" s="731"/>
      <c r="ORE33" s="731"/>
      <c r="ORF33" s="731"/>
      <c r="ORG33" s="731"/>
      <c r="ORH33" s="731"/>
      <c r="ORI33" s="731"/>
      <c r="ORJ33" s="731"/>
      <c r="ORK33" s="731"/>
      <c r="ORL33" s="731"/>
      <c r="ORM33" s="731"/>
      <c r="ORN33" s="731"/>
      <c r="ORO33" s="731"/>
      <c r="ORP33" s="731"/>
      <c r="ORQ33" s="731"/>
      <c r="ORR33" s="731"/>
      <c r="ORS33" s="731"/>
      <c r="ORT33" s="731"/>
      <c r="ORU33" s="731"/>
      <c r="ORV33" s="731"/>
      <c r="ORW33" s="731"/>
      <c r="ORX33" s="731"/>
      <c r="ORY33" s="731"/>
      <c r="ORZ33" s="731"/>
      <c r="OSA33" s="731"/>
      <c r="OSB33" s="731"/>
      <c r="OSC33" s="731"/>
      <c r="OSD33" s="731"/>
      <c r="OSE33" s="731"/>
      <c r="OSF33" s="731"/>
      <c r="OSG33" s="731"/>
      <c r="OSH33" s="731"/>
      <c r="OSI33" s="731"/>
      <c r="OSJ33" s="731"/>
      <c r="OSK33" s="731"/>
      <c r="OSL33" s="731"/>
      <c r="OSM33" s="731"/>
      <c r="OSN33" s="731"/>
      <c r="OSO33" s="731"/>
      <c r="OSP33" s="731"/>
      <c r="OSQ33" s="731"/>
      <c r="OSR33" s="731"/>
      <c r="OSS33" s="731"/>
      <c r="OST33" s="731"/>
      <c r="OSU33" s="731"/>
      <c r="OSV33" s="731"/>
      <c r="OSW33" s="731"/>
      <c r="OSX33" s="731"/>
      <c r="OSY33" s="731"/>
      <c r="OSZ33" s="731"/>
      <c r="OTA33" s="731"/>
      <c r="OTB33" s="731"/>
      <c r="OTC33" s="731"/>
      <c r="OTD33" s="731"/>
      <c r="OTE33" s="731"/>
      <c r="OTF33" s="731"/>
      <c r="OTG33" s="731"/>
      <c r="OTH33" s="731"/>
      <c r="OTI33" s="731"/>
      <c r="OTJ33" s="731"/>
      <c r="OTK33" s="731"/>
      <c r="OTL33" s="731"/>
      <c r="OTM33" s="731"/>
      <c r="OTN33" s="731"/>
      <c r="OTO33" s="731"/>
      <c r="OTP33" s="731"/>
      <c r="OTQ33" s="731"/>
      <c r="OTR33" s="731"/>
      <c r="OTS33" s="731"/>
      <c r="OTT33" s="731"/>
      <c r="OTU33" s="731"/>
      <c r="OTV33" s="731"/>
      <c r="OTW33" s="731"/>
      <c r="OTX33" s="731"/>
      <c r="OTY33" s="731"/>
      <c r="OTZ33" s="731"/>
      <c r="OUA33" s="731"/>
      <c r="OUB33" s="731"/>
      <c r="OUC33" s="731"/>
      <c r="OUD33" s="731"/>
      <c r="OUE33" s="731"/>
      <c r="OUF33" s="731"/>
      <c r="OUG33" s="731"/>
      <c r="OUH33" s="731"/>
      <c r="OUI33" s="731"/>
      <c r="OUJ33" s="731"/>
      <c r="OUK33" s="731"/>
      <c r="OUL33" s="731"/>
      <c r="OUM33" s="731"/>
      <c r="OUN33" s="731"/>
      <c r="OUO33" s="731"/>
      <c r="OUP33" s="731"/>
      <c r="OUQ33" s="731"/>
      <c r="OUR33" s="731"/>
      <c r="OUS33" s="731"/>
      <c r="OUT33" s="731"/>
      <c r="OUU33" s="731"/>
      <c r="OUV33" s="731"/>
      <c r="OUW33" s="731"/>
      <c r="OUX33" s="731"/>
      <c r="OUY33" s="731"/>
      <c r="OUZ33" s="731"/>
      <c r="OVA33" s="731"/>
      <c r="OVB33" s="731"/>
      <c r="OVC33" s="731"/>
      <c r="OVD33" s="731"/>
      <c r="OVE33" s="731"/>
      <c r="OVF33" s="731"/>
      <c r="OVG33" s="731"/>
      <c r="OVH33" s="731"/>
      <c r="OVI33" s="731"/>
      <c r="OVJ33" s="731"/>
      <c r="OVK33" s="731"/>
      <c r="OVL33" s="731"/>
      <c r="OVM33" s="731"/>
      <c r="OVN33" s="731"/>
      <c r="OVO33" s="731"/>
      <c r="OVP33" s="731"/>
      <c r="OVQ33" s="731"/>
      <c r="OVR33" s="731"/>
      <c r="OVS33" s="731"/>
      <c r="OVT33" s="731"/>
      <c r="OVU33" s="731"/>
      <c r="OVV33" s="731"/>
      <c r="OVW33" s="731"/>
      <c r="OVX33" s="731"/>
      <c r="OVY33" s="731"/>
      <c r="OVZ33" s="731"/>
      <c r="OWA33" s="731"/>
      <c r="OWB33" s="731"/>
      <c r="OWC33" s="731"/>
      <c r="OWD33" s="731"/>
      <c r="OWE33" s="731"/>
      <c r="OWF33" s="731"/>
      <c r="OWG33" s="731"/>
      <c r="OWH33" s="731"/>
      <c r="OWI33" s="731"/>
      <c r="OWJ33" s="731"/>
      <c r="OWK33" s="731"/>
      <c r="OWL33" s="731"/>
      <c r="OWM33" s="731"/>
      <c r="OWN33" s="731"/>
      <c r="OWO33" s="731"/>
      <c r="OWP33" s="731"/>
      <c r="OWQ33" s="731"/>
      <c r="OWR33" s="731"/>
      <c r="OWS33" s="731"/>
      <c r="OWT33" s="731"/>
      <c r="OWU33" s="731"/>
      <c r="OWV33" s="731"/>
      <c r="OWW33" s="731"/>
      <c r="OWX33" s="731"/>
      <c r="OWY33" s="731"/>
      <c r="OWZ33" s="731"/>
      <c r="OXA33" s="731"/>
      <c r="OXB33" s="731"/>
      <c r="OXC33" s="731"/>
      <c r="OXD33" s="731"/>
      <c r="OXE33" s="731"/>
      <c r="OXF33" s="731"/>
      <c r="OXG33" s="731"/>
      <c r="OXH33" s="731"/>
      <c r="OXI33" s="731"/>
      <c r="OXJ33" s="731"/>
      <c r="OXK33" s="731"/>
      <c r="OXL33" s="731"/>
      <c r="OXM33" s="731"/>
      <c r="OXN33" s="731"/>
      <c r="OXO33" s="731"/>
      <c r="OXP33" s="731"/>
      <c r="OXQ33" s="731"/>
      <c r="OXR33" s="731"/>
      <c r="OXS33" s="731"/>
      <c r="OXT33" s="731"/>
      <c r="OXU33" s="731"/>
      <c r="OXV33" s="731"/>
      <c r="OXW33" s="731"/>
      <c r="OXX33" s="731"/>
      <c r="OXY33" s="731"/>
      <c r="OXZ33" s="731"/>
      <c r="OYA33" s="731"/>
      <c r="OYB33" s="731"/>
      <c r="OYC33" s="731"/>
      <c r="OYD33" s="731"/>
      <c r="OYE33" s="731"/>
      <c r="OYF33" s="731"/>
      <c r="OYG33" s="731"/>
      <c r="OYH33" s="731"/>
      <c r="OYI33" s="731"/>
      <c r="OYJ33" s="731"/>
      <c r="OYK33" s="731"/>
      <c r="OYL33" s="731"/>
      <c r="OYM33" s="731"/>
      <c r="OYN33" s="731"/>
      <c r="OYO33" s="731"/>
      <c r="OYP33" s="731"/>
      <c r="OYQ33" s="731"/>
      <c r="OYR33" s="731"/>
      <c r="OYS33" s="731"/>
      <c r="OYT33" s="731"/>
      <c r="OYU33" s="731"/>
      <c r="OYV33" s="731"/>
      <c r="OYW33" s="731"/>
      <c r="OYX33" s="731"/>
      <c r="OYY33" s="731"/>
      <c r="OYZ33" s="731"/>
      <c r="OZA33" s="731"/>
      <c r="OZB33" s="731"/>
      <c r="OZC33" s="731"/>
      <c r="OZD33" s="731"/>
      <c r="OZE33" s="731"/>
      <c r="OZF33" s="731"/>
      <c r="OZG33" s="731"/>
      <c r="OZH33" s="731"/>
      <c r="OZI33" s="731"/>
      <c r="OZJ33" s="731"/>
      <c r="OZK33" s="731"/>
      <c r="OZL33" s="731"/>
      <c r="OZM33" s="731"/>
      <c r="OZN33" s="731"/>
      <c r="OZO33" s="731"/>
      <c r="OZP33" s="731"/>
      <c r="OZQ33" s="731"/>
      <c r="OZR33" s="731"/>
      <c r="OZS33" s="731"/>
      <c r="OZT33" s="731"/>
      <c r="OZU33" s="731"/>
      <c r="OZV33" s="731"/>
      <c r="OZW33" s="731"/>
      <c r="OZX33" s="731"/>
      <c r="OZY33" s="731"/>
      <c r="OZZ33" s="731"/>
      <c r="PAA33" s="731"/>
      <c r="PAB33" s="731"/>
      <c r="PAC33" s="731"/>
      <c r="PAD33" s="731"/>
      <c r="PAE33" s="731"/>
      <c r="PAF33" s="731"/>
      <c r="PAG33" s="731"/>
      <c r="PAH33" s="731"/>
      <c r="PAI33" s="731"/>
      <c r="PAJ33" s="731"/>
      <c r="PAK33" s="731"/>
      <c r="PAL33" s="731"/>
      <c r="PAM33" s="731"/>
      <c r="PAN33" s="731"/>
      <c r="PAO33" s="731"/>
      <c r="PAP33" s="731"/>
      <c r="PAQ33" s="731"/>
      <c r="PAR33" s="731"/>
      <c r="PAS33" s="731"/>
      <c r="PAT33" s="731"/>
      <c r="PAU33" s="731"/>
      <c r="PAV33" s="731"/>
      <c r="PAW33" s="731"/>
      <c r="PAX33" s="731"/>
      <c r="PAY33" s="731"/>
      <c r="PAZ33" s="731"/>
      <c r="PBA33" s="731"/>
      <c r="PBB33" s="731"/>
      <c r="PBC33" s="731"/>
      <c r="PBD33" s="731"/>
      <c r="PBE33" s="731"/>
      <c r="PBF33" s="731"/>
      <c r="PBG33" s="731"/>
      <c r="PBH33" s="731"/>
      <c r="PBI33" s="731"/>
      <c r="PBJ33" s="731"/>
      <c r="PBK33" s="731"/>
      <c r="PBL33" s="731"/>
      <c r="PBM33" s="731"/>
      <c r="PBN33" s="731"/>
      <c r="PBO33" s="731"/>
      <c r="PBP33" s="731"/>
      <c r="PBQ33" s="731"/>
      <c r="PBR33" s="731"/>
      <c r="PBS33" s="731"/>
      <c r="PBT33" s="731"/>
      <c r="PBU33" s="731"/>
      <c r="PBV33" s="731"/>
      <c r="PBW33" s="731"/>
      <c r="PBX33" s="731"/>
      <c r="PBY33" s="731"/>
      <c r="PBZ33" s="731"/>
      <c r="PCA33" s="731"/>
      <c r="PCB33" s="731"/>
      <c r="PCC33" s="731"/>
      <c r="PCD33" s="731"/>
      <c r="PCE33" s="731"/>
      <c r="PCF33" s="731"/>
      <c r="PCG33" s="731"/>
      <c r="PCH33" s="731"/>
      <c r="PCI33" s="731"/>
      <c r="PCJ33" s="731"/>
      <c r="PCK33" s="731"/>
      <c r="PCL33" s="731"/>
      <c r="PCM33" s="731"/>
      <c r="PCN33" s="731"/>
      <c r="PCO33" s="731"/>
      <c r="PCP33" s="731"/>
      <c r="PCQ33" s="731"/>
      <c r="PCR33" s="731"/>
      <c r="PCS33" s="731"/>
      <c r="PCT33" s="731"/>
      <c r="PCU33" s="731"/>
      <c r="PCV33" s="731"/>
      <c r="PCW33" s="731"/>
      <c r="PCX33" s="731"/>
      <c r="PCY33" s="731"/>
      <c r="PCZ33" s="731"/>
      <c r="PDA33" s="731"/>
      <c r="PDB33" s="731"/>
      <c r="PDC33" s="731"/>
      <c r="PDD33" s="731"/>
      <c r="PDE33" s="731"/>
      <c r="PDF33" s="731"/>
      <c r="PDG33" s="731"/>
      <c r="PDH33" s="731"/>
      <c r="PDI33" s="731"/>
      <c r="PDJ33" s="731"/>
      <c r="PDK33" s="731"/>
      <c r="PDL33" s="731"/>
      <c r="PDM33" s="731"/>
      <c r="PDN33" s="731"/>
      <c r="PDO33" s="731"/>
      <c r="PDP33" s="731"/>
      <c r="PDQ33" s="731"/>
      <c r="PDR33" s="731"/>
      <c r="PDS33" s="731"/>
      <c r="PDT33" s="731"/>
      <c r="PDU33" s="731"/>
      <c r="PDV33" s="731"/>
      <c r="PDW33" s="731"/>
      <c r="PDX33" s="731"/>
      <c r="PDY33" s="731"/>
      <c r="PDZ33" s="731"/>
      <c r="PEA33" s="731"/>
      <c r="PEB33" s="731"/>
      <c r="PEC33" s="731"/>
      <c r="PED33" s="731"/>
      <c r="PEE33" s="731"/>
      <c r="PEF33" s="731"/>
      <c r="PEG33" s="731"/>
      <c r="PEH33" s="731"/>
      <c r="PEI33" s="731"/>
      <c r="PEJ33" s="731"/>
      <c r="PEK33" s="731"/>
      <c r="PEL33" s="731"/>
      <c r="PEM33" s="731"/>
      <c r="PEN33" s="731"/>
      <c r="PEO33" s="731"/>
      <c r="PEP33" s="731"/>
      <c r="PEQ33" s="731"/>
      <c r="PER33" s="731"/>
      <c r="PES33" s="731"/>
      <c r="PET33" s="731"/>
      <c r="PEU33" s="731"/>
      <c r="PEV33" s="731"/>
      <c r="PEW33" s="731"/>
      <c r="PEX33" s="731"/>
      <c r="PEY33" s="731"/>
      <c r="PEZ33" s="731"/>
      <c r="PFA33" s="731"/>
      <c r="PFB33" s="731"/>
      <c r="PFC33" s="731"/>
      <c r="PFD33" s="731"/>
      <c r="PFE33" s="731"/>
      <c r="PFF33" s="731"/>
      <c r="PFG33" s="731"/>
      <c r="PFH33" s="731"/>
      <c r="PFI33" s="731"/>
      <c r="PFJ33" s="731"/>
      <c r="PFK33" s="731"/>
      <c r="PFL33" s="731"/>
      <c r="PFM33" s="731"/>
      <c r="PFN33" s="731"/>
      <c r="PFO33" s="731"/>
      <c r="PFP33" s="731"/>
      <c r="PFQ33" s="731"/>
      <c r="PFR33" s="731"/>
      <c r="PFS33" s="731"/>
      <c r="PFT33" s="731"/>
      <c r="PFU33" s="731"/>
      <c r="PFV33" s="731"/>
      <c r="PFW33" s="731"/>
      <c r="PFX33" s="731"/>
      <c r="PFY33" s="731"/>
      <c r="PFZ33" s="731"/>
      <c r="PGA33" s="731"/>
      <c r="PGB33" s="731"/>
      <c r="PGC33" s="731"/>
      <c r="PGD33" s="731"/>
      <c r="PGE33" s="731"/>
      <c r="PGF33" s="731"/>
      <c r="PGG33" s="731"/>
      <c r="PGH33" s="731"/>
      <c r="PGI33" s="731"/>
      <c r="PGJ33" s="731"/>
      <c r="PGK33" s="731"/>
      <c r="PGL33" s="731"/>
      <c r="PGM33" s="731"/>
      <c r="PGN33" s="731"/>
      <c r="PGO33" s="731"/>
      <c r="PGP33" s="731"/>
      <c r="PGQ33" s="731"/>
      <c r="PGR33" s="731"/>
      <c r="PGS33" s="731"/>
      <c r="PGT33" s="731"/>
      <c r="PGU33" s="731"/>
      <c r="PGV33" s="731"/>
      <c r="PGW33" s="731"/>
      <c r="PGX33" s="731"/>
      <c r="PGY33" s="731"/>
      <c r="PGZ33" s="731"/>
      <c r="PHA33" s="731"/>
      <c r="PHB33" s="731"/>
      <c r="PHC33" s="731"/>
      <c r="PHD33" s="731"/>
      <c r="PHE33" s="731"/>
      <c r="PHF33" s="731"/>
      <c r="PHG33" s="731"/>
      <c r="PHH33" s="731"/>
      <c r="PHI33" s="731"/>
      <c r="PHJ33" s="731"/>
      <c r="PHK33" s="731"/>
      <c r="PHL33" s="731"/>
      <c r="PHM33" s="731"/>
      <c r="PHN33" s="731"/>
      <c r="PHO33" s="731"/>
      <c r="PHP33" s="731"/>
      <c r="PHQ33" s="731"/>
      <c r="PHR33" s="731"/>
      <c r="PHS33" s="731"/>
      <c r="PHT33" s="731"/>
      <c r="PHU33" s="731"/>
      <c r="PHV33" s="731"/>
      <c r="PHW33" s="731"/>
      <c r="PHX33" s="731"/>
      <c r="PHY33" s="731"/>
      <c r="PHZ33" s="731"/>
      <c r="PIA33" s="731"/>
      <c r="PIB33" s="731"/>
      <c r="PIC33" s="731"/>
      <c r="PID33" s="731"/>
      <c r="PIE33" s="731"/>
      <c r="PIF33" s="731"/>
      <c r="PIG33" s="731"/>
      <c r="PIH33" s="731"/>
      <c r="PII33" s="731"/>
      <c r="PIJ33" s="731"/>
      <c r="PIK33" s="731"/>
      <c r="PIL33" s="731"/>
      <c r="PIM33" s="731"/>
      <c r="PIN33" s="731"/>
      <c r="PIO33" s="731"/>
      <c r="PIP33" s="731"/>
      <c r="PIQ33" s="731"/>
      <c r="PIR33" s="731"/>
      <c r="PIS33" s="731"/>
      <c r="PIT33" s="731"/>
      <c r="PIU33" s="731"/>
      <c r="PIV33" s="731"/>
      <c r="PIW33" s="731"/>
      <c r="PIX33" s="731"/>
      <c r="PIY33" s="731"/>
      <c r="PIZ33" s="731"/>
      <c r="PJA33" s="731"/>
      <c r="PJB33" s="731"/>
      <c r="PJC33" s="731"/>
      <c r="PJD33" s="731"/>
      <c r="PJE33" s="731"/>
      <c r="PJF33" s="731"/>
      <c r="PJG33" s="731"/>
      <c r="PJH33" s="731"/>
      <c r="PJI33" s="731"/>
      <c r="PJJ33" s="731"/>
      <c r="PJK33" s="731"/>
      <c r="PJL33" s="731"/>
      <c r="PJM33" s="731"/>
      <c r="PJN33" s="731"/>
      <c r="PJO33" s="731"/>
      <c r="PJP33" s="731"/>
      <c r="PJQ33" s="731"/>
      <c r="PJR33" s="731"/>
      <c r="PJS33" s="731"/>
      <c r="PJT33" s="731"/>
      <c r="PJU33" s="731"/>
      <c r="PJV33" s="731"/>
      <c r="PJW33" s="731"/>
      <c r="PJX33" s="731"/>
      <c r="PJY33" s="731"/>
      <c r="PJZ33" s="731"/>
      <c r="PKA33" s="731"/>
      <c r="PKB33" s="731"/>
      <c r="PKC33" s="731"/>
      <c r="PKD33" s="731"/>
      <c r="PKE33" s="731"/>
      <c r="PKF33" s="731"/>
      <c r="PKG33" s="731"/>
      <c r="PKH33" s="731"/>
      <c r="PKI33" s="731"/>
      <c r="PKJ33" s="731"/>
      <c r="PKK33" s="731"/>
      <c r="PKL33" s="731"/>
      <c r="PKM33" s="731"/>
      <c r="PKN33" s="731"/>
      <c r="PKO33" s="731"/>
      <c r="PKP33" s="731"/>
      <c r="PKQ33" s="731"/>
      <c r="PKR33" s="731"/>
      <c r="PKS33" s="731"/>
      <c r="PKT33" s="731"/>
      <c r="PKU33" s="731"/>
      <c r="PKV33" s="731"/>
      <c r="PKW33" s="731"/>
      <c r="PKX33" s="731"/>
      <c r="PKY33" s="731"/>
      <c r="PKZ33" s="731"/>
      <c r="PLA33" s="731"/>
      <c r="PLB33" s="731"/>
      <c r="PLC33" s="731"/>
      <c r="PLD33" s="731"/>
      <c r="PLE33" s="731"/>
      <c r="PLF33" s="731"/>
      <c r="PLG33" s="731"/>
      <c r="PLH33" s="731"/>
      <c r="PLI33" s="731"/>
      <c r="PLJ33" s="731"/>
      <c r="PLK33" s="731"/>
      <c r="PLL33" s="731"/>
      <c r="PLM33" s="731"/>
      <c r="PLN33" s="731"/>
      <c r="PLO33" s="731"/>
      <c r="PLP33" s="731"/>
      <c r="PLQ33" s="731"/>
      <c r="PLR33" s="731"/>
      <c r="PLS33" s="731"/>
      <c r="PLT33" s="731"/>
      <c r="PLU33" s="731"/>
      <c r="PLV33" s="731"/>
      <c r="PLW33" s="731"/>
      <c r="PLX33" s="731"/>
      <c r="PLY33" s="731"/>
      <c r="PLZ33" s="731"/>
      <c r="PMA33" s="731"/>
      <c r="PMB33" s="731"/>
      <c r="PMC33" s="731"/>
      <c r="PMD33" s="731"/>
      <c r="PME33" s="731"/>
      <c r="PMF33" s="731"/>
      <c r="PMG33" s="731"/>
      <c r="PMH33" s="731"/>
      <c r="PMI33" s="731"/>
      <c r="PMJ33" s="731"/>
      <c r="PMK33" s="731"/>
      <c r="PML33" s="731"/>
      <c r="PMM33" s="731"/>
      <c r="PMN33" s="731"/>
      <c r="PMO33" s="731"/>
      <c r="PMP33" s="731"/>
      <c r="PMQ33" s="731"/>
      <c r="PMR33" s="731"/>
      <c r="PMS33" s="731"/>
      <c r="PMT33" s="731"/>
      <c r="PMU33" s="731"/>
      <c r="PMV33" s="731"/>
      <c r="PMW33" s="731"/>
      <c r="PMX33" s="731"/>
      <c r="PMY33" s="731"/>
      <c r="PMZ33" s="731"/>
      <c r="PNA33" s="731"/>
      <c r="PNB33" s="731"/>
      <c r="PNC33" s="731"/>
      <c r="PND33" s="731"/>
      <c r="PNE33" s="731"/>
      <c r="PNF33" s="731"/>
      <c r="PNG33" s="731"/>
      <c r="PNH33" s="731"/>
      <c r="PNI33" s="731"/>
      <c r="PNJ33" s="731"/>
      <c r="PNK33" s="731"/>
      <c r="PNL33" s="731"/>
      <c r="PNM33" s="731"/>
      <c r="PNN33" s="731"/>
      <c r="PNO33" s="731"/>
      <c r="PNP33" s="731"/>
      <c r="PNQ33" s="731"/>
      <c r="PNR33" s="731"/>
      <c r="PNS33" s="731"/>
      <c r="PNT33" s="731"/>
      <c r="PNU33" s="731"/>
      <c r="PNV33" s="731"/>
      <c r="PNW33" s="731"/>
      <c r="PNX33" s="731"/>
      <c r="PNY33" s="731"/>
      <c r="PNZ33" s="731"/>
      <c r="POA33" s="731"/>
      <c r="POB33" s="731"/>
      <c r="POC33" s="731"/>
      <c r="POD33" s="731"/>
      <c r="POE33" s="731"/>
      <c r="POF33" s="731"/>
      <c r="POG33" s="731"/>
      <c r="POH33" s="731"/>
      <c r="POI33" s="731"/>
      <c r="POJ33" s="731"/>
      <c r="POK33" s="731"/>
      <c r="POL33" s="731"/>
      <c r="POM33" s="731"/>
      <c r="PON33" s="731"/>
      <c r="POO33" s="731"/>
      <c r="POP33" s="731"/>
      <c r="POQ33" s="731"/>
      <c r="POR33" s="731"/>
      <c r="POS33" s="731"/>
      <c r="POT33" s="731"/>
      <c r="POU33" s="731"/>
      <c r="POV33" s="731"/>
      <c r="POW33" s="731"/>
      <c r="POX33" s="731"/>
      <c r="POY33" s="731"/>
      <c r="POZ33" s="731"/>
      <c r="PPA33" s="731"/>
      <c r="PPB33" s="731"/>
      <c r="PPC33" s="731"/>
      <c r="PPD33" s="731"/>
      <c r="PPE33" s="731"/>
      <c r="PPF33" s="731"/>
      <c r="PPG33" s="731"/>
      <c r="PPH33" s="731"/>
      <c r="PPI33" s="731"/>
      <c r="PPJ33" s="731"/>
      <c r="PPK33" s="731"/>
      <c r="PPL33" s="731"/>
      <c r="PPM33" s="731"/>
      <c r="PPN33" s="731"/>
      <c r="PPO33" s="731"/>
      <c r="PPP33" s="731"/>
      <c r="PPQ33" s="731"/>
      <c r="PPR33" s="731"/>
      <c r="PPS33" s="731"/>
      <c r="PPT33" s="731"/>
      <c r="PPU33" s="731"/>
      <c r="PPV33" s="731"/>
      <c r="PPW33" s="731"/>
      <c r="PPX33" s="731"/>
      <c r="PPY33" s="731"/>
      <c r="PPZ33" s="731"/>
      <c r="PQA33" s="731"/>
      <c r="PQB33" s="731"/>
      <c r="PQC33" s="731"/>
      <c r="PQD33" s="731"/>
      <c r="PQE33" s="731"/>
      <c r="PQF33" s="731"/>
      <c r="PQG33" s="731"/>
      <c r="PQH33" s="731"/>
      <c r="PQI33" s="731"/>
      <c r="PQJ33" s="731"/>
      <c r="PQK33" s="731"/>
      <c r="PQL33" s="731"/>
      <c r="PQM33" s="731"/>
      <c r="PQN33" s="731"/>
      <c r="PQO33" s="731"/>
      <c r="PQP33" s="731"/>
      <c r="PQQ33" s="731"/>
      <c r="PQR33" s="731"/>
      <c r="PQS33" s="731"/>
      <c r="PQT33" s="731"/>
      <c r="PQU33" s="731"/>
      <c r="PQV33" s="731"/>
      <c r="PQW33" s="731"/>
      <c r="PQX33" s="731"/>
      <c r="PQY33" s="731"/>
      <c r="PQZ33" s="731"/>
      <c r="PRA33" s="731"/>
      <c r="PRB33" s="731"/>
      <c r="PRC33" s="731"/>
      <c r="PRD33" s="731"/>
      <c r="PRE33" s="731"/>
      <c r="PRF33" s="731"/>
      <c r="PRG33" s="731"/>
      <c r="PRH33" s="731"/>
      <c r="PRI33" s="731"/>
      <c r="PRJ33" s="731"/>
      <c r="PRK33" s="731"/>
      <c r="PRL33" s="731"/>
      <c r="PRM33" s="731"/>
      <c r="PRN33" s="731"/>
      <c r="PRO33" s="731"/>
      <c r="PRP33" s="731"/>
      <c r="PRQ33" s="731"/>
      <c r="PRR33" s="731"/>
      <c r="PRS33" s="731"/>
      <c r="PRT33" s="731"/>
      <c r="PRU33" s="731"/>
      <c r="PRV33" s="731"/>
      <c r="PRW33" s="731"/>
      <c r="PRX33" s="731"/>
      <c r="PRY33" s="731"/>
      <c r="PRZ33" s="731"/>
      <c r="PSA33" s="731"/>
      <c r="PSB33" s="731"/>
      <c r="PSC33" s="731"/>
      <c r="PSD33" s="731"/>
      <c r="PSE33" s="731"/>
      <c r="PSF33" s="731"/>
      <c r="PSG33" s="731"/>
      <c r="PSH33" s="731"/>
      <c r="PSI33" s="731"/>
      <c r="PSJ33" s="731"/>
      <c r="PSK33" s="731"/>
      <c r="PSL33" s="731"/>
      <c r="PSM33" s="731"/>
      <c r="PSN33" s="731"/>
      <c r="PSO33" s="731"/>
      <c r="PSP33" s="731"/>
      <c r="PSQ33" s="731"/>
      <c r="PSR33" s="731"/>
      <c r="PSS33" s="731"/>
      <c r="PST33" s="731"/>
      <c r="PSU33" s="731"/>
      <c r="PSV33" s="731"/>
      <c r="PSW33" s="731"/>
      <c r="PSX33" s="731"/>
      <c r="PSY33" s="731"/>
      <c r="PSZ33" s="731"/>
      <c r="PTA33" s="731"/>
      <c r="PTB33" s="731"/>
      <c r="PTC33" s="731"/>
      <c r="PTD33" s="731"/>
      <c r="PTE33" s="731"/>
      <c r="PTF33" s="731"/>
      <c r="PTG33" s="731"/>
      <c r="PTH33" s="731"/>
      <c r="PTI33" s="731"/>
      <c r="PTJ33" s="731"/>
      <c r="PTK33" s="731"/>
      <c r="PTL33" s="731"/>
      <c r="PTM33" s="731"/>
      <c r="PTN33" s="731"/>
      <c r="PTO33" s="731"/>
      <c r="PTP33" s="731"/>
      <c r="PTQ33" s="731"/>
      <c r="PTR33" s="731"/>
      <c r="PTS33" s="731"/>
      <c r="PTT33" s="731"/>
      <c r="PTU33" s="731"/>
      <c r="PTV33" s="731"/>
      <c r="PTW33" s="731"/>
      <c r="PTX33" s="731"/>
      <c r="PTY33" s="731"/>
      <c r="PTZ33" s="731"/>
      <c r="PUA33" s="731"/>
      <c r="PUB33" s="731"/>
      <c r="PUC33" s="731"/>
      <c r="PUD33" s="731"/>
      <c r="PUE33" s="731"/>
      <c r="PUF33" s="731"/>
      <c r="PUG33" s="731"/>
      <c r="PUH33" s="731"/>
      <c r="PUI33" s="731"/>
      <c r="PUJ33" s="731"/>
      <c r="PUK33" s="731"/>
      <c r="PUL33" s="731"/>
      <c r="PUM33" s="731"/>
      <c r="PUN33" s="731"/>
      <c r="PUO33" s="731"/>
      <c r="PUP33" s="731"/>
      <c r="PUQ33" s="731"/>
      <c r="PUR33" s="731"/>
      <c r="PUS33" s="731"/>
      <c r="PUT33" s="731"/>
      <c r="PUU33" s="731"/>
      <c r="PUV33" s="731"/>
      <c r="PUW33" s="731"/>
      <c r="PUX33" s="731"/>
      <c r="PUY33" s="731"/>
      <c r="PUZ33" s="731"/>
      <c r="PVA33" s="731"/>
      <c r="PVB33" s="731"/>
      <c r="PVC33" s="731"/>
      <c r="PVD33" s="731"/>
      <c r="PVE33" s="731"/>
      <c r="PVF33" s="731"/>
      <c r="PVG33" s="731"/>
      <c r="PVH33" s="731"/>
      <c r="PVI33" s="731"/>
      <c r="PVJ33" s="731"/>
      <c r="PVK33" s="731"/>
      <c r="PVL33" s="731"/>
      <c r="PVM33" s="731"/>
      <c r="PVN33" s="731"/>
      <c r="PVO33" s="731"/>
      <c r="PVP33" s="731"/>
      <c r="PVQ33" s="731"/>
      <c r="PVR33" s="731"/>
      <c r="PVS33" s="731"/>
      <c r="PVT33" s="731"/>
      <c r="PVU33" s="731"/>
      <c r="PVV33" s="731"/>
      <c r="PVW33" s="731"/>
      <c r="PVX33" s="731"/>
      <c r="PVY33" s="731"/>
      <c r="PVZ33" s="731"/>
      <c r="PWA33" s="731"/>
      <c r="PWB33" s="731"/>
      <c r="PWC33" s="731"/>
      <c r="PWD33" s="731"/>
      <c r="PWE33" s="731"/>
      <c r="PWF33" s="731"/>
      <c r="PWG33" s="731"/>
      <c r="PWH33" s="731"/>
      <c r="PWI33" s="731"/>
      <c r="PWJ33" s="731"/>
      <c r="PWK33" s="731"/>
      <c r="PWL33" s="731"/>
      <c r="PWM33" s="731"/>
      <c r="PWN33" s="731"/>
      <c r="PWO33" s="731"/>
      <c r="PWP33" s="731"/>
      <c r="PWQ33" s="731"/>
      <c r="PWR33" s="731"/>
      <c r="PWS33" s="731"/>
      <c r="PWT33" s="731"/>
      <c r="PWU33" s="731"/>
      <c r="PWV33" s="731"/>
      <c r="PWW33" s="731"/>
      <c r="PWX33" s="731"/>
      <c r="PWY33" s="731"/>
      <c r="PWZ33" s="731"/>
      <c r="PXA33" s="731"/>
      <c r="PXB33" s="731"/>
      <c r="PXC33" s="731"/>
      <c r="PXD33" s="731"/>
      <c r="PXE33" s="731"/>
      <c r="PXF33" s="731"/>
      <c r="PXG33" s="731"/>
      <c r="PXH33" s="731"/>
      <c r="PXI33" s="731"/>
      <c r="PXJ33" s="731"/>
      <c r="PXK33" s="731"/>
      <c r="PXL33" s="731"/>
      <c r="PXM33" s="731"/>
      <c r="PXN33" s="731"/>
      <c r="PXO33" s="731"/>
      <c r="PXP33" s="731"/>
      <c r="PXQ33" s="731"/>
      <c r="PXR33" s="731"/>
      <c r="PXS33" s="731"/>
      <c r="PXT33" s="731"/>
      <c r="PXU33" s="731"/>
      <c r="PXV33" s="731"/>
      <c r="PXW33" s="731"/>
      <c r="PXX33" s="731"/>
      <c r="PXY33" s="731"/>
      <c r="PXZ33" s="731"/>
      <c r="PYA33" s="731"/>
      <c r="PYB33" s="731"/>
      <c r="PYC33" s="731"/>
      <c r="PYD33" s="731"/>
      <c r="PYE33" s="731"/>
      <c r="PYF33" s="731"/>
      <c r="PYG33" s="731"/>
      <c r="PYH33" s="731"/>
      <c r="PYI33" s="731"/>
      <c r="PYJ33" s="731"/>
      <c r="PYK33" s="731"/>
      <c r="PYL33" s="731"/>
      <c r="PYM33" s="731"/>
      <c r="PYN33" s="731"/>
      <c r="PYO33" s="731"/>
      <c r="PYP33" s="731"/>
      <c r="PYQ33" s="731"/>
      <c r="PYR33" s="731"/>
      <c r="PYS33" s="731"/>
      <c r="PYT33" s="731"/>
      <c r="PYU33" s="731"/>
      <c r="PYV33" s="731"/>
      <c r="PYW33" s="731"/>
      <c r="PYX33" s="731"/>
      <c r="PYY33" s="731"/>
      <c r="PYZ33" s="731"/>
      <c r="PZA33" s="731"/>
      <c r="PZB33" s="731"/>
      <c r="PZC33" s="731"/>
      <c r="PZD33" s="731"/>
      <c r="PZE33" s="731"/>
      <c r="PZF33" s="731"/>
      <c r="PZG33" s="731"/>
      <c r="PZH33" s="731"/>
      <c r="PZI33" s="731"/>
      <c r="PZJ33" s="731"/>
      <c r="PZK33" s="731"/>
      <c r="PZL33" s="731"/>
      <c r="PZM33" s="731"/>
      <c r="PZN33" s="731"/>
      <c r="PZO33" s="731"/>
      <c r="PZP33" s="731"/>
      <c r="PZQ33" s="731"/>
      <c r="PZR33" s="731"/>
      <c r="PZS33" s="731"/>
      <c r="PZT33" s="731"/>
      <c r="PZU33" s="731"/>
      <c r="PZV33" s="731"/>
      <c r="PZW33" s="731"/>
      <c r="PZX33" s="731"/>
      <c r="PZY33" s="731"/>
      <c r="PZZ33" s="731"/>
      <c r="QAA33" s="731"/>
      <c r="QAB33" s="731"/>
      <c r="QAC33" s="731"/>
      <c r="QAD33" s="731"/>
      <c r="QAE33" s="731"/>
      <c r="QAF33" s="731"/>
      <c r="QAG33" s="731"/>
      <c r="QAH33" s="731"/>
      <c r="QAI33" s="731"/>
      <c r="QAJ33" s="731"/>
      <c r="QAK33" s="731"/>
      <c r="QAL33" s="731"/>
      <c r="QAM33" s="731"/>
      <c r="QAN33" s="731"/>
      <c r="QAO33" s="731"/>
      <c r="QAP33" s="731"/>
      <c r="QAQ33" s="731"/>
      <c r="QAR33" s="731"/>
      <c r="QAS33" s="731"/>
      <c r="QAT33" s="731"/>
      <c r="QAU33" s="731"/>
      <c r="QAV33" s="731"/>
      <c r="QAW33" s="731"/>
      <c r="QAX33" s="731"/>
      <c r="QAY33" s="731"/>
      <c r="QAZ33" s="731"/>
      <c r="QBA33" s="731"/>
      <c r="QBB33" s="731"/>
      <c r="QBC33" s="731"/>
      <c r="QBD33" s="731"/>
      <c r="QBE33" s="731"/>
      <c r="QBF33" s="731"/>
      <c r="QBG33" s="731"/>
      <c r="QBH33" s="731"/>
      <c r="QBI33" s="731"/>
      <c r="QBJ33" s="731"/>
      <c r="QBK33" s="731"/>
      <c r="QBL33" s="731"/>
      <c r="QBM33" s="731"/>
      <c r="QBN33" s="731"/>
      <c r="QBO33" s="731"/>
      <c r="QBP33" s="731"/>
      <c r="QBQ33" s="731"/>
      <c r="QBR33" s="731"/>
      <c r="QBS33" s="731"/>
      <c r="QBT33" s="731"/>
      <c r="QBU33" s="731"/>
      <c r="QBV33" s="731"/>
      <c r="QBW33" s="731"/>
      <c r="QBX33" s="731"/>
      <c r="QBY33" s="731"/>
      <c r="QBZ33" s="731"/>
      <c r="QCA33" s="731"/>
      <c r="QCB33" s="731"/>
      <c r="QCC33" s="731"/>
      <c r="QCD33" s="731"/>
      <c r="QCE33" s="731"/>
      <c r="QCF33" s="731"/>
      <c r="QCG33" s="731"/>
      <c r="QCH33" s="731"/>
      <c r="QCI33" s="731"/>
      <c r="QCJ33" s="731"/>
      <c r="QCK33" s="731"/>
      <c r="QCL33" s="731"/>
      <c r="QCM33" s="731"/>
      <c r="QCN33" s="731"/>
      <c r="QCO33" s="731"/>
      <c r="QCP33" s="731"/>
      <c r="QCQ33" s="731"/>
      <c r="QCR33" s="731"/>
      <c r="QCS33" s="731"/>
      <c r="QCT33" s="731"/>
      <c r="QCU33" s="731"/>
      <c r="QCV33" s="731"/>
      <c r="QCW33" s="731"/>
      <c r="QCX33" s="731"/>
      <c r="QCY33" s="731"/>
      <c r="QCZ33" s="731"/>
      <c r="QDA33" s="731"/>
      <c r="QDB33" s="731"/>
      <c r="QDC33" s="731"/>
      <c r="QDD33" s="731"/>
      <c r="QDE33" s="731"/>
      <c r="QDF33" s="731"/>
      <c r="QDG33" s="731"/>
      <c r="QDH33" s="731"/>
      <c r="QDI33" s="731"/>
      <c r="QDJ33" s="731"/>
      <c r="QDK33" s="731"/>
      <c r="QDL33" s="731"/>
      <c r="QDM33" s="731"/>
      <c r="QDN33" s="731"/>
      <c r="QDO33" s="731"/>
      <c r="QDP33" s="731"/>
      <c r="QDQ33" s="731"/>
      <c r="QDR33" s="731"/>
      <c r="QDS33" s="731"/>
      <c r="QDT33" s="731"/>
      <c r="QDU33" s="731"/>
      <c r="QDV33" s="731"/>
      <c r="QDW33" s="731"/>
      <c r="QDX33" s="731"/>
      <c r="QDY33" s="731"/>
      <c r="QDZ33" s="731"/>
      <c r="QEA33" s="731"/>
      <c r="QEB33" s="731"/>
      <c r="QEC33" s="731"/>
      <c r="QED33" s="731"/>
      <c r="QEE33" s="731"/>
      <c r="QEF33" s="731"/>
      <c r="QEG33" s="731"/>
      <c r="QEH33" s="731"/>
      <c r="QEI33" s="731"/>
      <c r="QEJ33" s="731"/>
      <c r="QEK33" s="731"/>
      <c r="QEL33" s="731"/>
      <c r="QEM33" s="731"/>
      <c r="QEN33" s="731"/>
      <c r="QEO33" s="731"/>
      <c r="QEP33" s="731"/>
      <c r="QEQ33" s="731"/>
      <c r="QER33" s="731"/>
      <c r="QES33" s="731"/>
      <c r="QET33" s="731"/>
      <c r="QEU33" s="731"/>
      <c r="QEV33" s="731"/>
      <c r="QEW33" s="731"/>
      <c r="QEX33" s="731"/>
      <c r="QEY33" s="731"/>
      <c r="QEZ33" s="731"/>
      <c r="QFA33" s="731"/>
      <c r="QFB33" s="731"/>
      <c r="QFC33" s="731"/>
      <c r="QFD33" s="731"/>
      <c r="QFE33" s="731"/>
      <c r="QFF33" s="731"/>
      <c r="QFG33" s="731"/>
      <c r="QFH33" s="731"/>
      <c r="QFI33" s="731"/>
      <c r="QFJ33" s="731"/>
      <c r="QFK33" s="731"/>
      <c r="QFL33" s="731"/>
      <c r="QFM33" s="731"/>
      <c r="QFN33" s="731"/>
      <c r="QFO33" s="731"/>
      <c r="QFP33" s="731"/>
      <c r="QFQ33" s="731"/>
      <c r="QFR33" s="731"/>
      <c r="QFS33" s="731"/>
      <c r="QFT33" s="731"/>
      <c r="QFU33" s="731"/>
      <c r="QFV33" s="731"/>
      <c r="QFW33" s="731"/>
      <c r="QFX33" s="731"/>
      <c r="QFY33" s="731"/>
      <c r="QFZ33" s="731"/>
      <c r="QGA33" s="731"/>
      <c r="QGB33" s="731"/>
      <c r="QGC33" s="731"/>
      <c r="QGD33" s="731"/>
      <c r="QGE33" s="731"/>
      <c r="QGF33" s="731"/>
      <c r="QGG33" s="731"/>
      <c r="QGH33" s="731"/>
      <c r="QGI33" s="731"/>
      <c r="QGJ33" s="731"/>
      <c r="QGK33" s="731"/>
      <c r="QGL33" s="731"/>
      <c r="QGM33" s="731"/>
      <c r="QGN33" s="731"/>
      <c r="QGO33" s="731"/>
      <c r="QGP33" s="731"/>
      <c r="QGQ33" s="731"/>
      <c r="QGR33" s="731"/>
      <c r="QGS33" s="731"/>
      <c r="QGT33" s="731"/>
      <c r="QGU33" s="731"/>
      <c r="QGV33" s="731"/>
      <c r="QGW33" s="731"/>
      <c r="QGX33" s="731"/>
      <c r="QGY33" s="731"/>
      <c r="QGZ33" s="731"/>
      <c r="QHA33" s="731"/>
      <c r="QHB33" s="731"/>
      <c r="QHC33" s="731"/>
      <c r="QHD33" s="731"/>
      <c r="QHE33" s="731"/>
      <c r="QHF33" s="731"/>
      <c r="QHG33" s="731"/>
      <c r="QHH33" s="731"/>
      <c r="QHI33" s="731"/>
      <c r="QHJ33" s="731"/>
      <c r="QHK33" s="731"/>
      <c r="QHL33" s="731"/>
      <c r="QHM33" s="731"/>
      <c r="QHN33" s="731"/>
      <c r="QHO33" s="731"/>
      <c r="QHP33" s="731"/>
      <c r="QHQ33" s="731"/>
      <c r="QHR33" s="731"/>
      <c r="QHS33" s="731"/>
      <c r="QHT33" s="731"/>
      <c r="QHU33" s="731"/>
      <c r="QHV33" s="731"/>
      <c r="QHW33" s="731"/>
      <c r="QHX33" s="731"/>
      <c r="QHY33" s="731"/>
      <c r="QHZ33" s="731"/>
      <c r="QIA33" s="731"/>
      <c r="QIB33" s="731"/>
      <c r="QIC33" s="731"/>
      <c r="QID33" s="731"/>
      <c r="QIE33" s="731"/>
      <c r="QIF33" s="731"/>
      <c r="QIG33" s="731"/>
      <c r="QIH33" s="731"/>
      <c r="QII33" s="731"/>
      <c r="QIJ33" s="731"/>
      <c r="QIK33" s="731"/>
      <c r="QIL33" s="731"/>
      <c r="QIM33" s="731"/>
      <c r="QIN33" s="731"/>
      <c r="QIO33" s="731"/>
      <c r="QIP33" s="731"/>
      <c r="QIQ33" s="731"/>
      <c r="QIR33" s="731"/>
      <c r="QIS33" s="731"/>
      <c r="QIT33" s="731"/>
      <c r="QIU33" s="731"/>
      <c r="QIV33" s="731"/>
      <c r="QIW33" s="731"/>
      <c r="QIX33" s="731"/>
      <c r="QIY33" s="731"/>
      <c r="QIZ33" s="731"/>
      <c r="QJA33" s="731"/>
      <c r="QJB33" s="731"/>
      <c r="QJC33" s="731"/>
      <c r="QJD33" s="731"/>
      <c r="QJE33" s="731"/>
      <c r="QJF33" s="731"/>
      <c r="QJG33" s="731"/>
      <c r="QJH33" s="731"/>
      <c r="QJI33" s="731"/>
      <c r="QJJ33" s="731"/>
      <c r="QJK33" s="731"/>
      <c r="QJL33" s="731"/>
      <c r="QJM33" s="731"/>
      <c r="QJN33" s="731"/>
      <c r="QJO33" s="731"/>
      <c r="QJP33" s="731"/>
      <c r="QJQ33" s="731"/>
      <c r="QJR33" s="731"/>
      <c r="QJS33" s="731"/>
      <c r="QJT33" s="731"/>
      <c r="QJU33" s="731"/>
      <c r="QJV33" s="731"/>
      <c r="QJW33" s="731"/>
      <c r="QJX33" s="731"/>
      <c r="QJY33" s="731"/>
      <c r="QJZ33" s="731"/>
      <c r="QKA33" s="731"/>
      <c r="QKB33" s="731"/>
      <c r="QKC33" s="731"/>
      <c r="QKD33" s="731"/>
      <c r="QKE33" s="731"/>
      <c r="QKF33" s="731"/>
      <c r="QKG33" s="731"/>
      <c r="QKH33" s="731"/>
      <c r="QKI33" s="731"/>
      <c r="QKJ33" s="731"/>
      <c r="QKK33" s="731"/>
      <c r="QKL33" s="731"/>
      <c r="QKM33" s="731"/>
      <c r="QKN33" s="731"/>
      <c r="QKO33" s="731"/>
      <c r="QKP33" s="731"/>
      <c r="QKQ33" s="731"/>
      <c r="QKR33" s="731"/>
      <c r="QKS33" s="731"/>
      <c r="QKT33" s="731"/>
      <c r="QKU33" s="731"/>
      <c r="QKV33" s="731"/>
      <c r="QKW33" s="731"/>
      <c r="QKX33" s="731"/>
      <c r="QKY33" s="731"/>
      <c r="QKZ33" s="731"/>
      <c r="QLA33" s="731"/>
      <c r="QLB33" s="731"/>
      <c r="QLC33" s="731"/>
      <c r="QLD33" s="731"/>
      <c r="QLE33" s="731"/>
      <c r="QLF33" s="731"/>
      <c r="QLG33" s="731"/>
      <c r="QLH33" s="731"/>
      <c r="QLI33" s="731"/>
      <c r="QLJ33" s="731"/>
      <c r="QLK33" s="731"/>
      <c r="QLL33" s="731"/>
      <c r="QLM33" s="731"/>
      <c r="QLN33" s="731"/>
      <c r="QLO33" s="731"/>
      <c r="QLP33" s="731"/>
      <c r="QLQ33" s="731"/>
      <c r="QLR33" s="731"/>
      <c r="QLS33" s="731"/>
      <c r="QLT33" s="731"/>
      <c r="QLU33" s="731"/>
      <c r="QLV33" s="731"/>
      <c r="QLW33" s="731"/>
      <c r="QLX33" s="731"/>
      <c r="QLY33" s="731"/>
      <c r="QLZ33" s="731"/>
      <c r="QMA33" s="731"/>
      <c r="QMB33" s="731"/>
      <c r="QMC33" s="731"/>
      <c r="QMD33" s="731"/>
      <c r="QME33" s="731"/>
      <c r="QMF33" s="731"/>
      <c r="QMG33" s="731"/>
      <c r="QMH33" s="731"/>
      <c r="QMI33" s="731"/>
      <c r="QMJ33" s="731"/>
      <c r="QMK33" s="731"/>
      <c r="QML33" s="731"/>
      <c r="QMM33" s="731"/>
      <c r="QMN33" s="731"/>
      <c r="QMO33" s="731"/>
      <c r="QMP33" s="731"/>
      <c r="QMQ33" s="731"/>
      <c r="QMR33" s="731"/>
      <c r="QMS33" s="731"/>
      <c r="QMT33" s="731"/>
      <c r="QMU33" s="731"/>
      <c r="QMV33" s="731"/>
      <c r="QMW33" s="731"/>
      <c r="QMX33" s="731"/>
      <c r="QMY33" s="731"/>
      <c r="QMZ33" s="731"/>
      <c r="QNA33" s="731"/>
      <c r="QNB33" s="731"/>
      <c r="QNC33" s="731"/>
      <c r="QND33" s="731"/>
      <c r="QNE33" s="731"/>
      <c r="QNF33" s="731"/>
      <c r="QNG33" s="731"/>
      <c r="QNH33" s="731"/>
      <c r="QNI33" s="731"/>
      <c r="QNJ33" s="731"/>
      <c r="QNK33" s="731"/>
      <c r="QNL33" s="731"/>
      <c r="QNM33" s="731"/>
      <c r="QNN33" s="731"/>
      <c r="QNO33" s="731"/>
      <c r="QNP33" s="731"/>
      <c r="QNQ33" s="731"/>
      <c r="QNR33" s="731"/>
      <c r="QNS33" s="731"/>
      <c r="QNT33" s="731"/>
      <c r="QNU33" s="731"/>
      <c r="QNV33" s="731"/>
      <c r="QNW33" s="731"/>
      <c r="QNX33" s="731"/>
      <c r="QNY33" s="731"/>
      <c r="QNZ33" s="731"/>
      <c r="QOA33" s="731"/>
      <c r="QOB33" s="731"/>
      <c r="QOC33" s="731"/>
      <c r="QOD33" s="731"/>
      <c r="QOE33" s="731"/>
      <c r="QOF33" s="731"/>
      <c r="QOG33" s="731"/>
      <c r="QOH33" s="731"/>
      <c r="QOI33" s="731"/>
      <c r="QOJ33" s="731"/>
      <c r="QOK33" s="731"/>
      <c r="QOL33" s="731"/>
      <c r="QOM33" s="731"/>
      <c r="QON33" s="731"/>
      <c r="QOO33" s="731"/>
      <c r="QOP33" s="731"/>
      <c r="QOQ33" s="731"/>
      <c r="QOR33" s="731"/>
      <c r="QOS33" s="731"/>
      <c r="QOT33" s="731"/>
      <c r="QOU33" s="731"/>
      <c r="QOV33" s="731"/>
      <c r="QOW33" s="731"/>
      <c r="QOX33" s="731"/>
      <c r="QOY33" s="731"/>
      <c r="QOZ33" s="731"/>
      <c r="QPA33" s="731"/>
      <c r="QPB33" s="731"/>
      <c r="QPC33" s="731"/>
      <c r="QPD33" s="731"/>
      <c r="QPE33" s="731"/>
      <c r="QPF33" s="731"/>
      <c r="QPG33" s="731"/>
      <c r="QPH33" s="731"/>
      <c r="QPI33" s="731"/>
      <c r="QPJ33" s="731"/>
      <c r="QPK33" s="731"/>
      <c r="QPL33" s="731"/>
      <c r="QPM33" s="731"/>
      <c r="QPN33" s="731"/>
      <c r="QPO33" s="731"/>
      <c r="QPP33" s="731"/>
      <c r="QPQ33" s="731"/>
      <c r="QPR33" s="731"/>
      <c r="QPS33" s="731"/>
      <c r="QPT33" s="731"/>
      <c r="QPU33" s="731"/>
      <c r="QPV33" s="731"/>
      <c r="QPW33" s="731"/>
      <c r="QPX33" s="731"/>
      <c r="QPY33" s="731"/>
      <c r="QPZ33" s="731"/>
      <c r="QQA33" s="731"/>
      <c r="QQB33" s="731"/>
      <c r="QQC33" s="731"/>
      <c r="QQD33" s="731"/>
      <c r="QQE33" s="731"/>
      <c r="QQF33" s="731"/>
      <c r="QQG33" s="731"/>
      <c r="QQH33" s="731"/>
      <c r="QQI33" s="731"/>
      <c r="QQJ33" s="731"/>
      <c r="QQK33" s="731"/>
      <c r="QQL33" s="731"/>
      <c r="QQM33" s="731"/>
      <c r="QQN33" s="731"/>
      <c r="QQO33" s="731"/>
      <c r="QQP33" s="731"/>
      <c r="QQQ33" s="731"/>
      <c r="QQR33" s="731"/>
      <c r="QQS33" s="731"/>
      <c r="QQT33" s="731"/>
      <c r="QQU33" s="731"/>
      <c r="QQV33" s="731"/>
      <c r="QQW33" s="731"/>
      <c r="QQX33" s="731"/>
      <c r="QQY33" s="731"/>
      <c r="QQZ33" s="731"/>
      <c r="QRA33" s="731"/>
      <c r="QRB33" s="731"/>
      <c r="QRC33" s="731"/>
      <c r="QRD33" s="731"/>
      <c r="QRE33" s="731"/>
      <c r="QRF33" s="731"/>
      <c r="QRG33" s="731"/>
      <c r="QRH33" s="731"/>
      <c r="QRI33" s="731"/>
      <c r="QRJ33" s="731"/>
      <c r="QRK33" s="731"/>
      <c r="QRL33" s="731"/>
      <c r="QRM33" s="731"/>
      <c r="QRN33" s="731"/>
      <c r="QRO33" s="731"/>
      <c r="QRP33" s="731"/>
      <c r="QRQ33" s="731"/>
      <c r="QRR33" s="731"/>
      <c r="QRS33" s="731"/>
      <c r="QRT33" s="731"/>
      <c r="QRU33" s="731"/>
      <c r="QRV33" s="731"/>
      <c r="QRW33" s="731"/>
      <c r="QRX33" s="731"/>
      <c r="QRY33" s="731"/>
      <c r="QRZ33" s="731"/>
      <c r="QSA33" s="731"/>
      <c r="QSB33" s="731"/>
      <c r="QSC33" s="731"/>
      <c r="QSD33" s="731"/>
      <c r="QSE33" s="731"/>
      <c r="QSF33" s="731"/>
      <c r="QSG33" s="731"/>
      <c r="QSH33" s="731"/>
      <c r="QSI33" s="731"/>
      <c r="QSJ33" s="731"/>
      <c r="QSK33" s="731"/>
      <c r="QSL33" s="731"/>
      <c r="QSM33" s="731"/>
      <c r="QSN33" s="731"/>
      <c r="QSO33" s="731"/>
      <c r="QSP33" s="731"/>
      <c r="QSQ33" s="731"/>
      <c r="QSR33" s="731"/>
      <c r="QSS33" s="731"/>
      <c r="QST33" s="731"/>
      <c r="QSU33" s="731"/>
      <c r="QSV33" s="731"/>
      <c r="QSW33" s="731"/>
      <c r="QSX33" s="731"/>
      <c r="QSY33" s="731"/>
      <c r="QSZ33" s="731"/>
      <c r="QTA33" s="731"/>
      <c r="QTB33" s="731"/>
      <c r="QTC33" s="731"/>
      <c r="QTD33" s="731"/>
      <c r="QTE33" s="731"/>
      <c r="QTF33" s="731"/>
      <c r="QTG33" s="731"/>
      <c r="QTH33" s="731"/>
      <c r="QTI33" s="731"/>
      <c r="QTJ33" s="731"/>
      <c r="QTK33" s="731"/>
      <c r="QTL33" s="731"/>
      <c r="QTM33" s="731"/>
      <c r="QTN33" s="731"/>
      <c r="QTO33" s="731"/>
      <c r="QTP33" s="731"/>
      <c r="QTQ33" s="731"/>
      <c r="QTR33" s="731"/>
      <c r="QTS33" s="731"/>
      <c r="QTT33" s="731"/>
      <c r="QTU33" s="731"/>
      <c r="QTV33" s="731"/>
      <c r="QTW33" s="731"/>
      <c r="QTX33" s="731"/>
      <c r="QTY33" s="731"/>
      <c r="QTZ33" s="731"/>
      <c r="QUA33" s="731"/>
      <c r="QUB33" s="731"/>
      <c r="QUC33" s="731"/>
      <c r="QUD33" s="731"/>
      <c r="QUE33" s="731"/>
      <c r="QUF33" s="731"/>
      <c r="QUG33" s="731"/>
      <c r="QUH33" s="731"/>
      <c r="QUI33" s="731"/>
      <c r="QUJ33" s="731"/>
      <c r="QUK33" s="731"/>
      <c r="QUL33" s="731"/>
      <c r="QUM33" s="731"/>
      <c r="QUN33" s="731"/>
      <c r="QUO33" s="731"/>
      <c r="QUP33" s="731"/>
      <c r="QUQ33" s="731"/>
      <c r="QUR33" s="731"/>
      <c r="QUS33" s="731"/>
      <c r="QUT33" s="731"/>
      <c r="QUU33" s="731"/>
      <c r="QUV33" s="731"/>
      <c r="QUW33" s="731"/>
      <c r="QUX33" s="731"/>
      <c r="QUY33" s="731"/>
      <c r="QUZ33" s="731"/>
      <c r="QVA33" s="731"/>
      <c r="QVB33" s="731"/>
      <c r="QVC33" s="731"/>
      <c r="QVD33" s="731"/>
      <c r="QVE33" s="731"/>
      <c r="QVF33" s="731"/>
      <c r="QVG33" s="731"/>
      <c r="QVH33" s="731"/>
      <c r="QVI33" s="731"/>
      <c r="QVJ33" s="731"/>
      <c r="QVK33" s="731"/>
      <c r="QVL33" s="731"/>
      <c r="QVM33" s="731"/>
      <c r="QVN33" s="731"/>
      <c r="QVO33" s="731"/>
      <c r="QVP33" s="731"/>
      <c r="QVQ33" s="731"/>
      <c r="QVR33" s="731"/>
      <c r="QVS33" s="731"/>
      <c r="QVT33" s="731"/>
      <c r="QVU33" s="731"/>
      <c r="QVV33" s="731"/>
      <c r="QVW33" s="731"/>
      <c r="QVX33" s="731"/>
      <c r="QVY33" s="731"/>
      <c r="QVZ33" s="731"/>
      <c r="QWA33" s="731"/>
      <c r="QWB33" s="731"/>
      <c r="QWC33" s="731"/>
      <c r="QWD33" s="731"/>
      <c r="QWE33" s="731"/>
      <c r="QWF33" s="731"/>
      <c r="QWG33" s="731"/>
      <c r="QWH33" s="731"/>
      <c r="QWI33" s="731"/>
      <c r="QWJ33" s="731"/>
      <c r="QWK33" s="731"/>
      <c r="QWL33" s="731"/>
      <c r="QWM33" s="731"/>
      <c r="QWN33" s="731"/>
      <c r="QWO33" s="731"/>
      <c r="QWP33" s="731"/>
      <c r="QWQ33" s="731"/>
      <c r="QWR33" s="731"/>
      <c r="QWS33" s="731"/>
      <c r="QWT33" s="731"/>
      <c r="QWU33" s="731"/>
      <c r="QWV33" s="731"/>
      <c r="QWW33" s="731"/>
      <c r="QWX33" s="731"/>
      <c r="QWY33" s="731"/>
      <c r="QWZ33" s="731"/>
      <c r="QXA33" s="731"/>
      <c r="QXB33" s="731"/>
      <c r="QXC33" s="731"/>
      <c r="QXD33" s="731"/>
      <c r="QXE33" s="731"/>
      <c r="QXF33" s="731"/>
      <c r="QXG33" s="731"/>
      <c r="QXH33" s="731"/>
      <c r="QXI33" s="731"/>
      <c r="QXJ33" s="731"/>
      <c r="QXK33" s="731"/>
      <c r="QXL33" s="731"/>
      <c r="QXM33" s="731"/>
      <c r="QXN33" s="731"/>
      <c r="QXO33" s="731"/>
      <c r="QXP33" s="731"/>
      <c r="QXQ33" s="731"/>
      <c r="QXR33" s="731"/>
      <c r="QXS33" s="731"/>
      <c r="QXT33" s="731"/>
      <c r="QXU33" s="731"/>
      <c r="QXV33" s="731"/>
      <c r="QXW33" s="731"/>
      <c r="QXX33" s="731"/>
      <c r="QXY33" s="731"/>
      <c r="QXZ33" s="731"/>
      <c r="QYA33" s="731"/>
      <c r="QYB33" s="731"/>
      <c r="QYC33" s="731"/>
      <c r="QYD33" s="731"/>
      <c r="QYE33" s="731"/>
      <c r="QYF33" s="731"/>
      <c r="QYG33" s="731"/>
      <c r="QYH33" s="731"/>
      <c r="QYI33" s="731"/>
      <c r="QYJ33" s="731"/>
      <c r="QYK33" s="731"/>
      <c r="QYL33" s="731"/>
      <c r="QYM33" s="731"/>
      <c r="QYN33" s="731"/>
      <c r="QYO33" s="731"/>
      <c r="QYP33" s="731"/>
      <c r="QYQ33" s="731"/>
      <c r="QYR33" s="731"/>
      <c r="QYS33" s="731"/>
      <c r="QYT33" s="731"/>
      <c r="QYU33" s="731"/>
      <c r="QYV33" s="731"/>
      <c r="QYW33" s="731"/>
      <c r="QYX33" s="731"/>
      <c r="QYY33" s="731"/>
      <c r="QYZ33" s="731"/>
      <c r="QZA33" s="731"/>
      <c r="QZB33" s="731"/>
      <c r="QZC33" s="731"/>
      <c r="QZD33" s="731"/>
      <c r="QZE33" s="731"/>
      <c r="QZF33" s="731"/>
      <c r="QZG33" s="731"/>
      <c r="QZH33" s="731"/>
      <c r="QZI33" s="731"/>
      <c r="QZJ33" s="731"/>
      <c r="QZK33" s="731"/>
      <c r="QZL33" s="731"/>
      <c r="QZM33" s="731"/>
      <c r="QZN33" s="731"/>
      <c r="QZO33" s="731"/>
      <c r="QZP33" s="731"/>
      <c r="QZQ33" s="731"/>
      <c r="QZR33" s="731"/>
      <c r="QZS33" s="731"/>
      <c r="QZT33" s="731"/>
      <c r="QZU33" s="731"/>
      <c r="QZV33" s="731"/>
      <c r="QZW33" s="731"/>
      <c r="QZX33" s="731"/>
      <c r="QZY33" s="731"/>
      <c r="QZZ33" s="731"/>
      <c r="RAA33" s="731"/>
      <c r="RAB33" s="731"/>
      <c r="RAC33" s="731"/>
      <c r="RAD33" s="731"/>
      <c r="RAE33" s="731"/>
      <c r="RAF33" s="731"/>
      <c r="RAG33" s="731"/>
      <c r="RAH33" s="731"/>
      <c r="RAI33" s="731"/>
      <c r="RAJ33" s="731"/>
      <c r="RAK33" s="731"/>
      <c r="RAL33" s="731"/>
      <c r="RAM33" s="731"/>
      <c r="RAN33" s="731"/>
      <c r="RAO33" s="731"/>
      <c r="RAP33" s="731"/>
      <c r="RAQ33" s="731"/>
      <c r="RAR33" s="731"/>
      <c r="RAS33" s="731"/>
      <c r="RAT33" s="731"/>
      <c r="RAU33" s="731"/>
      <c r="RAV33" s="731"/>
      <c r="RAW33" s="731"/>
      <c r="RAX33" s="731"/>
      <c r="RAY33" s="731"/>
      <c r="RAZ33" s="731"/>
      <c r="RBA33" s="731"/>
      <c r="RBB33" s="731"/>
      <c r="RBC33" s="731"/>
      <c r="RBD33" s="731"/>
      <c r="RBE33" s="731"/>
      <c r="RBF33" s="731"/>
      <c r="RBG33" s="731"/>
      <c r="RBH33" s="731"/>
      <c r="RBI33" s="731"/>
      <c r="RBJ33" s="731"/>
      <c r="RBK33" s="731"/>
      <c r="RBL33" s="731"/>
      <c r="RBM33" s="731"/>
      <c r="RBN33" s="731"/>
      <c r="RBO33" s="731"/>
      <c r="RBP33" s="731"/>
      <c r="RBQ33" s="731"/>
      <c r="RBR33" s="731"/>
      <c r="RBS33" s="731"/>
      <c r="RBT33" s="731"/>
      <c r="RBU33" s="731"/>
      <c r="RBV33" s="731"/>
      <c r="RBW33" s="731"/>
      <c r="RBX33" s="731"/>
      <c r="RBY33" s="731"/>
      <c r="RBZ33" s="731"/>
      <c r="RCA33" s="731"/>
      <c r="RCB33" s="731"/>
      <c r="RCC33" s="731"/>
      <c r="RCD33" s="731"/>
      <c r="RCE33" s="731"/>
      <c r="RCF33" s="731"/>
      <c r="RCG33" s="731"/>
      <c r="RCH33" s="731"/>
      <c r="RCI33" s="731"/>
      <c r="RCJ33" s="731"/>
      <c r="RCK33" s="731"/>
      <c r="RCL33" s="731"/>
      <c r="RCM33" s="731"/>
      <c r="RCN33" s="731"/>
      <c r="RCO33" s="731"/>
      <c r="RCP33" s="731"/>
      <c r="RCQ33" s="731"/>
      <c r="RCR33" s="731"/>
      <c r="RCS33" s="731"/>
      <c r="RCT33" s="731"/>
      <c r="RCU33" s="731"/>
      <c r="RCV33" s="731"/>
      <c r="RCW33" s="731"/>
      <c r="RCX33" s="731"/>
      <c r="RCY33" s="731"/>
      <c r="RCZ33" s="731"/>
      <c r="RDA33" s="731"/>
      <c r="RDB33" s="731"/>
      <c r="RDC33" s="731"/>
      <c r="RDD33" s="731"/>
      <c r="RDE33" s="731"/>
      <c r="RDF33" s="731"/>
      <c r="RDG33" s="731"/>
      <c r="RDH33" s="731"/>
      <c r="RDI33" s="731"/>
      <c r="RDJ33" s="731"/>
      <c r="RDK33" s="731"/>
      <c r="RDL33" s="731"/>
      <c r="RDM33" s="731"/>
      <c r="RDN33" s="731"/>
      <c r="RDO33" s="731"/>
      <c r="RDP33" s="731"/>
      <c r="RDQ33" s="731"/>
      <c r="RDR33" s="731"/>
      <c r="RDS33" s="731"/>
      <c r="RDT33" s="731"/>
      <c r="RDU33" s="731"/>
      <c r="RDV33" s="731"/>
      <c r="RDW33" s="731"/>
      <c r="RDX33" s="731"/>
      <c r="RDY33" s="731"/>
      <c r="RDZ33" s="731"/>
      <c r="REA33" s="731"/>
      <c r="REB33" s="731"/>
      <c r="REC33" s="731"/>
      <c r="RED33" s="731"/>
      <c r="REE33" s="731"/>
      <c r="REF33" s="731"/>
      <c r="REG33" s="731"/>
      <c r="REH33" s="731"/>
      <c r="REI33" s="731"/>
      <c r="REJ33" s="731"/>
      <c r="REK33" s="731"/>
      <c r="REL33" s="731"/>
      <c r="REM33" s="731"/>
      <c r="REN33" s="731"/>
      <c r="REO33" s="731"/>
      <c r="REP33" s="731"/>
      <c r="REQ33" s="731"/>
      <c r="RER33" s="731"/>
      <c r="RES33" s="731"/>
      <c r="RET33" s="731"/>
      <c r="REU33" s="731"/>
      <c r="REV33" s="731"/>
      <c r="REW33" s="731"/>
      <c r="REX33" s="731"/>
      <c r="REY33" s="731"/>
      <c r="REZ33" s="731"/>
      <c r="RFA33" s="731"/>
      <c r="RFB33" s="731"/>
      <c r="RFC33" s="731"/>
      <c r="RFD33" s="731"/>
      <c r="RFE33" s="731"/>
      <c r="RFF33" s="731"/>
      <c r="RFG33" s="731"/>
      <c r="RFH33" s="731"/>
      <c r="RFI33" s="731"/>
      <c r="RFJ33" s="731"/>
      <c r="RFK33" s="731"/>
      <c r="RFL33" s="731"/>
      <c r="RFM33" s="731"/>
      <c r="RFN33" s="731"/>
      <c r="RFO33" s="731"/>
      <c r="RFP33" s="731"/>
      <c r="RFQ33" s="731"/>
      <c r="RFR33" s="731"/>
      <c r="RFS33" s="731"/>
      <c r="RFT33" s="731"/>
      <c r="RFU33" s="731"/>
      <c r="RFV33" s="731"/>
      <c r="RFW33" s="731"/>
      <c r="RFX33" s="731"/>
      <c r="RFY33" s="731"/>
      <c r="RFZ33" s="731"/>
      <c r="RGA33" s="731"/>
      <c r="RGB33" s="731"/>
      <c r="RGC33" s="731"/>
      <c r="RGD33" s="731"/>
      <c r="RGE33" s="731"/>
      <c r="RGF33" s="731"/>
      <c r="RGG33" s="731"/>
      <c r="RGH33" s="731"/>
      <c r="RGI33" s="731"/>
      <c r="RGJ33" s="731"/>
      <c r="RGK33" s="731"/>
      <c r="RGL33" s="731"/>
      <c r="RGM33" s="731"/>
      <c r="RGN33" s="731"/>
      <c r="RGO33" s="731"/>
      <c r="RGP33" s="731"/>
      <c r="RGQ33" s="731"/>
      <c r="RGR33" s="731"/>
      <c r="RGS33" s="731"/>
      <c r="RGT33" s="731"/>
      <c r="RGU33" s="731"/>
      <c r="RGV33" s="731"/>
      <c r="RGW33" s="731"/>
      <c r="RGX33" s="731"/>
      <c r="RGY33" s="731"/>
      <c r="RGZ33" s="731"/>
      <c r="RHA33" s="731"/>
      <c r="RHB33" s="731"/>
      <c r="RHC33" s="731"/>
      <c r="RHD33" s="731"/>
      <c r="RHE33" s="731"/>
      <c r="RHF33" s="731"/>
      <c r="RHG33" s="731"/>
      <c r="RHH33" s="731"/>
      <c r="RHI33" s="731"/>
      <c r="RHJ33" s="731"/>
      <c r="RHK33" s="731"/>
      <c r="RHL33" s="731"/>
      <c r="RHM33" s="731"/>
      <c r="RHN33" s="731"/>
      <c r="RHO33" s="731"/>
      <c r="RHP33" s="731"/>
      <c r="RHQ33" s="731"/>
      <c r="RHR33" s="731"/>
      <c r="RHS33" s="731"/>
      <c r="RHT33" s="731"/>
      <c r="RHU33" s="731"/>
      <c r="RHV33" s="731"/>
      <c r="RHW33" s="731"/>
      <c r="RHX33" s="731"/>
      <c r="RHY33" s="731"/>
      <c r="RHZ33" s="731"/>
      <c r="RIA33" s="731"/>
      <c r="RIB33" s="731"/>
      <c r="RIC33" s="731"/>
      <c r="RID33" s="731"/>
      <c r="RIE33" s="731"/>
      <c r="RIF33" s="731"/>
      <c r="RIG33" s="731"/>
      <c r="RIH33" s="731"/>
      <c r="RII33" s="731"/>
      <c r="RIJ33" s="731"/>
      <c r="RIK33" s="731"/>
      <c r="RIL33" s="731"/>
      <c r="RIM33" s="731"/>
      <c r="RIN33" s="731"/>
      <c r="RIO33" s="731"/>
      <c r="RIP33" s="731"/>
      <c r="RIQ33" s="731"/>
      <c r="RIR33" s="731"/>
      <c r="RIS33" s="731"/>
      <c r="RIT33" s="731"/>
      <c r="RIU33" s="731"/>
      <c r="RIV33" s="731"/>
      <c r="RIW33" s="731"/>
      <c r="RIX33" s="731"/>
      <c r="RIY33" s="731"/>
      <c r="RIZ33" s="731"/>
      <c r="RJA33" s="731"/>
      <c r="RJB33" s="731"/>
      <c r="RJC33" s="731"/>
      <c r="RJD33" s="731"/>
      <c r="RJE33" s="731"/>
      <c r="RJF33" s="731"/>
      <c r="RJG33" s="731"/>
      <c r="RJH33" s="731"/>
      <c r="RJI33" s="731"/>
      <c r="RJJ33" s="731"/>
      <c r="RJK33" s="731"/>
      <c r="RJL33" s="731"/>
      <c r="RJM33" s="731"/>
      <c r="RJN33" s="731"/>
      <c r="RJO33" s="731"/>
      <c r="RJP33" s="731"/>
      <c r="RJQ33" s="731"/>
      <c r="RJR33" s="731"/>
      <c r="RJS33" s="731"/>
      <c r="RJT33" s="731"/>
      <c r="RJU33" s="731"/>
      <c r="RJV33" s="731"/>
      <c r="RJW33" s="731"/>
      <c r="RJX33" s="731"/>
      <c r="RJY33" s="731"/>
      <c r="RJZ33" s="731"/>
      <c r="RKA33" s="731"/>
      <c r="RKB33" s="731"/>
      <c r="RKC33" s="731"/>
      <c r="RKD33" s="731"/>
      <c r="RKE33" s="731"/>
      <c r="RKF33" s="731"/>
      <c r="RKG33" s="731"/>
      <c r="RKH33" s="731"/>
      <c r="RKI33" s="731"/>
      <c r="RKJ33" s="731"/>
      <c r="RKK33" s="731"/>
      <c r="RKL33" s="731"/>
      <c r="RKM33" s="731"/>
      <c r="RKN33" s="731"/>
      <c r="RKO33" s="731"/>
      <c r="RKP33" s="731"/>
      <c r="RKQ33" s="731"/>
      <c r="RKR33" s="731"/>
      <c r="RKS33" s="731"/>
      <c r="RKT33" s="731"/>
      <c r="RKU33" s="731"/>
      <c r="RKV33" s="731"/>
      <c r="RKW33" s="731"/>
      <c r="RKX33" s="731"/>
      <c r="RKY33" s="731"/>
      <c r="RKZ33" s="731"/>
      <c r="RLA33" s="731"/>
      <c r="RLB33" s="731"/>
      <c r="RLC33" s="731"/>
      <c r="RLD33" s="731"/>
      <c r="RLE33" s="731"/>
      <c r="RLF33" s="731"/>
      <c r="RLG33" s="731"/>
      <c r="RLH33" s="731"/>
      <c r="RLI33" s="731"/>
      <c r="RLJ33" s="731"/>
      <c r="RLK33" s="731"/>
      <c r="RLL33" s="731"/>
      <c r="RLM33" s="731"/>
      <c r="RLN33" s="731"/>
      <c r="RLO33" s="731"/>
      <c r="RLP33" s="731"/>
      <c r="RLQ33" s="731"/>
      <c r="RLR33" s="731"/>
      <c r="RLS33" s="731"/>
      <c r="RLT33" s="731"/>
      <c r="RLU33" s="731"/>
      <c r="RLV33" s="731"/>
      <c r="RLW33" s="731"/>
      <c r="RLX33" s="731"/>
      <c r="RLY33" s="731"/>
      <c r="RLZ33" s="731"/>
      <c r="RMA33" s="731"/>
      <c r="RMB33" s="731"/>
      <c r="RMC33" s="731"/>
      <c r="RMD33" s="731"/>
      <c r="RME33" s="731"/>
      <c r="RMF33" s="731"/>
      <c r="RMG33" s="731"/>
      <c r="RMH33" s="731"/>
      <c r="RMI33" s="731"/>
      <c r="RMJ33" s="731"/>
      <c r="RMK33" s="731"/>
      <c r="RML33" s="731"/>
      <c r="RMM33" s="731"/>
      <c r="RMN33" s="731"/>
      <c r="RMO33" s="731"/>
      <c r="RMP33" s="731"/>
      <c r="RMQ33" s="731"/>
      <c r="RMR33" s="731"/>
      <c r="RMS33" s="731"/>
      <c r="RMT33" s="731"/>
      <c r="RMU33" s="731"/>
      <c r="RMV33" s="731"/>
      <c r="RMW33" s="731"/>
      <c r="RMX33" s="731"/>
      <c r="RMY33" s="731"/>
      <c r="RMZ33" s="731"/>
      <c r="RNA33" s="731"/>
      <c r="RNB33" s="731"/>
      <c r="RNC33" s="731"/>
      <c r="RND33" s="731"/>
      <c r="RNE33" s="731"/>
      <c r="RNF33" s="731"/>
      <c r="RNG33" s="731"/>
      <c r="RNH33" s="731"/>
      <c r="RNI33" s="731"/>
      <c r="RNJ33" s="731"/>
      <c r="RNK33" s="731"/>
      <c r="RNL33" s="731"/>
      <c r="RNM33" s="731"/>
      <c r="RNN33" s="731"/>
      <c r="RNO33" s="731"/>
      <c r="RNP33" s="731"/>
      <c r="RNQ33" s="731"/>
      <c r="RNR33" s="731"/>
      <c r="RNS33" s="731"/>
      <c r="RNT33" s="731"/>
      <c r="RNU33" s="731"/>
      <c r="RNV33" s="731"/>
      <c r="RNW33" s="731"/>
      <c r="RNX33" s="731"/>
      <c r="RNY33" s="731"/>
      <c r="RNZ33" s="731"/>
      <c r="ROA33" s="731"/>
      <c r="ROB33" s="731"/>
      <c r="ROC33" s="731"/>
      <c r="ROD33" s="731"/>
      <c r="ROE33" s="731"/>
      <c r="ROF33" s="731"/>
      <c r="ROG33" s="731"/>
      <c r="ROH33" s="731"/>
      <c r="ROI33" s="731"/>
      <c r="ROJ33" s="731"/>
      <c r="ROK33" s="731"/>
      <c r="ROL33" s="731"/>
      <c r="ROM33" s="731"/>
      <c r="RON33" s="731"/>
      <c r="ROO33" s="731"/>
      <c r="ROP33" s="731"/>
      <c r="ROQ33" s="731"/>
      <c r="ROR33" s="731"/>
      <c r="ROS33" s="731"/>
      <c r="ROT33" s="731"/>
      <c r="ROU33" s="731"/>
      <c r="ROV33" s="731"/>
      <c r="ROW33" s="731"/>
      <c r="ROX33" s="731"/>
      <c r="ROY33" s="731"/>
      <c r="ROZ33" s="731"/>
      <c r="RPA33" s="731"/>
      <c r="RPB33" s="731"/>
      <c r="RPC33" s="731"/>
      <c r="RPD33" s="731"/>
      <c r="RPE33" s="731"/>
      <c r="RPF33" s="731"/>
      <c r="RPG33" s="731"/>
      <c r="RPH33" s="731"/>
      <c r="RPI33" s="731"/>
      <c r="RPJ33" s="731"/>
      <c r="RPK33" s="731"/>
      <c r="RPL33" s="731"/>
      <c r="RPM33" s="731"/>
      <c r="RPN33" s="731"/>
      <c r="RPO33" s="731"/>
      <c r="RPP33" s="731"/>
      <c r="RPQ33" s="731"/>
      <c r="RPR33" s="731"/>
      <c r="RPS33" s="731"/>
      <c r="RPT33" s="731"/>
      <c r="RPU33" s="731"/>
      <c r="RPV33" s="731"/>
      <c r="RPW33" s="731"/>
      <c r="RPX33" s="731"/>
      <c r="RPY33" s="731"/>
      <c r="RPZ33" s="731"/>
      <c r="RQA33" s="731"/>
      <c r="RQB33" s="731"/>
      <c r="RQC33" s="731"/>
      <c r="RQD33" s="731"/>
      <c r="RQE33" s="731"/>
      <c r="RQF33" s="731"/>
      <c r="RQG33" s="731"/>
      <c r="RQH33" s="731"/>
      <c r="RQI33" s="731"/>
      <c r="RQJ33" s="731"/>
      <c r="RQK33" s="731"/>
      <c r="RQL33" s="731"/>
      <c r="RQM33" s="731"/>
      <c r="RQN33" s="731"/>
      <c r="RQO33" s="731"/>
      <c r="RQP33" s="731"/>
      <c r="RQQ33" s="731"/>
      <c r="RQR33" s="731"/>
      <c r="RQS33" s="731"/>
      <c r="RQT33" s="731"/>
      <c r="RQU33" s="731"/>
      <c r="RQV33" s="731"/>
      <c r="RQW33" s="731"/>
      <c r="RQX33" s="731"/>
      <c r="RQY33" s="731"/>
      <c r="RQZ33" s="731"/>
      <c r="RRA33" s="731"/>
      <c r="RRB33" s="731"/>
      <c r="RRC33" s="731"/>
      <c r="RRD33" s="731"/>
      <c r="RRE33" s="731"/>
      <c r="RRF33" s="731"/>
      <c r="RRG33" s="731"/>
      <c r="RRH33" s="731"/>
      <c r="RRI33" s="731"/>
      <c r="RRJ33" s="731"/>
      <c r="RRK33" s="731"/>
      <c r="RRL33" s="731"/>
      <c r="RRM33" s="731"/>
      <c r="RRN33" s="731"/>
      <c r="RRO33" s="731"/>
      <c r="RRP33" s="731"/>
      <c r="RRQ33" s="731"/>
      <c r="RRR33" s="731"/>
      <c r="RRS33" s="731"/>
      <c r="RRT33" s="731"/>
      <c r="RRU33" s="731"/>
      <c r="RRV33" s="731"/>
      <c r="RRW33" s="731"/>
      <c r="RRX33" s="731"/>
      <c r="RRY33" s="731"/>
      <c r="RRZ33" s="731"/>
      <c r="RSA33" s="731"/>
      <c r="RSB33" s="731"/>
      <c r="RSC33" s="731"/>
      <c r="RSD33" s="731"/>
      <c r="RSE33" s="731"/>
      <c r="RSF33" s="731"/>
      <c r="RSG33" s="731"/>
      <c r="RSH33" s="731"/>
      <c r="RSI33" s="731"/>
      <c r="RSJ33" s="731"/>
      <c r="RSK33" s="731"/>
      <c r="RSL33" s="731"/>
      <c r="RSM33" s="731"/>
      <c r="RSN33" s="731"/>
      <c r="RSO33" s="731"/>
      <c r="RSP33" s="731"/>
      <c r="RSQ33" s="731"/>
      <c r="RSR33" s="731"/>
      <c r="RSS33" s="731"/>
      <c r="RST33" s="731"/>
      <c r="RSU33" s="731"/>
      <c r="RSV33" s="731"/>
      <c r="RSW33" s="731"/>
      <c r="RSX33" s="731"/>
      <c r="RSY33" s="731"/>
      <c r="RSZ33" s="731"/>
      <c r="RTA33" s="731"/>
      <c r="RTB33" s="731"/>
      <c r="RTC33" s="731"/>
      <c r="RTD33" s="731"/>
      <c r="RTE33" s="731"/>
      <c r="RTF33" s="731"/>
      <c r="RTG33" s="731"/>
      <c r="RTH33" s="731"/>
      <c r="RTI33" s="731"/>
      <c r="RTJ33" s="731"/>
      <c r="RTK33" s="731"/>
      <c r="RTL33" s="731"/>
      <c r="RTM33" s="731"/>
      <c r="RTN33" s="731"/>
      <c r="RTO33" s="731"/>
      <c r="RTP33" s="731"/>
      <c r="RTQ33" s="731"/>
      <c r="RTR33" s="731"/>
      <c r="RTS33" s="731"/>
      <c r="RTT33" s="731"/>
      <c r="RTU33" s="731"/>
      <c r="RTV33" s="731"/>
      <c r="RTW33" s="731"/>
      <c r="RTX33" s="731"/>
      <c r="RTY33" s="731"/>
      <c r="RTZ33" s="731"/>
      <c r="RUA33" s="731"/>
      <c r="RUB33" s="731"/>
      <c r="RUC33" s="731"/>
      <c r="RUD33" s="731"/>
      <c r="RUE33" s="731"/>
      <c r="RUF33" s="731"/>
      <c r="RUG33" s="731"/>
      <c r="RUH33" s="731"/>
      <c r="RUI33" s="731"/>
      <c r="RUJ33" s="731"/>
      <c r="RUK33" s="731"/>
      <c r="RUL33" s="731"/>
      <c r="RUM33" s="731"/>
      <c r="RUN33" s="731"/>
      <c r="RUO33" s="731"/>
      <c r="RUP33" s="731"/>
      <c r="RUQ33" s="731"/>
      <c r="RUR33" s="731"/>
      <c r="RUS33" s="731"/>
      <c r="RUT33" s="731"/>
      <c r="RUU33" s="731"/>
      <c r="RUV33" s="731"/>
      <c r="RUW33" s="731"/>
      <c r="RUX33" s="731"/>
      <c r="RUY33" s="731"/>
      <c r="RUZ33" s="731"/>
      <c r="RVA33" s="731"/>
      <c r="RVB33" s="731"/>
      <c r="RVC33" s="731"/>
      <c r="RVD33" s="731"/>
      <c r="RVE33" s="731"/>
      <c r="RVF33" s="731"/>
      <c r="RVG33" s="731"/>
      <c r="RVH33" s="731"/>
      <c r="RVI33" s="731"/>
      <c r="RVJ33" s="731"/>
      <c r="RVK33" s="731"/>
      <c r="RVL33" s="731"/>
      <c r="RVM33" s="731"/>
      <c r="RVN33" s="731"/>
      <c r="RVO33" s="731"/>
      <c r="RVP33" s="731"/>
      <c r="RVQ33" s="731"/>
      <c r="RVR33" s="731"/>
      <c r="RVS33" s="731"/>
      <c r="RVT33" s="731"/>
      <c r="RVU33" s="731"/>
      <c r="RVV33" s="731"/>
      <c r="RVW33" s="731"/>
      <c r="RVX33" s="731"/>
      <c r="RVY33" s="731"/>
      <c r="RVZ33" s="731"/>
      <c r="RWA33" s="731"/>
      <c r="RWB33" s="731"/>
      <c r="RWC33" s="731"/>
      <c r="RWD33" s="731"/>
      <c r="RWE33" s="731"/>
      <c r="RWF33" s="731"/>
      <c r="RWG33" s="731"/>
      <c r="RWH33" s="731"/>
      <c r="RWI33" s="731"/>
      <c r="RWJ33" s="731"/>
      <c r="RWK33" s="731"/>
      <c r="RWL33" s="731"/>
      <c r="RWM33" s="731"/>
      <c r="RWN33" s="731"/>
      <c r="RWO33" s="731"/>
      <c r="RWP33" s="731"/>
      <c r="RWQ33" s="731"/>
      <c r="RWR33" s="731"/>
      <c r="RWS33" s="731"/>
      <c r="RWT33" s="731"/>
      <c r="RWU33" s="731"/>
      <c r="RWV33" s="731"/>
      <c r="RWW33" s="731"/>
      <c r="RWX33" s="731"/>
      <c r="RWY33" s="731"/>
      <c r="RWZ33" s="731"/>
      <c r="RXA33" s="731"/>
      <c r="RXB33" s="731"/>
      <c r="RXC33" s="731"/>
      <c r="RXD33" s="731"/>
      <c r="RXE33" s="731"/>
      <c r="RXF33" s="731"/>
      <c r="RXG33" s="731"/>
      <c r="RXH33" s="731"/>
      <c r="RXI33" s="731"/>
      <c r="RXJ33" s="731"/>
      <c r="RXK33" s="731"/>
      <c r="RXL33" s="731"/>
      <c r="RXM33" s="731"/>
      <c r="RXN33" s="731"/>
      <c r="RXO33" s="731"/>
      <c r="RXP33" s="731"/>
      <c r="RXQ33" s="731"/>
      <c r="RXR33" s="731"/>
      <c r="RXS33" s="731"/>
      <c r="RXT33" s="731"/>
      <c r="RXU33" s="731"/>
      <c r="RXV33" s="731"/>
      <c r="RXW33" s="731"/>
      <c r="RXX33" s="731"/>
      <c r="RXY33" s="731"/>
      <c r="RXZ33" s="731"/>
      <c r="RYA33" s="731"/>
      <c r="RYB33" s="731"/>
      <c r="RYC33" s="731"/>
      <c r="RYD33" s="731"/>
      <c r="RYE33" s="731"/>
      <c r="RYF33" s="731"/>
      <c r="RYG33" s="731"/>
      <c r="RYH33" s="731"/>
      <c r="RYI33" s="731"/>
      <c r="RYJ33" s="731"/>
      <c r="RYK33" s="731"/>
      <c r="RYL33" s="731"/>
      <c r="RYM33" s="731"/>
      <c r="RYN33" s="731"/>
      <c r="RYO33" s="731"/>
      <c r="RYP33" s="731"/>
      <c r="RYQ33" s="731"/>
      <c r="RYR33" s="731"/>
      <c r="RYS33" s="731"/>
      <c r="RYT33" s="731"/>
      <c r="RYU33" s="731"/>
      <c r="RYV33" s="731"/>
      <c r="RYW33" s="731"/>
      <c r="RYX33" s="731"/>
      <c r="RYY33" s="731"/>
      <c r="RYZ33" s="731"/>
      <c r="RZA33" s="731"/>
      <c r="RZB33" s="731"/>
      <c r="RZC33" s="731"/>
      <c r="RZD33" s="731"/>
      <c r="RZE33" s="731"/>
      <c r="RZF33" s="731"/>
      <c r="RZG33" s="731"/>
      <c r="RZH33" s="731"/>
      <c r="RZI33" s="731"/>
      <c r="RZJ33" s="731"/>
      <c r="RZK33" s="731"/>
      <c r="RZL33" s="731"/>
      <c r="RZM33" s="731"/>
      <c r="RZN33" s="731"/>
      <c r="RZO33" s="731"/>
      <c r="RZP33" s="731"/>
      <c r="RZQ33" s="731"/>
      <c r="RZR33" s="731"/>
      <c r="RZS33" s="731"/>
      <c r="RZT33" s="731"/>
      <c r="RZU33" s="731"/>
      <c r="RZV33" s="731"/>
      <c r="RZW33" s="731"/>
      <c r="RZX33" s="731"/>
      <c r="RZY33" s="731"/>
      <c r="RZZ33" s="731"/>
      <c r="SAA33" s="731"/>
      <c r="SAB33" s="731"/>
      <c r="SAC33" s="731"/>
      <c r="SAD33" s="731"/>
      <c r="SAE33" s="731"/>
      <c r="SAF33" s="731"/>
      <c r="SAG33" s="731"/>
      <c r="SAH33" s="731"/>
      <c r="SAI33" s="731"/>
      <c r="SAJ33" s="731"/>
      <c r="SAK33" s="731"/>
      <c r="SAL33" s="731"/>
      <c r="SAM33" s="731"/>
      <c r="SAN33" s="731"/>
      <c r="SAO33" s="731"/>
      <c r="SAP33" s="731"/>
      <c r="SAQ33" s="731"/>
      <c r="SAR33" s="731"/>
      <c r="SAS33" s="731"/>
      <c r="SAT33" s="731"/>
      <c r="SAU33" s="731"/>
      <c r="SAV33" s="731"/>
      <c r="SAW33" s="731"/>
      <c r="SAX33" s="731"/>
      <c r="SAY33" s="731"/>
      <c r="SAZ33" s="731"/>
      <c r="SBA33" s="731"/>
      <c r="SBB33" s="731"/>
      <c r="SBC33" s="731"/>
      <c r="SBD33" s="731"/>
      <c r="SBE33" s="731"/>
      <c r="SBF33" s="731"/>
      <c r="SBG33" s="731"/>
      <c r="SBH33" s="731"/>
      <c r="SBI33" s="731"/>
      <c r="SBJ33" s="731"/>
      <c r="SBK33" s="731"/>
      <c r="SBL33" s="731"/>
      <c r="SBM33" s="731"/>
      <c r="SBN33" s="731"/>
      <c r="SBO33" s="731"/>
      <c r="SBP33" s="731"/>
      <c r="SBQ33" s="731"/>
      <c r="SBR33" s="731"/>
      <c r="SBS33" s="731"/>
      <c r="SBT33" s="731"/>
      <c r="SBU33" s="731"/>
      <c r="SBV33" s="731"/>
      <c r="SBW33" s="731"/>
      <c r="SBX33" s="731"/>
      <c r="SBY33" s="731"/>
      <c r="SBZ33" s="731"/>
      <c r="SCA33" s="731"/>
      <c r="SCB33" s="731"/>
      <c r="SCC33" s="731"/>
      <c r="SCD33" s="731"/>
      <c r="SCE33" s="731"/>
      <c r="SCF33" s="731"/>
      <c r="SCG33" s="731"/>
      <c r="SCH33" s="731"/>
      <c r="SCI33" s="731"/>
      <c r="SCJ33" s="731"/>
      <c r="SCK33" s="731"/>
      <c r="SCL33" s="731"/>
      <c r="SCM33" s="731"/>
      <c r="SCN33" s="731"/>
      <c r="SCO33" s="731"/>
      <c r="SCP33" s="731"/>
      <c r="SCQ33" s="731"/>
      <c r="SCR33" s="731"/>
      <c r="SCS33" s="731"/>
      <c r="SCT33" s="731"/>
      <c r="SCU33" s="731"/>
      <c r="SCV33" s="731"/>
      <c r="SCW33" s="731"/>
      <c r="SCX33" s="731"/>
      <c r="SCY33" s="731"/>
      <c r="SCZ33" s="731"/>
      <c r="SDA33" s="731"/>
      <c r="SDB33" s="731"/>
      <c r="SDC33" s="731"/>
      <c r="SDD33" s="731"/>
      <c r="SDE33" s="731"/>
      <c r="SDF33" s="731"/>
      <c r="SDG33" s="731"/>
      <c r="SDH33" s="731"/>
      <c r="SDI33" s="731"/>
      <c r="SDJ33" s="731"/>
      <c r="SDK33" s="731"/>
      <c r="SDL33" s="731"/>
      <c r="SDM33" s="731"/>
      <c r="SDN33" s="731"/>
      <c r="SDO33" s="731"/>
      <c r="SDP33" s="731"/>
      <c r="SDQ33" s="731"/>
      <c r="SDR33" s="731"/>
      <c r="SDS33" s="731"/>
      <c r="SDT33" s="731"/>
      <c r="SDU33" s="731"/>
      <c r="SDV33" s="731"/>
      <c r="SDW33" s="731"/>
      <c r="SDX33" s="731"/>
      <c r="SDY33" s="731"/>
      <c r="SDZ33" s="731"/>
      <c r="SEA33" s="731"/>
      <c r="SEB33" s="731"/>
      <c r="SEC33" s="731"/>
      <c r="SED33" s="731"/>
      <c r="SEE33" s="731"/>
      <c r="SEF33" s="731"/>
      <c r="SEG33" s="731"/>
      <c r="SEH33" s="731"/>
      <c r="SEI33" s="731"/>
      <c r="SEJ33" s="731"/>
      <c r="SEK33" s="731"/>
      <c r="SEL33" s="731"/>
      <c r="SEM33" s="731"/>
      <c r="SEN33" s="731"/>
      <c r="SEO33" s="731"/>
      <c r="SEP33" s="731"/>
      <c r="SEQ33" s="731"/>
      <c r="SER33" s="731"/>
      <c r="SES33" s="731"/>
      <c r="SET33" s="731"/>
      <c r="SEU33" s="731"/>
      <c r="SEV33" s="731"/>
      <c r="SEW33" s="731"/>
      <c r="SEX33" s="731"/>
      <c r="SEY33" s="731"/>
      <c r="SEZ33" s="731"/>
      <c r="SFA33" s="731"/>
      <c r="SFB33" s="731"/>
      <c r="SFC33" s="731"/>
      <c r="SFD33" s="731"/>
      <c r="SFE33" s="731"/>
      <c r="SFF33" s="731"/>
      <c r="SFG33" s="731"/>
      <c r="SFH33" s="731"/>
      <c r="SFI33" s="731"/>
      <c r="SFJ33" s="731"/>
      <c r="SFK33" s="731"/>
      <c r="SFL33" s="731"/>
      <c r="SFM33" s="731"/>
      <c r="SFN33" s="731"/>
      <c r="SFO33" s="731"/>
      <c r="SFP33" s="731"/>
      <c r="SFQ33" s="731"/>
      <c r="SFR33" s="731"/>
      <c r="SFS33" s="731"/>
      <c r="SFT33" s="731"/>
      <c r="SFU33" s="731"/>
      <c r="SFV33" s="731"/>
      <c r="SFW33" s="731"/>
      <c r="SFX33" s="731"/>
      <c r="SFY33" s="731"/>
      <c r="SFZ33" s="731"/>
      <c r="SGA33" s="731"/>
      <c r="SGB33" s="731"/>
      <c r="SGC33" s="731"/>
      <c r="SGD33" s="731"/>
      <c r="SGE33" s="731"/>
      <c r="SGF33" s="731"/>
      <c r="SGG33" s="731"/>
      <c r="SGH33" s="731"/>
      <c r="SGI33" s="731"/>
      <c r="SGJ33" s="731"/>
      <c r="SGK33" s="731"/>
      <c r="SGL33" s="731"/>
      <c r="SGM33" s="731"/>
      <c r="SGN33" s="731"/>
      <c r="SGO33" s="731"/>
      <c r="SGP33" s="731"/>
      <c r="SGQ33" s="731"/>
      <c r="SGR33" s="731"/>
      <c r="SGS33" s="731"/>
      <c r="SGT33" s="731"/>
      <c r="SGU33" s="731"/>
      <c r="SGV33" s="731"/>
      <c r="SGW33" s="731"/>
      <c r="SGX33" s="731"/>
      <c r="SGY33" s="731"/>
      <c r="SGZ33" s="731"/>
      <c r="SHA33" s="731"/>
      <c r="SHB33" s="731"/>
      <c r="SHC33" s="731"/>
      <c r="SHD33" s="731"/>
      <c r="SHE33" s="731"/>
      <c r="SHF33" s="731"/>
      <c r="SHG33" s="731"/>
      <c r="SHH33" s="731"/>
      <c r="SHI33" s="731"/>
      <c r="SHJ33" s="731"/>
      <c r="SHK33" s="731"/>
      <c r="SHL33" s="731"/>
      <c r="SHM33" s="731"/>
      <c r="SHN33" s="731"/>
      <c r="SHO33" s="731"/>
      <c r="SHP33" s="731"/>
      <c r="SHQ33" s="731"/>
      <c r="SHR33" s="731"/>
      <c r="SHS33" s="731"/>
      <c r="SHT33" s="731"/>
      <c r="SHU33" s="731"/>
      <c r="SHV33" s="731"/>
      <c r="SHW33" s="731"/>
      <c r="SHX33" s="731"/>
      <c r="SHY33" s="731"/>
      <c r="SHZ33" s="731"/>
      <c r="SIA33" s="731"/>
      <c r="SIB33" s="731"/>
      <c r="SIC33" s="731"/>
      <c r="SID33" s="731"/>
      <c r="SIE33" s="731"/>
      <c r="SIF33" s="731"/>
      <c r="SIG33" s="731"/>
      <c r="SIH33" s="731"/>
      <c r="SII33" s="731"/>
      <c r="SIJ33" s="731"/>
      <c r="SIK33" s="731"/>
      <c r="SIL33" s="731"/>
      <c r="SIM33" s="731"/>
      <c r="SIN33" s="731"/>
      <c r="SIO33" s="731"/>
      <c r="SIP33" s="731"/>
      <c r="SIQ33" s="731"/>
      <c r="SIR33" s="731"/>
      <c r="SIS33" s="731"/>
      <c r="SIT33" s="731"/>
      <c r="SIU33" s="731"/>
      <c r="SIV33" s="731"/>
      <c r="SIW33" s="731"/>
      <c r="SIX33" s="731"/>
      <c r="SIY33" s="731"/>
      <c r="SIZ33" s="731"/>
      <c r="SJA33" s="731"/>
      <c r="SJB33" s="731"/>
      <c r="SJC33" s="731"/>
      <c r="SJD33" s="731"/>
      <c r="SJE33" s="731"/>
      <c r="SJF33" s="731"/>
      <c r="SJG33" s="731"/>
      <c r="SJH33" s="731"/>
      <c r="SJI33" s="731"/>
      <c r="SJJ33" s="731"/>
      <c r="SJK33" s="731"/>
      <c r="SJL33" s="731"/>
      <c r="SJM33" s="731"/>
      <c r="SJN33" s="731"/>
      <c r="SJO33" s="731"/>
      <c r="SJP33" s="731"/>
      <c r="SJQ33" s="731"/>
      <c r="SJR33" s="731"/>
      <c r="SJS33" s="731"/>
      <c r="SJT33" s="731"/>
      <c r="SJU33" s="731"/>
      <c r="SJV33" s="731"/>
      <c r="SJW33" s="731"/>
      <c r="SJX33" s="731"/>
      <c r="SJY33" s="731"/>
      <c r="SJZ33" s="731"/>
      <c r="SKA33" s="731"/>
      <c r="SKB33" s="731"/>
      <c r="SKC33" s="731"/>
      <c r="SKD33" s="731"/>
      <c r="SKE33" s="731"/>
      <c r="SKF33" s="731"/>
      <c r="SKG33" s="731"/>
      <c r="SKH33" s="731"/>
      <c r="SKI33" s="731"/>
      <c r="SKJ33" s="731"/>
      <c r="SKK33" s="731"/>
      <c r="SKL33" s="731"/>
      <c r="SKM33" s="731"/>
      <c r="SKN33" s="731"/>
      <c r="SKO33" s="731"/>
      <c r="SKP33" s="731"/>
      <c r="SKQ33" s="731"/>
      <c r="SKR33" s="731"/>
      <c r="SKS33" s="731"/>
      <c r="SKT33" s="731"/>
      <c r="SKU33" s="731"/>
      <c r="SKV33" s="731"/>
      <c r="SKW33" s="731"/>
      <c r="SKX33" s="731"/>
      <c r="SKY33" s="731"/>
      <c r="SKZ33" s="731"/>
      <c r="SLA33" s="731"/>
      <c r="SLB33" s="731"/>
      <c r="SLC33" s="731"/>
      <c r="SLD33" s="731"/>
      <c r="SLE33" s="731"/>
      <c r="SLF33" s="731"/>
      <c r="SLG33" s="731"/>
      <c r="SLH33" s="731"/>
      <c r="SLI33" s="731"/>
      <c r="SLJ33" s="731"/>
      <c r="SLK33" s="731"/>
      <c r="SLL33" s="731"/>
      <c r="SLM33" s="731"/>
      <c r="SLN33" s="731"/>
      <c r="SLO33" s="731"/>
      <c r="SLP33" s="731"/>
      <c r="SLQ33" s="731"/>
      <c r="SLR33" s="731"/>
      <c r="SLS33" s="731"/>
      <c r="SLT33" s="731"/>
      <c r="SLU33" s="731"/>
      <c r="SLV33" s="731"/>
      <c r="SLW33" s="731"/>
      <c r="SLX33" s="731"/>
      <c r="SLY33" s="731"/>
      <c r="SLZ33" s="731"/>
      <c r="SMA33" s="731"/>
      <c r="SMB33" s="731"/>
      <c r="SMC33" s="731"/>
      <c r="SMD33" s="731"/>
      <c r="SME33" s="731"/>
      <c r="SMF33" s="731"/>
      <c r="SMG33" s="731"/>
      <c r="SMH33" s="731"/>
      <c r="SMI33" s="731"/>
      <c r="SMJ33" s="731"/>
      <c r="SMK33" s="731"/>
      <c r="SML33" s="731"/>
      <c r="SMM33" s="731"/>
      <c r="SMN33" s="731"/>
      <c r="SMO33" s="731"/>
      <c r="SMP33" s="731"/>
      <c r="SMQ33" s="731"/>
      <c r="SMR33" s="731"/>
      <c r="SMS33" s="731"/>
      <c r="SMT33" s="731"/>
      <c r="SMU33" s="731"/>
      <c r="SMV33" s="731"/>
      <c r="SMW33" s="731"/>
      <c r="SMX33" s="731"/>
      <c r="SMY33" s="731"/>
      <c r="SMZ33" s="731"/>
      <c r="SNA33" s="731"/>
      <c r="SNB33" s="731"/>
      <c r="SNC33" s="731"/>
      <c r="SND33" s="731"/>
      <c r="SNE33" s="731"/>
      <c r="SNF33" s="731"/>
      <c r="SNG33" s="731"/>
      <c r="SNH33" s="731"/>
      <c r="SNI33" s="731"/>
      <c r="SNJ33" s="731"/>
      <c r="SNK33" s="731"/>
      <c r="SNL33" s="731"/>
      <c r="SNM33" s="731"/>
      <c r="SNN33" s="731"/>
      <c r="SNO33" s="731"/>
      <c r="SNP33" s="731"/>
      <c r="SNQ33" s="731"/>
      <c r="SNR33" s="731"/>
      <c r="SNS33" s="731"/>
      <c r="SNT33" s="731"/>
      <c r="SNU33" s="731"/>
      <c r="SNV33" s="731"/>
      <c r="SNW33" s="731"/>
      <c r="SNX33" s="731"/>
      <c r="SNY33" s="731"/>
      <c r="SNZ33" s="731"/>
      <c r="SOA33" s="731"/>
      <c r="SOB33" s="731"/>
      <c r="SOC33" s="731"/>
      <c r="SOD33" s="731"/>
      <c r="SOE33" s="731"/>
      <c r="SOF33" s="731"/>
      <c r="SOG33" s="731"/>
      <c r="SOH33" s="731"/>
      <c r="SOI33" s="731"/>
      <c r="SOJ33" s="731"/>
      <c r="SOK33" s="731"/>
      <c r="SOL33" s="731"/>
      <c r="SOM33" s="731"/>
      <c r="SON33" s="731"/>
      <c r="SOO33" s="731"/>
      <c r="SOP33" s="731"/>
      <c r="SOQ33" s="731"/>
      <c r="SOR33" s="731"/>
      <c r="SOS33" s="731"/>
      <c r="SOT33" s="731"/>
      <c r="SOU33" s="731"/>
      <c r="SOV33" s="731"/>
      <c r="SOW33" s="731"/>
      <c r="SOX33" s="731"/>
      <c r="SOY33" s="731"/>
      <c r="SOZ33" s="731"/>
      <c r="SPA33" s="731"/>
      <c r="SPB33" s="731"/>
      <c r="SPC33" s="731"/>
      <c r="SPD33" s="731"/>
      <c r="SPE33" s="731"/>
      <c r="SPF33" s="731"/>
      <c r="SPG33" s="731"/>
      <c r="SPH33" s="731"/>
      <c r="SPI33" s="731"/>
      <c r="SPJ33" s="731"/>
      <c r="SPK33" s="731"/>
      <c r="SPL33" s="731"/>
      <c r="SPM33" s="731"/>
      <c r="SPN33" s="731"/>
      <c r="SPO33" s="731"/>
      <c r="SPP33" s="731"/>
      <c r="SPQ33" s="731"/>
      <c r="SPR33" s="731"/>
      <c r="SPS33" s="731"/>
      <c r="SPT33" s="731"/>
      <c r="SPU33" s="731"/>
      <c r="SPV33" s="731"/>
      <c r="SPW33" s="731"/>
      <c r="SPX33" s="731"/>
      <c r="SPY33" s="731"/>
      <c r="SPZ33" s="731"/>
      <c r="SQA33" s="731"/>
      <c r="SQB33" s="731"/>
      <c r="SQC33" s="731"/>
      <c r="SQD33" s="731"/>
      <c r="SQE33" s="731"/>
      <c r="SQF33" s="731"/>
      <c r="SQG33" s="731"/>
      <c r="SQH33" s="731"/>
      <c r="SQI33" s="731"/>
      <c r="SQJ33" s="731"/>
      <c r="SQK33" s="731"/>
      <c r="SQL33" s="731"/>
      <c r="SQM33" s="731"/>
      <c r="SQN33" s="731"/>
      <c r="SQO33" s="731"/>
      <c r="SQP33" s="731"/>
      <c r="SQQ33" s="731"/>
      <c r="SQR33" s="731"/>
      <c r="SQS33" s="731"/>
      <c r="SQT33" s="731"/>
      <c r="SQU33" s="731"/>
      <c r="SQV33" s="731"/>
      <c r="SQW33" s="731"/>
      <c r="SQX33" s="731"/>
      <c r="SQY33" s="731"/>
      <c r="SQZ33" s="731"/>
      <c r="SRA33" s="731"/>
      <c r="SRB33" s="731"/>
      <c r="SRC33" s="731"/>
      <c r="SRD33" s="731"/>
      <c r="SRE33" s="731"/>
      <c r="SRF33" s="731"/>
      <c r="SRG33" s="731"/>
      <c r="SRH33" s="731"/>
      <c r="SRI33" s="731"/>
      <c r="SRJ33" s="731"/>
      <c r="SRK33" s="731"/>
      <c r="SRL33" s="731"/>
      <c r="SRM33" s="731"/>
      <c r="SRN33" s="731"/>
      <c r="SRO33" s="731"/>
      <c r="SRP33" s="731"/>
      <c r="SRQ33" s="731"/>
      <c r="SRR33" s="731"/>
      <c r="SRS33" s="731"/>
      <c r="SRT33" s="731"/>
      <c r="SRU33" s="731"/>
      <c r="SRV33" s="731"/>
      <c r="SRW33" s="731"/>
      <c r="SRX33" s="731"/>
      <c r="SRY33" s="731"/>
      <c r="SRZ33" s="731"/>
      <c r="SSA33" s="731"/>
      <c r="SSB33" s="731"/>
      <c r="SSC33" s="731"/>
      <c r="SSD33" s="731"/>
      <c r="SSE33" s="731"/>
      <c r="SSF33" s="731"/>
      <c r="SSG33" s="731"/>
      <c r="SSH33" s="731"/>
      <c r="SSI33" s="731"/>
      <c r="SSJ33" s="731"/>
      <c r="SSK33" s="731"/>
      <c r="SSL33" s="731"/>
      <c r="SSM33" s="731"/>
      <c r="SSN33" s="731"/>
      <c r="SSO33" s="731"/>
      <c r="SSP33" s="731"/>
      <c r="SSQ33" s="731"/>
      <c r="SSR33" s="731"/>
      <c r="SSS33" s="731"/>
      <c r="SST33" s="731"/>
      <c r="SSU33" s="731"/>
      <c r="SSV33" s="731"/>
      <c r="SSW33" s="731"/>
      <c r="SSX33" s="731"/>
      <c r="SSY33" s="731"/>
      <c r="SSZ33" s="731"/>
      <c r="STA33" s="731"/>
      <c r="STB33" s="731"/>
      <c r="STC33" s="731"/>
      <c r="STD33" s="731"/>
      <c r="STE33" s="731"/>
      <c r="STF33" s="731"/>
      <c r="STG33" s="731"/>
      <c r="STH33" s="731"/>
      <c r="STI33" s="731"/>
      <c r="STJ33" s="731"/>
      <c r="STK33" s="731"/>
      <c r="STL33" s="731"/>
      <c r="STM33" s="731"/>
      <c r="STN33" s="731"/>
      <c r="STO33" s="731"/>
      <c r="STP33" s="731"/>
      <c r="STQ33" s="731"/>
      <c r="STR33" s="731"/>
      <c r="STS33" s="731"/>
      <c r="STT33" s="731"/>
      <c r="STU33" s="731"/>
      <c r="STV33" s="731"/>
      <c r="STW33" s="731"/>
      <c r="STX33" s="731"/>
      <c r="STY33" s="731"/>
      <c r="STZ33" s="731"/>
      <c r="SUA33" s="731"/>
      <c r="SUB33" s="731"/>
      <c r="SUC33" s="731"/>
      <c r="SUD33" s="731"/>
      <c r="SUE33" s="731"/>
      <c r="SUF33" s="731"/>
      <c r="SUG33" s="731"/>
      <c r="SUH33" s="731"/>
      <c r="SUI33" s="731"/>
      <c r="SUJ33" s="731"/>
      <c r="SUK33" s="731"/>
      <c r="SUL33" s="731"/>
      <c r="SUM33" s="731"/>
      <c r="SUN33" s="731"/>
      <c r="SUO33" s="731"/>
      <c r="SUP33" s="731"/>
      <c r="SUQ33" s="731"/>
      <c r="SUR33" s="731"/>
      <c r="SUS33" s="731"/>
      <c r="SUT33" s="731"/>
      <c r="SUU33" s="731"/>
      <c r="SUV33" s="731"/>
      <c r="SUW33" s="731"/>
      <c r="SUX33" s="731"/>
      <c r="SUY33" s="731"/>
      <c r="SUZ33" s="731"/>
      <c r="SVA33" s="731"/>
      <c r="SVB33" s="731"/>
      <c r="SVC33" s="731"/>
      <c r="SVD33" s="731"/>
      <c r="SVE33" s="731"/>
      <c r="SVF33" s="731"/>
      <c r="SVG33" s="731"/>
      <c r="SVH33" s="731"/>
      <c r="SVI33" s="731"/>
      <c r="SVJ33" s="731"/>
      <c r="SVK33" s="731"/>
      <c r="SVL33" s="731"/>
      <c r="SVM33" s="731"/>
      <c r="SVN33" s="731"/>
      <c r="SVO33" s="731"/>
      <c r="SVP33" s="731"/>
      <c r="SVQ33" s="731"/>
      <c r="SVR33" s="731"/>
      <c r="SVS33" s="731"/>
      <c r="SVT33" s="731"/>
      <c r="SVU33" s="731"/>
      <c r="SVV33" s="731"/>
      <c r="SVW33" s="731"/>
      <c r="SVX33" s="731"/>
      <c r="SVY33" s="731"/>
      <c r="SVZ33" s="731"/>
      <c r="SWA33" s="731"/>
      <c r="SWB33" s="731"/>
      <c r="SWC33" s="731"/>
      <c r="SWD33" s="731"/>
      <c r="SWE33" s="731"/>
      <c r="SWF33" s="731"/>
      <c r="SWG33" s="731"/>
      <c r="SWH33" s="731"/>
      <c r="SWI33" s="731"/>
      <c r="SWJ33" s="731"/>
      <c r="SWK33" s="731"/>
      <c r="SWL33" s="731"/>
      <c r="SWM33" s="731"/>
      <c r="SWN33" s="731"/>
      <c r="SWO33" s="731"/>
      <c r="SWP33" s="731"/>
      <c r="SWQ33" s="731"/>
      <c r="SWR33" s="731"/>
      <c r="SWS33" s="731"/>
      <c r="SWT33" s="731"/>
      <c r="SWU33" s="731"/>
      <c r="SWV33" s="731"/>
      <c r="SWW33" s="731"/>
      <c r="SWX33" s="731"/>
      <c r="SWY33" s="731"/>
      <c r="SWZ33" s="731"/>
      <c r="SXA33" s="731"/>
      <c r="SXB33" s="731"/>
      <c r="SXC33" s="731"/>
      <c r="SXD33" s="731"/>
      <c r="SXE33" s="731"/>
      <c r="SXF33" s="731"/>
      <c r="SXG33" s="731"/>
      <c r="SXH33" s="731"/>
      <c r="SXI33" s="731"/>
      <c r="SXJ33" s="731"/>
      <c r="SXK33" s="731"/>
      <c r="SXL33" s="731"/>
      <c r="SXM33" s="731"/>
      <c r="SXN33" s="731"/>
      <c r="SXO33" s="731"/>
      <c r="SXP33" s="731"/>
      <c r="SXQ33" s="731"/>
      <c r="SXR33" s="731"/>
      <c r="SXS33" s="731"/>
      <c r="SXT33" s="731"/>
      <c r="SXU33" s="731"/>
      <c r="SXV33" s="731"/>
      <c r="SXW33" s="731"/>
      <c r="SXX33" s="731"/>
      <c r="SXY33" s="731"/>
      <c r="SXZ33" s="731"/>
      <c r="SYA33" s="731"/>
      <c r="SYB33" s="731"/>
      <c r="SYC33" s="731"/>
      <c r="SYD33" s="731"/>
      <c r="SYE33" s="731"/>
      <c r="SYF33" s="731"/>
      <c r="SYG33" s="731"/>
      <c r="SYH33" s="731"/>
      <c r="SYI33" s="731"/>
      <c r="SYJ33" s="731"/>
      <c r="SYK33" s="731"/>
      <c r="SYL33" s="731"/>
      <c r="SYM33" s="731"/>
      <c r="SYN33" s="731"/>
      <c r="SYO33" s="731"/>
      <c r="SYP33" s="731"/>
      <c r="SYQ33" s="731"/>
      <c r="SYR33" s="731"/>
      <c r="SYS33" s="731"/>
      <c r="SYT33" s="731"/>
      <c r="SYU33" s="731"/>
      <c r="SYV33" s="731"/>
      <c r="SYW33" s="731"/>
      <c r="SYX33" s="731"/>
      <c r="SYY33" s="731"/>
      <c r="SYZ33" s="731"/>
      <c r="SZA33" s="731"/>
      <c r="SZB33" s="731"/>
      <c r="SZC33" s="731"/>
      <c r="SZD33" s="731"/>
      <c r="SZE33" s="731"/>
      <c r="SZF33" s="731"/>
      <c r="SZG33" s="731"/>
      <c r="SZH33" s="731"/>
      <c r="SZI33" s="731"/>
      <c r="SZJ33" s="731"/>
      <c r="SZK33" s="731"/>
      <c r="SZL33" s="731"/>
      <c r="SZM33" s="731"/>
      <c r="SZN33" s="731"/>
      <c r="SZO33" s="731"/>
      <c r="SZP33" s="731"/>
      <c r="SZQ33" s="731"/>
      <c r="SZR33" s="731"/>
      <c r="SZS33" s="731"/>
      <c r="SZT33" s="731"/>
      <c r="SZU33" s="731"/>
      <c r="SZV33" s="731"/>
      <c r="SZW33" s="731"/>
      <c r="SZX33" s="731"/>
      <c r="SZY33" s="731"/>
      <c r="SZZ33" s="731"/>
      <c r="TAA33" s="731"/>
      <c r="TAB33" s="731"/>
      <c r="TAC33" s="731"/>
      <c r="TAD33" s="731"/>
      <c r="TAE33" s="731"/>
      <c r="TAF33" s="731"/>
      <c r="TAG33" s="731"/>
      <c r="TAH33" s="731"/>
      <c r="TAI33" s="731"/>
      <c r="TAJ33" s="731"/>
      <c r="TAK33" s="731"/>
      <c r="TAL33" s="731"/>
      <c r="TAM33" s="731"/>
      <c r="TAN33" s="731"/>
      <c r="TAO33" s="731"/>
      <c r="TAP33" s="731"/>
      <c r="TAQ33" s="731"/>
      <c r="TAR33" s="731"/>
      <c r="TAS33" s="731"/>
      <c r="TAT33" s="731"/>
      <c r="TAU33" s="731"/>
      <c r="TAV33" s="731"/>
      <c r="TAW33" s="731"/>
      <c r="TAX33" s="731"/>
      <c r="TAY33" s="731"/>
      <c r="TAZ33" s="731"/>
      <c r="TBA33" s="731"/>
      <c r="TBB33" s="731"/>
      <c r="TBC33" s="731"/>
      <c r="TBD33" s="731"/>
      <c r="TBE33" s="731"/>
      <c r="TBF33" s="731"/>
      <c r="TBG33" s="731"/>
      <c r="TBH33" s="731"/>
      <c r="TBI33" s="731"/>
      <c r="TBJ33" s="731"/>
      <c r="TBK33" s="731"/>
      <c r="TBL33" s="731"/>
      <c r="TBM33" s="731"/>
      <c r="TBN33" s="731"/>
      <c r="TBO33" s="731"/>
      <c r="TBP33" s="731"/>
      <c r="TBQ33" s="731"/>
      <c r="TBR33" s="731"/>
      <c r="TBS33" s="731"/>
      <c r="TBT33" s="731"/>
      <c r="TBU33" s="731"/>
      <c r="TBV33" s="731"/>
      <c r="TBW33" s="731"/>
      <c r="TBX33" s="731"/>
      <c r="TBY33" s="731"/>
      <c r="TBZ33" s="731"/>
      <c r="TCA33" s="731"/>
      <c r="TCB33" s="731"/>
      <c r="TCC33" s="731"/>
      <c r="TCD33" s="731"/>
      <c r="TCE33" s="731"/>
      <c r="TCF33" s="731"/>
      <c r="TCG33" s="731"/>
      <c r="TCH33" s="731"/>
      <c r="TCI33" s="731"/>
      <c r="TCJ33" s="731"/>
      <c r="TCK33" s="731"/>
      <c r="TCL33" s="731"/>
      <c r="TCM33" s="731"/>
      <c r="TCN33" s="731"/>
      <c r="TCO33" s="731"/>
      <c r="TCP33" s="731"/>
      <c r="TCQ33" s="731"/>
      <c r="TCR33" s="731"/>
      <c r="TCS33" s="731"/>
      <c r="TCT33" s="731"/>
      <c r="TCU33" s="731"/>
      <c r="TCV33" s="731"/>
      <c r="TCW33" s="731"/>
      <c r="TCX33" s="731"/>
      <c r="TCY33" s="731"/>
      <c r="TCZ33" s="731"/>
      <c r="TDA33" s="731"/>
      <c r="TDB33" s="731"/>
      <c r="TDC33" s="731"/>
      <c r="TDD33" s="731"/>
      <c r="TDE33" s="731"/>
      <c r="TDF33" s="731"/>
      <c r="TDG33" s="731"/>
      <c r="TDH33" s="731"/>
      <c r="TDI33" s="731"/>
      <c r="TDJ33" s="731"/>
      <c r="TDK33" s="731"/>
      <c r="TDL33" s="731"/>
      <c r="TDM33" s="731"/>
      <c r="TDN33" s="731"/>
      <c r="TDO33" s="731"/>
      <c r="TDP33" s="731"/>
      <c r="TDQ33" s="731"/>
      <c r="TDR33" s="731"/>
      <c r="TDS33" s="731"/>
      <c r="TDT33" s="731"/>
      <c r="TDU33" s="731"/>
      <c r="TDV33" s="731"/>
      <c r="TDW33" s="731"/>
      <c r="TDX33" s="731"/>
      <c r="TDY33" s="731"/>
      <c r="TDZ33" s="731"/>
      <c r="TEA33" s="731"/>
      <c r="TEB33" s="731"/>
      <c r="TEC33" s="731"/>
      <c r="TED33" s="731"/>
      <c r="TEE33" s="731"/>
      <c r="TEF33" s="731"/>
      <c r="TEG33" s="731"/>
      <c r="TEH33" s="731"/>
      <c r="TEI33" s="731"/>
      <c r="TEJ33" s="731"/>
      <c r="TEK33" s="731"/>
      <c r="TEL33" s="731"/>
      <c r="TEM33" s="731"/>
      <c r="TEN33" s="731"/>
      <c r="TEO33" s="731"/>
      <c r="TEP33" s="731"/>
      <c r="TEQ33" s="731"/>
      <c r="TER33" s="731"/>
      <c r="TES33" s="731"/>
      <c r="TET33" s="731"/>
      <c r="TEU33" s="731"/>
      <c r="TEV33" s="731"/>
      <c r="TEW33" s="731"/>
      <c r="TEX33" s="731"/>
      <c r="TEY33" s="731"/>
      <c r="TEZ33" s="731"/>
      <c r="TFA33" s="731"/>
      <c r="TFB33" s="731"/>
      <c r="TFC33" s="731"/>
      <c r="TFD33" s="731"/>
      <c r="TFE33" s="731"/>
      <c r="TFF33" s="731"/>
      <c r="TFG33" s="731"/>
      <c r="TFH33" s="731"/>
      <c r="TFI33" s="731"/>
      <c r="TFJ33" s="731"/>
      <c r="TFK33" s="731"/>
      <c r="TFL33" s="731"/>
      <c r="TFM33" s="731"/>
      <c r="TFN33" s="731"/>
      <c r="TFO33" s="731"/>
      <c r="TFP33" s="731"/>
      <c r="TFQ33" s="731"/>
      <c r="TFR33" s="731"/>
      <c r="TFS33" s="731"/>
      <c r="TFT33" s="731"/>
      <c r="TFU33" s="731"/>
      <c r="TFV33" s="731"/>
      <c r="TFW33" s="731"/>
      <c r="TFX33" s="731"/>
      <c r="TFY33" s="731"/>
      <c r="TFZ33" s="731"/>
      <c r="TGA33" s="731"/>
      <c r="TGB33" s="731"/>
      <c r="TGC33" s="731"/>
      <c r="TGD33" s="731"/>
      <c r="TGE33" s="731"/>
      <c r="TGF33" s="731"/>
      <c r="TGG33" s="731"/>
      <c r="TGH33" s="731"/>
      <c r="TGI33" s="731"/>
      <c r="TGJ33" s="731"/>
      <c r="TGK33" s="731"/>
      <c r="TGL33" s="731"/>
      <c r="TGM33" s="731"/>
      <c r="TGN33" s="731"/>
      <c r="TGO33" s="731"/>
      <c r="TGP33" s="731"/>
      <c r="TGQ33" s="731"/>
      <c r="TGR33" s="731"/>
      <c r="TGS33" s="731"/>
      <c r="TGT33" s="731"/>
      <c r="TGU33" s="731"/>
      <c r="TGV33" s="731"/>
      <c r="TGW33" s="731"/>
      <c r="TGX33" s="731"/>
      <c r="TGY33" s="731"/>
      <c r="TGZ33" s="731"/>
      <c r="THA33" s="731"/>
      <c r="THB33" s="731"/>
      <c r="THC33" s="731"/>
      <c r="THD33" s="731"/>
      <c r="THE33" s="731"/>
      <c r="THF33" s="731"/>
      <c r="THG33" s="731"/>
      <c r="THH33" s="731"/>
      <c r="THI33" s="731"/>
      <c r="THJ33" s="731"/>
      <c r="THK33" s="731"/>
      <c r="THL33" s="731"/>
      <c r="THM33" s="731"/>
      <c r="THN33" s="731"/>
      <c r="THO33" s="731"/>
      <c r="THP33" s="731"/>
      <c r="THQ33" s="731"/>
      <c r="THR33" s="731"/>
      <c r="THS33" s="731"/>
      <c r="THT33" s="731"/>
      <c r="THU33" s="731"/>
      <c r="THV33" s="731"/>
      <c r="THW33" s="731"/>
      <c r="THX33" s="731"/>
      <c r="THY33" s="731"/>
      <c r="THZ33" s="731"/>
      <c r="TIA33" s="731"/>
      <c r="TIB33" s="731"/>
      <c r="TIC33" s="731"/>
      <c r="TID33" s="731"/>
      <c r="TIE33" s="731"/>
      <c r="TIF33" s="731"/>
      <c r="TIG33" s="731"/>
      <c r="TIH33" s="731"/>
      <c r="TII33" s="731"/>
      <c r="TIJ33" s="731"/>
      <c r="TIK33" s="731"/>
      <c r="TIL33" s="731"/>
      <c r="TIM33" s="731"/>
      <c r="TIN33" s="731"/>
      <c r="TIO33" s="731"/>
      <c r="TIP33" s="731"/>
      <c r="TIQ33" s="731"/>
      <c r="TIR33" s="731"/>
      <c r="TIS33" s="731"/>
      <c r="TIT33" s="731"/>
      <c r="TIU33" s="731"/>
      <c r="TIV33" s="731"/>
      <c r="TIW33" s="731"/>
      <c r="TIX33" s="731"/>
      <c r="TIY33" s="731"/>
      <c r="TIZ33" s="731"/>
      <c r="TJA33" s="731"/>
      <c r="TJB33" s="731"/>
      <c r="TJC33" s="731"/>
      <c r="TJD33" s="731"/>
      <c r="TJE33" s="731"/>
      <c r="TJF33" s="731"/>
      <c r="TJG33" s="731"/>
      <c r="TJH33" s="731"/>
      <c r="TJI33" s="731"/>
      <c r="TJJ33" s="731"/>
      <c r="TJK33" s="731"/>
      <c r="TJL33" s="731"/>
      <c r="TJM33" s="731"/>
      <c r="TJN33" s="731"/>
      <c r="TJO33" s="731"/>
      <c r="TJP33" s="731"/>
      <c r="TJQ33" s="731"/>
      <c r="TJR33" s="731"/>
      <c r="TJS33" s="731"/>
      <c r="TJT33" s="731"/>
      <c r="TJU33" s="731"/>
      <c r="TJV33" s="731"/>
      <c r="TJW33" s="731"/>
      <c r="TJX33" s="731"/>
      <c r="TJY33" s="731"/>
      <c r="TJZ33" s="731"/>
      <c r="TKA33" s="731"/>
      <c r="TKB33" s="731"/>
      <c r="TKC33" s="731"/>
      <c r="TKD33" s="731"/>
      <c r="TKE33" s="731"/>
      <c r="TKF33" s="731"/>
      <c r="TKG33" s="731"/>
      <c r="TKH33" s="731"/>
      <c r="TKI33" s="731"/>
      <c r="TKJ33" s="731"/>
      <c r="TKK33" s="731"/>
      <c r="TKL33" s="731"/>
      <c r="TKM33" s="731"/>
      <c r="TKN33" s="731"/>
      <c r="TKO33" s="731"/>
      <c r="TKP33" s="731"/>
      <c r="TKQ33" s="731"/>
      <c r="TKR33" s="731"/>
      <c r="TKS33" s="731"/>
      <c r="TKT33" s="731"/>
      <c r="TKU33" s="731"/>
      <c r="TKV33" s="731"/>
      <c r="TKW33" s="731"/>
      <c r="TKX33" s="731"/>
      <c r="TKY33" s="731"/>
      <c r="TKZ33" s="731"/>
      <c r="TLA33" s="731"/>
      <c r="TLB33" s="731"/>
      <c r="TLC33" s="731"/>
      <c r="TLD33" s="731"/>
      <c r="TLE33" s="731"/>
      <c r="TLF33" s="731"/>
      <c r="TLG33" s="731"/>
      <c r="TLH33" s="731"/>
      <c r="TLI33" s="731"/>
      <c r="TLJ33" s="731"/>
      <c r="TLK33" s="731"/>
      <c r="TLL33" s="731"/>
      <c r="TLM33" s="731"/>
      <c r="TLN33" s="731"/>
      <c r="TLO33" s="731"/>
      <c r="TLP33" s="731"/>
      <c r="TLQ33" s="731"/>
      <c r="TLR33" s="731"/>
      <c r="TLS33" s="731"/>
      <c r="TLT33" s="731"/>
      <c r="TLU33" s="731"/>
      <c r="TLV33" s="731"/>
      <c r="TLW33" s="731"/>
      <c r="TLX33" s="731"/>
      <c r="TLY33" s="731"/>
      <c r="TLZ33" s="731"/>
      <c r="TMA33" s="731"/>
      <c r="TMB33" s="731"/>
      <c r="TMC33" s="731"/>
      <c r="TMD33" s="731"/>
      <c r="TME33" s="731"/>
      <c r="TMF33" s="731"/>
      <c r="TMG33" s="731"/>
      <c r="TMH33" s="731"/>
      <c r="TMI33" s="731"/>
      <c r="TMJ33" s="731"/>
      <c r="TMK33" s="731"/>
      <c r="TML33" s="731"/>
      <c r="TMM33" s="731"/>
      <c r="TMN33" s="731"/>
      <c r="TMO33" s="731"/>
      <c r="TMP33" s="731"/>
      <c r="TMQ33" s="731"/>
      <c r="TMR33" s="731"/>
      <c r="TMS33" s="731"/>
      <c r="TMT33" s="731"/>
      <c r="TMU33" s="731"/>
      <c r="TMV33" s="731"/>
      <c r="TMW33" s="731"/>
      <c r="TMX33" s="731"/>
      <c r="TMY33" s="731"/>
      <c r="TMZ33" s="731"/>
      <c r="TNA33" s="731"/>
      <c r="TNB33" s="731"/>
      <c r="TNC33" s="731"/>
      <c r="TND33" s="731"/>
      <c r="TNE33" s="731"/>
      <c r="TNF33" s="731"/>
      <c r="TNG33" s="731"/>
      <c r="TNH33" s="731"/>
      <c r="TNI33" s="731"/>
      <c r="TNJ33" s="731"/>
      <c r="TNK33" s="731"/>
      <c r="TNL33" s="731"/>
      <c r="TNM33" s="731"/>
      <c r="TNN33" s="731"/>
      <c r="TNO33" s="731"/>
      <c r="TNP33" s="731"/>
      <c r="TNQ33" s="731"/>
      <c r="TNR33" s="731"/>
      <c r="TNS33" s="731"/>
      <c r="TNT33" s="731"/>
      <c r="TNU33" s="731"/>
      <c r="TNV33" s="731"/>
      <c r="TNW33" s="731"/>
      <c r="TNX33" s="731"/>
      <c r="TNY33" s="731"/>
      <c r="TNZ33" s="731"/>
      <c r="TOA33" s="731"/>
      <c r="TOB33" s="731"/>
      <c r="TOC33" s="731"/>
      <c r="TOD33" s="731"/>
      <c r="TOE33" s="731"/>
      <c r="TOF33" s="731"/>
      <c r="TOG33" s="731"/>
      <c r="TOH33" s="731"/>
      <c r="TOI33" s="731"/>
      <c r="TOJ33" s="731"/>
      <c r="TOK33" s="731"/>
      <c r="TOL33" s="731"/>
      <c r="TOM33" s="731"/>
      <c r="TON33" s="731"/>
      <c r="TOO33" s="731"/>
      <c r="TOP33" s="731"/>
      <c r="TOQ33" s="731"/>
      <c r="TOR33" s="731"/>
      <c r="TOS33" s="731"/>
      <c r="TOT33" s="731"/>
      <c r="TOU33" s="731"/>
      <c r="TOV33" s="731"/>
      <c r="TOW33" s="731"/>
      <c r="TOX33" s="731"/>
      <c r="TOY33" s="731"/>
      <c r="TOZ33" s="731"/>
      <c r="TPA33" s="731"/>
      <c r="TPB33" s="731"/>
      <c r="TPC33" s="731"/>
      <c r="TPD33" s="731"/>
      <c r="TPE33" s="731"/>
      <c r="TPF33" s="731"/>
      <c r="TPG33" s="731"/>
      <c r="TPH33" s="731"/>
      <c r="TPI33" s="731"/>
      <c r="TPJ33" s="731"/>
      <c r="TPK33" s="731"/>
      <c r="TPL33" s="731"/>
      <c r="TPM33" s="731"/>
      <c r="TPN33" s="731"/>
      <c r="TPO33" s="731"/>
      <c r="TPP33" s="731"/>
      <c r="TPQ33" s="731"/>
      <c r="TPR33" s="731"/>
      <c r="TPS33" s="731"/>
      <c r="TPT33" s="731"/>
      <c r="TPU33" s="731"/>
      <c r="TPV33" s="731"/>
      <c r="TPW33" s="731"/>
      <c r="TPX33" s="731"/>
      <c r="TPY33" s="731"/>
      <c r="TPZ33" s="731"/>
      <c r="TQA33" s="731"/>
      <c r="TQB33" s="731"/>
      <c r="TQC33" s="731"/>
      <c r="TQD33" s="731"/>
      <c r="TQE33" s="731"/>
      <c r="TQF33" s="731"/>
      <c r="TQG33" s="731"/>
      <c r="TQH33" s="731"/>
      <c r="TQI33" s="731"/>
      <c r="TQJ33" s="731"/>
      <c r="TQK33" s="731"/>
      <c r="TQL33" s="731"/>
      <c r="TQM33" s="731"/>
      <c r="TQN33" s="731"/>
      <c r="TQO33" s="731"/>
      <c r="TQP33" s="731"/>
      <c r="TQQ33" s="731"/>
      <c r="TQR33" s="731"/>
      <c r="TQS33" s="731"/>
      <c r="TQT33" s="731"/>
      <c r="TQU33" s="731"/>
      <c r="TQV33" s="731"/>
      <c r="TQW33" s="731"/>
      <c r="TQX33" s="731"/>
      <c r="TQY33" s="731"/>
      <c r="TQZ33" s="731"/>
      <c r="TRA33" s="731"/>
      <c r="TRB33" s="731"/>
      <c r="TRC33" s="731"/>
      <c r="TRD33" s="731"/>
      <c r="TRE33" s="731"/>
      <c r="TRF33" s="731"/>
      <c r="TRG33" s="731"/>
      <c r="TRH33" s="731"/>
      <c r="TRI33" s="731"/>
      <c r="TRJ33" s="731"/>
      <c r="TRK33" s="731"/>
      <c r="TRL33" s="731"/>
      <c r="TRM33" s="731"/>
      <c r="TRN33" s="731"/>
      <c r="TRO33" s="731"/>
      <c r="TRP33" s="731"/>
      <c r="TRQ33" s="731"/>
      <c r="TRR33" s="731"/>
      <c r="TRS33" s="731"/>
      <c r="TRT33" s="731"/>
      <c r="TRU33" s="731"/>
      <c r="TRV33" s="731"/>
      <c r="TRW33" s="731"/>
      <c r="TRX33" s="731"/>
      <c r="TRY33" s="731"/>
      <c r="TRZ33" s="731"/>
      <c r="TSA33" s="731"/>
      <c r="TSB33" s="731"/>
      <c r="TSC33" s="731"/>
      <c r="TSD33" s="731"/>
      <c r="TSE33" s="731"/>
      <c r="TSF33" s="731"/>
      <c r="TSG33" s="731"/>
      <c r="TSH33" s="731"/>
      <c r="TSI33" s="731"/>
      <c r="TSJ33" s="731"/>
      <c r="TSK33" s="731"/>
      <c r="TSL33" s="731"/>
      <c r="TSM33" s="731"/>
      <c r="TSN33" s="731"/>
      <c r="TSO33" s="731"/>
      <c r="TSP33" s="731"/>
      <c r="TSQ33" s="731"/>
      <c r="TSR33" s="731"/>
      <c r="TSS33" s="731"/>
      <c r="TST33" s="731"/>
      <c r="TSU33" s="731"/>
      <c r="TSV33" s="731"/>
      <c r="TSW33" s="731"/>
      <c r="TSX33" s="731"/>
      <c r="TSY33" s="731"/>
      <c r="TSZ33" s="731"/>
      <c r="TTA33" s="731"/>
      <c r="TTB33" s="731"/>
      <c r="TTC33" s="731"/>
      <c r="TTD33" s="731"/>
      <c r="TTE33" s="731"/>
      <c r="TTF33" s="731"/>
      <c r="TTG33" s="731"/>
      <c r="TTH33" s="731"/>
      <c r="TTI33" s="731"/>
      <c r="TTJ33" s="731"/>
      <c r="TTK33" s="731"/>
      <c r="TTL33" s="731"/>
      <c r="TTM33" s="731"/>
      <c r="TTN33" s="731"/>
      <c r="TTO33" s="731"/>
      <c r="TTP33" s="731"/>
      <c r="TTQ33" s="731"/>
      <c r="TTR33" s="731"/>
      <c r="TTS33" s="731"/>
      <c r="TTT33" s="731"/>
      <c r="TTU33" s="731"/>
      <c r="TTV33" s="731"/>
      <c r="TTW33" s="731"/>
      <c r="TTX33" s="731"/>
      <c r="TTY33" s="731"/>
      <c r="TTZ33" s="731"/>
      <c r="TUA33" s="731"/>
      <c r="TUB33" s="731"/>
      <c r="TUC33" s="731"/>
      <c r="TUD33" s="731"/>
      <c r="TUE33" s="731"/>
      <c r="TUF33" s="731"/>
      <c r="TUG33" s="731"/>
      <c r="TUH33" s="731"/>
      <c r="TUI33" s="731"/>
      <c r="TUJ33" s="731"/>
      <c r="TUK33" s="731"/>
      <c r="TUL33" s="731"/>
      <c r="TUM33" s="731"/>
      <c r="TUN33" s="731"/>
      <c r="TUO33" s="731"/>
      <c r="TUP33" s="731"/>
      <c r="TUQ33" s="731"/>
      <c r="TUR33" s="731"/>
      <c r="TUS33" s="731"/>
      <c r="TUT33" s="731"/>
      <c r="TUU33" s="731"/>
      <c r="TUV33" s="731"/>
      <c r="TUW33" s="731"/>
      <c r="TUX33" s="731"/>
      <c r="TUY33" s="731"/>
      <c r="TUZ33" s="731"/>
      <c r="TVA33" s="731"/>
      <c r="TVB33" s="731"/>
      <c r="TVC33" s="731"/>
      <c r="TVD33" s="731"/>
      <c r="TVE33" s="731"/>
      <c r="TVF33" s="731"/>
      <c r="TVG33" s="731"/>
      <c r="TVH33" s="731"/>
      <c r="TVI33" s="731"/>
      <c r="TVJ33" s="731"/>
      <c r="TVK33" s="731"/>
      <c r="TVL33" s="731"/>
      <c r="TVM33" s="731"/>
      <c r="TVN33" s="731"/>
      <c r="TVO33" s="731"/>
      <c r="TVP33" s="731"/>
      <c r="TVQ33" s="731"/>
      <c r="TVR33" s="731"/>
      <c r="TVS33" s="731"/>
      <c r="TVT33" s="731"/>
      <c r="TVU33" s="731"/>
      <c r="TVV33" s="731"/>
      <c r="TVW33" s="731"/>
      <c r="TVX33" s="731"/>
      <c r="TVY33" s="731"/>
      <c r="TVZ33" s="731"/>
      <c r="TWA33" s="731"/>
      <c r="TWB33" s="731"/>
      <c r="TWC33" s="731"/>
      <c r="TWD33" s="731"/>
      <c r="TWE33" s="731"/>
      <c r="TWF33" s="731"/>
      <c r="TWG33" s="731"/>
      <c r="TWH33" s="731"/>
      <c r="TWI33" s="731"/>
      <c r="TWJ33" s="731"/>
      <c r="TWK33" s="731"/>
      <c r="TWL33" s="731"/>
      <c r="TWM33" s="731"/>
      <c r="TWN33" s="731"/>
      <c r="TWO33" s="731"/>
      <c r="TWP33" s="731"/>
      <c r="TWQ33" s="731"/>
      <c r="TWR33" s="731"/>
      <c r="TWS33" s="731"/>
      <c r="TWT33" s="731"/>
      <c r="TWU33" s="731"/>
      <c r="TWV33" s="731"/>
      <c r="TWW33" s="731"/>
      <c r="TWX33" s="731"/>
      <c r="TWY33" s="731"/>
      <c r="TWZ33" s="731"/>
      <c r="TXA33" s="731"/>
      <c r="TXB33" s="731"/>
      <c r="TXC33" s="731"/>
      <c r="TXD33" s="731"/>
      <c r="TXE33" s="731"/>
      <c r="TXF33" s="731"/>
      <c r="TXG33" s="731"/>
      <c r="TXH33" s="731"/>
      <c r="TXI33" s="731"/>
      <c r="TXJ33" s="731"/>
      <c r="TXK33" s="731"/>
      <c r="TXL33" s="731"/>
      <c r="TXM33" s="731"/>
      <c r="TXN33" s="731"/>
      <c r="TXO33" s="731"/>
      <c r="TXP33" s="731"/>
      <c r="TXQ33" s="731"/>
      <c r="TXR33" s="731"/>
      <c r="TXS33" s="731"/>
      <c r="TXT33" s="731"/>
      <c r="TXU33" s="731"/>
      <c r="TXV33" s="731"/>
      <c r="TXW33" s="731"/>
      <c r="TXX33" s="731"/>
      <c r="TXY33" s="731"/>
      <c r="TXZ33" s="731"/>
      <c r="TYA33" s="731"/>
      <c r="TYB33" s="731"/>
      <c r="TYC33" s="731"/>
      <c r="TYD33" s="731"/>
      <c r="TYE33" s="731"/>
      <c r="TYF33" s="731"/>
      <c r="TYG33" s="731"/>
      <c r="TYH33" s="731"/>
      <c r="TYI33" s="731"/>
      <c r="TYJ33" s="731"/>
      <c r="TYK33" s="731"/>
      <c r="TYL33" s="731"/>
      <c r="TYM33" s="731"/>
      <c r="TYN33" s="731"/>
      <c r="TYO33" s="731"/>
      <c r="TYP33" s="731"/>
      <c r="TYQ33" s="731"/>
      <c r="TYR33" s="731"/>
      <c r="TYS33" s="731"/>
      <c r="TYT33" s="731"/>
      <c r="TYU33" s="731"/>
      <c r="TYV33" s="731"/>
      <c r="TYW33" s="731"/>
      <c r="TYX33" s="731"/>
      <c r="TYY33" s="731"/>
      <c r="TYZ33" s="731"/>
      <c r="TZA33" s="731"/>
      <c r="TZB33" s="731"/>
      <c r="TZC33" s="731"/>
      <c r="TZD33" s="731"/>
      <c r="TZE33" s="731"/>
      <c r="TZF33" s="731"/>
      <c r="TZG33" s="731"/>
      <c r="TZH33" s="731"/>
      <c r="TZI33" s="731"/>
      <c r="TZJ33" s="731"/>
      <c r="TZK33" s="731"/>
      <c r="TZL33" s="731"/>
      <c r="TZM33" s="731"/>
      <c r="TZN33" s="731"/>
      <c r="TZO33" s="731"/>
      <c r="TZP33" s="731"/>
      <c r="TZQ33" s="731"/>
      <c r="TZR33" s="731"/>
      <c r="TZS33" s="731"/>
      <c r="TZT33" s="731"/>
      <c r="TZU33" s="731"/>
      <c r="TZV33" s="731"/>
      <c r="TZW33" s="731"/>
      <c r="TZX33" s="731"/>
      <c r="TZY33" s="731"/>
      <c r="TZZ33" s="731"/>
      <c r="UAA33" s="731"/>
      <c r="UAB33" s="731"/>
      <c r="UAC33" s="731"/>
      <c r="UAD33" s="731"/>
      <c r="UAE33" s="731"/>
      <c r="UAF33" s="731"/>
      <c r="UAG33" s="731"/>
      <c r="UAH33" s="731"/>
      <c r="UAI33" s="731"/>
      <c r="UAJ33" s="731"/>
      <c r="UAK33" s="731"/>
      <c r="UAL33" s="731"/>
      <c r="UAM33" s="731"/>
      <c r="UAN33" s="731"/>
      <c r="UAO33" s="731"/>
      <c r="UAP33" s="731"/>
      <c r="UAQ33" s="731"/>
      <c r="UAR33" s="731"/>
      <c r="UAS33" s="731"/>
      <c r="UAT33" s="731"/>
      <c r="UAU33" s="731"/>
      <c r="UAV33" s="731"/>
      <c r="UAW33" s="731"/>
      <c r="UAX33" s="731"/>
      <c r="UAY33" s="731"/>
      <c r="UAZ33" s="731"/>
      <c r="UBA33" s="731"/>
      <c r="UBB33" s="731"/>
      <c r="UBC33" s="731"/>
      <c r="UBD33" s="731"/>
      <c r="UBE33" s="731"/>
      <c r="UBF33" s="731"/>
      <c r="UBG33" s="731"/>
      <c r="UBH33" s="731"/>
      <c r="UBI33" s="731"/>
      <c r="UBJ33" s="731"/>
      <c r="UBK33" s="731"/>
      <c r="UBL33" s="731"/>
      <c r="UBM33" s="731"/>
      <c r="UBN33" s="731"/>
      <c r="UBO33" s="731"/>
      <c r="UBP33" s="731"/>
      <c r="UBQ33" s="731"/>
      <c r="UBR33" s="731"/>
      <c r="UBS33" s="731"/>
      <c r="UBT33" s="731"/>
      <c r="UBU33" s="731"/>
      <c r="UBV33" s="731"/>
      <c r="UBW33" s="731"/>
      <c r="UBX33" s="731"/>
      <c r="UBY33" s="731"/>
      <c r="UBZ33" s="731"/>
      <c r="UCA33" s="731"/>
      <c r="UCB33" s="731"/>
      <c r="UCC33" s="731"/>
      <c r="UCD33" s="731"/>
      <c r="UCE33" s="731"/>
      <c r="UCF33" s="731"/>
      <c r="UCG33" s="731"/>
      <c r="UCH33" s="731"/>
      <c r="UCI33" s="731"/>
      <c r="UCJ33" s="731"/>
      <c r="UCK33" s="731"/>
      <c r="UCL33" s="731"/>
      <c r="UCM33" s="731"/>
      <c r="UCN33" s="731"/>
      <c r="UCO33" s="731"/>
      <c r="UCP33" s="731"/>
      <c r="UCQ33" s="731"/>
      <c r="UCR33" s="731"/>
      <c r="UCS33" s="731"/>
      <c r="UCT33" s="731"/>
      <c r="UCU33" s="731"/>
      <c r="UCV33" s="731"/>
      <c r="UCW33" s="731"/>
      <c r="UCX33" s="731"/>
      <c r="UCY33" s="731"/>
      <c r="UCZ33" s="731"/>
      <c r="UDA33" s="731"/>
      <c r="UDB33" s="731"/>
      <c r="UDC33" s="731"/>
      <c r="UDD33" s="731"/>
      <c r="UDE33" s="731"/>
      <c r="UDF33" s="731"/>
      <c r="UDG33" s="731"/>
      <c r="UDH33" s="731"/>
      <c r="UDI33" s="731"/>
      <c r="UDJ33" s="731"/>
      <c r="UDK33" s="731"/>
      <c r="UDL33" s="731"/>
      <c r="UDM33" s="731"/>
      <c r="UDN33" s="731"/>
      <c r="UDO33" s="731"/>
      <c r="UDP33" s="731"/>
      <c r="UDQ33" s="731"/>
      <c r="UDR33" s="731"/>
      <c r="UDS33" s="731"/>
      <c r="UDT33" s="731"/>
      <c r="UDU33" s="731"/>
      <c r="UDV33" s="731"/>
      <c r="UDW33" s="731"/>
      <c r="UDX33" s="731"/>
      <c r="UDY33" s="731"/>
      <c r="UDZ33" s="731"/>
      <c r="UEA33" s="731"/>
      <c r="UEB33" s="731"/>
      <c r="UEC33" s="731"/>
      <c r="UED33" s="731"/>
      <c r="UEE33" s="731"/>
      <c r="UEF33" s="731"/>
      <c r="UEG33" s="731"/>
      <c r="UEH33" s="731"/>
      <c r="UEI33" s="731"/>
      <c r="UEJ33" s="731"/>
      <c r="UEK33" s="731"/>
      <c r="UEL33" s="731"/>
      <c r="UEM33" s="731"/>
      <c r="UEN33" s="731"/>
      <c r="UEO33" s="731"/>
      <c r="UEP33" s="731"/>
      <c r="UEQ33" s="731"/>
      <c r="UER33" s="731"/>
      <c r="UES33" s="731"/>
      <c r="UET33" s="731"/>
      <c r="UEU33" s="731"/>
      <c r="UEV33" s="731"/>
      <c r="UEW33" s="731"/>
      <c r="UEX33" s="731"/>
      <c r="UEY33" s="731"/>
      <c r="UEZ33" s="731"/>
      <c r="UFA33" s="731"/>
      <c r="UFB33" s="731"/>
      <c r="UFC33" s="731"/>
      <c r="UFD33" s="731"/>
      <c r="UFE33" s="731"/>
      <c r="UFF33" s="731"/>
      <c r="UFG33" s="731"/>
      <c r="UFH33" s="731"/>
      <c r="UFI33" s="731"/>
      <c r="UFJ33" s="731"/>
      <c r="UFK33" s="731"/>
      <c r="UFL33" s="731"/>
      <c r="UFM33" s="731"/>
      <c r="UFN33" s="731"/>
      <c r="UFO33" s="731"/>
      <c r="UFP33" s="731"/>
      <c r="UFQ33" s="731"/>
      <c r="UFR33" s="731"/>
      <c r="UFS33" s="731"/>
      <c r="UFT33" s="731"/>
      <c r="UFU33" s="731"/>
      <c r="UFV33" s="731"/>
      <c r="UFW33" s="731"/>
      <c r="UFX33" s="731"/>
      <c r="UFY33" s="731"/>
      <c r="UFZ33" s="731"/>
      <c r="UGA33" s="731"/>
      <c r="UGB33" s="731"/>
      <c r="UGC33" s="731"/>
      <c r="UGD33" s="731"/>
      <c r="UGE33" s="731"/>
      <c r="UGF33" s="731"/>
      <c r="UGG33" s="731"/>
      <c r="UGH33" s="731"/>
      <c r="UGI33" s="731"/>
      <c r="UGJ33" s="731"/>
      <c r="UGK33" s="731"/>
      <c r="UGL33" s="731"/>
      <c r="UGM33" s="731"/>
      <c r="UGN33" s="731"/>
      <c r="UGO33" s="731"/>
      <c r="UGP33" s="731"/>
      <c r="UGQ33" s="731"/>
      <c r="UGR33" s="731"/>
      <c r="UGS33" s="731"/>
      <c r="UGT33" s="731"/>
      <c r="UGU33" s="731"/>
      <c r="UGV33" s="731"/>
      <c r="UGW33" s="731"/>
      <c r="UGX33" s="731"/>
      <c r="UGY33" s="731"/>
      <c r="UGZ33" s="731"/>
      <c r="UHA33" s="731"/>
      <c r="UHB33" s="731"/>
      <c r="UHC33" s="731"/>
      <c r="UHD33" s="731"/>
      <c r="UHE33" s="731"/>
      <c r="UHF33" s="731"/>
      <c r="UHG33" s="731"/>
      <c r="UHH33" s="731"/>
      <c r="UHI33" s="731"/>
      <c r="UHJ33" s="731"/>
      <c r="UHK33" s="731"/>
      <c r="UHL33" s="731"/>
      <c r="UHM33" s="731"/>
      <c r="UHN33" s="731"/>
      <c r="UHO33" s="731"/>
      <c r="UHP33" s="731"/>
      <c r="UHQ33" s="731"/>
      <c r="UHR33" s="731"/>
      <c r="UHS33" s="731"/>
      <c r="UHT33" s="731"/>
      <c r="UHU33" s="731"/>
      <c r="UHV33" s="731"/>
      <c r="UHW33" s="731"/>
      <c r="UHX33" s="731"/>
      <c r="UHY33" s="731"/>
      <c r="UHZ33" s="731"/>
      <c r="UIA33" s="731"/>
      <c r="UIB33" s="731"/>
      <c r="UIC33" s="731"/>
      <c r="UID33" s="731"/>
      <c r="UIE33" s="731"/>
      <c r="UIF33" s="731"/>
      <c r="UIG33" s="731"/>
      <c r="UIH33" s="731"/>
      <c r="UII33" s="731"/>
      <c r="UIJ33" s="731"/>
      <c r="UIK33" s="731"/>
      <c r="UIL33" s="731"/>
      <c r="UIM33" s="731"/>
      <c r="UIN33" s="731"/>
      <c r="UIO33" s="731"/>
      <c r="UIP33" s="731"/>
      <c r="UIQ33" s="731"/>
      <c r="UIR33" s="731"/>
      <c r="UIS33" s="731"/>
      <c r="UIT33" s="731"/>
      <c r="UIU33" s="731"/>
      <c r="UIV33" s="731"/>
      <c r="UIW33" s="731"/>
      <c r="UIX33" s="731"/>
      <c r="UIY33" s="731"/>
      <c r="UIZ33" s="731"/>
      <c r="UJA33" s="731"/>
      <c r="UJB33" s="731"/>
      <c r="UJC33" s="731"/>
      <c r="UJD33" s="731"/>
      <c r="UJE33" s="731"/>
      <c r="UJF33" s="731"/>
      <c r="UJG33" s="731"/>
      <c r="UJH33" s="731"/>
      <c r="UJI33" s="731"/>
      <c r="UJJ33" s="731"/>
      <c r="UJK33" s="731"/>
      <c r="UJL33" s="731"/>
      <c r="UJM33" s="731"/>
      <c r="UJN33" s="731"/>
      <c r="UJO33" s="731"/>
      <c r="UJP33" s="731"/>
      <c r="UJQ33" s="731"/>
      <c r="UJR33" s="731"/>
      <c r="UJS33" s="731"/>
      <c r="UJT33" s="731"/>
      <c r="UJU33" s="731"/>
      <c r="UJV33" s="731"/>
      <c r="UJW33" s="731"/>
      <c r="UJX33" s="731"/>
      <c r="UJY33" s="731"/>
      <c r="UJZ33" s="731"/>
      <c r="UKA33" s="731"/>
      <c r="UKB33" s="731"/>
      <c r="UKC33" s="731"/>
      <c r="UKD33" s="731"/>
      <c r="UKE33" s="731"/>
      <c r="UKF33" s="731"/>
      <c r="UKG33" s="731"/>
      <c r="UKH33" s="731"/>
      <c r="UKI33" s="731"/>
      <c r="UKJ33" s="731"/>
      <c r="UKK33" s="731"/>
      <c r="UKL33" s="731"/>
      <c r="UKM33" s="731"/>
      <c r="UKN33" s="731"/>
      <c r="UKO33" s="731"/>
      <c r="UKP33" s="731"/>
      <c r="UKQ33" s="731"/>
      <c r="UKR33" s="731"/>
      <c r="UKS33" s="731"/>
      <c r="UKT33" s="731"/>
      <c r="UKU33" s="731"/>
      <c r="UKV33" s="731"/>
      <c r="UKW33" s="731"/>
      <c r="UKX33" s="731"/>
      <c r="UKY33" s="731"/>
      <c r="UKZ33" s="731"/>
      <c r="ULA33" s="731"/>
      <c r="ULB33" s="731"/>
      <c r="ULC33" s="731"/>
      <c r="ULD33" s="731"/>
      <c r="ULE33" s="731"/>
      <c r="ULF33" s="731"/>
      <c r="ULG33" s="731"/>
      <c r="ULH33" s="731"/>
      <c r="ULI33" s="731"/>
      <c r="ULJ33" s="731"/>
      <c r="ULK33" s="731"/>
      <c r="ULL33" s="731"/>
      <c r="ULM33" s="731"/>
      <c r="ULN33" s="731"/>
      <c r="ULO33" s="731"/>
      <c r="ULP33" s="731"/>
      <c r="ULQ33" s="731"/>
      <c r="ULR33" s="731"/>
      <c r="ULS33" s="731"/>
      <c r="ULT33" s="731"/>
      <c r="ULU33" s="731"/>
      <c r="ULV33" s="731"/>
      <c r="ULW33" s="731"/>
      <c r="ULX33" s="731"/>
      <c r="ULY33" s="731"/>
      <c r="ULZ33" s="731"/>
      <c r="UMA33" s="731"/>
      <c r="UMB33" s="731"/>
      <c r="UMC33" s="731"/>
      <c r="UMD33" s="731"/>
      <c r="UME33" s="731"/>
      <c r="UMF33" s="731"/>
      <c r="UMG33" s="731"/>
      <c r="UMH33" s="731"/>
      <c r="UMI33" s="731"/>
      <c r="UMJ33" s="731"/>
      <c r="UMK33" s="731"/>
      <c r="UML33" s="731"/>
      <c r="UMM33" s="731"/>
      <c r="UMN33" s="731"/>
      <c r="UMO33" s="731"/>
      <c r="UMP33" s="731"/>
      <c r="UMQ33" s="731"/>
      <c r="UMR33" s="731"/>
      <c r="UMS33" s="731"/>
      <c r="UMT33" s="731"/>
      <c r="UMU33" s="731"/>
      <c r="UMV33" s="731"/>
      <c r="UMW33" s="731"/>
      <c r="UMX33" s="731"/>
      <c r="UMY33" s="731"/>
      <c r="UMZ33" s="731"/>
      <c r="UNA33" s="731"/>
      <c r="UNB33" s="731"/>
      <c r="UNC33" s="731"/>
      <c r="UND33" s="731"/>
      <c r="UNE33" s="731"/>
      <c r="UNF33" s="731"/>
      <c r="UNG33" s="731"/>
      <c r="UNH33" s="731"/>
      <c r="UNI33" s="731"/>
      <c r="UNJ33" s="731"/>
      <c r="UNK33" s="731"/>
      <c r="UNL33" s="731"/>
      <c r="UNM33" s="731"/>
      <c r="UNN33" s="731"/>
      <c r="UNO33" s="731"/>
      <c r="UNP33" s="731"/>
      <c r="UNQ33" s="731"/>
      <c r="UNR33" s="731"/>
      <c r="UNS33" s="731"/>
      <c r="UNT33" s="731"/>
      <c r="UNU33" s="731"/>
      <c r="UNV33" s="731"/>
      <c r="UNW33" s="731"/>
      <c r="UNX33" s="731"/>
      <c r="UNY33" s="731"/>
      <c r="UNZ33" s="731"/>
      <c r="UOA33" s="731"/>
      <c r="UOB33" s="731"/>
      <c r="UOC33" s="731"/>
      <c r="UOD33" s="731"/>
      <c r="UOE33" s="731"/>
      <c r="UOF33" s="731"/>
      <c r="UOG33" s="731"/>
      <c r="UOH33" s="731"/>
      <c r="UOI33" s="731"/>
      <c r="UOJ33" s="731"/>
      <c r="UOK33" s="731"/>
      <c r="UOL33" s="731"/>
      <c r="UOM33" s="731"/>
      <c r="UON33" s="731"/>
      <c r="UOO33" s="731"/>
      <c r="UOP33" s="731"/>
      <c r="UOQ33" s="731"/>
      <c r="UOR33" s="731"/>
      <c r="UOS33" s="731"/>
      <c r="UOT33" s="731"/>
      <c r="UOU33" s="731"/>
      <c r="UOV33" s="731"/>
      <c r="UOW33" s="731"/>
      <c r="UOX33" s="731"/>
      <c r="UOY33" s="731"/>
      <c r="UOZ33" s="731"/>
      <c r="UPA33" s="731"/>
      <c r="UPB33" s="731"/>
      <c r="UPC33" s="731"/>
      <c r="UPD33" s="731"/>
      <c r="UPE33" s="731"/>
      <c r="UPF33" s="731"/>
      <c r="UPG33" s="731"/>
      <c r="UPH33" s="731"/>
      <c r="UPI33" s="731"/>
      <c r="UPJ33" s="731"/>
      <c r="UPK33" s="731"/>
      <c r="UPL33" s="731"/>
      <c r="UPM33" s="731"/>
      <c r="UPN33" s="731"/>
      <c r="UPO33" s="731"/>
      <c r="UPP33" s="731"/>
      <c r="UPQ33" s="731"/>
      <c r="UPR33" s="731"/>
      <c r="UPS33" s="731"/>
      <c r="UPT33" s="731"/>
      <c r="UPU33" s="731"/>
      <c r="UPV33" s="731"/>
      <c r="UPW33" s="731"/>
      <c r="UPX33" s="731"/>
      <c r="UPY33" s="731"/>
      <c r="UPZ33" s="731"/>
      <c r="UQA33" s="731"/>
      <c r="UQB33" s="731"/>
      <c r="UQC33" s="731"/>
      <c r="UQD33" s="731"/>
      <c r="UQE33" s="731"/>
      <c r="UQF33" s="731"/>
      <c r="UQG33" s="731"/>
      <c r="UQH33" s="731"/>
      <c r="UQI33" s="731"/>
      <c r="UQJ33" s="731"/>
      <c r="UQK33" s="731"/>
      <c r="UQL33" s="731"/>
      <c r="UQM33" s="731"/>
      <c r="UQN33" s="731"/>
      <c r="UQO33" s="731"/>
      <c r="UQP33" s="731"/>
      <c r="UQQ33" s="731"/>
      <c r="UQR33" s="731"/>
      <c r="UQS33" s="731"/>
      <c r="UQT33" s="731"/>
      <c r="UQU33" s="731"/>
      <c r="UQV33" s="731"/>
      <c r="UQW33" s="731"/>
      <c r="UQX33" s="731"/>
      <c r="UQY33" s="731"/>
      <c r="UQZ33" s="731"/>
      <c r="URA33" s="731"/>
      <c r="URB33" s="731"/>
      <c r="URC33" s="731"/>
      <c r="URD33" s="731"/>
      <c r="URE33" s="731"/>
      <c r="URF33" s="731"/>
      <c r="URG33" s="731"/>
      <c r="URH33" s="731"/>
      <c r="URI33" s="731"/>
      <c r="URJ33" s="731"/>
      <c r="URK33" s="731"/>
      <c r="URL33" s="731"/>
      <c r="URM33" s="731"/>
      <c r="URN33" s="731"/>
      <c r="URO33" s="731"/>
      <c r="URP33" s="731"/>
      <c r="URQ33" s="731"/>
      <c r="URR33" s="731"/>
      <c r="URS33" s="731"/>
      <c r="URT33" s="731"/>
      <c r="URU33" s="731"/>
      <c r="URV33" s="731"/>
      <c r="URW33" s="731"/>
      <c r="URX33" s="731"/>
      <c r="URY33" s="731"/>
      <c r="URZ33" s="731"/>
      <c r="USA33" s="731"/>
      <c r="USB33" s="731"/>
      <c r="USC33" s="731"/>
      <c r="USD33" s="731"/>
      <c r="USE33" s="731"/>
      <c r="USF33" s="731"/>
      <c r="USG33" s="731"/>
      <c r="USH33" s="731"/>
      <c r="USI33" s="731"/>
      <c r="USJ33" s="731"/>
      <c r="USK33" s="731"/>
      <c r="USL33" s="731"/>
      <c r="USM33" s="731"/>
      <c r="USN33" s="731"/>
      <c r="USO33" s="731"/>
      <c r="USP33" s="731"/>
      <c r="USQ33" s="731"/>
      <c r="USR33" s="731"/>
      <c r="USS33" s="731"/>
      <c r="UST33" s="731"/>
      <c r="USU33" s="731"/>
      <c r="USV33" s="731"/>
      <c r="USW33" s="731"/>
      <c r="USX33" s="731"/>
      <c r="USY33" s="731"/>
      <c r="USZ33" s="731"/>
      <c r="UTA33" s="731"/>
      <c r="UTB33" s="731"/>
      <c r="UTC33" s="731"/>
      <c r="UTD33" s="731"/>
      <c r="UTE33" s="731"/>
      <c r="UTF33" s="731"/>
      <c r="UTG33" s="731"/>
      <c r="UTH33" s="731"/>
      <c r="UTI33" s="731"/>
      <c r="UTJ33" s="731"/>
      <c r="UTK33" s="731"/>
      <c r="UTL33" s="731"/>
      <c r="UTM33" s="731"/>
      <c r="UTN33" s="731"/>
      <c r="UTO33" s="731"/>
      <c r="UTP33" s="731"/>
      <c r="UTQ33" s="731"/>
      <c r="UTR33" s="731"/>
      <c r="UTS33" s="731"/>
      <c r="UTT33" s="731"/>
      <c r="UTU33" s="731"/>
      <c r="UTV33" s="731"/>
      <c r="UTW33" s="731"/>
      <c r="UTX33" s="731"/>
      <c r="UTY33" s="731"/>
      <c r="UTZ33" s="731"/>
      <c r="UUA33" s="731"/>
      <c r="UUB33" s="731"/>
      <c r="UUC33" s="731"/>
      <c r="UUD33" s="731"/>
      <c r="UUE33" s="731"/>
      <c r="UUF33" s="731"/>
      <c r="UUG33" s="731"/>
      <c r="UUH33" s="731"/>
      <c r="UUI33" s="731"/>
      <c r="UUJ33" s="731"/>
      <c r="UUK33" s="731"/>
      <c r="UUL33" s="731"/>
      <c r="UUM33" s="731"/>
      <c r="UUN33" s="731"/>
      <c r="UUO33" s="731"/>
      <c r="UUP33" s="731"/>
      <c r="UUQ33" s="731"/>
      <c r="UUR33" s="731"/>
      <c r="UUS33" s="731"/>
      <c r="UUT33" s="731"/>
      <c r="UUU33" s="731"/>
      <c r="UUV33" s="731"/>
      <c r="UUW33" s="731"/>
      <c r="UUX33" s="731"/>
      <c r="UUY33" s="731"/>
      <c r="UUZ33" s="731"/>
      <c r="UVA33" s="731"/>
      <c r="UVB33" s="731"/>
      <c r="UVC33" s="731"/>
      <c r="UVD33" s="731"/>
      <c r="UVE33" s="731"/>
      <c r="UVF33" s="731"/>
      <c r="UVG33" s="731"/>
      <c r="UVH33" s="731"/>
      <c r="UVI33" s="731"/>
      <c r="UVJ33" s="731"/>
      <c r="UVK33" s="731"/>
      <c r="UVL33" s="731"/>
      <c r="UVM33" s="731"/>
      <c r="UVN33" s="731"/>
      <c r="UVO33" s="731"/>
      <c r="UVP33" s="731"/>
      <c r="UVQ33" s="731"/>
      <c r="UVR33" s="731"/>
      <c r="UVS33" s="731"/>
      <c r="UVT33" s="731"/>
      <c r="UVU33" s="731"/>
      <c r="UVV33" s="731"/>
      <c r="UVW33" s="731"/>
      <c r="UVX33" s="731"/>
      <c r="UVY33" s="731"/>
      <c r="UVZ33" s="731"/>
      <c r="UWA33" s="731"/>
      <c r="UWB33" s="731"/>
      <c r="UWC33" s="731"/>
      <c r="UWD33" s="731"/>
      <c r="UWE33" s="731"/>
      <c r="UWF33" s="731"/>
      <c r="UWG33" s="731"/>
      <c r="UWH33" s="731"/>
      <c r="UWI33" s="731"/>
      <c r="UWJ33" s="731"/>
      <c r="UWK33" s="731"/>
      <c r="UWL33" s="731"/>
      <c r="UWM33" s="731"/>
      <c r="UWN33" s="731"/>
      <c r="UWO33" s="731"/>
      <c r="UWP33" s="731"/>
      <c r="UWQ33" s="731"/>
      <c r="UWR33" s="731"/>
      <c r="UWS33" s="731"/>
      <c r="UWT33" s="731"/>
      <c r="UWU33" s="731"/>
      <c r="UWV33" s="731"/>
      <c r="UWW33" s="731"/>
      <c r="UWX33" s="731"/>
      <c r="UWY33" s="731"/>
      <c r="UWZ33" s="731"/>
      <c r="UXA33" s="731"/>
      <c r="UXB33" s="731"/>
      <c r="UXC33" s="731"/>
      <c r="UXD33" s="731"/>
      <c r="UXE33" s="731"/>
      <c r="UXF33" s="731"/>
      <c r="UXG33" s="731"/>
      <c r="UXH33" s="731"/>
      <c r="UXI33" s="731"/>
      <c r="UXJ33" s="731"/>
      <c r="UXK33" s="731"/>
      <c r="UXL33" s="731"/>
      <c r="UXM33" s="731"/>
      <c r="UXN33" s="731"/>
      <c r="UXO33" s="731"/>
      <c r="UXP33" s="731"/>
      <c r="UXQ33" s="731"/>
      <c r="UXR33" s="731"/>
      <c r="UXS33" s="731"/>
      <c r="UXT33" s="731"/>
      <c r="UXU33" s="731"/>
      <c r="UXV33" s="731"/>
      <c r="UXW33" s="731"/>
      <c r="UXX33" s="731"/>
      <c r="UXY33" s="731"/>
      <c r="UXZ33" s="731"/>
      <c r="UYA33" s="731"/>
      <c r="UYB33" s="731"/>
      <c r="UYC33" s="731"/>
      <c r="UYD33" s="731"/>
      <c r="UYE33" s="731"/>
      <c r="UYF33" s="731"/>
      <c r="UYG33" s="731"/>
      <c r="UYH33" s="731"/>
      <c r="UYI33" s="731"/>
      <c r="UYJ33" s="731"/>
      <c r="UYK33" s="731"/>
      <c r="UYL33" s="731"/>
      <c r="UYM33" s="731"/>
      <c r="UYN33" s="731"/>
      <c r="UYO33" s="731"/>
      <c r="UYP33" s="731"/>
      <c r="UYQ33" s="731"/>
      <c r="UYR33" s="731"/>
      <c r="UYS33" s="731"/>
      <c r="UYT33" s="731"/>
      <c r="UYU33" s="731"/>
      <c r="UYV33" s="731"/>
      <c r="UYW33" s="731"/>
      <c r="UYX33" s="731"/>
      <c r="UYY33" s="731"/>
      <c r="UYZ33" s="731"/>
      <c r="UZA33" s="731"/>
      <c r="UZB33" s="731"/>
      <c r="UZC33" s="731"/>
      <c r="UZD33" s="731"/>
      <c r="UZE33" s="731"/>
      <c r="UZF33" s="731"/>
      <c r="UZG33" s="731"/>
      <c r="UZH33" s="731"/>
      <c r="UZI33" s="731"/>
      <c r="UZJ33" s="731"/>
      <c r="UZK33" s="731"/>
      <c r="UZL33" s="731"/>
      <c r="UZM33" s="731"/>
      <c r="UZN33" s="731"/>
      <c r="UZO33" s="731"/>
      <c r="UZP33" s="731"/>
      <c r="UZQ33" s="731"/>
      <c r="UZR33" s="731"/>
      <c r="UZS33" s="731"/>
      <c r="UZT33" s="731"/>
      <c r="UZU33" s="731"/>
      <c r="UZV33" s="731"/>
      <c r="UZW33" s="731"/>
      <c r="UZX33" s="731"/>
      <c r="UZY33" s="731"/>
      <c r="UZZ33" s="731"/>
      <c r="VAA33" s="731"/>
      <c r="VAB33" s="731"/>
      <c r="VAC33" s="731"/>
      <c r="VAD33" s="731"/>
      <c r="VAE33" s="731"/>
      <c r="VAF33" s="731"/>
      <c r="VAG33" s="731"/>
      <c r="VAH33" s="731"/>
      <c r="VAI33" s="731"/>
      <c r="VAJ33" s="731"/>
      <c r="VAK33" s="731"/>
      <c r="VAL33" s="731"/>
      <c r="VAM33" s="731"/>
      <c r="VAN33" s="731"/>
      <c r="VAO33" s="731"/>
      <c r="VAP33" s="731"/>
      <c r="VAQ33" s="731"/>
      <c r="VAR33" s="731"/>
      <c r="VAS33" s="731"/>
      <c r="VAT33" s="731"/>
      <c r="VAU33" s="731"/>
      <c r="VAV33" s="731"/>
      <c r="VAW33" s="731"/>
      <c r="VAX33" s="731"/>
      <c r="VAY33" s="731"/>
      <c r="VAZ33" s="731"/>
      <c r="VBA33" s="731"/>
      <c r="VBB33" s="731"/>
      <c r="VBC33" s="731"/>
      <c r="VBD33" s="731"/>
      <c r="VBE33" s="731"/>
      <c r="VBF33" s="731"/>
      <c r="VBG33" s="731"/>
      <c r="VBH33" s="731"/>
      <c r="VBI33" s="731"/>
      <c r="VBJ33" s="731"/>
      <c r="VBK33" s="731"/>
      <c r="VBL33" s="731"/>
      <c r="VBM33" s="731"/>
      <c r="VBN33" s="731"/>
      <c r="VBO33" s="731"/>
      <c r="VBP33" s="731"/>
      <c r="VBQ33" s="731"/>
      <c r="VBR33" s="731"/>
      <c r="VBS33" s="731"/>
      <c r="VBT33" s="731"/>
      <c r="VBU33" s="731"/>
      <c r="VBV33" s="731"/>
      <c r="VBW33" s="731"/>
      <c r="VBX33" s="731"/>
      <c r="VBY33" s="731"/>
      <c r="VBZ33" s="731"/>
      <c r="VCA33" s="731"/>
      <c r="VCB33" s="731"/>
      <c r="VCC33" s="731"/>
      <c r="VCD33" s="731"/>
      <c r="VCE33" s="731"/>
      <c r="VCF33" s="731"/>
      <c r="VCG33" s="731"/>
      <c r="VCH33" s="731"/>
      <c r="VCI33" s="731"/>
      <c r="VCJ33" s="731"/>
      <c r="VCK33" s="731"/>
      <c r="VCL33" s="731"/>
      <c r="VCM33" s="731"/>
      <c r="VCN33" s="731"/>
      <c r="VCO33" s="731"/>
      <c r="VCP33" s="731"/>
      <c r="VCQ33" s="731"/>
      <c r="VCR33" s="731"/>
      <c r="VCS33" s="731"/>
      <c r="VCT33" s="731"/>
      <c r="VCU33" s="731"/>
      <c r="VCV33" s="731"/>
      <c r="VCW33" s="731"/>
      <c r="VCX33" s="731"/>
      <c r="VCY33" s="731"/>
      <c r="VCZ33" s="731"/>
      <c r="VDA33" s="731"/>
      <c r="VDB33" s="731"/>
      <c r="VDC33" s="731"/>
      <c r="VDD33" s="731"/>
      <c r="VDE33" s="731"/>
      <c r="VDF33" s="731"/>
      <c r="VDG33" s="731"/>
      <c r="VDH33" s="731"/>
      <c r="VDI33" s="731"/>
      <c r="VDJ33" s="731"/>
      <c r="VDK33" s="731"/>
      <c r="VDL33" s="731"/>
      <c r="VDM33" s="731"/>
      <c r="VDN33" s="731"/>
      <c r="VDO33" s="731"/>
      <c r="VDP33" s="731"/>
      <c r="VDQ33" s="731"/>
      <c r="VDR33" s="731"/>
      <c r="VDS33" s="731"/>
      <c r="VDT33" s="731"/>
      <c r="VDU33" s="731"/>
      <c r="VDV33" s="731"/>
      <c r="VDW33" s="731"/>
      <c r="VDX33" s="731"/>
      <c r="VDY33" s="731"/>
      <c r="VDZ33" s="731"/>
      <c r="VEA33" s="731"/>
      <c r="VEB33" s="731"/>
      <c r="VEC33" s="731"/>
      <c r="VED33" s="731"/>
      <c r="VEE33" s="731"/>
      <c r="VEF33" s="731"/>
      <c r="VEG33" s="731"/>
      <c r="VEH33" s="731"/>
      <c r="VEI33" s="731"/>
      <c r="VEJ33" s="731"/>
      <c r="VEK33" s="731"/>
      <c r="VEL33" s="731"/>
      <c r="VEM33" s="731"/>
      <c r="VEN33" s="731"/>
      <c r="VEO33" s="731"/>
      <c r="VEP33" s="731"/>
      <c r="VEQ33" s="731"/>
      <c r="VER33" s="731"/>
      <c r="VES33" s="731"/>
      <c r="VET33" s="731"/>
      <c r="VEU33" s="731"/>
      <c r="VEV33" s="731"/>
      <c r="VEW33" s="731"/>
      <c r="VEX33" s="731"/>
      <c r="VEY33" s="731"/>
      <c r="VEZ33" s="731"/>
      <c r="VFA33" s="731"/>
      <c r="VFB33" s="731"/>
      <c r="VFC33" s="731"/>
      <c r="VFD33" s="731"/>
      <c r="VFE33" s="731"/>
      <c r="VFF33" s="731"/>
      <c r="VFG33" s="731"/>
      <c r="VFH33" s="731"/>
      <c r="VFI33" s="731"/>
      <c r="VFJ33" s="731"/>
      <c r="VFK33" s="731"/>
      <c r="VFL33" s="731"/>
      <c r="VFM33" s="731"/>
      <c r="VFN33" s="731"/>
      <c r="VFO33" s="731"/>
      <c r="VFP33" s="731"/>
      <c r="VFQ33" s="731"/>
      <c r="VFR33" s="731"/>
      <c r="VFS33" s="731"/>
      <c r="VFT33" s="731"/>
      <c r="VFU33" s="731"/>
      <c r="VFV33" s="731"/>
      <c r="VFW33" s="731"/>
      <c r="VFX33" s="731"/>
      <c r="VFY33" s="731"/>
      <c r="VFZ33" s="731"/>
      <c r="VGA33" s="731"/>
      <c r="VGB33" s="731"/>
      <c r="VGC33" s="731"/>
      <c r="VGD33" s="731"/>
      <c r="VGE33" s="731"/>
      <c r="VGF33" s="731"/>
      <c r="VGG33" s="731"/>
      <c r="VGH33" s="731"/>
      <c r="VGI33" s="731"/>
      <c r="VGJ33" s="731"/>
      <c r="VGK33" s="731"/>
      <c r="VGL33" s="731"/>
      <c r="VGM33" s="731"/>
      <c r="VGN33" s="731"/>
      <c r="VGO33" s="731"/>
      <c r="VGP33" s="731"/>
      <c r="VGQ33" s="731"/>
      <c r="VGR33" s="731"/>
      <c r="VGS33" s="731"/>
      <c r="VGT33" s="731"/>
      <c r="VGU33" s="731"/>
      <c r="VGV33" s="731"/>
      <c r="VGW33" s="731"/>
      <c r="VGX33" s="731"/>
      <c r="VGY33" s="731"/>
      <c r="VGZ33" s="731"/>
      <c r="VHA33" s="731"/>
      <c r="VHB33" s="731"/>
      <c r="VHC33" s="731"/>
      <c r="VHD33" s="731"/>
      <c r="VHE33" s="731"/>
      <c r="VHF33" s="731"/>
      <c r="VHG33" s="731"/>
      <c r="VHH33" s="731"/>
      <c r="VHI33" s="731"/>
      <c r="VHJ33" s="731"/>
      <c r="VHK33" s="731"/>
      <c r="VHL33" s="731"/>
      <c r="VHM33" s="731"/>
      <c r="VHN33" s="731"/>
      <c r="VHO33" s="731"/>
      <c r="VHP33" s="731"/>
      <c r="VHQ33" s="731"/>
      <c r="VHR33" s="731"/>
      <c r="VHS33" s="731"/>
      <c r="VHT33" s="731"/>
      <c r="VHU33" s="731"/>
      <c r="VHV33" s="731"/>
      <c r="VHW33" s="731"/>
      <c r="VHX33" s="731"/>
      <c r="VHY33" s="731"/>
      <c r="VHZ33" s="731"/>
      <c r="VIA33" s="731"/>
      <c r="VIB33" s="731"/>
      <c r="VIC33" s="731"/>
      <c r="VID33" s="731"/>
      <c r="VIE33" s="731"/>
      <c r="VIF33" s="731"/>
      <c r="VIG33" s="731"/>
      <c r="VIH33" s="731"/>
      <c r="VII33" s="731"/>
      <c r="VIJ33" s="731"/>
      <c r="VIK33" s="731"/>
      <c r="VIL33" s="731"/>
      <c r="VIM33" s="731"/>
      <c r="VIN33" s="731"/>
      <c r="VIO33" s="731"/>
      <c r="VIP33" s="731"/>
      <c r="VIQ33" s="731"/>
      <c r="VIR33" s="731"/>
      <c r="VIS33" s="731"/>
      <c r="VIT33" s="731"/>
      <c r="VIU33" s="731"/>
      <c r="VIV33" s="731"/>
      <c r="VIW33" s="731"/>
      <c r="VIX33" s="731"/>
      <c r="VIY33" s="731"/>
      <c r="VIZ33" s="731"/>
      <c r="VJA33" s="731"/>
      <c r="VJB33" s="731"/>
      <c r="VJC33" s="731"/>
      <c r="VJD33" s="731"/>
      <c r="VJE33" s="731"/>
      <c r="VJF33" s="731"/>
      <c r="VJG33" s="731"/>
      <c r="VJH33" s="731"/>
      <c r="VJI33" s="731"/>
      <c r="VJJ33" s="731"/>
      <c r="VJK33" s="731"/>
      <c r="VJL33" s="731"/>
      <c r="VJM33" s="731"/>
      <c r="VJN33" s="731"/>
      <c r="VJO33" s="731"/>
      <c r="VJP33" s="731"/>
      <c r="VJQ33" s="731"/>
      <c r="VJR33" s="731"/>
      <c r="VJS33" s="731"/>
      <c r="VJT33" s="731"/>
      <c r="VJU33" s="731"/>
      <c r="VJV33" s="731"/>
      <c r="VJW33" s="731"/>
      <c r="VJX33" s="731"/>
      <c r="VJY33" s="731"/>
      <c r="VJZ33" s="731"/>
      <c r="VKA33" s="731"/>
      <c r="VKB33" s="731"/>
      <c r="VKC33" s="731"/>
      <c r="VKD33" s="731"/>
      <c r="VKE33" s="731"/>
      <c r="VKF33" s="731"/>
      <c r="VKG33" s="731"/>
      <c r="VKH33" s="731"/>
      <c r="VKI33" s="731"/>
      <c r="VKJ33" s="731"/>
      <c r="VKK33" s="731"/>
      <c r="VKL33" s="731"/>
      <c r="VKM33" s="731"/>
      <c r="VKN33" s="731"/>
      <c r="VKO33" s="731"/>
      <c r="VKP33" s="731"/>
      <c r="VKQ33" s="731"/>
      <c r="VKR33" s="731"/>
      <c r="VKS33" s="731"/>
      <c r="VKT33" s="731"/>
      <c r="VKU33" s="731"/>
      <c r="VKV33" s="731"/>
      <c r="VKW33" s="731"/>
      <c r="VKX33" s="731"/>
      <c r="VKY33" s="731"/>
      <c r="VKZ33" s="731"/>
      <c r="VLA33" s="731"/>
      <c r="VLB33" s="731"/>
      <c r="VLC33" s="731"/>
      <c r="VLD33" s="731"/>
      <c r="VLE33" s="731"/>
      <c r="VLF33" s="731"/>
      <c r="VLG33" s="731"/>
      <c r="VLH33" s="731"/>
      <c r="VLI33" s="731"/>
      <c r="VLJ33" s="731"/>
      <c r="VLK33" s="731"/>
      <c r="VLL33" s="731"/>
      <c r="VLM33" s="731"/>
      <c r="VLN33" s="731"/>
      <c r="VLO33" s="731"/>
      <c r="VLP33" s="731"/>
      <c r="VLQ33" s="731"/>
      <c r="VLR33" s="731"/>
      <c r="VLS33" s="731"/>
      <c r="VLT33" s="731"/>
      <c r="VLU33" s="731"/>
      <c r="VLV33" s="731"/>
      <c r="VLW33" s="731"/>
      <c r="VLX33" s="731"/>
      <c r="VLY33" s="731"/>
      <c r="VLZ33" s="731"/>
      <c r="VMA33" s="731"/>
      <c r="VMB33" s="731"/>
      <c r="VMC33" s="731"/>
      <c r="VMD33" s="731"/>
      <c r="VME33" s="731"/>
      <c r="VMF33" s="731"/>
      <c r="VMG33" s="731"/>
      <c r="VMH33" s="731"/>
      <c r="VMI33" s="731"/>
      <c r="VMJ33" s="731"/>
      <c r="VMK33" s="731"/>
      <c r="VML33" s="731"/>
      <c r="VMM33" s="731"/>
      <c r="VMN33" s="731"/>
      <c r="VMO33" s="731"/>
      <c r="VMP33" s="731"/>
      <c r="VMQ33" s="731"/>
      <c r="VMR33" s="731"/>
      <c r="VMS33" s="731"/>
      <c r="VMT33" s="731"/>
      <c r="VMU33" s="731"/>
      <c r="VMV33" s="731"/>
      <c r="VMW33" s="731"/>
      <c r="VMX33" s="731"/>
      <c r="VMY33" s="731"/>
      <c r="VMZ33" s="731"/>
      <c r="VNA33" s="731"/>
      <c r="VNB33" s="731"/>
      <c r="VNC33" s="731"/>
      <c r="VND33" s="731"/>
      <c r="VNE33" s="731"/>
      <c r="VNF33" s="731"/>
      <c r="VNG33" s="731"/>
      <c r="VNH33" s="731"/>
      <c r="VNI33" s="731"/>
      <c r="VNJ33" s="731"/>
      <c r="VNK33" s="731"/>
      <c r="VNL33" s="731"/>
      <c r="VNM33" s="731"/>
      <c r="VNN33" s="731"/>
      <c r="VNO33" s="731"/>
      <c r="VNP33" s="731"/>
      <c r="VNQ33" s="731"/>
      <c r="VNR33" s="731"/>
      <c r="VNS33" s="731"/>
      <c r="VNT33" s="731"/>
      <c r="VNU33" s="731"/>
      <c r="VNV33" s="731"/>
      <c r="VNW33" s="731"/>
      <c r="VNX33" s="731"/>
      <c r="VNY33" s="731"/>
      <c r="VNZ33" s="731"/>
      <c r="VOA33" s="731"/>
      <c r="VOB33" s="731"/>
      <c r="VOC33" s="731"/>
      <c r="VOD33" s="731"/>
      <c r="VOE33" s="731"/>
      <c r="VOF33" s="731"/>
      <c r="VOG33" s="731"/>
      <c r="VOH33" s="731"/>
      <c r="VOI33" s="731"/>
      <c r="VOJ33" s="731"/>
      <c r="VOK33" s="731"/>
      <c r="VOL33" s="731"/>
      <c r="VOM33" s="731"/>
      <c r="VON33" s="731"/>
      <c r="VOO33" s="731"/>
      <c r="VOP33" s="731"/>
      <c r="VOQ33" s="731"/>
      <c r="VOR33" s="731"/>
      <c r="VOS33" s="731"/>
      <c r="VOT33" s="731"/>
      <c r="VOU33" s="731"/>
      <c r="VOV33" s="731"/>
      <c r="VOW33" s="731"/>
      <c r="VOX33" s="731"/>
      <c r="VOY33" s="731"/>
      <c r="VOZ33" s="731"/>
      <c r="VPA33" s="731"/>
      <c r="VPB33" s="731"/>
      <c r="VPC33" s="731"/>
      <c r="VPD33" s="731"/>
      <c r="VPE33" s="731"/>
      <c r="VPF33" s="731"/>
      <c r="VPG33" s="731"/>
      <c r="VPH33" s="731"/>
      <c r="VPI33" s="731"/>
      <c r="VPJ33" s="731"/>
      <c r="VPK33" s="731"/>
      <c r="VPL33" s="731"/>
      <c r="VPM33" s="731"/>
      <c r="VPN33" s="731"/>
      <c r="VPO33" s="731"/>
      <c r="VPP33" s="731"/>
      <c r="VPQ33" s="731"/>
      <c r="VPR33" s="731"/>
      <c r="VPS33" s="731"/>
      <c r="VPT33" s="731"/>
      <c r="VPU33" s="731"/>
      <c r="VPV33" s="731"/>
      <c r="VPW33" s="731"/>
      <c r="VPX33" s="731"/>
      <c r="VPY33" s="731"/>
      <c r="VPZ33" s="731"/>
      <c r="VQA33" s="731"/>
      <c r="VQB33" s="731"/>
      <c r="VQC33" s="731"/>
      <c r="VQD33" s="731"/>
      <c r="VQE33" s="731"/>
      <c r="VQF33" s="731"/>
      <c r="VQG33" s="731"/>
      <c r="VQH33" s="731"/>
      <c r="VQI33" s="731"/>
      <c r="VQJ33" s="731"/>
      <c r="VQK33" s="731"/>
      <c r="VQL33" s="731"/>
      <c r="VQM33" s="731"/>
      <c r="VQN33" s="731"/>
      <c r="VQO33" s="731"/>
      <c r="VQP33" s="731"/>
      <c r="VQQ33" s="731"/>
      <c r="VQR33" s="731"/>
      <c r="VQS33" s="731"/>
      <c r="VQT33" s="731"/>
      <c r="VQU33" s="731"/>
      <c r="VQV33" s="731"/>
      <c r="VQW33" s="731"/>
      <c r="VQX33" s="731"/>
      <c r="VQY33" s="731"/>
      <c r="VQZ33" s="731"/>
      <c r="VRA33" s="731"/>
      <c r="VRB33" s="731"/>
      <c r="VRC33" s="731"/>
      <c r="VRD33" s="731"/>
      <c r="VRE33" s="731"/>
      <c r="VRF33" s="731"/>
      <c r="VRG33" s="731"/>
      <c r="VRH33" s="731"/>
      <c r="VRI33" s="731"/>
      <c r="VRJ33" s="731"/>
      <c r="VRK33" s="731"/>
      <c r="VRL33" s="731"/>
      <c r="VRM33" s="731"/>
      <c r="VRN33" s="731"/>
      <c r="VRO33" s="731"/>
      <c r="VRP33" s="731"/>
      <c r="VRQ33" s="731"/>
      <c r="VRR33" s="731"/>
      <c r="VRS33" s="731"/>
      <c r="VRT33" s="731"/>
      <c r="VRU33" s="731"/>
      <c r="VRV33" s="731"/>
      <c r="VRW33" s="731"/>
      <c r="VRX33" s="731"/>
      <c r="VRY33" s="731"/>
      <c r="VRZ33" s="731"/>
      <c r="VSA33" s="731"/>
      <c r="VSB33" s="731"/>
      <c r="VSC33" s="731"/>
      <c r="VSD33" s="731"/>
      <c r="VSE33" s="731"/>
      <c r="VSF33" s="731"/>
      <c r="VSG33" s="731"/>
      <c r="VSH33" s="731"/>
      <c r="VSI33" s="731"/>
      <c r="VSJ33" s="731"/>
      <c r="VSK33" s="731"/>
      <c r="VSL33" s="731"/>
      <c r="VSM33" s="731"/>
      <c r="VSN33" s="731"/>
      <c r="VSO33" s="731"/>
      <c r="VSP33" s="731"/>
      <c r="VSQ33" s="731"/>
      <c r="VSR33" s="731"/>
      <c r="VSS33" s="731"/>
      <c r="VST33" s="731"/>
      <c r="VSU33" s="731"/>
      <c r="VSV33" s="731"/>
      <c r="VSW33" s="731"/>
      <c r="VSX33" s="731"/>
      <c r="VSY33" s="731"/>
      <c r="VSZ33" s="731"/>
      <c r="VTA33" s="731"/>
      <c r="VTB33" s="731"/>
      <c r="VTC33" s="731"/>
      <c r="VTD33" s="731"/>
      <c r="VTE33" s="731"/>
      <c r="VTF33" s="731"/>
      <c r="VTG33" s="731"/>
      <c r="VTH33" s="731"/>
      <c r="VTI33" s="731"/>
      <c r="VTJ33" s="731"/>
      <c r="VTK33" s="731"/>
      <c r="VTL33" s="731"/>
      <c r="VTM33" s="731"/>
      <c r="VTN33" s="731"/>
      <c r="VTO33" s="731"/>
      <c r="VTP33" s="731"/>
      <c r="VTQ33" s="731"/>
      <c r="VTR33" s="731"/>
      <c r="VTS33" s="731"/>
      <c r="VTT33" s="731"/>
      <c r="VTU33" s="731"/>
      <c r="VTV33" s="731"/>
      <c r="VTW33" s="731"/>
      <c r="VTX33" s="731"/>
      <c r="VTY33" s="731"/>
      <c r="VTZ33" s="731"/>
      <c r="VUA33" s="731"/>
      <c r="VUB33" s="731"/>
      <c r="VUC33" s="731"/>
      <c r="VUD33" s="731"/>
      <c r="VUE33" s="731"/>
      <c r="VUF33" s="731"/>
      <c r="VUG33" s="731"/>
      <c r="VUH33" s="731"/>
      <c r="VUI33" s="731"/>
      <c r="VUJ33" s="731"/>
      <c r="VUK33" s="731"/>
      <c r="VUL33" s="731"/>
      <c r="VUM33" s="731"/>
      <c r="VUN33" s="731"/>
      <c r="VUO33" s="731"/>
      <c r="VUP33" s="731"/>
      <c r="VUQ33" s="731"/>
      <c r="VUR33" s="731"/>
      <c r="VUS33" s="731"/>
      <c r="VUT33" s="731"/>
      <c r="VUU33" s="731"/>
      <c r="VUV33" s="731"/>
      <c r="VUW33" s="731"/>
      <c r="VUX33" s="731"/>
      <c r="VUY33" s="731"/>
      <c r="VUZ33" s="731"/>
      <c r="VVA33" s="731"/>
      <c r="VVB33" s="731"/>
      <c r="VVC33" s="731"/>
      <c r="VVD33" s="731"/>
      <c r="VVE33" s="731"/>
      <c r="VVF33" s="731"/>
      <c r="VVG33" s="731"/>
      <c r="VVH33" s="731"/>
      <c r="VVI33" s="731"/>
      <c r="VVJ33" s="731"/>
      <c r="VVK33" s="731"/>
      <c r="VVL33" s="731"/>
      <c r="VVM33" s="731"/>
      <c r="VVN33" s="731"/>
      <c r="VVO33" s="731"/>
      <c r="VVP33" s="731"/>
      <c r="VVQ33" s="731"/>
      <c r="VVR33" s="731"/>
      <c r="VVS33" s="731"/>
      <c r="VVT33" s="731"/>
      <c r="VVU33" s="731"/>
      <c r="VVV33" s="731"/>
      <c r="VVW33" s="731"/>
      <c r="VVX33" s="731"/>
      <c r="VVY33" s="731"/>
      <c r="VVZ33" s="731"/>
      <c r="VWA33" s="731"/>
      <c r="VWB33" s="731"/>
      <c r="VWC33" s="731"/>
      <c r="VWD33" s="731"/>
      <c r="VWE33" s="731"/>
      <c r="VWF33" s="731"/>
      <c r="VWG33" s="731"/>
      <c r="VWH33" s="731"/>
      <c r="VWI33" s="731"/>
      <c r="VWJ33" s="731"/>
      <c r="VWK33" s="731"/>
      <c r="VWL33" s="731"/>
      <c r="VWM33" s="731"/>
      <c r="VWN33" s="731"/>
      <c r="VWO33" s="731"/>
      <c r="VWP33" s="731"/>
      <c r="VWQ33" s="731"/>
      <c r="VWR33" s="731"/>
      <c r="VWS33" s="731"/>
      <c r="VWT33" s="731"/>
      <c r="VWU33" s="731"/>
      <c r="VWV33" s="731"/>
      <c r="VWW33" s="731"/>
      <c r="VWX33" s="731"/>
      <c r="VWY33" s="731"/>
      <c r="VWZ33" s="731"/>
      <c r="VXA33" s="731"/>
      <c r="VXB33" s="731"/>
      <c r="VXC33" s="731"/>
      <c r="VXD33" s="731"/>
      <c r="VXE33" s="731"/>
      <c r="VXF33" s="731"/>
      <c r="VXG33" s="731"/>
      <c r="VXH33" s="731"/>
      <c r="VXI33" s="731"/>
      <c r="VXJ33" s="731"/>
      <c r="VXK33" s="731"/>
      <c r="VXL33" s="731"/>
      <c r="VXM33" s="731"/>
      <c r="VXN33" s="731"/>
      <c r="VXO33" s="731"/>
      <c r="VXP33" s="731"/>
      <c r="VXQ33" s="731"/>
      <c r="VXR33" s="731"/>
      <c r="VXS33" s="731"/>
      <c r="VXT33" s="731"/>
      <c r="VXU33" s="731"/>
      <c r="VXV33" s="731"/>
      <c r="VXW33" s="731"/>
      <c r="VXX33" s="731"/>
      <c r="VXY33" s="731"/>
      <c r="VXZ33" s="731"/>
      <c r="VYA33" s="731"/>
      <c r="VYB33" s="731"/>
      <c r="VYC33" s="731"/>
      <c r="VYD33" s="731"/>
      <c r="VYE33" s="731"/>
      <c r="VYF33" s="731"/>
      <c r="VYG33" s="731"/>
      <c r="VYH33" s="731"/>
      <c r="VYI33" s="731"/>
      <c r="VYJ33" s="731"/>
      <c r="VYK33" s="731"/>
      <c r="VYL33" s="731"/>
      <c r="VYM33" s="731"/>
      <c r="VYN33" s="731"/>
      <c r="VYO33" s="731"/>
      <c r="VYP33" s="731"/>
      <c r="VYQ33" s="731"/>
      <c r="VYR33" s="731"/>
      <c r="VYS33" s="731"/>
      <c r="VYT33" s="731"/>
      <c r="VYU33" s="731"/>
      <c r="VYV33" s="731"/>
      <c r="VYW33" s="731"/>
      <c r="VYX33" s="731"/>
      <c r="VYY33" s="731"/>
      <c r="VYZ33" s="731"/>
      <c r="VZA33" s="731"/>
      <c r="VZB33" s="731"/>
      <c r="VZC33" s="731"/>
      <c r="VZD33" s="731"/>
      <c r="VZE33" s="731"/>
      <c r="VZF33" s="731"/>
      <c r="VZG33" s="731"/>
      <c r="VZH33" s="731"/>
      <c r="VZI33" s="731"/>
      <c r="VZJ33" s="731"/>
      <c r="VZK33" s="731"/>
      <c r="VZL33" s="731"/>
      <c r="VZM33" s="731"/>
      <c r="VZN33" s="731"/>
      <c r="VZO33" s="731"/>
      <c r="VZP33" s="731"/>
      <c r="VZQ33" s="731"/>
      <c r="VZR33" s="731"/>
      <c r="VZS33" s="731"/>
      <c r="VZT33" s="731"/>
      <c r="VZU33" s="731"/>
      <c r="VZV33" s="731"/>
      <c r="VZW33" s="731"/>
      <c r="VZX33" s="731"/>
      <c r="VZY33" s="731"/>
      <c r="VZZ33" s="731"/>
      <c r="WAA33" s="731"/>
      <c r="WAB33" s="731"/>
      <c r="WAC33" s="731"/>
      <c r="WAD33" s="731"/>
      <c r="WAE33" s="731"/>
      <c r="WAF33" s="731"/>
      <c r="WAG33" s="731"/>
      <c r="WAH33" s="731"/>
      <c r="WAI33" s="731"/>
      <c r="WAJ33" s="731"/>
      <c r="WAK33" s="731"/>
      <c r="WAL33" s="731"/>
      <c r="WAM33" s="731"/>
      <c r="WAN33" s="731"/>
      <c r="WAO33" s="731"/>
      <c r="WAP33" s="731"/>
      <c r="WAQ33" s="731"/>
      <c r="WAR33" s="731"/>
      <c r="WAS33" s="731"/>
      <c r="WAT33" s="731"/>
      <c r="WAU33" s="731"/>
      <c r="WAV33" s="731"/>
      <c r="WAW33" s="731"/>
      <c r="WAX33" s="731"/>
      <c r="WAY33" s="731"/>
      <c r="WAZ33" s="731"/>
      <c r="WBA33" s="731"/>
      <c r="WBB33" s="731"/>
      <c r="WBC33" s="731"/>
      <c r="WBD33" s="731"/>
      <c r="WBE33" s="731"/>
      <c r="WBF33" s="731"/>
      <c r="WBG33" s="731"/>
      <c r="WBH33" s="731"/>
      <c r="WBI33" s="731"/>
      <c r="WBJ33" s="731"/>
      <c r="WBK33" s="731"/>
      <c r="WBL33" s="731"/>
      <c r="WBM33" s="731"/>
      <c r="WBN33" s="731"/>
      <c r="WBO33" s="731"/>
      <c r="WBP33" s="731"/>
      <c r="WBQ33" s="731"/>
      <c r="WBR33" s="731"/>
      <c r="WBS33" s="731"/>
      <c r="WBT33" s="731"/>
      <c r="WBU33" s="731"/>
      <c r="WBV33" s="731"/>
      <c r="WBW33" s="731"/>
      <c r="WBX33" s="731"/>
      <c r="WBY33" s="731"/>
      <c r="WBZ33" s="731"/>
      <c r="WCA33" s="731"/>
      <c r="WCB33" s="731"/>
      <c r="WCC33" s="731"/>
      <c r="WCD33" s="731"/>
      <c r="WCE33" s="731"/>
      <c r="WCF33" s="731"/>
      <c r="WCG33" s="731"/>
      <c r="WCH33" s="731"/>
      <c r="WCI33" s="731"/>
      <c r="WCJ33" s="731"/>
      <c r="WCK33" s="731"/>
      <c r="WCL33" s="731"/>
      <c r="WCM33" s="731"/>
      <c r="WCN33" s="731"/>
      <c r="WCO33" s="731"/>
      <c r="WCP33" s="731"/>
      <c r="WCQ33" s="731"/>
      <c r="WCR33" s="731"/>
      <c r="WCS33" s="731"/>
      <c r="WCT33" s="731"/>
      <c r="WCU33" s="731"/>
      <c r="WCV33" s="731"/>
      <c r="WCW33" s="731"/>
      <c r="WCX33" s="731"/>
      <c r="WCY33" s="731"/>
      <c r="WCZ33" s="731"/>
      <c r="WDA33" s="731"/>
      <c r="WDB33" s="731"/>
      <c r="WDC33" s="731"/>
      <c r="WDD33" s="731"/>
      <c r="WDE33" s="731"/>
      <c r="WDF33" s="731"/>
      <c r="WDG33" s="731"/>
      <c r="WDH33" s="731"/>
      <c r="WDI33" s="731"/>
      <c r="WDJ33" s="731"/>
      <c r="WDK33" s="731"/>
      <c r="WDL33" s="731"/>
      <c r="WDM33" s="731"/>
      <c r="WDN33" s="731"/>
      <c r="WDO33" s="731"/>
      <c r="WDP33" s="731"/>
      <c r="WDQ33" s="731"/>
      <c r="WDR33" s="731"/>
      <c r="WDS33" s="731"/>
      <c r="WDT33" s="731"/>
      <c r="WDU33" s="731"/>
      <c r="WDV33" s="731"/>
      <c r="WDW33" s="731"/>
      <c r="WDX33" s="731"/>
      <c r="WDY33" s="731"/>
      <c r="WDZ33" s="731"/>
      <c r="WEA33" s="731"/>
      <c r="WEB33" s="731"/>
      <c r="WEC33" s="731"/>
      <c r="WED33" s="731"/>
      <c r="WEE33" s="731"/>
      <c r="WEF33" s="731"/>
      <c r="WEG33" s="731"/>
      <c r="WEH33" s="731"/>
      <c r="WEI33" s="731"/>
      <c r="WEJ33" s="731"/>
      <c r="WEK33" s="731"/>
      <c r="WEL33" s="731"/>
      <c r="WEM33" s="731"/>
      <c r="WEN33" s="731"/>
      <c r="WEO33" s="731"/>
      <c r="WEP33" s="731"/>
      <c r="WEQ33" s="731"/>
      <c r="WER33" s="731"/>
      <c r="WES33" s="731"/>
      <c r="WET33" s="731"/>
      <c r="WEU33" s="731"/>
      <c r="WEV33" s="731"/>
      <c r="WEW33" s="731"/>
      <c r="WEX33" s="731"/>
      <c r="WEY33" s="731"/>
      <c r="WEZ33" s="731"/>
      <c r="WFA33" s="731"/>
      <c r="WFB33" s="731"/>
      <c r="WFC33" s="731"/>
      <c r="WFD33" s="731"/>
      <c r="WFE33" s="731"/>
      <c r="WFF33" s="731"/>
      <c r="WFG33" s="731"/>
      <c r="WFH33" s="731"/>
      <c r="WFI33" s="731"/>
      <c r="WFJ33" s="731"/>
      <c r="WFK33" s="731"/>
      <c r="WFL33" s="731"/>
      <c r="WFM33" s="731"/>
      <c r="WFN33" s="731"/>
      <c r="WFO33" s="731"/>
      <c r="WFP33" s="731"/>
      <c r="WFQ33" s="731"/>
      <c r="WFR33" s="731"/>
      <c r="WFS33" s="731"/>
      <c r="WFT33" s="731"/>
      <c r="WFU33" s="731"/>
      <c r="WFV33" s="731"/>
      <c r="WFW33" s="731"/>
      <c r="WFX33" s="731"/>
      <c r="WFY33" s="731"/>
      <c r="WFZ33" s="731"/>
      <c r="WGA33" s="731"/>
      <c r="WGB33" s="731"/>
      <c r="WGC33" s="731"/>
      <c r="WGD33" s="731"/>
      <c r="WGE33" s="731"/>
      <c r="WGF33" s="731"/>
      <c r="WGG33" s="731"/>
      <c r="WGH33" s="731"/>
      <c r="WGI33" s="731"/>
      <c r="WGJ33" s="731"/>
      <c r="WGK33" s="731"/>
      <c r="WGL33" s="731"/>
      <c r="WGM33" s="731"/>
      <c r="WGN33" s="731"/>
      <c r="WGO33" s="731"/>
      <c r="WGP33" s="731"/>
      <c r="WGQ33" s="731"/>
      <c r="WGR33" s="731"/>
      <c r="WGS33" s="731"/>
      <c r="WGT33" s="731"/>
      <c r="WGU33" s="731"/>
      <c r="WGV33" s="731"/>
      <c r="WGW33" s="731"/>
      <c r="WGX33" s="731"/>
      <c r="WGY33" s="731"/>
      <c r="WGZ33" s="731"/>
      <c r="WHA33" s="731"/>
      <c r="WHB33" s="731"/>
      <c r="WHC33" s="731"/>
      <c r="WHD33" s="731"/>
      <c r="WHE33" s="731"/>
      <c r="WHF33" s="731"/>
      <c r="WHG33" s="731"/>
      <c r="WHH33" s="731"/>
      <c r="WHI33" s="731"/>
      <c r="WHJ33" s="731"/>
      <c r="WHK33" s="731"/>
      <c r="WHL33" s="731"/>
      <c r="WHM33" s="731"/>
      <c r="WHN33" s="731"/>
      <c r="WHO33" s="731"/>
      <c r="WHP33" s="731"/>
      <c r="WHQ33" s="731"/>
      <c r="WHR33" s="731"/>
      <c r="WHS33" s="731"/>
      <c r="WHT33" s="731"/>
      <c r="WHU33" s="731"/>
      <c r="WHV33" s="731"/>
      <c r="WHW33" s="731"/>
      <c r="WHX33" s="731"/>
      <c r="WHY33" s="731"/>
      <c r="WHZ33" s="731"/>
      <c r="WIA33" s="731"/>
      <c r="WIB33" s="731"/>
      <c r="WIC33" s="731"/>
      <c r="WID33" s="731"/>
      <c r="WIE33" s="731"/>
      <c r="WIF33" s="731"/>
      <c r="WIG33" s="731"/>
      <c r="WIH33" s="731"/>
      <c r="WII33" s="731"/>
      <c r="WIJ33" s="731"/>
      <c r="WIK33" s="731"/>
      <c r="WIL33" s="731"/>
      <c r="WIM33" s="731"/>
      <c r="WIN33" s="731"/>
      <c r="WIO33" s="731"/>
      <c r="WIP33" s="731"/>
      <c r="WIQ33" s="731"/>
      <c r="WIR33" s="731"/>
      <c r="WIS33" s="731"/>
      <c r="WIT33" s="731"/>
      <c r="WIU33" s="731"/>
      <c r="WIV33" s="731"/>
      <c r="WIW33" s="731"/>
      <c r="WIX33" s="731"/>
      <c r="WIY33" s="731"/>
      <c r="WIZ33" s="731"/>
      <c r="WJA33" s="731"/>
      <c r="WJB33" s="731"/>
      <c r="WJC33" s="731"/>
      <c r="WJD33" s="731"/>
      <c r="WJE33" s="731"/>
      <c r="WJF33" s="731"/>
      <c r="WJG33" s="731"/>
      <c r="WJH33" s="731"/>
      <c r="WJI33" s="731"/>
      <c r="WJJ33" s="731"/>
      <c r="WJK33" s="731"/>
      <c r="WJL33" s="731"/>
      <c r="WJM33" s="731"/>
      <c r="WJN33" s="731"/>
      <c r="WJO33" s="731"/>
      <c r="WJP33" s="731"/>
      <c r="WJQ33" s="731"/>
      <c r="WJR33" s="731"/>
      <c r="WJS33" s="731"/>
      <c r="WJT33" s="731"/>
      <c r="WJU33" s="731"/>
      <c r="WJV33" s="731"/>
      <c r="WJW33" s="731"/>
      <c r="WJX33" s="731"/>
      <c r="WJY33" s="731"/>
      <c r="WJZ33" s="731"/>
      <c r="WKA33" s="731"/>
      <c r="WKB33" s="731"/>
      <c r="WKC33" s="731"/>
      <c r="WKD33" s="731"/>
      <c r="WKE33" s="731"/>
      <c r="WKF33" s="731"/>
      <c r="WKG33" s="731"/>
      <c r="WKH33" s="731"/>
      <c r="WKI33" s="731"/>
      <c r="WKJ33" s="731"/>
      <c r="WKK33" s="731"/>
      <c r="WKL33" s="731"/>
      <c r="WKM33" s="731"/>
      <c r="WKN33" s="731"/>
      <c r="WKO33" s="731"/>
      <c r="WKP33" s="731"/>
      <c r="WKQ33" s="731"/>
      <c r="WKR33" s="731"/>
      <c r="WKS33" s="731"/>
      <c r="WKT33" s="731"/>
      <c r="WKU33" s="731"/>
      <c r="WKV33" s="731"/>
      <c r="WKW33" s="731"/>
      <c r="WKX33" s="731"/>
      <c r="WKY33" s="731"/>
      <c r="WKZ33" s="731"/>
      <c r="WLA33" s="731"/>
      <c r="WLB33" s="731"/>
      <c r="WLC33" s="731"/>
      <c r="WLD33" s="731"/>
      <c r="WLE33" s="731"/>
      <c r="WLF33" s="731"/>
      <c r="WLG33" s="731"/>
      <c r="WLH33" s="731"/>
      <c r="WLI33" s="731"/>
      <c r="WLJ33" s="731"/>
      <c r="WLK33" s="731"/>
      <c r="WLL33" s="731"/>
      <c r="WLM33" s="731"/>
      <c r="WLN33" s="731"/>
      <c r="WLO33" s="731"/>
      <c r="WLP33" s="731"/>
      <c r="WLQ33" s="731"/>
      <c r="WLR33" s="731"/>
      <c r="WLS33" s="731"/>
      <c r="WLT33" s="731"/>
      <c r="WLU33" s="731"/>
      <c r="WLV33" s="731"/>
      <c r="WLW33" s="731"/>
      <c r="WLX33" s="731"/>
      <c r="WLY33" s="731"/>
      <c r="WLZ33" s="731"/>
      <c r="WMA33" s="731"/>
      <c r="WMB33" s="731"/>
      <c r="WMC33" s="731"/>
      <c r="WMD33" s="731"/>
      <c r="WME33" s="731"/>
      <c r="WMF33" s="731"/>
      <c r="WMG33" s="731"/>
      <c r="WMH33" s="731"/>
      <c r="WMI33" s="731"/>
      <c r="WMJ33" s="731"/>
      <c r="WMK33" s="731"/>
      <c r="WML33" s="731"/>
      <c r="WMM33" s="731"/>
      <c r="WMN33" s="731"/>
      <c r="WMO33" s="731"/>
      <c r="WMP33" s="731"/>
      <c r="WMQ33" s="731"/>
      <c r="WMR33" s="731"/>
      <c r="WMS33" s="731"/>
      <c r="WMT33" s="731"/>
      <c r="WMU33" s="731"/>
      <c r="WMV33" s="731"/>
      <c r="WMW33" s="731"/>
      <c r="WMX33" s="731"/>
      <c r="WMY33" s="731"/>
      <c r="WMZ33" s="731"/>
      <c r="WNA33" s="731"/>
      <c r="WNB33" s="731"/>
      <c r="WNC33" s="731"/>
      <c r="WND33" s="731"/>
      <c r="WNE33" s="731"/>
      <c r="WNF33" s="731"/>
      <c r="WNG33" s="731"/>
      <c r="WNH33" s="731"/>
      <c r="WNI33" s="731"/>
      <c r="WNJ33" s="731"/>
      <c r="WNK33" s="731"/>
      <c r="WNL33" s="731"/>
      <c r="WNM33" s="731"/>
      <c r="WNN33" s="731"/>
      <c r="WNO33" s="731"/>
      <c r="WNP33" s="731"/>
      <c r="WNQ33" s="731"/>
      <c r="WNR33" s="731"/>
      <c r="WNS33" s="731"/>
      <c r="WNT33" s="731"/>
      <c r="WNU33" s="731"/>
      <c r="WNV33" s="731"/>
      <c r="WNW33" s="731"/>
      <c r="WNX33" s="731"/>
      <c r="WNY33" s="731"/>
      <c r="WNZ33" s="731"/>
      <c r="WOA33" s="731"/>
      <c r="WOB33" s="731"/>
      <c r="WOC33" s="731"/>
      <c r="WOD33" s="731"/>
      <c r="WOE33" s="731"/>
      <c r="WOF33" s="731"/>
      <c r="WOG33" s="731"/>
      <c r="WOH33" s="731"/>
      <c r="WOI33" s="731"/>
      <c r="WOJ33" s="731"/>
      <c r="WOK33" s="731"/>
      <c r="WOL33" s="731"/>
      <c r="WOM33" s="731"/>
      <c r="WON33" s="731"/>
      <c r="WOO33" s="731"/>
      <c r="WOP33" s="731"/>
      <c r="WOQ33" s="731"/>
      <c r="WOR33" s="731"/>
      <c r="WOS33" s="731"/>
      <c r="WOT33" s="731"/>
      <c r="WOU33" s="731"/>
      <c r="WOV33" s="731"/>
      <c r="WOW33" s="731"/>
      <c r="WOX33" s="731"/>
      <c r="WOY33" s="731"/>
      <c r="WOZ33" s="731"/>
      <c r="WPA33" s="731"/>
      <c r="WPB33" s="731"/>
      <c r="WPC33" s="731"/>
      <c r="WPD33" s="731"/>
      <c r="WPE33" s="731"/>
      <c r="WPF33" s="731"/>
      <c r="WPG33" s="731"/>
      <c r="WPH33" s="731"/>
      <c r="WPI33" s="731"/>
      <c r="WPJ33" s="731"/>
      <c r="WPK33" s="731"/>
      <c r="WPL33" s="731"/>
      <c r="WPM33" s="731"/>
      <c r="WPN33" s="731"/>
      <c r="WPO33" s="731"/>
      <c r="WPP33" s="731"/>
      <c r="WPQ33" s="731"/>
      <c r="WPR33" s="731"/>
      <c r="WPS33" s="731"/>
      <c r="WPT33" s="731"/>
      <c r="WPU33" s="731"/>
      <c r="WPV33" s="731"/>
      <c r="WPW33" s="731"/>
      <c r="WPX33" s="731"/>
      <c r="WPY33" s="731"/>
      <c r="WPZ33" s="731"/>
      <c r="WQA33" s="731"/>
      <c r="WQB33" s="731"/>
      <c r="WQC33" s="731"/>
      <c r="WQD33" s="731"/>
      <c r="WQE33" s="731"/>
      <c r="WQF33" s="731"/>
      <c r="WQG33" s="731"/>
      <c r="WQH33" s="731"/>
      <c r="WQI33" s="731"/>
      <c r="WQJ33" s="731"/>
      <c r="WQK33" s="731"/>
      <c r="WQL33" s="731"/>
      <c r="WQM33" s="731"/>
      <c r="WQN33" s="731"/>
      <c r="WQO33" s="731"/>
      <c r="WQP33" s="731"/>
      <c r="WQQ33" s="731"/>
      <c r="WQR33" s="731"/>
      <c r="WQS33" s="731"/>
      <c r="WQT33" s="731"/>
      <c r="WQU33" s="731"/>
      <c r="WQV33" s="731"/>
      <c r="WQW33" s="731"/>
      <c r="WQX33" s="731"/>
      <c r="WQY33" s="731"/>
      <c r="WQZ33" s="731"/>
      <c r="WRA33" s="731"/>
      <c r="WRB33" s="731"/>
      <c r="WRC33" s="731"/>
      <c r="WRD33" s="731"/>
      <c r="WRE33" s="731"/>
      <c r="WRF33" s="731"/>
      <c r="WRG33" s="731"/>
      <c r="WRH33" s="731"/>
      <c r="WRI33" s="731"/>
      <c r="WRJ33" s="731"/>
      <c r="WRK33" s="731"/>
      <c r="WRL33" s="731"/>
      <c r="WRM33" s="731"/>
      <c r="WRN33" s="731"/>
      <c r="WRO33" s="731"/>
      <c r="WRP33" s="731"/>
      <c r="WRQ33" s="731"/>
      <c r="WRR33" s="731"/>
      <c r="WRS33" s="731"/>
      <c r="WRT33" s="731"/>
      <c r="WRU33" s="731"/>
      <c r="WRV33" s="731"/>
      <c r="WRW33" s="731"/>
      <c r="WRX33" s="731"/>
      <c r="WRY33" s="731"/>
      <c r="WRZ33" s="731"/>
      <c r="WSA33" s="731"/>
      <c r="WSB33" s="731"/>
      <c r="WSC33" s="731"/>
      <c r="WSD33" s="731"/>
      <c r="WSE33" s="731"/>
      <c r="WSF33" s="731"/>
      <c r="WSG33" s="731"/>
      <c r="WSH33" s="731"/>
      <c r="WSI33" s="731"/>
      <c r="WSJ33" s="731"/>
      <c r="WSK33" s="731"/>
      <c r="WSL33" s="731"/>
      <c r="WSM33" s="731"/>
      <c r="WSN33" s="731"/>
      <c r="WSO33" s="731"/>
      <c r="WSP33" s="731"/>
      <c r="WSQ33" s="731"/>
      <c r="WSR33" s="731"/>
      <c r="WSS33" s="731"/>
      <c r="WST33" s="731"/>
      <c r="WSU33" s="731"/>
      <c r="WSV33" s="731"/>
      <c r="WSW33" s="731"/>
      <c r="WSX33" s="731"/>
      <c r="WSY33" s="731"/>
      <c r="WSZ33" s="731"/>
      <c r="WTA33" s="731"/>
      <c r="WTB33" s="731"/>
      <c r="WTC33" s="731"/>
      <c r="WTD33" s="731"/>
      <c r="WTE33" s="731"/>
      <c r="WTF33" s="731"/>
      <c r="WTG33" s="731"/>
      <c r="WTH33" s="731"/>
      <c r="WTI33" s="731"/>
      <c r="WTJ33" s="731"/>
      <c r="WTK33" s="731"/>
      <c r="WTL33" s="731"/>
      <c r="WTM33" s="731"/>
      <c r="WTN33" s="731"/>
      <c r="WTO33" s="731"/>
      <c r="WTP33" s="731"/>
      <c r="WTQ33" s="731"/>
      <c r="WTR33" s="731"/>
      <c r="WTS33" s="731"/>
      <c r="WTT33" s="731"/>
      <c r="WTU33" s="731"/>
      <c r="WTV33" s="731"/>
      <c r="WTW33" s="731"/>
      <c r="WTX33" s="731"/>
      <c r="WTY33" s="731"/>
      <c r="WTZ33" s="731"/>
      <c r="WUA33" s="731"/>
      <c r="WUB33" s="731"/>
      <c r="WUC33" s="731"/>
      <c r="WUD33" s="731"/>
      <c r="WUE33" s="731"/>
      <c r="WUF33" s="731"/>
      <c r="WUG33" s="731"/>
      <c r="WUH33" s="731"/>
      <c r="WUI33" s="731"/>
      <c r="WUJ33" s="731"/>
      <c r="WUK33" s="731"/>
      <c r="WUL33" s="731"/>
      <c r="WUM33" s="731"/>
      <c r="WUN33" s="731"/>
      <c r="WUO33" s="731"/>
      <c r="WUP33" s="731"/>
      <c r="WUQ33" s="731"/>
      <c r="WUR33" s="731"/>
      <c r="WUS33" s="731"/>
      <c r="WUT33" s="731"/>
      <c r="WUU33" s="731"/>
      <c r="WUV33" s="731"/>
      <c r="WUW33" s="731"/>
      <c r="WUX33" s="731"/>
      <c r="WUY33" s="731"/>
      <c r="WUZ33" s="731"/>
      <c r="WVA33" s="731"/>
      <c r="WVB33" s="731"/>
      <c r="WVC33" s="731"/>
      <c r="WVD33" s="731"/>
      <c r="WVE33" s="731"/>
      <c r="WVF33" s="731"/>
      <c r="WVG33" s="731"/>
      <c r="WVH33" s="731"/>
      <c r="WVI33" s="731"/>
      <c r="WVJ33" s="731"/>
      <c r="WVK33" s="731"/>
      <c r="WVL33" s="731"/>
      <c r="WVM33" s="731"/>
      <c r="WVN33" s="731"/>
      <c r="WVO33" s="731"/>
      <c r="WVP33" s="731"/>
      <c r="WVQ33" s="731"/>
      <c r="WVR33" s="731"/>
      <c r="WVS33" s="731"/>
      <c r="WVT33" s="731"/>
      <c r="WVU33" s="731"/>
      <c r="WVV33" s="731"/>
      <c r="WVW33" s="731"/>
      <c r="WVX33" s="731"/>
      <c r="WVY33" s="731"/>
      <c r="WVZ33" s="731"/>
      <c r="WWA33" s="731"/>
      <c r="WWB33" s="731"/>
      <c r="WWC33" s="731"/>
      <c r="WWD33" s="731"/>
      <c r="WWE33" s="731"/>
      <c r="WWF33" s="731"/>
      <c r="WWG33" s="731"/>
      <c r="WWH33" s="731"/>
      <c r="WWI33" s="731"/>
      <c r="WWJ33" s="731"/>
      <c r="WWK33" s="731"/>
      <c r="WWL33" s="731"/>
      <c r="WWM33" s="731"/>
      <c r="WWN33" s="731"/>
      <c r="WWO33" s="731"/>
      <c r="WWP33" s="731"/>
      <c r="WWQ33" s="731"/>
      <c r="WWR33" s="731"/>
      <c r="WWS33" s="731"/>
      <c r="WWT33" s="731"/>
      <c r="WWU33" s="731"/>
      <c r="WWV33" s="731"/>
      <c r="WWW33" s="731"/>
      <c r="WWX33" s="731"/>
      <c r="WWY33" s="731"/>
      <c r="WWZ33" s="731"/>
      <c r="WXA33" s="731"/>
      <c r="WXB33" s="731"/>
      <c r="WXC33" s="731"/>
      <c r="WXD33" s="731"/>
      <c r="WXE33" s="731"/>
      <c r="WXF33" s="731"/>
      <c r="WXG33" s="731"/>
      <c r="WXH33" s="731"/>
      <c r="WXI33" s="731"/>
      <c r="WXJ33" s="731"/>
      <c r="WXK33" s="731"/>
      <c r="WXL33" s="731"/>
      <c r="WXM33" s="731"/>
      <c r="WXN33" s="731"/>
      <c r="WXO33" s="731"/>
      <c r="WXP33" s="731"/>
      <c r="WXQ33" s="731"/>
      <c r="WXR33" s="731"/>
      <c r="WXS33" s="731"/>
      <c r="WXT33" s="731"/>
      <c r="WXU33" s="731"/>
      <c r="WXV33" s="731"/>
      <c r="WXW33" s="731"/>
      <c r="WXX33" s="731"/>
      <c r="WXY33" s="731"/>
      <c r="WXZ33" s="731"/>
      <c r="WYA33" s="731"/>
      <c r="WYB33" s="731"/>
      <c r="WYC33" s="731"/>
      <c r="WYD33" s="731"/>
      <c r="WYE33" s="731"/>
      <c r="WYF33" s="731"/>
      <c r="WYG33" s="731"/>
      <c r="WYH33" s="731"/>
      <c r="WYI33" s="731"/>
      <c r="WYJ33" s="731"/>
      <c r="WYK33" s="731"/>
      <c r="WYL33" s="731"/>
      <c r="WYM33" s="731"/>
      <c r="WYN33" s="731"/>
      <c r="WYO33" s="731"/>
      <c r="WYP33" s="731"/>
      <c r="WYQ33" s="731"/>
      <c r="WYR33" s="731"/>
      <c r="WYS33" s="731"/>
      <c r="WYT33" s="731"/>
      <c r="WYU33" s="731"/>
      <c r="WYV33" s="731"/>
      <c r="WYW33" s="731"/>
      <c r="WYX33" s="731"/>
      <c r="WYY33" s="731"/>
      <c r="WYZ33" s="731"/>
      <c r="WZA33" s="731"/>
      <c r="WZB33" s="731"/>
      <c r="WZC33" s="731"/>
      <c r="WZD33" s="731"/>
      <c r="WZE33" s="731"/>
      <c r="WZF33" s="731"/>
      <c r="WZG33" s="731"/>
      <c r="WZH33" s="731"/>
      <c r="WZI33" s="731"/>
      <c r="WZJ33" s="731"/>
      <c r="WZK33" s="731"/>
      <c r="WZL33" s="731"/>
      <c r="WZM33" s="731"/>
      <c r="WZN33" s="731"/>
      <c r="WZO33" s="731"/>
      <c r="WZP33" s="731"/>
      <c r="WZQ33" s="731"/>
      <c r="WZR33" s="731"/>
      <c r="WZS33" s="731"/>
      <c r="WZT33" s="731"/>
      <c r="WZU33" s="731"/>
      <c r="WZV33" s="731"/>
      <c r="WZW33" s="731"/>
      <c r="WZX33" s="731"/>
      <c r="WZY33" s="731"/>
      <c r="WZZ33" s="731"/>
      <c r="XAA33" s="731"/>
      <c r="XAB33" s="731"/>
      <c r="XAC33" s="731"/>
      <c r="XAD33" s="731"/>
      <c r="XAE33" s="731"/>
      <c r="XAF33" s="731"/>
      <c r="XAG33" s="731"/>
      <c r="XAH33" s="731"/>
      <c r="XAI33" s="731"/>
      <c r="XAJ33" s="731"/>
      <c r="XAK33" s="731"/>
      <c r="XAL33" s="731"/>
      <c r="XAM33" s="731"/>
      <c r="XAN33" s="731"/>
      <c r="XAO33" s="731"/>
      <c r="XAP33" s="731"/>
      <c r="XAQ33" s="731"/>
      <c r="XAR33" s="731"/>
      <c r="XAS33" s="731"/>
      <c r="XAT33" s="731"/>
      <c r="XAU33" s="731"/>
      <c r="XAV33" s="731"/>
      <c r="XAW33" s="731"/>
      <c r="XAX33" s="731"/>
      <c r="XAY33" s="731"/>
      <c r="XAZ33" s="731"/>
      <c r="XBA33" s="731"/>
      <c r="XBB33" s="731"/>
      <c r="XBC33" s="731"/>
      <c r="XBD33" s="731"/>
      <c r="XBE33" s="731"/>
      <c r="XBF33" s="731"/>
      <c r="XBG33" s="731"/>
      <c r="XBH33" s="731"/>
      <c r="XBI33" s="731"/>
      <c r="XBJ33" s="731"/>
      <c r="XBK33" s="731"/>
      <c r="XBL33" s="731"/>
      <c r="XBM33" s="731"/>
      <c r="XBN33" s="731"/>
      <c r="XBO33" s="731"/>
      <c r="XBP33" s="731"/>
      <c r="XBQ33" s="731"/>
      <c r="XBR33" s="731"/>
      <c r="XBS33" s="731"/>
      <c r="XBT33" s="731"/>
      <c r="XBU33" s="731"/>
      <c r="XBV33" s="731"/>
      <c r="XBW33" s="731"/>
      <c r="XBX33" s="731"/>
      <c r="XBY33" s="731"/>
      <c r="XBZ33" s="731"/>
      <c r="XCA33" s="731"/>
      <c r="XCB33" s="731"/>
      <c r="XCC33" s="731"/>
      <c r="XCD33" s="731"/>
      <c r="XCE33" s="731"/>
      <c r="XCF33" s="731"/>
      <c r="XCG33" s="731"/>
      <c r="XCH33" s="731"/>
      <c r="XCI33" s="731"/>
      <c r="XCJ33" s="731"/>
      <c r="XCK33" s="731"/>
      <c r="XCL33" s="731"/>
      <c r="XCM33" s="731"/>
      <c r="XCN33" s="731"/>
      <c r="XCO33" s="731"/>
      <c r="XCP33" s="731"/>
      <c r="XCQ33" s="731"/>
      <c r="XCR33" s="731"/>
      <c r="XCS33" s="731"/>
      <c r="XCT33" s="731"/>
      <c r="XCU33" s="731"/>
      <c r="XCV33" s="731"/>
      <c r="XCW33" s="731"/>
      <c r="XCX33" s="731"/>
      <c r="XCY33" s="731"/>
      <c r="XCZ33" s="731"/>
      <c r="XDA33" s="731"/>
      <c r="XDB33" s="731"/>
      <c r="XDC33" s="731"/>
      <c r="XDD33" s="731"/>
      <c r="XDE33" s="731"/>
      <c r="XDF33" s="731"/>
      <c r="XDG33" s="731"/>
      <c r="XDH33" s="731"/>
      <c r="XDI33" s="731"/>
      <c r="XDJ33" s="731"/>
      <c r="XDK33" s="731"/>
      <c r="XDL33" s="731"/>
      <c r="XDM33" s="731"/>
      <c r="XDN33" s="731"/>
      <c r="XDO33" s="731"/>
      <c r="XDP33" s="731"/>
      <c r="XDQ33" s="731"/>
      <c r="XDR33" s="731"/>
      <c r="XDS33" s="731"/>
      <c r="XDT33" s="731"/>
      <c r="XDU33" s="731"/>
      <c r="XDV33" s="731"/>
      <c r="XDW33" s="731"/>
      <c r="XDX33" s="731"/>
      <c r="XDY33" s="731"/>
      <c r="XDZ33" s="731"/>
      <c r="XEA33" s="731"/>
      <c r="XEB33" s="731"/>
      <c r="XEC33" s="731"/>
      <c r="XED33" s="731"/>
      <c r="XEE33" s="731"/>
      <c r="XEF33" s="731"/>
      <c r="XEG33" s="731"/>
      <c r="XEH33" s="731"/>
      <c r="XEI33" s="731"/>
      <c r="XEJ33" s="731"/>
      <c r="XEK33" s="731"/>
      <c r="XEL33" s="731"/>
      <c r="XEM33" s="731"/>
      <c r="XEN33" s="731"/>
      <c r="XEO33" s="731"/>
      <c r="XEP33" s="731"/>
      <c r="XEQ33" s="731"/>
      <c r="XER33" s="731"/>
      <c r="XES33" s="731"/>
      <c r="XET33" s="731"/>
      <c r="XEU33" s="731"/>
      <c r="XEV33" s="731"/>
      <c r="XEW33" s="731"/>
      <c r="XEX33" s="731"/>
      <c r="XEY33" s="731"/>
      <c r="XEZ33" s="731"/>
      <c r="XFA33" s="731"/>
      <c r="XFB33" s="731"/>
    </row>
    <row r="34" spans="1:16382" ht="87.75" customHeight="1" x14ac:dyDescent="0.3">
      <c r="A34" s="730"/>
      <c r="B34" s="1860"/>
      <c r="C34" s="1858"/>
      <c r="D34" s="1858"/>
      <c r="E34" s="1858"/>
      <c r="F34" s="1858"/>
      <c r="G34" s="1882"/>
      <c r="H34" s="748"/>
      <c r="I34" s="748"/>
      <c r="J34" s="1839"/>
      <c r="K34" s="1849"/>
      <c r="L34" s="1858"/>
      <c r="M34" s="752">
        <v>365</v>
      </c>
      <c r="N34" s="128" t="str">
        <f t="shared" ref="N34" si="30">IF(M34&lt;=0,"",IF(M34&lt;=2,"MUY BAJA",IF(M34&lt;=24,"BAJA",IF(M34&lt;=500,"MEDIA",IF(M34&lt;=5000,"ALTA","MUY ALTA")))))</f>
        <v>MEDIA</v>
      </c>
      <c r="O34" s="126">
        <f t="shared" ref="O34" si="31">IF(N34="","",IF(N34="Muy Baja",0.2,IF(N34="Baja",0.4,IF(N34="Media",0.6,IF(N34="Alta",0.8,IF(N34="Muy Alta",1,))))))</f>
        <v>0.6</v>
      </c>
      <c r="P34" s="1858"/>
      <c r="Q34" s="767">
        <v>0.8</v>
      </c>
      <c r="R34" s="128" t="str">
        <f t="shared" ref="R34" si="32">IF(Q34=0.2,"LEVE",IF(Q34=0.4,"MENOR",IF(Q34=0.6,"MODERADO",IF(Q34=0.8,"MAYOR",IF(Q34=1,"CATASTROFICO","")))))</f>
        <v>MAYOR</v>
      </c>
      <c r="S34" s="126">
        <f t="shared" ref="S34" si="33">IF(R34="","",IF(R34="Leve",0.2,IF(R34="Menor",0.4,IF(R34="Moderado",0.6,IF(R34="Mayor",0.8,IF(R34="Catastrófico",1,))))))</f>
        <v>0.8</v>
      </c>
      <c r="T34" s="129" t="str">
        <f t="shared" ref="T34" si="34">IF(OR(AND(N34="MUY BAJA",R34="LEVE"),AND(N34="MUY BAJA",R34="MENOR"),AND(N34="BAJA",R34="LEVE")),"BAJO",IF(OR(AND(N34="MUY BAJA",R34="MODERADO"),AND(N34="BAJA",R34="MENOR"),AND(N34="BAJA",R34="MODERADO"),AND(N34="MEDIA",R34="LEVE"),AND(N34="MEDIA",R34="MENOR"),AND(N34="MEDIA",R34="MODERADO"),AND(N34="ALTA",R34="LEVE"),AND(N34="ALTA",R34="MENOR")),"MODERADO",IF(OR(AND(N34="MUY BAJA",R34="MAYOR"),AND(N34="BAJA",R34="MAYOR"),AND(N34="MEDIA",R34="MAYOR"),AND(N34="ALTA",R34="MODERADO"),AND(N34="ALTA",R34="MAYOR"),AND(N34="MUY ALTA",R34="LEVE"),AND(N34="MUY ALTA",R34="MENOR"),AND(N34="MUY ALTA",R34="MODERADO"),AND(N34="MUY ALTA",R34="MAYOR")),"ALTO",IF(OR(AND(N34="MUY BAJA",R34="CATASTRÓFICO"),AND(N34="BAJA",R34="CATASTRÓFICO"),AND(N34="MEDIA",R34="CATASTRÓFICO"),AND(N34="ALTA",R34="CATASTRÓFICO"),AND(N34="MUY ALTA",R34="CATASTRÓFICO")),"EXTREMO",""))))</f>
        <v>ALTO</v>
      </c>
      <c r="U34" s="754">
        <v>2</v>
      </c>
      <c r="V34" s="483" t="s">
        <v>1167</v>
      </c>
      <c r="W34" s="130" t="s">
        <v>9</v>
      </c>
      <c r="X34" s="131" t="s">
        <v>63</v>
      </c>
      <c r="Y34" s="131" t="s">
        <v>71</v>
      </c>
      <c r="Z34" s="132" t="str">
        <f t="shared" si="28"/>
        <v>40%</v>
      </c>
      <c r="AA34" s="131" t="s">
        <v>74</v>
      </c>
      <c r="AB34" s="131" t="s">
        <v>79</v>
      </c>
      <c r="AC34" s="131" t="s">
        <v>83</v>
      </c>
      <c r="AD34" s="477">
        <f>IF(ISBLANK(V34),0,Z34*AE33)</f>
        <v>0.14399999999999999</v>
      </c>
      <c r="AE34" s="477">
        <f t="shared" ref="AE34" si="35">AE33-AD34</f>
        <v>0.216</v>
      </c>
      <c r="AF34" s="128" t="str">
        <f>IFERROR(IF(AE34="","",IF(AE34&lt;=0.24,"MUY BAJA",IF(AE34&lt;=0.4,"BAJA",IF(AE34&lt;=0.6,"MEDIA",IF(AE34&lt;=0.8,"ALTA","MUY ALTA"))))),"")</f>
        <v>MUY BAJA</v>
      </c>
      <c r="AG34" s="132">
        <f t="shared" si="7"/>
        <v>0.216</v>
      </c>
      <c r="AH34" s="128" t="str">
        <f t="shared" si="8"/>
        <v>MAYOR</v>
      </c>
      <c r="AI34" s="132">
        <f t="shared" si="26"/>
        <v>0.8</v>
      </c>
      <c r="AJ34" s="129" t="str">
        <f>IFERROR(IF(OR(AND(AF34="MUY BAJA",AH34="LEVE"),AND(AF34="MUY BAJA",AH34="MENOR"),AND(AF34="BAJA",AH34="LEVE")),"BAJO",IF(OR(AND(AF34="MUY BAJA",AH34="MODERADO"),AND(AF34="BAJA",AH34="MENOR"),AND(AF34="BAJA",AH34="MODERADO"),AND(AF34="MEDIA",AH34="LEVE"),AND(AF34="MEDIA",AH34="MENOR"),AND(AF34="MEDIA",AH34="MODERADO"),AND(AF34="ALTA",AH34="LEVE"),AND(AF34="MUY BAJA",AH34="MAYOR")),"MODERADO",IF(OR(AND(AF34="MUY BAJA",AH34="MAYOR"),AND(AF34="BAJA",AH34="MAYOR"),AND(AF34="MEDIA",AH34="MAYOR"),AND(AF34="ALTA",AH34="MODERADO"),AND(AF34="ALTA",AH34="MAYOR"),AND(AF34="MUY ALTA",AH34="LEVE"),AND(AF34="MUY ALTA",AH34="MENOR"),AND(AF34="MUY ALTA",AH34="MODERADO"),AND(AF34="MUY ALTA",AH34="MAYOR")),"ALTO",IF(OR(AND(AF34="MUY BAJA",AH34="CATASTRÓFICO"),AND(AF34="BAJA",AH34="CATASTRÓFICO"),AND(AF34="MEDIA",AH34="CATASTRÓFICO"),AND(AF34="ALTA",AH34="CATASTRÓFICO"),AND(AF34="MUY ALTA",AH34="CATASTRÓFICO")),"EXTREMO","")))),"")</f>
        <v>MODERADO</v>
      </c>
      <c r="AK34" s="1443"/>
      <c r="AL34" s="1385"/>
      <c r="AM34" s="752"/>
      <c r="AN34" s="125" t="s">
        <v>946</v>
      </c>
      <c r="AO34" s="130" t="s">
        <v>932</v>
      </c>
      <c r="AP34" s="753"/>
      <c r="AQ34" s="731"/>
      <c r="AR34" s="2189">
        <v>1</v>
      </c>
      <c r="AS34" s="731"/>
      <c r="AT34" s="731"/>
      <c r="AU34" s="731"/>
      <c r="AV34" s="731"/>
      <c r="AW34" s="731"/>
      <c r="AX34" s="731"/>
      <c r="AY34" s="731"/>
      <c r="AZ34" s="731"/>
      <c r="BA34" s="731"/>
      <c r="BB34" s="731"/>
      <c r="BC34" s="731"/>
      <c r="BD34" s="731"/>
      <c r="BE34" s="731"/>
      <c r="BF34" s="731"/>
      <c r="BG34" s="731"/>
      <c r="BH34" s="731"/>
      <c r="BI34" s="731"/>
      <c r="BJ34" s="731"/>
      <c r="BK34" s="731"/>
      <c r="BL34" s="731"/>
      <c r="BM34" s="731"/>
      <c r="BN34" s="731"/>
      <c r="BO34" s="731"/>
      <c r="BP34" s="731"/>
      <c r="BQ34" s="731"/>
      <c r="BR34" s="731"/>
      <c r="BS34" s="731"/>
      <c r="BT34" s="731"/>
      <c r="BU34" s="731"/>
      <c r="BV34" s="731"/>
      <c r="BW34" s="731"/>
      <c r="BX34" s="731"/>
      <c r="BY34" s="731"/>
      <c r="BZ34" s="731"/>
      <c r="CA34" s="731"/>
      <c r="CB34" s="731"/>
      <c r="CC34" s="731"/>
      <c r="CD34" s="731"/>
      <c r="CE34" s="731"/>
      <c r="CF34" s="731"/>
      <c r="CG34" s="731"/>
      <c r="CH34" s="731"/>
      <c r="CI34" s="731"/>
      <c r="CJ34" s="731"/>
      <c r="CK34" s="731"/>
      <c r="CL34" s="731"/>
      <c r="CM34" s="731"/>
      <c r="CN34" s="731"/>
      <c r="CO34" s="731"/>
      <c r="CP34" s="731"/>
      <c r="CQ34" s="731"/>
      <c r="CR34" s="731"/>
      <c r="CS34" s="731"/>
      <c r="CT34" s="731"/>
      <c r="CU34" s="731"/>
      <c r="CV34" s="731"/>
      <c r="CW34" s="731"/>
      <c r="CX34" s="731"/>
      <c r="CY34" s="731"/>
      <c r="CZ34" s="731"/>
      <c r="DA34" s="731"/>
      <c r="DB34" s="731"/>
      <c r="DC34" s="731"/>
      <c r="DD34" s="731"/>
      <c r="DE34" s="731"/>
      <c r="DF34" s="731"/>
      <c r="DG34" s="731"/>
      <c r="DH34" s="731"/>
      <c r="DI34" s="731"/>
      <c r="DJ34" s="731"/>
      <c r="DK34" s="731"/>
      <c r="DL34" s="731"/>
      <c r="DM34" s="731"/>
      <c r="DN34" s="731"/>
      <c r="DO34" s="731"/>
      <c r="DP34" s="731"/>
      <c r="DQ34" s="731"/>
      <c r="DR34" s="731"/>
      <c r="DS34" s="731"/>
      <c r="DT34" s="731"/>
      <c r="DU34" s="731"/>
      <c r="DV34" s="731"/>
      <c r="DW34" s="731"/>
      <c r="DX34" s="731"/>
      <c r="DY34" s="731"/>
      <c r="DZ34" s="731"/>
      <c r="EA34" s="731"/>
      <c r="EB34" s="731"/>
      <c r="EC34" s="731"/>
      <c r="ED34" s="731"/>
      <c r="EE34" s="731"/>
      <c r="EF34" s="731"/>
      <c r="EG34" s="731"/>
      <c r="EH34" s="731"/>
      <c r="EI34" s="731"/>
      <c r="EJ34" s="731"/>
      <c r="EK34" s="731"/>
      <c r="EL34" s="731"/>
      <c r="EM34" s="731"/>
      <c r="EN34" s="731"/>
      <c r="EO34" s="731"/>
      <c r="EP34" s="731"/>
      <c r="EQ34" s="731"/>
      <c r="ER34" s="731"/>
      <c r="ES34" s="731"/>
      <c r="ET34" s="731"/>
      <c r="EU34" s="731"/>
      <c r="EV34" s="731"/>
      <c r="EW34" s="731"/>
      <c r="EX34" s="731"/>
      <c r="EY34" s="731"/>
      <c r="EZ34" s="731"/>
      <c r="FA34" s="731"/>
      <c r="FB34" s="731"/>
      <c r="FC34" s="731"/>
      <c r="FD34" s="731"/>
      <c r="FE34" s="731"/>
      <c r="FF34" s="731"/>
      <c r="FG34" s="731"/>
      <c r="FH34" s="731"/>
      <c r="FI34" s="731"/>
      <c r="FJ34" s="731"/>
      <c r="FK34" s="731"/>
      <c r="FL34" s="731"/>
      <c r="FM34" s="731"/>
      <c r="FN34" s="731"/>
      <c r="FO34" s="731"/>
      <c r="FP34" s="731"/>
      <c r="FQ34" s="731"/>
      <c r="FR34" s="731"/>
      <c r="FS34" s="731"/>
      <c r="FT34" s="731"/>
      <c r="FU34" s="731"/>
      <c r="FV34" s="731"/>
      <c r="FW34" s="731"/>
      <c r="FX34" s="731"/>
      <c r="FY34" s="731"/>
      <c r="FZ34" s="731"/>
      <c r="GA34" s="731"/>
      <c r="GB34" s="731"/>
      <c r="GC34" s="731"/>
      <c r="GD34" s="731"/>
      <c r="GE34" s="731"/>
      <c r="GF34" s="731"/>
      <c r="GG34" s="731"/>
      <c r="GH34" s="731"/>
      <c r="GI34" s="731"/>
      <c r="GJ34" s="731"/>
      <c r="GK34" s="731"/>
      <c r="GL34" s="731"/>
      <c r="GM34" s="731"/>
      <c r="GN34" s="731"/>
      <c r="GO34" s="731"/>
      <c r="GP34" s="731"/>
      <c r="GQ34" s="731"/>
      <c r="GR34" s="731"/>
      <c r="GS34" s="731"/>
      <c r="GT34" s="731"/>
      <c r="GU34" s="731"/>
      <c r="GV34" s="731"/>
      <c r="GW34" s="731"/>
      <c r="GX34" s="731"/>
      <c r="GY34" s="731"/>
      <c r="GZ34" s="731"/>
      <c r="HA34" s="731"/>
      <c r="HB34" s="731"/>
      <c r="HC34" s="731"/>
      <c r="HD34" s="731"/>
      <c r="HE34" s="731"/>
      <c r="HF34" s="731"/>
      <c r="HG34" s="731"/>
      <c r="HH34" s="731"/>
      <c r="HI34" s="731"/>
      <c r="HJ34" s="731"/>
      <c r="HK34" s="731"/>
      <c r="HL34" s="731"/>
      <c r="HM34" s="731"/>
      <c r="HN34" s="731"/>
      <c r="HO34" s="731"/>
      <c r="HP34" s="731"/>
      <c r="HQ34" s="731"/>
      <c r="HR34" s="731"/>
      <c r="HS34" s="731"/>
      <c r="HT34" s="731"/>
      <c r="HU34" s="731"/>
      <c r="HV34" s="731"/>
      <c r="HW34" s="731"/>
      <c r="HX34" s="731"/>
      <c r="HY34" s="731"/>
      <c r="HZ34" s="731"/>
      <c r="IA34" s="731"/>
      <c r="IB34" s="731"/>
      <c r="IC34" s="731"/>
      <c r="ID34" s="731"/>
      <c r="IE34" s="731"/>
      <c r="IF34" s="731"/>
      <c r="IG34" s="731"/>
      <c r="IH34" s="731"/>
      <c r="II34" s="731"/>
      <c r="IJ34" s="731"/>
      <c r="IK34" s="731"/>
      <c r="IL34" s="731"/>
      <c r="IM34" s="731"/>
      <c r="IN34" s="731"/>
      <c r="IO34" s="731"/>
      <c r="IP34" s="731"/>
      <c r="IQ34" s="731"/>
      <c r="IR34" s="731"/>
      <c r="IS34" s="731"/>
      <c r="IT34" s="731"/>
      <c r="IU34" s="731"/>
      <c r="IV34" s="731"/>
      <c r="IW34" s="731"/>
      <c r="IX34" s="731"/>
      <c r="IY34" s="731"/>
      <c r="IZ34" s="731"/>
      <c r="JA34" s="731"/>
      <c r="JB34" s="731"/>
      <c r="JC34" s="731"/>
      <c r="JD34" s="731"/>
      <c r="JE34" s="731"/>
      <c r="JF34" s="731"/>
      <c r="JG34" s="731"/>
      <c r="JH34" s="731"/>
      <c r="JI34" s="731"/>
      <c r="JJ34" s="731"/>
      <c r="JK34" s="731"/>
      <c r="JL34" s="731"/>
      <c r="JM34" s="731"/>
      <c r="JN34" s="731"/>
      <c r="JO34" s="731"/>
      <c r="JP34" s="731"/>
      <c r="JQ34" s="731"/>
      <c r="JR34" s="731"/>
      <c r="JS34" s="731"/>
      <c r="JT34" s="731"/>
      <c r="JU34" s="731"/>
      <c r="JV34" s="731"/>
      <c r="JW34" s="731"/>
      <c r="JX34" s="731"/>
      <c r="JY34" s="731"/>
      <c r="JZ34" s="731"/>
      <c r="KA34" s="731"/>
      <c r="KB34" s="731"/>
      <c r="KC34" s="731"/>
      <c r="KD34" s="731"/>
      <c r="KE34" s="731"/>
      <c r="KF34" s="731"/>
      <c r="KG34" s="731"/>
      <c r="KH34" s="731"/>
      <c r="KI34" s="731"/>
      <c r="KJ34" s="731"/>
      <c r="KK34" s="731"/>
      <c r="KL34" s="731"/>
      <c r="KM34" s="731"/>
      <c r="KN34" s="731"/>
      <c r="KO34" s="731"/>
      <c r="KP34" s="731"/>
      <c r="KQ34" s="731"/>
      <c r="KR34" s="731"/>
      <c r="KS34" s="731"/>
      <c r="KT34" s="731"/>
      <c r="KU34" s="731"/>
      <c r="KV34" s="731"/>
      <c r="KW34" s="731"/>
      <c r="KX34" s="731"/>
      <c r="KY34" s="731"/>
      <c r="KZ34" s="731"/>
      <c r="LA34" s="731"/>
      <c r="LB34" s="731"/>
      <c r="LC34" s="731"/>
      <c r="LD34" s="731"/>
      <c r="LE34" s="731"/>
      <c r="LF34" s="731"/>
      <c r="LG34" s="731"/>
      <c r="LH34" s="731"/>
      <c r="LI34" s="731"/>
      <c r="LJ34" s="731"/>
      <c r="LK34" s="731"/>
      <c r="LL34" s="731"/>
      <c r="LM34" s="731"/>
      <c r="LN34" s="731"/>
      <c r="LO34" s="731"/>
      <c r="LP34" s="731"/>
      <c r="LQ34" s="731"/>
      <c r="LR34" s="731"/>
      <c r="LS34" s="731"/>
      <c r="LT34" s="731"/>
      <c r="LU34" s="731"/>
      <c r="LV34" s="731"/>
      <c r="LW34" s="731"/>
      <c r="LX34" s="731"/>
      <c r="LY34" s="731"/>
      <c r="LZ34" s="731"/>
      <c r="MA34" s="731"/>
      <c r="MB34" s="731"/>
      <c r="MC34" s="731"/>
      <c r="MD34" s="731"/>
      <c r="ME34" s="731"/>
      <c r="MF34" s="731"/>
      <c r="MG34" s="731"/>
      <c r="MH34" s="731"/>
      <c r="MI34" s="731"/>
      <c r="MJ34" s="731"/>
      <c r="MK34" s="731"/>
      <c r="ML34" s="731"/>
      <c r="MM34" s="731"/>
      <c r="MN34" s="731"/>
      <c r="MO34" s="731"/>
      <c r="MP34" s="731"/>
      <c r="MQ34" s="731"/>
      <c r="MR34" s="731"/>
      <c r="MS34" s="731"/>
      <c r="MT34" s="731"/>
      <c r="MU34" s="731"/>
      <c r="MV34" s="731"/>
      <c r="MW34" s="731"/>
      <c r="MX34" s="731"/>
      <c r="MY34" s="731"/>
      <c r="MZ34" s="731"/>
      <c r="NA34" s="731"/>
      <c r="NB34" s="731"/>
      <c r="NC34" s="731"/>
      <c r="ND34" s="731"/>
      <c r="NE34" s="731"/>
      <c r="NF34" s="731"/>
      <c r="NG34" s="731"/>
      <c r="NH34" s="731"/>
      <c r="NI34" s="731"/>
      <c r="NJ34" s="731"/>
      <c r="NK34" s="731"/>
      <c r="NL34" s="731"/>
      <c r="NM34" s="731"/>
      <c r="NN34" s="731"/>
      <c r="NO34" s="731"/>
      <c r="NP34" s="731"/>
      <c r="NQ34" s="731"/>
      <c r="NR34" s="731"/>
      <c r="NS34" s="731"/>
      <c r="NT34" s="731"/>
      <c r="NU34" s="731"/>
      <c r="NV34" s="731"/>
      <c r="NW34" s="731"/>
      <c r="NX34" s="731"/>
      <c r="NY34" s="731"/>
      <c r="NZ34" s="731"/>
      <c r="OA34" s="731"/>
      <c r="OB34" s="731"/>
      <c r="OC34" s="731"/>
      <c r="OD34" s="731"/>
      <c r="OE34" s="731"/>
      <c r="OF34" s="731"/>
      <c r="OG34" s="731"/>
      <c r="OH34" s="731"/>
      <c r="OI34" s="731"/>
      <c r="OJ34" s="731"/>
      <c r="OK34" s="731"/>
      <c r="OL34" s="731"/>
      <c r="OM34" s="731"/>
      <c r="ON34" s="731"/>
      <c r="OO34" s="731"/>
      <c r="OP34" s="731"/>
      <c r="OQ34" s="731"/>
      <c r="OR34" s="731"/>
      <c r="OS34" s="731"/>
      <c r="OT34" s="731"/>
      <c r="OU34" s="731"/>
      <c r="OV34" s="731"/>
      <c r="OW34" s="731"/>
      <c r="OX34" s="731"/>
      <c r="OY34" s="731"/>
      <c r="OZ34" s="731"/>
      <c r="PA34" s="731"/>
      <c r="PB34" s="731"/>
      <c r="PC34" s="731"/>
      <c r="PD34" s="731"/>
      <c r="PE34" s="731"/>
      <c r="PF34" s="731"/>
      <c r="PG34" s="731"/>
      <c r="PH34" s="731"/>
      <c r="PI34" s="731"/>
      <c r="PJ34" s="731"/>
      <c r="PK34" s="731"/>
      <c r="PL34" s="731"/>
      <c r="PM34" s="731"/>
      <c r="PN34" s="731"/>
      <c r="PO34" s="731"/>
      <c r="PP34" s="731"/>
      <c r="PQ34" s="731"/>
      <c r="PR34" s="731"/>
      <c r="PS34" s="731"/>
      <c r="PT34" s="731"/>
      <c r="PU34" s="731"/>
      <c r="PV34" s="731"/>
      <c r="PW34" s="731"/>
      <c r="PX34" s="731"/>
      <c r="PY34" s="731"/>
      <c r="PZ34" s="731"/>
      <c r="QA34" s="731"/>
      <c r="QB34" s="731"/>
      <c r="QC34" s="731"/>
      <c r="QD34" s="731"/>
      <c r="QE34" s="731"/>
      <c r="QF34" s="731"/>
      <c r="QG34" s="731"/>
      <c r="QH34" s="731"/>
      <c r="QI34" s="731"/>
      <c r="QJ34" s="731"/>
      <c r="QK34" s="731"/>
      <c r="QL34" s="731"/>
      <c r="QM34" s="731"/>
      <c r="QN34" s="731"/>
      <c r="QO34" s="731"/>
      <c r="QP34" s="731"/>
      <c r="QQ34" s="731"/>
      <c r="QR34" s="731"/>
      <c r="QS34" s="731"/>
      <c r="QT34" s="731"/>
      <c r="QU34" s="731"/>
      <c r="QV34" s="731"/>
      <c r="QW34" s="731"/>
      <c r="QX34" s="731"/>
      <c r="QY34" s="731"/>
      <c r="QZ34" s="731"/>
      <c r="RA34" s="731"/>
      <c r="RB34" s="731"/>
      <c r="RC34" s="731"/>
      <c r="RD34" s="731"/>
      <c r="RE34" s="731"/>
      <c r="RF34" s="731"/>
      <c r="RG34" s="731"/>
      <c r="RH34" s="731"/>
      <c r="RI34" s="731"/>
      <c r="RJ34" s="731"/>
      <c r="RK34" s="731"/>
      <c r="RL34" s="731"/>
      <c r="RM34" s="731"/>
      <c r="RN34" s="731"/>
      <c r="RO34" s="731"/>
      <c r="RP34" s="731"/>
      <c r="RQ34" s="731"/>
      <c r="RR34" s="731"/>
      <c r="RS34" s="731"/>
      <c r="RT34" s="731"/>
      <c r="RU34" s="731"/>
      <c r="RV34" s="731"/>
      <c r="RW34" s="731"/>
      <c r="RX34" s="731"/>
      <c r="RY34" s="731"/>
      <c r="RZ34" s="731"/>
      <c r="SA34" s="731"/>
      <c r="SB34" s="731"/>
      <c r="SC34" s="731"/>
      <c r="SD34" s="731"/>
      <c r="SE34" s="731"/>
      <c r="SF34" s="731"/>
      <c r="SG34" s="731"/>
      <c r="SH34" s="731"/>
      <c r="SI34" s="731"/>
      <c r="SJ34" s="731"/>
      <c r="SK34" s="731"/>
      <c r="SL34" s="731"/>
      <c r="SM34" s="731"/>
      <c r="SN34" s="731"/>
      <c r="SO34" s="731"/>
      <c r="SP34" s="731"/>
      <c r="SQ34" s="731"/>
      <c r="SR34" s="731"/>
      <c r="SS34" s="731"/>
      <c r="ST34" s="731"/>
      <c r="SU34" s="731"/>
      <c r="SV34" s="731"/>
      <c r="SW34" s="731"/>
      <c r="SX34" s="731"/>
      <c r="SY34" s="731"/>
      <c r="SZ34" s="731"/>
      <c r="TA34" s="731"/>
      <c r="TB34" s="731"/>
      <c r="TC34" s="731"/>
      <c r="TD34" s="731"/>
      <c r="TE34" s="731"/>
      <c r="TF34" s="731"/>
      <c r="TG34" s="731"/>
      <c r="TH34" s="731"/>
      <c r="TI34" s="731"/>
      <c r="TJ34" s="731"/>
      <c r="TK34" s="731"/>
      <c r="TL34" s="731"/>
      <c r="TM34" s="731"/>
      <c r="TN34" s="731"/>
      <c r="TO34" s="731"/>
      <c r="TP34" s="731"/>
      <c r="TQ34" s="731"/>
      <c r="TR34" s="731"/>
      <c r="TS34" s="731"/>
      <c r="TT34" s="731"/>
      <c r="TU34" s="731"/>
      <c r="TV34" s="731"/>
      <c r="TW34" s="731"/>
      <c r="TX34" s="731"/>
      <c r="TY34" s="731"/>
      <c r="TZ34" s="731"/>
      <c r="UA34" s="731"/>
      <c r="UB34" s="731"/>
      <c r="UC34" s="731"/>
      <c r="UD34" s="731"/>
      <c r="UE34" s="731"/>
      <c r="UF34" s="731"/>
      <c r="UG34" s="731"/>
      <c r="UH34" s="731"/>
      <c r="UI34" s="731"/>
      <c r="UJ34" s="731"/>
      <c r="UK34" s="731"/>
      <c r="UL34" s="731"/>
      <c r="UM34" s="731"/>
      <c r="UN34" s="731"/>
      <c r="UO34" s="731"/>
      <c r="UP34" s="731"/>
      <c r="UQ34" s="731"/>
      <c r="UR34" s="731"/>
      <c r="US34" s="731"/>
      <c r="UT34" s="731"/>
      <c r="UU34" s="731"/>
      <c r="UV34" s="731"/>
      <c r="UW34" s="731"/>
      <c r="UX34" s="731"/>
      <c r="UY34" s="731"/>
      <c r="UZ34" s="731"/>
      <c r="VA34" s="731"/>
      <c r="VB34" s="731"/>
      <c r="VC34" s="731"/>
      <c r="VD34" s="731"/>
      <c r="VE34" s="731"/>
      <c r="VF34" s="731"/>
      <c r="VG34" s="731"/>
      <c r="VH34" s="731"/>
      <c r="VI34" s="731"/>
      <c r="VJ34" s="731"/>
      <c r="VK34" s="731"/>
      <c r="VL34" s="731"/>
      <c r="VM34" s="731"/>
      <c r="VN34" s="731"/>
      <c r="VO34" s="731"/>
      <c r="VP34" s="731"/>
      <c r="VQ34" s="731"/>
      <c r="VR34" s="731"/>
      <c r="VS34" s="731"/>
      <c r="VT34" s="731"/>
      <c r="VU34" s="731"/>
      <c r="VV34" s="731"/>
      <c r="VW34" s="731"/>
      <c r="VX34" s="731"/>
      <c r="VY34" s="731"/>
      <c r="VZ34" s="731"/>
      <c r="WA34" s="731"/>
      <c r="WB34" s="731"/>
      <c r="WC34" s="731"/>
      <c r="WD34" s="731"/>
      <c r="WE34" s="731"/>
      <c r="WF34" s="731"/>
      <c r="WG34" s="731"/>
      <c r="WH34" s="731"/>
      <c r="WI34" s="731"/>
      <c r="WJ34" s="731"/>
      <c r="WK34" s="731"/>
      <c r="WL34" s="731"/>
      <c r="WM34" s="731"/>
      <c r="WN34" s="731"/>
      <c r="WO34" s="731"/>
      <c r="WP34" s="731"/>
      <c r="WQ34" s="731"/>
      <c r="WR34" s="731"/>
      <c r="WS34" s="731"/>
      <c r="WT34" s="731"/>
      <c r="WU34" s="731"/>
      <c r="WV34" s="731"/>
      <c r="WW34" s="731"/>
      <c r="WX34" s="731"/>
      <c r="WY34" s="731"/>
      <c r="WZ34" s="731"/>
      <c r="XA34" s="731"/>
      <c r="XB34" s="731"/>
      <c r="XC34" s="731"/>
      <c r="XD34" s="731"/>
      <c r="XE34" s="731"/>
      <c r="XF34" s="731"/>
      <c r="XG34" s="731"/>
      <c r="XH34" s="731"/>
      <c r="XI34" s="731"/>
      <c r="XJ34" s="731"/>
      <c r="XK34" s="731"/>
      <c r="XL34" s="731"/>
      <c r="XM34" s="731"/>
      <c r="XN34" s="731"/>
      <c r="XO34" s="731"/>
      <c r="XP34" s="731"/>
      <c r="XQ34" s="731"/>
      <c r="XR34" s="731"/>
      <c r="XS34" s="731"/>
      <c r="XT34" s="731"/>
      <c r="XU34" s="731"/>
      <c r="XV34" s="731"/>
      <c r="XW34" s="731"/>
      <c r="XX34" s="731"/>
      <c r="XY34" s="731"/>
      <c r="XZ34" s="731"/>
      <c r="YA34" s="731"/>
      <c r="YB34" s="731"/>
      <c r="YC34" s="731"/>
      <c r="YD34" s="731"/>
      <c r="YE34" s="731"/>
      <c r="YF34" s="731"/>
      <c r="YG34" s="731"/>
      <c r="YH34" s="731"/>
      <c r="YI34" s="731"/>
      <c r="YJ34" s="731"/>
      <c r="YK34" s="731"/>
      <c r="YL34" s="731"/>
      <c r="YM34" s="731"/>
      <c r="YN34" s="731"/>
      <c r="YO34" s="731"/>
      <c r="YP34" s="731"/>
      <c r="YQ34" s="731"/>
      <c r="YR34" s="731"/>
      <c r="YS34" s="731"/>
      <c r="YT34" s="731"/>
      <c r="YU34" s="731"/>
      <c r="YV34" s="731"/>
      <c r="YW34" s="731"/>
      <c r="YX34" s="731"/>
      <c r="YY34" s="731"/>
      <c r="YZ34" s="731"/>
      <c r="ZA34" s="731"/>
      <c r="ZB34" s="731"/>
      <c r="ZC34" s="731"/>
      <c r="ZD34" s="731"/>
      <c r="ZE34" s="731"/>
      <c r="ZF34" s="731"/>
      <c r="ZG34" s="731"/>
      <c r="ZH34" s="731"/>
      <c r="ZI34" s="731"/>
      <c r="ZJ34" s="731"/>
      <c r="ZK34" s="731"/>
      <c r="ZL34" s="731"/>
      <c r="ZM34" s="731"/>
      <c r="ZN34" s="731"/>
      <c r="ZO34" s="731"/>
      <c r="ZP34" s="731"/>
      <c r="ZQ34" s="731"/>
      <c r="ZR34" s="731"/>
      <c r="ZS34" s="731"/>
      <c r="ZT34" s="731"/>
      <c r="ZU34" s="731"/>
      <c r="ZV34" s="731"/>
      <c r="ZW34" s="731"/>
      <c r="ZX34" s="731"/>
      <c r="ZY34" s="731"/>
      <c r="ZZ34" s="731"/>
      <c r="AAA34" s="731"/>
      <c r="AAB34" s="731"/>
      <c r="AAC34" s="731"/>
      <c r="AAD34" s="731"/>
      <c r="AAE34" s="731"/>
      <c r="AAF34" s="731"/>
      <c r="AAG34" s="731"/>
      <c r="AAH34" s="731"/>
      <c r="AAI34" s="731"/>
      <c r="AAJ34" s="731"/>
      <c r="AAK34" s="731"/>
      <c r="AAL34" s="731"/>
      <c r="AAM34" s="731"/>
      <c r="AAN34" s="731"/>
      <c r="AAO34" s="731"/>
      <c r="AAP34" s="731"/>
      <c r="AAQ34" s="731"/>
      <c r="AAR34" s="731"/>
      <c r="AAS34" s="731"/>
      <c r="AAT34" s="731"/>
      <c r="AAU34" s="731"/>
      <c r="AAV34" s="731"/>
      <c r="AAW34" s="731"/>
      <c r="AAX34" s="731"/>
      <c r="AAY34" s="731"/>
      <c r="AAZ34" s="731"/>
      <c r="ABA34" s="731"/>
      <c r="ABB34" s="731"/>
      <c r="ABC34" s="731"/>
      <c r="ABD34" s="731"/>
      <c r="ABE34" s="731"/>
      <c r="ABF34" s="731"/>
      <c r="ABG34" s="731"/>
      <c r="ABH34" s="731"/>
      <c r="ABI34" s="731"/>
      <c r="ABJ34" s="731"/>
      <c r="ABK34" s="731"/>
      <c r="ABL34" s="731"/>
      <c r="ABM34" s="731"/>
      <c r="ABN34" s="731"/>
      <c r="ABO34" s="731"/>
      <c r="ABP34" s="731"/>
      <c r="ABQ34" s="731"/>
      <c r="ABR34" s="731"/>
      <c r="ABS34" s="731"/>
      <c r="ABT34" s="731"/>
      <c r="ABU34" s="731"/>
      <c r="ABV34" s="731"/>
      <c r="ABW34" s="731"/>
      <c r="ABX34" s="731"/>
      <c r="ABY34" s="731"/>
      <c r="ABZ34" s="731"/>
      <c r="ACA34" s="731"/>
      <c r="ACB34" s="731"/>
      <c r="ACC34" s="731"/>
      <c r="ACD34" s="731"/>
      <c r="ACE34" s="731"/>
      <c r="ACF34" s="731"/>
      <c r="ACG34" s="731"/>
      <c r="ACH34" s="731"/>
      <c r="ACI34" s="731"/>
      <c r="ACJ34" s="731"/>
      <c r="ACK34" s="731"/>
      <c r="ACL34" s="731"/>
      <c r="ACM34" s="731"/>
      <c r="ACN34" s="731"/>
      <c r="ACO34" s="731"/>
      <c r="ACP34" s="731"/>
      <c r="ACQ34" s="731"/>
      <c r="ACR34" s="731"/>
      <c r="ACS34" s="731"/>
      <c r="ACT34" s="731"/>
      <c r="ACU34" s="731"/>
      <c r="ACV34" s="731"/>
      <c r="ACW34" s="731"/>
      <c r="ACX34" s="731"/>
      <c r="ACY34" s="731"/>
      <c r="ACZ34" s="731"/>
      <c r="ADA34" s="731"/>
      <c r="ADB34" s="731"/>
      <c r="ADC34" s="731"/>
      <c r="ADD34" s="731"/>
      <c r="ADE34" s="731"/>
      <c r="ADF34" s="731"/>
      <c r="ADG34" s="731"/>
      <c r="ADH34" s="731"/>
      <c r="ADI34" s="731"/>
      <c r="ADJ34" s="731"/>
      <c r="ADK34" s="731"/>
      <c r="ADL34" s="731"/>
      <c r="ADM34" s="731"/>
      <c r="ADN34" s="731"/>
      <c r="ADO34" s="731"/>
      <c r="ADP34" s="731"/>
      <c r="ADQ34" s="731"/>
      <c r="ADR34" s="731"/>
      <c r="ADS34" s="731"/>
      <c r="ADT34" s="731"/>
      <c r="ADU34" s="731"/>
      <c r="ADV34" s="731"/>
      <c r="ADW34" s="731"/>
      <c r="ADX34" s="731"/>
      <c r="ADY34" s="731"/>
      <c r="ADZ34" s="731"/>
      <c r="AEA34" s="731"/>
      <c r="AEB34" s="731"/>
      <c r="AEC34" s="731"/>
      <c r="AED34" s="731"/>
      <c r="AEE34" s="731"/>
      <c r="AEF34" s="731"/>
      <c r="AEG34" s="731"/>
      <c r="AEH34" s="731"/>
      <c r="AEI34" s="731"/>
      <c r="AEJ34" s="731"/>
      <c r="AEK34" s="731"/>
      <c r="AEL34" s="731"/>
      <c r="AEM34" s="731"/>
      <c r="AEN34" s="731"/>
      <c r="AEO34" s="731"/>
      <c r="AEP34" s="731"/>
      <c r="AEQ34" s="731"/>
      <c r="AER34" s="731"/>
      <c r="AES34" s="731"/>
      <c r="AET34" s="731"/>
      <c r="AEU34" s="731"/>
      <c r="AEV34" s="731"/>
      <c r="AEW34" s="731"/>
      <c r="AEX34" s="731"/>
      <c r="AEY34" s="731"/>
      <c r="AEZ34" s="731"/>
      <c r="AFA34" s="731"/>
      <c r="AFB34" s="731"/>
      <c r="AFC34" s="731"/>
      <c r="AFD34" s="731"/>
      <c r="AFE34" s="731"/>
      <c r="AFF34" s="731"/>
      <c r="AFG34" s="731"/>
      <c r="AFH34" s="731"/>
      <c r="AFI34" s="731"/>
      <c r="AFJ34" s="731"/>
      <c r="AFK34" s="731"/>
      <c r="AFL34" s="731"/>
      <c r="AFM34" s="731"/>
      <c r="AFN34" s="731"/>
      <c r="AFO34" s="731"/>
      <c r="AFP34" s="731"/>
      <c r="AFQ34" s="731"/>
      <c r="AFR34" s="731"/>
      <c r="AFS34" s="731"/>
      <c r="AFT34" s="731"/>
      <c r="AFU34" s="731"/>
      <c r="AFV34" s="731"/>
      <c r="AFW34" s="731"/>
      <c r="AFX34" s="731"/>
      <c r="AFY34" s="731"/>
      <c r="AFZ34" s="731"/>
      <c r="AGA34" s="731"/>
      <c r="AGB34" s="731"/>
      <c r="AGC34" s="731"/>
      <c r="AGD34" s="731"/>
      <c r="AGE34" s="731"/>
      <c r="AGF34" s="731"/>
      <c r="AGG34" s="731"/>
      <c r="AGH34" s="731"/>
      <c r="AGI34" s="731"/>
      <c r="AGJ34" s="731"/>
      <c r="AGK34" s="731"/>
      <c r="AGL34" s="731"/>
      <c r="AGM34" s="731"/>
      <c r="AGN34" s="731"/>
      <c r="AGO34" s="731"/>
      <c r="AGP34" s="731"/>
      <c r="AGQ34" s="731"/>
      <c r="AGR34" s="731"/>
      <c r="AGS34" s="731"/>
      <c r="AGT34" s="731"/>
      <c r="AGU34" s="731"/>
      <c r="AGV34" s="731"/>
      <c r="AGW34" s="731"/>
      <c r="AGX34" s="731"/>
      <c r="AGY34" s="731"/>
      <c r="AGZ34" s="731"/>
      <c r="AHA34" s="731"/>
      <c r="AHB34" s="731"/>
      <c r="AHC34" s="731"/>
      <c r="AHD34" s="731"/>
      <c r="AHE34" s="731"/>
      <c r="AHF34" s="731"/>
      <c r="AHG34" s="731"/>
      <c r="AHH34" s="731"/>
      <c r="AHI34" s="731"/>
      <c r="AHJ34" s="731"/>
      <c r="AHK34" s="731"/>
      <c r="AHL34" s="731"/>
      <c r="AHM34" s="731"/>
      <c r="AHN34" s="731"/>
      <c r="AHO34" s="731"/>
      <c r="AHP34" s="731"/>
      <c r="AHQ34" s="731"/>
      <c r="AHR34" s="731"/>
      <c r="AHS34" s="731"/>
      <c r="AHT34" s="731"/>
      <c r="AHU34" s="731"/>
      <c r="AHV34" s="731"/>
      <c r="AHW34" s="731"/>
      <c r="AHX34" s="731"/>
      <c r="AHY34" s="731"/>
      <c r="AHZ34" s="731"/>
      <c r="AIA34" s="731"/>
      <c r="AIB34" s="731"/>
      <c r="AIC34" s="731"/>
      <c r="AID34" s="731"/>
      <c r="AIE34" s="731"/>
      <c r="AIF34" s="731"/>
      <c r="AIG34" s="731"/>
      <c r="AIH34" s="731"/>
      <c r="AII34" s="731"/>
      <c r="AIJ34" s="731"/>
      <c r="AIK34" s="731"/>
      <c r="AIL34" s="731"/>
      <c r="AIM34" s="731"/>
      <c r="AIN34" s="731"/>
      <c r="AIO34" s="731"/>
      <c r="AIP34" s="731"/>
      <c r="AIQ34" s="731"/>
      <c r="AIR34" s="731"/>
      <c r="AIS34" s="731"/>
      <c r="AIT34" s="731"/>
      <c r="AIU34" s="731"/>
      <c r="AIV34" s="731"/>
      <c r="AIW34" s="731"/>
      <c r="AIX34" s="731"/>
      <c r="AIY34" s="731"/>
      <c r="AIZ34" s="731"/>
      <c r="AJA34" s="731"/>
      <c r="AJB34" s="731"/>
      <c r="AJC34" s="731"/>
      <c r="AJD34" s="731"/>
      <c r="AJE34" s="731"/>
      <c r="AJF34" s="731"/>
      <c r="AJG34" s="731"/>
      <c r="AJH34" s="731"/>
      <c r="AJI34" s="731"/>
      <c r="AJJ34" s="731"/>
      <c r="AJK34" s="731"/>
      <c r="AJL34" s="731"/>
      <c r="AJM34" s="731"/>
      <c r="AJN34" s="731"/>
      <c r="AJO34" s="731"/>
      <c r="AJP34" s="731"/>
      <c r="AJQ34" s="731"/>
      <c r="AJR34" s="731"/>
      <c r="AJS34" s="731"/>
      <c r="AJT34" s="731"/>
      <c r="AJU34" s="731"/>
      <c r="AJV34" s="731"/>
      <c r="AJW34" s="731"/>
      <c r="AJX34" s="731"/>
      <c r="AJY34" s="731"/>
      <c r="AJZ34" s="731"/>
      <c r="AKA34" s="731"/>
      <c r="AKB34" s="731"/>
      <c r="AKC34" s="731"/>
      <c r="AKD34" s="731"/>
      <c r="AKE34" s="731"/>
      <c r="AKF34" s="731"/>
      <c r="AKG34" s="731"/>
      <c r="AKH34" s="731"/>
      <c r="AKI34" s="731"/>
      <c r="AKJ34" s="731"/>
      <c r="AKK34" s="731"/>
      <c r="AKL34" s="731"/>
      <c r="AKM34" s="731"/>
      <c r="AKN34" s="731"/>
      <c r="AKO34" s="731"/>
      <c r="AKP34" s="731"/>
      <c r="AKQ34" s="731"/>
      <c r="AKR34" s="731"/>
      <c r="AKS34" s="731"/>
      <c r="AKT34" s="731"/>
      <c r="AKU34" s="731"/>
      <c r="AKV34" s="731"/>
      <c r="AKW34" s="731"/>
      <c r="AKX34" s="731"/>
      <c r="AKY34" s="731"/>
      <c r="AKZ34" s="731"/>
      <c r="ALA34" s="731"/>
      <c r="ALB34" s="731"/>
      <c r="ALC34" s="731"/>
      <c r="ALD34" s="731"/>
      <c r="ALE34" s="731"/>
      <c r="ALF34" s="731"/>
      <c r="ALG34" s="731"/>
      <c r="ALH34" s="731"/>
      <c r="ALI34" s="731"/>
      <c r="ALJ34" s="731"/>
      <c r="ALK34" s="731"/>
      <c r="ALL34" s="731"/>
      <c r="ALM34" s="731"/>
      <c r="ALN34" s="731"/>
      <c r="ALO34" s="731"/>
      <c r="ALP34" s="731"/>
      <c r="ALQ34" s="731"/>
      <c r="ALR34" s="731"/>
      <c r="ALS34" s="731"/>
      <c r="ALT34" s="731"/>
      <c r="ALU34" s="731"/>
      <c r="ALV34" s="731"/>
      <c r="ALW34" s="731"/>
      <c r="ALX34" s="731"/>
      <c r="ALY34" s="731"/>
      <c r="ALZ34" s="731"/>
      <c r="AMA34" s="731"/>
      <c r="AMB34" s="731"/>
      <c r="AMC34" s="731"/>
      <c r="AMD34" s="731"/>
      <c r="AME34" s="731"/>
      <c r="AMF34" s="731"/>
      <c r="AMG34" s="731"/>
      <c r="AMH34" s="731"/>
      <c r="AMI34" s="731"/>
      <c r="AMJ34" s="731"/>
      <c r="AMK34" s="731"/>
      <c r="AML34" s="731"/>
      <c r="AMM34" s="731"/>
      <c r="AMN34" s="731"/>
      <c r="AMO34" s="731"/>
      <c r="AMP34" s="731"/>
      <c r="AMQ34" s="731"/>
      <c r="AMR34" s="731"/>
      <c r="AMS34" s="731"/>
      <c r="AMT34" s="731"/>
      <c r="AMU34" s="731"/>
      <c r="AMV34" s="731"/>
      <c r="AMW34" s="731"/>
      <c r="AMX34" s="731"/>
      <c r="AMY34" s="731"/>
      <c r="AMZ34" s="731"/>
      <c r="ANA34" s="731"/>
      <c r="ANB34" s="731"/>
      <c r="ANC34" s="731"/>
      <c r="AND34" s="731"/>
      <c r="ANE34" s="731"/>
      <c r="ANF34" s="731"/>
      <c r="ANG34" s="731"/>
      <c r="ANH34" s="731"/>
      <c r="ANI34" s="731"/>
      <c r="ANJ34" s="731"/>
      <c r="ANK34" s="731"/>
      <c r="ANL34" s="731"/>
      <c r="ANM34" s="731"/>
      <c r="ANN34" s="731"/>
      <c r="ANO34" s="731"/>
      <c r="ANP34" s="731"/>
      <c r="ANQ34" s="731"/>
      <c r="ANR34" s="731"/>
      <c r="ANS34" s="731"/>
      <c r="ANT34" s="731"/>
      <c r="ANU34" s="731"/>
      <c r="ANV34" s="731"/>
      <c r="ANW34" s="731"/>
      <c r="ANX34" s="731"/>
      <c r="ANY34" s="731"/>
      <c r="ANZ34" s="731"/>
      <c r="AOA34" s="731"/>
      <c r="AOB34" s="731"/>
      <c r="AOC34" s="731"/>
      <c r="AOD34" s="731"/>
      <c r="AOE34" s="731"/>
      <c r="AOF34" s="731"/>
      <c r="AOG34" s="731"/>
      <c r="AOH34" s="731"/>
      <c r="AOI34" s="731"/>
      <c r="AOJ34" s="731"/>
      <c r="AOK34" s="731"/>
      <c r="AOL34" s="731"/>
      <c r="AOM34" s="731"/>
      <c r="AON34" s="731"/>
      <c r="AOO34" s="731"/>
      <c r="AOP34" s="731"/>
      <c r="AOQ34" s="731"/>
      <c r="AOR34" s="731"/>
      <c r="AOS34" s="731"/>
      <c r="AOT34" s="731"/>
      <c r="AOU34" s="731"/>
      <c r="AOV34" s="731"/>
      <c r="AOW34" s="731"/>
      <c r="AOX34" s="731"/>
      <c r="AOY34" s="731"/>
      <c r="AOZ34" s="731"/>
      <c r="APA34" s="731"/>
      <c r="APB34" s="731"/>
      <c r="APC34" s="731"/>
      <c r="APD34" s="731"/>
      <c r="APE34" s="731"/>
      <c r="APF34" s="731"/>
      <c r="APG34" s="731"/>
      <c r="APH34" s="731"/>
      <c r="API34" s="731"/>
      <c r="APJ34" s="731"/>
      <c r="APK34" s="731"/>
      <c r="APL34" s="731"/>
      <c r="APM34" s="731"/>
      <c r="APN34" s="731"/>
      <c r="APO34" s="731"/>
      <c r="APP34" s="731"/>
      <c r="APQ34" s="731"/>
      <c r="APR34" s="731"/>
      <c r="APS34" s="731"/>
      <c r="APT34" s="731"/>
      <c r="APU34" s="731"/>
      <c r="APV34" s="731"/>
      <c r="APW34" s="731"/>
      <c r="APX34" s="731"/>
      <c r="APY34" s="731"/>
      <c r="APZ34" s="731"/>
      <c r="AQA34" s="731"/>
      <c r="AQB34" s="731"/>
      <c r="AQC34" s="731"/>
      <c r="AQD34" s="731"/>
      <c r="AQE34" s="731"/>
      <c r="AQF34" s="731"/>
      <c r="AQG34" s="731"/>
      <c r="AQH34" s="731"/>
      <c r="AQI34" s="731"/>
      <c r="AQJ34" s="731"/>
      <c r="AQK34" s="731"/>
      <c r="AQL34" s="731"/>
      <c r="AQM34" s="731"/>
      <c r="AQN34" s="731"/>
      <c r="AQO34" s="731"/>
      <c r="AQP34" s="731"/>
      <c r="AQQ34" s="731"/>
      <c r="AQR34" s="731"/>
      <c r="AQS34" s="731"/>
      <c r="AQT34" s="731"/>
      <c r="AQU34" s="731"/>
      <c r="AQV34" s="731"/>
      <c r="AQW34" s="731"/>
      <c r="AQX34" s="731"/>
      <c r="AQY34" s="731"/>
      <c r="AQZ34" s="731"/>
      <c r="ARA34" s="731"/>
      <c r="ARB34" s="731"/>
      <c r="ARC34" s="731"/>
      <c r="ARD34" s="731"/>
      <c r="ARE34" s="731"/>
      <c r="ARF34" s="731"/>
      <c r="ARG34" s="731"/>
      <c r="ARH34" s="731"/>
      <c r="ARI34" s="731"/>
      <c r="ARJ34" s="731"/>
      <c r="ARK34" s="731"/>
      <c r="ARL34" s="731"/>
      <c r="ARM34" s="731"/>
      <c r="ARN34" s="731"/>
      <c r="ARO34" s="731"/>
      <c r="ARP34" s="731"/>
      <c r="ARQ34" s="731"/>
      <c r="ARR34" s="731"/>
      <c r="ARS34" s="731"/>
      <c r="ART34" s="731"/>
      <c r="ARU34" s="731"/>
      <c r="ARV34" s="731"/>
      <c r="ARW34" s="731"/>
      <c r="ARX34" s="731"/>
      <c r="ARY34" s="731"/>
      <c r="ARZ34" s="731"/>
      <c r="ASA34" s="731"/>
      <c r="ASB34" s="731"/>
      <c r="ASC34" s="731"/>
      <c r="ASD34" s="731"/>
      <c r="ASE34" s="731"/>
      <c r="ASF34" s="731"/>
      <c r="ASG34" s="731"/>
      <c r="ASH34" s="731"/>
      <c r="ASI34" s="731"/>
      <c r="ASJ34" s="731"/>
      <c r="ASK34" s="731"/>
      <c r="ASL34" s="731"/>
      <c r="ASM34" s="731"/>
      <c r="ASN34" s="731"/>
      <c r="ASO34" s="731"/>
      <c r="ASP34" s="731"/>
      <c r="ASQ34" s="731"/>
      <c r="ASR34" s="731"/>
      <c r="ASS34" s="731"/>
      <c r="AST34" s="731"/>
      <c r="ASU34" s="731"/>
      <c r="ASV34" s="731"/>
      <c r="ASW34" s="731"/>
      <c r="ASX34" s="731"/>
      <c r="ASY34" s="731"/>
      <c r="ASZ34" s="731"/>
      <c r="ATA34" s="731"/>
      <c r="ATB34" s="731"/>
      <c r="ATC34" s="731"/>
      <c r="ATD34" s="731"/>
      <c r="ATE34" s="731"/>
      <c r="ATF34" s="731"/>
      <c r="ATG34" s="731"/>
      <c r="ATH34" s="731"/>
      <c r="ATI34" s="731"/>
      <c r="ATJ34" s="731"/>
      <c r="ATK34" s="731"/>
      <c r="ATL34" s="731"/>
      <c r="ATM34" s="731"/>
      <c r="ATN34" s="731"/>
      <c r="ATO34" s="731"/>
      <c r="ATP34" s="731"/>
      <c r="ATQ34" s="731"/>
      <c r="ATR34" s="731"/>
      <c r="ATS34" s="731"/>
      <c r="ATT34" s="731"/>
      <c r="ATU34" s="731"/>
      <c r="ATV34" s="731"/>
      <c r="ATW34" s="731"/>
      <c r="ATX34" s="731"/>
      <c r="ATY34" s="731"/>
      <c r="ATZ34" s="731"/>
      <c r="AUA34" s="731"/>
      <c r="AUB34" s="731"/>
      <c r="AUC34" s="731"/>
      <c r="AUD34" s="731"/>
      <c r="AUE34" s="731"/>
      <c r="AUF34" s="731"/>
      <c r="AUG34" s="731"/>
      <c r="AUH34" s="731"/>
      <c r="AUI34" s="731"/>
      <c r="AUJ34" s="731"/>
      <c r="AUK34" s="731"/>
      <c r="AUL34" s="731"/>
      <c r="AUM34" s="731"/>
      <c r="AUN34" s="731"/>
      <c r="AUO34" s="731"/>
      <c r="AUP34" s="731"/>
      <c r="AUQ34" s="731"/>
      <c r="AUR34" s="731"/>
      <c r="AUS34" s="731"/>
      <c r="AUT34" s="731"/>
      <c r="AUU34" s="731"/>
      <c r="AUV34" s="731"/>
      <c r="AUW34" s="731"/>
      <c r="AUX34" s="731"/>
      <c r="AUY34" s="731"/>
      <c r="AUZ34" s="731"/>
      <c r="AVA34" s="731"/>
      <c r="AVB34" s="731"/>
      <c r="AVC34" s="731"/>
      <c r="AVD34" s="731"/>
      <c r="AVE34" s="731"/>
      <c r="AVF34" s="731"/>
      <c r="AVG34" s="731"/>
      <c r="AVH34" s="731"/>
      <c r="AVI34" s="731"/>
      <c r="AVJ34" s="731"/>
      <c r="AVK34" s="731"/>
      <c r="AVL34" s="731"/>
      <c r="AVM34" s="731"/>
      <c r="AVN34" s="731"/>
      <c r="AVO34" s="731"/>
      <c r="AVP34" s="731"/>
      <c r="AVQ34" s="731"/>
      <c r="AVR34" s="731"/>
      <c r="AVS34" s="731"/>
      <c r="AVT34" s="731"/>
      <c r="AVU34" s="731"/>
      <c r="AVV34" s="731"/>
      <c r="AVW34" s="731"/>
      <c r="AVX34" s="731"/>
      <c r="AVY34" s="731"/>
      <c r="AVZ34" s="731"/>
      <c r="AWA34" s="731"/>
      <c r="AWB34" s="731"/>
      <c r="AWC34" s="731"/>
      <c r="AWD34" s="731"/>
      <c r="AWE34" s="731"/>
      <c r="AWF34" s="731"/>
      <c r="AWG34" s="731"/>
      <c r="AWH34" s="731"/>
      <c r="AWI34" s="731"/>
      <c r="AWJ34" s="731"/>
      <c r="AWK34" s="731"/>
      <c r="AWL34" s="731"/>
      <c r="AWM34" s="731"/>
      <c r="AWN34" s="731"/>
      <c r="AWO34" s="731"/>
      <c r="AWP34" s="731"/>
      <c r="AWQ34" s="731"/>
      <c r="AWR34" s="731"/>
      <c r="AWS34" s="731"/>
      <c r="AWT34" s="731"/>
      <c r="AWU34" s="731"/>
      <c r="AWV34" s="731"/>
      <c r="AWW34" s="731"/>
      <c r="AWX34" s="731"/>
      <c r="AWY34" s="731"/>
      <c r="AWZ34" s="731"/>
      <c r="AXA34" s="731"/>
      <c r="AXB34" s="731"/>
      <c r="AXC34" s="731"/>
      <c r="AXD34" s="731"/>
      <c r="AXE34" s="731"/>
      <c r="AXF34" s="731"/>
      <c r="AXG34" s="731"/>
      <c r="AXH34" s="731"/>
      <c r="AXI34" s="731"/>
      <c r="AXJ34" s="731"/>
      <c r="AXK34" s="731"/>
      <c r="AXL34" s="731"/>
      <c r="AXM34" s="731"/>
      <c r="AXN34" s="731"/>
      <c r="AXO34" s="731"/>
      <c r="AXP34" s="731"/>
      <c r="AXQ34" s="731"/>
      <c r="AXR34" s="731"/>
      <c r="AXS34" s="731"/>
      <c r="AXT34" s="731"/>
      <c r="AXU34" s="731"/>
      <c r="AXV34" s="731"/>
      <c r="AXW34" s="731"/>
      <c r="AXX34" s="731"/>
      <c r="AXY34" s="731"/>
      <c r="AXZ34" s="731"/>
      <c r="AYA34" s="731"/>
      <c r="AYB34" s="731"/>
      <c r="AYC34" s="731"/>
      <c r="AYD34" s="731"/>
      <c r="AYE34" s="731"/>
      <c r="AYF34" s="731"/>
      <c r="AYG34" s="731"/>
      <c r="AYH34" s="731"/>
      <c r="AYI34" s="731"/>
      <c r="AYJ34" s="731"/>
      <c r="AYK34" s="731"/>
      <c r="AYL34" s="731"/>
      <c r="AYM34" s="731"/>
      <c r="AYN34" s="731"/>
      <c r="AYO34" s="731"/>
      <c r="AYP34" s="731"/>
      <c r="AYQ34" s="731"/>
      <c r="AYR34" s="731"/>
      <c r="AYS34" s="731"/>
      <c r="AYT34" s="731"/>
      <c r="AYU34" s="731"/>
      <c r="AYV34" s="731"/>
      <c r="AYW34" s="731"/>
      <c r="AYX34" s="731"/>
      <c r="AYY34" s="731"/>
      <c r="AYZ34" s="731"/>
      <c r="AZA34" s="731"/>
      <c r="AZB34" s="731"/>
      <c r="AZC34" s="731"/>
      <c r="AZD34" s="731"/>
      <c r="AZE34" s="731"/>
      <c r="AZF34" s="731"/>
      <c r="AZG34" s="731"/>
      <c r="AZH34" s="731"/>
      <c r="AZI34" s="731"/>
      <c r="AZJ34" s="731"/>
      <c r="AZK34" s="731"/>
      <c r="AZL34" s="731"/>
      <c r="AZM34" s="731"/>
      <c r="AZN34" s="731"/>
      <c r="AZO34" s="731"/>
      <c r="AZP34" s="731"/>
      <c r="AZQ34" s="731"/>
      <c r="AZR34" s="731"/>
      <c r="AZS34" s="731"/>
      <c r="AZT34" s="731"/>
      <c r="AZU34" s="731"/>
      <c r="AZV34" s="731"/>
      <c r="AZW34" s="731"/>
      <c r="AZX34" s="731"/>
      <c r="AZY34" s="731"/>
      <c r="AZZ34" s="731"/>
      <c r="BAA34" s="731"/>
      <c r="BAB34" s="731"/>
      <c r="BAC34" s="731"/>
      <c r="BAD34" s="731"/>
      <c r="BAE34" s="731"/>
      <c r="BAF34" s="731"/>
      <c r="BAG34" s="731"/>
      <c r="BAH34" s="731"/>
      <c r="BAI34" s="731"/>
      <c r="BAJ34" s="731"/>
      <c r="BAK34" s="731"/>
      <c r="BAL34" s="731"/>
      <c r="BAM34" s="731"/>
      <c r="BAN34" s="731"/>
      <c r="BAO34" s="731"/>
      <c r="BAP34" s="731"/>
      <c r="BAQ34" s="731"/>
      <c r="BAR34" s="731"/>
      <c r="BAS34" s="731"/>
      <c r="BAT34" s="731"/>
      <c r="BAU34" s="731"/>
      <c r="BAV34" s="731"/>
      <c r="BAW34" s="731"/>
      <c r="BAX34" s="731"/>
      <c r="BAY34" s="731"/>
      <c r="BAZ34" s="731"/>
      <c r="BBA34" s="731"/>
      <c r="BBB34" s="731"/>
      <c r="BBC34" s="731"/>
      <c r="BBD34" s="731"/>
      <c r="BBE34" s="731"/>
      <c r="BBF34" s="731"/>
      <c r="BBG34" s="731"/>
      <c r="BBH34" s="731"/>
      <c r="BBI34" s="731"/>
      <c r="BBJ34" s="731"/>
      <c r="BBK34" s="731"/>
      <c r="BBL34" s="731"/>
      <c r="BBM34" s="731"/>
      <c r="BBN34" s="731"/>
      <c r="BBO34" s="731"/>
      <c r="BBP34" s="731"/>
      <c r="BBQ34" s="731"/>
      <c r="BBR34" s="731"/>
      <c r="BBS34" s="731"/>
      <c r="BBT34" s="731"/>
      <c r="BBU34" s="731"/>
      <c r="BBV34" s="731"/>
      <c r="BBW34" s="731"/>
      <c r="BBX34" s="731"/>
      <c r="BBY34" s="731"/>
      <c r="BBZ34" s="731"/>
      <c r="BCA34" s="731"/>
      <c r="BCB34" s="731"/>
      <c r="BCC34" s="731"/>
      <c r="BCD34" s="731"/>
      <c r="BCE34" s="731"/>
      <c r="BCF34" s="731"/>
      <c r="BCG34" s="731"/>
      <c r="BCH34" s="731"/>
      <c r="BCI34" s="731"/>
      <c r="BCJ34" s="731"/>
      <c r="BCK34" s="731"/>
      <c r="BCL34" s="731"/>
      <c r="BCM34" s="731"/>
      <c r="BCN34" s="731"/>
      <c r="BCO34" s="731"/>
      <c r="BCP34" s="731"/>
      <c r="BCQ34" s="731"/>
      <c r="BCR34" s="731"/>
      <c r="BCS34" s="731"/>
      <c r="BCT34" s="731"/>
      <c r="BCU34" s="731"/>
      <c r="BCV34" s="731"/>
      <c r="BCW34" s="731"/>
      <c r="BCX34" s="731"/>
      <c r="BCY34" s="731"/>
      <c r="BCZ34" s="731"/>
      <c r="BDA34" s="731"/>
      <c r="BDB34" s="731"/>
      <c r="BDC34" s="731"/>
      <c r="BDD34" s="731"/>
      <c r="BDE34" s="731"/>
      <c r="BDF34" s="731"/>
      <c r="BDG34" s="731"/>
      <c r="BDH34" s="731"/>
      <c r="BDI34" s="731"/>
      <c r="BDJ34" s="731"/>
      <c r="BDK34" s="731"/>
      <c r="BDL34" s="731"/>
      <c r="BDM34" s="731"/>
      <c r="BDN34" s="731"/>
      <c r="BDO34" s="731"/>
      <c r="BDP34" s="731"/>
      <c r="BDQ34" s="731"/>
      <c r="BDR34" s="731"/>
      <c r="BDS34" s="731"/>
      <c r="BDT34" s="731"/>
      <c r="BDU34" s="731"/>
      <c r="BDV34" s="731"/>
      <c r="BDW34" s="731"/>
      <c r="BDX34" s="731"/>
      <c r="BDY34" s="731"/>
      <c r="BDZ34" s="731"/>
      <c r="BEA34" s="731"/>
      <c r="BEB34" s="731"/>
      <c r="BEC34" s="731"/>
      <c r="BED34" s="731"/>
      <c r="BEE34" s="731"/>
      <c r="BEF34" s="731"/>
      <c r="BEG34" s="731"/>
      <c r="BEH34" s="731"/>
      <c r="BEI34" s="731"/>
      <c r="BEJ34" s="731"/>
      <c r="BEK34" s="731"/>
      <c r="BEL34" s="731"/>
      <c r="BEM34" s="731"/>
      <c r="BEN34" s="731"/>
      <c r="BEO34" s="731"/>
      <c r="BEP34" s="731"/>
      <c r="BEQ34" s="731"/>
      <c r="BER34" s="731"/>
      <c r="BES34" s="731"/>
      <c r="BET34" s="731"/>
      <c r="BEU34" s="731"/>
      <c r="BEV34" s="731"/>
      <c r="BEW34" s="731"/>
      <c r="BEX34" s="731"/>
      <c r="BEY34" s="731"/>
      <c r="BEZ34" s="731"/>
      <c r="BFA34" s="731"/>
      <c r="BFB34" s="731"/>
      <c r="BFC34" s="731"/>
      <c r="BFD34" s="731"/>
      <c r="BFE34" s="731"/>
      <c r="BFF34" s="731"/>
      <c r="BFG34" s="731"/>
      <c r="BFH34" s="731"/>
      <c r="BFI34" s="731"/>
      <c r="BFJ34" s="731"/>
      <c r="BFK34" s="731"/>
      <c r="BFL34" s="731"/>
      <c r="BFM34" s="731"/>
      <c r="BFN34" s="731"/>
      <c r="BFO34" s="731"/>
      <c r="BFP34" s="731"/>
      <c r="BFQ34" s="731"/>
      <c r="BFR34" s="731"/>
      <c r="BFS34" s="731"/>
      <c r="BFT34" s="731"/>
      <c r="BFU34" s="731"/>
      <c r="BFV34" s="731"/>
      <c r="BFW34" s="731"/>
      <c r="BFX34" s="731"/>
      <c r="BFY34" s="731"/>
      <c r="BFZ34" s="731"/>
      <c r="BGA34" s="731"/>
      <c r="BGB34" s="731"/>
      <c r="BGC34" s="731"/>
      <c r="BGD34" s="731"/>
      <c r="BGE34" s="731"/>
      <c r="BGF34" s="731"/>
      <c r="BGG34" s="731"/>
      <c r="BGH34" s="731"/>
      <c r="BGI34" s="731"/>
      <c r="BGJ34" s="731"/>
      <c r="BGK34" s="731"/>
      <c r="BGL34" s="731"/>
      <c r="BGM34" s="731"/>
      <c r="BGN34" s="731"/>
      <c r="BGO34" s="731"/>
      <c r="BGP34" s="731"/>
      <c r="BGQ34" s="731"/>
      <c r="BGR34" s="731"/>
      <c r="BGS34" s="731"/>
      <c r="BGT34" s="731"/>
      <c r="BGU34" s="731"/>
      <c r="BGV34" s="731"/>
      <c r="BGW34" s="731"/>
      <c r="BGX34" s="731"/>
      <c r="BGY34" s="731"/>
      <c r="BGZ34" s="731"/>
      <c r="BHA34" s="731"/>
      <c r="BHB34" s="731"/>
      <c r="BHC34" s="731"/>
      <c r="BHD34" s="731"/>
      <c r="BHE34" s="731"/>
      <c r="BHF34" s="731"/>
      <c r="BHG34" s="731"/>
      <c r="BHH34" s="731"/>
      <c r="BHI34" s="731"/>
      <c r="BHJ34" s="731"/>
      <c r="BHK34" s="731"/>
      <c r="BHL34" s="731"/>
      <c r="BHM34" s="731"/>
      <c r="BHN34" s="731"/>
      <c r="BHO34" s="731"/>
      <c r="BHP34" s="731"/>
      <c r="BHQ34" s="731"/>
      <c r="BHR34" s="731"/>
      <c r="BHS34" s="731"/>
      <c r="BHT34" s="731"/>
      <c r="BHU34" s="731"/>
      <c r="BHV34" s="731"/>
      <c r="BHW34" s="731"/>
      <c r="BHX34" s="731"/>
      <c r="BHY34" s="731"/>
      <c r="BHZ34" s="731"/>
      <c r="BIA34" s="731"/>
      <c r="BIB34" s="731"/>
      <c r="BIC34" s="731"/>
      <c r="BID34" s="731"/>
      <c r="BIE34" s="731"/>
      <c r="BIF34" s="731"/>
      <c r="BIG34" s="731"/>
      <c r="BIH34" s="731"/>
      <c r="BII34" s="731"/>
      <c r="BIJ34" s="731"/>
      <c r="BIK34" s="731"/>
      <c r="BIL34" s="731"/>
      <c r="BIM34" s="731"/>
      <c r="BIN34" s="731"/>
      <c r="BIO34" s="731"/>
      <c r="BIP34" s="731"/>
      <c r="BIQ34" s="731"/>
      <c r="BIR34" s="731"/>
      <c r="BIS34" s="731"/>
      <c r="BIT34" s="731"/>
      <c r="BIU34" s="731"/>
      <c r="BIV34" s="731"/>
      <c r="BIW34" s="731"/>
      <c r="BIX34" s="731"/>
      <c r="BIY34" s="731"/>
      <c r="BIZ34" s="731"/>
      <c r="BJA34" s="731"/>
      <c r="BJB34" s="731"/>
      <c r="BJC34" s="731"/>
      <c r="BJD34" s="731"/>
      <c r="BJE34" s="731"/>
      <c r="BJF34" s="731"/>
      <c r="BJG34" s="731"/>
      <c r="BJH34" s="731"/>
      <c r="BJI34" s="731"/>
      <c r="BJJ34" s="731"/>
      <c r="BJK34" s="731"/>
      <c r="BJL34" s="731"/>
      <c r="BJM34" s="731"/>
      <c r="BJN34" s="731"/>
      <c r="BJO34" s="731"/>
      <c r="BJP34" s="731"/>
      <c r="BJQ34" s="731"/>
      <c r="BJR34" s="731"/>
      <c r="BJS34" s="731"/>
      <c r="BJT34" s="731"/>
      <c r="BJU34" s="731"/>
      <c r="BJV34" s="731"/>
      <c r="BJW34" s="731"/>
      <c r="BJX34" s="731"/>
      <c r="BJY34" s="731"/>
      <c r="BJZ34" s="731"/>
      <c r="BKA34" s="731"/>
      <c r="BKB34" s="731"/>
      <c r="BKC34" s="731"/>
      <c r="BKD34" s="731"/>
      <c r="BKE34" s="731"/>
      <c r="BKF34" s="731"/>
      <c r="BKG34" s="731"/>
      <c r="BKH34" s="731"/>
      <c r="BKI34" s="731"/>
      <c r="BKJ34" s="731"/>
      <c r="BKK34" s="731"/>
      <c r="BKL34" s="731"/>
      <c r="BKM34" s="731"/>
      <c r="BKN34" s="731"/>
      <c r="BKO34" s="731"/>
      <c r="BKP34" s="731"/>
      <c r="BKQ34" s="731"/>
      <c r="BKR34" s="731"/>
      <c r="BKS34" s="731"/>
      <c r="BKT34" s="731"/>
      <c r="BKU34" s="731"/>
      <c r="BKV34" s="731"/>
      <c r="BKW34" s="731"/>
      <c r="BKX34" s="731"/>
      <c r="BKY34" s="731"/>
      <c r="BKZ34" s="731"/>
      <c r="BLA34" s="731"/>
      <c r="BLB34" s="731"/>
      <c r="BLC34" s="731"/>
      <c r="BLD34" s="731"/>
      <c r="BLE34" s="731"/>
      <c r="BLF34" s="731"/>
      <c r="BLG34" s="731"/>
      <c r="BLH34" s="731"/>
      <c r="BLI34" s="731"/>
      <c r="BLJ34" s="731"/>
      <c r="BLK34" s="731"/>
      <c r="BLL34" s="731"/>
      <c r="BLM34" s="731"/>
      <c r="BLN34" s="731"/>
      <c r="BLO34" s="731"/>
      <c r="BLP34" s="731"/>
      <c r="BLQ34" s="731"/>
      <c r="BLR34" s="731"/>
      <c r="BLS34" s="731"/>
      <c r="BLT34" s="731"/>
      <c r="BLU34" s="731"/>
      <c r="BLV34" s="731"/>
      <c r="BLW34" s="731"/>
      <c r="BLX34" s="731"/>
      <c r="BLY34" s="731"/>
      <c r="BLZ34" s="731"/>
      <c r="BMA34" s="731"/>
      <c r="BMB34" s="731"/>
      <c r="BMC34" s="731"/>
      <c r="BMD34" s="731"/>
      <c r="BME34" s="731"/>
      <c r="BMF34" s="731"/>
      <c r="BMG34" s="731"/>
      <c r="BMH34" s="731"/>
      <c r="BMI34" s="731"/>
      <c r="BMJ34" s="731"/>
      <c r="BMK34" s="731"/>
      <c r="BML34" s="731"/>
      <c r="BMM34" s="731"/>
      <c r="BMN34" s="731"/>
      <c r="BMO34" s="731"/>
      <c r="BMP34" s="731"/>
      <c r="BMQ34" s="731"/>
      <c r="BMR34" s="731"/>
      <c r="BMS34" s="731"/>
      <c r="BMT34" s="731"/>
      <c r="BMU34" s="731"/>
      <c r="BMV34" s="731"/>
      <c r="BMW34" s="731"/>
      <c r="BMX34" s="731"/>
      <c r="BMY34" s="731"/>
      <c r="BMZ34" s="731"/>
      <c r="BNA34" s="731"/>
      <c r="BNB34" s="731"/>
      <c r="BNC34" s="731"/>
      <c r="BND34" s="731"/>
      <c r="BNE34" s="731"/>
      <c r="BNF34" s="731"/>
      <c r="BNG34" s="731"/>
      <c r="BNH34" s="731"/>
      <c r="BNI34" s="731"/>
      <c r="BNJ34" s="731"/>
      <c r="BNK34" s="731"/>
      <c r="BNL34" s="731"/>
      <c r="BNM34" s="731"/>
      <c r="BNN34" s="731"/>
      <c r="BNO34" s="731"/>
      <c r="BNP34" s="731"/>
      <c r="BNQ34" s="731"/>
      <c r="BNR34" s="731"/>
      <c r="BNS34" s="731"/>
      <c r="BNT34" s="731"/>
      <c r="BNU34" s="731"/>
      <c r="BNV34" s="731"/>
      <c r="BNW34" s="731"/>
      <c r="BNX34" s="731"/>
      <c r="BNY34" s="731"/>
      <c r="BNZ34" s="731"/>
      <c r="BOA34" s="731"/>
      <c r="BOB34" s="731"/>
      <c r="BOC34" s="731"/>
      <c r="BOD34" s="731"/>
      <c r="BOE34" s="731"/>
      <c r="BOF34" s="731"/>
      <c r="BOG34" s="731"/>
      <c r="BOH34" s="731"/>
      <c r="BOI34" s="731"/>
      <c r="BOJ34" s="731"/>
      <c r="BOK34" s="731"/>
      <c r="BOL34" s="731"/>
      <c r="BOM34" s="731"/>
      <c r="BON34" s="731"/>
      <c r="BOO34" s="731"/>
      <c r="BOP34" s="731"/>
      <c r="BOQ34" s="731"/>
      <c r="BOR34" s="731"/>
      <c r="BOS34" s="731"/>
      <c r="BOT34" s="731"/>
      <c r="BOU34" s="731"/>
      <c r="BOV34" s="731"/>
      <c r="BOW34" s="731"/>
      <c r="BOX34" s="731"/>
      <c r="BOY34" s="731"/>
      <c r="BOZ34" s="731"/>
      <c r="BPA34" s="731"/>
      <c r="BPB34" s="731"/>
      <c r="BPC34" s="731"/>
      <c r="BPD34" s="731"/>
      <c r="BPE34" s="731"/>
      <c r="BPF34" s="731"/>
      <c r="BPG34" s="731"/>
      <c r="BPH34" s="731"/>
      <c r="BPI34" s="731"/>
      <c r="BPJ34" s="731"/>
      <c r="BPK34" s="731"/>
      <c r="BPL34" s="731"/>
      <c r="BPM34" s="731"/>
      <c r="BPN34" s="731"/>
      <c r="BPO34" s="731"/>
      <c r="BPP34" s="731"/>
      <c r="BPQ34" s="731"/>
      <c r="BPR34" s="731"/>
      <c r="BPS34" s="731"/>
      <c r="BPT34" s="731"/>
      <c r="BPU34" s="731"/>
      <c r="BPV34" s="731"/>
      <c r="BPW34" s="731"/>
      <c r="BPX34" s="731"/>
      <c r="BPY34" s="731"/>
      <c r="BPZ34" s="731"/>
      <c r="BQA34" s="731"/>
      <c r="BQB34" s="731"/>
      <c r="BQC34" s="731"/>
      <c r="BQD34" s="731"/>
      <c r="BQE34" s="731"/>
      <c r="BQF34" s="731"/>
      <c r="BQG34" s="731"/>
      <c r="BQH34" s="731"/>
      <c r="BQI34" s="731"/>
      <c r="BQJ34" s="731"/>
      <c r="BQK34" s="731"/>
      <c r="BQL34" s="731"/>
      <c r="BQM34" s="731"/>
      <c r="BQN34" s="731"/>
      <c r="BQO34" s="731"/>
      <c r="BQP34" s="731"/>
      <c r="BQQ34" s="731"/>
      <c r="BQR34" s="731"/>
      <c r="BQS34" s="731"/>
      <c r="BQT34" s="731"/>
      <c r="BQU34" s="731"/>
      <c r="BQV34" s="731"/>
      <c r="BQW34" s="731"/>
      <c r="BQX34" s="731"/>
      <c r="BQY34" s="731"/>
      <c r="BQZ34" s="731"/>
      <c r="BRA34" s="731"/>
      <c r="BRB34" s="731"/>
      <c r="BRC34" s="731"/>
      <c r="BRD34" s="731"/>
      <c r="BRE34" s="731"/>
      <c r="BRF34" s="731"/>
      <c r="BRG34" s="731"/>
      <c r="BRH34" s="731"/>
      <c r="BRI34" s="731"/>
      <c r="BRJ34" s="731"/>
      <c r="BRK34" s="731"/>
      <c r="BRL34" s="731"/>
      <c r="BRM34" s="731"/>
      <c r="BRN34" s="731"/>
      <c r="BRO34" s="731"/>
      <c r="BRP34" s="731"/>
      <c r="BRQ34" s="731"/>
      <c r="BRR34" s="731"/>
      <c r="BRS34" s="731"/>
      <c r="BRT34" s="731"/>
      <c r="BRU34" s="731"/>
      <c r="BRV34" s="731"/>
      <c r="BRW34" s="731"/>
      <c r="BRX34" s="731"/>
      <c r="BRY34" s="731"/>
      <c r="BRZ34" s="731"/>
      <c r="BSA34" s="731"/>
      <c r="BSB34" s="731"/>
      <c r="BSC34" s="731"/>
      <c r="BSD34" s="731"/>
      <c r="BSE34" s="731"/>
      <c r="BSF34" s="731"/>
      <c r="BSG34" s="731"/>
      <c r="BSH34" s="731"/>
      <c r="BSI34" s="731"/>
      <c r="BSJ34" s="731"/>
      <c r="BSK34" s="731"/>
      <c r="BSL34" s="731"/>
      <c r="BSM34" s="731"/>
      <c r="BSN34" s="731"/>
      <c r="BSO34" s="731"/>
      <c r="BSP34" s="731"/>
      <c r="BSQ34" s="731"/>
      <c r="BSR34" s="731"/>
      <c r="BSS34" s="731"/>
      <c r="BST34" s="731"/>
      <c r="BSU34" s="731"/>
      <c r="BSV34" s="731"/>
      <c r="BSW34" s="731"/>
      <c r="BSX34" s="731"/>
      <c r="BSY34" s="731"/>
      <c r="BSZ34" s="731"/>
      <c r="BTA34" s="731"/>
      <c r="BTB34" s="731"/>
      <c r="BTC34" s="731"/>
      <c r="BTD34" s="731"/>
      <c r="BTE34" s="731"/>
      <c r="BTF34" s="731"/>
      <c r="BTG34" s="731"/>
      <c r="BTH34" s="731"/>
      <c r="BTI34" s="731"/>
      <c r="BTJ34" s="731"/>
      <c r="BTK34" s="731"/>
      <c r="BTL34" s="731"/>
      <c r="BTM34" s="731"/>
      <c r="BTN34" s="731"/>
      <c r="BTO34" s="731"/>
      <c r="BTP34" s="731"/>
      <c r="BTQ34" s="731"/>
      <c r="BTR34" s="731"/>
      <c r="BTS34" s="731"/>
      <c r="BTT34" s="731"/>
      <c r="BTU34" s="731"/>
      <c r="BTV34" s="731"/>
      <c r="BTW34" s="731"/>
      <c r="BTX34" s="731"/>
      <c r="BTY34" s="731"/>
      <c r="BTZ34" s="731"/>
      <c r="BUA34" s="731"/>
      <c r="BUB34" s="731"/>
      <c r="BUC34" s="731"/>
      <c r="BUD34" s="731"/>
      <c r="BUE34" s="731"/>
      <c r="BUF34" s="731"/>
      <c r="BUG34" s="731"/>
      <c r="BUH34" s="731"/>
      <c r="BUI34" s="731"/>
      <c r="BUJ34" s="731"/>
      <c r="BUK34" s="731"/>
      <c r="BUL34" s="731"/>
      <c r="BUM34" s="731"/>
      <c r="BUN34" s="731"/>
      <c r="BUO34" s="731"/>
      <c r="BUP34" s="731"/>
      <c r="BUQ34" s="731"/>
      <c r="BUR34" s="731"/>
      <c r="BUS34" s="731"/>
      <c r="BUT34" s="731"/>
      <c r="BUU34" s="731"/>
      <c r="BUV34" s="731"/>
      <c r="BUW34" s="731"/>
      <c r="BUX34" s="731"/>
      <c r="BUY34" s="731"/>
      <c r="BUZ34" s="731"/>
      <c r="BVA34" s="731"/>
      <c r="BVB34" s="731"/>
      <c r="BVC34" s="731"/>
      <c r="BVD34" s="731"/>
      <c r="BVE34" s="731"/>
      <c r="BVF34" s="731"/>
      <c r="BVG34" s="731"/>
      <c r="BVH34" s="731"/>
      <c r="BVI34" s="731"/>
      <c r="BVJ34" s="731"/>
      <c r="BVK34" s="731"/>
      <c r="BVL34" s="731"/>
      <c r="BVM34" s="731"/>
      <c r="BVN34" s="731"/>
      <c r="BVO34" s="731"/>
      <c r="BVP34" s="731"/>
      <c r="BVQ34" s="731"/>
      <c r="BVR34" s="731"/>
      <c r="BVS34" s="731"/>
      <c r="BVT34" s="731"/>
      <c r="BVU34" s="731"/>
      <c r="BVV34" s="731"/>
      <c r="BVW34" s="731"/>
      <c r="BVX34" s="731"/>
      <c r="BVY34" s="731"/>
      <c r="BVZ34" s="731"/>
      <c r="BWA34" s="731"/>
      <c r="BWB34" s="731"/>
      <c r="BWC34" s="731"/>
      <c r="BWD34" s="731"/>
      <c r="BWE34" s="731"/>
      <c r="BWF34" s="731"/>
      <c r="BWG34" s="731"/>
      <c r="BWH34" s="731"/>
      <c r="BWI34" s="731"/>
      <c r="BWJ34" s="731"/>
      <c r="BWK34" s="731"/>
      <c r="BWL34" s="731"/>
      <c r="BWM34" s="731"/>
      <c r="BWN34" s="731"/>
      <c r="BWO34" s="731"/>
      <c r="BWP34" s="731"/>
      <c r="BWQ34" s="731"/>
      <c r="BWR34" s="731"/>
      <c r="BWS34" s="731"/>
      <c r="BWT34" s="731"/>
      <c r="BWU34" s="731"/>
      <c r="BWV34" s="731"/>
      <c r="BWW34" s="731"/>
      <c r="BWX34" s="731"/>
      <c r="BWY34" s="731"/>
      <c r="BWZ34" s="731"/>
      <c r="BXA34" s="731"/>
      <c r="BXB34" s="731"/>
      <c r="BXC34" s="731"/>
      <c r="BXD34" s="731"/>
      <c r="BXE34" s="731"/>
      <c r="BXF34" s="731"/>
      <c r="BXG34" s="731"/>
      <c r="BXH34" s="731"/>
      <c r="BXI34" s="731"/>
      <c r="BXJ34" s="731"/>
      <c r="BXK34" s="731"/>
      <c r="BXL34" s="731"/>
      <c r="BXM34" s="731"/>
      <c r="BXN34" s="731"/>
      <c r="BXO34" s="731"/>
      <c r="BXP34" s="731"/>
      <c r="BXQ34" s="731"/>
      <c r="BXR34" s="731"/>
      <c r="BXS34" s="731"/>
      <c r="BXT34" s="731"/>
      <c r="BXU34" s="731"/>
      <c r="BXV34" s="731"/>
      <c r="BXW34" s="731"/>
      <c r="BXX34" s="731"/>
      <c r="BXY34" s="731"/>
      <c r="BXZ34" s="731"/>
      <c r="BYA34" s="731"/>
      <c r="BYB34" s="731"/>
      <c r="BYC34" s="731"/>
      <c r="BYD34" s="731"/>
      <c r="BYE34" s="731"/>
      <c r="BYF34" s="731"/>
      <c r="BYG34" s="731"/>
      <c r="BYH34" s="731"/>
      <c r="BYI34" s="731"/>
      <c r="BYJ34" s="731"/>
      <c r="BYK34" s="731"/>
      <c r="BYL34" s="731"/>
      <c r="BYM34" s="731"/>
      <c r="BYN34" s="731"/>
      <c r="BYO34" s="731"/>
      <c r="BYP34" s="731"/>
      <c r="BYQ34" s="731"/>
      <c r="BYR34" s="731"/>
      <c r="BYS34" s="731"/>
      <c r="BYT34" s="731"/>
      <c r="BYU34" s="731"/>
      <c r="BYV34" s="731"/>
      <c r="BYW34" s="731"/>
      <c r="BYX34" s="731"/>
      <c r="BYY34" s="731"/>
      <c r="BYZ34" s="731"/>
      <c r="BZA34" s="731"/>
      <c r="BZB34" s="731"/>
      <c r="BZC34" s="731"/>
      <c r="BZD34" s="731"/>
      <c r="BZE34" s="731"/>
      <c r="BZF34" s="731"/>
      <c r="BZG34" s="731"/>
      <c r="BZH34" s="731"/>
      <c r="BZI34" s="731"/>
      <c r="BZJ34" s="731"/>
      <c r="BZK34" s="731"/>
      <c r="BZL34" s="731"/>
      <c r="BZM34" s="731"/>
      <c r="BZN34" s="731"/>
      <c r="BZO34" s="731"/>
      <c r="BZP34" s="731"/>
      <c r="BZQ34" s="731"/>
      <c r="BZR34" s="731"/>
      <c r="BZS34" s="731"/>
      <c r="BZT34" s="731"/>
      <c r="BZU34" s="731"/>
      <c r="BZV34" s="731"/>
      <c r="BZW34" s="731"/>
      <c r="BZX34" s="731"/>
      <c r="BZY34" s="731"/>
      <c r="BZZ34" s="731"/>
      <c r="CAA34" s="731"/>
      <c r="CAB34" s="731"/>
      <c r="CAC34" s="731"/>
      <c r="CAD34" s="731"/>
      <c r="CAE34" s="731"/>
      <c r="CAF34" s="731"/>
      <c r="CAG34" s="731"/>
      <c r="CAH34" s="731"/>
      <c r="CAI34" s="731"/>
      <c r="CAJ34" s="731"/>
      <c r="CAK34" s="731"/>
      <c r="CAL34" s="731"/>
      <c r="CAM34" s="731"/>
      <c r="CAN34" s="731"/>
      <c r="CAO34" s="731"/>
      <c r="CAP34" s="731"/>
      <c r="CAQ34" s="731"/>
      <c r="CAR34" s="731"/>
      <c r="CAS34" s="731"/>
      <c r="CAT34" s="731"/>
      <c r="CAU34" s="731"/>
      <c r="CAV34" s="731"/>
      <c r="CAW34" s="731"/>
      <c r="CAX34" s="731"/>
      <c r="CAY34" s="731"/>
      <c r="CAZ34" s="731"/>
      <c r="CBA34" s="731"/>
      <c r="CBB34" s="731"/>
      <c r="CBC34" s="731"/>
      <c r="CBD34" s="731"/>
      <c r="CBE34" s="731"/>
      <c r="CBF34" s="731"/>
      <c r="CBG34" s="731"/>
      <c r="CBH34" s="731"/>
      <c r="CBI34" s="731"/>
      <c r="CBJ34" s="731"/>
      <c r="CBK34" s="731"/>
      <c r="CBL34" s="731"/>
      <c r="CBM34" s="731"/>
      <c r="CBN34" s="731"/>
      <c r="CBO34" s="731"/>
      <c r="CBP34" s="731"/>
      <c r="CBQ34" s="731"/>
      <c r="CBR34" s="731"/>
      <c r="CBS34" s="731"/>
      <c r="CBT34" s="731"/>
      <c r="CBU34" s="731"/>
      <c r="CBV34" s="731"/>
      <c r="CBW34" s="731"/>
      <c r="CBX34" s="731"/>
      <c r="CBY34" s="731"/>
      <c r="CBZ34" s="731"/>
      <c r="CCA34" s="731"/>
      <c r="CCB34" s="731"/>
      <c r="CCC34" s="731"/>
      <c r="CCD34" s="731"/>
      <c r="CCE34" s="731"/>
      <c r="CCF34" s="731"/>
      <c r="CCG34" s="731"/>
      <c r="CCH34" s="731"/>
      <c r="CCI34" s="731"/>
      <c r="CCJ34" s="731"/>
      <c r="CCK34" s="731"/>
      <c r="CCL34" s="731"/>
      <c r="CCM34" s="731"/>
      <c r="CCN34" s="731"/>
      <c r="CCO34" s="731"/>
      <c r="CCP34" s="731"/>
      <c r="CCQ34" s="731"/>
      <c r="CCR34" s="731"/>
      <c r="CCS34" s="731"/>
      <c r="CCT34" s="731"/>
      <c r="CCU34" s="731"/>
      <c r="CCV34" s="731"/>
      <c r="CCW34" s="731"/>
      <c r="CCX34" s="731"/>
      <c r="CCY34" s="731"/>
      <c r="CCZ34" s="731"/>
      <c r="CDA34" s="731"/>
      <c r="CDB34" s="731"/>
      <c r="CDC34" s="731"/>
      <c r="CDD34" s="731"/>
      <c r="CDE34" s="731"/>
      <c r="CDF34" s="731"/>
      <c r="CDG34" s="731"/>
      <c r="CDH34" s="731"/>
      <c r="CDI34" s="731"/>
      <c r="CDJ34" s="731"/>
      <c r="CDK34" s="731"/>
      <c r="CDL34" s="731"/>
      <c r="CDM34" s="731"/>
      <c r="CDN34" s="731"/>
      <c r="CDO34" s="731"/>
      <c r="CDP34" s="731"/>
      <c r="CDQ34" s="731"/>
      <c r="CDR34" s="731"/>
      <c r="CDS34" s="731"/>
      <c r="CDT34" s="731"/>
      <c r="CDU34" s="731"/>
      <c r="CDV34" s="731"/>
      <c r="CDW34" s="731"/>
      <c r="CDX34" s="731"/>
      <c r="CDY34" s="731"/>
      <c r="CDZ34" s="731"/>
      <c r="CEA34" s="731"/>
      <c r="CEB34" s="731"/>
      <c r="CEC34" s="731"/>
      <c r="CED34" s="731"/>
      <c r="CEE34" s="731"/>
      <c r="CEF34" s="731"/>
      <c r="CEG34" s="731"/>
      <c r="CEH34" s="731"/>
      <c r="CEI34" s="731"/>
      <c r="CEJ34" s="731"/>
      <c r="CEK34" s="731"/>
      <c r="CEL34" s="731"/>
      <c r="CEM34" s="731"/>
      <c r="CEN34" s="731"/>
      <c r="CEO34" s="731"/>
      <c r="CEP34" s="731"/>
      <c r="CEQ34" s="731"/>
      <c r="CER34" s="731"/>
      <c r="CES34" s="731"/>
      <c r="CET34" s="731"/>
      <c r="CEU34" s="731"/>
      <c r="CEV34" s="731"/>
      <c r="CEW34" s="731"/>
      <c r="CEX34" s="731"/>
      <c r="CEY34" s="731"/>
      <c r="CEZ34" s="731"/>
      <c r="CFA34" s="731"/>
      <c r="CFB34" s="731"/>
      <c r="CFC34" s="731"/>
      <c r="CFD34" s="731"/>
      <c r="CFE34" s="731"/>
      <c r="CFF34" s="731"/>
      <c r="CFG34" s="731"/>
      <c r="CFH34" s="731"/>
      <c r="CFI34" s="731"/>
      <c r="CFJ34" s="731"/>
      <c r="CFK34" s="731"/>
      <c r="CFL34" s="731"/>
      <c r="CFM34" s="731"/>
      <c r="CFN34" s="731"/>
      <c r="CFO34" s="731"/>
      <c r="CFP34" s="731"/>
      <c r="CFQ34" s="731"/>
      <c r="CFR34" s="731"/>
      <c r="CFS34" s="731"/>
      <c r="CFT34" s="731"/>
      <c r="CFU34" s="731"/>
      <c r="CFV34" s="731"/>
      <c r="CFW34" s="731"/>
      <c r="CFX34" s="731"/>
      <c r="CFY34" s="731"/>
      <c r="CFZ34" s="731"/>
      <c r="CGA34" s="731"/>
      <c r="CGB34" s="731"/>
      <c r="CGC34" s="731"/>
      <c r="CGD34" s="731"/>
      <c r="CGE34" s="731"/>
      <c r="CGF34" s="731"/>
      <c r="CGG34" s="731"/>
      <c r="CGH34" s="731"/>
      <c r="CGI34" s="731"/>
      <c r="CGJ34" s="731"/>
      <c r="CGK34" s="731"/>
      <c r="CGL34" s="731"/>
      <c r="CGM34" s="731"/>
      <c r="CGN34" s="731"/>
      <c r="CGO34" s="731"/>
      <c r="CGP34" s="731"/>
      <c r="CGQ34" s="731"/>
      <c r="CGR34" s="731"/>
      <c r="CGS34" s="731"/>
      <c r="CGT34" s="731"/>
      <c r="CGU34" s="731"/>
      <c r="CGV34" s="731"/>
      <c r="CGW34" s="731"/>
      <c r="CGX34" s="731"/>
      <c r="CGY34" s="731"/>
      <c r="CGZ34" s="731"/>
      <c r="CHA34" s="731"/>
      <c r="CHB34" s="731"/>
      <c r="CHC34" s="731"/>
      <c r="CHD34" s="731"/>
      <c r="CHE34" s="731"/>
      <c r="CHF34" s="731"/>
      <c r="CHG34" s="731"/>
      <c r="CHH34" s="731"/>
      <c r="CHI34" s="731"/>
      <c r="CHJ34" s="731"/>
      <c r="CHK34" s="731"/>
      <c r="CHL34" s="731"/>
      <c r="CHM34" s="731"/>
      <c r="CHN34" s="731"/>
      <c r="CHO34" s="731"/>
      <c r="CHP34" s="731"/>
      <c r="CHQ34" s="731"/>
      <c r="CHR34" s="731"/>
      <c r="CHS34" s="731"/>
      <c r="CHT34" s="731"/>
      <c r="CHU34" s="731"/>
      <c r="CHV34" s="731"/>
      <c r="CHW34" s="731"/>
      <c r="CHX34" s="731"/>
      <c r="CHY34" s="731"/>
      <c r="CHZ34" s="731"/>
      <c r="CIA34" s="731"/>
      <c r="CIB34" s="731"/>
      <c r="CIC34" s="731"/>
      <c r="CID34" s="731"/>
      <c r="CIE34" s="731"/>
      <c r="CIF34" s="731"/>
      <c r="CIG34" s="731"/>
      <c r="CIH34" s="731"/>
      <c r="CII34" s="731"/>
      <c r="CIJ34" s="731"/>
      <c r="CIK34" s="731"/>
      <c r="CIL34" s="731"/>
      <c r="CIM34" s="731"/>
      <c r="CIN34" s="731"/>
      <c r="CIO34" s="731"/>
      <c r="CIP34" s="731"/>
      <c r="CIQ34" s="731"/>
      <c r="CIR34" s="731"/>
      <c r="CIS34" s="731"/>
      <c r="CIT34" s="731"/>
      <c r="CIU34" s="731"/>
      <c r="CIV34" s="731"/>
      <c r="CIW34" s="731"/>
      <c r="CIX34" s="731"/>
      <c r="CIY34" s="731"/>
      <c r="CIZ34" s="731"/>
      <c r="CJA34" s="731"/>
      <c r="CJB34" s="731"/>
      <c r="CJC34" s="731"/>
      <c r="CJD34" s="731"/>
      <c r="CJE34" s="731"/>
      <c r="CJF34" s="731"/>
      <c r="CJG34" s="731"/>
      <c r="CJH34" s="731"/>
      <c r="CJI34" s="731"/>
      <c r="CJJ34" s="731"/>
      <c r="CJK34" s="731"/>
      <c r="CJL34" s="731"/>
      <c r="CJM34" s="731"/>
      <c r="CJN34" s="731"/>
      <c r="CJO34" s="731"/>
      <c r="CJP34" s="731"/>
      <c r="CJQ34" s="731"/>
      <c r="CJR34" s="731"/>
      <c r="CJS34" s="731"/>
      <c r="CJT34" s="731"/>
      <c r="CJU34" s="731"/>
      <c r="CJV34" s="731"/>
      <c r="CJW34" s="731"/>
      <c r="CJX34" s="731"/>
      <c r="CJY34" s="731"/>
      <c r="CJZ34" s="731"/>
      <c r="CKA34" s="731"/>
      <c r="CKB34" s="731"/>
      <c r="CKC34" s="731"/>
      <c r="CKD34" s="731"/>
      <c r="CKE34" s="731"/>
      <c r="CKF34" s="731"/>
      <c r="CKG34" s="731"/>
      <c r="CKH34" s="731"/>
      <c r="CKI34" s="731"/>
      <c r="CKJ34" s="731"/>
      <c r="CKK34" s="731"/>
      <c r="CKL34" s="731"/>
      <c r="CKM34" s="731"/>
      <c r="CKN34" s="731"/>
      <c r="CKO34" s="731"/>
      <c r="CKP34" s="731"/>
      <c r="CKQ34" s="731"/>
      <c r="CKR34" s="731"/>
      <c r="CKS34" s="731"/>
      <c r="CKT34" s="731"/>
      <c r="CKU34" s="731"/>
      <c r="CKV34" s="731"/>
      <c r="CKW34" s="731"/>
      <c r="CKX34" s="731"/>
      <c r="CKY34" s="731"/>
      <c r="CKZ34" s="731"/>
      <c r="CLA34" s="731"/>
      <c r="CLB34" s="731"/>
      <c r="CLC34" s="731"/>
      <c r="CLD34" s="731"/>
      <c r="CLE34" s="731"/>
      <c r="CLF34" s="731"/>
      <c r="CLG34" s="731"/>
      <c r="CLH34" s="731"/>
      <c r="CLI34" s="731"/>
      <c r="CLJ34" s="731"/>
      <c r="CLK34" s="731"/>
      <c r="CLL34" s="731"/>
      <c r="CLM34" s="731"/>
      <c r="CLN34" s="731"/>
      <c r="CLO34" s="731"/>
      <c r="CLP34" s="731"/>
      <c r="CLQ34" s="731"/>
      <c r="CLR34" s="731"/>
      <c r="CLS34" s="731"/>
      <c r="CLT34" s="731"/>
      <c r="CLU34" s="731"/>
      <c r="CLV34" s="731"/>
      <c r="CLW34" s="731"/>
      <c r="CLX34" s="731"/>
      <c r="CLY34" s="731"/>
      <c r="CLZ34" s="731"/>
      <c r="CMA34" s="731"/>
      <c r="CMB34" s="731"/>
      <c r="CMC34" s="731"/>
      <c r="CMD34" s="731"/>
      <c r="CME34" s="731"/>
      <c r="CMF34" s="731"/>
      <c r="CMG34" s="731"/>
      <c r="CMH34" s="731"/>
      <c r="CMI34" s="731"/>
      <c r="CMJ34" s="731"/>
      <c r="CMK34" s="731"/>
      <c r="CML34" s="731"/>
      <c r="CMM34" s="731"/>
      <c r="CMN34" s="731"/>
      <c r="CMO34" s="731"/>
      <c r="CMP34" s="731"/>
      <c r="CMQ34" s="731"/>
      <c r="CMR34" s="731"/>
      <c r="CMS34" s="731"/>
      <c r="CMT34" s="731"/>
      <c r="CMU34" s="731"/>
      <c r="CMV34" s="731"/>
      <c r="CMW34" s="731"/>
      <c r="CMX34" s="731"/>
      <c r="CMY34" s="731"/>
      <c r="CMZ34" s="731"/>
      <c r="CNA34" s="731"/>
      <c r="CNB34" s="731"/>
      <c r="CNC34" s="731"/>
      <c r="CND34" s="731"/>
      <c r="CNE34" s="731"/>
      <c r="CNF34" s="731"/>
      <c r="CNG34" s="731"/>
      <c r="CNH34" s="731"/>
      <c r="CNI34" s="731"/>
      <c r="CNJ34" s="731"/>
      <c r="CNK34" s="731"/>
      <c r="CNL34" s="731"/>
      <c r="CNM34" s="731"/>
      <c r="CNN34" s="731"/>
      <c r="CNO34" s="731"/>
      <c r="CNP34" s="731"/>
      <c r="CNQ34" s="731"/>
      <c r="CNR34" s="731"/>
      <c r="CNS34" s="731"/>
      <c r="CNT34" s="731"/>
      <c r="CNU34" s="731"/>
      <c r="CNV34" s="731"/>
      <c r="CNW34" s="731"/>
      <c r="CNX34" s="731"/>
      <c r="CNY34" s="731"/>
      <c r="CNZ34" s="731"/>
      <c r="COA34" s="731"/>
      <c r="COB34" s="731"/>
      <c r="COC34" s="731"/>
      <c r="COD34" s="731"/>
      <c r="COE34" s="731"/>
      <c r="COF34" s="731"/>
      <c r="COG34" s="731"/>
      <c r="COH34" s="731"/>
      <c r="COI34" s="731"/>
      <c r="COJ34" s="731"/>
      <c r="COK34" s="731"/>
      <c r="COL34" s="731"/>
      <c r="COM34" s="731"/>
      <c r="CON34" s="731"/>
      <c r="COO34" s="731"/>
      <c r="COP34" s="731"/>
      <c r="COQ34" s="731"/>
      <c r="COR34" s="731"/>
      <c r="COS34" s="731"/>
      <c r="COT34" s="731"/>
      <c r="COU34" s="731"/>
      <c r="COV34" s="731"/>
      <c r="COW34" s="731"/>
      <c r="COX34" s="731"/>
      <c r="COY34" s="731"/>
      <c r="COZ34" s="731"/>
      <c r="CPA34" s="731"/>
      <c r="CPB34" s="731"/>
      <c r="CPC34" s="731"/>
      <c r="CPD34" s="731"/>
      <c r="CPE34" s="731"/>
      <c r="CPF34" s="731"/>
      <c r="CPG34" s="731"/>
      <c r="CPH34" s="731"/>
      <c r="CPI34" s="731"/>
      <c r="CPJ34" s="731"/>
      <c r="CPK34" s="731"/>
      <c r="CPL34" s="731"/>
      <c r="CPM34" s="731"/>
      <c r="CPN34" s="731"/>
      <c r="CPO34" s="731"/>
      <c r="CPP34" s="731"/>
      <c r="CPQ34" s="731"/>
      <c r="CPR34" s="731"/>
      <c r="CPS34" s="731"/>
      <c r="CPT34" s="731"/>
      <c r="CPU34" s="731"/>
      <c r="CPV34" s="731"/>
      <c r="CPW34" s="731"/>
      <c r="CPX34" s="731"/>
      <c r="CPY34" s="731"/>
      <c r="CPZ34" s="731"/>
      <c r="CQA34" s="731"/>
      <c r="CQB34" s="731"/>
      <c r="CQC34" s="731"/>
      <c r="CQD34" s="731"/>
      <c r="CQE34" s="731"/>
      <c r="CQF34" s="731"/>
      <c r="CQG34" s="731"/>
      <c r="CQH34" s="731"/>
      <c r="CQI34" s="731"/>
      <c r="CQJ34" s="731"/>
      <c r="CQK34" s="731"/>
      <c r="CQL34" s="731"/>
      <c r="CQM34" s="731"/>
      <c r="CQN34" s="731"/>
      <c r="CQO34" s="731"/>
      <c r="CQP34" s="731"/>
      <c r="CQQ34" s="731"/>
      <c r="CQR34" s="731"/>
      <c r="CQS34" s="731"/>
      <c r="CQT34" s="731"/>
      <c r="CQU34" s="731"/>
      <c r="CQV34" s="731"/>
      <c r="CQW34" s="731"/>
      <c r="CQX34" s="731"/>
      <c r="CQY34" s="731"/>
      <c r="CQZ34" s="731"/>
      <c r="CRA34" s="731"/>
      <c r="CRB34" s="731"/>
      <c r="CRC34" s="731"/>
      <c r="CRD34" s="731"/>
      <c r="CRE34" s="731"/>
      <c r="CRF34" s="731"/>
      <c r="CRG34" s="731"/>
      <c r="CRH34" s="731"/>
      <c r="CRI34" s="731"/>
      <c r="CRJ34" s="731"/>
      <c r="CRK34" s="731"/>
      <c r="CRL34" s="731"/>
      <c r="CRM34" s="731"/>
      <c r="CRN34" s="731"/>
      <c r="CRO34" s="731"/>
      <c r="CRP34" s="731"/>
      <c r="CRQ34" s="731"/>
      <c r="CRR34" s="731"/>
      <c r="CRS34" s="731"/>
      <c r="CRT34" s="731"/>
      <c r="CRU34" s="731"/>
      <c r="CRV34" s="731"/>
      <c r="CRW34" s="731"/>
      <c r="CRX34" s="731"/>
      <c r="CRY34" s="731"/>
      <c r="CRZ34" s="731"/>
      <c r="CSA34" s="731"/>
      <c r="CSB34" s="731"/>
      <c r="CSC34" s="731"/>
      <c r="CSD34" s="731"/>
      <c r="CSE34" s="731"/>
      <c r="CSF34" s="731"/>
      <c r="CSG34" s="731"/>
      <c r="CSH34" s="731"/>
      <c r="CSI34" s="731"/>
      <c r="CSJ34" s="731"/>
      <c r="CSK34" s="731"/>
      <c r="CSL34" s="731"/>
      <c r="CSM34" s="731"/>
      <c r="CSN34" s="731"/>
      <c r="CSO34" s="731"/>
      <c r="CSP34" s="731"/>
      <c r="CSQ34" s="731"/>
      <c r="CSR34" s="731"/>
      <c r="CSS34" s="731"/>
      <c r="CST34" s="731"/>
      <c r="CSU34" s="731"/>
      <c r="CSV34" s="731"/>
      <c r="CSW34" s="731"/>
      <c r="CSX34" s="731"/>
      <c r="CSY34" s="731"/>
      <c r="CSZ34" s="731"/>
      <c r="CTA34" s="731"/>
      <c r="CTB34" s="731"/>
      <c r="CTC34" s="731"/>
      <c r="CTD34" s="731"/>
      <c r="CTE34" s="731"/>
      <c r="CTF34" s="731"/>
      <c r="CTG34" s="731"/>
      <c r="CTH34" s="731"/>
      <c r="CTI34" s="731"/>
      <c r="CTJ34" s="731"/>
      <c r="CTK34" s="731"/>
      <c r="CTL34" s="731"/>
      <c r="CTM34" s="731"/>
      <c r="CTN34" s="731"/>
      <c r="CTO34" s="731"/>
      <c r="CTP34" s="731"/>
      <c r="CTQ34" s="731"/>
      <c r="CTR34" s="731"/>
      <c r="CTS34" s="731"/>
      <c r="CTT34" s="731"/>
      <c r="CTU34" s="731"/>
      <c r="CTV34" s="731"/>
      <c r="CTW34" s="731"/>
      <c r="CTX34" s="731"/>
      <c r="CTY34" s="731"/>
      <c r="CTZ34" s="731"/>
      <c r="CUA34" s="731"/>
      <c r="CUB34" s="731"/>
      <c r="CUC34" s="731"/>
      <c r="CUD34" s="731"/>
      <c r="CUE34" s="731"/>
      <c r="CUF34" s="731"/>
      <c r="CUG34" s="731"/>
      <c r="CUH34" s="731"/>
      <c r="CUI34" s="731"/>
      <c r="CUJ34" s="731"/>
      <c r="CUK34" s="731"/>
      <c r="CUL34" s="731"/>
      <c r="CUM34" s="731"/>
      <c r="CUN34" s="731"/>
      <c r="CUO34" s="731"/>
      <c r="CUP34" s="731"/>
      <c r="CUQ34" s="731"/>
      <c r="CUR34" s="731"/>
      <c r="CUS34" s="731"/>
      <c r="CUT34" s="731"/>
      <c r="CUU34" s="731"/>
      <c r="CUV34" s="731"/>
      <c r="CUW34" s="731"/>
      <c r="CUX34" s="731"/>
      <c r="CUY34" s="731"/>
      <c r="CUZ34" s="731"/>
      <c r="CVA34" s="731"/>
      <c r="CVB34" s="731"/>
      <c r="CVC34" s="731"/>
      <c r="CVD34" s="731"/>
      <c r="CVE34" s="731"/>
      <c r="CVF34" s="731"/>
      <c r="CVG34" s="731"/>
      <c r="CVH34" s="731"/>
      <c r="CVI34" s="731"/>
      <c r="CVJ34" s="731"/>
      <c r="CVK34" s="731"/>
      <c r="CVL34" s="731"/>
      <c r="CVM34" s="731"/>
      <c r="CVN34" s="731"/>
      <c r="CVO34" s="731"/>
      <c r="CVP34" s="731"/>
      <c r="CVQ34" s="731"/>
      <c r="CVR34" s="731"/>
      <c r="CVS34" s="731"/>
      <c r="CVT34" s="731"/>
      <c r="CVU34" s="731"/>
      <c r="CVV34" s="731"/>
      <c r="CVW34" s="731"/>
      <c r="CVX34" s="731"/>
      <c r="CVY34" s="731"/>
      <c r="CVZ34" s="731"/>
      <c r="CWA34" s="731"/>
      <c r="CWB34" s="731"/>
      <c r="CWC34" s="731"/>
      <c r="CWD34" s="731"/>
      <c r="CWE34" s="731"/>
      <c r="CWF34" s="731"/>
      <c r="CWG34" s="731"/>
      <c r="CWH34" s="731"/>
      <c r="CWI34" s="731"/>
      <c r="CWJ34" s="731"/>
      <c r="CWK34" s="731"/>
      <c r="CWL34" s="731"/>
      <c r="CWM34" s="731"/>
      <c r="CWN34" s="731"/>
      <c r="CWO34" s="731"/>
      <c r="CWP34" s="731"/>
      <c r="CWQ34" s="731"/>
      <c r="CWR34" s="731"/>
      <c r="CWS34" s="731"/>
      <c r="CWT34" s="731"/>
      <c r="CWU34" s="731"/>
      <c r="CWV34" s="731"/>
      <c r="CWW34" s="731"/>
      <c r="CWX34" s="731"/>
      <c r="CWY34" s="731"/>
      <c r="CWZ34" s="731"/>
      <c r="CXA34" s="731"/>
      <c r="CXB34" s="731"/>
      <c r="CXC34" s="731"/>
      <c r="CXD34" s="731"/>
      <c r="CXE34" s="731"/>
      <c r="CXF34" s="731"/>
      <c r="CXG34" s="731"/>
      <c r="CXH34" s="731"/>
      <c r="CXI34" s="731"/>
      <c r="CXJ34" s="731"/>
      <c r="CXK34" s="731"/>
      <c r="CXL34" s="731"/>
      <c r="CXM34" s="731"/>
      <c r="CXN34" s="731"/>
      <c r="CXO34" s="731"/>
      <c r="CXP34" s="731"/>
      <c r="CXQ34" s="731"/>
      <c r="CXR34" s="731"/>
      <c r="CXS34" s="731"/>
      <c r="CXT34" s="731"/>
      <c r="CXU34" s="731"/>
      <c r="CXV34" s="731"/>
      <c r="CXW34" s="731"/>
      <c r="CXX34" s="731"/>
      <c r="CXY34" s="731"/>
      <c r="CXZ34" s="731"/>
      <c r="CYA34" s="731"/>
      <c r="CYB34" s="731"/>
      <c r="CYC34" s="731"/>
      <c r="CYD34" s="731"/>
      <c r="CYE34" s="731"/>
      <c r="CYF34" s="731"/>
      <c r="CYG34" s="731"/>
      <c r="CYH34" s="731"/>
      <c r="CYI34" s="731"/>
      <c r="CYJ34" s="731"/>
      <c r="CYK34" s="731"/>
      <c r="CYL34" s="731"/>
      <c r="CYM34" s="731"/>
      <c r="CYN34" s="731"/>
      <c r="CYO34" s="731"/>
      <c r="CYP34" s="731"/>
      <c r="CYQ34" s="731"/>
      <c r="CYR34" s="731"/>
      <c r="CYS34" s="731"/>
      <c r="CYT34" s="731"/>
      <c r="CYU34" s="731"/>
      <c r="CYV34" s="731"/>
      <c r="CYW34" s="731"/>
      <c r="CYX34" s="731"/>
      <c r="CYY34" s="731"/>
      <c r="CYZ34" s="731"/>
      <c r="CZA34" s="731"/>
      <c r="CZB34" s="731"/>
      <c r="CZC34" s="731"/>
      <c r="CZD34" s="731"/>
      <c r="CZE34" s="731"/>
      <c r="CZF34" s="731"/>
      <c r="CZG34" s="731"/>
      <c r="CZH34" s="731"/>
      <c r="CZI34" s="731"/>
      <c r="CZJ34" s="731"/>
      <c r="CZK34" s="731"/>
      <c r="CZL34" s="731"/>
      <c r="CZM34" s="731"/>
      <c r="CZN34" s="731"/>
      <c r="CZO34" s="731"/>
      <c r="CZP34" s="731"/>
      <c r="CZQ34" s="731"/>
      <c r="CZR34" s="731"/>
      <c r="CZS34" s="731"/>
      <c r="CZT34" s="731"/>
      <c r="CZU34" s="731"/>
      <c r="CZV34" s="731"/>
      <c r="CZW34" s="731"/>
      <c r="CZX34" s="731"/>
      <c r="CZY34" s="731"/>
      <c r="CZZ34" s="731"/>
      <c r="DAA34" s="731"/>
      <c r="DAB34" s="731"/>
      <c r="DAC34" s="731"/>
      <c r="DAD34" s="731"/>
      <c r="DAE34" s="731"/>
      <c r="DAF34" s="731"/>
      <c r="DAG34" s="731"/>
      <c r="DAH34" s="731"/>
      <c r="DAI34" s="731"/>
      <c r="DAJ34" s="731"/>
      <c r="DAK34" s="731"/>
      <c r="DAL34" s="731"/>
      <c r="DAM34" s="731"/>
      <c r="DAN34" s="731"/>
      <c r="DAO34" s="731"/>
      <c r="DAP34" s="731"/>
      <c r="DAQ34" s="731"/>
      <c r="DAR34" s="731"/>
      <c r="DAS34" s="731"/>
      <c r="DAT34" s="731"/>
      <c r="DAU34" s="731"/>
      <c r="DAV34" s="731"/>
      <c r="DAW34" s="731"/>
      <c r="DAX34" s="731"/>
      <c r="DAY34" s="731"/>
      <c r="DAZ34" s="731"/>
      <c r="DBA34" s="731"/>
      <c r="DBB34" s="731"/>
      <c r="DBC34" s="731"/>
      <c r="DBD34" s="731"/>
      <c r="DBE34" s="731"/>
      <c r="DBF34" s="731"/>
      <c r="DBG34" s="731"/>
      <c r="DBH34" s="731"/>
      <c r="DBI34" s="731"/>
      <c r="DBJ34" s="731"/>
      <c r="DBK34" s="731"/>
      <c r="DBL34" s="731"/>
      <c r="DBM34" s="731"/>
      <c r="DBN34" s="731"/>
      <c r="DBO34" s="731"/>
      <c r="DBP34" s="731"/>
      <c r="DBQ34" s="731"/>
      <c r="DBR34" s="731"/>
      <c r="DBS34" s="731"/>
      <c r="DBT34" s="731"/>
      <c r="DBU34" s="731"/>
      <c r="DBV34" s="731"/>
      <c r="DBW34" s="731"/>
      <c r="DBX34" s="731"/>
      <c r="DBY34" s="731"/>
      <c r="DBZ34" s="731"/>
      <c r="DCA34" s="731"/>
      <c r="DCB34" s="731"/>
      <c r="DCC34" s="731"/>
      <c r="DCD34" s="731"/>
      <c r="DCE34" s="731"/>
      <c r="DCF34" s="731"/>
      <c r="DCG34" s="731"/>
      <c r="DCH34" s="731"/>
      <c r="DCI34" s="731"/>
      <c r="DCJ34" s="731"/>
      <c r="DCK34" s="731"/>
      <c r="DCL34" s="731"/>
      <c r="DCM34" s="731"/>
      <c r="DCN34" s="731"/>
      <c r="DCO34" s="731"/>
      <c r="DCP34" s="731"/>
      <c r="DCQ34" s="731"/>
      <c r="DCR34" s="731"/>
      <c r="DCS34" s="731"/>
      <c r="DCT34" s="731"/>
      <c r="DCU34" s="731"/>
      <c r="DCV34" s="731"/>
      <c r="DCW34" s="731"/>
      <c r="DCX34" s="731"/>
      <c r="DCY34" s="731"/>
      <c r="DCZ34" s="731"/>
      <c r="DDA34" s="731"/>
      <c r="DDB34" s="731"/>
      <c r="DDC34" s="731"/>
      <c r="DDD34" s="731"/>
      <c r="DDE34" s="731"/>
      <c r="DDF34" s="731"/>
      <c r="DDG34" s="731"/>
      <c r="DDH34" s="731"/>
      <c r="DDI34" s="731"/>
      <c r="DDJ34" s="731"/>
      <c r="DDK34" s="731"/>
      <c r="DDL34" s="731"/>
      <c r="DDM34" s="731"/>
      <c r="DDN34" s="731"/>
      <c r="DDO34" s="731"/>
      <c r="DDP34" s="731"/>
      <c r="DDQ34" s="731"/>
      <c r="DDR34" s="731"/>
      <c r="DDS34" s="731"/>
      <c r="DDT34" s="731"/>
      <c r="DDU34" s="731"/>
      <c r="DDV34" s="731"/>
      <c r="DDW34" s="731"/>
      <c r="DDX34" s="731"/>
      <c r="DDY34" s="731"/>
      <c r="DDZ34" s="731"/>
      <c r="DEA34" s="731"/>
      <c r="DEB34" s="731"/>
      <c r="DEC34" s="731"/>
      <c r="DED34" s="731"/>
      <c r="DEE34" s="731"/>
      <c r="DEF34" s="731"/>
      <c r="DEG34" s="731"/>
      <c r="DEH34" s="731"/>
      <c r="DEI34" s="731"/>
      <c r="DEJ34" s="731"/>
      <c r="DEK34" s="731"/>
      <c r="DEL34" s="731"/>
      <c r="DEM34" s="731"/>
      <c r="DEN34" s="731"/>
      <c r="DEO34" s="731"/>
      <c r="DEP34" s="731"/>
      <c r="DEQ34" s="731"/>
      <c r="DER34" s="731"/>
      <c r="DES34" s="731"/>
      <c r="DET34" s="731"/>
      <c r="DEU34" s="731"/>
      <c r="DEV34" s="731"/>
      <c r="DEW34" s="731"/>
      <c r="DEX34" s="731"/>
      <c r="DEY34" s="731"/>
      <c r="DEZ34" s="731"/>
      <c r="DFA34" s="731"/>
      <c r="DFB34" s="731"/>
      <c r="DFC34" s="731"/>
      <c r="DFD34" s="731"/>
      <c r="DFE34" s="731"/>
      <c r="DFF34" s="731"/>
      <c r="DFG34" s="731"/>
      <c r="DFH34" s="731"/>
      <c r="DFI34" s="731"/>
      <c r="DFJ34" s="731"/>
      <c r="DFK34" s="731"/>
      <c r="DFL34" s="731"/>
      <c r="DFM34" s="731"/>
      <c r="DFN34" s="731"/>
      <c r="DFO34" s="731"/>
      <c r="DFP34" s="731"/>
      <c r="DFQ34" s="731"/>
      <c r="DFR34" s="731"/>
      <c r="DFS34" s="731"/>
      <c r="DFT34" s="731"/>
      <c r="DFU34" s="731"/>
      <c r="DFV34" s="731"/>
      <c r="DFW34" s="731"/>
      <c r="DFX34" s="731"/>
      <c r="DFY34" s="731"/>
      <c r="DFZ34" s="731"/>
      <c r="DGA34" s="731"/>
      <c r="DGB34" s="731"/>
      <c r="DGC34" s="731"/>
      <c r="DGD34" s="731"/>
      <c r="DGE34" s="731"/>
      <c r="DGF34" s="731"/>
      <c r="DGG34" s="731"/>
      <c r="DGH34" s="731"/>
      <c r="DGI34" s="731"/>
      <c r="DGJ34" s="731"/>
      <c r="DGK34" s="731"/>
      <c r="DGL34" s="731"/>
      <c r="DGM34" s="731"/>
      <c r="DGN34" s="731"/>
      <c r="DGO34" s="731"/>
      <c r="DGP34" s="731"/>
      <c r="DGQ34" s="731"/>
      <c r="DGR34" s="731"/>
      <c r="DGS34" s="731"/>
      <c r="DGT34" s="731"/>
      <c r="DGU34" s="731"/>
      <c r="DGV34" s="731"/>
      <c r="DGW34" s="731"/>
      <c r="DGX34" s="731"/>
      <c r="DGY34" s="731"/>
      <c r="DGZ34" s="731"/>
      <c r="DHA34" s="731"/>
      <c r="DHB34" s="731"/>
      <c r="DHC34" s="731"/>
      <c r="DHD34" s="731"/>
      <c r="DHE34" s="731"/>
      <c r="DHF34" s="731"/>
      <c r="DHG34" s="731"/>
      <c r="DHH34" s="731"/>
      <c r="DHI34" s="731"/>
      <c r="DHJ34" s="731"/>
      <c r="DHK34" s="731"/>
      <c r="DHL34" s="731"/>
      <c r="DHM34" s="731"/>
      <c r="DHN34" s="731"/>
      <c r="DHO34" s="731"/>
      <c r="DHP34" s="731"/>
      <c r="DHQ34" s="731"/>
      <c r="DHR34" s="731"/>
      <c r="DHS34" s="731"/>
      <c r="DHT34" s="731"/>
      <c r="DHU34" s="731"/>
      <c r="DHV34" s="731"/>
      <c r="DHW34" s="731"/>
      <c r="DHX34" s="731"/>
      <c r="DHY34" s="731"/>
      <c r="DHZ34" s="731"/>
      <c r="DIA34" s="731"/>
      <c r="DIB34" s="731"/>
      <c r="DIC34" s="731"/>
      <c r="DID34" s="731"/>
      <c r="DIE34" s="731"/>
      <c r="DIF34" s="731"/>
      <c r="DIG34" s="731"/>
      <c r="DIH34" s="731"/>
      <c r="DII34" s="731"/>
      <c r="DIJ34" s="731"/>
      <c r="DIK34" s="731"/>
      <c r="DIL34" s="731"/>
      <c r="DIM34" s="731"/>
      <c r="DIN34" s="731"/>
      <c r="DIO34" s="731"/>
      <c r="DIP34" s="731"/>
      <c r="DIQ34" s="731"/>
      <c r="DIR34" s="731"/>
      <c r="DIS34" s="731"/>
      <c r="DIT34" s="731"/>
      <c r="DIU34" s="731"/>
      <c r="DIV34" s="731"/>
      <c r="DIW34" s="731"/>
      <c r="DIX34" s="731"/>
      <c r="DIY34" s="731"/>
      <c r="DIZ34" s="731"/>
      <c r="DJA34" s="731"/>
      <c r="DJB34" s="731"/>
      <c r="DJC34" s="731"/>
      <c r="DJD34" s="731"/>
      <c r="DJE34" s="731"/>
      <c r="DJF34" s="731"/>
      <c r="DJG34" s="731"/>
      <c r="DJH34" s="731"/>
      <c r="DJI34" s="731"/>
      <c r="DJJ34" s="731"/>
      <c r="DJK34" s="731"/>
      <c r="DJL34" s="731"/>
      <c r="DJM34" s="731"/>
      <c r="DJN34" s="731"/>
      <c r="DJO34" s="731"/>
      <c r="DJP34" s="731"/>
      <c r="DJQ34" s="731"/>
      <c r="DJR34" s="731"/>
      <c r="DJS34" s="731"/>
      <c r="DJT34" s="731"/>
      <c r="DJU34" s="731"/>
      <c r="DJV34" s="731"/>
      <c r="DJW34" s="731"/>
      <c r="DJX34" s="731"/>
      <c r="DJY34" s="731"/>
      <c r="DJZ34" s="731"/>
      <c r="DKA34" s="731"/>
      <c r="DKB34" s="731"/>
      <c r="DKC34" s="731"/>
      <c r="DKD34" s="731"/>
      <c r="DKE34" s="731"/>
      <c r="DKF34" s="731"/>
      <c r="DKG34" s="731"/>
      <c r="DKH34" s="731"/>
      <c r="DKI34" s="731"/>
      <c r="DKJ34" s="731"/>
      <c r="DKK34" s="731"/>
      <c r="DKL34" s="731"/>
      <c r="DKM34" s="731"/>
      <c r="DKN34" s="731"/>
      <c r="DKO34" s="731"/>
      <c r="DKP34" s="731"/>
      <c r="DKQ34" s="731"/>
      <c r="DKR34" s="731"/>
      <c r="DKS34" s="731"/>
      <c r="DKT34" s="731"/>
      <c r="DKU34" s="731"/>
      <c r="DKV34" s="731"/>
      <c r="DKW34" s="731"/>
      <c r="DKX34" s="731"/>
      <c r="DKY34" s="731"/>
      <c r="DKZ34" s="731"/>
      <c r="DLA34" s="731"/>
      <c r="DLB34" s="731"/>
      <c r="DLC34" s="731"/>
      <c r="DLD34" s="731"/>
      <c r="DLE34" s="731"/>
      <c r="DLF34" s="731"/>
      <c r="DLG34" s="731"/>
      <c r="DLH34" s="731"/>
      <c r="DLI34" s="731"/>
      <c r="DLJ34" s="731"/>
      <c r="DLK34" s="731"/>
      <c r="DLL34" s="731"/>
      <c r="DLM34" s="731"/>
      <c r="DLN34" s="731"/>
      <c r="DLO34" s="731"/>
      <c r="DLP34" s="731"/>
      <c r="DLQ34" s="731"/>
      <c r="DLR34" s="731"/>
      <c r="DLS34" s="731"/>
      <c r="DLT34" s="731"/>
      <c r="DLU34" s="731"/>
      <c r="DLV34" s="731"/>
      <c r="DLW34" s="731"/>
      <c r="DLX34" s="731"/>
      <c r="DLY34" s="731"/>
      <c r="DLZ34" s="731"/>
      <c r="DMA34" s="731"/>
      <c r="DMB34" s="731"/>
      <c r="DMC34" s="731"/>
      <c r="DMD34" s="731"/>
      <c r="DME34" s="731"/>
      <c r="DMF34" s="731"/>
      <c r="DMG34" s="731"/>
      <c r="DMH34" s="731"/>
      <c r="DMI34" s="731"/>
      <c r="DMJ34" s="731"/>
      <c r="DMK34" s="731"/>
      <c r="DML34" s="731"/>
      <c r="DMM34" s="731"/>
      <c r="DMN34" s="731"/>
      <c r="DMO34" s="731"/>
      <c r="DMP34" s="731"/>
      <c r="DMQ34" s="731"/>
      <c r="DMR34" s="731"/>
      <c r="DMS34" s="731"/>
      <c r="DMT34" s="731"/>
      <c r="DMU34" s="731"/>
      <c r="DMV34" s="731"/>
      <c r="DMW34" s="731"/>
      <c r="DMX34" s="731"/>
      <c r="DMY34" s="731"/>
      <c r="DMZ34" s="731"/>
      <c r="DNA34" s="731"/>
      <c r="DNB34" s="731"/>
      <c r="DNC34" s="731"/>
      <c r="DND34" s="731"/>
      <c r="DNE34" s="731"/>
      <c r="DNF34" s="731"/>
      <c r="DNG34" s="731"/>
      <c r="DNH34" s="731"/>
      <c r="DNI34" s="731"/>
      <c r="DNJ34" s="731"/>
      <c r="DNK34" s="731"/>
      <c r="DNL34" s="731"/>
      <c r="DNM34" s="731"/>
      <c r="DNN34" s="731"/>
      <c r="DNO34" s="731"/>
      <c r="DNP34" s="731"/>
      <c r="DNQ34" s="731"/>
      <c r="DNR34" s="731"/>
      <c r="DNS34" s="731"/>
      <c r="DNT34" s="731"/>
      <c r="DNU34" s="731"/>
      <c r="DNV34" s="731"/>
      <c r="DNW34" s="731"/>
      <c r="DNX34" s="731"/>
      <c r="DNY34" s="731"/>
      <c r="DNZ34" s="731"/>
      <c r="DOA34" s="731"/>
      <c r="DOB34" s="731"/>
      <c r="DOC34" s="731"/>
      <c r="DOD34" s="731"/>
      <c r="DOE34" s="731"/>
      <c r="DOF34" s="731"/>
      <c r="DOG34" s="731"/>
      <c r="DOH34" s="731"/>
      <c r="DOI34" s="731"/>
      <c r="DOJ34" s="731"/>
      <c r="DOK34" s="731"/>
      <c r="DOL34" s="731"/>
      <c r="DOM34" s="731"/>
      <c r="DON34" s="731"/>
      <c r="DOO34" s="731"/>
      <c r="DOP34" s="731"/>
      <c r="DOQ34" s="731"/>
      <c r="DOR34" s="731"/>
      <c r="DOS34" s="731"/>
      <c r="DOT34" s="731"/>
      <c r="DOU34" s="731"/>
      <c r="DOV34" s="731"/>
      <c r="DOW34" s="731"/>
      <c r="DOX34" s="731"/>
      <c r="DOY34" s="731"/>
      <c r="DOZ34" s="731"/>
      <c r="DPA34" s="731"/>
      <c r="DPB34" s="731"/>
      <c r="DPC34" s="731"/>
      <c r="DPD34" s="731"/>
      <c r="DPE34" s="731"/>
      <c r="DPF34" s="731"/>
      <c r="DPG34" s="731"/>
      <c r="DPH34" s="731"/>
      <c r="DPI34" s="731"/>
      <c r="DPJ34" s="731"/>
      <c r="DPK34" s="731"/>
      <c r="DPL34" s="731"/>
      <c r="DPM34" s="731"/>
      <c r="DPN34" s="731"/>
      <c r="DPO34" s="731"/>
      <c r="DPP34" s="731"/>
      <c r="DPQ34" s="731"/>
      <c r="DPR34" s="731"/>
      <c r="DPS34" s="731"/>
      <c r="DPT34" s="731"/>
      <c r="DPU34" s="731"/>
      <c r="DPV34" s="731"/>
      <c r="DPW34" s="731"/>
      <c r="DPX34" s="731"/>
      <c r="DPY34" s="731"/>
      <c r="DPZ34" s="731"/>
      <c r="DQA34" s="731"/>
      <c r="DQB34" s="731"/>
      <c r="DQC34" s="731"/>
      <c r="DQD34" s="731"/>
      <c r="DQE34" s="731"/>
      <c r="DQF34" s="731"/>
      <c r="DQG34" s="731"/>
      <c r="DQH34" s="731"/>
      <c r="DQI34" s="731"/>
      <c r="DQJ34" s="731"/>
      <c r="DQK34" s="731"/>
      <c r="DQL34" s="731"/>
      <c r="DQM34" s="731"/>
      <c r="DQN34" s="731"/>
      <c r="DQO34" s="731"/>
      <c r="DQP34" s="731"/>
      <c r="DQQ34" s="731"/>
      <c r="DQR34" s="731"/>
      <c r="DQS34" s="731"/>
      <c r="DQT34" s="731"/>
      <c r="DQU34" s="731"/>
      <c r="DQV34" s="731"/>
      <c r="DQW34" s="731"/>
      <c r="DQX34" s="731"/>
      <c r="DQY34" s="731"/>
      <c r="DQZ34" s="731"/>
      <c r="DRA34" s="731"/>
      <c r="DRB34" s="731"/>
      <c r="DRC34" s="731"/>
      <c r="DRD34" s="731"/>
      <c r="DRE34" s="731"/>
      <c r="DRF34" s="731"/>
      <c r="DRG34" s="731"/>
      <c r="DRH34" s="731"/>
      <c r="DRI34" s="731"/>
      <c r="DRJ34" s="731"/>
      <c r="DRK34" s="731"/>
      <c r="DRL34" s="731"/>
      <c r="DRM34" s="731"/>
      <c r="DRN34" s="731"/>
      <c r="DRO34" s="731"/>
      <c r="DRP34" s="731"/>
      <c r="DRQ34" s="731"/>
      <c r="DRR34" s="731"/>
      <c r="DRS34" s="731"/>
      <c r="DRT34" s="731"/>
      <c r="DRU34" s="731"/>
      <c r="DRV34" s="731"/>
      <c r="DRW34" s="731"/>
      <c r="DRX34" s="731"/>
      <c r="DRY34" s="731"/>
      <c r="DRZ34" s="731"/>
      <c r="DSA34" s="731"/>
      <c r="DSB34" s="731"/>
      <c r="DSC34" s="731"/>
      <c r="DSD34" s="731"/>
      <c r="DSE34" s="731"/>
      <c r="DSF34" s="731"/>
      <c r="DSG34" s="731"/>
      <c r="DSH34" s="731"/>
      <c r="DSI34" s="731"/>
      <c r="DSJ34" s="731"/>
      <c r="DSK34" s="731"/>
      <c r="DSL34" s="731"/>
      <c r="DSM34" s="731"/>
      <c r="DSN34" s="731"/>
      <c r="DSO34" s="731"/>
      <c r="DSP34" s="731"/>
      <c r="DSQ34" s="731"/>
      <c r="DSR34" s="731"/>
      <c r="DSS34" s="731"/>
      <c r="DST34" s="731"/>
      <c r="DSU34" s="731"/>
      <c r="DSV34" s="731"/>
      <c r="DSW34" s="731"/>
      <c r="DSX34" s="731"/>
      <c r="DSY34" s="731"/>
      <c r="DSZ34" s="731"/>
      <c r="DTA34" s="731"/>
      <c r="DTB34" s="731"/>
      <c r="DTC34" s="731"/>
      <c r="DTD34" s="731"/>
      <c r="DTE34" s="731"/>
      <c r="DTF34" s="731"/>
      <c r="DTG34" s="731"/>
      <c r="DTH34" s="731"/>
      <c r="DTI34" s="731"/>
      <c r="DTJ34" s="731"/>
      <c r="DTK34" s="731"/>
      <c r="DTL34" s="731"/>
      <c r="DTM34" s="731"/>
      <c r="DTN34" s="731"/>
      <c r="DTO34" s="731"/>
      <c r="DTP34" s="731"/>
      <c r="DTQ34" s="731"/>
      <c r="DTR34" s="731"/>
      <c r="DTS34" s="731"/>
      <c r="DTT34" s="731"/>
      <c r="DTU34" s="731"/>
      <c r="DTV34" s="731"/>
      <c r="DTW34" s="731"/>
      <c r="DTX34" s="731"/>
      <c r="DTY34" s="731"/>
      <c r="DTZ34" s="731"/>
      <c r="DUA34" s="731"/>
      <c r="DUB34" s="731"/>
      <c r="DUC34" s="731"/>
      <c r="DUD34" s="731"/>
      <c r="DUE34" s="731"/>
      <c r="DUF34" s="731"/>
      <c r="DUG34" s="731"/>
      <c r="DUH34" s="731"/>
      <c r="DUI34" s="731"/>
      <c r="DUJ34" s="731"/>
      <c r="DUK34" s="731"/>
      <c r="DUL34" s="731"/>
      <c r="DUM34" s="731"/>
      <c r="DUN34" s="731"/>
      <c r="DUO34" s="731"/>
      <c r="DUP34" s="731"/>
      <c r="DUQ34" s="731"/>
      <c r="DUR34" s="731"/>
      <c r="DUS34" s="731"/>
      <c r="DUT34" s="731"/>
      <c r="DUU34" s="731"/>
      <c r="DUV34" s="731"/>
      <c r="DUW34" s="731"/>
      <c r="DUX34" s="731"/>
      <c r="DUY34" s="731"/>
      <c r="DUZ34" s="731"/>
      <c r="DVA34" s="731"/>
      <c r="DVB34" s="731"/>
      <c r="DVC34" s="731"/>
      <c r="DVD34" s="731"/>
      <c r="DVE34" s="731"/>
      <c r="DVF34" s="731"/>
      <c r="DVG34" s="731"/>
      <c r="DVH34" s="731"/>
      <c r="DVI34" s="731"/>
      <c r="DVJ34" s="731"/>
      <c r="DVK34" s="731"/>
      <c r="DVL34" s="731"/>
      <c r="DVM34" s="731"/>
      <c r="DVN34" s="731"/>
      <c r="DVO34" s="731"/>
      <c r="DVP34" s="731"/>
      <c r="DVQ34" s="731"/>
      <c r="DVR34" s="731"/>
      <c r="DVS34" s="731"/>
      <c r="DVT34" s="731"/>
      <c r="DVU34" s="731"/>
      <c r="DVV34" s="731"/>
      <c r="DVW34" s="731"/>
      <c r="DVX34" s="731"/>
      <c r="DVY34" s="731"/>
      <c r="DVZ34" s="731"/>
      <c r="DWA34" s="731"/>
      <c r="DWB34" s="731"/>
      <c r="DWC34" s="731"/>
      <c r="DWD34" s="731"/>
      <c r="DWE34" s="731"/>
      <c r="DWF34" s="731"/>
      <c r="DWG34" s="731"/>
      <c r="DWH34" s="731"/>
      <c r="DWI34" s="731"/>
      <c r="DWJ34" s="731"/>
      <c r="DWK34" s="731"/>
      <c r="DWL34" s="731"/>
      <c r="DWM34" s="731"/>
      <c r="DWN34" s="731"/>
      <c r="DWO34" s="731"/>
      <c r="DWP34" s="731"/>
      <c r="DWQ34" s="731"/>
      <c r="DWR34" s="731"/>
      <c r="DWS34" s="731"/>
      <c r="DWT34" s="731"/>
      <c r="DWU34" s="731"/>
      <c r="DWV34" s="731"/>
      <c r="DWW34" s="731"/>
      <c r="DWX34" s="731"/>
      <c r="DWY34" s="731"/>
      <c r="DWZ34" s="731"/>
      <c r="DXA34" s="731"/>
      <c r="DXB34" s="731"/>
      <c r="DXC34" s="731"/>
      <c r="DXD34" s="731"/>
      <c r="DXE34" s="731"/>
      <c r="DXF34" s="731"/>
      <c r="DXG34" s="731"/>
      <c r="DXH34" s="731"/>
      <c r="DXI34" s="731"/>
      <c r="DXJ34" s="731"/>
      <c r="DXK34" s="731"/>
      <c r="DXL34" s="731"/>
      <c r="DXM34" s="731"/>
      <c r="DXN34" s="731"/>
      <c r="DXO34" s="731"/>
      <c r="DXP34" s="731"/>
      <c r="DXQ34" s="731"/>
      <c r="DXR34" s="731"/>
      <c r="DXS34" s="731"/>
      <c r="DXT34" s="731"/>
      <c r="DXU34" s="731"/>
      <c r="DXV34" s="731"/>
      <c r="DXW34" s="731"/>
      <c r="DXX34" s="731"/>
      <c r="DXY34" s="731"/>
      <c r="DXZ34" s="731"/>
      <c r="DYA34" s="731"/>
      <c r="DYB34" s="731"/>
      <c r="DYC34" s="731"/>
      <c r="DYD34" s="731"/>
      <c r="DYE34" s="731"/>
      <c r="DYF34" s="731"/>
      <c r="DYG34" s="731"/>
      <c r="DYH34" s="731"/>
      <c r="DYI34" s="731"/>
      <c r="DYJ34" s="731"/>
      <c r="DYK34" s="731"/>
      <c r="DYL34" s="731"/>
      <c r="DYM34" s="731"/>
      <c r="DYN34" s="731"/>
      <c r="DYO34" s="731"/>
      <c r="DYP34" s="731"/>
      <c r="DYQ34" s="731"/>
      <c r="DYR34" s="731"/>
      <c r="DYS34" s="731"/>
      <c r="DYT34" s="731"/>
      <c r="DYU34" s="731"/>
      <c r="DYV34" s="731"/>
      <c r="DYW34" s="731"/>
      <c r="DYX34" s="731"/>
      <c r="DYY34" s="731"/>
      <c r="DYZ34" s="731"/>
      <c r="DZA34" s="731"/>
      <c r="DZB34" s="731"/>
      <c r="DZC34" s="731"/>
      <c r="DZD34" s="731"/>
      <c r="DZE34" s="731"/>
      <c r="DZF34" s="731"/>
      <c r="DZG34" s="731"/>
      <c r="DZH34" s="731"/>
      <c r="DZI34" s="731"/>
      <c r="DZJ34" s="731"/>
      <c r="DZK34" s="731"/>
      <c r="DZL34" s="731"/>
      <c r="DZM34" s="731"/>
      <c r="DZN34" s="731"/>
      <c r="DZO34" s="731"/>
      <c r="DZP34" s="731"/>
      <c r="DZQ34" s="731"/>
      <c r="DZR34" s="731"/>
      <c r="DZS34" s="731"/>
      <c r="DZT34" s="731"/>
      <c r="DZU34" s="731"/>
      <c r="DZV34" s="731"/>
      <c r="DZW34" s="731"/>
      <c r="DZX34" s="731"/>
      <c r="DZY34" s="731"/>
      <c r="DZZ34" s="731"/>
      <c r="EAA34" s="731"/>
      <c r="EAB34" s="731"/>
      <c r="EAC34" s="731"/>
      <c r="EAD34" s="731"/>
      <c r="EAE34" s="731"/>
      <c r="EAF34" s="731"/>
      <c r="EAG34" s="731"/>
      <c r="EAH34" s="731"/>
      <c r="EAI34" s="731"/>
      <c r="EAJ34" s="731"/>
      <c r="EAK34" s="731"/>
      <c r="EAL34" s="731"/>
      <c r="EAM34" s="731"/>
      <c r="EAN34" s="731"/>
      <c r="EAO34" s="731"/>
      <c r="EAP34" s="731"/>
      <c r="EAQ34" s="731"/>
      <c r="EAR34" s="731"/>
      <c r="EAS34" s="731"/>
      <c r="EAT34" s="731"/>
      <c r="EAU34" s="731"/>
      <c r="EAV34" s="731"/>
      <c r="EAW34" s="731"/>
      <c r="EAX34" s="731"/>
      <c r="EAY34" s="731"/>
      <c r="EAZ34" s="731"/>
      <c r="EBA34" s="731"/>
      <c r="EBB34" s="731"/>
      <c r="EBC34" s="731"/>
      <c r="EBD34" s="731"/>
      <c r="EBE34" s="731"/>
      <c r="EBF34" s="731"/>
      <c r="EBG34" s="731"/>
      <c r="EBH34" s="731"/>
      <c r="EBI34" s="731"/>
      <c r="EBJ34" s="731"/>
      <c r="EBK34" s="731"/>
      <c r="EBL34" s="731"/>
      <c r="EBM34" s="731"/>
      <c r="EBN34" s="731"/>
      <c r="EBO34" s="731"/>
      <c r="EBP34" s="731"/>
      <c r="EBQ34" s="731"/>
      <c r="EBR34" s="731"/>
      <c r="EBS34" s="731"/>
      <c r="EBT34" s="731"/>
      <c r="EBU34" s="731"/>
      <c r="EBV34" s="731"/>
      <c r="EBW34" s="731"/>
      <c r="EBX34" s="731"/>
      <c r="EBY34" s="731"/>
      <c r="EBZ34" s="731"/>
      <c r="ECA34" s="731"/>
      <c r="ECB34" s="731"/>
      <c r="ECC34" s="731"/>
      <c r="ECD34" s="731"/>
      <c r="ECE34" s="731"/>
      <c r="ECF34" s="731"/>
      <c r="ECG34" s="731"/>
      <c r="ECH34" s="731"/>
      <c r="ECI34" s="731"/>
      <c r="ECJ34" s="731"/>
      <c r="ECK34" s="731"/>
      <c r="ECL34" s="731"/>
      <c r="ECM34" s="731"/>
      <c r="ECN34" s="731"/>
      <c r="ECO34" s="731"/>
      <c r="ECP34" s="731"/>
      <c r="ECQ34" s="731"/>
      <c r="ECR34" s="731"/>
      <c r="ECS34" s="731"/>
      <c r="ECT34" s="731"/>
      <c r="ECU34" s="731"/>
      <c r="ECV34" s="731"/>
      <c r="ECW34" s="731"/>
      <c r="ECX34" s="731"/>
      <c r="ECY34" s="731"/>
      <c r="ECZ34" s="731"/>
      <c r="EDA34" s="731"/>
      <c r="EDB34" s="731"/>
      <c r="EDC34" s="731"/>
      <c r="EDD34" s="731"/>
      <c r="EDE34" s="731"/>
      <c r="EDF34" s="731"/>
      <c r="EDG34" s="731"/>
      <c r="EDH34" s="731"/>
      <c r="EDI34" s="731"/>
      <c r="EDJ34" s="731"/>
      <c r="EDK34" s="731"/>
      <c r="EDL34" s="731"/>
      <c r="EDM34" s="731"/>
      <c r="EDN34" s="731"/>
      <c r="EDO34" s="731"/>
      <c r="EDP34" s="731"/>
      <c r="EDQ34" s="731"/>
      <c r="EDR34" s="731"/>
      <c r="EDS34" s="731"/>
      <c r="EDT34" s="731"/>
      <c r="EDU34" s="731"/>
      <c r="EDV34" s="731"/>
      <c r="EDW34" s="731"/>
      <c r="EDX34" s="731"/>
      <c r="EDY34" s="731"/>
      <c r="EDZ34" s="731"/>
      <c r="EEA34" s="731"/>
      <c r="EEB34" s="731"/>
      <c r="EEC34" s="731"/>
      <c r="EED34" s="731"/>
      <c r="EEE34" s="731"/>
      <c r="EEF34" s="731"/>
      <c r="EEG34" s="731"/>
      <c r="EEH34" s="731"/>
      <c r="EEI34" s="731"/>
      <c r="EEJ34" s="731"/>
      <c r="EEK34" s="731"/>
      <c r="EEL34" s="731"/>
      <c r="EEM34" s="731"/>
      <c r="EEN34" s="731"/>
      <c r="EEO34" s="731"/>
      <c r="EEP34" s="731"/>
      <c r="EEQ34" s="731"/>
      <c r="EER34" s="731"/>
      <c r="EES34" s="731"/>
      <c r="EET34" s="731"/>
      <c r="EEU34" s="731"/>
      <c r="EEV34" s="731"/>
      <c r="EEW34" s="731"/>
      <c r="EEX34" s="731"/>
      <c r="EEY34" s="731"/>
      <c r="EEZ34" s="731"/>
      <c r="EFA34" s="731"/>
      <c r="EFB34" s="731"/>
      <c r="EFC34" s="731"/>
      <c r="EFD34" s="731"/>
      <c r="EFE34" s="731"/>
      <c r="EFF34" s="731"/>
      <c r="EFG34" s="731"/>
      <c r="EFH34" s="731"/>
      <c r="EFI34" s="731"/>
      <c r="EFJ34" s="731"/>
      <c r="EFK34" s="731"/>
      <c r="EFL34" s="731"/>
      <c r="EFM34" s="731"/>
      <c r="EFN34" s="731"/>
      <c r="EFO34" s="731"/>
      <c r="EFP34" s="731"/>
      <c r="EFQ34" s="731"/>
      <c r="EFR34" s="731"/>
      <c r="EFS34" s="731"/>
      <c r="EFT34" s="731"/>
      <c r="EFU34" s="731"/>
      <c r="EFV34" s="731"/>
      <c r="EFW34" s="731"/>
      <c r="EFX34" s="731"/>
      <c r="EFY34" s="731"/>
      <c r="EFZ34" s="731"/>
      <c r="EGA34" s="731"/>
      <c r="EGB34" s="731"/>
      <c r="EGC34" s="731"/>
      <c r="EGD34" s="731"/>
      <c r="EGE34" s="731"/>
      <c r="EGF34" s="731"/>
      <c r="EGG34" s="731"/>
      <c r="EGH34" s="731"/>
      <c r="EGI34" s="731"/>
      <c r="EGJ34" s="731"/>
      <c r="EGK34" s="731"/>
      <c r="EGL34" s="731"/>
      <c r="EGM34" s="731"/>
      <c r="EGN34" s="731"/>
      <c r="EGO34" s="731"/>
      <c r="EGP34" s="731"/>
      <c r="EGQ34" s="731"/>
      <c r="EGR34" s="731"/>
      <c r="EGS34" s="731"/>
      <c r="EGT34" s="731"/>
      <c r="EGU34" s="731"/>
      <c r="EGV34" s="731"/>
      <c r="EGW34" s="731"/>
      <c r="EGX34" s="731"/>
      <c r="EGY34" s="731"/>
      <c r="EGZ34" s="731"/>
      <c r="EHA34" s="731"/>
      <c r="EHB34" s="731"/>
      <c r="EHC34" s="731"/>
      <c r="EHD34" s="731"/>
      <c r="EHE34" s="731"/>
      <c r="EHF34" s="731"/>
      <c r="EHG34" s="731"/>
      <c r="EHH34" s="731"/>
      <c r="EHI34" s="731"/>
      <c r="EHJ34" s="731"/>
      <c r="EHK34" s="731"/>
      <c r="EHL34" s="731"/>
      <c r="EHM34" s="731"/>
      <c r="EHN34" s="731"/>
      <c r="EHO34" s="731"/>
      <c r="EHP34" s="731"/>
      <c r="EHQ34" s="731"/>
      <c r="EHR34" s="731"/>
      <c r="EHS34" s="731"/>
      <c r="EHT34" s="731"/>
      <c r="EHU34" s="731"/>
      <c r="EHV34" s="731"/>
      <c r="EHW34" s="731"/>
      <c r="EHX34" s="731"/>
      <c r="EHY34" s="731"/>
      <c r="EHZ34" s="731"/>
      <c r="EIA34" s="731"/>
      <c r="EIB34" s="731"/>
      <c r="EIC34" s="731"/>
      <c r="EID34" s="731"/>
      <c r="EIE34" s="731"/>
      <c r="EIF34" s="731"/>
      <c r="EIG34" s="731"/>
      <c r="EIH34" s="731"/>
      <c r="EII34" s="731"/>
      <c r="EIJ34" s="731"/>
      <c r="EIK34" s="731"/>
      <c r="EIL34" s="731"/>
      <c r="EIM34" s="731"/>
      <c r="EIN34" s="731"/>
      <c r="EIO34" s="731"/>
      <c r="EIP34" s="731"/>
      <c r="EIQ34" s="731"/>
      <c r="EIR34" s="731"/>
      <c r="EIS34" s="731"/>
      <c r="EIT34" s="731"/>
      <c r="EIU34" s="731"/>
      <c r="EIV34" s="731"/>
      <c r="EIW34" s="731"/>
      <c r="EIX34" s="731"/>
      <c r="EIY34" s="731"/>
      <c r="EIZ34" s="731"/>
      <c r="EJA34" s="731"/>
      <c r="EJB34" s="731"/>
      <c r="EJC34" s="731"/>
      <c r="EJD34" s="731"/>
      <c r="EJE34" s="731"/>
      <c r="EJF34" s="731"/>
      <c r="EJG34" s="731"/>
      <c r="EJH34" s="731"/>
      <c r="EJI34" s="731"/>
      <c r="EJJ34" s="731"/>
      <c r="EJK34" s="731"/>
      <c r="EJL34" s="731"/>
      <c r="EJM34" s="731"/>
      <c r="EJN34" s="731"/>
      <c r="EJO34" s="731"/>
      <c r="EJP34" s="731"/>
      <c r="EJQ34" s="731"/>
      <c r="EJR34" s="731"/>
      <c r="EJS34" s="731"/>
      <c r="EJT34" s="731"/>
      <c r="EJU34" s="731"/>
      <c r="EJV34" s="731"/>
      <c r="EJW34" s="731"/>
      <c r="EJX34" s="731"/>
      <c r="EJY34" s="731"/>
      <c r="EJZ34" s="731"/>
      <c r="EKA34" s="731"/>
      <c r="EKB34" s="731"/>
      <c r="EKC34" s="731"/>
      <c r="EKD34" s="731"/>
      <c r="EKE34" s="731"/>
      <c r="EKF34" s="731"/>
      <c r="EKG34" s="731"/>
      <c r="EKH34" s="731"/>
      <c r="EKI34" s="731"/>
      <c r="EKJ34" s="731"/>
      <c r="EKK34" s="731"/>
      <c r="EKL34" s="731"/>
      <c r="EKM34" s="731"/>
      <c r="EKN34" s="731"/>
      <c r="EKO34" s="731"/>
      <c r="EKP34" s="731"/>
      <c r="EKQ34" s="731"/>
      <c r="EKR34" s="731"/>
      <c r="EKS34" s="731"/>
      <c r="EKT34" s="731"/>
      <c r="EKU34" s="731"/>
      <c r="EKV34" s="731"/>
      <c r="EKW34" s="731"/>
      <c r="EKX34" s="731"/>
      <c r="EKY34" s="731"/>
      <c r="EKZ34" s="731"/>
      <c r="ELA34" s="731"/>
      <c r="ELB34" s="731"/>
      <c r="ELC34" s="731"/>
      <c r="ELD34" s="731"/>
      <c r="ELE34" s="731"/>
      <c r="ELF34" s="731"/>
      <c r="ELG34" s="731"/>
      <c r="ELH34" s="731"/>
      <c r="ELI34" s="731"/>
      <c r="ELJ34" s="731"/>
      <c r="ELK34" s="731"/>
      <c r="ELL34" s="731"/>
      <c r="ELM34" s="731"/>
      <c r="ELN34" s="731"/>
      <c r="ELO34" s="731"/>
      <c r="ELP34" s="731"/>
      <c r="ELQ34" s="731"/>
      <c r="ELR34" s="731"/>
      <c r="ELS34" s="731"/>
      <c r="ELT34" s="731"/>
      <c r="ELU34" s="731"/>
      <c r="ELV34" s="731"/>
      <c r="ELW34" s="731"/>
      <c r="ELX34" s="731"/>
      <c r="ELY34" s="731"/>
      <c r="ELZ34" s="731"/>
      <c r="EMA34" s="731"/>
      <c r="EMB34" s="731"/>
      <c r="EMC34" s="731"/>
      <c r="EMD34" s="731"/>
      <c r="EME34" s="731"/>
      <c r="EMF34" s="731"/>
      <c r="EMG34" s="731"/>
      <c r="EMH34" s="731"/>
      <c r="EMI34" s="731"/>
      <c r="EMJ34" s="731"/>
      <c r="EMK34" s="731"/>
      <c r="EML34" s="731"/>
      <c r="EMM34" s="731"/>
      <c r="EMN34" s="731"/>
      <c r="EMO34" s="731"/>
      <c r="EMP34" s="731"/>
      <c r="EMQ34" s="731"/>
      <c r="EMR34" s="731"/>
      <c r="EMS34" s="731"/>
      <c r="EMT34" s="731"/>
      <c r="EMU34" s="731"/>
      <c r="EMV34" s="731"/>
      <c r="EMW34" s="731"/>
      <c r="EMX34" s="731"/>
      <c r="EMY34" s="731"/>
      <c r="EMZ34" s="731"/>
      <c r="ENA34" s="731"/>
      <c r="ENB34" s="731"/>
      <c r="ENC34" s="731"/>
      <c r="END34" s="731"/>
      <c r="ENE34" s="731"/>
      <c r="ENF34" s="731"/>
      <c r="ENG34" s="731"/>
      <c r="ENH34" s="731"/>
      <c r="ENI34" s="731"/>
      <c r="ENJ34" s="731"/>
      <c r="ENK34" s="731"/>
      <c r="ENL34" s="731"/>
      <c r="ENM34" s="731"/>
      <c r="ENN34" s="731"/>
      <c r="ENO34" s="731"/>
      <c r="ENP34" s="731"/>
      <c r="ENQ34" s="731"/>
      <c r="ENR34" s="731"/>
      <c r="ENS34" s="731"/>
      <c r="ENT34" s="731"/>
      <c r="ENU34" s="731"/>
      <c r="ENV34" s="731"/>
      <c r="ENW34" s="731"/>
      <c r="ENX34" s="731"/>
      <c r="ENY34" s="731"/>
      <c r="ENZ34" s="731"/>
      <c r="EOA34" s="731"/>
      <c r="EOB34" s="731"/>
      <c r="EOC34" s="731"/>
      <c r="EOD34" s="731"/>
      <c r="EOE34" s="731"/>
      <c r="EOF34" s="731"/>
      <c r="EOG34" s="731"/>
      <c r="EOH34" s="731"/>
      <c r="EOI34" s="731"/>
      <c r="EOJ34" s="731"/>
      <c r="EOK34" s="731"/>
      <c r="EOL34" s="731"/>
      <c r="EOM34" s="731"/>
      <c r="EON34" s="731"/>
      <c r="EOO34" s="731"/>
      <c r="EOP34" s="731"/>
      <c r="EOQ34" s="731"/>
      <c r="EOR34" s="731"/>
      <c r="EOS34" s="731"/>
      <c r="EOT34" s="731"/>
      <c r="EOU34" s="731"/>
      <c r="EOV34" s="731"/>
      <c r="EOW34" s="731"/>
      <c r="EOX34" s="731"/>
      <c r="EOY34" s="731"/>
      <c r="EOZ34" s="731"/>
      <c r="EPA34" s="731"/>
      <c r="EPB34" s="731"/>
      <c r="EPC34" s="731"/>
      <c r="EPD34" s="731"/>
      <c r="EPE34" s="731"/>
      <c r="EPF34" s="731"/>
      <c r="EPG34" s="731"/>
      <c r="EPH34" s="731"/>
      <c r="EPI34" s="731"/>
      <c r="EPJ34" s="731"/>
      <c r="EPK34" s="731"/>
      <c r="EPL34" s="731"/>
      <c r="EPM34" s="731"/>
      <c r="EPN34" s="731"/>
      <c r="EPO34" s="731"/>
      <c r="EPP34" s="731"/>
      <c r="EPQ34" s="731"/>
      <c r="EPR34" s="731"/>
      <c r="EPS34" s="731"/>
      <c r="EPT34" s="731"/>
      <c r="EPU34" s="731"/>
      <c r="EPV34" s="731"/>
      <c r="EPW34" s="731"/>
      <c r="EPX34" s="731"/>
      <c r="EPY34" s="731"/>
      <c r="EPZ34" s="731"/>
      <c r="EQA34" s="731"/>
      <c r="EQB34" s="731"/>
      <c r="EQC34" s="731"/>
      <c r="EQD34" s="731"/>
      <c r="EQE34" s="731"/>
      <c r="EQF34" s="731"/>
      <c r="EQG34" s="731"/>
      <c r="EQH34" s="731"/>
      <c r="EQI34" s="731"/>
      <c r="EQJ34" s="731"/>
      <c r="EQK34" s="731"/>
      <c r="EQL34" s="731"/>
      <c r="EQM34" s="731"/>
      <c r="EQN34" s="731"/>
      <c r="EQO34" s="731"/>
      <c r="EQP34" s="731"/>
      <c r="EQQ34" s="731"/>
      <c r="EQR34" s="731"/>
      <c r="EQS34" s="731"/>
      <c r="EQT34" s="731"/>
      <c r="EQU34" s="731"/>
      <c r="EQV34" s="731"/>
      <c r="EQW34" s="731"/>
      <c r="EQX34" s="731"/>
      <c r="EQY34" s="731"/>
      <c r="EQZ34" s="731"/>
      <c r="ERA34" s="731"/>
      <c r="ERB34" s="731"/>
      <c r="ERC34" s="731"/>
      <c r="ERD34" s="731"/>
      <c r="ERE34" s="731"/>
      <c r="ERF34" s="731"/>
      <c r="ERG34" s="731"/>
      <c r="ERH34" s="731"/>
      <c r="ERI34" s="731"/>
      <c r="ERJ34" s="731"/>
      <c r="ERK34" s="731"/>
      <c r="ERL34" s="731"/>
      <c r="ERM34" s="731"/>
      <c r="ERN34" s="731"/>
      <c r="ERO34" s="731"/>
      <c r="ERP34" s="731"/>
      <c r="ERQ34" s="731"/>
      <c r="ERR34" s="731"/>
      <c r="ERS34" s="731"/>
      <c r="ERT34" s="731"/>
      <c r="ERU34" s="731"/>
      <c r="ERV34" s="731"/>
      <c r="ERW34" s="731"/>
      <c r="ERX34" s="731"/>
      <c r="ERY34" s="731"/>
      <c r="ERZ34" s="731"/>
      <c r="ESA34" s="731"/>
      <c r="ESB34" s="731"/>
      <c r="ESC34" s="731"/>
      <c r="ESD34" s="731"/>
      <c r="ESE34" s="731"/>
      <c r="ESF34" s="731"/>
      <c r="ESG34" s="731"/>
      <c r="ESH34" s="731"/>
      <c r="ESI34" s="731"/>
      <c r="ESJ34" s="731"/>
      <c r="ESK34" s="731"/>
      <c r="ESL34" s="731"/>
      <c r="ESM34" s="731"/>
      <c r="ESN34" s="731"/>
      <c r="ESO34" s="731"/>
      <c r="ESP34" s="731"/>
      <c r="ESQ34" s="731"/>
      <c r="ESR34" s="731"/>
      <c r="ESS34" s="731"/>
      <c r="EST34" s="731"/>
      <c r="ESU34" s="731"/>
      <c r="ESV34" s="731"/>
      <c r="ESW34" s="731"/>
      <c r="ESX34" s="731"/>
      <c r="ESY34" s="731"/>
      <c r="ESZ34" s="731"/>
      <c r="ETA34" s="731"/>
      <c r="ETB34" s="731"/>
      <c r="ETC34" s="731"/>
      <c r="ETD34" s="731"/>
      <c r="ETE34" s="731"/>
      <c r="ETF34" s="731"/>
      <c r="ETG34" s="731"/>
      <c r="ETH34" s="731"/>
      <c r="ETI34" s="731"/>
      <c r="ETJ34" s="731"/>
      <c r="ETK34" s="731"/>
      <c r="ETL34" s="731"/>
      <c r="ETM34" s="731"/>
      <c r="ETN34" s="731"/>
      <c r="ETO34" s="731"/>
      <c r="ETP34" s="731"/>
      <c r="ETQ34" s="731"/>
      <c r="ETR34" s="731"/>
      <c r="ETS34" s="731"/>
      <c r="ETT34" s="731"/>
      <c r="ETU34" s="731"/>
      <c r="ETV34" s="731"/>
      <c r="ETW34" s="731"/>
      <c r="ETX34" s="731"/>
      <c r="ETY34" s="731"/>
      <c r="ETZ34" s="731"/>
      <c r="EUA34" s="731"/>
      <c r="EUB34" s="731"/>
      <c r="EUC34" s="731"/>
      <c r="EUD34" s="731"/>
      <c r="EUE34" s="731"/>
      <c r="EUF34" s="731"/>
      <c r="EUG34" s="731"/>
      <c r="EUH34" s="731"/>
      <c r="EUI34" s="731"/>
      <c r="EUJ34" s="731"/>
      <c r="EUK34" s="731"/>
      <c r="EUL34" s="731"/>
      <c r="EUM34" s="731"/>
      <c r="EUN34" s="731"/>
      <c r="EUO34" s="731"/>
      <c r="EUP34" s="731"/>
      <c r="EUQ34" s="731"/>
      <c r="EUR34" s="731"/>
      <c r="EUS34" s="731"/>
      <c r="EUT34" s="731"/>
      <c r="EUU34" s="731"/>
      <c r="EUV34" s="731"/>
      <c r="EUW34" s="731"/>
      <c r="EUX34" s="731"/>
      <c r="EUY34" s="731"/>
      <c r="EUZ34" s="731"/>
      <c r="EVA34" s="731"/>
      <c r="EVB34" s="731"/>
      <c r="EVC34" s="731"/>
      <c r="EVD34" s="731"/>
      <c r="EVE34" s="731"/>
      <c r="EVF34" s="731"/>
      <c r="EVG34" s="731"/>
      <c r="EVH34" s="731"/>
      <c r="EVI34" s="731"/>
      <c r="EVJ34" s="731"/>
      <c r="EVK34" s="731"/>
      <c r="EVL34" s="731"/>
      <c r="EVM34" s="731"/>
      <c r="EVN34" s="731"/>
      <c r="EVO34" s="731"/>
      <c r="EVP34" s="731"/>
      <c r="EVQ34" s="731"/>
      <c r="EVR34" s="731"/>
      <c r="EVS34" s="731"/>
      <c r="EVT34" s="731"/>
      <c r="EVU34" s="731"/>
      <c r="EVV34" s="731"/>
      <c r="EVW34" s="731"/>
      <c r="EVX34" s="731"/>
      <c r="EVY34" s="731"/>
      <c r="EVZ34" s="731"/>
      <c r="EWA34" s="731"/>
      <c r="EWB34" s="731"/>
      <c r="EWC34" s="731"/>
      <c r="EWD34" s="731"/>
      <c r="EWE34" s="731"/>
      <c r="EWF34" s="731"/>
      <c r="EWG34" s="731"/>
      <c r="EWH34" s="731"/>
      <c r="EWI34" s="731"/>
      <c r="EWJ34" s="731"/>
      <c r="EWK34" s="731"/>
      <c r="EWL34" s="731"/>
      <c r="EWM34" s="731"/>
      <c r="EWN34" s="731"/>
      <c r="EWO34" s="731"/>
      <c r="EWP34" s="731"/>
      <c r="EWQ34" s="731"/>
      <c r="EWR34" s="731"/>
      <c r="EWS34" s="731"/>
      <c r="EWT34" s="731"/>
      <c r="EWU34" s="731"/>
      <c r="EWV34" s="731"/>
      <c r="EWW34" s="731"/>
      <c r="EWX34" s="731"/>
      <c r="EWY34" s="731"/>
      <c r="EWZ34" s="731"/>
      <c r="EXA34" s="731"/>
      <c r="EXB34" s="731"/>
      <c r="EXC34" s="731"/>
      <c r="EXD34" s="731"/>
      <c r="EXE34" s="731"/>
      <c r="EXF34" s="731"/>
      <c r="EXG34" s="731"/>
      <c r="EXH34" s="731"/>
      <c r="EXI34" s="731"/>
      <c r="EXJ34" s="731"/>
      <c r="EXK34" s="731"/>
      <c r="EXL34" s="731"/>
      <c r="EXM34" s="731"/>
      <c r="EXN34" s="731"/>
      <c r="EXO34" s="731"/>
      <c r="EXP34" s="731"/>
      <c r="EXQ34" s="731"/>
      <c r="EXR34" s="731"/>
      <c r="EXS34" s="731"/>
      <c r="EXT34" s="731"/>
      <c r="EXU34" s="731"/>
      <c r="EXV34" s="731"/>
      <c r="EXW34" s="731"/>
      <c r="EXX34" s="731"/>
      <c r="EXY34" s="731"/>
      <c r="EXZ34" s="731"/>
      <c r="EYA34" s="731"/>
      <c r="EYB34" s="731"/>
      <c r="EYC34" s="731"/>
      <c r="EYD34" s="731"/>
      <c r="EYE34" s="731"/>
      <c r="EYF34" s="731"/>
      <c r="EYG34" s="731"/>
      <c r="EYH34" s="731"/>
      <c r="EYI34" s="731"/>
      <c r="EYJ34" s="731"/>
      <c r="EYK34" s="731"/>
      <c r="EYL34" s="731"/>
      <c r="EYM34" s="731"/>
      <c r="EYN34" s="731"/>
      <c r="EYO34" s="731"/>
      <c r="EYP34" s="731"/>
      <c r="EYQ34" s="731"/>
      <c r="EYR34" s="731"/>
      <c r="EYS34" s="731"/>
      <c r="EYT34" s="731"/>
      <c r="EYU34" s="731"/>
      <c r="EYV34" s="731"/>
      <c r="EYW34" s="731"/>
      <c r="EYX34" s="731"/>
      <c r="EYY34" s="731"/>
      <c r="EYZ34" s="731"/>
      <c r="EZA34" s="731"/>
      <c r="EZB34" s="731"/>
      <c r="EZC34" s="731"/>
      <c r="EZD34" s="731"/>
      <c r="EZE34" s="731"/>
      <c r="EZF34" s="731"/>
      <c r="EZG34" s="731"/>
      <c r="EZH34" s="731"/>
      <c r="EZI34" s="731"/>
      <c r="EZJ34" s="731"/>
      <c r="EZK34" s="731"/>
      <c r="EZL34" s="731"/>
      <c r="EZM34" s="731"/>
      <c r="EZN34" s="731"/>
      <c r="EZO34" s="731"/>
      <c r="EZP34" s="731"/>
      <c r="EZQ34" s="731"/>
      <c r="EZR34" s="731"/>
      <c r="EZS34" s="731"/>
      <c r="EZT34" s="731"/>
      <c r="EZU34" s="731"/>
      <c r="EZV34" s="731"/>
      <c r="EZW34" s="731"/>
      <c r="EZX34" s="731"/>
      <c r="EZY34" s="731"/>
      <c r="EZZ34" s="731"/>
      <c r="FAA34" s="731"/>
      <c r="FAB34" s="731"/>
      <c r="FAC34" s="731"/>
      <c r="FAD34" s="731"/>
      <c r="FAE34" s="731"/>
      <c r="FAF34" s="731"/>
      <c r="FAG34" s="731"/>
      <c r="FAH34" s="731"/>
      <c r="FAI34" s="731"/>
      <c r="FAJ34" s="731"/>
      <c r="FAK34" s="731"/>
      <c r="FAL34" s="731"/>
      <c r="FAM34" s="731"/>
      <c r="FAN34" s="731"/>
      <c r="FAO34" s="731"/>
      <c r="FAP34" s="731"/>
      <c r="FAQ34" s="731"/>
      <c r="FAR34" s="731"/>
      <c r="FAS34" s="731"/>
      <c r="FAT34" s="731"/>
      <c r="FAU34" s="731"/>
      <c r="FAV34" s="731"/>
      <c r="FAW34" s="731"/>
      <c r="FAX34" s="731"/>
      <c r="FAY34" s="731"/>
      <c r="FAZ34" s="731"/>
      <c r="FBA34" s="731"/>
      <c r="FBB34" s="731"/>
      <c r="FBC34" s="731"/>
      <c r="FBD34" s="731"/>
      <c r="FBE34" s="731"/>
      <c r="FBF34" s="731"/>
      <c r="FBG34" s="731"/>
      <c r="FBH34" s="731"/>
      <c r="FBI34" s="731"/>
      <c r="FBJ34" s="731"/>
      <c r="FBK34" s="731"/>
      <c r="FBL34" s="731"/>
      <c r="FBM34" s="731"/>
      <c r="FBN34" s="731"/>
      <c r="FBO34" s="731"/>
      <c r="FBP34" s="731"/>
      <c r="FBQ34" s="731"/>
      <c r="FBR34" s="731"/>
      <c r="FBS34" s="731"/>
      <c r="FBT34" s="731"/>
      <c r="FBU34" s="731"/>
      <c r="FBV34" s="731"/>
      <c r="FBW34" s="731"/>
      <c r="FBX34" s="731"/>
      <c r="FBY34" s="731"/>
      <c r="FBZ34" s="731"/>
      <c r="FCA34" s="731"/>
      <c r="FCB34" s="731"/>
      <c r="FCC34" s="731"/>
      <c r="FCD34" s="731"/>
      <c r="FCE34" s="731"/>
      <c r="FCF34" s="731"/>
      <c r="FCG34" s="731"/>
      <c r="FCH34" s="731"/>
      <c r="FCI34" s="731"/>
      <c r="FCJ34" s="731"/>
      <c r="FCK34" s="731"/>
      <c r="FCL34" s="731"/>
      <c r="FCM34" s="731"/>
      <c r="FCN34" s="731"/>
      <c r="FCO34" s="731"/>
      <c r="FCP34" s="731"/>
      <c r="FCQ34" s="731"/>
      <c r="FCR34" s="731"/>
      <c r="FCS34" s="731"/>
      <c r="FCT34" s="731"/>
      <c r="FCU34" s="731"/>
      <c r="FCV34" s="731"/>
      <c r="FCW34" s="731"/>
      <c r="FCX34" s="731"/>
      <c r="FCY34" s="731"/>
      <c r="FCZ34" s="731"/>
      <c r="FDA34" s="731"/>
      <c r="FDB34" s="731"/>
      <c r="FDC34" s="731"/>
      <c r="FDD34" s="731"/>
      <c r="FDE34" s="731"/>
      <c r="FDF34" s="731"/>
      <c r="FDG34" s="731"/>
      <c r="FDH34" s="731"/>
      <c r="FDI34" s="731"/>
      <c r="FDJ34" s="731"/>
      <c r="FDK34" s="731"/>
      <c r="FDL34" s="731"/>
      <c r="FDM34" s="731"/>
      <c r="FDN34" s="731"/>
      <c r="FDO34" s="731"/>
      <c r="FDP34" s="731"/>
      <c r="FDQ34" s="731"/>
      <c r="FDR34" s="731"/>
      <c r="FDS34" s="731"/>
      <c r="FDT34" s="731"/>
      <c r="FDU34" s="731"/>
      <c r="FDV34" s="731"/>
      <c r="FDW34" s="731"/>
      <c r="FDX34" s="731"/>
      <c r="FDY34" s="731"/>
      <c r="FDZ34" s="731"/>
      <c r="FEA34" s="731"/>
      <c r="FEB34" s="731"/>
      <c r="FEC34" s="731"/>
      <c r="FED34" s="731"/>
      <c r="FEE34" s="731"/>
      <c r="FEF34" s="731"/>
      <c r="FEG34" s="731"/>
      <c r="FEH34" s="731"/>
      <c r="FEI34" s="731"/>
      <c r="FEJ34" s="731"/>
      <c r="FEK34" s="731"/>
      <c r="FEL34" s="731"/>
      <c r="FEM34" s="731"/>
      <c r="FEN34" s="731"/>
      <c r="FEO34" s="731"/>
      <c r="FEP34" s="731"/>
      <c r="FEQ34" s="731"/>
      <c r="FER34" s="731"/>
      <c r="FES34" s="731"/>
      <c r="FET34" s="731"/>
      <c r="FEU34" s="731"/>
      <c r="FEV34" s="731"/>
      <c r="FEW34" s="731"/>
      <c r="FEX34" s="731"/>
      <c r="FEY34" s="731"/>
      <c r="FEZ34" s="731"/>
      <c r="FFA34" s="731"/>
      <c r="FFB34" s="731"/>
      <c r="FFC34" s="731"/>
      <c r="FFD34" s="731"/>
      <c r="FFE34" s="731"/>
      <c r="FFF34" s="731"/>
      <c r="FFG34" s="731"/>
      <c r="FFH34" s="731"/>
      <c r="FFI34" s="731"/>
      <c r="FFJ34" s="731"/>
      <c r="FFK34" s="731"/>
      <c r="FFL34" s="731"/>
      <c r="FFM34" s="731"/>
      <c r="FFN34" s="731"/>
      <c r="FFO34" s="731"/>
      <c r="FFP34" s="731"/>
      <c r="FFQ34" s="731"/>
      <c r="FFR34" s="731"/>
      <c r="FFS34" s="731"/>
      <c r="FFT34" s="731"/>
      <c r="FFU34" s="731"/>
      <c r="FFV34" s="731"/>
      <c r="FFW34" s="731"/>
      <c r="FFX34" s="731"/>
      <c r="FFY34" s="731"/>
      <c r="FFZ34" s="731"/>
      <c r="FGA34" s="731"/>
      <c r="FGB34" s="731"/>
      <c r="FGC34" s="731"/>
      <c r="FGD34" s="731"/>
      <c r="FGE34" s="731"/>
      <c r="FGF34" s="731"/>
      <c r="FGG34" s="731"/>
      <c r="FGH34" s="731"/>
      <c r="FGI34" s="731"/>
      <c r="FGJ34" s="731"/>
      <c r="FGK34" s="731"/>
      <c r="FGL34" s="731"/>
      <c r="FGM34" s="731"/>
      <c r="FGN34" s="731"/>
      <c r="FGO34" s="731"/>
      <c r="FGP34" s="731"/>
      <c r="FGQ34" s="731"/>
      <c r="FGR34" s="731"/>
      <c r="FGS34" s="731"/>
      <c r="FGT34" s="731"/>
      <c r="FGU34" s="731"/>
      <c r="FGV34" s="731"/>
      <c r="FGW34" s="731"/>
      <c r="FGX34" s="731"/>
      <c r="FGY34" s="731"/>
      <c r="FGZ34" s="731"/>
      <c r="FHA34" s="731"/>
      <c r="FHB34" s="731"/>
      <c r="FHC34" s="731"/>
      <c r="FHD34" s="731"/>
      <c r="FHE34" s="731"/>
      <c r="FHF34" s="731"/>
      <c r="FHG34" s="731"/>
      <c r="FHH34" s="731"/>
      <c r="FHI34" s="731"/>
      <c r="FHJ34" s="731"/>
      <c r="FHK34" s="731"/>
      <c r="FHL34" s="731"/>
      <c r="FHM34" s="731"/>
      <c r="FHN34" s="731"/>
      <c r="FHO34" s="731"/>
      <c r="FHP34" s="731"/>
      <c r="FHQ34" s="731"/>
      <c r="FHR34" s="731"/>
      <c r="FHS34" s="731"/>
      <c r="FHT34" s="731"/>
      <c r="FHU34" s="731"/>
      <c r="FHV34" s="731"/>
      <c r="FHW34" s="731"/>
      <c r="FHX34" s="731"/>
      <c r="FHY34" s="731"/>
      <c r="FHZ34" s="731"/>
      <c r="FIA34" s="731"/>
      <c r="FIB34" s="731"/>
      <c r="FIC34" s="731"/>
      <c r="FID34" s="731"/>
      <c r="FIE34" s="731"/>
      <c r="FIF34" s="731"/>
      <c r="FIG34" s="731"/>
      <c r="FIH34" s="731"/>
      <c r="FII34" s="731"/>
      <c r="FIJ34" s="731"/>
      <c r="FIK34" s="731"/>
      <c r="FIL34" s="731"/>
      <c r="FIM34" s="731"/>
      <c r="FIN34" s="731"/>
      <c r="FIO34" s="731"/>
      <c r="FIP34" s="731"/>
      <c r="FIQ34" s="731"/>
      <c r="FIR34" s="731"/>
      <c r="FIS34" s="731"/>
      <c r="FIT34" s="731"/>
      <c r="FIU34" s="731"/>
      <c r="FIV34" s="731"/>
      <c r="FIW34" s="731"/>
      <c r="FIX34" s="731"/>
      <c r="FIY34" s="731"/>
      <c r="FIZ34" s="731"/>
      <c r="FJA34" s="731"/>
      <c r="FJB34" s="731"/>
      <c r="FJC34" s="731"/>
      <c r="FJD34" s="731"/>
      <c r="FJE34" s="731"/>
      <c r="FJF34" s="731"/>
      <c r="FJG34" s="731"/>
      <c r="FJH34" s="731"/>
      <c r="FJI34" s="731"/>
      <c r="FJJ34" s="731"/>
      <c r="FJK34" s="731"/>
      <c r="FJL34" s="731"/>
      <c r="FJM34" s="731"/>
      <c r="FJN34" s="731"/>
      <c r="FJO34" s="731"/>
      <c r="FJP34" s="731"/>
      <c r="FJQ34" s="731"/>
      <c r="FJR34" s="731"/>
      <c r="FJS34" s="731"/>
      <c r="FJT34" s="731"/>
      <c r="FJU34" s="731"/>
      <c r="FJV34" s="731"/>
      <c r="FJW34" s="731"/>
      <c r="FJX34" s="731"/>
      <c r="FJY34" s="731"/>
      <c r="FJZ34" s="731"/>
      <c r="FKA34" s="731"/>
      <c r="FKB34" s="731"/>
      <c r="FKC34" s="731"/>
      <c r="FKD34" s="731"/>
      <c r="FKE34" s="731"/>
      <c r="FKF34" s="731"/>
      <c r="FKG34" s="731"/>
      <c r="FKH34" s="731"/>
      <c r="FKI34" s="731"/>
      <c r="FKJ34" s="731"/>
      <c r="FKK34" s="731"/>
      <c r="FKL34" s="731"/>
      <c r="FKM34" s="731"/>
      <c r="FKN34" s="731"/>
      <c r="FKO34" s="731"/>
      <c r="FKP34" s="731"/>
      <c r="FKQ34" s="731"/>
      <c r="FKR34" s="731"/>
      <c r="FKS34" s="731"/>
      <c r="FKT34" s="731"/>
      <c r="FKU34" s="731"/>
      <c r="FKV34" s="731"/>
      <c r="FKW34" s="731"/>
      <c r="FKX34" s="731"/>
      <c r="FKY34" s="731"/>
      <c r="FKZ34" s="731"/>
      <c r="FLA34" s="731"/>
      <c r="FLB34" s="731"/>
      <c r="FLC34" s="731"/>
      <c r="FLD34" s="731"/>
      <c r="FLE34" s="731"/>
      <c r="FLF34" s="731"/>
      <c r="FLG34" s="731"/>
      <c r="FLH34" s="731"/>
      <c r="FLI34" s="731"/>
      <c r="FLJ34" s="731"/>
      <c r="FLK34" s="731"/>
      <c r="FLL34" s="731"/>
      <c r="FLM34" s="731"/>
      <c r="FLN34" s="731"/>
      <c r="FLO34" s="731"/>
      <c r="FLP34" s="731"/>
      <c r="FLQ34" s="731"/>
      <c r="FLR34" s="731"/>
      <c r="FLS34" s="731"/>
      <c r="FLT34" s="731"/>
      <c r="FLU34" s="731"/>
      <c r="FLV34" s="731"/>
      <c r="FLW34" s="731"/>
      <c r="FLX34" s="731"/>
      <c r="FLY34" s="731"/>
      <c r="FLZ34" s="731"/>
      <c r="FMA34" s="731"/>
      <c r="FMB34" s="731"/>
      <c r="FMC34" s="731"/>
      <c r="FMD34" s="731"/>
      <c r="FME34" s="731"/>
      <c r="FMF34" s="731"/>
      <c r="FMG34" s="731"/>
      <c r="FMH34" s="731"/>
      <c r="FMI34" s="731"/>
      <c r="FMJ34" s="731"/>
      <c r="FMK34" s="731"/>
      <c r="FML34" s="731"/>
      <c r="FMM34" s="731"/>
      <c r="FMN34" s="731"/>
      <c r="FMO34" s="731"/>
      <c r="FMP34" s="731"/>
      <c r="FMQ34" s="731"/>
      <c r="FMR34" s="731"/>
      <c r="FMS34" s="731"/>
      <c r="FMT34" s="731"/>
      <c r="FMU34" s="731"/>
      <c r="FMV34" s="731"/>
      <c r="FMW34" s="731"/>
      <c r="FMX34" s="731"/>
      <c r="FMY34" s="731"/>
      <c r="FMZ34" s="731"/>
      <c r="FNA34" s="731"/>
      <c r="FNB34" s="731"/>
      <c r="FNC34" s="731"/>
      <c r="FND34" s="731"/>
      <c r="FNE34" s="731"/>
      <c r="FNF34" s="731"/>
      <c r="FNG34" s="731"/>
      <c r="FNH34" s="731"/>
      <c r="FNI34" s="731"/>
      <c r="FNJ34" s="731"/>
      <c r="FNK34" s="731"/>
      <c r="FNL34" s="731"/>
      <c r="FNM34" s="731"/>
      <c r="FNN34" s="731"/>
      <c r="FNO34" s="731"/>
      <c r="FNP34" s="731"/>
      <c r="FNQ34" s="731"/>
      <c r="FNR34" s="731"/>
      <c r="FNS34" s="731"/>
      <c r="FNT34" s="731"/>
      <c r="FNU34" s="731"/>
      <c r="FNV34" s="731"/>
      <c r="FNW34" s="731"/>
      <c r="FNX34" s="731"/>
      <c r="FNY34" s="731"/>
      <c r="FNZ34" s="731"/>
      <c r="FOA34" s="731"/>
      <c r="FOB34" s="731"/>
      <c r="FOC34" s="731"/>
      <c r="FOD34" s="731"/>
      <c r="FOE34" s="731"/>
      <c r="FOF34" s="731"/>
      <c r="FOG34" s="731"/>
      <c r="FOH34" s="731"/>
      <c r="FOI34" s="731"/>
      <c r="FOJ34" s="731"/>
      <c r="FOK34" s="731"/>
      <c r="FOL34" s="731"/>
      <c r="FOM34" s="731"/>
      <c r="FON34" s="731"/>
      <c r="FOO34" s="731"/>
      <c r="FOP34" s="731"/>
      <c r="FOQ34" s="731"/>
      <c r="FOR34" s="731"/>
      <c r="FOS34" s="731"/>
      <c r="FOT34" s="731"/>
      <c r="FOU34" s="731"/>
      <c r="FOV34" s="731"/>
      <c r="FOW34" s="731"/>
      <c r="FOX34" s="731"/>
      <c r="FOY34" s="731"/>
      <c r="FOZ34" s="731"/>
      <c r="FPA34" s="731"/>
      <c r="FPB34" s="731"/>
      <c r="FPC34" s="731"/>
      <c r="FPD34" s="731"/>
      <c r="FPE34" s="731"/>
      <c r="FPF34" s="731"/>
      <c r="FPG34" s="731"/>
      <c r="FPH34" s="731"/>
      <c r="FPI34" s="731"/>
      <c r="FPJ34" s="731"/>
      <c r="FPK34" s="731"/>
      <c r="FPL34" s="731"/>
      <c r="FPM34" s="731"/>
      <c r="FPN34" s="731"/>
      <c r="FPO34" s="731"/>
      <c r="FPP34" s="731"/>
      <c r="FPQ34" s="731"/>
      <c r="FPR34" s="731"/>
      <c r="FPS34" s="731"/>
      <c r="FPT34" s="731"/>
      <c r="FPU34" s="731"/>
      <c r="FPV34" s="731"/>
      <c r="FPW34" s="731"/>
      <c r="FPX34" s="731"/>
      <c r="FPY34" s="731"/>
      <c r="FPZ34" s="731"/>
      <c r="FQA34" s="731"/>
      <c r="FQB34" s="731"/>
      <c r="FQC34" s="731"/>
      <c r="FQD34" s="731"/>
      <c r="FQE34" s="731"/>
      <c r="FQF34" s="731"/>
      <c r="FQG34" s="731"/>
      <c r="FQH34" s="731"/>
      <c r="FQI34" s="731"/>
      <c r="FQJ34" s="731"/>
      <c r="FQK34" s="731"/>
      <c r="FQL34" s="731"/>
      <c r="FQM34" s="731"/>
      <c r="FQN34" s="731"/>
      <c r="FQO34" s="731"/>
      <c r="FQP34" s="731"/>
      <c r="FQQ34" s="731"/>
      <c r="FQR34" s="731"/>
      <c r="FQS34" s="731"/>
      <c r="FQT34" s="731"/>
      <c r="FQU34" s="731"/>
      <c r="FQV34" s="731"/>
      <c r="FQW34" s="731"/>
      <c r="FQX34" s="731"/>
      <c r="FQY34" s="731"/>
      <c r="FQZ34" s="731"/>
      <c r="FRA34" s="731"/>
      <c r="FRB34" s="731"/>
      <c r="FRC34" s="731"/>
      <c r="FRD34" s="731"/>
      <c r="FRE34" s="731"/>
      <c r="FRF34" s="731"/>
      <c r="FRG34" s="731"/>
      <c r="FRH34" s="731"/>
      <c r="FRI34" s="731"/>
      <c r="FRJ34" s="731"/>
      <c r="FRK34" s="731"/>
      <c r="FRL34" s="731"/>
      <c r="FRM34" s="731"/>
      <c r="FRN34" s="731"/>
      <c r="FRO34" s="731"/>
      <c r="FRP34" s="731"/>
      <c r="FRQ34" s="731"/>
      <c r="FRR34" s="731"/>
      <c r="FRS34" s="731"/>
      <c r="FRT34" s="731"/>
      <c r="FRU34" s="731"/>
      <c r="FRV34" s="731"/>
      <c r="FRW34" s="731"/>
      <c r="FRX34" s="731"/>
      <c r="FRY34" s="731"/>
      <c r="FRZ34" s="731"/>
      <c r="FSA34" s="731"/>
      <c r="FSB34" s="731"/>
      <c r="FSC34" s="731"/>
      <c r="FSD34" s="731"/>
      <c r="FSE34" s="731"/>
      <c r="FSF34" s="731"/>
      <c r="FSG34" s="731"/>
      <c r="FSH34" s="731"/>
      <c r="FSI34" s="731"/>
      <c r="FSJ34" s="731"/>
      <c r="FSK34" s="731"/>
      <c r="FSL34" s="731"/>
      <c r="FSM34" s="731"/>
      <c r="FSN34" s="731"/>
      <c r="FSO34" s="731"/>
      <c r="FSP34" s="731"/>
      <c r="FSQ34" s="731"/>
      <c r="FSR34" s="731"/>
      <c r="FSS34" s="731"/>
      <c r="FST34" s="731"/>
      <c r="FSU34" s="731"/>
      <c r="FSV34" s="731"/>
      <c r="FSW34" s="731"/>
      <c r="FSX34" s="731"/>
      <c r="FSY34" s="731"/>
      <c r="FSZ34" s="731"/>
      <c r="FTA34" s="731"/>
      <c r="FTB34" s="731"/>
      <c r="FTC34" s="731"/>
      <c r="FTD34" s="731"/>
      <c r="FTE34" s="731"/>
      <c r="FTF34" s="731"/>
      <c r="FTG34" s="731"/>
      <c r="FTH34" s="731"/>
      <c r="FTI34" s="731"/>
      <c r="FTJ34" s="731"/>
      <c r="FTK34" s="731"/>
      <c r="FTL34" s="731"/>
      <c r="FTM34" s="731"/>
      <c r="FTN34" s="731"/>
      <c r="FTO34" s="731"/>
      <c r="FTP34" s="731"/>
      <c r="FTQ34" s="731"/>
      <c r="FTR34" s="731"/>
      <c r="FTS34" s="731"/>
      <c r="FTT34" s="731"/>
      <c r="FTU34" s="731"/>
      <c r="FTV34" s="731"/>
      <c r="FTW34" s="731"/>
      <c r="FTX34" s="731"/>
      <c r="FTY34" s="731"/>
      <c r="FTZ34" s="731"/>
      <c r="FUA34" s="731"/>
      <c r="FUB34" s="731"/>
      <c r="FUC34" s="731"/>
      <c r="FUD34" s="731"/>
      <c r="FUE34" s="731"/>
      <c r="FUF34" s="731"/>
      <c r="FUG34" s="731"/>
      <c r="FUH34" s="731"/>
      <c r="FUI34" s="731"/>
      <c r="FUJ34" s="731"/>
      <c r="FUK34" s="731"/>
      <c r="FUL34" s="731"/>
      <c r="FUM34" s="731"/>
      <c r="FUN34" s="731"/>
      <c r="FUO34" s="731"/>
      <c r="FUP34" s="731"/>
      <c r="FUQ34" s="731"/>
      <c r="FUR34" s="731"/>
      <c r="FUS34" s="731"/>
      <c r="FUT34" s="731"/>
      <c r="FUU34" s="731"/>
      <c r="FUV34" s="731"/>
      <c r="FUW34" s="731"/>
      <c r="FUX34" s="731"/>
      <c r="FUY34" s="731"/>
      <c r="FUZ34" s="731"/>
      <c r="FVA34" s="731"/>
      <c r="FVB34" s="731"/>
      <c r="FVC34" s="731"/>
      <c r="FVD34" s="731"/>
      <c r="FVE34" s="731"/>
      <c r="FVF34" s="731"/>
      <c r="FVG34" s="731"/>
      <c r="FVH34" s="731"/>
      <c r="FVI34" s="731"/>
      <c r="FVJ34" s="731"/>
      <c r="FVK34" s="731"/>
      <c r="FVL34" s="731"/>
      <c r="FVM34" s="731"/>
      <c r="FVN34" s="731"/>
      <c r="FVO34" s="731"/>
      <c r="FVP34" s="731"/>
      <c r="FVQ34" s="731"/>
      <c r="FVR34" s="731"/>
      <c r="FVS34" s="731"/>
      <c r="FVT34" s="731"/>
      <c r="FVU34" s="731"/>
      <c r="FVV34" s="731"/>
      <c r="FVW34" s="731"/>
      <c r="FVX34" s="731"/>
      <c r="FVY34" s="731"/>
      <c r="FVZ34" s="731"/>
      <c r="FWA34" s="731"/>
      <c r="FWB34" s="731"/>
      <c r="FWC34" s="731"/>
      <c r="FWD34" s="731"/>
      <c r="FWE34" s="731"/>
      <c r="FWF34" s="731"/>
      <c r="FWG34" s="731"/>
      <c r="FWH34" s="731"/>
      <c r="FWI34" s="731"/>
      <c r="FWJ34" s="731"/>
      <c r="FWK34" s="731"/>
      <c r="FWL34" s="731"/>
      <c r="FWM34" s="731"/>
      <c r="FWN34" s="731"/>
      <c r="FWO34" s="731"/>
      <c r="FWP34" s="731"/>
      <c r="FWQ34" s="731"/>
      <c r="FWR34" s="731"/>
      <c r="FWS34" s="731"/>
      <c r="FWT34" s="731"/>
      <c r="FWU34" s="731"/>
      <c r="FWV34" s="731"/>
      <c r="FWW34" s="731"/>
      <c r="FWX34" s="731"/>
      <c r="FWY34" s="731"/>
      <c r="FWZ34" s="731"/>
      <c r="FXA34" s="731"/>
      <c r="FXB34" s="731"/>
      <c r="FXC34" s="731"/>
      <c r="FXD34" s="731"/>
      <c r="FXE34" s="731"/>
      <c r="FXF34" s="731"/>
      <c r="FXG34" s="731"/>
      <c r="FXH34" s="731"/>
      <c r="FXI34" s="731"/>
      <c r="FXJ34" s="731"/>
      <c r="FXK34" s="731"/>
      <c r="FXL34" s="731"/>
      <c r="FXM34" s="731"/>
      <c r="FXN34" s="731"/>
      <c r="FXO34" s="731"/>
      <c r="FXP34" s="731"/>
      <c r="FXQ34" s="731"/>
      <c r="FXR34" s="731"/>
      <c r="FXS34" s="731"/>
      <c r="FXT34" s="731"/>
      <c r="FXU34" s="731"/>
      <c r="FXV34" s="731"/>
      <c r="FXW34" s="731"/>
      <c r="FXX34" s="731"/>
      <c r="FXY34" s="731"/>
      <c r="FXZ34" s="731"/>
      <c r="FYA34" s="731"/>
      <c r="FYB34" s="731"/>
      <c r="FYC34" s="731"/>
      <c r="FYD34" s="731"/>
      <c r="FYE34" s="731"/>
      <c r="FYF34" s="731"/>
      <c r="FYG34" s="731"/>
      <c r="FYH34" s="731"/>
      <c r="FYI34" s="731"/>
      <c r="FYJ34" s="731"/>
      <c r="FYK34" s="731"/>
      <c r="FYL34" s="731"/>
      <c r="FYM34" s="731"/>
      <c r="FYN34" s="731"/>
      <c r="FYO34" s="731"/>
      <c r="FYP34" s="731"/>
      <c r="FYQ34" s="731"/>
      <c r="FYR34" s="731"/>
      <c r="FYS34" s="731"/>
      <c r="FYT34" s="731"/>
      <c r="FYU34" s="731"/>
      <c r="FYV34" s="731"/>
      <c r="FYW34" s="731"/>
      <c r="FYX34" s="731"/>
      <c r="FYY34" s="731"/>
      <c r="FYZ34" s="731"/>
      <c r="FZA34" s="731"/>
      <c r="FZB34" s="731"/>
      <c r="FZC34" s="731"/>
      <c r="FZD34" s="731"/>
      <c r="FZE34" s="731"/>
      <c r="FZF34" s="731"/>
      <c r="FZG34" s="731"/>
      <c r="FZH34" s="731"/>
      <c r="FZI34" s="731"/>
      <c r="FZJ34" s="731"/>
      <c r="FZK34" s="731"/>
      <c r="FZL34" s="731"/>
      <c r="FZM34" s="731"/>
      <c r="FZN34" s="731"/>
      <c r="FZO34" s="731"/>
      <c r="FZP34" s="731"/>
      <c r="FZQ34" s="731"/>
      <c r="FZR34" s="731"/>
      <c r="FZS34" s="731"/>
      <c r="FZT34" s="731"/>
      <c r="FZU34" s="731"/>
      <c r="FZV34" s="731"/>
      <c r="FZW34" s="731"/>
      <c r="FZX34" s="731"/>
      <c r="FZY34" s="731"/>
      <c r="FZZ34" s="731"/>
      <c r="GAA34" s="731"/>
      <c r="GAB34" s="731"/>
      <c r="GAC34" s="731"/>
      <c r="GAD34" s="731"/>
      <c r="GAE34" s="731"/>
      <c r="GAF34" s="731"/>
      <c r="GAG34" s="731"/>
      <c r="GAH34" s="731"/>
      <c r="GAI34" s="731"/>
      <c r="GAJ34" s="731"/>
      <c r="GAK34" s="731"/>
      <c r="GAL34" s="731"/>
      <c r="GAM34" s="731"/>
      <c r="GAN34" s="731"/>
      <c r="GAO34" s="731"/>
      <c r="GAP34" s="731"/>
      <c r="GAQ34" s="731"/>
      <c r="GAR34" s="731"/>
      <c r="GAS34" s="731"/>
      <c r="GAT34" s="731"/>
      <c r="GAU34" s="731"/>
      <c r="GAV34" s="731"/>
      <c r="GAW34" s="731"/>
      <c r="GAX34" s="731"/>
      <c r="GAY34" s="731"/>
      <c r="GAZ34" s="731"/>
      <c r="GBA34" s="731"/>
      <c r="GBB34" s="731"/>
      <c r="GBC34" s="731"/>
      <c r="GBD34" s="731"/>
      <c r="GBE34" s="731"/>
      <c r="GBF34" s="731"/>
      <c r="GBG34" s="731"/>
      <c r="GBH34" s="731"/>
      <c r="GBI34" s="731"/>
      <c r="GBJ34" s="731"/>
      <c r="GBK34" s="731"/>
      <c r="GBL34" s="731"/>
      <c r="GBM34" s="731"/>
      <c r="GBN34" s="731"/>
      <c r="GBO34" s="731"/>
      <c r="GBP34" s="731"/>
      <c r="GBQ34" s="731"/>
      <c r="GBR34" s="731"/>
      <c r="GBS34" s="731"/>
      <c r="GBT34" s="731"/>
      <c r="GBU34" s="731"/>
      <c r="GBV34" s="731"/>
      <c r="GBW34" s="731"/>
      <c r="GBX34" s="731"/>
      <c r="GBY34" s="731"/>
      <c r="GBZ34" s="731"/>
      <c r="GCA34" s="731"/>
      <c r="GCB34" s="731"/>
      <c r="GCC34" s="731"/>
      <c r="GCD34" s="731"/>
      <c r="GCE34" s="731"/>
      <c r="GCF34" s="731"/>
      <c r="GCG34" s="731"/>
      <c r="GCH34" s="731"/>
      <c r="GCI34" s="731"/>
      <c r="GCJ34" s="731"/>
      <c r="GCK34" s="731"/>
      <c r="GCL34" s="731"/>
      <c r="GCM34" s="731"/>
      <c r="GCN34" s="731"/>
      <c r="GCO34" s="731"/>
      <c r="GCP34" s="731"/>
      <c r="GCQ34" s="731"/>
      <c r="GCR34" s="731"/>
      <c r="GCS34" s="731"/>
      <c r="GCT34" s="731"/>
      <c r="GCU34" s="731"/>
      <c r="GCV34" s="731"/>
      <c r="GCW34" s="731"/>
      <c r="GCX34" s="731"/>
      <c r="GCY34" s="731"/>
      <c r="GCZ34" s="731"/>
      <c r="GDA34" s="731"/>
      <c r="GDB34" s="731"/>
      <c r="GDC34" s="731"/>
      <c r="GDD34" s="731"/>
      <c r="GDE34" s="731"/>
      <c r="GDF34" s="731"/>
      <c r="GDG34" s="731"/>
      <c r="GDH34" s="731"/>
      <c r="GDI34" s="731"/>
      <c r="GDJ34" s="731"/>
      <c r="GDK34" s="731"/>
      <c r="GDL34" s="731"/>
      <c r="GDM34" s="731"/>
      <c r="GDN34" s="731"/>
      <c r="GDO34" s="731"/>
      <c r="GDP34" s="731"/>
      <c r="GDQ34" s="731"/>
      <c r="GDR34" s="731"/>
      <c r="GDS34" s="731"/>
      <c r="GDT34" s="731"/>
      <c r="GDU34" s="731"/>
      <c r="GDV34" s="731"/>
      <c r="GDW34" s="731"/>
      <c r="GDX34" s="731"/>
      <c r="GDY34" s="731"/>
      <c r="GDZ34" s="731"/>
      <c r="GEA34" s="731"/>
      <c r="GEB34" s="731"/>
      <c r="GEC34" s="731"/>
      <c r="GED34" s="731"/>
      <c r="GEE34" s="731"/>
      <c r="GEF34" s="731"/>
      <c r="GEG34" s="731"/>
      <c r="GEH34" s="731"/>
      <c r="GEI34" s="731"/>
      <c r="GEJ34" s="731"/>
      <c r="GEK34" s="731"/>
      <c r="GEL34" s="731"/>
      <c r="GEM34" s="731"/>
      <c r="GEN34" s="731"/>
      <c r="GEO34" s="731"/>
      <c r="GEP34" s="731"/>
      <c r="GEQ34" s="731"/>
      <c r="GER34" s="731"/>
      <c r="GES34" s="731"/>
      <c r="GET34" s="731"/>
      <c r="GEU34" s="731"/>
      <c r="GEV34" s="731"/>
      <c r="GEW34" s="731"/>
      <c r="GEX34" s="731"/>
      <c r="GEY34" s="731"/>
      <c r="GEZ34" s="731"/>
      <c r="GFA34" s="731"/>
      <c r="GFB34" s="731"/>
      <c r="GFC34" s="731"/>
      <c r="GFD34" s="731"/>
      <c r="GFE34" s="731"/>
      <c r="GFF34" s="731"/>
      <c r="GFG34" s="731"/>
      <c r="GFH34" s="731"/>
      <c r="GFI34" s="731"/>
      <c r="GFJ34" s="731"/>
      <c r="GFK34" s="731"/>
      <c r="GFL34" s="731"/>
      <c r="GFM34" s="731"/>
      <c r="GFN34" s="731"/>
      <c r="GFO34" s="731"/>
      <c r="GFP34" s="731"/>
      <c r="GFQ34" s="731"/>
      <c r="GFR34" s="731"/>
      <c r="GFS34" s="731"/>
      <c r="GFT34" s="731"/>
      <c r="GFU34" s="731"/>
      <c r="GFV34" s="731"/>
      <c r="GFW34" s="731"/>
      <c r="GFX34" s="731"/>
      <c r="GFY34" s="731"/>
      <c r="GFZ34" s="731"/>
      <c r="GGA34" s="731"/>
      <c r="GGB34" s="731"/>
      <c r="GGC34" s="731"/>
      <c r="GGD34" s="731"/>
      <c r="GGE34" s="731"/>
      <c r="GGF34" s="731"/>
      <c r="GGG34" s="731"/>
      <c r="GGH34" s="731"/>
      <c r="GGI34" s="731"/>
      <c r="GGJ34" s="731"/>
      <c r="GGK34" s="731"/>
      <c r="GGL34" s="731"/>
      <c r="GGM34" s="731"/>
      <c r="GGN34" s="731"/>
      <c r="GGO34" s="731"/>
      <c r="GGP34" s="731"/>
      <c r="GGQ34" s="731"/>
      <c r="GGR34" s="731"/>
      <c r="GGS34" s="731"/>
      <c r="GGT34" s="731"/>
      <c r="GGU34" s="731"/>
      <c r="GGV34" s="731"/>
      <c r="GGW34" s="731"/>
      <c r="GGX34" s="731"/>
      <c r="GGY34" s="731"/>
      <c r="GGZ34" s="731"/>
      <c r="GHA34" s="731"/>
      <c r="GHB34" s="731"/>
      <c r="GHC34" s="731"/>
      <c r="GHD34" s="731"/>
      <c r="GHE34" s="731"/>
      <c r="GHF34" s="731"/>
      <c r="GHG34" s="731"/>
      <c r="GHH34" s="731"/>
      <c r="GHI34" s="731"/>
      <c r="GHJ34" s="731"/>
      <c r="GHK34" s="731"/>
      <c r="GHL34" s="731"/>
      <c r="GHM34" s="731"/>
      <c r="GHN34" s="731"/>
      <c r="GHO34" s="731"/>
      <c r="GHP34" s="731"/>
      <c r="GHQ34" s="731"/>
      <c r="GHR34" s="731"/>
      <c r="GHS34" s="731"/>
      <c r="GHT34" s="731"/>
      <c r="GHU34" s="731"/>
      <c r="GHV34" s="731"/>
      <c r="GHW34" s="731"/>
      <c r="GHX34" s="731"/>
      <c r="GHY34" s="731"/>
      <c r="GHZ34" s="731"/>
      <c r="GIA34" s="731"/>
      <c r="GIB34" s="731"/>
      <c r="GIC34" s="731"/>
      <c r="GID34" s="731"/>
      <c r="GIE34" s="731"/>
      <c r="GIF34" s="731"/>
      <c r="GIG34" s="731"/>
      <c r="GIH34" s="731"/>
      <c r="GII34" s="731"/>
      <c r="GIJ34" s="731"/>
      <c r="GIK34" s="731"/>
      <c r="GIL34" s="731"/>
      <c r="GIM34" s="731"/>
      <c r="GIN34" s="731"/>
      <c r="GIO34" s="731"/>
      <c r="GIP34" s="731"/>
      <c r="GIQ34" s="731"/>
      <c r="GIR34" s="731"/>
      <c r="GIS34" s="731"/>
      <c r="GIT34" s="731"/>
      <c r="GIU34" s="731"/>
      <c r="GIV34" s="731"/>
      <c r="GIW34" s="731"/>
      <c r="GIX34" s="731"/>
      <c r="GIY34" s="731"/>
      <c r="GIZ34" s="731"/>
      <c r="GJA34" s="731"/>
      <c r="GJB34" s="731"/>
      <c r="GJC34" s="731"/>
      <c r="GJD34" s="731"/>
      <c r="GJE34" s="731"/>
      <c r="GJF34" s="731"/>
      <c r="GJG34" s="731"/>
      <c r="GJH34" s="731"/>
      <c r="GJI34" s="731"/>
      <c r="GJJ34" s="731"/>
      <c r="GJK34" s="731"/>
      <c r="GJL34" s="731"/>
      <c r="GJM34" s="731"/>
      <c r="GJN34" s="731"/>
      <c r="GJO34" s="731"/>
      <c r="GJP34" s="731"/>
      <c r="GJQ34" s="731"/>
      <c r="GJR34" s="731"/>
      <c r="GJS34" s="731"/>
      <c r="GJT34" s="731"/>
      <c r="GJU34" s="731"/>
      <c r="GJV34" s="731"/>
      <c r="GJW34" s="731"/>
      <c r="GJX34" s="731"/>
      <c r="GJY34" s="731"/>
      <c r="GJZ34" s="731"/>
      <c r="GKA34" s="731"/>
      <c r="GKB34" s="731"/>
      <c r="GKC34" s="731"/>
      <c r="GKD34" s="731"/>
      <c r="GKE34" s="731"/>
      <c r="GKF34" s="731"/>
      <c r="GKG34" s="731"/>
      <c r="GKH34" s="731"/>
      <c r="GKI34" s="731"/>
      <c r="GKJ34" s="731"/>
      <c r="GKK34" s="731"/>
      <c r="GKL34" s="731"/>
      <c r="GKM34" s="731"/>
      <c r="GKN34" s="731"/>
      <c r="GKO34" s="731"/>
      <c r="GKP34" s="731"/>
      <c r="GKQ34" s="731"/>
      <c r="GKR34" s="731"/>
      <c r="GKS34" s="731"/>
      <c r="GKT34" s="731"/>
      <c r="GKU34" s="731"/>
      <c r="GKV34" s="731"/>
      <c r="GKW34" s="731"/>
      <c r="GKX34" s="731"/>
      <c r="GKY34" s="731"/>
      <c r="GKZ34" s="731"/>
      <c r="GLA34" s="731"/>
      <c r="GLB34" s="731"/>
      <c r="GLC34" s="731"/>
      <c r="GLD34" s="731"/>
      <c r="GLE34" s="731"/>
      <c r="GLF34" s="731"/>
      <c r="GLG34" s="731"/>
      <c r="GLH34" s="731"/>
      <c r="GLI34" s="731"/>
      <c r="GLJ34" s="731"/>
      <c r="GLK34" s="731"/>
      <c r="GLL34" s="731"/>
      <c r="GLM34" s="731"/>
      <c r="GLN34" s="731"/>
      <c r="GLO34" s="731"/>
      <c r="GLP34" s="731"/>
      <c r="GLQ34" s="731"/>
      <c r="GLR34" s="731"/>
      <c r="GLS34" s="731"/>
      <c r="GLT34" s="731"/>
      <c r="GLU34" s="731"/>
      <c r="GLV34" s="731"/>
      <c r="GLW34" s="731"/>
      <c r="GLX34" s="731"/>
      <c r="GLY34" s="731"/>
      <c r="GLZ34" s="731"/>
      <c r="GMA34" s="731"/>
      <c r="GMB34" s="731"/>
      <c r="GMC34" s="731"/>
      <c r="GMD34" s="731"/>
      <c r="GME34" s="731"/>
      <c r="GMF34" s="731"/>
      <c r="GMG34" s="731"/>
      <c r="GMH34" s="731"/>
      <c r="GMI34" s="731"/>
      <c r="GMJ34" s="731"/>
      <c r="GMK34" s="731"/>
      <c r="GML34" s="731"/>
      <c r="GMM34" s="731"/>
      <c r="GMN34" s="731"/>
      <c r="GMO34" s="731"/>
      <c r="GMP34" s="731"/>
      <c r="GMQ34" s="731"/>
      <c r="GMR34" s="731"/>
      <c r="GMS34" s="731"/>
      <c r="GMT34" s="731"/>
      <c r="GMU34" s="731"/>
      <c r="GMV34" s="731"/>
      <c r="GMW34" s="731"/>
      <c r="GMX34" s="731"/>
      <c r="GMY34" s="731"/>
      <c r="GMZ34" s="731"/>
      <c r="GNA34" s="731"/>
      <c r="GNB34" s="731"/>
      <c r="GNC34" s="731"/>
      <c r="GND34" s="731"/>
      <c r="GNE34" s="731"/>
      <c r="GNF34" s="731"/>
      <c r="GNG34" s="731"/>
      <c r="GNH34" s="731"/>
      <c r="GNI34" s="731"/>
      <c r="GNJ34" s="731"/>
      <c r="GNK34" s="731"/>
      <c r="GNL34" s="731"/>
      <c r="GNM34" s="731"/>
      <c r="GNN34" s="731"/>
      <c r="GNO34" s="731"/>
      <c r="GNP34" s="731"/>
      <c r="GNQ34" s="731"/>
      <c r="GNR34" s="731"/>
      <c r="GNS34" s="731"/>
      <c r="GNT34" s="731"/>
      <c r="GNU34" s="731"/>
      <c r="GNV34" s="731"/>
      <c r="GNW34" s="731"/>
      <c r="GNX34" s="731"/>
      <c r="GNY34" s="731"/>
      <c r="GNZ34" s="731"/>
      <c r="GOA34" s="731"/>
      <c r="GOB34" s="731"/>
      <c r="GOC34" s="731"/>
      <c r="GOD34" s="731"/>
      <c r="GOE34" s="731"/>
      <c r="GOF34" s="731"/>
      <c r="GOG34" s="731"/>
      <c r="GOH34" s="731"/>
      <c r="GOI34" s="731"/>
      <c r="GOJ34" s="731"/>
      <c r="GOK34" s="731"/>
      <c r="GOL34" s="731"/>
      <c r="GOM34" s="731"/>
      <c r="GON34" s="731"/>
      <c r="GOO34" s="731"/>
      <c r="GOP34" s="731"/>
      <c r="GOQ34" s="731"/>
      <c r="GOR34" s="731"/>
      <c r="GOS34" s="731"/>
      <c r="GOT34" s="731"/>
      <c r="GOU34" s="731"/>
      <c r="GOV34" s="731"/>
      <c r="GOW34" s="731"/>
      <c r="GOX34" s="731"/>
      <c r="GOY34" s="731"/>
      <c r="GOZ34" s="731"/>
      <c r="GPA34" s="731"/>
      <c r="GPB34" s="731"/>
      <c r="GPC34" s="731"/>
      <c r="GPD34" s="731"/>
      <c r="GPE34" s="731"/>
      <c r="GPF34" s="731"/>
      <c r="GPG34" s="731"/>
      <c r="GPH34" s="731"/>
      <c r="GPI34" s="731"/>
      <c r="GPJ34" s="731"/>
      <c r="GPK34" s="731"/>
      <c r="GPL34" s="731"/>
      <c r="GPM34" s="731"/>
      <c r="GPN34" s="731"/>
      <c r="GPO34" s="731"/>
      <c r="GPP34" s="731"/>
      <c r="GPQ34" s="731"/>
      <c r="GPR34" s="731"/>
      <c r="GPS34" s="731"/>
      <c r="GPT34" s="731"/>
      <c r="GPU34" s="731"/>
      <c r="GPV34" s="731"/>
      <c r="GPW34" s="731"/>
      <c r="GPX34" s="731"/>
      <c r="GPY34" s="731"/>
      <c r="GPZ34" s="731"/>
      <c r="GQA34" s="731"/>
      <c r="GQB34" s="731"/>
      <c r="GQC34" s="731"/>
      <c r="GQD34" s="731"/>
      <c r="GQE34" s="731"/>
      <c r="GQF34" s="731"/>
      <c r="GQG34" s="731"/>
      <c r="GQH34" s="731"/>
      <c r="GQI34" s="731"/>
      <c r="GQJ34" s="731"/>
      <c r="GQK34" s="731"/>
      <c r="GQL34" s="731"/>
      <c r="GQM34" s="731"/>
      <c r="GQN34" s="731"/>
      <c r="GQO34" s="731"/>
      <c r="GQP34" s="731"/>
      <c r="GQQ34" s="731"/>
      <c r="GQR34" s="731"/>
      <c r="GQS34" s="731"/>
      <c r="GQT34" s="731"/>
      <c r="GQU34" s="731"/>
      <c r="GQV34" s="731"/>
      <c r="GQW34" s="731"/>
      <c r="GQX34" s="731"/>
      <c r="GQY34" s="731"/>
      <c r="GQZ34" s="731"/>
      <c r="GRA34" s="731"/>
      <c r="GRB34" s="731"/>
      <c r="GRC34" s="731"/>
      <c r="GRD34" s="731"/>
      <c r="GRE34" s="731"/>
      <c r="GRF34" s="731"/>
      <c r="GRG34" s="731"/>
      <c r="GRH34" s="731"/>
      <c r="GRI34" s="731"/>
      <c r="GRJ34" s="731"/>
      <c r="GRK34" s="731"/>
      <c r="GRL34" s="731"/>
      <c r="GRM34" s="731"/>
      <c r="GRN34" s="731"/>
      <c r="GRO34" s="731"/>
      <c r="GRP34" s="731"/>
      <c r="GRQ34" s="731"/>
      <c r="GRR34" s="731"/>
      <c r="GRS34" s="731"/>
      <c r="GRT34" s="731"/>
      <c r="GRU34" s="731"/>
      <c r="GRV34" s="731"/>
      <c r="GRW34" s="731"/>
      <c r="GRX34" s="731"/>
      <c r="GRY34" s="731"/>
      <c r="GRZ34" s="731"/>
      <c r="GSA34" s="731"/>
      <c r="GSB34" s="731"/>
      <c r="GSC34" s="731"/>
      <c r="GSD34" s="731"/>
      <c r="GSE34" s="731"/>
      <c r="GSF34" s="731"/>
      <c r="GSG34" s="731"/>
      <c r="GSH34" s="731"/>
      <c r="GSI34" s="731"/>
      <c r="GSJ34" s="731"/>
      <c r="GSK34" s="731"/>
      <c r="GSL34" s="731"/>
      <c r="GSM34" s="731"/>
      <c r="GSN34" s="731"/>
      <c r="GSO34" s="731"/>
      <c r="GSP34" s="731"/>
      <c r="GSQ34" s="731"/>
      <c r="GSR34" s="731"/>
      <c r="GSS34" s="731"/>
      <c r="GST34" s="731"/>
      <c r="GSU34" s="731"/>
      <c r="GSV34" s="731"/>
      <c r="GSW34" s="731"/>
      <c r="GSX34" s="731"/>
      <c r="GSY34" s="731"/>
      <c r="GSZ34" s="731"/>
      <c r="GTA34" s="731"/>
      <c r="GTB34" s="731"/>
      <c r="GTC34" s="731"/>
      <c r="GTD34" s="731"/>
      <c r="GTE34" s="731"/>
      <c r="GTF34" s="731"/>
      <c r="GTG34" s="731"/>
      <c r="GTH34" s="731"/>
      <c r="GTI34" s="731"/>
      <c r="GTJ34" s="731"/>
      <c r="GTK34" s="731"/>
      <c r="GTL34" s="731"/>
      <c r="GTM34" s="731"/>
      <c r="GTN34" s="731"/>
      <c r="GTO34" s="731"/>
      <c r="GTP34" s="731"/>
      <c r="GTQ34" s="731"/>
      <c r="GTR34" s="731"/>
      <c r="GTS34" s="731"/>
      <c r="GTT34" s="731"/>
      <c r="GTU34" s="731"/>
      <c r="GTV34" s="731"/>
      <c r="GTW34" s="731"/>
      <c r="GTX34" s="731"/>
      <c r="GTY34" s="731"/>
      <c r="GTZ34" s="731"/>
      <c r="GUA34" s="731"/>
      <c r="GUB34" s="731"/>
      <c r="GUC34" s="731"/>
      <c r="GUD34" s="731"/>
      <c r="GUE34" s="731"/>
      <c r="GUF34" s="731"/>
      <c r="GUG34" s="731"/>
      <c r="GUH34" s="731"/>
      <c r="GUI34" s="731"/>
      <c r="GUJ34" s="731"/>
      <c r="GUK34" s="731"/>
      <c r="GUL34" s="731"/>
      <c r="GUM34" s="731"/>
      <c r="GUN34" s="731"/>
      <c r="GUO34" s="731"/>
      <c r="GUP34" s="731"/>
      <c r="GUQ34" s="731"/>
      <c r="GUR34" s="731"/>
      <c r="GUS34" s="731"/>
      <c r="GUT34" s="731"/>
      <c r="GUU34" s="731"/>
      <c r="GUV34" s="731"/>
      <c r="GUW34" s="731"/>
      <c r="GUX34" s="731"/>
      <c r="GUY34" s="731"/>
      <c r="GUZ34" s="731"/>
      <c r="GVA34" s="731"/>
      <c r="GVB34" s="731"/>
      <c r="GVC34" s="731"/>
      <c r="GVD34" s="731"/>
      <c r="GVE34" s="731"/>
      <c r="GVF34" s="731"/>
      <c r="GVG34" s="731"/>
      <c r="GVH34" s="731"/>
      <c r="GVI34" s="731"/>
      <c r="GVJ34" s="731"/>
      <c r="GVK34" s="731"/>
      <c r="GVL34" s="731"/>
      <c r="GVM34" s="731"/>
      <c r="GVN34" s="731"/>
      <c r="GVO34" s="731"/>
      <c r="GVP34" s="731"/>
      <c r="GVQ34" s="731"/>
      <c r="GVR34" s="731"/>
      <c r="GVS34" s="731"/>
      <c r="GVT34" s="731"/>
      <c r="GVU34" s="731"/>
      <c r="GVV34" s="731"/>
      <c r="GVW34" s="731"/>
      <c r="GVX34" s="731"/>
      <c r="GVY34" s="731"/>
      <c r="GVZ34" s="731"/>
      <c r="GWA34" s="731"/>
      <c r="GWB34" s="731"/>
      <c r="GWC34" s="731"/>
      <c r="GWD34" s="731"/>
      <c r="GWE34" s="731"/>
      <c r="GWF34" s="731"/>
      <c r="GWG34" s="731"/>
      <c r="GWH34" s="731"/>
      <c r="GWI34" s="731"/>
      <c r="GWJ34" s="731"/>
      <c r="GWK34" s="731"/>
      <c r="GWL34" s="731"/>
      <c r="GWM34" s="731"/>
      <c r="GWN34" s="731"/>
      <c r="GWO34" s="731"/>
      <c r="GWP34" s="731"/>
      <c r="GWQ34" s="731"/>
      <c r="GWR34" s="731"/>
      <c r="GWS34" s="731"/>
      <c r="GWT34" s="731"/>
      <c r="GWU34" s="731"/>
      <c r="GWV34" s="731"/>
      <c r="GWW34" s="731"/>
      <c r="GWX34" s="731"/>
      <c r="GWY34" s="731"/>
      <c r="GWZ34" s="731"/>
      <c r="GXA34" s="731"/>
      <c r="GXB34" s="731"/>
      <c r="GXC34" s="731"/>
      <c r="GXD34" s="731"/>
      <c r="GXE34" s="731"/>
      <c r="GXF34" s="731"/>
      <c r="GXG34" s="731"/>
      <c r="GXH34" s="731"/>
      <c r="GXI34" s="731"/>
      <c r="GXJ34" s="731"/>
      <c r="GXK34" s="731"/>
      <c r="GXL34" s="731"/>
      <c r="GXM34" s="731"/>
      <c r="GXN34" s="731"/>
      <c r="GXO34" s="731"/>
      <c r="GXP34" s="731"/>
      <c r="GXQ34" s="731"/>
      <c r="GXR34" s="731"/>
      <c r="GXS34" s="731"/>
      <c r="GXT34" s="731"/>
      <c r="GXU34" s="731"/>
      <c r="GXV34" s="731"/>
      <c r="GXW34" s="731"/>
      <c r="GXX34" s="731"/>
      <c r="GXY34" s="731"/>
      <c r="GXZ34" s="731"/>
      <c r="GYA34" s="731"/>
      <c r="GYB34" s="731"/>
      <c r="GYC34" s="731"/>
      <c r="GYD34" s="731"/>
      <c r="GYE34" s="731"/>
      <c r="GYF34" s="731"/>
      <c r="GYG34" s="731"/>
      <c r="GYH34" s="731"/>
      <c r="GYI34" s="731"/>
      <c r="GYJ34" s="731"/>
      <c r="GYK34" s="731"/>
      <c r="GYL34" s="731"/>
      <c r="GYM34" s="731"/>
      <c r="GYN34" s="731"/>
      <c r="GYO34" s="731"/>
      <c r="GYP34" s="731"/>
      <c r="GYQ34" s="731"/>
      <c r="GYR34" s="731"/>
      <c r="GYS34" s="731"/>
      <c r="GYT34" s="731"/>
      <c r="GYU34" s="731"/>
      <c r="GYV34" s="731"/>
      <c r="GYW34" s="731"/>
      <c r="GYX34" s="731"/>
      <c r="GYY34" s="731"/>
      <c r="GYZ34" s="731"/>
      <c r="GZA34" s="731"/>
      <c r="GZB34" s="731"/>
      <c r="GZC34" s="731"/>
      <c r="GZD34" s="731"/>
      <c r="GZE34" s="731"/>
      <c r="GZF34" s="731"/>
      <c r="GZG34" s="731"/>
      <c r="GZH34" s="731"/>
      <c r="GZI34" s="731"/>
      <c r="GZJ34" s="731"/>
      <c r="GZK34" s="731"/>
      <c r="GZL34" s="731"/>
      <c r="GZM34" s="731"/>
      <c r="GZN34" s="731"/>
      <c r="GZO34" s="731"/>
      <c r="GZP34" s="731"/>
      <c r="GZQ34" s="731"/>
      <c r="GZR34" s="731"/>
      <c r="GZS34" s="731"/>
      <c r="GZT34" s="731"/>
      <c r="GZU34" s="731"/>
      <c r="GZV34" s="731"/>
      <c r="GZW34" s="731"/>
      <c r="GZX34" s="731"/>
      <c r="GZY34" s="731"/>
      <c r="GZZ34" s="731"/>
      <c r="HAA34" s="731"/>
      <c r="HAB34" s="731"/>
      <c r="HAC34" s="731"/>
      <c r="HAD34" s="731"/>
      <c r="HAE34" s="731"/>
      <c r="HAF34" s="731"/>
      <c r="HAG34" s="731"/>
      <c r="HAH34" s="731"/>
      <c r="HAI34" s="731"/>
      <c r="HAJ34" s="731"/>
      <c r="HAK34" s="731"/>
      <c r="HAL34" s="731"/>
      <c r="HAM34" s="731"/>
      <c r="HAN34" s="731"/>
      <c r="HAO34" s="731"/>
      <c r="HAP34" s="731"/>
      <c r="HAQ34" s="731"/>
      <c r="HAR34" s="731"/>
      <c r="HAS34" s="731"/>
      <c r="HAT34" s="731"/>
      <c r="HAU34" s="731"/>
      <c r="HAV34" s="731"/>
      <c r="HAW34" s="731"/>
      <c r="HAX34" s="731"/>
      <c r="HAY34" s="731"/>
      <c r="HAZ34" s="731"/>
      <c r="HBA34" s="731"/>
      <c r="HBB34" s="731"/>
      <c r="HBC34" s="731"/>
      <c r="HBD34" s="731"/>
      <c r="HBE34" s="731"/>
      <c r="HBF34" s="731"/>
      <c r="HBG34" s="731"/>
      <c r="HBH34" s="731"/>
      <c r="HBI34" s="731"/>
      <c r="HBJ34" s="731"/>
      <c r="HBK34" s="731"/>
      <c r="HBL34" s="731"/>
      <c r="HBM34" s="731"/>
      <c r="HBN34" s="731"/>
      <c r="HBO34" s="731"/>
      <c r="HBP34" s="731"/>
      <c r="HBQ34" s="731"/>
      <c r="HBR34" s="731"/>
      <c r="HBS34" s="731"/>
      <c r="HBT34" s="731"/>
      <c r="HBU34" s="731"/>
      <c r="HBV34" s="731"/>
      <c r="HBW34" s="731"/>
      <c r="HBX34" s="731"/>
      <c r="HBY34" s="731"/>
      <c r="HBZ34" s="731"/>
      <c r="HCA34" s="731"/>
      <c r="HCB34" s="731"/>
      <c r="HCC34" s="731"/>
      <c r="HCD34" s="731"/>
      <c r="HCE34" s="731"/>
      <c r="HCF34" s="731"/>
      <c r="HCG34" s="731"/>
      <c r="HCH34" s="731"/>
      <c r="HCI34" s="731"/>
      <c r="HCJ34" s="731"/>
      <c r="HCK34" s="731"/>
      <c r="HCL34" s="731"/>
      <c r="HCM34" s="731"/>
      <c r="HCN34" s="731"/>
      <c r="HCO34" s="731"/>
      <c r="HCP34" s="731"/>
      <c r="HCQ34" s="731"/>
      <c r="HCR34" s="731"/>
      <c r="HCS34" s="731"/>
      <c r="HCT34" s="731"/>
      <c r="HCU34" s="731"/>
      <c r="HCV34" s="731"/>
      <c r="HCW34" s="731"/>
      <c r="HCX34" s="731"/>
      <c r="HCY34" s="731"/>
      <c r="HCZ34" s="731"/>
      <c r="HDA34" s="731"/>
      <c r="HDB34" s="731"/>
      <c r="HDC34" s="731"/>
      <c r="HDD34" s="731"/>
      <c r="HDE34" s="731"/>
      <c r="HDF34" s="731"/>
      <c r="HDG34" s="731"/>
      <c r="HDH34" s="731"/>
      <c r="HDI34" s="731"/>
      <c r="HDJ34" s="731"/>
      <c r="HDK34" s="731"/>
      <c r="HDL34" s="731"/>
      <c r="HDM34" s="731"/>
      <c r="HDN34" s="731"/>
      <c r="HDO34" s="731"/>
      <c r="HDP34" s="731"/>
      <c r="HDQ34" s="731"/>
      <c r="HDR34" s="731"/>
      <c r="HDS34" s="731"/>
      <c r="HDT34" s="731"/>
      <c r="HDU34" s="731"/>
      <c r="HDV34" s="731"/>
      <c r="HDW34" s="731"/>
      <c r="HDX34" s="731"/>
      <c r="HDY34" s="731"/>
      <c r="HDZ34" s="731"/>
      <c r="HEA34" s="731"/>
      <c r="HEB34" s="731"/>
      <c r="HEC34" s="731"/>
      <c r="HED34" s="731"/>
      <c r="HEE34" s="731"/>
      <c r="HEF34" s="731"/>
      <c r="HEG34" s="731"/>
      <c r="HEH34" s="731"/>
      <c r="HEI34" s="731"/>
      <c r="HEJ34" s="731"/>
      <c r="HEK34" s="731"/>
      <c r="HEL34" s="731"/>
      <c r="HEM34" s="731"/>
      <c r="HEN34" s="731"/>
      <c r="HEO34" s="731"/>
      <c r="HEP34" s="731"/>
      <c r="HEQ34" s="731"/>
      <c r="HER34" s="731"/>
      <c r="HES34" s="731"/>
      <c r="HET34" s="731"/>
      <c r="HEU34" s="731"/>
      <c r="HEV34" s="731"/>
      <c r="HEW34" s="731"/>
      <c r="HEX34" s="731"/>
      <c r="HEY34" s="731"/>
      <c r="HEZ34" s="731"/>
      <c r="HFA34" s="731"/>
      <c r="HFB34" s="731"/>
      <c r="HFC34" s="731"/>
      <c r="HFD34" s="731"/>
      <c r="HFE34" s="731"/>
      <c r="HFF34" s="731"/>
      <c r="HFG34" s="731"/>
      <c r="HFH34" s="731"/>
      <c r="HFI34" s="731"/>
      <c r="HFJ34" s="731"/>
      <c r="HFK34" s="731"/>
      <c r="HFL34" s="731"/>
      <c r="HFM34" s="731"/>
      <c r="HFN34" s="731"/>
      <c r="HFO34" s="731"/>
      <c r="HFP34" s="731"/>
      <c r="HFQ34" s="731"/>
      <c r="HFR34" s="731"/>
      <c r="HFS34" s="731"/>
      <c r="HFT34" s="731"/>
      <c r="HFU34" s="731"/>
      <c r="HFV34" s="731"/>
      <c r="HFW34" s="731"/>
      <c r="HFX34" s="731"/>
      <c r="HFY34" s="731"/>
      <c r="HFZ34" s="731"/>
      <c r="HGA34" s="731"/>
      <c r="HGB34" s="731"/>
      <c r="HGC34" s="731"/>
      <c r="HGD34" s="731"/>
      <c r="HGE34" s="731"/>
      <c r="HGF34" s="731"/>
      <c r="HGG34" s="731"/>
      <c r="HGH34" s="731"/>
      <c r="HGI34" s="731"/>
      <c r="HGJ34" s="731"/>
      <c r="HGK34" s="731"/>
      <c r="HGL34" s="731"/>
      <c r="HGM34" s="731"/>
      <c r="HGN34" s="731"/>
      <c r="HGO34" s="731"/>
      <c r="HGP34" s="731"/>
      <c r="HGQ34" s="731"/>
      <c r="HGR34" s="731"/>
      <c r="HGS34" s="731"/>
      <c r="HGT34" s="731"/>
      <c r="HGU34" s="731"/>
      <c r="HGV34" s="731"/>
      <c r="HGW34" s="731"/>
      <c r="HGX34" s="731"/>
      <c r="HGY34" s="731"/>
      <c r="HGZ34" s="731"/>
      <c r="HHA34" s="731"/>
      <c r="HHB34" s="731"/>
      <c r="HHC34" s="731"/>
      <c r="HHD34" s="731"/>
      <c r="HHE34" s="731"/>
      <c r="HHF34" s="731"/>
      <c r="HHG34" s="731"/>
      <c r="HHH34" s="731"/>
      <c r="HHI34" s="731"/>
      <c r="HHJ34" s="731"/>
      <c r="HHK34" s="731"/>
      <c r="HHL34" s="731"/>
      <c r="HHM34" s="731"/>
      <c r="HHN34" s="731"/>
      <c r="HHO34" s="731"/>
      <c r="HHP34" s="731"/>
      <c r="HHQ34" s="731"/>
      <c r="HHR34" s="731"/>
      <c r="HHS34" s="731"/>
      <c r="HHT34" s="731"/>
      <c r="HHU34" s="731"/>
      <c r="HHV34" s="731"/>
      <c r="HHW34" s="731"/>
      <c r="HHX34" s="731"/>
      <c r="HHY34" s="731"/>
      <c r="HHZ34" s="731"/>
      <c r="HIA34" s="731"/>
      <c r="HIB34" s="731"/>
      <c r="HIC34" s="731"/>
      <c r="HID34" s="731"/>
      <c r="HIE34" s="731"/>
      <c r="HIF34" s="731"/>
      <c r="HIG34" s="731"/>
      <c r="HIH34" s="731"/>
      <c r="HII34" s="731"/>
      <c r="HIJ34" s="731"/>
      <c r="HIK34" s="731"/>
      <c r="HIL34" s="731"/>
      <c r="HIM34" s="731"/>
      <c r="HIN34" s="731"/>
      <c r="HIO34" s="731"/>
      <c r="HIP34" s="731"/>
      <c r="HIQ34" s="731"/>
      <c r="HIR34" s="731"/>
      <c r="HIS34" s="731"/>
      <c r="HIT34" s="731"/>
      <c r="HIU34" s="731"/>
      <c r="HIV34" s="731"/>
      <c r="HIW34" s="731"/>
      <c r="HIX34" s="731"/>
      <c r="HIY34" s="731"/>
      <c r="HIZ34" s="731"/>
      <c r="HJA34" s="731"/>
      <c r="HJB34" s="731"/>
      <c r="HJC34" s="731"/>
      <c r="HJD34" s="731"/>
      <c r="HJE34" s="731"/>
      <c r="HJF34" s="731"/>
      <c r="HJG34" s="731"/>
      <c r="HJH34" s="731"/>
      <c r="HJI34" s="731"/>
      <c r="HJJ34" s="731"/>
      <c r="HJK34" s="731"/>
      <c r="HJL34" s="731"/>
      <c r="HJM34" s="731"/>
      <c r="HJN34" s="731"/>
      <c r="HJO34" s="731"/>
      <c r="HJP34" s="731"/>
      <c r="HJQ34" s="731"/>
      <c r="HJR34" s="731"/>
      <c r="HJS34" s="731"/>
      <c r="HJT34" s="731"/>
      <c r="HJU34" s="731"/>
      <c r="HJV34" s="731"/>
      <c r="HJW34" s="731"/>
      <c r="HJX34" s="731"/>
      <c r="HJY34" s="731"/>
      <c r="HJZ34" s="731"/>
      <c r="HKA34" s="731"/>
      <c r="HKB34" s="731"/>
      <c r="HKC34" s="731"/>
      <c r="HKD34" s="731"/>
      <c r="HKE34" s="731"/>
      <c r="HKF34" s="731"/>
      <c r="HKG34" s="731"/>
      <c r="HKH34" s="731"/>
      <c r="HKI34" s="731"/>
      <c r="HKJ34" s="731"/>
      <c r="HKK34" s="731"/>
      <c r="HKL34" s="731"/>
      <c r="HKM34" s="731"/>
      <c r="HKN34" s="731"/>
      <c r="HKO34" s="731"/>
      <c r="HKP34" s="731"/>
      <c r="HKQ34" s="731"/>
      <c r="HKR34" s="731"/>
      <c r="HKS34" s="731"/>
      <c r="HKT34" s="731"/>
      <c r="HKU34" s="731"/>
      <c r="HKV34" s="731"/>
      <c r="HKW34" s="731"/>
      <c r="HKX34" s="731"/>
      <c r="HKY34" s="731"/>
      <c r="HKZ34" s="731"/>
      <c r="HLA34" s="731"/>
      <c r="HLB34" s="731"/>
      <c r="HLC34" s="731"/>
      <c r="HLD34" s="731"/>
      <c r="HLE34" s="731"/>
      <c r="HLF34" s="731"/>
      <c r="HLG34" s="731"/>
      <c r="HLH34" s="731"/>
      <c r="HLI34" s="731"/>
      <c r="HLJ34" s="731"/>
      <c r="HLK34" s="731"/>
      <c r="HLL34" s="731"/>
      <c r="HLM34" s="731"/>
      <c r="HLN34" s="731"/>
      <c r="HLO34" s="731"/>
      <c r="HLP34" s="731"/>
      <c r="HLQ34" s="731"/>
      <c r="HLR34" s="731"/>
      <c r="HLS34" s="731"/>
      <c r="HLT34" s="731"/>
      <c r="HLU34" s="731"/>
      <c r="HLV34" s="731"/>
      <c r="HLW34" s="731"/>
      <c r="HLX34" s="731"/>
      <c r="HLY34" s="731"/>
      <c r="HLZ34" s="731"/>
      <c r="HMA34" s="731"/>
      <c r="HMB34" s="731"/>
      <c r="HMC34" s="731"/>
      <c r="HMD34" s="731"/>
      <c r="HME34" s="731"/>
      <c r="HMF34" s="731"/>
      <c r="HMG34" s="731"/>
      <c r="HMH34" s="731"/>
      <c r="HMI34" s="731"/>
      <c r="HMJ34" s="731"/>
      <c r="HMK34" s="731"/>
      <c r="HML34" s="731"/>
      <c r="HMM34" s="731"/>
      <c r="HMN34" s="731"/>
      <c r="HMO34" s="731"/>
      <c r="HMP34" s="731"/>
      <c r="HMQ34" s="731"/>
      <c r="HMR34" s="731"/>
      <c r="HMS34" s="731"/>
      <c r="HMT34" s="731"/>
      <c r="HMU34" s="731"/>
      <c r="HMV34" s="731"/>
      <c r="HMW34" s="731"/>
      <c r="HMX34" s="731"/>
      <c r="HMY34" s="731"/>
      <c r="HMZ34" s="731"/>
      <c r="HNA34" s="731"/>
      <c r="HNB34" s="731"/>
      <c r="HNC34" s="731"/>
      <c r="HND34" s="731"/>
      <c r="HNE34" s="731"/>
      <c r="HNF34" s="731"/>
      <c r="HNG34" s="731"/>
      <c r="HNH34" s="731"/>
      <c r="HNI34" s="731"/>
      <c r="HNJ34" s="731"/>
      <c r="HNK34" s="731"/>
      <c r="HNL34" s="731"/>
      <c r="HNM34" s="731"/>
      <c r="HNN34" s="731"/>
      <c r="HNO34" s="731"/>
      <c r="HNP34" s="731"/>
      <c r="HNQ34" s="731"/>
      <c r="HNR34" s="731"/>
      <c r="HNS34" s="731"/>
      <c r="HNT34" s="731"/>
      <c r="HNU34" s="731"/>
      <c r="HNV34" s="731"/>
      <c r="HNW34" s="731"/>
      <c r="HNX34" s="731"/>
      <c r="HNY34" s="731"/>
      <c r="HNZ34" s="731"/>
      <c r="HOA34" s="731"/>
      <c r="HOB34" s="731"/>
      <c r="HOC34" s="731"/>
      <c r="HOD34" s="731"/>
      <c r="HOE34" s="731"/>
      <c r="HOF34" s="731"/>
      <c r="HOG34" s="731"/>
      <c r="HOH34" s="731"/>
      <c r="HOI34" s="731"/>
      <c r="HOJ34" s="731"/>
      <c r="HOK34" s="731"/>
      <c r="HOL34" s="731"/>
      <c r="HOM34" s="731"/>
      <c r="HON34" s="731"/>
      <c r="HOO34" s="731"/>
      <c r="HOP34" s="731"/>
      <c r="HOQ34" s="731"/>
      <c r="HOR34" s="731"/>
      <c r="HOS34" s="731"/>
      <c r="HOT34" s="731"/>
      <c r="HOU34" s="731"/>
      <c r="HOV34" s="731"/>
      <c r="HOW34" s="731"/>
      <c r="HOX34" s="731"/>
      <c r="HOY34" s="731"/>
      <c r="HOZ34" s="731"/>
      <c r="HPA34" s="731"/>
      <c r="HPB34" s="731"/>
      <c r="HPC34" s="731"/>
      <c r="HPD34" s="731"/>
      <c r="HPE34" s="731"/>
      <c r="HPF34" s="731"/>
      <c r="HPG34" s="731"/>
      <c r="HPH34" s="731"/>
      <c r="HPI34" s="731"/>
      <c r="HPJ34" s="731"/>
      <c r="HPK34" s="731"/>
      <c r="HPL34" s="731"/>
      <c r="HPM34" s="731"/>
      <c r="HPN34" s="731"/>
      <c r="HPO34" s="731"/>
      <c r="HPP34" s="731"/>
      <c r="HPQ34" s="731"/>
      <c r="HPR34" s="731"/>
      <c r="HPS34" s="731"/>
      <c r="HPT34" s="731"/>
      <c r="HPU34" s="731"/>
      <c r="HPV34" s="731"/>
      <c r="HPW34" s="731"/>
      <c r="HPX34" s="731"/>
      <c r="HPY34" s="731"/>
      <c r="HPZ34" s="731"/>
      <c r="HQA34" s="731"/>
      <c r="HQB34" s="731"/>
      <c r="HQC34" s="731"/>
      <c r="HQD34" s="731"/>
      <c r="HQE34" s="731"/>
      <c r="HQF34" s="731"/>
      <c r="HQG34" s="731"/>
      <c r="HQH34" s="731"/>
      <c r="HQI34" s="731"/>
      <c r="HQJ34" s="731"/>
      <c r="HQK34" s="731"/>
      <c r="HQL34" s="731"/>
      <c r="HQM34" s="731"/>
      <c r="HQN34" s="731"/>
      <c r="HQO34" s="731"/>
      <c r="HQP34" s="731"/>
      <c r="HQQ34" s="731"/>
      <c r="HQR34" s="731"/>
      <c r="HQS34" s="731"/>
      <c r="HQT34" s="731"/>
      <c r="HQU34" s="731"/>
      <c r="HQV34" s="731"/>
      <c r="HQW34" s="731"/>
      <c r="HQX34" s="731"/>
      <c r="HQY34" s="731"/>
      <c r="HQZ34" s="731"/>
      <c r="HRA34" s="731"/>
      <c r="HRB34" s="731"/>
      <c r="HRC34" s="731"/>
      <c r="HRD34" s="731"/>
      <c r="HRE34" s="731"/>
      <c r="HRF34" s="731"/>
      <c r="HRG34" s="731"/>
      <c r="HRH34" s="731"/>
      <c r="HRI34" s="731"/>
      <c r="HRJ34" s="731"/>
      <c r="HRK34" s="731"/>
      <c r="HRL34" s="731"/>
      <c r="HRM34" s="731"/>
      <c r="HRN34" s="731"/>
      <c r="HRO34" s="731"/>
      <c r="HRP34" s="731"/>
      <c r="HRQ34" s="731"/>
      <c r="HRR34" s="731"/>
      <c r="HRS34" s="731"/>
      <c r="HRT34" s="731"/>
      <c r="HRU34" s="731"/>
      <c r="HRV34" s="731"/>
      <c r="HRW34" s="731"/>
      <c r="HRX34" s="731"/>
      <c r="HRY34" s="731"/>
      <c r="HRZ34" s="731"/>
      <c r="HSA34" s="731"/>
      <c r="HSB34" s="731"/>
      <c r="HSC34" s="731"/>
      <c r="HSD34" s="731"/>
      <c r="HSE34" s="731"/>
      <c r="HSF34" s="731"/>
      <c r="HSG34" s="731"/>
      <c r="HSH34" s="731"/>
      <c r="HSI34" s="731"/>
      <c r="HSJ34" s="731"/>
      <c r="HSK34" s="731"/>
      <c r="HSL34" s="731"/>
      <c r="HSM34" s="731"/>
      <c r="HSN34" s="731"/>
      <c r="HSO34" s="731"/>
      <c r="HSP34" s="731"/>
      <c r="HSQ34" s="731"/>
      <c r="HSR34" s="731"/>
      <c r="HSS34" s="731"/>
      <c r="HST34" s="731"/>
      <c r="HSU34" s="731"/>
      <c r="HSV34" s="731"/>
      <c r="HSW34" s="731"/>
      <c r="HSX34" s="731"/>
      <c r="HSY34" s="731"/>
      <c r="HSZ34" s="731"/>
      <c r="HTA34" s="731"/>
      <c r="HTB34" s="731"/>
      <c r="HTC34" s="731"/>
      <c r="HTD34" s="731"/>
      <c r="HTE34" s="731"/>
      <c r="HTF34" s="731"/>
      <c r="HTG34" s="731"/>
      <c r="HTH34" s="731"/>
      <c r="HTI34" s="731"/>
      <c r="HTJ34" s="731"/>
      <c r="HTK34" s="731"/>
      <c r="HTL34" s="731"/>
      <c r="HTM34" s="731"/>
      <c r="HTN34" s="731"/>
      <c r="HTO34" s="731"/>
      <c r="HTP34" s="731"/>
      <c r="HTQ34" s="731"/>
      <c r="HTR34" s="731"/>
      <c r="HTS34" s="731"/>
      <c r="HTT34" s="731"/>
      <c r="HTU34" s="731"/>
      <c r="HTV34" s="731"/>
      <c r="HTW34" s="731"/>
      <c r="HTX34" s="731"/>
      <c r="HTY34" s="731"/>
      <c r="HTZ34" s="731"/>
      <c r="HUA34" s="731"/>
      <c r="HUB34" s="731"/>
      <c r="HUC34" s="731"/>
      <c r="HUD34" s="731"/>
      <c r="HUE34" s="731"/>
      <c r="HUF34" s="731"/>
      <c r="HUG34" s="731"/>
      <c r="HUH34" s="731"/>
      <c r="HUI34" s="731"/>
      <c r="HUJ34" s="731"/>
      <c r="HUK34" s="731"/>
      <c r="HUL34" s="731"/>
      <c r="HUM34" s="731"/>
      <c r="HUN34" s="731"/>
      <c r="HUO34" s="731"/>
      <c r="HUP34" s="731"/>
      <c r="HUQ34" s="731"/>
      <c r="HUR34" s="731"/>
      <c r="HUS34" s="731"/>
      <c r="HUT34" s="731"/>
      <c r="HUU34" s="731"/>
      <c r="HUV34" s="731"/>
      <c r="HUW34" s="731"/>
      <c r="HUX34" s="731"/>
      <c r="HUY34" s="731"/>
      <c r="HUZ34" s="731"/>
      <c r="HVA34" s="731"/>
      <c r="HVB34" s="731"/>
      <c r="HVC34" s="731"/>
      <c r="HVD34" s="731"/>
      <c r="HVE34" s="731"/>
      <c r="HVF34" s="731"/>
      <c r="HVG34" s="731"/>
      <c r="HVH34" s="731"/>
      <c r="HVI34" s="731"/>
      <c r="HVJ34" s="731"/>
      <c r="HVK34" s="731"/>
      <c r="HVL34" s="731"/>
      <c r="HVM34" s="731"/>
      <c r="HVN34" s="731"/>
      <c r="HVO34" s="731"/>
      <c r="HVP34" s="731"/>
      <c r="HVQ34" s="731"/>
      <c r="HVR34" s="731"/>
      <c r="HVS34" s="731"/>
      <c r="HVT34" s="731"/>
      <c r="HVU34" s="731"/>
      <c r="HVV34" s="731"/>
      <c r="HVW34" s="731"/>
      <c r="HVX34" s="731"/>
      <c r="HVY34" s="731"/>
      <c r="HVZ34" s="731"/>
      <c r="HWA34" s="731"/>
      <c r="HWB34" s="731"/>
      <c r="HWC34" s="731"/>
      <c r="HWD34" s="731"/>
      <c r="HWE34" s="731"/>
      <c r="HWF34" s="731"/>
      <c r="HWG34" s="731"/>
      <c r="HWH34" s="731"/>
      <c r="HWI34" s="731"/>
      <c r="HWJ34" s="731"/>
      <c r="HWK34" s="731"/>
      <c r="HWL34" s="731"/>
      <c r="HWM34" s="731"/>
      <c r="HWN34" s="731"/>
      <c r="HWO34" s="731"/>
      <c r="HWP34" s="731"/>
      <c r="HWQ34" s="731"/>
      <c r="HWR34" s="731"/>
      <c r="HWS34" s="731"/>
      <c r="HWT34" s="731"/>
      <c r="HWU34" s="731"/>
      <c r="HWV34" s="731"/>
      <c r="HWW34" s="731"/>
      <c r="HWX34" s="731"/>
      <c r="HWY34" s="731"/>
      <c r="HWZ34" s="731"/>
      <c r="HXA34" s="731"/>
      <c r="HXB34" s="731"/>
      <c r="HXC34" s="731"/>
      <c r="HXD34" s="731"/>
      <c r="HXE34" s="731"/>
      <c r="HXF34" s="731"/>
      <c r="HXG34" s="731"/>
      <c r="HXH34" s="731"/>
      <c r="HXI34" s="731"/>
      <c r="HXJ34" s="731"/>
      <c r="HXK34" s="731"/>
      <c r="HXL34" s="731"/>
      <c r="HXM34" s="731"/>
      <c r="HXN34" s="731"/>
      <c r="HXO34" s="731"/>
      <c r="HXP34" s="731"/>
      <c r="HXQ34" s="731"/>
      <c r="HXR34" s="731"/>
      <c r="HXS34" s="731"/>
      <c r="HXT34" s="731"/>
      <c r="HXU34" s="731"/>
      <c r="HXV34" s="731"/>
      <c r="HXW34" s="731"/>
      <c r="HXX34" s="731"/>
      <c r="HXY34" s="731"/>
      <c r="HXZ34" s="731"/>
      <c r="HYA34" s="731"/>
      <c r="HYB34" s="731"/>
      <c r="HYC34" s="731"/>
      <c r="HYD34" s="731"/>
      <c r="HYE34" s="731"/>
      <c r="HYF34" s="731"/>
      <c r="HYG34" s="731"/>
      <c r="HYH34" s="731"/>
      <c r="HYI34" s="731"/>
      <c r="HYJ34" s="731"/>
      <c r="HYK34" s="731"/>
      <c r="HYL34" s="731"/>
      <c r="HYM34" s="731"/>
      <c r="HYN34" s="731"/>
      <c r="HYO34" s="731"/>
      <c r="HYP34" s="731"/>
      <c r="HYQ34" s="731"/>
      <c r="HYR34" s="731"/>
      <c r="HYS34" s="731"/>
      <c r="HYT34" s="731"/>
      <c r="HYU34" s="731"/>
      <c r="HYV34" s="731"/>
      <c r="HYW34" s="731"/>
      <c r="HYX34" s="731"/>
      <c r="HYY34" s="731"/>
      <c r="HYZ34" s="731"/>
      <c r="HZA34" s="731"/>
      <c r="HZB34" s="731"/>
      <c r="HZC34" s="731"/>
      <c r="HZD34" s="731"/>
      <c r="HZE34" s="731"/>
      <c r="HZF34" s="731"/>
      <c r="HZG34" s="731"/>
      <c r="HZH34" s="731"/>
      <c r="HZI34" s="731"/>
      <c r="HZJ34" s="731"/>
      <c r="HZK34" s="731"/>
      <c r="HZL34" s="731"/>
      <c r="HZM34" s="731"/>
      <c r="HZN34" s="731"/>
      <c r="HZO34" s="731"/>
      <c r="HZP34" s="731"/>
      <c r="HZQ34" s="731"/>
      <c r="HZR34" s="731"/>
      <c r="HZS34" s="731"/>
      <c r="HZT34" s="731"/>
      <c r="HZU34" s="731"/>
      <c r="HZV34" s="731"/>
      <c r="HZW34" s="731"/>
      <c r="HZX34" s="731"/>
      <c r="HZY34" s="731"/>
      <c r="HZZ34" s="731"/>
      <c r="IAA34" s="731"/>
      <c r="IAB34" s="731"/>
      <c r="IAC34" s="731"/>
      <c r="IAD34" s="731"/>
      <c r="IAE34" s="731"/>
      <c r="IAF34" s="731"/>
      <c r="IAG34" s="731"/>
      <c r="IAH34" s="731"/>
      <c r="IAI34" s="731"/>
      <c r="IAJ34" s="731"/>
      <c r="IAK34" s="731"/>
      <c r="IAL34" s="731"/>
      <c r="IAM34" s="731"/>
      <c r="IAN34" s="731"/>
      <c r="IAO34" s="731"/>
      <c r="IAP34" s="731"/>
      <c r="IAQ34" s="731"/>
      <c r="IAR34" s="731"/>
      <c r="IAS34" s="731"/>
      <c r="IAT34" s="731"/>
      <c r="IAU34" s="731"/>
      <c r="IAV34" s="731"/>
      <c r="IAW34" s="731"/>
      <c r="IAX34" s="731"/>
      <c r="IAY34" s="731"/>
      <c r="IAZ34" s="731"/>
      <c r="IBA34" s="731"/>
      <c r="IBB34" s="731"/>
      <c r="IBC34" s="731"/>
      <c r="IBD34" s="731"/>
      <c r="IBE34" s="731"/>
      <c r="IBF34" s="731"/>
      <c r="IBG34" s="731"/>
      <c r="IBH34" s="731"/>
      <c r="IBI34" s="731"/>
      <c r="IBJ34" s="731"/>
      <c r="IBK34" s="731"/>
      <c r="IBL34" s="731"/>
      <c r="IBM34" s="731"/>
      <c r="IBN34" s="731"/>
      <c r="IBO34" s="731"/>
      <c r="IBP34" s="731"/>
      <c r="IBQ34" s="731"/>
      <c r="IBR34" s="731"/>
      <c r="IBS34" s="731"/>
      <c r="IBT34" s="731"/>
      <c r="IBU34" s="731"/>
      <c r="IBV34" s="731"/>
      <c r="IBW34" s="731"/>
      <c r="IBX34" s="731"/>
      <c r="IBY34" s="731"/>
      <c r="IBZ34" s="731"/>
      <c r="ICA34" s="731"/>
      <c r="ICB34" s="731"/>
      <c r="ICC34" s="731"/>
      <c r="ICD34" s="731"/>
      <c r="ICE34" s="731"/>
      <c r="ICF34" s="731"/>
      <c r="ICG34" s="731"/>
      <c r="ICH34" s="731"/>
      <c r="ICI34" s="731"/>
      <c r="ICJ34" s="731"/>
      <c r="ICK34" s="731"/>
      <c r="ICL34" s="731"/>
      <c r="ICM34" s="731"/>
      <c r="ICN34" s="731"/>
      <c r="ICO34" s="731"/>
      <c r="ICP34" s="731"/>
      <c r="ICQ34" s="731"/>
      <c r="ICR34" s="731"/>
      <c r="ICS34" s="731"/>
      <c r="ICT34" s="731"/>
      <c r="ICU34" s="731"/>
      <c r="ICV34" s="731"/>
      <c r="ICW34" s="731"/>
      <c r="ICX34" s="731"/>
      <c r="ICY34" s="731"/>
      <c r="ICZ34" s="731"/>
      <c r="IDA34" s="731"/>
      <c r="IDB34" s="731"/>
      <c r="IDC34" s="731"/>
      <c r="IDD34" s="731"/>
      <c r="IDE34" s="731"/>
      <c r="IDF34" s="731"/>
      <c r="IDG34" s="731"/>
      <c r="IDH34" s="731"/>
      <c r="IDI34" s="731"/>
      <c r="IDJ34" s="731"/>
      <c r="IDK34" s="731"/>
      <c r="IDL34" s="731"/>
      <c r="IDM34" s="731"/>
      <c r="IDN34" s="731"/>
      <c r="IDO34" s="731"/>
      <c r="IDP34" s="731"/>
      <c r="IDQ34" s="731"/>
      <c r="IDR34" s="731"/>
      <c r="IDS34" s="731"/>
      <c r="IDT34" s="731"/>
      <c r="IDU34" s="731"/>
      <c r="IDV34" s="731"/>
      <c r="IDW34" s="731"/>
      <c r="IDX34" s="731"/>
      <c r="IDY34" s="731"/>
      <c r="IDZ34" s="731"/>
      <c r="IEA34" s="731"/>
      <c r="IEB34" s="731"/>
      <c r="IEC34" s="731"/>
      <c r="IED34" s="731"/>
      <c r="IEE34" s="731"/>
      <c r="IEF34" s="731"/>
      <c r="IEG34" s="731"/>
      <c r="IEH34" s="731"/>
      <c r="IEI34" s="731"/>
      <c r="IEJ34" s="731"/>
      <c r="IEK34" s="731"/>
      <c r="IEL34" s="731"/>
      <c r="IEM34" s="731"/>
      <c r="IEN34" s="731"/>
      <c r="IEO34" s="731"/>
      <c r="IEP34" s="731"/>
      <c r="IEQ34" s="731"/>
      <c r="IER34" s="731"/>
      <c r="IES34" s="731"/>
      <c r="IET34" s="731"/>
      <c r="IEU34" s="731"/>
      <c r="IEV34" s="731"/>
      <c r="IEW34" s="731"/>
      <c r="IEX34" s="731"/>
      <c r="IEY34" s="731"/>
      <c r="IEZ34" s="731"/>
      <c r="IFA34" s="731"/>
      <c r="IFB34" s="731"/>
      <c r="IFC34" s="731"/>
      <c r="IFD34" s="731"/>
      <c r="IFE34" s="731"/>
      <c r="IFF34" s="731"/>
      <c r="IFG34" s="731"/>
      <c r="IFH34" s="731"/>
      <c r="IFI34" s="731"/>
      <c r="IFJ34" s="731"/>
      <c r="IFK34" s="731"/>
      <c r="IFL34" s="731"/>
      <c r="IFM34" s="731"/>
      <c r="IFN34" s="731"/>
      <c r="IFO34" s="731"/>
      <c r="IFP34" s="731"/>
      <c r="IFQ34" s="731"/>
      <c r="IFR34" s="731"/>
      <c r="IFS34" s="731"/>
      <c r="IFT34" s="731"/>
      <c r="IFU34" s="731"/>
      <c r="IFV34" s="731"/>
      <c r="IFW34" s="731"/>
      <c r="IFX34" s="731"/>
      <c r="IFY34" s="731"/>
      <c r="IFZ34" s="731"/>
      <c r="IGA34" s="731"/>
      <c r="IGB34" s="731"/>
      <c r="IGC34" s="731"/>
      <c r="IGD34" s="731"/>
      <c r="IGE34" s="731"/>
      <c r="IGF34" s="731"/>
      <c r="IGG34" s="731"/>
      <c r="IGH34" s="731"/>
      <c r="IGI34" s="731"/>
      <c r="IGJ34" s="731"/>
      <c r="IGK34" s="731"/>
      <c r="IGL34" s="731"/>
      <c r="IGM34" s="731"/>
      <c r="IGN34" s="731"/>
      <c r="IGO34" s="731"/>
      <c r="IGP34" s="731"/>
      <c r="IGQ34" s="731"/>
      <c r="IGR34" s="731"/>
      <c r="IGS34" s="731"/>
      <c r="IGT34" s="731"/>
      <c r="IGU34" s="731"/>
      <c r="IGV34" s="731"/>
      <c r="IGW34" s="731"/>
      <c r="IGX34" s="731"/>
      <c r="IGY34" s="731"/>
      <c r="IGZ34" s="731"/>
      <c r="IHA34" s="731"/>
      <c r="IHB34" s="731"/>
      <c r="IHC34" s="731"/>
      <c r="IHD34" s="731"/>
      <c r="IHE34" s="731"/>
      <c r="IHF34" s="731"/>
      <c r="IHG34" s="731"/>
      <c r="IHH34" s="731"/>
      <c r="IHI34" s="731"/>
      <c r="IHJ34" s="731"/>
      <c r="IHK34" s="731"/>
      <c r="IHL34" s="731"/>
      <c r="IHM34" s="731"/>
      <c r="IHN34" s="731"/>
      <c r="IHO34" s="731"/>
      <c r="IHP34" s="731"/>
      <c r="IHQ34" s="731"/>
      <c r="IHR34" s="731"/>
      <c r="IHS34" s="731"/>
      <c r="IHT34" s="731"/>
      <c r="IHU34" s="731"/>
      <c r="IHV34" s="731"/>
      <c r="IHW34" s="731"/>
      <c r="IHX34" s="731"/>
      <c r="IHY34" s="731"/>
      <c r="IHZ34" s="731"/>
      <c r="IIA34" s="731"/>
      <c r="IIB34" s="731"/>
      <c r="IIC34" s="731"/>
      <c r="IID34" s="731"/>
      <c r="IIE34" s="731"/>
      <c r="IIF34" s="731"/>
      <c r="IIG34" s="731"/>
      <c r="IIH34" s="731"/>
      <c r="III34" s="731"/>
      <c r="IIJ34" s="731"/>
      <c r="IIK34" s="731"/>
      <c r="IIL34" s="731"/>
      <c r="IIM34" s="731"/>
      <c r="IIN34" s="731"/>
      <c r="IIO34" s="731"/>
      <c r="IIP34" s="731"/>
      <c r="IIQ34" s="731"/>
      <c r="IIR34" s="731"/>
      <c r="IIS34" s="731"/>
      <c r="IIT34" s="731"/>
      <c r="IIU34" s="731"/>
      <c r="IIV34" s="731"/>
      <c r="IIW34" s="731"/>
      <c r="IIX34" s="731"/>
      <c r="IIY34" s="731"/>
      <c r="IIZ34" s="731"/>
      <c r="IJA34" s="731"/>
      <c r="IJB34" s="731"/>
      <c r="IJC34" s="731"/>
      <c r="IJD34" s="731"/>
      <c r="IJE34" s="731"/>
      <c r="IJF34" s="731"/>
      <c r="IJG34" s="731"/>
      <c r="IJH34" s="731"/>
      <c r="IJI34" s="731"/>
      <c r="IJJ34" s="731"/>
      <c r="IJK34" s="731"/>
      <c r="IJL34" s="731"/>
      <c r="IJM34" s="731"/>
      <c r="IJN34" s="731"/>
      <c r="IJO34" s="731"/>
      <c r="IJP34" s="731"/>
      <c r="IJQ34" s="731"/>
      <c r="IJR34" s="731"/>
      <c r="IJS34" s="731"/>
      <c r="IJT34" s="731"/>
      <c r="IJU34" s="731"/>
      <c r="IJV34" s="731"/>
      <c r="IJW34" s="731"/>
      <c r="IJX34" s="731"/>
      <c r="IJY34" s="731"/>
      <c r="IJZ34" s="731"/>
      <c r="IKA34" s="731"/>
      <c r="IKB34" s="731"/>
      <c r="IKC34" s="731"/>
      <c r="IKD34" s="731"/>
      <c r="IKE34" s="731"/>
      <c r="IKF34" s="731"/>
      <c r="IKG34" s="731"/>
      <c r="IKH34" s="731"/>
      <c r="IKI34" s="731"/>
      <c r="IKJ34" s="731"/>
      <c r="IKK34" s="731"/>
      <c r="IKL34" s="731"/>
      <c r="IKM34" s="731"/>
      <c r="IKN34" s="731"/>
      <c r="IKO34" s="731"/>
      <c r="IKP34" s="731"/>
      <c r="IKQ34" s="731"/>
      <c r="IKR34" s="731"/>
      <c r="IKS34" s="731"/>
      <c r="IKT34" s="731"/>
      <c r="IKU34" s="731"/>
      <c r="IKV34" s="731"/>
      <c r="IKW34" s="731"/>
      <c r="IKX34" s="731"/>
      <c r="IKY34" s="731"/>
      <c r="IKZ34" s="731"/>
      <c r="ILA34" s="731"/>
      <c r="ILB34" s="731"/>
      <c r="ILC34" s="731"/>
      <c r="ILD34" s="731"/>
      <c r="ILE34" s="731"/>
      <c r="ILF34" s="731"/>
      <c r="ILG34" s="731"/>
      <c r="ILH34" s="731"/>
      <c r="ILI34" s="731"/>
      <c r="ILJ34" s="731"/>
      <c r="ILK34" s="731"/>
      <c r="ILL34" s="731"/>
      <c r="ILM34" s="731"/>
      <c r="ILN34" s="731"/>
      <c r="ILO34" s="731"/>
      <c r="ILP34" s="731"/>
      <c r="ILQ34" s="731"/>
      <c r="ILR34" s="731"/>
      <c r="ILS34" s="731"/>
      <c r="ILT34" s="731"/>
      <c r="ILU34" s="731"/>
      <c r="ILV34" s="731"/>
      <c r="ILW34" s="731"/>
      <c r="ILX34" s="731"/>
      <c r="ILY34" s="731"/>
      <c r="ILZ34" s="731"/>
      <c r="IMA34" s="731"/>
      <c r="IMB34" s="731"/>
      <c r="IMC34" s="731"/>
      <c r="IMD34" s="731"/>
      <c r="IME34" s="731"/>
      <c r="IMF34" s="731"/>
      <c r="IMG34" s="731"/>
      <c r="IMH34" s="731"/>
      <c r="IMI34" s="731"/>
      <c r="IMJ34" s="731"/>
      <c r="IMK34" s="731"/>
      <c r="IML34" s="731"/>
      <c r="IMM34" s="731"/>
      <c r="IMN34" s="731"/>
      <c r="IMO34" s="731"/>
      <c r="IMP34" s="731"/>
      <c r="IMQ34" s="731"/>
      <c r="IMR34" s="731"/>
      <c r="IMS34" s="731"/>
      <c r="IMT34" s="731"/>
      <c r="IMU34" s="731"/>
      <c r="IMV34" s="731"/>
      <c r="IMW34" s="731"/>
      <c r="IMX34" s="731"/>
      <c r="IMY34" s="731"/>
      <c r="IMZ34" s="731"/>
      <c r="INA34" s="731"/>
      <c r="INB34" s="731"/>
      <c r="INC34" s="731"/>
      <c r="IND34" s="731"/>
      <c r="INE34" s="731"/>
      <c r="INF34" s="731"/>
      <c r="ING34" s="731"/>
      <c r="INH34" s="731"/>
      <c r="INI34" s="731"/>
      <c r="INJ34" s="731"/>
      <c r="INK34" s="731"/>
      <c r="INL34" s="731"/>
      <c r="INM34" s="731"/>
      <c r="INN34" s="731"/>
      <c r="INO34" s="731"/>
      <c r="INP34" s="731"/>
      <c r="INQ34" s="731"/>
      <c r="INR34" s="731"/>
      <c r="INS34" s="731"/>
      <c r="INT34" s="731"/>
      <c r="INU34" s="731"/>
      <c r="INV34" s="731"/>
      <c r="INW34" s="731"/>
      <c r="INX34" s="731"/>
      <c r="INY34" s="731"/>
      <c r="INZ34" s="731"/>
      <c r="IOA34" s="731"/>
      <c r="IOB34" s="731"/>
      <c r="IOC34" s="731"/>
      <c r="IOD34" s="731"/>
      <c r="IOE34" s="731"/>
      <c r="IOF34" s="731"/>
      <c r="IOG34" s="731"/>
      <c r="IOH34" s="731"/>
      <c r="IOI34" s="731"/>
      <c r="IOJ34" s="731"/>
      <c r="IOK34" s="731"/>
      <c r="IOL34" s="731"/>
      <c r="IOM34" s="731"/>
      <c r="ION34" s="731"/>
      <c r="IOO34" s="731"/>
      <c r="IOP34" s="731"/>
      <c r="IOQ34" s="731"/>
      <c r="IOR34" s="731"/>
      <c r="IOS34" s="731"/>
      <c r="IOT34" s="731"/>
      <c r="IOU34" s="731"/>
      <c r="IOV34" s="731"/>
      <c r="IOW34" s="731"/>
      <c r="IOX34" s="731"/>
      <c r="IOY34" s="731"/>
      <c r="IOZ34" s="731"/>
      <c r="IPA34" s="731"/>
      <c r="IPB34" s="731"/>
      <c r="IPC34" s="731"/>
      <c r="IPD34" s="731"/>
      <c r="IPE34" s="731"/>
      <c r="IPF34" s="731"/>
      <c r="IPG34" s="731"/>
      <c r="IPH34" s="731"/>
      <c r="IPI34" s="731"/>
      <c r="IPJ34" s="731"/>
      <c r="IPK34" s="731"/>
      <c r="IPL34" s="731"/>
      <c r="IPM34" s="731"/>
      <c r="IPN34" s="731"/>
      <c r="IPO34" s="731"/>
      <c r="IPP34" s="731"/>
      <c r="IPQ34" s="731"/>
      <c r="IPR34" s="731"/>
      <c r="IPS34" s="731"/>
      <c r="IPT34" s="731"/>
      <c r="IPU34" s="731"/>
      <c r="IPV34" s="731"/>
      <c r="IPW34" s="731"/>
      <c r="IPX34" s="731"/>
      <c r="IPY34" s="731"/>
      <c r="IPZ34" s="731"/>
      <c r="IQA34" s="731"/>
      <c r="IQB34" s="731"/>
      <c r="IQC34" s="731"/>
      <c r="IQD34" s="731"/>
      <c r="IQE34" s="731"/>
      <c r="IQF34" s="731"/>
      <c r="IQG34" s="731"/>
      <c r="IQH34" s="731"/>
      <c r="IQI34" s="731"/>
      <c r="IQJ34" s="731"/>
      <c r="IQK34" s="731"/>
      <c r="IQL34" s="731"/>
      <c r="IQM34" s="731"/>
      <c r="IQN34" s="731"/>
      <c r="IQO34" s="731"/>
      <c r="IQP34" s="731"/>
      <c r="IQQ34" s="731"/>
      <c r="IQR34" s="731"/>
      <c r="IQS34" s="731"/>
      <c r="IQT34" s="731"/>
      <c r="IQU34" s="731"/>
      <c r="IQV34" s="731"/>
      <c r="IQW34" s="731"/>
      <c r="IQX34" s="731"/>
      <c r="IQY34" s="731"/>
      <c r="IQZ34" s="731"/>
      <c r="IRA34" s="731"/>
      <c r="IRB34" s="731"/>
      <c r="IRC34" s="731"/>
      <c r="IRD34" s="731"/>
      <c r="IRE34" s="731"/>
      <c r="IRF34" s="731"/>
      <c r="IRG34" s="731"/>
      <c r="IRH34" s="731"/>
      <c r="IRI34" s="731"/>
      <c r="IRJ34" s="731"/>
      <c r="IRK34" s="731"/>
      <c r="IRL34" s="731"/>
      <c r="IRM34" s="731"/>
      <c r="IRN34" s="731"/>
      <c r="IRO34" s="731"/>
      <c r="IRP34" s="731"/>
      <c r="IRQ34" s="731"/>
      <c r="IRR34" s="731"/>
      <c r="IRS34" s="731"/>
      <c r="IRT34" s="731"/>
      <c r="IRU34" s="731"/>
      <c r="IRV34" s="731"/>
      <c r="IRW34" s="731"/>
      <c r="IRX34" s="731"/>
      <c r="IRY34" s="731"/>
      <c r="IRZ34" s="731"/>
      <c r="ISA34" s="731"/>
      <c r="ISB34" s="731"/>
      <c r="ISC34" s="731"/>
      <c r="ISD34" s="731"/>
      <c r="ISE34" s="731"/>
      <c r="ISF34" s="731"/>
      <c r="ISG34" s="731"/>
      <c r="ISH34" s="731"/>
      <c r="ISI34" s="731"/>
      <c r="ISJ34" s="731"/>
      <c r="ISK34" s="731"/>
      <c r="ISL34" s="731"/>
      <c r="ISM34" s="731"/>
      <c r="ISN34" s="731"/>
      <c r="ISO34" s="731"/>
      <c r="ISP34" s="731"/>
      <c r="ISQ34" s="731"/>
      <c r="ISR34" s="731"/>
      <c r="ISS34" s="731"/>
      <c r="IST34" s="731"/>
      <c r="ISU34" s="731"/>
      <c r="ISV34" s="731"/>
      <c r="ISW34" s="731"/>
      <c r="ISX34" s="731"/>
      <c r="ISY34" s="731"/>
      <c r="ISZ34" s="731"/>
      <c r="ITA34" s="731"/>
      <c r="ITB34" s="731"/>
      <c r="ITC34" s="731"/>
      <c r="ITD34" s="731"/>
      <c r="ITE34" s="731"/>
      <c r="ITF34" s="731"/>
      <c r="ITG34" s="731"/>
      <c r="ITH34" s="731"/>
      <c r="ITI34" s="731"/>
      <c r="ITJ34" s="731"/>
      <c r="ITK34" s="731"/>
      <c r="ITL34" s="731"/>
      <c r="ITM34" s="731"/>
      <c r="ITN34" s="731"/>
      <c r="ITO34" s="731"/>
      <c r="ITP34" s="731"/>
      <c r="ITQ34" s="731"/>
      <c r="ITR34" s="731"/>
      <c r="ITS34" s="731"/>
      <c r="ITT34" s="731"/>
      <c r="ITU34" s="731"/>
      <c r="ITV34" s="731"/>
      <c r="ITW34" s="731"/>
      <c r="ITX34" s="731"/>
      <c r="ITY34" s="731"/>
      <c r="ITZ34" s="731"/>
      <c r="IUA34" s="731"/>
      <c r="IUB34" s="731"/>
      <c r="IUC34" s="731"/>
      <c r="IUD34" s="731"/>
      <c r="IUE34" s="731"/>
      <c r="IUF34" s="731"/>
      <c r="IUG34" s="731"/>
      <c r="IUH34" s="731"/>
      <c r="IUI34" s="731"/>
      <c r="IUJ34" s="731"/>
      <c r="IUK34" s="731"/>
      <c r="IUL34" s="731"/>
      <c r="IUM34" s="731"/>
      <c r="IUN34" s="731"/>
      <c r="IUO34" s="731"/>
      <c r="IUP34" s="731"/>
      <c r="IUQ34" s="731"/>
      <c r="IUR34" s="731"/>
      <c r="IUS34" s="731"/>
      <c r="IUT34" s="731"/>
      <c r="IUU34" s="731"/>
      <c r="IUV34" s="731"/>
      <c r="IUW34" s="731"/>
      <c r="IUX34" s="731"/>
      <c r="IUY34" s="731"/>
      <c r="IUZ34" s="731"/>
      <c r="IVA34" s="731"/>
      <c r="IVB34" s="731"/>
      <c r="IVC34" s="731"/>
      <c r="IVD34" s="731"/>
      <c r="IVE34" s="731"/>
      <c r="IVF34" s="731"/>
      <c r="IVG34" s="731"/>
      <c r="IVH34" s="731"/>
      <c r="IVI34" s="731"/>
      <c r="IVJ34" s="731"/>
      <c r="IVK34" s="731"/>
      <c r="IVL34" s="731"/>
      <c r="IVM34" s="731"/>
      <c r="IVN34" s="731"/>
      <c r="IVO34" s="731"/>
      <c r="IVP34" s="731"/>
      <c r="IVQ34" s="731"/>
      <c r="IVR34" s="731"/>
      <c r="IVS34" s="731"/>
      <c r="IVT34" s="731"/>
      <c r="IVU34" s="731"/>
      <c r="IVV34" s="731"/>
      <c r="IVW34" s="731"/>
      <c r="IVX34" s="731"/>
      <c r="IVY34" s="731"/>
      <c r="IVZ34" s="731"/>
      <c r="IWA34" s="731"/>
      <c r="IWB34" s="731"/>
      <c r="IWC34" s="731"/>
      <c r="IWD34" s="731"/>
      <c r="IWE34" s="731"/>
      <c r="IWF34" s="731"/>
      <c r="IWG34" s="731"/>
      <c r="IWH34" s="731"/>
      <c r="IWI34" s="731"/>
      <c r="IWJ34" s="731"/>
      <c r="IWK34" s="731"/>
      <c r="IWL34" s="731"/>
      <c r="IWM34" s="731"/>
      <c r="IWN34" s="731"/>
      <c r="IWO34" s="731"/>
      <c r="IWP34" s="731"/>
      <c r="IWQ34" s="731"/>
      <c r="IWR34" s="731"/>
      <c r="IWS34" s="731"/>
      <c r="IWT34" s="731"/>
      <c r="IWU34" s="731"/>
      <c r="IWV34" s="731"/>
      <c r="IWW34" s="731"/>
      <c r="IWX34" s="731"/>
      <c r="IWY34" s="731"/>
      <c r="IWZ34" s="731"/>
      <c r="IXA34" s="731"/>
      <c r="IXB34" s="731"/>
      <c r="IXC34" s="731"/>
      <c r="IXD34" s="731"/>
      <c r="IXE34" s="731"/>
      <c r="IXF34" s="731"/>
      <c r="IXG34" s="731"/>
      <c r="IXH34" s="731"/>
      <c r="IXI34" s="731"/>
      <c r="IXJ34" s="731"/>
      <c r="IXK34" s="731"/>
      <c r="IXL34" s="731"/>
      <c r="IXM34" s="731"/>
      <c r="IXN34" s="731"/>
      <c r="IXO34" s="731"/>
      <c r="IXP34" s="731"/>
      <c r="IXQ34" s="731"/>
      <c r="IXR34" s="731"/>
      <c r="IXS34" s="731"/>
      <c r="IXT34" s="731"/>
      <c r="IXU34" s="731"/>
      <c r="IXV34" s="731"/>
      <c r="IXW34" s="731"/>
      <c r="IXX34" s="731"/>
      <c r="IXY34" s="731"/>
      <c r="IXZ34" s="731"/>
      <c r="IYA34" s="731"/>
      <c r="IYB34" s="731"/>
      <c r="IYC34" s="731"/>
      <c r="IYD34" s="731"/>
      <c r="IYE34" s="731"/>
      <c r="IYF34" s="731"/>
      <c r="IYG34" s="731"/>
      <c r="IYH34" s="731"/>
      <c r="IYI34" s="731"/>
      <c r="IYJ34" s="731"/>
      <c r="IYK34" s="731"/>
      <c r="IYL34" s="731"/>
      <c r="IYM34" s="731"/>
      <c r="IYN34" s="731"/>
      <c r="IYO34" s="731"/>
      <c r="IYP34" s="731"/>
      <c r="IYQ34" s="731"/>
      <c r="IYR34" s="731"/>
      <c r="IYS34" s="731"/>
      <c r="IYT34" s="731"/>
      <c r="IYU34" s="731"/>
      <c r="IYV34" s="731"/>
      <c r="IYW34" s="731"/>
      <c r="IYX34" s="731"/>
      <c r="IYY34" s="731"/>
      <c r="IYZ34" s="731"/>
      <c r="IZA34" s="731"/>
      <c r="IZB34" s="731"/>
      <c r="IZC34" s="731"/>
      <c r="IZD34" s="731"/>
      <c r="IZE34" s="731"/>
      <c r="IZF34" s="731"/>
      <c r="IZG34" s="731"/>
      <c r="IZH34" s="731"/>
      <c r="IZI34" s="731"/>
      <c r="IZJ34" s="731"/>
      <c r="IZK34" s="731"/>
      <c r="IZL34" s="731"/>
      <c r="IZM34" s="731"/>
      <c r="IZN34" s="731"/>
      <c r="IZO34" s="731"/>
      <c r="IZP34" s="731"/>
      <c r="IZQ34" s="731"/>
      <c r="IZR34" s="731"/>
      <c r="IZS34" s="731"/>
      <c r="IZT34" s="731"/>
      <c r="IZU34" s="731"/>
      <c r="IZV34" s="731"/>
      <c r="IZW34" s="731"/>
      <c r="IZX34" s="731"/>
      <c r="IZY34" s="731"/>
      <c r="IZZ34" s="731"/>
      <c r="JAA34" s="731"/>
      <c r="JAB34" s="731"/>
      <c r="JAC34" s="731"/>
      <c r="JAD34" s="731"/>
      <c r="JAE34" s="731"/>
      <c r="JAF34" s="731"/>
      <c r="JAG34" s="731"/>
      <c r="JAH34" s="731"/>
      <c r="JAI34" s="731"/>
      <c r="JAJ34" s="731"/>
      <c r="JAK34" s="731"/>
      <c r="JAL34" s="731"/>
      <c r="JAM34" s="731"/>
      <c r="JAN34" s="731"/>
      <c r="JAO34" s="731"/>
      <c r="JAP34" s="731"/>
      <c r="JAQ34" s="731"/>
      <c r="JAR34" s="731"/>
      <c r="JAS34" s="731"/>
      <c r="JAT34" s="731"/>
      <c r="JAU34" s="731"/>
      <c r="JAV34" s="731"/>
      <c r="JAW34" s="731"/>
      <c r="JAX34" s="731"/>
      <c r="JAY34" s="731"/>
      <c r="JAZ34" s="731"/>
      <c r="JBA34" s="731"/>
      <c r="JBB34" s="731"/>
      <c r="JBC34" s="731"/>
      <c r="JBD34" s="731"/>
      <c r="JBE34" s="731"/>
      <c r="JBF34" s="731"/>
      <c r="JBG34" s="731"/>
      <c r="JBH34" s="731"/>
      <c r="JBI34" s="731"/>
      <c r="JBJ34" s="731"/>
      <c r="JBK34" s="731"/>
      <c r="JBL34" s="731"/>
      <c r="JBM34" s="731"/>
      <c r="JBN34" s="731"/>
      <c r="JBO34" s="731"/>
      <c r="JBP34" s="731"/>
      <c r="JBQ34" s="731"/>
      <c r="JBR34" s="731"/>
      <c r="JBS34" s="731"/>
      <c r="JBT34" s="731"/>
      <c r="JBU34" s="731"/>
      <c r="JBV34" s="731"/>
      <c r="JBW34" s="731"/>
      <c r="JBX34" s="731"/>
      <c r="JBY34" s="731"/>
      <c r="JBZ34" s="731"/>
      <c r="JCA34" s="731"/>
      <c r="JCB34" s="731"/>
      <c r="JCC34" s="731"/>
      <c r="JCD34" s="731"/>
      <c r="JCE34" s="731"/>
      <c r="JCF34" s="731"/>
      <c r="JCG34" s="731"/>
      <c r="JCH34" s="731"/>
      <c r="JCI34" s="731"/>
      <c r="JCJ34" s="731"/>
      <c r="JCK34" s="731"/>
      <c r="JCL34" s="731"/>
      <c r="JCM34" s="731"/>
      <c r="JCN34" s="731"/>
      <c r="JCO34" s="731"/>
      <c r="JCP34" s="731"/>
      <c r="JCQ34" s="731"/>
      <c r="JCR34" s="731"/>
      <c r="JCS34" s="731"/>
      <c r="JCT34" s="731"/>
      <c r="JCU34" s="731"/>
      <c r="JCV34" s="731"/>
      <c r="JCW34" s="731"/>
      <c r="JCX34" s="731"/>
      <c r="JCY34" s="731"/>
      <c r="JCZ34" s="731"/>
      <c r="JDA34" s="731"/>
      <c r="JDB34" s="731"/>
      <c r="JDC34" s="731"/>
      <c r="JDD34" s="731"/>
      <c r="JDE34" s="731"/>
      <c r="JDF34" s="731"/>
      <c r="JDG34" s="731"/>
      <c r="JDH34" s="731"/>
      <c r="JDI34" s="731"/>
      <c r="JDJ34" s="731"/>
      <c r="JDK34" s="731"/>
      <c r="JDL34" s="731"/>
      <c r="JDM34" s="731"/>
      <c r="JDN34" s="731"/>
      <c r="JDO34" s="731"/>
      <c r="JDP34" s="731"/>
      <c r="JDQ34" s="731"/>
      <c r="JDR34" s="731"/>
      <c r="JDS34" s="731"/>
      <c r="JDT34" s="731"/>
      <c r="JDU34" s="731"/>
      <c r="JDV34" s="731"/>
      <c r="JDW34" s="731"/>
      <c r="JDX34" s="731"/>
      <c r="JDY34" s="731"/>
      <c r="JDZ34" s="731"/>
      <c r="JEA34" s="731"/>
      <c r="JEB34" s="731"/>
      <c r="JEC34" s="731"/>
      <c r="JED34" s="731"/>
      <c r="JEE34" s="731"/>
      <c r="JEF34" s="731"/>
      <c r="JEG34" s="731"/>
      <c r="JEH34" s="731"/>
      <c r="JEI34" s="731"/>
      <c r="JEJ34" s="731"/>
      <c r="JEK34" s="731"/>
      <c r="JEL34" s="731"/>
      <c r="JEM34" s="731"/>
      <c r="JEN34" s="731"/>
      <c r="JEO34" s="731"/>
      <c r="JEP34" s="731"/>
      <c r="JEQ34" s="731"/>
      <c r="JER34" s="731"/>
      <c r="JES34" s="731"/>
      <c r="JET34" s="731"/>
      <c r="JEU34" s="731"/>
      <c r="JEV34" s="731"/>
      <c r="JEW34" s="731"/>
      <c r="JEX34" s="731"/>
      <c r="JEY34" s="731"/>
      <c r="JEZ34" s="731"/>
      <c r="JFA34" s="731"/>
      <c r="JFB34" s="731"/>
      <c r="JFC34" s="731"/>
      <c r="JFD34" s="731"/>
      <c r="JFE34" s="731"/>
      <c r="JFF34" s="731"/>
      <c r="JFG34" s="731"/>
      <c r="JFH34" s="731"/>
      <c r="JFI34" s="731"/>
      <c r="JFJ34" s="731"/>
      <c r="JFK34" s="731"/>
      <c r="JFL34" s="731"/>
      <c r="JFM34" s="731"/>
      <c r="JFN34" s="731"/>
      <c r="JFO34" s="731"/>
      <c r="JFP34" s="731"/>
      <c r="JFQ34" s="731"/>
      <c r="JFR34" s="731"/>
      <c r="JFS34" s="731"/>
      <c r="JFT34" s="731"/>
      <c r="JFU34" s="731"/>
      <c r="JFV34" s="731"/>
      <c r="JFW34" s="731"/>
      <c r="JFX34" s="731"/>
      <c r="JFY34" s="731"/>
      <c r="JFZ34" s="731"/>
      <c r="JGA34" s="731"/>
      <c r="JGB34" s="731"/>
      <c r="JGC34" s="731"/>
      <c r="JGD34" s="731"/>
      <c r="JGE34" s="731"/>
      <c r="JGF34" s="731"/>
      <c r="JGG34" s="731"/>
      <c r="JGH34" s="731"/>
      <c r="JGI34" s="731"/>
      <c r="JGJ34" s="731"/>
      <c r="JGK34" s="731"/>
      <c r="JGL34" s="731"/>
      <c r="JGM34" s="731"/>
      <c r="JGN34" s="731"/>
      <c r="JGO34" s="731"/>
      <c r="JGP34" s="731"/>
      <c r="JGQ34" s="731"/>
      <c r="JGR34" s="731"/>
      <c r="JGS34" s="731"/>
      <c r="JGT34" s="731"/>
      <c r="JGU34" s="731"/>
      <c r="JGV34" s="731"/>
      <c r="JGW34" s="731"/>
      <c r="JGX34" s="731"/>
      <c r="JGY34" s="731"/>
      <c r="JGZ34" s="731"/>
      <c r="JHA34" s="731"/>
      <c r="JHB34" s="731"/>
      <c r="JHC34" s="731"/>
      <c r="JHD34" s="731"/>
      <c r="JHE34" s="731"/>
      <c r="JHF34" s="731"/>
      <c r="JHG34" s="731"/>
      <c r="JHH34" s="731"/>
      <c r="JHI34" s="731"/>
      <c r="JHJ34" s="731"/>
      <c r="JHK34" s="731"/>
      <c r="JHL34" s="731"/>
      <c r="JHM34" s="731"/>
      <c r="JHN34" s="731"/>
      <c r="JHO34" s="731"/>
      <c r="JHP34" s="731"/>
      <c r="JHQ34" s="731"/>
      <c r="JHR34" s="731"/>
      <c r="JHS34" s="731"/>
      <c r="JHT34" s="731"/>
      <c r="JHU34" s="731"/>
      <c r="JHV34" s="731"/>
      <c r="JHW34" s="731"/>
      <c r="JHX34" s="731"/>
      <c r="JHY34" s="731"/>
      <c r="JHZ34" s="731"/>
      <c r="JIA34" s="731"/>
      <c r="JIB34" s="731"/>
      <c r="JIC34" s="731"/>
      <c r="JID34" s="731"/>
      <c r="JIE34" s="731"/>
      <c r="JIF34" s="731"/>
      <c r="JIG34" s="731"/>
      <c r="JIH34" s="731"/>
      <c r="JII34" s="731"/>
      <c r="JIJ34" s="731"/>
      <c r="JIK34" s="731"/>
      <c r="JIL34" s="731"/>
      <c r="JIM34" s="731"/>
      <c r="JIN34" s="731"/>
      <c r="JIO34" s="731"/>
      <c r="JIP34" s="731"/>
      <c r="JIQ34" s="731"/>
      <c r="JIR34" s="731"/>
      <c r="JIS34" s="731"/>
      <c r="JIT34" s="731"/>
      <c r="JIU34" s="731"/>
      <c r="JIV34" s="731"/>
      <c r="JIW34" s="731"/>
      <c r="JIX34" s="731"/>
      <c r="JIY34" s="731"/>
      <c r="JIZ34" s="731"/>
      <c r="JJA34" s="731"/>
      <c r="JJB34" s="731"/>
      <c r="JJC34" s="731"/>
      <c r="JJD34" s="731"/>
      <c r="JJE34" s="731"/>
      <c r="JJF34" s="731"/>
      <c r="JJG34" s="731"/>
      <c r="JJH34" s="731"/>
      <c r="JJI34" s="731"/>
      <c r="JJJ34" s="731"/>
      <c r="JJK34" s="731"/>
      <c r="JJL34" s="731"/>
      <c r="JJM34" s="731"/>
      <c r="JJN34" s="731"/>
      <c r="JJO34" s="731"/>
      <c r="JJP34" s="731"/>
      <c r="JJQ34" s="731"/>
      <c r="JJR34" s="731"/>
      <c r="JJS34" s="731"/>
      <c r="JJT34" s="731"/>
      <c r="JJU34" s="731"/>
      <c r="JJV34" s="731"/>
      <c r="JJW34" s="731"/>
      <c r="JJX34" s="731"/>
      <c r="JJY34" s="731"/>
      <c r="JJZ34" s="731"/>
      <c r="JKA34" s="731"/>
      <c r="JKB34" s="731"/>
      <c r="JKC34" s="731"/>
      <c r="JKD34" s="731"/>
      <c r="JKE34" s="731"/>
      <c r="JKF34" s="731"/>
      <c r="JKG34" s="731"/>
      <c r="JKH34" s="731"/>
      <c r="JKI34" s="731"/>
      <c r="JKJ34" s="731"/>
      <c r="JKK34" s="731"/>
      <c r="JKL34" s="731"/>
      <c r="JKM34" s="731"/>
      <c r="JKN34" s="731"/>
      <c r="JKO34" s="731"/>
      <c r="JKP34" s="731"/>
      <c r="JKQ34" s="731"/>
      <c r="JKR34" s="731"/>
      <c r="JKS34" s="731"/>
      <c r="JKT34" s="731"/>
      <c r="JKU34" s="731"/>
      <c r="JKV34" s="731"/>
      <c r="JKW34" s="731"/>
      <c r="JKX34" s="731"/>
      <c r="JKY34" s="731"/>
      <c r="JKZ34" s="731"/>
      <c r="JLA34" s="731"/>
      <c r="JLB34" s="731"/>
      <c r="JLC34" s="731"/>
      <c r="JLD34" s="731"/>
      <c r="JLE34" s="731"/>
      <c r="JLF34" s="731"/>
      <c r="JLG34" s="731"/>
      <c r="JLH34" s="731"/>
      <c r="JLI34" s="731"/>
      <c r="JLJ34" s="731"/>
      <c r="JLK34" s="731"/>
      <c r="JLL34" s="731"/>
      <c r="JLM34" s="731"/>
      <c r="JLN34" s="731"/>
      <c r="JLO34" s="731"/>
      <c r="JLP34" s="731"/>
      <c r="JLQ34" s="731"/>
      <c r="JLR34" s="731"/>
      <c r="JLS34" s="731"/>
      <c r="JLT34" s="731"/>
      <c r="JLU34" s="731"/>
      <c r="JLV34" s="731"/>
      <c r="JLW34" s="731"/>
      <c r="JLX34" s="731"/>
      <c r="JLY34" s="731"/>
      <c r="JLZ34" s="731"/>
      <c r="JMA34" s="731"/>
      <c r="JMB34" s="731"/>
      <c r="JMC34" s="731"/>
      <c r="JMD34" s="731"/>
      <c r="JME34" s="731"/>
      <c r="JMF34" s="731"/>
      <c r="JMG34" s="731"/>
      <c r="JMH34" s="731"/>
      <c r="JMI34" s="731"/>
      <c r="JMJ34" s="731"/>
      <c r="JMK34" s="731"/>
      <c r="JML34" s="731"/>
      <c r="JMM34" s="731"/>
      <c r="JMN34" s="731"/>
      <c r="JMO34" s="731"/>
      <c r="JMP34" s="731"/>
      <c r="JMQ34" s="731"/>
      <c r="JMR34" s="731"/>
      <c r="JMS34" s="731"/>
      <c r="JMT34" s="731"/>
      <c r="JMU34" s="731"/>
      <c r="JMV34" s="731"/>
      <c r="JMW34" s="731"/>
      <c r="JMX34" s="731"/>
      <c r="JMY34" s="731"/>
      <c r="JMZ34" s="731"/>
      <c r="JNA34" s="731"/>
      <c r="JNB34" s="731"/>
      <c r="JNC34" s="731"/>
      <c r="JND34" s="731"/>
      <c r="JNE34" s="731"/>
      <c r="JNF34" s="731"/>
      <c r="JNG34" s="731"/>
      <c r="JNH34" s="731"/>
      <c r="JNI34" s="731"/>
      <c r="JNJ34" s="731"/>
      <c r="JNK34" s="731"/>
      <c r="JNL34" s="731"/>
      <c r="JNM34" s="731"/>
      <c r="JNN34" s="731"/>
      <c r="JNO34" s="731"/>
      <c r="JNP34" s="731"/>
      <c r="JNQ34" s="731"/>
      <c r="JNR34" s="731"/>
      <c r="JNS34" s="731"/>
      <c r="JNT34" s="731"/>
      <c r="JNU34" s="731"/>
      <c r="JNV34" s="731"/>
      <c r="JNW34" s="731"/>
      <c r="JNX34" s="731"/>
      <c r="JNY34" s="731"/>
      <c r="JNZ34" s="731"/>
      <c r="JOA34" s="731"/>
      <c r="JOB34" s="731"/>
      <c r="JOC34" s="731"/>
      <c r="JOD34" s="731"/>
      <c r="JOE34" s="731"/>
      <c r="JOF34" s="731"/>
      <c r="JOG34" s="731"/>
      <c r="JOH34" s="731"/>
      <c r="JOI34" s="731"/>
      <c r="JOJ34" s="731"/>
      <c r="JOK34" s="731"/>
      <c r="JOL34" s="731"/>
      <c r="JOM34" s="731"/>
      <c r="JON34" s="731"/>
      <c r="JOO34" s="731"/>
      <c r="JOP34" s="731"/>
      <c r="JOQ34" s="731"/>
      <c r="JOR34" s="731"/>
      <c r="JOS34" s="731"/>
      <c r="JOT34" s="731"/>
      <c r="JOU34" s="731"/>
      <c r="JOV34" s="731"/>
      <c r="JOW34" s="731"/>
      <c r="JOX34" s="731"/>
      <c r="JOY34" s="731"/>
      <c r="JOZ34" s="731"/>
      <c r="JPA34" s="731"/>
      <c r="JPB34" s="731"/>
      <c r="JPC34" s="731"/>
      <c r="JPD34" s="731"/>
      <c r="JPE34" s="731"/>
      <c r="JPF34" s="731"/>
      <c r="JPG34" s="731"/>
      <c r="JPH34" s="731"/>
      <c r="JPI34" s="731"/>
      <c r="JPJ34" s="731"/>
      <c r="JPK34" s="731"/>
      <c r="JPL34" s="731"/>
      <c r="JPM34" s="731"/>
      <c r="JPN34" s="731"/>
      <c r="JPO34" s="731"/>
      <c r="JPP34" s="731"/>
      <c r="JPQ34" s="731"/>
      <c r="JPR34" s="731"/>
      <c r="JPS34" s="731"/>
      <c r="JPT34" s="731"/>
      <c r="JPU34" s="731"/>
      <c r="JPV34" s="731"/>
      <c r="JPW34" s="731"/>
      <c r="JPX34" s="731"/>
      <c r="JPY34" s="731"/>
      <c r="JPZ34" s="731"/>
      <c r="JQA34" s="731"/>
      <c r="JQB34" s="731"/>
      <c r="JQC34" s="731"/>
      <c r="JQD34" s="731"/>
      <c r="JQE34" s="731"/>
      <c r="JQF34" s="731"/>
      <c r="JQG34" s="731"/>
      <c r="JQH34" s="731"/>
      <c r="JQI34" s="731"/>
      <c r="JQJ34" s="731"/>
      <c r="JQK34" s="731"/>
      <c r="JQL34" s="731"/>
      <c r="JQM34" s="731"/>
      <c r="JQN34" s="731"/>
      <c r="JQO34" s="731"/>
      <c r="JQP34" s="731"/>
      <c r="JQQ34" s="731"/>
      <c r="JQR34" s="731"/>
      <c r="JQS34" s="731"/>
      <c r="JQT34" s="731"/>
      <c r="JQU34" s="731"/>
      <c r="JQV34" s="731"/>
      <c r="JQW34" s="731"/>
      <c r="JQX34" s="731"/>
      <c r="JQY34" s="731"/>
      <c r="JQZ34" s="731"/>
      <c r="JRA34" s="731"/>
      <c r="JRB34" s="731"/>
      <c r="JRC34" s="731"/>
      <c r="JRD34" s="731"/>
      <c r="JRE34" s="731"/>
      <c r="JRF34" s="731"/>
      <c r="JRG34" s="731"/>
      <c r="JRH34" s="731"/>
      <c r="JRI34" s="731"/>
      <c r="JRJ34" s="731"/>
      <c r="JRK34" s="731"/>
      <c r="JRL34" s="731"/>
      <c r="JRM34" s="731"/>
      <c r="JRN34" s="731"/>
      <c r="JRO34" s="731"/>
      <c r="JRP34" s="731"/>
      <c r="JRQ34" s="731"/>
      <c r="JRR34" s="731"/>
      <c r="JRS34" s="731"/>
      <c r="JRT34" s="731"/>
      <c r="JRU34" s="731"/>
      <c r="JRV34" s="731"/>
      <c r="JRW34" s="731"/>
      <c r="JRX34" s="731"/>
      <c r="JRY34" s="731"/>
      <c r="JRZ34" s="731"/>
      <c r="JSA34" s="731"/>
      <c r="JSB34" s="731"/>
      <c r="JSC34" s="731"/>
      <c r="JSD34" s="731"/>
      <c r="JSE34" s="731"/>
      <c r="JSF34" s="731"/>
      <c r="JSG34" s="731"/>
      <c r="JSH34" s="731"/>
      <c r="JSI34" s="731"/>
      <c r="JSJ34" s="731"/>
      <c r="JSK34" s="731"/>
      <c r="JSL34" s="731"/>
      <c r="JSM34" s="731"/>
      <c r="JSN34" s="731"/>
      <c r="JSO34" s="731"/>
      <c r="JSP34" s="731"/>
      <c r="JSQ34" s="731"/>
      <c r="JSR34" s="731"/>
      <c r="JSS34" s="731"/>
      <c r="JST34" s="731"/>
      <c r="JSU34" s="731"/>
      <c r="JSV34" s="731"/>
      <c r="JSW34" s="731"/>
      <c r="JSX34" s="731"/>
      <c r="JSY34" s="731"/>
      <c r="JSZ34" s="731"/>
      <c r="JTA34" s="731"/>
      <c r="JTB34" s="731"/>
      <c r="JTC34" s="731"/>
      <c r="JTD34" s="731"/>
      <c r="JTE34" s="731"/>
      <c r="JTF34" s="731"/>
      <c r="JTG34" s="731"/>
      <c r="JTH34" s="731"/>
      <c r="JTI34" s="731"/>
      <c r="JTJ34" s="731"/>
      <c r="JTK34" s="731"/>
      <c r="JTL34" s="731"/>
      <c r="JTM34" s="731"/>
      <c r="JTN34" s="731"/>
      <c r="JTO34" s="731"/>
      <c r="JTP34" s="731"/>
      <c r="JTQ34" s="731"/>
      <c r="JTR34" s="731"/>
      <c r="JTS34" s="731"/>
      <c r="JTT34" s="731"/>
      <c r="JTU34" s="731"/>
      <c r="JTV34" s="731"/>
      <c r="JTW34" s="731"/>
      <c r="JTX34" s="731"/>
      <c r="JTY34" s="731"/>
      <c r="JTZ34" s="731"/>
      <c r="JUA34" s="731"/>
      <c r="JUB34" s="731"/>
      <c r="JUC34" s="731"/>
      <c r="JUD34" s="731"/>
      <c r="JUE34" s="731"/>
      <c r="JUF34" s="731"/>
      <c r="JUG34" s="731"/>
      <c r="JUH34" s="731"/>
      <c r="JUI34" s="731"/>
      <c r="JUJ34" s="731"/>
      <c r="JUK34" s="731"/>
      <c r="JUL34" s="731"/>
      <c r="JUM34" s="731"/>
      <c r="JUN34" s="731"/>
      <c r="JUO34" s="731"/>
      <c r="JUP34" s="731"/>
      <c r="JUQ34" s="731"/>
      <c r="JUR34" s="731"/>
      <c r="JUS34" s="731"/>
      <c r="JUT34" s="731"/>
      <c r="JUU34" s="731"/>
      <c r="JUV34" s="731"/>
      <c r="JUW34" s="731"/>
      <c r="JUX34" s="731"/>
      <c r="JUY34" s="731"/>
      <c r="JUZ34" s="731"/>
      <c r="JVA34" s="731"/>
      <c r="JVB34" s="731"/>
      <c r="JVC34" s="731"/>
      <c r="JVD34" s="731"/>
      <c r="JVE34" s="731"/>
      <c r="JVF34" s="731"/>
      <c r="JVG34" s="731"/>
      <c r="JVH34" s="731"/>
      <c r="JVI34" s="731"/>
      <c r="JVJ34" s="731"/>
      <c r="JVK34" s="731"/>
      <c r="JVL34" s="731"/>
      <c r="JVM34" s="731"/>
      <c r="JVN34" s="731"/>
      <c r="JVO34" s="731"/>
      <c r="JVP34" s="731"/>
      <c r="JVQ34" s="731"/>
      <c r="JVR34" s="731"/>
      <c r="JVS34" s="731"/>
      <c r="JVT34" s="731"/>
      <c r="JVU34" s="731"/>
      <c r="JVV34" s="731"/>
      <c r="JVW34" s="731"/>
      <c r="JVX34" s="731"/>
      <c r="JVY34" s="731"/>
      <c r="JVZ34" s="731"/>
      <c r="JWA34" s="731"/>
      <c r="JWB34" s="731"/>
      <c r="JWC34" s="731"/>
      <c r="JWD34" s="731"/>
      <c r="JWE34" s="731"/>
      <c r="JWF34" s="731"/>
      <c r="JWG34" s="731"/>
      <c r="JWH34" s="731"/>
      <c r="JWI34" s="731"/>
      <c r="JWJ34" s="731"/>
      <c r="JWK34" s="731"/>
      <c r="JWL34" s="731"/>
      <c r="JWM34" s="731"/>
      <c r="JWN34" s="731"/>
      <c r="JWO34" s="731"/>
      <c r="JWP34" s="731"/>
      <c r="JWQ34" s="731"/>
      <c r="JWR34" s="731"/>
      <c r="JWS34" s="731"/>
      <c r="JWT34" s="731"/>
      <c r="JWU34" s="731"/>
      <c r="JWV34" s="731"/>
      <c r="JWW34" s="731"/>
      <c r="JWX34" s="731"/>
      <c r="JWY34" s="731"/>
      <c r="JWZ34" s="731"/>
      <c r="JXA34" s="731"/>
      <c r="JXB34" s="731"/>
      <c r="JXC34" s="731"/>
      <c r="JXD34" s="731"/>
      <c r="JXE34" s="731"/>
      <c r="JXF34" s="731"/>
      <c r="JXG34" s="731"/>
      <c r="JXH34" s="731"/>
      <c r="JXI34" s="731"/>
      <c r="JXJ34" s="731"/>
      <c r="JXK34" s="731"/>
      <c r="JXL34" s="731"/>
      <c r="JXM34" s="731"/>
      <c r="JXN34" s="731"/>
      <c r="JXO34" s="731"/>
      <c r="JXP34" s="731"/>
      <c r="JXQ34" s="731"/>
      <c r="JXR34" s="731"/>
      <c r="JXS34" s="731"/>
      <c r="JXT34" s="731"/>
      <c r="JXU34" s="731"/>
      <c r="JXV34" s="731"/>
      <c r="JXW34" s="731"/>
      <c r="JXX34" s="731"/>
      <c r="JXY34" s="731"/>
      <c r="JXZ34" s="731"/>
      <c r="JYA34" s="731"/>
      <c r="JYB34" s="731"/>
      <c r="JYC34" s="731"/>
      <c r="JYD34" s="731"/>
      <c r="JYE34" s="731"/>
      <c r="JYF34" s="731"/>
      <c r="JYG34" s="731"/>
      <c r="JYH34" s="731"/>
      <c r="JYI34" s="731"/>
      <c r="JYJ34" s="731"/>
      <c r="JYK34" s="731"/>
      <c r="JYL34" s="731"/>
      <c r="JYM34" s="731"/>
      <c r="JYN34" s="731"/>
      <c r="JYO34" s="731"/>
      <c r="JYP34" s="731"/>
      <c r="JYQ34" s="731"/>
      <c r="JYR34" s="731"/>
      <c r="JYS34" s="731"/>
      <c r="JYT34" s="731"/>
      <c r="JYU34" s="731"/>
      <c r="JYV34" s="731"/>
      <c r="JYW34" s="731"/>
      <c r="JYX34" s="731"/>
      <c r="JYY34" s="731"/>
      <c r="JYZ34" s="731"/>
      <c r="JZA34" s="731"/>
      <c r="JZB34" s="731"/>
      <c r="JZC34" s="731"/>
      <c r="JZD34" s="731"/>
      <c r="JZE34" s="731"/>
      <c r="JZF34" s="731"/>
      <c r="JZG34" s="731"/>
      <c r="JZH34" s="731"/>
      <c r="JZI34" s="731"/>
      <c r="JZJ34" s="731"/>
      <c r="JZK34" s="731"/>
      <c r="JZL34" s="731"/>
      <c r="JZM34" s="731"/>
      <c r="JZN34" s="731"/>
      <c r="JZO34" s="731"/>
      <c r="JZP34" s="731"/>
      <c r="JZQ34" s="731"/>
      <c r="JZR34" s="731"/>
      <c r="JZS34" s="731"/>
      <c r="JZT34" s="731"/>
      <c r="JZU34" s="731"/>
      <c r="JZV34" s="731"/>
      <c r="JZW34" s="731"/>
      <c r="JZX34" s="731"/>
      <c r="JZY34" s="731"/>
      <c r="JZZ34" s="731"/>
      <c r="KAA34" s="731"/>
      <c r="KAB34" s="731"/>
      <c r="KAC34" s="731"/>
      <c r="KAD34" s="731"/>
      <c r="KAE34" s="731"/>
      <c r="KAF34" s="731"/>
      <c r="KAG34" s="731"/>
      <c r="KAH34" s="731"/>
      <c r="KAI34" s="731"/>
      <c r="KAJ34" s="731"/>
      <c r="KAK34" s="731"/>
      <c r="KAL34" s="731"/>
      <c r="KAM34" s="731"/>
      <c r="KAN34" s="731"/>
      <c r="KAO34" s="731"/>
      <c r="KAP34" s="731"/>
      <c r="KAQ34" s="731"/>
      <c r="KAR34" s="731"/>
      <c r="KAS34" s="731"/>
      <c r="KAT34" s="731"/>
      <c r="KAU34" s="731"/>
      <c r="KAV34" s="731"/>
      <c r="KAW34" s="731"/>
      <c r="KAX34" s="731"/>
      <c r="KAY34" s="731"/>
      <c r="KAZ34" s="731"/>
      <c r="KBA34" s="731"/>
      <c r="KBB34" s="731"/>
      <c r="KBC34" s="731"/>
      <c r="KBD34" s="731"/>
      <c r="KBE34" s="731"/>
      <c r="KBF34" s="731"/>
      <c r="KBG34" s="731"/>
      <c r="KBH34" s="731"/>
      <c r="KBI34" s="731"/>
      <c r="KBJ34" s="731"/>
      <c r="KBK34" s="731"/>
      <c r="KBL34" s="731"/>
      <c r="KBM34" s="731"/>
      <c r="KBN34" s="731"/>
      <c r="KBO34" s="731"/>
      <c r="KBP34" s="731"/>
      <c r="KBQ34" s="731"/>
      <c r="KBR34" s="731"/>
      <c r="KBS34" s="731"/>
      <c r="KBT34" s="731"/>
      <c r="KBU34" s="731"/>
      <c r="KBV34" s="731"/>
      <c r="KBW34" s="731"/>
      <c r="KBX34" s="731"/>
      <c r="KBY34" s="731"/>
      <c r="KBZ34" s="731"/>
      <c r="KCA34" s="731"/>
      <c r="KCB34" s="731"/>
      <c r="KCC34" s="731"/>
      <c r="KCD34" s="731"/>
      <c r="KCE34" s="731"/>
      <c r="KCF34" s="731"/>
      <c r="KCG34" s="731"/>
      <c r="KCH34" s="731"/>
      <c r="KCI34" s="731"/>
      <c r="KCJ34" s="731"/>
      <c r="KCK34" s="731"/>
      <c r="KCL34" s="731"/>
      <c r="KCM34" s="731"/>
      <c r="KCN34" s="731"/>
      <c r="KCO34" s="731"/>
      <c r="KCP34" s="731"/>
      <c r="KCQ34" s="731"/>
      <c r="KCR34" s="731"/>
      <c r="KCS34" s="731"/>
      <c r="KCT34" s="731"/>
      <c r="KCU34" s="731"/>
      <c r="KCV34" s="731"/>
      <c r="KCW34" s="731"/>
      <c r="KCX34" s="731"/>
      <c r="KCY34" s="731"/>
      <c r="KCZ34" s="731"/>
      <c r="KDA34" s="731"/>
      <c r="KDB34" s="731"/>
      <c r="KDC34" s="731"/>
      <c r="KDD34" s="731"/>
      <c r="KDE34" s="731"/>
      <c r="KDF34" s="731"/>
      <c r="KDG34" s="731"/>
      <c r="KDH34" s="731"/>
      <c r="KDI34" s="731"/>
      <c r="KDJ34" s="731"/>
      <c r="KDK34" s="731"/>
      <c r="KDL34" s="731"/>
      <c r="KDM34" s="731"/>
      <c r="KDN34" s="731"/>
      <c r="KDO34" s="731"/>
      <c r="KDP34" s="731"/>
      <c r="KDQ34" s="731"/>
      <c r="KDR34" s="731"/>
      <c r="KDS34" s="731"/>
      <c r="KDT34" s="731"/>
      <c r="KDU34" s="731"/>
      <c r="KDV34" s="731"/>
      <c r="KDW34" s="731"/>
      <c r="KDX34" s="731"/>
      <c r="KDY34" s="731"/>
      <c r="KDZ34" s="731"/>
      <c r="KEA34" s="731"/>
      <c r="KEB34" s="731"/>
      <c r="KEC34" s="731"/>
      <c r="KED34" s="731"/>
      <c r="KEE34" s="731"/>
      <c r="KEF34" s="731"/>
      <c r="KEG34" s="731"/>
      <c r="KEH34" s="731"/>
      <c r="KEI34" s="731"/>
      <c r="KEJ34" s="731"/>
      <c r="KEK34" s="731"/>
      <c r="KEL34" s="731"/>
      <c r="KEM34" s="731"/>
      <c r="KEN34" s="731"/>
      <c r="KEO34" s="731"/>
      <c r="KEP34" s="731"/>
      <c r="KEQ34" s="731"/>
      <c r="KER34" s="731"/>
      <c r="KES34" s="731"/>
      <c r="KET34" s="731"/>
      <c r="KEU34" s="731"/>
      <c r="KEV34" s="731"/>
      <c r="KEW34" s="731"/>
      <c r="KEX34" s="731"/>
      <c r="KEY34" s="731"/>
      <c r="KEZ34" s="731"/>
      <c r="KFA34" s="731"/>
      <c r="KFB34" s="731"/>
      <c r="KFC34" s="731"/>
      <c r="KFD34" s="731"/>
      <c r="KFE34" s="731"/>
      <c r="KFF34" s="731"/>
      <c r="KFG34" s="731"/>
      <c r="KFH34" s="731"/>
      <c r="KFI34" s="731"/>
      <c r="KFJ34" s="731"/>
      <c r="KFK34" s="731"/>
      <c r="KFL34" s="731"/>
      <c r="KFM34" s="731"/>
      <c r="KFN34" s="731"/>
      <c r="KFO34" s="731"/>
      <c r="KFP34" s="731"/>
      <c r="KFQ34" s="731"/>
      <c r="KFR34" s="731"/>
      <c r="KFS34" s="731"/>
      <c r="KFT34" s="731"/>
      <c r="KFU34" s="731"/>
      <c r="KFV34" s="731"/>
      <c r="KFW34" s="731"/>
      <c r="KFX34" s="731"/>
      <c r="KFY34" s="731"/>
      <c r="KFZ34" s="731"/>
      <c r="KGA34" s="731"/>
      <c r="KGB34" s="731"/>
      <c r="KGC34" s="731"/>
      <c r="KGD34" s="731"/>
      <c r="KGE34" s="731"/>
      <c r="KGF34" s="731"/>
      <c r="KGG34" s="731"/>
      <c r="KGH34" s="731"/>
      <c r="KGI34" s="731"/>
      <c r="KGJ34" s="731"/>
      <c r="KGK34" s="731"/>
      <c r="KGL34" s="731"/>
      <c r="KGM34" s="731"/>
      <c r="KGN34" s="731"/>
      <c r="KGO34" s="731"/>
      <c r="KGP34" s="731"/>
      <c r="KGQ34" s="731"/>
      <c r="KGR34" s="731"/>
      <c r="KGS34" s="731"/>
      <c r="KGT34" s="731"/>
      <c r="KGU34" s="731"/>
      <c r="KGV34" s="731"/>
      <c r="KGW34" s="731"/>
      <c r="KGX34" s="731"/>
      <c r="KGY34" s="731"/>
      <c r="KGZ34" s="731"/>
      <c r="KHA34" s="731"/>
      <c r="KHB34" s="731"/>
      <c r="KHC34" s="731"/>
      <c r="KHD34" s="731"/>
      <c r="KHE34" s="731"/>
      <c r="KHF34" s="731"/>
      <c r="KHG34" s="731"/>
      <c r="KHH34" s="731"/>
      <c r="KHI34" s="731"/>
      <c r="KHJ34" s="731"/>
      <c r="KHK34" s="731"/>
      <c r="KHL34" s="731"/>
      <c r="KHM34" s="731"/>
      <c r="KHN34" s="731"/>
      <c r="KHO34" s="731"/>
      <c r="KHP34" s="731"/>
      <c r="KHQ34" s="731"/>
      <c r="KHR34" s="731"/>
      <c r="KHS34" s="731"/>
      <c r="KHT34" s="731"/>
      <c r="KHU34" s="731"/>
      <c r="KHV34" s="731"/>
      <c r="KHW34" s="731"/>
      <c r="KHX34" s="731"/>
      <c r="KHY34" s="731"/>
      <c r="KHZ34" s="731"/>
      <c r="KIA34" s="731"/>
      <c r="KIB34" s="731"/>
      <c r="KIC34" s="731"/>
      <c r="KID34" s="731"/>
      <c r="KIE34" s="731"/>
      <c r="KIF34" s="731"/>
      <c r="KIG34" s="731"/>
      <c r="KIH34" s="731"/>
      <c r="KII34" s="731"/>
      <c r="KIJ34" s="731"/>
      <c r="KIK34" s="731"/>
      <c r="KIL34" s="731"/>
      <c r="KIM34" s="731"/>
      <c r="KIN34" s="731"/>
      <c r="KIO34" s="731"/>
      <c r="KIP34" s="731"/>
      <c r="KIQ34" s="731"/>
      <c r="KIR34" s="731"/>
      <c r="KIS34" s="731"/>
      <c r="KIT34" s="731"/>
      <c r="KIU34" s="731"/>
      <c r="KIV34" s="731"/>
      <c r="KIW34" s="731"/>
      <c r="KIX34" s="731"/>
      <c r="KIY34" s="731"/>
      <c r="KIZ34" s="731"/>
      <c r="KJA34" s="731"/>
      <c r="KJB34" s="731"/>
      <c r="KJC34" s="731"/>
      <c r="KJD34" s="731"/>
      <c r="KJE34" s="731"/>
      <c r="KJF34" s="731"/>
      <c r="KJG34" s="731"/>
      <c r="KJH34" s="731"/>
      <c r="KJI34" s="731"/>
      <c r="KJJ34" s="731"/>
      <c r="KJK34" s="731"/>
      <c r="KJL34" s="731"/>
      <c r="KJM34" s="731"/>
      <c r="KJN34" s="731"/>
      <c r="KJO34" s="731"/>
      <c r="KJP34" s="731"/>
      <c r="KJQ34" s="731"/>
      <c r="KJR34" s="731"/>
      <c r="KJS34" s="731"/>
      <c r="KJT34" s="731"/>
      <c r="KJU34" s="731"/>
      <c r="KJV34" s="731"/>
      <c r="KJW34" s="731"/>
      <c r="KJX34" s="731"/>
      <c r="KJY34" s="731"/>
      <c r="KJZ34" s="731"/>
      <c r="KKA34" s="731"/>
      <c r="KKB34" s="731"/>
      <c r="KKC34" s="731"/>
      <c r="KKD34" s="731"/>
      <c r="KKE34" s="731"/>
      <c r="KKF34" s="731"/>
      <c r="KKG34" s="731"/>
      <c r="KKH34" s="731"/>
      <c r="KKI34" s="731"/>
      <c r="KKJ34" s="731"/>
      <c r="KKK34" s="731"/>
      <c r="KKL34" s="731"/>
      <c r="KKM34" s="731"/>
      <c r="KKN34" s="731"/>
      <c r="KKO34" s="731"/>
      <c r="KKP34" s="731"/>
      <c r="KKQ34" s="731"/>
      <c r="KKR34" s="731"/>
      <c r="KKS34" s="731"/>
      <c r="KKT34" s="731"/>
      <c r="KKU34" s="731"/>
      <c r="KKV34" s="731"/>
      <c r="KKW34" s="731"/>
      <c r="KKX34" s="731"/>
      <c r="KKY34" s="731"/>
      <c r="KKZ34" s="731"/>
      <c r="KLA34" s="731"/>
      <c r="KLB34" s="731"/>
      <c r="KLC34" s="731"/>
      <c r="KLD34" s="731"/>
      <c r="KLE34" s="731"/>
      <c r="KLF34" s="731"/>
      <c r="KLG34" s="731"/>
      <c r="KLH34" s="731"/>
      <c r="KLI34" s="731"/>
      <c r="KLJ34" s="731"/>
      <c r="KLK34" s="731"/>
      <c r="KLL34" s="731"/>
      <c r="KLM34" s="731"/>
      <c r="KLN34" s="731"/>
      <c r="KLO34" s="731"/>
      <c r="KLP34" s="731"/>
      <c r="KLQ34" s="731"/>
      <c r="KLR34" s="731"/>
      <c r="KLS34" s="731"/>
      <c r="KLT34" s="731"/>
      <c r="KLU34" s="731"/>
      <c r="KLV34" s="731"/>
      <c r="KLW34" s="731"/>
      <c r="KLX34" s="731"/>
      <c r="KLY34" s="731"/>
      <c r="KLZ34" s="731"/>
      <c r="KMA34" s="731"/>
      <c r="KMB34" s="731"/>
      <c r="KMC34" s="731"/>
      <c r="KMD34" s="731"/>
      <c r="KME34" s="731"/>
      <c r="KMF34" s="731"/>
      <c r="KMG34" s="731"/>
      <c r="KMH34" s="731"/>
      <c r="KMI34" s="731"/>
      <c r="KMJ34" s="731"/>
      <c r="KMK34" s="731"/>
      <c r="KML34" s="731"/>
      <c r="KMM34" s="731"/>
      <c r="KMN34" s="731"/>
      <c r="KMO34" s="731"/>
      <c r="KMP34" s="731"/>
      <c r="KMQ34" s="731"/>
      <c r="KMR34" s="731"/>
      <c r="KMS34" s="731"/>
      <c r="KMT34" s="731"/>
      <c r="KMU34" s="731"/>
      <c r="KMV34" s="731"/>
      <c r="KMW34" s="731"/>
      <c r="KMX34" s="731"/>
      <c r="KMY34" s="731"/>
      <c r="KMZ34" s="731"/>
      <c r="KNA34" s="731"/>
      <c r="KNB34" s="731"/>
      <c r="KNC34" s="731"/>
      <c r="KND34" s="731"/>
      <c r="KNE34" s="731"/>
      <c r="KNF34" s="731"/>
      <c r="KNG34" s="731"/>
      <c r="KNH34" s="731"/>
      <c r="KNI34" s="731"/>
      <c r="KNJ34" s="731"/>
      <c r="KNK34" s="731"/>
      <c r="KNL34" s="731"/>
      <c r="KNM34" s="731"/>
      <c r="KNN34" s="731"/>
      <c r="KNO34" s="731"/>
      <c r="KNP34" s="731"/>
      <c r="KNQ34" s="731"/>
      <c r="KNR34" s="731"/>
      <c r="KNS34" s="731"/>
      <c r="KNT34" s="731"/>
      <c r="KNU34" s="731"/>
      <c r="KNV34" s="731"/>
      <c r="KNW34" s="731"/>
      <c r="KNX34" s="731"/>
      <c r="KNY34" s="731"/>
      <c r="KNZ34" s="731"/>
      <c r="KOA34" s="731"/>
      <c r="KOB34" s="731"/>
      <c r="KOC34" s="731"/>
      <c r="KOD34" s="731"/>
      <c r="KOE34" s="731"/>
      <c r="KOF34" s="731"/>
      <c r="KOG34" s="731"/>
      <c r="KOH34" s="731"/>
      <c r="KOI34" s="731"/>
      <c r="KOJ34" s="731"/>
      <c r="KOK34" s="731"/>
      <c r="KOL34" s="731"/>
      <c r="KOM34" s="731"/>
      <c r="KON34" s="731"/>
      <c r="KOO34" s="731"/>
      <c r="KOP34" s="731"/>
      <c r="KOQ34" s="731"/>
      <c r="KOR34" s="731"/>
      <c r="KOS34" s="731"/>
      <c r="KOT34" s="731"/>
      <c r="KOU34" s="731"/>
      <c r="KOV34" s="731"/>
      <c r="KOW34" s="731"/>
      <c r="KOX34" s="731"/>
      <c r="KOY34" s="731"/>
      <c r="KOZ34" s="731"/>
      <c r="KPA34" s="731"/>
      <c r="KPB34" s="731"/>
      <c r="KPC34" s="731"/>
      <c r="KPD34" s="731"/>
      <c r="KPE34" s="731"/>
      <c r="KPF34" s="731"/>
      <c r="KPG34" s="731"/>
      <c r="KPH34" s="731"/>
      <c r="KPI34" s="731"/>
      <c r="KPJ34" s="731"/>
      <c r="KPK34" s="731"/>
      <c r="KPL34" s="731"/>
      <c r="KPM34" s="731"/>
      <c r="KPN34" s="731"/>
      <c r="KPO34" s="731"/>
      <c r="KPP34" s="731"/>
      <c r="KPQ34" s="731"/>
      <c r="KPR34" s="731"/>
      <c r="KPS34" s="731"/>
      <c r="KPT34" s="731"/>
      <c r="KPU34" s="731"/>
      <c r="KPV34" s="731"/>
      <c r="KPW34" s="731"/>
      <c r="KPX34" s="731"/>
      <c r="KPY34" s="731"/>
      <c r="KPZ34" s="731"/>
      <c r="KQA34" s="731"/>
      <c r="KQB34" s="731"/>
      <c r="KQC34" s="731"/>
      <c r="KQD34" s="731"/>
      <c r="KQE34" s="731"/>
      <c r="KQF34" s="731"/>
      <c r="KQG34" s="731"/>
      <c r="KQH34" s="731"/>
      <c r="KQI34" s="731"/>
      <c r="KQJ34" s="731"/>
      <c r="KQK34" s="731"/>
      <c r="KQL34" s="731"/>
      <c r="KQM34" s="731"/>
      <c r="KQN34" s="731"/>
      <c r="KQO34" s="731"/>
      <c r="KQP34" s="731"/>
      <c r="KQQ34" s="731"/>
      <c r="KQR34" s="731"/>
      <c r="KQS34" s="731"/>
      <c r="KQT34" s="731"/>
      <c r="KQU34" s="731"/>
      <c r="KQV34" s="731"/>
      <c r="KQW34" s="731"/>
      <c r="KQX34" s="731"/>
      <c r="KQY34" s="731"/>
      <c r="KQZ34" s="731"/>
      <c r="KRA34" s="731"/>
      <c r="KRB34" s="731"/>
      <c r="KRC34" s="731"/>
      <c r="KRD34" s="731"/>
      <c r="KRE34" s="731"/>
      <c r="KRF34" s="731"/>
      <c r="KRG34" s="731"/>
      <c r="KRH34" s="731"/>
      <c r="KRI34" s="731"/>
      <c r="KRJ34" s="731"/>
      <c r="KRK34" s="731"/>
      <c r="KRL34" s="731"/>
      <c r="KRM34" s="731"/>
      <c r="KRN34" s="731"/>
      <c r="KRO34" s="731"/>
      <c r="KRP34" s="731"/>
      <c r="KRQ34" s="731"/>
      <c r="KRR34" s="731"/>
      <c r="KRS34" s="731"/>
      <c r="KRT34" s="731"/>
      <c r="KRU34" s="731"/>
      <c r="KRV34" s="731"/>
      <c r="KRW34" s="731"/>
      <c r="KRX34" s="731"/>
      <c r="KRY34" s="731"/>
      <c r="KRZ34" s="731"/>
      <c r="KSA34" s="731"/>
      <c r="KSB34" s="731"/>
      <c r="KSC34" s="731"/>
      <c r="KSD34" s="731"/>
      <c r="KSE34" s="731"/>
      <c r="KSF34" s="731"/>
      <c r="KSG34" s="731"/>
      <c r="KSH34" s="731"/>
      <c r="KSI34" s="731"/>
      <c r="KSJ34" s="731"/>
      <c r="KSK34" s="731"/>
      <c r="KSL34" s="731"/>
      <c r="KSM34" s="731"/>
      <c r="KSN34" s="731"/>
      <c r="KSO34" s="731"/>
      <c r="KSP34" s="731"/>
      <c r="KSQ34" s="731"/>
      <c r="KSR34" s="731"/>
      <c r="KSS34" s="731"/>
      <c r="KST34" s="731"/>
      <c r="KSU34" s="731"/>
      <c r="KSV34" s="731"/>
      <c r="KSW34" s="731"/>
      <c r="KSX34" s="731"/>
      <c r="KSY34" s="731"/>
      <c r="KSZ34" s="731"/>
      <c r="KTA34" s="731"/>
      <c r="KTB34" s="731"/>
      <c r="KTC34" s="731"/>
      <c r="KTD34" s="731"/>
      <c r="KTE34" s="731"/>
      <c r="KTF34" s="731"/>
      <c r="KTG34" s="731"/>
      <c r="KTH34" s="731"/>
      <c r="KTI34" s="731"/>
      <c r="KTJ34" s="731"/>
      <c r="KTK34" s="731"/>
      <c r="KTL34" s="731"/>
      <c r="KTM34" s="731"/>
      <c r="KTN34" s="731"/>
      <c r="KTO34" s="731"/>
      <c r="KTP34" s="731"/>
      <c r="KTQ34" s="731"/>
      <c r="KTR34" s="731"/>
      <c r="KTS34" s="731"/>
      <c r="KTT34" s="731"/>
      <c r="KTU34" s="731"/>
      <c r="KTV34" s="731"/>
      <c r="KTW34" s="731"/>
      <c r="KTX34" s="731"/>
      <c r="KTY34" s="731"/>
      <c r="KTZ34" s="731"/>
      <c r="KUA34" s="731"/>
      <c r="KUB34" s="731"/>
      <c r="KUC34" s="731"/>
      <c r="KUD34" s="731"/>
      <c r="KUE34" s="731"/>
      <c r="KUF34" s="731"/>
      <c r="KUG34" s="731"/>
      <c r="KUH34" s="731"/>
      <c r="KUI34" s="731"/>
      <c r="KUJ34" s="731"/>
      <c r="KUK34" s="731"/>
      <c r="KUL34" s="731"/>
      <c r="KUM34" s="731"/>
      <c r="KUN34" s="731"/>
      <c r="KUO34" s="731"/>
      <c r="KUP34" s="731"/>
      <c r="KUQ34" s="731"/>
      <c r="KUR34" s="731"/>
      <c r="KUS34" s="731"/>
      <c r="KUT34" s="731"/>
      <c r="KUU34" s="731"/>
      <c r="KUV34" s="731"/>
      <c r="KUW34" s="731"/>
      <c r="KUX34" s="731"/>
      <c r="KUY34" s="731"/>
      <c r="KUZ34" s="731"/>
      <c r="KVA34" s="731"/>
      <c r="KVB34" s="731"/>
      <c r="KVC34" s="731"/>
      <c r="KVD34" s="731"/>
      <c r="KVE34" s="731"/>
      <c r="KVF34" s="731"/>
      <c r="KVG34" s="731"/>
      <c r="KVH34" s="731"/>
      <c r="KVI34" s="731"/>
      <c r="KVJ34" s="731"/>
      <c r="KVK34" s="731"/>
      <c r="KVL34" s="731"/>
      <c r="KVM34" s="731"/>
      <c r="KVN34" s="731"/>
      <c r="KVO34" s="731"/>
      <c r="KVP34" s="731"/>
      <c r="KVQ34" s="731"/>
      <c r="KVR34" s="731"/>
      <c r="KVS34" s="731"/>
      <c r="KVT34" s="731"/>
      <c r="KVU34" s="731"/>
      <c r="KVV34" s="731"/>
      <c r="KVW34" s="731"/>
      <c r="KVX34" s="731"/>
      <c r="KVY34" s="731"/>
      <c r="KVZ34" s="731"/>
      <c r="KWA34" s="731"/>
      <c r="KWB34" s="731"/>
      <c r="KWC34" s="731"/>
      <c r="KWD34" s="731"/>
      <c r="KWE34" s="731"/>
      <c r="KWF34" s="731"/>
      <c r="KWG34" s="731"/>
      <c r="KWH34" s="731"/>
      <c r="KWI34" s="731"/>
      <c r="KWJ34" s="731"/>
      <c r="KWK34" s="731"/>
      <c r="KWL34" s="731"/>
      <c r="KWM34" s="731"/>
      <c r="KWN34" s="731"/>
      <c r="KWO34" s="731"/>
      <c r="KWP34" s="731"/>
      <c r="KWQ34" s="731"/>
      <c r="KWR34" s="731"/>
      <c r="KWS34" s="731"/>
      <c r="KWT34" s="731"/>
      <c r="KWU34" s="731"/>
      <c r="KWV34" s="731"/>
      <c r="KWW34" s="731"/>
      <c r="KWX34" s="731"/>
      <c r="KWY34" s="731"/>
      <c r="KWZ34" s="731"/>
      <c r="KXA34" s="731"/>
      <c r="KXB34" s="731"/>
      <c r="KXC34" s="731"/>
      <c r="KXD34" s="731"/>
      <c r="KXE34" s="731"/>
      <c r="KXF34" s="731"/>
      <c r="KXG34" s="731"/>
      <c r="KXH34" s="731"/>
      <c r="KXI34" s="731"/>
      <c r="KXJ34" s="731"/>
      <c r="KXK34" s="731"/>
      <c r="KXL34" s="731"/>
      <c r="KXM34" s="731"/>
      <c r="KXN34" s="731"/>
      <c r="KXO34" s="731"/>
      <c r="KXP34" s="731"/>
      <c r="KXQ34" s="731"/>
      <c r="KXR34" s="731"/>
      <c r="KXS34" s="731"/>
      <c r="KXT34" s="731"/>
      <c r="KXU34" s="731"/>
      <c r="KXV34" s="731"/>
      <c r="KXW34" s="731"/>
      <c r="KXX34" s="731"/>
      <c r="KXY34" s="731"/>
      <c r="KXZ34" s="731"/>
      <c r="KYA34" s="731"/>
      <c r="KYB34" s="731"/>
      <c r="KYC34" s="731"/>
      <c r="KYD34" s="731"/>
      <c r="KYE34" s="731"/>
      <c r="KYF34" s="731"/>
      <c r="KYG34" s="731"/>
      <c r="KYH34" s="731"/>
      <c r="KYI34" s="731"/>
      <c r="KYJ34" s="731"/>
      <c r="KYK34" s="731"/>
      <c r="KYL34" s="731"/>
      <c r="KYM34" s="731"/>
      <c r="KYN34" s="731"/>
      <c r="KYO34" s="731"/>
      <c r="KYP34" s="731"/>
      <c r="KYQ34" s="731"/>
      <c r="KYR34" s="731"/>
      <c r="KYS34" s="731"/>
      <c r="KYT34" s="731"/>
      <c r="KYU34" s="731"/>
      <c r="KYV34" s="731"/>
      <c r="KYW34" s="731"/>
      <c r="KYX34" s="731"/>
      <c r="KYY34" s="731"/>
      <c r="KYZ34" s="731"/>
      <c r="KZA34" s="731"/>
      <c r="KZB34" s="731"/>
      <c r="KZC34" s="731"/>
      <c r="KZD34" s="731"/>
      <c r="KZE34" s="731"/>
      <c r="KZF34" s="731"/>
      <c r="KZG34" s="731"/>
      <c r="KZH34" s="731"/>
      <c r="KZI34" s="731"/>
      <c r="KZJ34" s="731"/>
      <c r="KZK34" s="731"/>
      <c r="KZL34" s="731"/>
      <c r="KZM34" s="731"/>
      <c r="KZN34" s="731"/>
      <c r="KZO34" s="731"/>
      <c r="KZP34" s="731"/>
      <c r="KZQ34" s="731"/>
      <c r="KZR34" s="731"/>
      <c r="KZS34" s="731"/>
      <c r="KZT34" s="731"/>
      <c r="KZU34" s="731"/>
      <c r="KZV34" s="731"/>
      <c r="KZW34" s="731"/>
      <c r="KZX34" s="731"/>
      <c r="KZY34" s="731"/>
      <c r="KZZ34" s="731"/>
      <c r="LAA34" s="731"/>
      <c r="LAB34" s="731"/>
      <c r="LAC34" s="731"/>
      <c r="LAD34" s="731"/>
      <c r="LAE34" s="731"/>
      <c r="LAF34" s="731"/>
      <c r="LAG34" s="731"/>
      <c r="LAH34" s="731"/>
      <c r="LAI34" s="731"/>
      <c r="LAJ34" s="731"/>
      <c r="LAK34" s="731"/>
      <c r="LAL34" s="731"/>
      <c r="LAM34" s="731"/>
      <c r="LAN34" s="731"/>
      <c r="LAO34" s="731"/>
      <c r="LAP34" s="731"/>
      <c r="LAQ34" s="731"/>
      <c r="LAR34" s="731"/>
      <c r="LAS34" s="731"/>
      <c r="LAT34" s="731"/>
      <c r="LAU34" s="731"/>
      <c r="LAV34" s="731"/>
      <c r="LAW34" s="731"/>
      <c r="LAX34" s="731"/>
      <c r="LAY34" s="731"/>
      <c r="LAZ34" s="731"/>
      <c r="LBA34" s="731"/>
      <c r="LBB34" s="731"/>
      <c r="LBC34" s="731"/>
      <c r="LBD34" s="731"/>
      <c r="LBE34" s="731"/>
      <c r="LBF34" s="731"/>
      <c r="LBG34" s="731"/>
      <c r="LBH34" s="731"/>
      <c r="LBI34" s="731"/>
      <c r="LBJ34" s="731"/>
      <c r="LBK34" s="731"/>
      <c r="LBL34" s="731"/>
      <c r="LBM34" s="731"/>
      <c r="LBN34" s="731"/>
      <c r="LBO34" s="731"/>
      <c r="LBP34" s="731"/>
      <c r="LBQ34" s="731"/>
      <c r="LBR34" s="731"/>
      <c r="LBS34" s="731"/>
      <c r="LBT34" s="731"/>
      <c r="LBU34" s="731"/>
      <c r="LBV34" s="731"/>
      <c r="LBW34" s="731"/>
      <c r="LBX34" s="731"/>
      <c r="LBY34" s="731"/>
      <c r="LBZ34" s="731"/>
      <c r="LCA34" s="731"/>
      <c r="LCB34" s="731"/>
      <c r="LCC34" s="731"/>
      <c r="LCD34" s="731"/>
      <c r="LCE34" s="731"/>
      <c r="LCF34" s="731"/>
      <c r="LCG34" s="731"/>
      <c r="LCH34" s="731"/>
      <c r="LCI34" s="731"/>
      <c r="LCJ34" s="731"/>
      <c r="LCK34" s="731"/>
      <c r="LCL34" s="731"/>
      <c r="LCM34" s="731"/>
      <c r="LCN34" s="731"/>
      <c r="LCO34" s="731"/>
      <c r="LCP34" s="731"/>
      <c r="LCQ34" s="731"/>
      <c r="LCR34" s="731"/>
      <c r="LCS34" s="731"/>
      <c r="LCT34" s="731"/>
      <c r="LCU34" s="731"/>
      <c r="LCV34" s="731"/>
      <c r="LCW34" s="731"/>
      <c r="LCX34" s="731"/>
      <c r="LCY34" s="731"/>
      <c r="LCZ34" s="731"/>
      <c r="LDA34" s="731"/>
      <c r="LDB34" s="731"/>
      <c r="LDC34" s="731"/>
      <c r="LDD34" s="731"/>
      <c r="LDE34" s="731"/>
      <c r="LDF34" s="731"/>
      <c r="LDG34" s="731"/>
      <c r="LDH34" s="731"/>
      <c r="LDI34" s="731"/>
      <c r="LDJ34" s="731"/>
      <c r="LDK34" s="731"/>
      <c r="LDL34" s="731"/>
      <c r="LDM34" s="731"/>
      <c r="LDN34" s="731"/>
      <c r="LDO34" s="731"/>
      <c r="LDP34" s="731"/>
      <c r="LDQ34" s="731"/>
      <c r="LDR34" s="731"/>
      <c r="LDS34" s="731"/>
      <c r="LDT34" s="731"/>
      <c r="LDU34" s="731"/>
      <c r="LDV34" s="731"/>
      <c r="LDW34" s="731"/>
      <c r="LDX34" s="731"/>
      <c r="LDY34" s="731"/>
      <c r="LDZ34" s="731"/>
      <c r="LEA34" s="731"/>
      <c r="LEB34" s="731"/>
      <c r="LEC34" s="731"/>
      <c r="LED34" s="731"/>
      <c r="LEE34" s="731"/>
      <c r="LEF34" s="731"/>
      <c r="LEG34" s="731"/>
      <c r="LEH34" s="731"/>
      <c r="LEI34" s="731"/>
      <c r="LEJ34" s="731"/>
      <c r="LEK34" s="731"/>
      <c r="LEL34" s="731"/>
      <c r="LEM34" s="731"/>
      <c r="LEN34" s="731"/>
      <c r="LEO34" s="731"/>
      <c r="LEP34" s="731"/>
      <c r="LEQ34" s="731"/>
      <c r="LER34" s="731"/>
      <c r="LES34" s="731"/>
      <c r="LET34" s="731"/>
      <c r="LEU34" s="731"/>
      <c r="LEV34" s="731"/>
      <c r="LEW34" s="731"/>
      <c r="LEX34" s="731"/>
      <c r="LEY34" s="731"/>
      <c r="LEZ34" s="731"/>
      <c r="LFA34" s="731"/>
      <c r="LFB34" s="731"/>
      <c r="LFC34" s="731"/>
      <c r="LFD34" s="731"/>
      <c r="LFE34" s="731"/>
      <c r="LFF34" s="731"/>
      <c r="LFG34" s="731"/>
      <c r="LFH34" s="731"/>
      <c r="LFI34" s="731"/>
      <c r="LFJ34" s="731"/>
      <c r="LFK34" s="731"/>
      <c r="LFL34" s="731"/>
      <c r="LFM34" s="731"/>
      <c r="LFN34" s="731"/>
      <c r="LFO34" s="731"/>
      <c r="LFP34" s="731"/>
      <c r="LFQ34" s="731"/>
      <c r="LFR34" s="731"/>
      <c r="LFS34" s="731"/>
      <c r="LFT34" s="731"/>
      <c r="LFU34" s="731"/>
      <c r="LFV34" s="731"/>
      <c r="LFW34" s="731"/>
      <c r="LFX34" s="731"/>
      <c r="LFY34" s="731"/>
      <c r="LFZ34" s="731"/>
      <c r="LGA34" s="731"/>
      <c r="LGB34" s="731"/>
      <c r="LGC34" s="731"/>
      <c r="LGD34" s="731"/>
      <c r="LGE34" s="731"/>
      <c r="LGF34" s="731"/>
      <c r="LGG34" s="731"/>
      <c r="LGH34" s="731"/>
      <c r="LGI34" s="731"/>
      <c r="LGJ34" s="731"/>
      <c r="LGK34" s="731"/>
      <c r="LGL34" s="731"/>
      <c r="LGM34" s="731"/>
      <c r="LGN34" s="731"/>
      <c r="LGO34" s="731"/>
      <c r="LGP34" s="731"/>
      <c r="LGQ34" s="731"/>
      <c r="LGR34" s="731"/>
      <c r="LGS34" s="731"/>
      <c r="LGT34" s="731"/>
      <c r="LGU34" s="731"/>
      <c r="LGV34" s="731"/>
      <c r="LGW34" s="731"/>
      <c r="LGX34" s="731"/>
      <c r="LGY34" s="731"/>
      <c r="LGZ34" s="731"/>
      <c r="LHA34" s="731"/>
      <c r="LHB34" s="731"/>
      <c r="LHC34" s="731"/>
      <c r="LHD34" s="731"/>
      <c r="LHE34" s="731"/>
      <c r="LHF34" s="731"/>
      <c r="LHG34" s="731"/>
      <c r="LHH34" s="731"/>
      <c r="LHI34" s="731"/>
      <c r="LHJ34" s="731"/>
      <c r="LHK34" s="731"/>
      <c r="LHL34" s="731"/>
      <c r="LHM34" s="731"/>
      <c r="LHN34" s="731"/>
      <c r="LHO34" s="731"/>
      <c r="LHP34" s="731"/>
      <c r="LHQ34" s="731"/>
      <c r="LHR34" s="731"/>
      <c r="LHS34" s="731"/>
      <c r="LHT34" s="731"/>
      <c r="LHU34" s="731"/>
      <c r="LHV34" s="731"/>
      <c r="LHW34" s="731"/>
      <c r="LHX34" s="731"/>
      <c r="LHY34" s="731"/>
      <c r="LHZ34" s="731"/>
      <c r="LIA34" s="731"/>
      <c r="LIB34" s="731"/>
      <c r="LIC34" s="731"/>
      <c r="LID34" s="731"/>
      <c r="LIE34" s="731"/>
      <c r="LIF34" s="731"/>
      <c r="LIG34" s="731"/>
      <c r="LIH34" s="731"/>
      <c r="LII34" s="731"/>
      <c r="LIJ34" s="731"/>
      <c r="LIK34" s="731"/>
      <c r="LIL34" s="731"/>
      <c r="LIM34" s="731"/>
      <c r="LIN34" s="731"/>
      <c r="LIO34" s="731"/>
      <c r="LIP34" s="731"/>
      <c r="LIQ34" s="731"/>
      <c r="LIR34" s="731"/>
      <c r="LIS34" s="731"/>
      <c r="LIT34" s="731"/>
      <c r="LIU34" s="731"/>
      <c r="LIV34" s="731"/>
      <c r="LIW34" s="731"/>
      <c r="LIX34" s="731"/>
      <c r="LIY34" s="731"/>
      <c r="LIZ34" s="731"/>
      <c r="LJA34" s="731"/>
      <c r="LJB34" s="731"/>
      <c r="LJC34" s="731"/>
      <c r="LJD34" s="731"/>
      <c r="LJE34" s="731"/>
      <c r="LJF34" s="731"/>
      <c r="LJG34" s="731"/>
      <c r="LJH34" s="731"/>
      <c r="LJI34" s="731"/>
      <c r="LJJ34" s="731"/>
      <c r="LJK34" s="731"/>
      <c r="LJL34" s="731"/>
      <c r="LJM34" s="731"/>
      <c r="LJN34" s="731"/>
      <c r="LJO34" s="731"/>
      <c r="LJP34" s="731"/>
      <c r="LJQ34" s="731"/>
      <c r="LJR34" s="731"/>
      <c r="LJS34" s="731"/>
      <c r="LJT34" s="731"/>
      <c r="LJU34" s="731"/>
      <c r="LJV34" s="731"/>
      <c r="LJW34" s="731"/>
      <c r="LJX34" s="731"/>
      <c r="LJY34" s="731"/>
      <c r="LJZ34" s="731"/>
      <c r="LKA34" s="731"/>
      <c r="LKB34" s="731"/>
      <c r="LKC34" s="731"/>
      <c r="LKD34" s="731"/>
      <c r="LKE34" s="731"/>
      <c r="LKF34" s="731"/>
      <c r="LKG34" s="731"/>
      <c r="LKH34" s="731"/>
      <c r="LKI34" s="731"/>
      <c r="LKJ34" s="731"/>
      <c r="LKK34" s="731"/>
      <c r="LKL34" s="731"/>
      <c r="LKM34" s="731"/>
      <c r="LKN34" s="731"/>
      <c r="LKO34" s="731"/>
      <c r="LKP34" s="731"/>
      <c r="LKQ34" s="731"/>
      <c r="LKR34" s="731"/>
      <c r="LKS34" s="731"/>
      <c r="LKT34" s="731"/>
      <c r="LKU34" s="731"/>
      <c r="LKV34" s="731"/>
      <c r="LKW34" s="731"/>
      <c r="LKX34" s="731"/>
      <c r="LKY34" s="731"/>
      <c r="LKZ34" s="731"/>
      <c r="LLA34" s="731"/>
      <c r="LLB34" s="731"/>
      <c r="LLC34" s="731"/>
      <c r="LLD34" s="731"/>
      <c r="LLE34" s="731"/>
      <c r="LLF34" s="731"/>
      <c r="LLG34" s="731"/>
      <c r="LLH34" s="731"/>
      <c r="LLI34" s="731"/>
      <c r="LLJ34" s="731"/>
      <c r="LLK34" s="731"/>
      <c r="LLL34" s="731"/>
      <c r="LLM34" s="731"/>
      <c r="LLN34" s="731"/>
      <c r="LLO34" s="731"/>
      <c r="LLP34" s="731"/>
      <c r="LLQ34" s="731"/>
      <c r="LLR34" s="731"/>
      <c r="LLS34" s="731"/>
      <c r="LLT34" s="731"/>
      <c r="LLU34" s="731"/>
      <c r="LLV34" s="731"/>
      <c r="LLW34" s="731"/>
      <c r="LLX34" s="731"/>
      <c r="LLY34" s="731"/>
      <c r="LLZ34" s="731"/>
      <c r="LMA34" s="731"/>
      <c r="LMB34" s="731"/>
      <c r="LMC34" s="731"/>
      <c r="LMD34" s="731"/>
      <c r="LME34" s="731"/>
      <c r="LMF34" s="731"/>
      <c r="LMG34" s="731"/>
      <c r="LMH34" s="731"/>
      <c r="LMI34" s="731"/>
      <c r="LMJ34" s="731"/>
      <c r="LMK34" s="731"/>
      <c r="LML34" s="731"/>
      <c r="LMM34" s="731"/>
      <c r="LMN34" s="731"/>
      <c r="LMO34" s="731"/>
      <c r="LMP34" s="731"/>
      <c r="LMQ34" s="731"/>
      <c r="LMR34" s="731"/>
      <c r="LMS34" s="731"/>
      <c r="LMT34" s="731"/>
      <c r="LMU34" s="731"/>
      <c r="LMV34" s="731"/>
      <c r="LMW34" s="731"/>
      <c r="LMX34" s="731"/>
      <c r="LMY34" s="731"/>
      <c r="LMZ34" s="731"/>
      <c r="LNA34" s="731"/>
      <c r="LNB34" s="731"/>
      <c r="LNC34" s="731"/>
      <c r="LND34" s="731"/>
      <c r="LNE34" s="731"/>
      <c r="LNF34" s="731"/>
      <c r="LNG34" s="731"/>
      <c r="LNH34" s="731"/>
      <c r="LNI34" s="731"/>
      <c r="LNJ34" s="731"/>
      <c r="LNK34" s="731"/>
      <c r="LNL34" s="731"/>
      <c r="LNM34" s="731"/>
      <c r="LNN34" s="731"/>
      <c r="LNO34" s="731"/>
      <c r="LNP34" s="731"/>
      <c r="LNQ34" s="731"/>
      <c r="LNR34" s="731"/>
      <c r="LNS34" s="731"/>
      <c r="LNT34" s="731"/>
      <c r="LNU34" s="731"/>
      <c r="LNV34" s="731"/>
      <c r="LNW34" s="731"/>
      <c r="LNX34" s="731"/>
      <c r="LNY34" s="731"/>
      <c r="LNZ34" s="731"/>
      <c r="LOA34" s="731"/>
      <c r="LOB34" s="731"/>
      <c r="LOC34" s="731"/>
      <c r="LOD34" s="731"/>
      <c r="LOE34" s="731"/>
      <c r="LOF34" s="731"/>
      <c r="LOG34" s="731"/>
      <c r="LOH34" s="731"/>
      <c r="LOI34" s="731"/>
      <c r="LOJ34" s="731"/>
      <c r="LOK34" s="731"/>
      <c r="LOL34" s="731"/>
      <c r="LOM34" s="731"/>
      <c r="LON34" s="731"/>
      <c r="LOO34" s="731"/>
      <c r="LOP34" s="731"/>
      <c r="LOQ34" s="731"/>
      <c r="LOR34" s="731"/>
      <c r="LOS34" s="731"/>
      <c r="LOT34" s="731"/>
      <c r="LOU34" s="731"/>
      <c r="LOV34" s="731"/>
      <c r="LOW34" s="731"/>
      <c r="LOX34" s="731"/>
      <c r="LOY34" s="731"/>
      <c r="LOZ34" s="731"/>
      <c r="LPA34" s="731"/>
      <c r="LPB34" s="731"/>
      <c r="LPC34" s="731"/>
      <c r="LPD34" s="731"/>
      <c r="LPE34" s="731"/>
      <c r="LPF34" s="731"/>
      <c r="LPG34" s="731"/>
      <c r="LPH34" s="731"/>
      <c r="LPI34" s="731"/>
      <c r="LPJ34" s="731"/>
      <c r="LPK34" s="731"/>
      <c r="LPL34" s="731"/>
      <c r="LPM34" s="731"/>
      <c r="LPN34" s="731"/>
      <c r="LPO34" s="731"/>
      <c r="LPP34" s="731"/>
      <c r="LPQ34" s="731"/>
      <c r="LPR34" s="731"/>
      <c r="LPS34" s="731"/>
      <c r="LPT34" s="731"/>
      <c r="LPU34" s="731"/>
      <c r="LPV34" s="731"/>
      <c r="LPW34" s="731"/>
      <c r="LPX34" s="731"/>
      <c r="LPY34" s="731"/>
      <c r="LPZ34" s="731"/>
      <c r="LQA34" s="731"/>
      <c r="LQB34" s="731"/>
      <c r="LQC34" s="731"/>
      <c r="LQD34" s="731"/>
      <c r="LQE34" s="731"/>
      <c r="LQF34" s="731"/>
      <c r="LQG34" s="731"/>
      <c r="LQH34" s="731"/>
      <c r="LQI34" s="731"/>
      <c r="LQJ34" s="731"/>
      <c r="LQK34" s="731"/>
      <c r="LQL34" s="731"/>
      <c r="LQM34" s="731"/>
      <c r="LQN34" s="731"/>
      <c r="LQO34" s="731"/>
      <c r="LQP34" s="731"/>
      <c r="LQQ34" s="731"/>
      <c r="LQR34" s="731"/>
      <c r="LQS34" s="731"/>
      <c r="LQT34" s="731"/>
      <c r="LQU34" s="731"/>
      <c r="LQV34" s="731"/>
      <c r="LQW34" s="731"/>
      <c r="LQX34" s="731"/>
      <c r="LQY34" s="731"/>
      <c r="LQZ34" s="731"/>
      <c r="LRA34" s="731"/>
      <c r="LRB34" s="731"/>
      <c r="LRC34" s="731"/>
      <c r="LRD34" s="731"/>
      <c r="LRE34" s="731"/>
      <c r="LRF34" s="731"/>
      <c r="LRG34" s="731"/>
      <c r="LRH34" s="731"/>
      <c r="LRI34" s="731"/>
      <c r="LRJ34" s="731"/>
      <c r="LRK34" s="731"/>
      <c r="LRL34" s="731"/>
      <c r="LRM34" s="731"/>
      <c r="LRN34" s="731"/>
      <c r="LRO34" s="731"/>
      <c r="LRP34" s="731"/>
      <c r="LRQ34" s="731"/>
      <c r="LRR34" s="731"/>
      <c r="LRS34" s="731"/>
      <c r="LRT34" s="731"/>
      <c r="LRU34" s="731"/>
      <c r="LRV34" s="731"/>
      <c r="LRW34" s="731"/>
      <c r="LRX34" s="731"/>
      <c r="LRY34" s="731"/>
      <c r="LRZ34" s="731"/>
      <c r="LSA34" s="731"/>
      <c r="LSB34" s="731"/>
      <c r="LSC34" s="731"/>
      <c r="LSD34" s="731"/>
      <c r="LSE34" s="731"/>
      <c r="LSF34" s="731"/>
      <c r="LSG34" s="731"/>
      <c r="LSH34" s="731"/>
      <c r="LSI34" s="731"/>
      <c r="LSJ34" s="731"/>
      <c r="LSK34" s="731"/>
      <c r="LSL34" s="731"/>
      <c r="LSM34" s="731"/>
      <c r="LSN34" s="731"/>
      <c r="LSO34" s="731"/>
      <c r="LSP34" s="731"/>
      <c r="LSQ34" s="731"/>
      <c r="LSR34" s="731"/>
      <c r="LSS34" s="731"/>
      <c r="LST34" s="731"/>
      <c r="LSU34" s="731"/>
      <c r="LSV34" s="731"/>
      <c r="LSW34" s="731"/>
      <c r="LSX34" s="731"/>
      <c r="LSY34" s="731"/>
      <c r="LSZ34" s="731"/>
      <c r="LTA34" s="731"/>
      <c r="LTB34" s="731"/>
      <c r="LTC34" s="731"/>
      <c r="LTD34" s="731"/>
      <c r="LTE34" s="731"/>
      <c r="LTF34" s="731"/>
      <c r="LTG34" s="731"/>
      <c r="LTH34" s="731"/>
      <c r="LTI34" s="731"/>
      <c r="LTJ34" s="731"/>
      <c r="LTK34" s="731"/>
      <c r="LTL34" s="731"/>
      <c r="LTM34" s="731"/>
      <c r="LTN34" s="731"/>
      <c r="LTO34" s="731"/>
      <c r="LTP34" s="731"/>
      <c r="LTQ34" s="731"/>
      <c r="LTR34" s="731"/>
      <c r="LTS34" s="731"/>
      <c r="LTT34" s="731"/>
      <c r="LTU34" s="731"/>
      <c r="LTV34" s="731"/>
      <c r="LTW34" s="731"/>
      <c r="LTX34" s="731"/>
      <c r="LTY34" s="731"/>
      <c r="LTZ34" s="731"/>
      <c r="LUA34" s="731"/>
      <c r="LUB34" s="731"/>
      <c r="LUC34" s="731"/>
      <c r="LUD34" s="731"/>
      <c r="LUE34" s="731"/>
      <c r="LUF34" s="731"/>
      <c r="LUG34" s="731"/>
      <c r="LUH34" s="731"/>
      <c r="LUI34" s="731"/>
      <c r="LUJ34" s="731"/>
      <c r="LUK34" s="731"/>
      <c r="LUL34" s="731"/>
      <c r="LUM34" s="731"/>
      <c r="LUN34" s="731"/>
      <c r="LUO34" s="731"/>
      <c r="LUP34" s="731"/>
      <c r="LUQ34" s="731"/>
      <c r="LUR34" s="731"/>
      <c r="LUS34" s="731"/>
      <c r="LUT34" s="731"/>
      <c r="LUU34" s="731"/>
      <c r="LUV34" s="731"/>
      <c r="LUW34" s="731"/>
      <c r="LUX34" s="731"/>
      <c r="LUY34" s="731"/>
      <c r="LUZ34" s="731"/>
      <c r="LVA34" s="731"/>
      <c r="LVB34" s="731"/>
      <c r="LVC34" s="731"/>
      <c r="LVD34" s="731"/>
      <c r="LVE34" s="731"/>
      <c r="LVF34" s="731"/>
      <c r="LVG34" s="731"/>
      <c r="LVH34" s="731"/>
      <c r="LVI34" s="731"/>
      <c r="LVJ34" s="731"/>
      <c r="LVK34" s="731"/>
      <c r="LVL34" s="731"/>
      <c r="LVM34" s="731"/>
      <c r="LVN34" s="731"/>
      <c r="LVO34" s="731"/>
      <c r="LVP34" s="731"/>
      <c r="LVQ34" s="731"/>
      <c r="LVR34" s="731"/>
      <c r="LVS34" s="731"/>
      <c r="LVT34" s="731"/>
      <c r="LVU34" s="731"/>
      <c r="LVV34" s="731"/>
      <c r="LVW34" s="731"/>
      <c r="LVX34" s="731"/>
      <c r="LVY34" s="731"/>
      <c r="LVZ34" s="731"/>
      <c r="LWA34" s="731"/>
      <c r="LWB34" s="731"/>
      <c r="LWC34" s="731"/>
      <c r="LWD34" s="731"/>
      <c r="LWE34" s="731"/>
      <c r="LWF34" s="731"/>
      <c r="LWG34" s="731"/>
      <c r="LWH34" s="731"/>
      <c r="LWI34" s="731"/>
      <c r="LWJ34" s="731"/>
      <c r="LWK34" s="731"/>
      <c r="LWL34" s="731"/>
      <c r="LWM34" s="731"/>
      <c r="LWN34" s="731"/>
      <c r="LWO34" s="731"/>
      <c r="LWP34" s="731"/>
      <c r="LWQ34" s="731"/>
      <c r="LWR34" s="731"/>
      <c r="LWS34" s="731"/>
      <c r="LWT34" s="731"/>
      <c r="LWU34" s="731"/>
      <c r="LWV34" s="731"/>
      <c r="LWW34" s="731"/>
      <c r="LWX34" s="731"/>
      <c r="LWY34" s="731"/>
      <c r="LWZ34" s="731"/>
      <c r="LXA34" s="731"/>
      <c r="LXB34" s="731"/>
      <c r="LXC34" s="731"/>
      <c r="LXD34" s="731"/>
      <c r="LXE34" s="731"/>
      <c r="LXF34" s="731"/>
      <c r="LXG34" s="731"/>
      <c r="LXH34" s="731"/>
      <c r="LXI34" s="731"/>
      <c r="LXJ34" s="731"/>
      <c r="LXK34" s="731"/>
      <c r="LXL34" s="731"/>
      <c r="LXM34" s="731"/>
      <c r="LXN34" s="731"/>
      <c r="LXO34" s="731"/>
      <c r="LXP34" s="731"/>
      <c r="LXQ34" s="731"/>
      <c r="LXR34" s="731"/>
      <c r="LXS34" s="731"/>
      <c r="LXT34" s="731"/>
      <c r="LXU34" s="731"/>
      <c r="LXV34" s="731"/>
      <c r="LXW34" s="731"/>
      <c r="LXX34" s="731"/>
      <c r="LXY34" s="731"/>
      <c r="LXZ34" s="731"/>
      <c r="LYA34" s="731"/>
      <c r="LYB34" s="731"/>
      <c r="LYC34" s="731"/>
      <c r="LYD34" s="731"/>
      <c r="LYE34" s="731"/>
      <c r="LYF34" s="731"/>
      <c r="LYG34" s="731"/>
      <c r="LYH34" s="731"/>
      <c r="LYI34" s="731"/>
      <c r="LYJ34" s="731"/>
      <c r="LYK34" s="731"/>
      <c r="LYL34" s="731"/>
      <c r="LYM34" s="731"/>
      <c r="LYN34" s="731"/>
      <c r="LYO34" s="731"/>
      <c r="LYP34" s="731"/>
      <c r="LYQ34" s="731"/>
      <c r="LYR34" s="731"/>
      <c r="LYS34" s="731"/>
      <c r="LYT34" s="731"/>
      <c r="LYU34" s="731"/>
      <c r="LYV34" s="731"/>
      <c r="LYW34" s="731"/>
      <c r="LYX34" s="731"/>
      <c r="LYY34" s="731"/>
      <c r="LYZ34" s="731"/>
      <c r="LZA34" s="731"/>
      <c r="LZB34" s="731"/>
      <c r="LZC34" s="731"/>
      <c r="LZD34" s="731"/>
      <c r="LZE34" s="731"/>
      <c r="LZF34" s="731"/>
      <c r="LZG34" s="731"/>
      <c r="LZH34" s="731"/>
      <c r="LZI34" s="731"/>
      <c r="LZJ34" s="731"/>
      <c r="LZK34" s="731"/>
      <c r="LZL34" s="731"/>
      <c r="LZM34" s="731"/>
      <c r="LZN34" s="731"/>
      <c r="LZO34" s="731"/>
      <c r="LZP34" s="731"/>
      <c r="LZQ34" s="731"/>
      <c r="LZR34" s="731"/>
      <c r="LZS34" s="731"/>
      <c r="LZT34" s="731"/>
      <c r="LZU34" s="731"/>
      <c r="LZV34" s="731"/>
      <c r="LZW34" s="731"/>
      <c r="LZX34" s="731"/>
      <c r="LZY34" s="731"/>
      <c r="LZZ34" s="731"/>
      <c r="MAA34" s="731"/>
      <c r="MAB34" s="731"/>
      <c r="MAC34" s="731"/>
      <c r="MAD34" s="731"/>
      <c r="MAE34" s="731"/>
      <c r="MAF34" s="731"/>
      <c r="MAG34" s="731"/>
      <c r="MAH34" s="731"/>
      <c r="MAI34" s="731"/>
      <c r="MAJ34" s="731"/>
      <c r="MAK34" s="731"/>
      <c r="MAL34" s="731"/>
      <c r="MAM34" s="731"/>
      <c r="MAN34" s="731"/>
      <c r="MAO34" s="731"/>
      <c r="MAP34" s="731"/>
      <c r="MAQ34" s="731"/>
      <c r="MAR34" s="731"/>
      <c r="MAS34" s="731"/>
      <c r="MAT34" s="731"/>
      <c r="MAU34" s="731"/>
      <c r="MAV34" s="731"/>
      <c r="MAW34" s="731"/>
      <c r="MAX34" s="731"/>
      <c r="MAY34" s="731"/>
      <c r="MAZ34" s="731"/>
      <c r="MBA34" s="731"/>
      <c r="MBB34" s="731"/>
      <c r="MBC34" s="731"/>
      <c r="MBD34" s="731"/>
      <c r="MBE34" s="731"/>
      <c r="MBF34" s="731"/>
      <c r="MBG34" s="731"/>
      <c r="MBH34" s="731"/>
      <c r="MBI34" s="731"/>
      <c r="MBJ34" s="731"/>
      <c r="MBK34" s="731"/>
      <c r="MBL34" s="731"/>
      <c r="MBM34" s="731"/>
      <c r="MBN34" s="731"/>
      <c r="MBO34" s="731"/>
      <c r="MBP34" s="731"/>
      <c r="MBQ34" s="731"/>
      <c r="MBR34" s="731"/>
      <c r="MBS34" s="731"/>
      <c r="MBT34" s="731"/>
      <c r="MBU34" s="731"/>
      <c r="MBV34" s="731"/>
      <c r="MBW34" s="731"/>
      <c r="MBX34" s="731"/>
      <c r="MBY34" s="731"/>
      <c r="MBZ34" s="731"/>
      <c r="MCA34" s="731"/>
      <c r="MCB34" s="731"/>
      <c r="MCC34" s="731"/>
      <c r="MCD34" s="731"/>
      <c r="MCE34" s="731"/>
      <c r="MCF34" s="731"/>
      <c r="MCG34" s="731"/>
      <c r="MCH34" s="731"/>
      <c r="MCI34" s="731"/>
      <c r="MCJ34" s="731"/>
      <c r="MCK34" s="731"/>
      <c r="MCL34" s="731"/>
      <c r="MCM34" s="731"/>
      <c r="MCN34" s="731"/>
      <c r="MCO34" s="731"/>
      <c r="MCP34" s="731"/>
      <c r="MCQ34" s="731"/>
      <c r="MCR34" s="731"/>
      <c r="MCS34" s="731"/>
      <c r="MCT34" s="731"/>
      <c r="MCU34" s="731"/>
      <c r="MCV34" s="731"/>
      <c r="MCW34" s="731"/>
      <c r="MCX34" s="731"/>
      <c r="MCY34" s="731"/>
      <c r="MCZ34" s="731"/>
      <c r="MDA34" s="731"/>
      <c r="MDB34" s="731"/>
      <c r="MDC34" s="731"/>
      <c r="MDD34" s="731"/>
      <c r="MDE34" s="731"/>
      <c r="MDF34" s="731"/>
      <c r="MDG34" s="731"/>
      <c r="MDH34" s="731"/>
      <c r="MDI34" s="731"/>
      <c r="MDJ34" s="731"/>
      <c r="MDK34" s="731"/>
      <c r="MDL34" s="731"/>
      <c r="MDM34" s="731"/>
      <c r="MDN34" s="731"/>
      <c r="MDO34" s="731"/>
      <c r="MDP34" s="731"/>
      <c r="MDQ34" s="731"/>
      <c r="MDR34" s="731"/>
      <c r="MDS34" s="731"/>
      <c r="MDT34" s="731"/>
      <c r="MDU34" s="731"/>
      <c r="MDV34" s="731"/>
      <c r="MDW34" s="731"/>
      <c r="MDX34" s="731"/>
      <c r="MDY34" s="731"/>
      <c r="MDZ34" s="731"/>
      <c r="MEA34" s="731"/>
      <c r="MEB34" s="731"/>
      <c r="MEC34" s="731"/>
      <c r="MED34" s="731"/>
      <c r="MEE34" s="731"/>
      <c r="MEF34" s="731"/>
      <c r="MEG34" s="731"/>
      <c r="MEH34" s="731"/>
      <c r="MEI34" s="731"/>
      <c r="MEJ34" s="731"/>
      <c r="MEK34" s="731"/>
      <c r="MEL34" s="731"/>
      <c r="MEM34" s="731"/>
      <c r="MEN34" s="731"/>
      <c r="MEO34" s="731"/>
      <c r="MEP34" s="731"/>
      <c r="MEQ34" s="731"/>
      <c r="MER34" s="731"/>
      <c r="MES34" s="731"/>
      <c r="MET34" s="731"/>
      <c r="MEU34" s="731"/>
      <c r="MEV34" s="731"/>
      <c r="MEW34" s="731"/>
      <c r="MEX34" s="731"/>
      <c r="MEY34" s="731"/>
      <c r="MEZ34" s="731"/>
      <c r="MFA34" s="731"/>
      <c r="MFB34" s="731"/>
      <c r="MFC34" s="731"/>
      <c r="MFD34" s="731"/>
      <c r="MFE34" s="731"/>
      <c r="MFF34" s="731"/>
      <c r="MFG34" s="731"/>
      <c r="MFH34" s="731"/>
      <c r="MFI34" s="731"/>
      <c r="MFJ34" s="731"/>
      <c r="MFK34" s="731"/>
      <c r="MFL34" s="731"/>
      <c r="MFM34" s="731"/>
      <c r="MFN34" s="731"/>
      <c r="MFO34" s="731"/>
      <c r="MFP34" s="731"/>
      <c r="MFQ34" s="731"/>
      <c r="MFR34" s="731"/>
      <c r="MFS34" s="731"/>
      <c r="MFT34" s="731"/>
      <c r="MFU34" s="731"/>
      <c r="MFV34" s="731"/>
      <c r="MFW34" s="731"/>
      <c r="MFX34" s="731"/>
      <c r="MFY34" s="731"/>
      <c r="MFZ34" s="731"/>
      <c r="MGA34" s="731"/>
      <c r="MGB34" s="731"/>
      <c r="MGC34" s="731"/>
      <c r="MGD34" s="731"/>
      <c r="MGE34" s="731"/>
      <c r="MGF34" s="731"/>
      <c r="MGG34" s="731"/>
      <c r="MGH34" s="731"/>
      <c r="MGI34" s="731"/>
      <c r="MGJ34" s="731"/>
      <c r="MGK34" s="731"/>
      <c r="MGL34" s="731"/>
      <c r="MGM34" s="731"/>
      <c r="MGN34" s="731"/>
      <c r="MGO34" s="731"/>
      <c r="MGP34" s="731"/>
      <c r="MGQ34" s="731"/>
      <c r="MGR34" s="731"/>
      <c r="MGS34" s="731"/>
      <c r="MGT34" s="731"/>
      <c r="MGU34" s="731"/>
      <c r="MGV34" s="731"/>
      <c r="MGW34" s="731"/>
      <c r="MGX34" s="731"/>
      <c r="MGY34" s="731"/>
      <c r="MGZ34" s="731"/>
      <c r="MHA34" s="731"/>
      <c r="MHB34" s="731"/>
      <c r="MHC34" s="731"/>
      <c r="MHD34" s="731"/>
      <c r="MHE34" s="731"/>
      <c r="MHF34" s="731"/>
      <c r="MHG34" s="731"/>
      <c r="MHH34" s="731"/>
      <c r="MHI34" s="731"/>
      <c r="MHJ34" s="731"/>
      <c r="MHK34" s="731"/>
      <c r="MHL34" s="731"/>
      <c r="MHM34" s="731"/>
      <c r="MHN34" s="731"/>
      <c r="MHO34" s="731"/>
      <c r="MHP34" s="731"/>
      <c r="MHQ34" s="731"/>
      <c r="MHR34" s="731"/>
      <c r="MHS34" s="731"/>
      <c r="MHT34" s="731"/>
      <c r="MHU34" s="731"/>
      <c r="MHV34" s="731"/>
      <c r="MHW34" s="731"/>
      <c r="MHX34" s="731"/>
      <c r="MHY34" s="731"/>
      <c r="MHZ34" s="731"/>
      <c r="MIA34" s="731"/>
      <c r="MIB34" s="731"/>
      <c r="MIC34" s="731"/>
      <c r="MID34" s="731"/>
      <c r="MIE34" s="731"/>
      <c r="MIF34" s="731"/>
      <c r="MIG34" s="731"/>
      <c r="MIH34" s="731"/>
      <c r="MII34" s="731"/>
      <c r="MIJ34" s="731"/>
      <c r="MIK34" s="731"/>
      <c r="MIL34" s="731"/>
      <c r="MIM34" s="731"/>
      <c r="MIN34" s="731"/>
      <c r="MIO34" s="731"/>
      <c r="MIP34" s="731"/>
      <c r="MIQ34" s="731"/>
      <c r="MIR34" s="731"/>
      <c r="MIS34" s="731"/>
      <c r="MIT34" s="731"/>
      <c r="MIU34" s="731"/>
      <c r="MIV34" s="731"/>
      <c r="MIW34" s="731"/>
      <c r="MIX34" s="731"/>
      <c r="MIY34" s="731"/>
      <c r="MIZ34" s="731"/>
      <c r="MJA34" s="731"/>
      <c r="MJB34" s="731"/>
      <c r="MJC34" s="731"/>
      <c r="MJD34" s="731"/>
      <c r="MJE34" s="731"/>
      <c r="MJF34" s="731"/>
      <c r="MJG34" s="731"/>
      <c r="MJH34" s="731"/>
      <c r="MJI34" s="731"/>
      <c r="MJJ34" s="731"/>
      <c r="MJK34" s="731"/>
      <c r="MJL34" s="731"/>
      <c r="MJM34" s="731"/>
      <c r="MJN34" s="731"/>
      <c r="MJO34" s="731"/>
      <c r="MJP34" s="731"/>
      <c r="MJQ34" s="731"/>
      <c r="MJR34" s="731"/>
      <c r="MJS34" s="731"/>
      <c r="MJT34" s="731"/>
      <c r="MJU34" s="731"/>
      <c r="MJV34" s="731"/>
      <c r="MJW34" s="731"/>
      <c r="MJX34" s="731"/>
      <c r="MJY34" s="731"/>
      <c r="MJZ34" s="731"/>
      <c r="MKA34" s="731"/>
      <c r="MKB34" s="731"/>
      <c r="MKC34" s="731"/>
      <c r="MKD34" s="731"/>
      <c r="MKE34" s="731"/>
      <c r="MKF34" s="731"/>
      <c r="MKG34" s="731"/>
      <c r="MKH34" s="731"/>
      <c r="MKI34" s="731"/>
      <c r="MKJ34" s="731"/>
      <c r="MKK34" s="731"/>
      <c r="MKL34" s="731"/>
      <c r="MKM34" s="731"/>
      <c r="MKN34" s="731"/>
      <c r="MKO34" s="731"/>
      <c r="MKP34" s="731"/>
      <c r="MKQ34" s="731"/>
      <c r="MKR34" s="731"/>
      <c r="MKS34" s="731"/>
      <c r="MKT34" s="731"/>
      <c r="MKU34" s="731"/>
      <c r="MKV34" s="731"/>
      <c r="MKW34" s="731"/>
      <c r="MKX34" s="731"/>
      <c r="MKY34" s="731"/>
      <c r="MKZ34" s="731"/>
      <c r="MLA34" s="731"/>
      <c r="MLB34" s="731"/>
      <c r="MLC34" s="731"/>
      <c r="MLD34" s="731"/>
      <c r="MLE34" s="731"/>
      <c r="MLF34" s="731"/>
      <c r="MLG34" s="731"/>
      <c r="MLH34" s="731"/>
      <c r="MLI34" s="731"/>
      <c r="MLJ34" s="731"/>
      <c r="MLK34" s="731"/>
      <c r="MLL34" s="731"/>
      <c r="MLM34" s="731"/>
      <c r="MLN34" s="731"/>
      <c r="MLO34" s="731"/>
      <c r="MLP34" s="731"/>
      <c r="MLQ34" s="731"/>
      <c r="MLR34" s="731"/>
      <c r="MLS34" s="731"/>
      <c r="MLT34" s="731"/>
      <c r="MLU34" s="731"/>
      <c r="MLV34" s="731"/>
      <c r="MLW34" s="731"/>
      <c r="MLX34" s="731"/>
      <c r="MLY34" s="731"/>
      <c r="MLZ34" s="731"/>
      <c r="MMA34" s="731"/>
      <c r="MMB34" s="731"/>
      <c r="MMC34" s="731"/>
      <c r="MMD34" s="731"/>
      <c r="MME34" s="731"/>
      <c r="MMF34" s="731"/>
      <c r="MMG34" s="731"/>
      <c r="MMH34" s="731"/>
      <c r="MMI34" s="731"/>
      <c r="MMJ34" s="731"/>
      <c r="MMK34" s="731"/>
      <c r="MML34" s="731"/>
      <c r="MMM34" s="731"/>
      <c r="MMN34" s="731"/>
      <c r="MMO34" s="731"/>
      <c r="MMP34" s="731"/>
      <c r="MMQ34" s="731"/>
      <c r="MMR34" s="731"/>
      <c r="MMS34" s="731"/>
      <c r="MMT34" s="731"/>
      <c r="MMU34" s="731"/>
      <c r="MMV34" s="731"/>
      <c r="MMW34" s="731"/>
      <c r="MMX34" s="731"/>
      <c r="MMY34" s="731"/>
      <c r="MMZ34" s="731"/>
      <c r="MNA34" s="731"/>
      <c r="MNB34" s="731"/>
      <c r="MNC34" s="731"/>
      <c r="MND34" s="731"/>
      <c r="MNE34" s="731"/>
      <c r="MNF34" s="731"/>
      <c r="MNG34" s="731"/>
      <c r="MNH34" s="731"/>
      <c r="MNI34" s="731"/>
      <c r="MNJ34" s="731"/>
      <c r="MNK34" s="731"/>
      <c r="MNL34" s="731"/>
      <c r="MNM34" s="731"/>
      <c r="MNN34" s="731"/>
      <c r="MNO34" s="731"/>
      <c r="MNP34" s="731"/>
      <c r="MNQ34" s="731"/>
      <c r="MNR34" s="731"/>
      <c r="MNS34" s="731"/>
      <c r="MNT34" s="731"/>
      <c r="MNU34" s="731"/>
      <c r="MNV34" s="731"/>
      <c r="MNW34" s="731"/>
      <c r="MNX34" s="731"/>
      <c r="MNY34" s="731"/>
      <c r="MNZ34" s="731"/>
      <c r="MOA34" s="731"/>
      <c r="MOB34" s="731"/>
      <c r="MOC34" s="731"/>
      <c r="MOD34" s="731"/>
      <c r="MOE34" s="731"/>
      <c r="MOF34" s="731"/>
      <c r="MOG34" s="731"/>
      <c r="MOH34" s="731"/>
      <c r="MOI34" s="731"/>
      <c r="MOJ34" s="731"/>
      <c r="MOK34" s="731"/>
      <c r="MOL34" s="731"/>
      <c r="MOM34" s="731"/>
      <c r="MON34" s="731"/>
      <c r="MOO34" s="731"/>
      <c r="MOP34" s="731"/>
      <c r="MOQ34" s="731"/>
      <c r="MOR34" s="731"/>
      <c r="MOS34" s="731"/>
      <c r="MOT34" s="731"/>
      <c r="MOU34" s="731"/>
      <c r="MOV34" s="731"/>
      <c r="MOW34" s="731"/>
      <c r="MOX34" s="731"/>
      <c r="MOY34" s="731"/>
      <c r="MOZ34" s="731"/>
      <c r="MPA34" s="731"/>
      <c r="MPB34" s="731"/>
      <c r="MPC34" s="731"/>
      <c r="MPD34" s="731"/>
      <c r="MPE34" s="731"/>
      <c r="MPF34" s="731"/>
      <c r="MPG34" s="731"/>
      <c r="MPH34" s="731"/>
      <c r="MPI34" s="731"/>
      <c r="MPJ34" s="731"/>
      <c r="MPK34" s="731"/>
      <c r="MPL34" s="731"/>
      <c r="MPM34" s="731"/>
      <c r="MPN34" s="731"/>
      <c r="MPO34" s="731"/>
      <c r="MPP34" s="731"/>
      <c r="MPQ34" s="731"/>
      <c r="MPR34" s="731"/>
      <c r="MPS34" s="731"/>
      <c r="MPT34" s="731"/>
      <c r="MPU34" s="731"/>
      <c r="MPV34" s="731"/>
      <c r="MPW34" s="731"/>
      <c r="MPX34" s="731"/>
      <c r="MPY34" s="731"/>
      <c r="MPZ34" s="731"/>
      <c r="MQA34" s="731"/>
      <c r="MQB34" s="731"/>
      <c r="MQC34" s="731"/>
      <c r="MQD34" s="731"/>
      <c r="MQE34" s="731"/>
      <c r="MQF34" s="731"/>
      <c r="MQG34" s="731"/>
      <c r="MQH34" s="731"/>
      <c r="MQI34" s="731"/>
      <c r="MQJ34" s="731"/>
      <c r="MQK34" s="731"/>
      <c r="MQL34" s="731"/>
      <c r="MQM34" s="731"/>
      <c r="MQN34" s="731"/>
      <c r="MQO34" s="731"/>
      <c r="MQP34" s="731"/>
      <c r="MQQ34" s="731"/>
      <c r="MQR34" s="731"/>
      <c r="MQS34" s="731"/>
      <c r="MQT34" s="731"/>
      <c r="MQU34" s="731"/>
      <c r="MQV34" s="731"/>
      <c r="MQW34" s="731"/>
      <c r="MQX34" s="731"/>
      <c r="MQY34" s="731"/>
      <c r="MQZ34" s="731"/>
      <c r="MRA34" s="731"/>
      <c r="MRB34" s="731"/>
      <c r="MRC34" s="731"/>
      <c r="MRD34" s="731"/>
      <c r="MRE34" s="731"/>
      <c r="MRF34" s="731"/>
      <c r="MRG34" s="731"/>
      <c r="MRH34" s="731"/>
      <c r="MRI34" s="731"/>
      <c r="MRJ34" s="731"/>
      <c r="MRK34" s="731"/>
      <c r="MRL34" s="731"/>
      <c r="MRM34" s="731"/>
      <c r="MRN34" s="731"/>
      <c r="MRO34" s="731"/>
      <c r="MRP34" s="731"/>
      <c r="MRQ34" s="731"/>
      <c r="MRR34" s="731"/>
      <c r="MRS34" s="731"/>
      <c r="MRT34" s="731"/>
      <c r="MRU34" s="731"/>
      <c r="MRV34" s="731"/>
      <c r="MRW34" s="731"/>
      <c r="MRX34" s="731"/>
      <c r="MRY34" s="731"/>
      <c r="MRZ34" s="731"/>
      <c r="MSA34" s="731"/>
      <c r="MSB34" s="731"/>
      <c r="MSC34" s="731"/>
      <c r="MSD34" s="731"/>
      <c r="MSE34" s="731"/>
      <c r="MSF34" s="731"/>
      <c r="MSG34" s="731"/>
      <c r="MSH34" s="731"/>
      <c r="MSI34" s="731"/>
      <c r="MSJ34" s="731"/>
      <c r="MSK34" s="731"/>
      <c r="MSL34" s="731"/>
      <c r="MSM34" s="731"/>
      <c r="MSN34" s="731"/>
      <c r="MSO34" s="731"/>
      <c r="MSP34" s="731"/>
      <c r="MSQ34" s="731"/>
      <c r="MSR34" s="731"/>
      <c r="MSS34" s="731"/>
      <c r="MST34" s="731"/>
      <c r="MSU34" s="731"/>
      <c r="MSV34" s="731"/>
      <c r="MSW34" s="731"/>
      <c r="MSX34" s="731"/>
      <c r="MSY34" s="731"/>
      <c r="MSZ34" s="731"/>
      <c r="MTA34" s="731"/>
      <c r="MTB34" s="731"/>
      <c r="MTC34" s="731"/>
      <c r="MTD34" s="731"/>
      <c r="MTE34" s="731"/>
      <c r="MTF34" s="731"/>
      <c r="MTG34" s="731"/>
      <c r="MTH34" s="731"/>
      <c r="MTI34" s="731"/>
      <c r="MTJ34" s="731"/>
      <c r="MTK34" s="731"/>
      <c r="MTL34" s="731"/>
      <c r="MTM34" s="731"/>
      <c r="MTN34" s="731"/>
      <c r="MTO34" s="731"/>
      <c r="MTP34" s="731"/>
      <c r="MTQ34" s="731"/>
      <c r="MTR34" s="731"/>
      <c r="MTS34" s="731"/>
      <c r="MTT34" s="731"/>
      <c r="MTU34" s="731"/>
      <c r="MTV34" s="731"/>
      <c r="MTW34" s="731"/>
      <c r="MTX34" s="731"/>
      <c r="MTY34" s="731"/>
      <c r="MTZ34" s="731"/>
      <c r="MUA34" s="731"/>
      <c r="MUB34" s="731"/>
      <c r="MUC34" s="731"/>
      <c r="MUD34" s="731"/>
      <c r="MUE34" s="731"/>
      <c r="MUF34" s="731"/>
      <c r="MUG34" s="731"/>
      <c r="MUH34" s="731"/>
      <c r="MUI34" s="731"/>
      <c r="MUJ34" s="731"/>
      <c r="MUK34" s="731"/>
      <c r="MUL34" s="731"/>
      <c r="MUM34" s="731"/>
      <c r="MUN34" s="731"/>
      <c r="MUO34" s="731"/>
      <c r="MUP34" s="731"/>
      <c r="MUQ34" s="731"/>
      <c r="MUR34" s="731"/>
      <c r="MUS34" s="731"/>
      <c r="MUT34" s="731"/>
      <c r="MUU34" s="731"/>
      <c r="MUV34" s="731"/>
      <c r="MUW34" s="731"/>
      <c r="MUX34" s="731"/>
      <c r="MUY34" s="731"/>
      <c r="MUZ34" s="731"/>
      <c r="MVA34" s="731"/>
      <c r="MVB34" s="731"/>
      <c r="MVC34" s="731"/>
      <c r="MVD34" s="731"/>
      <c r="MVE34" s="731"/>
      <c r="MVF34" s="731"/>
      <c r="MVG34" s="731"/>
      <c r="MVH34" s="731"/>
      <c r="MVI34" s="731"/>
      <c r="MVJ34" s="731"/>
      <c r="MVK34" s="731"/>
      <c r="MVL34" s="731"/>
      <c r="MVM34" s="731"/>
      <c r="MVN34" s="731"/>
      <c r="MVO34" s="731"/>
      <c r="MVP34" s="731"/>
      <c r="MVQ34" s="731"/>
      <c r="MVR34" s="731"/>
      <c r="MVS34" s="731"/>
      <c r="MVT34" s="731"/>
      <c r="MVU34" s="731"/>
      <c r="MVV34" s="731"/>
      <c r="MVW34" s="731"/>
      <c r="MVX34" s="731"/>
      <c r="MVY34" s="731"/>
      <c r="MVZ34" s="731"/>
      <c r="MWA34" s="731"/>
      <c r="MWB34" s="731"/>
      <c r="MWC34" s="731"/>
      <c r="MWD34" s="731"/>
      <c r="MWE34" s="731"/>
      <c r="MWF34" s="731"/>
      <c r="MWG34" s="731"/>
      <c r="MWH34" s="731"/>
      <c r="MWI34" s="731"/>
      <c r="MWJ34" s="731"/>
      <c r="MWK34" s="731"/>
      <c r="MWL34" s="731"/>
      <c r="MWM34" s="731"/>
      <c r="MWN34" s="731"/>
      <c r="MWO34" s="731"/>
      <c r="MWP34" s="731"/>
      <c r="MWQ34" s="731"/>
      <c r="MWR34" s="731"/>
      <c r="MWS34" s="731"/>
      <c r="MWT34" s="731"/>
      <c r="MWU34" s="731"/>
      <c r="MWV34" s="731"/>
      <c r="MWW34" s="731"/>
      <c r="MWX34" s="731"/>
      <c r="MWY34" s="731"/>
      <c r="MWZ34" s="731"/>
      <c r="MXA34" s="731"/>
      <c r="MXB34" s="731"/>
      <c r="MXC34" s="731"/>
      <c r="MXD34" s="731"/>
      <c r="MXE34" s="731"/>
      <c r="MXF34" s="731"/>
      <c r="MXG34" s="731"/>
      <c r="MXH34" s="731"/>
      <c r="MXI34" s="731"/>
      <c r="MXJ34" s="731"/>
      <c r="MXK34" s="731"/>
      <c r="MXL34" s="731"/>
      <c r="MXM34" s="731"/>
      <c r="MXN34" s="731"/>
      <c r="MXO34" s="731"/>
      <c r="MXP34" s="731"/>
      <c r="MXQ34" s="731"/>
      <c r="MXR34" s="731"/>
      <c r="MXS34" s="731"/>
      <c r="MXT34" s="731"/>
      <c r="MXU34" s="731"/>
      <c r="MXV34" s="731"/>
      <c r="MXW34" s="731"/>
      <c r="MXX34" s="731"/>
      <c r="MXY34" s="731"/>
      <c r="MXZ34" s="731"/>
      <c r="MYA34" s="731"/>
      <c r="MYB34" s="731"/>
      <c r="MYC34" s="731"/>
      <c r="MYD34" s="731"/>
      <c r="MYE34" s="731"/>
      <c r="MYF34" s="731"/>
      <c r="MYG34" s="731"/>
      <c r="MYH34" s="731"/>
      <c r="MYI34" s="731"/>
      <c r="MYJ34" s="731"/>
      <c r="MYK34" s="731"/>
      <c r="MYL34" s="731"/>
      <c r="MYM34" s="731"/>
      <c r="MYN34" s="731"/>
      <c r="MYO34" s="731"/>
      <c r="MYP34" s="731"/>
      <c r="MYQ34" s="731"/>
      <c r="MYR34" s="731"/>
      <c r="MYS34" s="731"/>
      <c r="MYT34" s="731"/>
      <c r="MYU34" s="731"/>
      <c r="MYV34" s="731"/>
      <c r="MYW34" s="731"/>
      <c r="MYX34" s="731"/>
      <c r="MYY34" s="731"/>
      <c r="MYZ34" s="731"/>
      <c r="MZA34" s="731"/>
      <c r="MZB34" s="731"/>
      <c r="MZC34" s="731"/>
      <c r="MZD34" s="731"/>
      <c r="MZE34" s="731"/>
      <c r="MZF34" s="731"/>
      <c r="MZG34" s="731"/>
      <c r="MZH34" s="731"/>
      <c r="MZI34" s="731"/>
      <c r="MZJ34" s="731"/>
      <c r="MZK34" s="731"/>
      <c r="MZL34" s="731"/>
      <c r="MZM34" s="731"/>
      <c r="MZN34" s="731"/>
      <c r="MZO34" s="731"/>
      <c r="MZP34" s="731"/>
      <c r="MZQ34" s="731"/>
      <c r="MZR34" s="731"/>
      <c r="MZS34" s="731"/>
      <c r="MZT34" s="731"/>
      <c r="MZU34" s="731"/>
      <c r="MZV34" s="731"/>
      <c r="MZW34" s="731"/>
      <c r="MZX34" s="731"/>
      <c r="MZY34" s="731"/>
      <c r="MZZ34" s="731"/>
      <c r="NAA34" s="731"/>
      <c r="NAB34" s="731"/>
      <c r="NAC34" s="731"/>
      <c r="NAD34" s="731"/>
      <c r="NAE34" s="731"/>
      <c r="NAF34" s="731"/>
      <c r="NAG34" s="731"/>
      <c r="NAH34" s="731"/>
      <c r="NAI34" s="731"/>
      <c r="NAJ34" s="731"/>
      <c r="NAK34" s="731"/>
      <c r="NAL34" s="731"/>
      <c r="NAM34" s="731"/>
      <c r="NAN34" s="731"/>
      <c r="NAO34" s="731"/>
      <c r="NAP34" s="731"/>
      <c r="NAQ34" s="731"/>
      <c r="NAR34" s="731"/>
      <c r="NAS34" s="731"/>
      <c r="NAT34" s="731"/>
      <c r="NAU34" s="731"/>
      <c r="NAV34" s="731"/>
      <c r="NAW34" s="731"/>
      <c r="NAX34" s="731"/>
      <c r="NAY34" s="731"/>
      <c r="NAZ34" s="731"/>
      <c r="NBA34" s="731"/>
      <c r="NBB34" s="731"/>
      <c r="NBC34" s="731"/>
      <c r="NBD34" s="731"/>
      <c r="NBE34" s="731"/>
      <c r="NBF34" s="731"/>
      <c r="NBG34" s="731"/>
      <c r="NBH34" s="731"/>
      <c r="NBI34" s="731"/>
      <c r="NBJ34" s="731"/>
      <c r="NBK34" s="731"/>
      <c r="NBL34" s="731"/>
      <c r="NBM34" s="731"/>
      <c r="NBN34" s="731"/>
      <c r="NBO34" s="731"/>
      <c r="NBP34" s="731"/>
      <c r="NBQ34" s="731"/>
      <c r="NBR34" s="731"/>
      <c r="NBS34" s="731"/>
      <c r="NBT34" s="731"/>
      <c r="NBU34" s="731"/>
      <c r="NBV34" s="731"/>
      <c r="NBW34" s="731"/>
      <c r="NBX34" s="731"/>
      <c r="NBY34" s="731"/>
      <c r="NBZ34" s="731"/>
      <c r="NCA34" s="731"/>
      <c r="NCB34" s="731"/>
      <c r="NCC34" s="731"/>
      <c r="NCD34" s="731"/>
      <c r="NCE34" s="731"/>
      <c r="NCF34" s="731"/>
      <c r="NCG34" s="731"/>
      <c r="NCH34" s="731"/>
      <c r="NCI34" s="731"/>
      <c r="NCJ34" s="731"/>
      <c r="NCK34" s="731"/>
      <c r="NCL34" s="731"/>
      <c r="NCM34" s="731"/>
      <c r="NCN34" s="731"/>
      <c r="NCO34" s="731"/>
      <c r="NCP34" s="731"/>
      <c r="NCQ34" s="731"/>
      <c r="NCR34" s="731"/>
      <c r="NCS34" s="731"/>
      <c r="NCT34" s="731"/>
      <c r="NCU34" s="731"/>
      <c r="NCV34" s="731"/>
      <c r="NCW34" s="731"/>
      <c r="NCX34" s="731"/>
      <c r="NCY34" s="731"/>
      <c r="NCZ34" s="731"/>
      <c r="NDA34" s="731"/>
      <c r="NDB34" s="731"/>
      <c r="NDC34" s="731"/>
      <c r="NDD34" s="731"/>
      <c r="NDE34" s="731"/>
      <c r="NDF34" s="731"/>
      <c r="NDG34" s="731"/>
      <c r="NDH34" s="731"/>
      <c r="NDI34" s="731"/>
      <c r="NDJ34" s="731"/>
      <c r="NDK34" s="731"/>
      <c r="NDL34" s="731"/>
      <c r="NDM34" s="731"/>
      <c r="NDN34" s="731"/>
      <c r="NDO34" s="731"/>
      <c r="NDP34" s="731"/>
      <c r="NDQ34" s="731"/>
      <c r="NDR34" s="731"/>
      <c r="NDS34" s="731"/>
      <c r="NDT34" s="731"/>
      <c r="NDU34" s="731"/>
      <c r="NDV34" s="731"/>
      <c r="NDW34" s="731"/>
      <c r="NDX34" s="731"/>
      <c r="NDY34" s="731"/>
      <c r="NDZ34" s="731"/>
      <c r="NEA34" s="731"/>
      <c r="NEB34" s="731"/>
      <c r="NEC34" s="731"/>
      <c r="NED34" s="731"/>
      <c r="NEE34" s="731"/>
      <c r="NEF34" s="731"/>
      <c r="NEG34" s="731"/>
      <c r="NEH34" s="731"/>
      <c r="NEI34" s="731"/>
      <c r="NEJ34" s="731"/>
      <c r="NEK34" s="731"/>
      <c r="NEL34" s="731"/>
      <c r="NEM34" s="731"/>
      <c r="NEN34" s="731"/>
      <c r="NEO34" s="731"/>
      <c r="NEP34" s="731"/>
      <c r="NEQ34" s="731"/>
      <c r="NER34" s="731"/>
      <c r="NES34" s="731"/>
      <c r="NET34" s="731"/>
      <c r="NEU34" s="731"/>
      <c r="NEV34" s="731"/>
      <c r="NEW34" s="731"/>
      <c r="NEX34" s="731"/>
      <c r="NEY34" s="731"/>
      <c r="NEZ34" s="731"/>
      <c r="NFA34" s="731"/>
      <c r="NFB34" s="731"/>
      <c r="NFC34" s="731"/>
      <c r="NFD34" s="731"/>
      <c r="NFE34" s="731"/>
      <c r="NFF34" s="731"/>
      <c r="NFG34" s="731"/>
      <c r="NFH34" s="731"/>
      <c r="NFI34" s="731"/>
      <c r="NFJ34" s="731"/>
      <c r="NFK34" s="731"/>
      <c r="NFL34" s="731"/>
      <c r="NFM34" s="731"/>
      <c r="NFN34" s="731"/>
      <c r="NFO34" s="731"/>
      <c r="NFP34" s="731"/>
      <c r="NFQ34" s="731"/>
      <c r="NFR34" s="731"/>
      <c r="NFS34" s="731"/>
      <c r="NFT34" s="731"/>
      <c r="NFU34" s="731"/>
      <c r="NFV34" s="731"/>
      <c r="NFW34" s="731"/>
      <c r="NFX34" s="731"/>
      <c r="NFY34" s="731"/>
      <c r="NFZ34" s="731"/>
      <c r="NGA34" s="731"/>
      <c r="NGB34" s="731"/>
      <c r="NGC34" s="731"/>
      <c r="NGD34" s="731"/>
      <c r="NGE34" s="731"/>
      <c r="NGF34" s="731"/>
      <c r="NGG34" s="731"/>
      <c r="NGH34" s="731"/>
      <c r="NGI34" s="731"/>
      <c r="NGJ34" s="731"/>
      <c r="NGK34" s="731"/>
      <c r="NGL34" s="731"/>
      <c r="NGM34" s="731"/>
      <c r="NGN34" s="731"/>
      <c r="NGO34" s="731"/>
      <c r="NGP34" s="731"/>
      <c r="NGQ34" s="731"/>
      <c r="NGR34" s="731"/>
      <c r="NGS34" s="731"/>
      <c r="NGT34" s="731"/>
      <c r="NGU34" s="731"/>
      <c r="NGV34" s="731"/>
      <c r="NGW34" s="731"/>
      <c r="NGX34" s="731"/>
      <c r="NGY34" s="731"/>
      <c r="NGZ34" s="731"/>
      <c r="NHA34" s="731"/>
      <c r="NHB34" s="731"/>
      <c r="NHC34" s="731"/>
      <c r="NHD34" s="731"/>
      <c r="NHE34" s="731"/>
      <c r="NHF34" s="731"/>
      <c r="NHG34" s="731"/>
      <c r="NHH34" s="731"/>
      <c r="NHI34" s="731"/>
      <c r="NHJ34" s="731"/>
      <c r="NHK34" s="731"/>
      <c r="NHL34" s="731"/>
      <c r="NHM34" s="731"/>
      <c r="NHN34" s="731"/>
      <c r="NHO34" s="731"/>
      <c r="NHP34" s="731"/>
      <c r="NHQ34" s="731"/>
      <c r="NHR34" s="731"/>
      <c r="NHS34" s="731"/>
      <c r="NHT34" s="731"/>
      <c r="NHU34" s="731"/>
      <c r="NHV34" s="731"/>
      <c r="NHW34" s="731"/>
      <c r="NHX34" s="731"/>
      <c r="NHY34" s="731"/>
      <c r="NHZ34" s="731"/>
      <c r="NIA34" s="731"/>
      <c r="NIB34" s="731"/>
      <c r="NIC34" s="731"/>
      <c r="NID34" s="731"/>
      <c r="NIE34" s="731"/>
      <c r="NIF34" s="731"/>
      <c r="NIG34" s="731"/>
      <c r="NIH34" s="731"/>
      <c r="NII34" s="731"/>
      <c r="NIJ34" s="731"/>
      <c r="NIK34" s="731"/>
      <c r="NIL34" s="731"/>
      <c r="NIM34" s="731"/>
      <c r="NIN34" s="731"/>
      <c r="NIO34" s="731"/>
      <c r="NIP34" s="731"/>
      <c r="NIQ34" s="731"/>
      <c r="NIR34" s="731"/>
      <c r="NIS34" s="731"/>
      <c r="NIT34" s="731"/>
      <c r="NIU34" s="731"/>
      <c r="NIV34" s="731"/>
      <c r="NIW34" s="731"/>
      <c r="NIX34" s="731"/>
      <c r="NIY34" s="731"/>
      <c r="NIZ34" s="731"/>
      <c r="NJA34" s="731"/>
      <c r="NJB34" s="731"/>
      <c r="NJC34" s="731"/>
      <c r="NJD34" s="731"/>
      <c r="NJE34" s="731"/>
      <c r="NJF34" s="731"/>
      <c r="NJG34" s="731"/>
      <c r="NJH34" s="731"/>
      <c r="NJI34" s="731"/>
      <c r="NJJ34" s="731"/>
      <c r="NJK34" s="731"/>
      <c r="NJL34" s="731"/>
      <c r="NJM34" s="731"/>
      <c r="NJN34" s="731"/>
      <c r="NJO34" s="731"/>
      <c r="NJP34" s="731"/>
      <c r="NJQ34" s="731"/>
      <c r="NJR34" s="731"/>
      <c r="NJS34" s="731"/>
      <c r="NJT34" s="731"/>
      <c r="NJU34" s="731"/>
      <c r="NJV34" s="731"/>
      <c r="NJW34" s="731"/>
      <c r="NJX34" s="731"/>
      <c r="NJY34" s="731"/>
      <c r="NJZ34" s="731"/>
      <c r="NKA34" s="731"/>
      <c r="NKB34" s="731"/>
      <c r="NKC34" s="731"/>
      <c r="NKD34" s="731"/>
      <c r="NKE34" s="731"/>
      <c r="NKF34" s="731"/>
      <c r="NKG34" s="731"/>
      <c r="NKH34" s="731"/>
      <c r="NKI34" s="731"/>
      <c r="NKJ34" s="731"/>
      <c r="NKK34" s="731"/>
      <c r="NKL34" s="731"/>
      <c r="NKM34" s="731"/>
      <c r="NKN34" s="731"/>
      <c r="NKO34" s="731"/>
      <c r="NKP34" s="731"/>
      <c r="NKQ34" s="731"/>
      <c r="NKR34" s="731"/>
      <c r="NKS34" s="731"/>
      <c r="NKT34" s="731"/>
      <c r="NKU34" s="731"/>
      <c r="NKV34" s="731"/>
      <c r="NKW34" s="731"/>
      <c r="NKX34" s="731"/>
      <c r="NKY34" s="731"/>
      <c r="NKZ34" s="731"/>
      <c r="NLA34" s="731"/>
      <c r="NLB34" s="731"/>
      <c r="NLC34" s="731"/>
      <c r="NLD34" s="731"/>
      <c r="NLE34" s="731"/>
      <c r="NLF34" s="731"/>
      <c r="NLG34" s="731"/>
      <c r="NLH34" s="731"/>
      <c r="NLI34" s="731"/>
      <c r="NLJ34" s="731"/>
      <c r="NLK34" s="731"/>
      <c r="NLL34" s="731"/>
      <c r="NLM34" s="731"/>
      <c r="NLN34" s="731"/>
      <c r="NLO34" s="731"/>
      <c r="NLP34" s="731"/>
      <c r="NLQ34" s="731"/>
      <c r="NLR34" s="731"/>
      <c r="NLS34" s="731"/>
      <c r="NLT34" s="731"/>
      <c r="NLU34" s="731"/>
      <c r="NLV34" s="731"/>
      <c r="NLW34" s="731"/>
      <c r="NLX34" s="731"/>
      <c r="NLY34" s="731"/>
      <c r="NLZ34" s="731"/>
      <c r="NMA34" s="731"/>
      <c r="NMB34" s="731"/>
      <c r="NMC34" s="731"/>
      <c r="NMD34" s="731"/>
      <c r="NME34" s="731"/>
      <c r="NMF34" s="731"/>
      <c r="NMG34" s="731"/>
      <c r="NMH34" s="731"/>
      <c r="NMI34" s="731"/>
      <c r="NMJ34" s="731"/>
      <c r="NMK34" s="731"/>
      <c r="NML34" s="731"/>
      <c r="NMM34" s="731"/>
      <c r="NMN34" s="731"/>
      <c r="NMO34" s="731"/>
      <c r="NMP34" s="731"/>
      <c r="NMQ34" s="731"/>
      <c r="NMR34" s="731"/>
      <c r="NMS34" s="731"/>
      <c r="NMT34" s="731"/>
      <c r="NMU34" s="731"/>
      <c r="NMV34" s="731"/>
      <c r="NMW34" s="731"/>
      <c r="NMX34" s="731"/>
      <c r="NMY34" s="731"/>
      <c r="NMZ34" s="731"/>
      <c r="NNA34" s="731"/>
      <c r="NNB34" s="731"/>
      <c r="NNC34" s="731"/>
      <c r="NND34" s="731"/>
      <c r="NNE34" s="731"/>
      <c r="NNF34" s="731"/>
      <c r="NNG34" s="731"/>
      <c r="NNH34" s="731"/>
      <c r="NNI34" s="731"/>
      <c r="NNJ34" s="731"/>
      <c r="NNK34" s="731"/>
      <c r="NNL34" s="731"/>
      <c r="NNM34" s="731"/>
      <c r="NNN34" s="731"/>
      <c r="NNO34" s="731"/>
      <c r="NNP34" s="731"/>
      <c r="NNQ34" s="731"/>
      <c r="NNR34" s="731"/>
      <c r="NNS34" s="731"/>
      <c r="NNT34" s="731"/>
      <c r="NNU34" s="731"/>
      <c r="NNV34" s="731"/>
      <c r="NNW34" s="731"/>
      <c r="NNX34" s="731"/>
      <c r="NNY34" s="731"/>
      <c r="NNZ34" s="731"/>
      <c r="NOA34" s="731"/>
      <c r="NOB34" s="731"/>
      <c r="NOC34" s="731"/>
      <c r="NOD34" s="731"/>
      <c r="NOE34" s="731"/>
      <c r="NOF34" s="731"/>
      <c r="NOG34" s="731"/>
      <c r="NOH34" s="731"/>
      <c r="NOI34" s="731"/>
      <c r="NOJ34" s="731"/>
      <c r="NOK34" s="731"/>
      <c r="NOL34" s="731"/>
      <c r="NOM34" s="731"/>
      <c r="NON34" s="731"/>
      <c r="NOO34" s="731"/>
      <c r="NOP34" s="731"/>
      <c r="NOQ34" s="731"/>
      <c r="NOR34" s="731"/>
      <c r="NOS34" s="731"/>
      <c r="NOT34" s="731"/>
      <c r="NOU34" s="731"/>
      <c r="NOV34" s="731"/>
      <c r="NOW34" s="731"/>
      <c r="NOX34" s="731"/>
      <c r="NOY34" s="731"/>
      <c r="NOZ34" s="731"/>
      <c r="NPA34" s="731"/>
      <c r="NPB34" s="731"/>
      <c r="NPC34" s="731"/>
      <c r="NPD34" s="731"/>
      <c r="NPE34" s="731"/>
      <c r="NPF34" s="731"/>
      <c r="NPG34" s="731"/>
      <c r="NPH34" s="731"/>
      <c r="NPI34" s="731"/>
      <c r="NPJ34" s="731"/>
      <c r="NPK34" s="731"/>
      <c r="NPL34" s="731"/>
      <c r="NPM34" s="731"/>
      <c r="NPN34" s="731"/>
      <c r="NPO34" s="731"/>
      <c r="NPP34" s="731"/>
      <c r="NPQ34" s="731"/>
      <c r="NPR34" s="731"/>
      <c r="NPS34" s="731"/>
      <c r="NPT34" s="731"/>
      <c r="NPU34" s="731"/>
      <c r="NPV34" s="731"/>
      <c r="NPW34" s="731"/>
      <c r="NPX34" s="731"/>
      <c r="NPY34" s="731"/>
      <c r="NPZ34" s="731"/>
      <c r="NQA34" s="731"/>
      <c r="NQB34" s="731"/>
      <c r="NQC34" s="731"/>
      <c r="NQD34" s="731"/>
      <c r="NQE34" s="731"/>
      <c r="NQF34" s="731"/>
      <c r="NQG34" s="731"/>
      <c r="NQH34" s="731"/>
      <c r="NQI34" s="731"/>
      <c r="NQJ34" s="731"/>
      <c r="NQK34" s="731"/>
      <c r="NQL34" s="731"/>
      <c r="NQM34" s="731"/>
      <c r="NQN34" s="731"/>
      <c r="NQO34" s="731"/>
      <c r="NQP34" s="731"/>
      <c r="NQQ34" s="731"/>
      <c r="NQR34" s="731"/>
      <c r="NQS34" s="731"/>
      <c r="NQT34" s="731"/>
      <c r="NQU34" s="731"/>
      <c r="NQV34" s="731"/>
      <c r="NQW34" s="731"/>
      <c r="NQX34" s="731"/>
      <c r="NQY34" s="731"/>
      <c r="NQZ34" s="731"/>
      <c r="NRA34" s="731"/>
      <c r="NRB34" s="731"/>
      <c r="NRC34" s="731"/>
      <c r="NRD34" s="731"/>
      <c r="NRE34" s="731"/>
      <c r="NRF34" s="731"/>
      <c r="NRG34" s="731"/>
      <c r="NRH34" s="731"/>
      <c r="NRI34" s="731"/>
      <c r="NRJ34" s="731"/>
      <c r="NRK34" s="731"/>
      <c r="NRL34" s="731"/>
      <c r="NRM34" s="731"/>
      <c r="NRN34" s="731"/>
      <c r="NRO34" s="731"/>
      <c r="NRP34" s="731"/>
      <c r="NRQ34" s="731"/>
      <c r="NRR34" s="731"/>
      <c r="NRS34" s="731"/>
      <c r="NRT34" s="731"/>
      <c r="NRU34" s="731"/>
      <c r="NRV34" s="731"/>
      <c r="NRW34" s="731"/>
      <c r="NRX34" s="731"/>
      <c r="NRY34" s="731"/>
      <c r="NRZ34" s="731"/>
      <c r="NSA34" s="731"/>
      <c r="NSB34" s="731"/>
      <c r="NSC34" s="731"/>
      <c r="NSD34" s="731"/>
      <c r="NSE34" s="731"/>
      <c r="NSF34" s="731"/>
      <c r="NSG34" s="731"/>
      <c r="NSH34" s="731"/>
      <c r="NSI34" s="731"/>
      <c r="NSJ34" s="731"/>
      <c r="NSK34" s="731"/>
      <c r="NSL34" s="731"/>
      <c r="NSM34" s="731"/>
      <c r="NSN34" s="731"/>
      <c r="NSO34" s="731"/>
      <c r="NSP34" s="731"/>
      <c r="NSQ34" s="731"/>
      <c r="NSR34" s="731"/>
      <c r="NSS34" s="731"/>
      <c r="NST34" s="731"/>
      <c r="NSU34" s="731"/>
      <c r="NSV34" s="731"/>
      <c r="NSW34" s="731"/>
      <c r="NSX34" s="731"/>
      <c r="NSY34" s="731"/>
      <c r="NSZ34" s="731"/>
      <c r="NTA34" s="731"/>
      <c r="NTB34" s="731"/>
      <c r="NTC34" s="731"/>
      <c r="NTD34" s="731"/>
      <c r="NTE34" s="731"/>
      <c r="NTF34" s="731"/>
      <c r="NTG34" s="731"/>
      <c r="NTH34" s="731"/>
      <c r="NTI34" s="731"/>
      <c r="NTJ34" s="731"/>
      <c r="NTK34" s="731"/>
      <c r="NTL34" s="731"/>
      <c r="NTM34" s="731"/>
      <c r="NTN34" s="731"/>
      <c r="NTO34" s="731"/>
      <c r="NTP34" s="731"/>
      <c r="NTQ34" s="731"/>
      <c r="NTR34" s="731"/>
      <c r="NTS34" s="731"/>
      <c r="NTT34" s="731"/>
      <c r="NTU34" s="731"/>
      <c r="NTV34" s="731"/>
      <c r="NTW34" s="731"/>
      <c r="NTX34" s="731"/>
      <c r="NTY34" s="731"/>
      <c r="NTZ34" s="731"/>
      <c r="NUA34" s="731"/>
      <c r="NUB34" s="731"/>
      <c r="NUC34" s="731"/>
      <c r="NUD34" s="731"/>
      <c r="NUE34" s="731"/>
      <c r="NUF34" s="731"/>
      <c r="NUG34" s="731"/>
      <c r="NUH34" s="731"/>
      <c r="NUI34" s="731"/>
      <c r="NUJ34" s="731"/>
      <c r="NUK34" s="731"/>
      <c r="NUL34" s="731"/>
      <c r="NUM34" s="731"/>
      <c r="NUN34" s="731"/>
      <c r="NUO34" s="731"/>
      <c r="NUP34" s="731"/>
      <c r="NUQ34" s="731"/>
      <c r="NUR34" s="731"/>
      <c r="NUS34" s="731"/>
      <c r="NUT34" s="731"/>
      <c r="NUU34" s="731"/>
      <c r="NUV34" s="731"/>
      <c r="NUW34" s="731"/>
      <c r="NUX34" s="731"/>
      <c r="NUY34" s="731"/>
      <c r="NUZ34" s="731"/>
      <c r="NVA34" s="731"/>
      <c r="NVB34" s="731"/>
      <c r="NVC34" s="731"/>
      <c r="NVD34" s="731"/>
      <c r="NVE34" s="731"/>
      <c r="NVF34" s="731"/>
      <c r="NVG34" s="731"/>
      <c r="NVH34" s="731"/>
      <c r="NVI34" s="731"/>
      <c r="NVJ34" s="731"/>
      <c r="NVK34" s="731"/>
      <c r="NVL34" s="731"/>
      <c r="NVM34" s="731"/>
      <c r="NVN34" s="731"/>
      <c r="NVO34" s="731"/>
      <c r="NVP34" s="731"/>
      <c r="NVQ34" s="731"/>
      <c r="NVR34" s="731"/>
      <c r="NVS34" s="731"/>
      <c r="NVT34" s="731"/>
      <c r="NVU34" s="731"/>
      <c r="NVV34" s="731"/>
      <c r="NVW34" s="731"/>
      <c r="NVX34" s="731"/>
      <c r="NVY34" s="731"/>
      <c r="NVZ34" s="731"/>
      <c r="NWA34" s="731"/>
      <c r="NWB34" s="731"/>
      <c r="NWC34" s="731"/>
      <c r="NWD34" s="731"/>
      <c r="NWE34" s="731"/>
      <c r="NWF34" s="731"/>
      <c r="NWG34" s="731"/>
      <c r="NWH34" s="731"/>
      <c r="NWI34" s="731"/>
      <c r="NWJ34" s="731"/>
      <c r="NWK34" s="731"/>
      <c r="NWL34" s="731"/>
      <c r="NWM34" s="731"/>
      <c r="NWN34" s="731"/>
      <c r="NWO34" s="731"/>
      <c r="NWP34" s="731"/>
      <c r="NWQ34" s="731"/>
      <c r="NWR34" s="731"/>
      <c r="NWS34" s="731"/>
      <c r="NWT34" s="731"/>
      <c r="NWU34" s="731"/>
      <c r="NWV34" s="731"/>
      <c r="NWW34" s="731"/>
      <c r="NWX34" s="731"/>
      <c r="NWY34" s="731"/>
      <c r="NWZ34" s="731"/>
      <c r="NXA34" s="731"/>
      <c r="NXB34" s="731"/>
      <c r="NXC34" s="731"/>
      <c r="NXD34" s="731"/>
      <c r="NXE34" s="731"/>
      <c r="NXF34" s="731"/>
      <c r="NXG34" s="731"/>
      <c r="NXH34" s="731"/>
      <c r="NXI34" s="731"/>
      <c r="NXJ34" s="731"/>
      <c r="NXK34" s="731"/>
      <c r="NXL34" s="731"/>
      <c r="NXM34" s="731"/>
      <c r="NXN34" s="731"/>
      <c r="NXO34" s="731"/>
      <c r="NXP34" s="731"/>
      <c r="NXQ34" s="731"/>
      <c r="NXR34" s="731"/>
      <c r="NXS34" s="731"/>
      <c r="NXT34" s="731"/>
      <c r="NXU34" s="731"/>
      <c r="NXV34" s="731"/>
      <c r="NXW34" s="731"/>
      <c r="NXX34" s="731"/>
      <c r="NXY34" s="731"/>
      <c r="NXZ34" s="731"/>
      <c r="NYA34" s="731"/>
      <c r="NYB34" s="731"/>
      <c r="NYC34" s="731"/>
      <c r="NYD34" s="731"/>
      <c r="NYE34" s="731"/>
      <c r="NYF34" s="731"/>
      <c r="NYG34" s="731"/>
      <c r="NYH34" s="731"/>
      <c r="NYI34" s="731"/>
      <c r="NYJ34" s="731"/>
      <c r="NYK34" s="731"/>
      <c r="NYL34" s="731"/>
      <c r="NYM34" s="731"/>
      <c r="NYN34" s="731"/>
      <c r="NYO34" s="731"/>
      <c r="NYP34" s="731"/>
      <c r="NYQ34" s="731"/>
      <c r="NYR34" s="731"/>
      <c r="NYS34" s="731"/>
      <c r="NYT34" s="731"/>
      <c r="NYU34" s="731"/>
      <c r="NYV34" s="731"/>
      <c r="NYW34" s="731"/>
      <c r="NYX34" s="731"/>
      <c r="NYY34" s="731"/>
      <c r="NYZ34" s="731"/>
      <c r="NZA34" s="731"/>
      <c r="NZB34" s="731"/>
      <c r="NZC34" s="731"/>
      <c r="NZD34" s="731"/>
      <c r="NZE34" s="731"/>
      <c r="NZF34" s="731"/>
      <c r="NZG34" s="731"/>
      <c r="NZH34" s="731"/>
      <c r="NZI34" s="731"/>
      <c r="NZJ34" s="731"/>
      <c r="NZK34" s="731"/>
      <c r="NZL34" s="731"/>
      <c r="NZM34" s="731"/>
      <c r="NZN34" s="731"/>
      <c r="NZO34" s="731"/>
      <c r="NZP34" s="731"/>
      <c r="NZQ34" s="731"/>
      <c r="NZR34" s="731"/>
      <c r="NZS34" s="731"/>
      <c r="NZT34" s="731"/>
      <c r="NZU34" s="731"/>
      <c r="NZV34" s="731"/>
      <c r="NZW34" s="731"/>
      <c r="NZX34" s="731"/>
      <c r="NZY34" s="731"/>
      <c r="NZZ34" s="731"/>
      <c r="OAA34" s="731"/>
      <c r="OAB34" s="731"/>
      <c r="OAC34" s="731"/>
      <c r="OAD34" s="731"/>
      <c r="OAE34" s="731"/>
      <c r="OAF34" s="731"/>
      <c r="OAG34" s="731"/>
      <c r="OAH34" s="731"/>
      <c r="OAI34" s="731"/>
      <c r="OAJ34" s="731"/>
      <c r="OAK34" s="731"/>
      <c r="OAL34" s="731"/>
      <c r="OAM34" s="731"/>
      <c r="OAN34" s="731"/>
      <c r="OAO34" s="731"/>
      <c r="OAP34" s="731"/>
      <c r="OAQ34" s="731"/>
      <c r="OAR34" s="731"/>
      <c r="OAS34" s="731"/>
      <c r="OAT34" s="731"/>
      <c r="OAU34" s="731"/>
      <c r="OAV34" s="731"/>
      <c r="OAW34" s="731"/>
      <c r="OAX34" s="731"/>
      <c r="OAY34" s="731"/>
      <c r="OAZ34" s="731"/>
      <c r="OBA34" s="731"/>
      <c r="OBB34" s="731"/>
      <c r="OBC34" s="731"/>
      <c r="OBD34" s="731"/>
      <c r="OBE34" s="731"/>
      <c r="OBF34" s="731"/>
      <c r="OBG34" s="731"/>
      <c r="OBH34" s="731"/>
      <c r="OBI34" s="731"/>
      <c r="OBJ34" s="731"/>
      <c r="OBK34" s="731"/>
      <c r="OBL34" s="731"/>
      <c r="OBM34" s="731"/>
      <c r="OBN34" s="731"/>
      <c r="OBO34" s="731"/>
      <c r="OBP34" s="731"/>
      <c r="OBQ34" s="731"/>
      <c r="OBR34" s="731"/>
      <c r="OBS34" s="731"/>
      <c r="OBT34" s="731"/>
      <c r="OBU34" s="731"/>
      <c r="OBV34" s="731"/>
      <c r="OBW34" s="731"/>
      <c r="OBX34" s="731"/>
      <c r="OBY34" s="731"/>
      <c r="OBZ34" s="731"/>
      <c r="OCA34" s="731"/>
      <c r="OCB34" s="731"/>
      <c r="OCC34" s="731"/>
      <c r="OCD34" s="731"/>
      <c r="OCE34" s="731"/>
      <c r="OCF34" s="731"/>
      <c r="OCG34" s="731"/>
      <c r="OCH34" s="731"/>
      <c r="OCI34" s="731"/>
      <c r="OCJ34" s="731"/>
      <c r="OCK34" s="731"/>
      <c r="OCL34" s="731"/>
      <c r="OCM34" s="731"/>
      <c r="OCN34" s="731"/>
      <c r="OCO34" s="731"/>
      <c r="OCP34" s="731"/>
      <c r="OCQ34" s="731"/>
      <c r="OCR34" s="731"/>
      <c r="OCS34" s="731"/>
      <c r="OCT34" s="731"/>
      <c r="OCU34" s="731"/>
      <c r="OCV34" s="731"/>
      <c r="OCW34" s="731"/>
      <c r="OCX34" s="731"/>
      <c r="OCY34" s="731"/>
      <c r="OCZ34" s="731"/>
      <c r="ODA34" s="731"/>
      <c r="ODB34" s="731"/>
      <c r="ODC34" s="731"/>
      <c r="ODD34" s="731"/>
      <c r="ODE34" s="731"/>
      <c r="ODF34" s="731"/>
      <c r="ODG34" s="731"/>
      <c r="ODH34" s="731"/>
      <c r="ODI34" s="731"/>
      <c r="ODJ34" s="731"/>
      <c r="ODK34" s="731"/>
      <c r="ODL34" s="731"/>
      <c r="ODM34" s="731"/>
      <c r="ODN34" s="731"/>
      <c r="ODO34" s="731"/>
      <c r="ODP34" s="731"/>
      <c r="ODQ34" s="731"/>
      <c r="ODR34" s="731"/>
      <c r="ODS34" s="731"/>
      <c r="ODT34" s="731"/>
      <c r="ODU34" s="731"/>
      <c r="ODV34" s="731"/>
      <c r="ODW34" s="731"/>
      <c r="ODX34" s="731"/>
      <c r="ODY34" s="731"/>
      <c r="ODZ34" s="731"/>
      <c r="OEA34" s="731"/>
      <c r="OEB34" s="731"/>
      <c r="OEC34" s="731"/>
      <c r="OED34" s="731"/>
      <c r="OEE34" s="731"/>
      <c r="OEF34" s="731"/>
      <c r="OEG34" s="731"/>
      <c r="OEH34" s="731"/>
      <c r="OEI34" s="731"/>
      <c r="OEJ34" s="731"/>
      <c r="OEK34" s="731"/>
      <c r="OEL34" s="731"/>
      <c r="OEM34" s="731"/>
      <c r="OEN34" s="731"/>
      <c r="OEO34" s="731"/>
      <c r="OEP34" s="731"/>
      <c r="OEQ34" s="731"/>
      <c r="OER34" s="731"/>
      <c r="OES34" s="731"/>
      <c r="OET34" s="731"/>
      <c r="OEU34" s="731"/>
      <c r="OEV34" s="731"/>
      <c r="OEW34" s="731"/>
      <c r="OEX34" s="731"/>
      <c r="OEY34" s="731"/>
      <c r="OEZ34" s="731"/>
      <c r="OFA34" s="731"/>
      <c r="OFB34" s="731"/>
      <c r="OFC34" s="731"/>
      <c r="OFD34" s="731"/>
      <c r="OFE34" s="731"/>
      <c r="OFF34" s="731"/>
      <c r="OFG34" s="731"/>
      <c r="OFH34" s="731"/>
      <c r="OFI34" s="731"/>
      <c r="OFJ34" s="731"/>
      <c r="OFK34" s="731"/>
      <c r="OFL34" s="731"/>
      <c r="OFM34" s="731"/>
      <c r="OFN34" s="731"/>
      <c r="OFO34" s="731"/>
      <c r="OFP34" s="731"/>
      <c r="OFQ34" s="731"/>
      <c r="OFR34" s="731"/>
      <c r="OFS34" s="731"/>
      <c r="OFT34" s="731"/>
      <c r="OFU34" s="731"/>
      <c r="OFV34" s="731"/>
      <c r="OFW34" s="731"/>
      <c r="OFX34" s="731"/>
      <c r="OFY34" s="731"/>
      <c r="OFZ34" s="731"/>
      <c r="OGA34" s="731"/>
      <c r="OGB34" s="731"/>
      <c r="OGC34" s="731"/>
      <c r="OGD34" s="731"/>
      <c r="OGE34" s="731"/>
      <c r="OGF34" s="731"/>
      <c r="OGG34" s="731"/>
      <c r="OGH34" s="731"/>
      <c r="OGI34" s="731"/>
      <c r="OGJ34" s="731"/>
      <c r="OGK34" s="731"/>
      <c r="OGL34" s="731"/>
      <c r="OGM34" s="731"/>
      <c r="OGN34" s="731"/>
      <c r="OGO34" s="731"/>
      <c r="OGP34" s="731"/>
      <c r="OGQ34" s="731"/>
      <c r="OGR34" s="731"/>
      <c r="OGS34" s="731"/>
      <c r="OGT34" s="731"/>
      <c r="OGU34" s="731"/>
      <c r="OGV34" s="731"/>
      <c r="OGW34" s="731"/>
      <c r="OGX34" s="731"/>
      <c r="OGY34" s="731"/>
      <c r="OGZ34" s="731"/>
      <c r="OHA34" s="731"/>
      <c r="OHB34" s="731"/>
      <c r="OHC34" s="731"/>
      <c r="OHD34" s="731"/>
      <c r="OHE34" s="731"/>
      <c r="OHF34" s="731"/>
      <c r="OHG34" s="731"/>
      <c r="OHH34" s="731"/>
      <c r="OHI34" s="731"/>
      <c r="OHJ34" s="731"/>
      <c r="OHK34" s="731"/>
      <c r="OHL34" s="731"/>
      <c r="OHM34" s="731"/>
      <c r="OHN34" s="731"/>
      <c r="OHO34" s="731"/>
      <c r="OHP34" s="731"/>
      <c r="OHQ34" s="731"/>
      <c r="OHR34" s="731"/>
      <c r="OHS34" s="731"/>
      <c r="OHT34" s="731"/>
      <c r="OHU34" s="731"/>
      <c r="OHV34" s="731"/>
      <c r="OHW34" s="731"/>
      <c r="OHX34" s="731"/>
      <c r="OHY34" s="731"/>
      <c r="OHZ34" s="731"/>
      <c r="OIA34" s="731"/>
      <c r="OIB34" s="731"/>
      <c r="OIC34" s="731"/>
      <c r="OID34" s="731"/>
      <c r="OIE34" s="731"/>
      <c r="OIF34" s="731"/>
      <c r="OIG34" s="731"/>
      <c r="OIH34" s="731"/>
      <c r="OII34" s="731"/>
      <c r="OIJ34" s="731"/>
      <c r="OIK34" s="731"/>
      <c r="OIL34" s="731"/>
      <c r="OIM34" s="731"/>
      <c r="OIN34" s="731"/>
      <c r="OIO34" s="731"/>
      <c r="OIP34" s="731"/>
      <c r="OIQ34" s="731"/>
      <c r="OIR34" s="731"/>
      <c r="OIS34" s="731"/>
      <c r="OIT34" s="731"/>
      <c r="OIU34" s="731"/>
      <c r="OIV34" s="731"/>
      <c r="OIW34" s="731"/>
      <c r="OIX34" s="731"/>
      <c r="OIY34" s="731"/>
      <c r="OIZ34" s="731"/>
      <c r="OJA34" s="731"/>
      <c r="OJB34" s="731"/>
      <c r="OJC34" s="731"/>
      <c r="OJD34" s="731"/>
      <c r="OJE34" s="731"/>
      <c r="OJF34" s="731"/>
      <c r="OJG34" s="731"/>
      <c r="OJH34" s="731"/>
      <c r="OJI34" s="731"/>
      <c r="OJJ34" s="731"/>
      <c r="OJK34" s="731"/>
      <c r="OJL34" s="731"/>
      <c r="OJM34" s="731"/>
      <c r="OJN34" s="731"/>
      <c r="OJO34" s="731"/>
      <c r="OJP34" s="731"/>
      <c r="OJQ34" s="731"/>
      <c r="OJR34" s="731"/>
      <c r="OJS34" s="731"/>
      <c r="OJT34" s="731"/>
      <c r="OJU34" s="731"/>
      <c r="OJV34" s="731"/>
      <c r="OJW34" s="731"/>
      <c r="OJX34" s="731"/>
      <c r="OJY34" s="731"/>
      <c r="OJZ34" s="731"/>
      <c r="OKA34" s="731"/>
      <c r="OKB34" s="731"/>
      <c r="OKC34" s="731"/>
      <c r="OKD34" s="731"/>
      <c r="OKE34" s="731"/>
      <c r="OKF34" s="731"/>
      <c r="OKG34" s="731"/>
      <c r="OKH34" s="731"/>
      <c r="OKI34" s="731"/>
      <c r="OKJ34" s="731"/>
      <c r="OKK34" s="731"/>
      <c r="OKL34" s="731"/>
      <c r="OKM34" s="731"/>
      <c r="OKN34" s="731"/>
      <c r="OKO34" s="731"/>
      <c r="OKP34" s="731"/>
      <c r="OKQ34" s="731"/>
      <c r="OKR34" s="731"/>
      <c r="OKS34" s="731"/>
      <c r="OKT34" s="731"/>
      <c r="OKU34" s="731"/>
      <c r="OKV34" s="731"/>
      <c r="OKW34" s="731"/>
      <c r="OKX34" s="731"/>
      <c r="OKY34" s="731"/>
      <c r="OKZ34" s="731"/>
      <c r="OLA34" s="731"/>
      <c r="OLB34" s="731"/>
      <c r="OLC34" s="731"/>
      <c r="OLD34" s="731"/>
      <c r="OLE34" s="731"/>
      <c r="OLF34" s="731"/>
      <c r="OLG34" s="731"/>
      <c r="OLH34" s="731"/>
      <c r="OLI34" s="731"/>
      <c r="OLJ34" s="731"/>
      <c r="OLK34" s="731"/>
      <c r="OLL34" s="731"/>
      <c r="OLM34" s="731"/>
      <c r="OLN34" s="731"/>
      <c r="OLO34" s="731"/>
      <c r="OLP34" s="731"/>
      <c r="OLQ34" s="731"/>
      <c r="OLR34" s="731"/>
      <c r="OLS34" s="731"/>
      <c r="OLT34" s="731"/>
      <c r="OLU34" s="731"/>
      <c r="OLV34" s="731"/>
      <c r="OLW34" s="731"/>
      <c r="OLX34" s="731"/>
      <c r="OLY34" s="731"/>
      <c r="OLZ34" s="731"/>
      <c r="OMA34" s="731"/>
      <c r="OMB34" s="731"/>
      <c r="OMC34" s="731"/>
      <c r="OMD34" s="731"/>
      <c r="OME34" s="731"/>
      <c r="OMF34" s="731"/>
      <c r="OMG34" s="731"/>
      <c r="OMH34" s="731"/>
      <c r="OMI34" s="731"/>
      <c r="OMJ34" s="731"/>
      <c r="OMK34" s="731"/>
      <c r="OML34" s="731"/>
      <c r="OMM34" s="731"/>
      <c r="OMN34" s="731"/>
      <c r="OMO34" s="731"/>
      <c r="OMP34" s="731"/>
      <c r="OMQ34" s="731"/>
      <c r="OMR34" s="731"/>
      <c r="OMS34" s="731"/>
      <c r="OMT34" s="731"/>
      <c r="OMU34" s="731"/>
      <c r="OMV34" s="731"/>
      <c r="OMW34" s="731"/>
      <c r="OMX34" s="731"/>
      <c r="OMY34" s="731"/>
      <c r="OMZ34" s="731"/>
      <c r="ONA34" s="731"/>
      <c r="ONB34" s="731"/>
      <c r="ONC34" s="731"/>
      <c r="OND34" s="731"/>
      <c r="ONE34" s="731"/>
      <c r="ONF34" s="731"/>
      <c r="ONG34" s="731"/>
      <c r="ONH34" s="731"/>
      <c r="ONI34" s="731"/>
      <c r="ONJ34" s="731"/>
      <c r="ONK34" s="731"/>
      <c r="ONL34" s="731"/>
      <c r="ONM34" s="731"/>
      <c r="ONN34" s="731"/>
      <c r="ONO34" s="731"/>
      <c r="ONP34" s="731"/>
      <c r="ONQ34" s="731"/>
      <c r="ONR34" s="731"/>
      <c r="ONS34" s="731"/>
      <c r="ONT34" s="731"/>
      <c r="ONU34" s="731"/>
      <c r="ONV34" s="731"/>
      <c r="ONW34" s="731"/>
      <c r="ONX34" s="731"/>
      <c r="ONY34" s="731"/>
      <c r="ONZ34" s="731"/>
      <c r="OOA34" s="731"/>
      <c r="OOB34" s="731"/>
      <c r="OOC34" s="731"/>
      <c r="OOD34" s="731"/>
      <c r="OOE34" s="731"/>
      <c r="OOF34" s="731"/>
      <c r="OOG34" s="731"/>
      <c r="OOH34" s="731"/>
      <c r="OOI34" s="731"/>
      <c r="OOJ34" s="731"/>
      <c r="OOK34" s="731"/>
      <c r="OOL34" s="731"/>
      <c r="OOM34" s="731"/>
      <c r="OON34" s="731"/>
      <c r="OOO34" s="731"/>
      <c r="OOP34" s="731"/>
      <c r="OOQ34" s="731"/>
      <c r="OOR34" s="731"/>
      <c r="OOS34" s="731"/>
      <c r="OOT34" s="731"/>
      <c r="OOU34" s="731"/>
      <c r="OOV34" s="731"/>
      <c r="OOW34" s="731"/>
      <c r="OOX34" s="731"/>
      <c r="OOY34" s="731"/>
      <c r="OOZ34" s="731"/>
      <c r="OPA34" s="731"/>
      <c r="OPB34" s="731"/>
      <c r="OPC34" s="731"/>
      <c r="OPD34" s="731"/>
      <c r="OPE34" s="731"/>
      <c r="OPF34" s="731"/>
      <c r="OPG34" s="731"/>
      <c r="OPH34" s="731"/>
      <c r="OPI34" s="731"/>
      <c r="OPJ34" s="731"/>
      <c r="OPK34" s="731"/>
      <c r="OPL34" s="731"/>
      <c r="OPM34" s="731"/>
      <c r="OPN34" s="731"/>
      <c r="OPO34" s="731"/>
      <c r="OPP34" s="731"/>
      <c r="OPQ34" s="731"/>
      <c r="OPR34" s="731"/>
      <c r="OPS34" s="731"/>
      <c r="OPT34" s="731"/>
      <c r="OPU34" s="731"/>
      <c r="OPV34" s="731"/>
      <c r="OPW34" s="731"/>
      <c r="OPX34" s="731"/>
      <c r="OPY34" s="731"/>
      <c r="OPZ34" s="731"/>
      <c r="OQA34" s="731"/>
      <c r="OQB34" s="731"/>
      <c r="OQC34" s="731"/>
      <c r="OQD34" s="731"/>
      <c r="OQE34" s="731"/>
      <c r="OQF34" s="731"/>
      <c r="OQG34" s="731"/>
      <c r="OQH34" s="731"/>
      <c r="OQI34" s="731"/>
      <c r="OQJ34" s="731"/>
      <c r="OQK34" s="731"/>
      <c r="OQL34" s="731"/>
      <c r="OQM34" s="731"/>
      <c r="OQN34" s="731"/>
      <c r="OQO34" s="731"/>
      <c r="OQP34" s="731"/>
      <c r="OQQ34" s="731"/>
      <c r="OQR34" s="731"/>
      <c r="OQS34" s="731"/>
      <c r="OQT34" s="731"/>
      <c r="OQU34" s="731"/>
      <c r="OQV34" s="731"/>
      <c r="OQW34" s="731"/>
      <c r="OQX34" s="731"/>
      <c r="OQY34" s="731"/>
      <c r="OQZ34" s="731"/>
      <c r="ORA34" s="731"/>
      <c r="ORB34" s="731"/>
      <c r="ORC34" s="731"/>
      <c r="ORD34" s="731"/>
      <c r="ORE34" s="731"/>
      <c r="ORF34" s="731"/>
      <c r="ORG34" s="731"/>
      <c r="ORH34" s="731"/>
      <c r="ORI34" s="731"/>
      <c r="ORJ34" s="731"/>
      <c r="ORK34" s="731"/>
      <c r="ORL34" s="731"/>
      <c r="ORM34" s="731"/>
      <c r="ORN34" s="731"/>
      <c r="ORO34" s="731"/>
      <c r="ORP34" s="731"/>
      <c r="ORQ34" s="731"/>
      <c r="ORR34" s="731"/>
      <c r="ORS34" s="731"/>
      <c r="ORT34" s="731"/>
      <c r="ORU34" s="731"/>
      <c r="ORV34" s="731"/>
      <c r="ORW34" s="731"/>
      <c r="ORX34" s="731"/>
      <c r="ORY34" s="731"/>
      <c r="ORZ34" s="731"/>
      <c r="OSA34" s="731"/>
      <c r="OSB34" s="731"/>
      <c r="OSC34" s="731"/>
      <c r="OSD34" s="731"/>
      <c r="OSE34" s="731"/>
      <c r="OSF34" s="731"/>
      <c r="OSG34" s="731"/>
      <c r="OSH34" s="731"/>
      <c r="OSI34" s="731"/>
      <c r="OSJ34" s="731"/>
      <c r="OSK34" s="731"/>
      <c r="OSL34" s="731"/>
      <c r="OSM34" s="731"/>
      <c r="OSN34" s="731"/>
      <c r="OSO34" s="731"/>
      <c r="OSP34" s="731"/>
      <c r="OSQ34" s="731"/>
      <c r="OSR34" s="731"/>
      <c r="OSS34" s="731"/>
      <c r="OST34" s="731"/>
      <c r="OSU34" s="731"/>
      <c r="OSV34" s="731"/>
      <c r="OSW34" s="731"/>
      <c r="OSX34" s="731"/>
      <c r="OSY34" s="731"/>
      <c r="OSZ34" s="731"/>
      <c r="OTA34" s="731"/>
      <c r="OTB34" s="731"/>
      <c r="OTC34" s="731"/>
      <c r="OTD34" s="731"/>
      <c r="OTE34" s="731"/>
      <c r="OTF34" s="731"/>
      <c r="OTG34" s="731"/>
      <c r="OTH34" s="731"/>
      <c r="OTI34" s="731"/>
      <c r="OTJ34" s="731"/>
      <c r="OTK34" s="731"/>
      <c r="OTL34" s="731"/>
      <c r="OTM34" s="731"/>
      <c r="OTN34" s="731"/>
      <c r="OTO34" s="731"/>
      <c r="OTP34" s="731"/>
      <c r="OTQ34" s="731"/>
      <c r="OTR34" s="731"/>
      <c r="OTS34" s="731"/>
      <c r="OTT34" s="731"/>
      <c r="OTU34" s="731"/>
      <c r="OTV34" s="731"/>
      <c r="OTW34" s="731"/>
      <c r="OTX34" s="731"/>
      <c r="OTY34" s="731"/>
      <c r="OTZ34" s="731"/>
      <c r="OUA34" s="731"/>
      <c r="OUB34" s="731"/>
      <c r="OUC34" s="731"/>
      <c r="OUD34" s="731"/>
      <c r="OUE34" s="731"/>
      <c r="OUF34" s="731"/>
      <c r="OUG34" s="731"/>
      <c r="OUH34" s="731"/>
      <c r="OUI34" s="731"/>
      <c r="OUJ34" s="731"/>
      <c r="OUK34" s="731"/>
      <c r="OUL34" s="731"/>
      <c r="OUM34" s="731"/>
      <c r="OUN34" s="731"/>
      <c r="OUO34" s="731"/>
      <c r="OUP34" s="731"/>
      <c r="OUQ34" s="731"/>
      <c r="OUR34" s="731"/>
      <c r="OUS34" s="731"/>
      <c r="OUT34" s="731"/>
      <c r="OUU34" s="731"/>
      <c r="OUV34" s="731"/>
      <c r="OUW34" s="731"/>
      <c r="OUX34" s="731"/>
      <c r="OUY34" s="731"/>
      <c r="OUZ34" s="731"/>
      <c r="OVA34" s="731"/>
      <c r="OVB34" s="731"/>
      <c r="OVC34" s="731"/>
      <c r="OVD34" s="731"/>
      <c r="OVE34" s="731"/>
      <c r="OVF34" s="731"/>
      <c r="OVG34" s="731"/>
      <c r="OVH34" s="731"/>
      <c r="OVI34" s="731"/>
      <c r="OVJ34" s="731"/>
      <c r="OVK34" s="731"/>
      <c r="OVL34" s="731"/>
      <c r="OVM34" s="731"/>
      <c r="OVN34" s="731"/>
      <c r="OVO34" s="731"/>
      <c r="OVP34" s="731"/>
      <c r="OVQ34" s="731"/>
      <c r="OVR34" s="731"/>
      <c r="OVS34" s="731"/>
      <c r="OVT34" s="731"/>
      <c r="OVU34" s="731"/>
      <c r="OVV34" s="731"/>
      <c r="OVW34" s="731"/>
      <c r="OVX34" s="731"/>
      <c r="OVY34" s="731"/>
      <c r="OVZ34" s="731"/>
      <c r="OWA34" s="731"/>
      <c r="OWB34" s="731"/>
      <c r="OWC34" s="731"/>
      <c r="OWD34" s="731"/>
      <c r="OWE34" s="731"/>
      <c r="OWF34" s="731"/>
      <c r="OWG34" s="731"/>
      <c r="OWH34" s="731"/>
      <c r="OWI34" s="731"/>
      <c r="OWJ34" s="731"/>
      <c r="OWK34" s="731"/>
      <c r="OWL34" s="731"/>
      <c r="OWM34" s="731"/>
      <c r="OWN34" s="731"/>
      <c r="OWO34" s="731"/>
      <c r="OWP34" s="731"/>
      <c r="OWQ34" s="731"/>
      <c r="OWR34" s="731"/>
      <c r="OWS34" s="731"/>
      <c r="OWT34" s="731"/>
      <c r="OWU34" s="731"/>
      <c r="OWV34" s="731"/>
      <c r="OWW34" s="731"/>
      <c r="OWX34" s="731"/>
      <c r="OWY34" s="731"/>
      <c r="OWZ34" s="731"/>
      <c r="OXA34" s="731"/>
      <c r="OXB34" s="731"/>
      <c r="OXC34" s="731"/>
      <c r="OXD34" s="731"/>
      <c r="OXE34" s="731"/>
      <c r="OXF34" s="731"/>
      <c r="OXG34" s="731"/>
      <c r="OXH34" s="731"/>
      <c r="OXI34" s="731"/>
      <c r="OXJ34" s="731"/>
      <c r="OXK34" s="731"/>
      <c r="OXL34" s="731"/>
      <c r="OXM34" s="731"/>
      <c r="OXN34" s="731"/>
      <c r="OXO34" s="731"/>
      <c r="OXP34" s="731"/>
      <c r="OXQ34" s="731"/>
      <c r="OXR34" s="731"/>
      <c r="OXS34" s="731"/>
      <c r="OXT34" s="731"/>
      <c r="OXU34" s="731"/>
      <c r="OXV34" s="731"/>
      <c r="OXW34" s="731"/>
      <c r="OXX34" s="731"/>
      <c r="OXY34" s="731"/>
      <c r="OXZ34" s="731"/>
      <c r="OYA34" s="731"/>
      <c r="OYB34" s="731"/>
      <c r="OYC34" s="731"/>
      <c r="OYD34" s="731"/>
      <c r="OYE34" s="731"/>
      <c r="OYF34" s="731"/>
      <c r="OYG34" s="731"/>
      <c r="OYH34" s="731"/>
      <c r="OYI34" s="731"/>
      <c r="OYJ34" s="731"/>
      <c r="OYK34" s="731"/>
      <c r="OYL34" s="731"/>
      <c r="OYM34" s="731"/>
      <c r="OYN34" s="731"/>
      <c r="OYO34" s="731"/>
      <c r="OYP34" s="731"/>
      <c r="OYQ34" s="731"/>
      <c r="OYR34" s="731"/>
      <c r="OYS34" s="731"/>
      <c r="OYT34" s="731"/>
      <c r="OYU34" s="731"/>
      <c r="OYV34" s="731"/>
      <c r="OYW34" s="731"/>
      <c r="OYX34" s="731"/>
      <c r="OYY34" s="731"/>
      <c r="OYZ34" s="731"/>
      <c r="OZA34" s="731"/>
      <c r="OZB34" s="731"/>
      <c r="OZC34" s="731"/>
      <c r="OZD34" s="731"/>
      <c r="OZE34" s="731"/>
      <c r="OZF34" s="731"/>
      <c r="OZG34" s="731"/>
      <c r="OZH34" s="731"/>
      <c r="OZI34" s="731"/>
      <c r="OZJ34" s="731"/>
      <c r="OZK34" s="731"/>
      <c r="OZL34" s="731"/>
      <c r="OZM34" s="731"/>
      <c r="OZN34" s="731"/>
      <c r="OZO34" s="731"/>
      <c r="OZP34" s="731"/>
      <c r="OZQ34" s="731"/>
      <c r="OZR34" s="731"/>
      <c r="OZS34" s="731"/>
      <c r="OZT34" s="731"/>
      <c r="OZU34" s="731"/>
      <c r="OZV34" s="731"/>
      <c r="OZW34" s="731"/>
      <c r="OZX34" s="731"/>
      <c r="OZY34" s="731"/>
      <c r="OZZ34" s="731"/>
      <c r="PAA34" s="731"/>
      <c r="PAB34" s="731"/>
      <c r="PAC34" s="731"/>
      <c r="PAD34" s="731"/>
      <c r="PAE34" s="731"/>
      <c r="PAF34" s="731"/>
      <c r="PAG34" s="731"/>
      <c r="PAH34" s="731"/>
      <c r="PAI34" s="731"/>
      <c r="PAJ34" s="731"/>
      <c r="PAK34" s="731"/>
      <c r="PAL34" s="731"/>
      <c r="PAM34" s="731"/>
      <c r="PAN34" s="731"/>
      <c r="PAO34" s="731"/>
      <c r="PAP34" s="731"/>
      <c r="PAQ34" s="731"/>
      <c r="PAR34" s="731"/>
      <c r="PAS34" s="731"/>
      <c r="PAT34" s="731"/>
      <c r="PAU34" s="731"/>
      <c r="PAV34" s="731"/>
      <c r="PAW34" s="731"/>
      <c r="PAX34" s="731"/>
      <c r="PAY34" s="731"/>
      <c r="PAZ34" s="731"/>
      <c r="PBA34" s="731"/>
      <c r="PBB34" s="731"/>
      <c r="PBC34" s="731"/>
      <c r="PBD34" s="731"/>
      <c r="PBE34" s="731"/>
      <c r="PBF34" s="731"/>
      <c r="PBG34" s="731"/>
      <c r="PBH34" s="731"/>
      <c r="PBI34" s="731"/>
      <c r="PBJ34" s="731"/>
      <c r="PBK34" s="731"/>
      <c r="PBL34" s="731"/>
      <c r="PBM34" s="731"/>
      <c r="PBN34" s="731"/>
      <c r="PBO34" s="731"/>
      <c r="PBP34" s="731"/>
      <c r="PBQ34" s="731"/>
      <c r="PBR34" s="731"/>
      <c r="PBS34" s="731"/>
      <c r="PBT34" s="731"/>
      <c r="PBU34" s="731"/>
      <c r="PBV34" s="731"/>
      <c r="PBW34" s="731"/>
      <c r="PBX34" s="731"/>
      <c r="PBY34" s="731"/>
      <c r="PBZ34" s="731"/>
      <c r="PCA34" s="731"/>
      <c r="PCB34" s="731"/>
      <c r="PCC34" s="731"/>
      <c r="PCD34" s="731"/>
      <c r="PCE34" s="731"/>
      <c r="PCF34" s="731"/>
      <c r="PCG34" s="731"/>
      <c r="PCH34" s="731"/>
      <c r="PCI34" s="731"/>
      <c r="PCJ34" s="731"/>
      <c r="PCK34" s="731"/>
      <c r="PCL34" s="731"/>
      <c r="PCM34" s="731"/>
      <c r="PCN34" s="731"/>
      <c r="PCO34" s="731"/>
      <c r="PCP34" s="731"/>
      <c r="PCQ34" s="731"/>
      <c r="PCR34" s="731"/>
      <c r="PCS34" s="731"/>
      <c r="PCT34" s="731"/>
      <c r="PCU34" s="731"/>
      <c r="PCV34" s="731"/>
      <c r="PCW34" s="731"/>
      <c r="PCX34" s="731"/>
      <c r="PCY34" s="731"/>
      <c r="PCZ34" s="731"/>
      <c r="PDA34" s="731"/>
      <c r="PDB34" s="731"/>
      <c r="PDC34" s="731"/>
      <c r="PDD34" s="731"/>
      <c r="PDE34" s="731"/>
      <c r="PDF34" s="731"/>
      <c r="PDG34" s="731"/>
      <c r="PDH34" s="731"/>
      <c r="PDI34" s="731"/>
      <c r="PDJ34" s="731"/>
      <c r="PDK34" s="731"/>
      <c r="PDL34" s="731"/>
      <c r="PDM34" s="731"/>
      <c r="PDN34" s="731"/>
      <c r="PDO34" s="731"/>
      <c r="PDP34" s="731"/>
      <c r="PDQ34" s="731"/>
      <c r="PDR34" s="731"/>
      <c r="PDS34" s="731"/>
      <c r="PDT34" s="731"/>
      <c r="PDU34" s="731"/>
      <c r="PDV34" s="731"/>
      <c r="PDW34" s="731"/>
      <c r="PDX34" s="731"/>
      <c r="PDY34" s="731"/>
      <c r="PDZ34" s="731"/>
      <c r="PEA34" s="731"/>
      <c r="PEB34" s="731"/>
      <c r="PEC34" s="731"/>
      <c r="PED34" s="731"/>
      <c r="PEE34" s="731"/>
      <c r="PEF34" s="731"/>
      <c r="PEG34" s="731"/>
      <c r="PEH34" s="731"/>
      <c r="PEI34" s="731"/>
      <c r="PEJ34" s="731"/>
      <c r="PEK34" s="731"/>
      <c r="PEL34" s="731"/>
      <c r="PEM34" s="731"/>
      <c r="PEN34" s="731"/>
      <c r="PEO34" s="731"/>
      <c r="PEP34" s="731"/>
      <c r="PEQ34" s="731"/>
      <c r="PER34" s="731"/>
      <c r="PES34" s="731"/>
      <c r="PET34" s="731"/>
      <c r="PEU34" s="731"/>
      <c r="PEV34" s="731"/>
      <c r="PEW34" s="731"/>
      <c r="PEX34" s="731"/>
      <c r="PEY34" s="731"/>
      <c r="PEZ34" s="731"/>
      <c r="PFA34" s="731"/>
      <c r="PFB34" s="731"/>
      <c r="PFC34" s="731"/>
      <c r="PFD34" s="731"/>
      <c r="PFE34" s="731"/>
      <c r="PFF34" s="731"/>
      <c r="PFG34" s="731"/>
      <c r="PFH34" s="731"/>
      <c r="PFI34" s="731"/>
      <c r="PFJ34" s="731"/>
      <c r="PFK34" s="731"/>
      <c r="PFL34" s="731"/>
      <c r="PFM34" s="731"/>
      <c r="PFN34" s="731"/>
      <c r="PFO34" s="731"/>
      <c r="PFP34" s="731"/>
      <c r="PFQ34" s="731"/>
      <c r="PFR34" s="731"/>
      <c r="PFS34" s="731"/>
      <c r="PFT34" s="731"/>
      <c r="PFU34" s="731"/>
      <c r="PFV34" s="731"/>
      <c r="PFW34" s="731"/>
      <c r="PFX34" s="731"/>
      <c r="PFY34" s="731"/>
      <c r="PFZ34" s="731"/>
      <c r="PGA34" s="731"/>
      <c r="PGB34" s="731"/>
      <c r="PGC34" s="731"/>
      <c r="PGD34" s="731"/>
      <c r="PGE34" s="731"/>
      <c r="PGF34" s="731"/>
      <c r="PGG34" s="731"/>
      <c r="PGH34" s="731"/>
      <c r="PGI34" s="731"/>
      <c r="PGJ34" s="731"/>
      <c r="PGK34" s="731"/>
      <c r="PGL34" s="731"/>
      <c r="PGM34" s="731"/>
      <c r="PGN34" s="731"/>
      <c r="PGO34" s="731"/>
      <c r="PGP34" s="731"/>
      <c r="PGQ34" s="731"/>
      <c r="PGR34" s="731"/>
      <c r="PGS34" s="731"/>
      <c r="PGT34" s="731"/>
      <c r="PGU34" s="731"/>
      <c r="PGV34" s="731"/>
      <c r="PGW34" s="731"/>
      <c r="PGX34" s="731"/>
      <c r="PGY34" s="731"/>
      <c r="PGZ34" s="731"/>
      <c r="PHA34" s="731"/>
      <c r="PHB34" s="731"/>
      <c r="PHC34" s="731"/>
      <c r="PHD34" s="731"/>
      <c r="PHE34" s="731"/>
      <c r="PHF34" s="731"/>
      <c r="PHG34" s="731"/>
      <c r="PHH34" s="731"/>
      <c r="PHI34" s="731"/>
      <c r="PHJ34" s="731"/>
      <c r="PHK34" s="731"/>
      <c r="PHL34" s="731"/>
      <c r="PHM34" s="731"/>
      <c r="PHN34" s="731"/>
      <c r="PHO34" s="731"/>
      <c r="PHP34" s="731"/>
      <c r="PHQ34" s="731"/>
      <c r="PHR34" s="731"/>
      <c r="PHS34" s="731"/>
      <c r="PHT34" s="731"/>
      <c r="PHU34" s="731"/>
      <c r="PHV34" s="731"/>
      <c r="PHW34" s="731"/>
      <c r="PHX34" s="731"/>
      <c r="PHY34" s="731"/>
      <c r="PHZ34" s="731"/>
      <c r="PIA34" s="731"/>
      <c r="PIB34" s="731"/>
      <c r="PIC34" s="731"/>
      <c r="PID34" s="731"/>
      <c r="PIE34" s="731"/>
      <c r="PIF34" s="731"/>
      <c r="PIG34" s="731"/>
      <c r="PIH34" s="731"/>
      <c r="PII34" s="731"/>
      <c r="PIJ34" s="731"/>
      <c r="PIK34" s="731"/>
      <c r="PIL34" s="731"/>
      <c r="PIM34" s="731"/>
      <c r="PIN34" s="731"/>
      <c r="PIO34" s="731"/>
      <c r="PIP34" s="731"/>
      <c r="PIQ34" s="731"/>
      <c r="PIR34" s="731"/>
      <c r="PIS34" s="731"/>
      <c r="PIT34" s="731"/>
      <c r="PIU34" s="731"/>
      <c r="PIV34" s="731"/>
      <c r="PIW34" s="731"/>
      <c r="PIX34" s="731"/>
      <c r="PIY34" s="731"/>
      <c r="PIZ34" s="731"/>
      <c r="PJA34" s="731"/>
      <c r="PJB34" s="731"/>
      <c r="PJC34" s="731"/>
      <c r="PJD34" s="731"/>
      <c r="PJE34" s="731"/>
      <c r="PJF34" s="731"/>
      <c r="PJG34" s="731"/>
      <c r="PJH34" s="731"/>
      <c r="PJI34" s="731"/>
      <c r="PJJ34" s="731"/>
      <c r="PJK34" s="731"/>
      <c r="PJL34" s="731"/>
      <c r="PJM34" s="731"/>
      <c r="PJN34" s="731"/>
      <c r="PJO34" s="731"/>
      <c r="PJP34" s="731"/>
      <c r="PJQ34" s="731"/>
      <c r="PJR34" s="731"/>
      <c r="PJS34" s="731"/>
      <c r="PJT34" s="731"/>
      <c r="PJU34" s="731"/>
      <c r="PJV34" s="731"/>
      <c r="PJW34" s="731"/>
      <c r="PJX34" s="731"/>
      <c r="PJY34" s="731"/>
      <c r="PJZ34" s="731"/>
      <c r="PKA34" s="731"/>
      <c r="PKB34" s="731"/>
      <c r="PKC34" s="731"/>
      <c r="PKD34" s="731"/>
      <c r="PKE34" s="731"/>
      <c r="PKF34" s="731"/>
      <c r="PKG34" s="731"/>
      <c r="PKH34" s="731"/>
      <c r="PKI34" s="731"/>
      <c r="PKJ34" s="731"/>
      <c r="PKK34" s="731"/>
      <c r="PKL34" s="731"/>
      <c r="PKM34" s="731"/>
      <c r="PKN34" s="731"/>
      <c r="PKO34" s="731"/>
      <c r="PKP34" s="731"/>
      <c r="PKQ34" s="731"/>
      <c r="PKR34" s="731"/>
      <c r="PKS34" s="731"/>
      <c r="PKT34" s="731"/>
      <c r="PKU34" s="731"/>
      <c r="PKV34" s="731"/>
      <c r="PKW34" s="731"/>
      <c r="PKX34" s="731"/>
      <c r="PKY34" s="731"/>
      <c r="PKZ34" s="731"/>
      <c r="PLA34" s="731"/>
      <c r="PLB34" s="731"/>
      <c r="PLC34" s="731"/>
      <c r="PLD34" s="731"/>
      <c r="PLE34" s="731"/>
      <c r="PLF34" s="731"/>
      <c r="PLG34" s="731"/>
      <c r="PLH34" s="731"/>
      <c r="PLI34" s="731"/>
      <c r="PLJ34" s="731"/>
      <c r="PLK34" s="731"/>
      <c r="PLL34" s="731"/>
      <c r="PLM34" s="731"/>
      <c r="PLN34" s="731"/>
      <c r="PLO34" s="731"/>
      <c r="PLP34" s="731"/>
      <c r="PLQ34" s="731"/>
      <c r="PLR34" s="731"/>
      <c r="PLS34" s="731"/>
      <c r="PLT34" s="731"/>
      <c r="PLU34" s="731"/>
      <c r="PLV34" s="731"/>
      <c r="PLW34" s="731"/>
      <c r="PLX34" s="731"/>
      <c r="PLY34" s="731"/>
      <c r="PLZ34" s="731"/>
      <c r="PMA34" s="731"/>
      <c r="PMB34" s="731"/>
      <c r="PMC34" s="731"/>
      <c r="PMD34" s="731"/>
      <c r="PME34" s="731"/>
      <c r="PMF34" s="731"/>
      <c r="PMG34" s="731"/>
      <c r="PMH34" s="731"/>
      <c r="PMI34" s="731"/>
      <c r="PMJ34" s="731"/>
      <c r="PMK34" s="731"/>
      <c r="PML34" s="731"/>
      <c r="PMM34" s="731"/>
      <c r="PMN34" s="731"/>
      <c r="PMO34" s="731"/>
      <c r="PMP34" s="731"/>
      <c r="PMQ34" s="731"/>
      <c r="PMR34" s="731"/>
      <c r="PMS34" s="731"/>
      <c r="PMT34" s="731"/>
      <c r="PMU34" s="731"/>
      <c r="PMV34" s="731"/>
      <c r="PMW34" s="731"/>
      <c r="PMX34" s="731"/>
      <c r="PMY34" s="731"/>
      <c r="PMZ34" s="731"/>
      <c r="PNA34" s="731"/>
      <c r="PNB34" s="731"/>
      <c r="PNC34" s="731"/>
      <c r="PND34" s="731"/>
      <c r="PNE34" s="731"/>
      <c r="PNF34" s="731"/>
      <c r="PNG34" s="731"/>
      <c r="PNH34" s="731"/>
      <c r="PNI34" s="731"/>
      <c r="PNJ34" s="731"/>
      <c r="PNK34" s="731"/>
      <c r="PNL34" s="731"/>
      <c r="PNM34" s="731"/>
      <c r="PNN34" s="731"/>
      <c r="PNO34" s="731"/>
      <c r="PNP34" s="731"/>
      <c r="PNQ34" s="731"/>
      <c r="PNR34" s="731"/>
      <c r="PNS34" s="731"/>
      <c r="PNT34" s="731"/>
      <c r="PNU34" s="731"/>
      <c r="PNV34" s="731"/>
      <c r="PNW34" s="731"/>
      <c r="PNX34" s="731"/>
      <c r="PNY34" s="731"/>
      <c r="PNZ34" s="731"/>
      <c r="POA34" s="731"/>
      <c r="POB34" s="731"/>
      <c r="POC34" s="731"/>
      <c r="POD34" s="731"/>
      <c r="POE34" s="731"/>
      <c r="POF34" s="731"/>
      <c r="POG34" s="731"/>
      <c r="POH34" s="731"/>
      <c r="POI34" s="731"/>
      <c r="POJ34" s="731"/>
      <c r="POK34" s="731"/>
      <c r="POL34" s="731"/>
      <c r="POM34" s="731"/>
      <c r="PON34" s="731"/>
      <c r="POO34" s="731"/>
      <c r="POP34" s="731"/>
      <c r="POQ34" s="731"/>
      <c r="POR34" s="731"/>
      <c r="POS34" s="731"/>
      <c r="POT34" s="731"/>
      <c r="POU34" s="731"/>
      <c r="POV34" s="731"/>
      <c r="POW34" s="731"/>
      <c r="POX34" s="731"/>
      <c r="POY34" s="731"/>
      <c r="POZ34" s="731"/>
      <c r="PPA34" s="731"/>
      <c r="PPB34" s="731"/>
      <c r="PPC34" s="731"/>
      <c r="PPD34" s="731"/>
      <c r="PPE34" s="731"/>
      <c r="PPF34" s="731"/>
      <c r="PPG34" s="731"/>
      <c r="PPH34" s="731"/>
      <c r="PPI34" s="731"/>
      <c r="PPJ34" s="731"/>
      <c r="PPK34" s="731"/>
      <c r="PPL34" s="731"/>
      <c r="PPM34" s="731"/>
      <c r="PPN34" s="731"/>
      <c r="PPO34" s="731"/>
      <c r="PPP34" s="731"/>
      <c r="PPQ34" s="731"/>
      <c r="PPR34" s="731"/>
      <c r="PPS34" s="731"/>
      <c r="PPT34" s="731"/>
      <c r="PPU34" s="731"/>
      <c r="PPV34" s="731"/>
      <c r="PPW34" s="731"/>
      <c r="PPX34" s="731"/>
      <c r="PPY34" s="731"/>
      <c r="PPZ34" s="731"/>
      <c r="PQA34" s="731"/>
      <c r="PQB34" s="731"/>
      <c r="PQC34" s="731"/>
      <c r="PQD34" s="731"/>
      <c r="PQE34" s="731"/>
      <c r="PQF34" s="731"/>
      <c r="PQG34" s="731"/>
      <c r="PQH34" s="731"/>
      <c r="PQI34" s="731"/>
      <c r="PQJ34" s="731"/>
      <c r="PQK34" s="731"/>
      <c r="PQL34" s="731"/>
      <c r="PQM34" s="731"/>
      <c r="PQN34" s="731"/>
      <c r="PQO34" s="731"/>
      <c r="PQP34" s="731"/>
      <c r="PQQ34" s="731"/>
      <c r="PQR34" s="731"/>
      <c r="PQS34" s="731"/>
      <c r="PQT34" s="731"/>
      <c r="PQU34" s="731"/>
      <c r="PQV34" s="731"/>
      <c r="PQW34" s="731"/>
      <c r="PQX34" s="731"/>
      <c r="PQY34" s="731"/>
      <c r="PQZ34" s="731"/>
      <c r="PRA34" s="731"/>
      <c r="PRB34" s="731"/>
      <c r="PRC34" s="731"/>
      <c r="PRD34" s="731"/>
      <c r="PRE34" s="731"/>
      <c r="PRF34" s="731"/>
      <c r="PRG34" s="731"/>
      <c r="PRH34" s="731"/>
      <c r="PRI34" s="731"/>
      <c r="PRJ34" s="731"/>
      <c r="PRK34" s="731"/>
      <c r="PRL34" s="731"/>
      <c r="PRM34" s="731"/>
      <c r="PRN34" s="731"/>
      <c r="PRO34" s="731"/>
      <c r="PRP34" s="731"/>
      <c r="PRQ34" s="731"/>
      <c r="PRR34" s="731"/>
      <c r="PRS34" s="731"/>
      <c r="PRT34" s="731"/>
      <c r="PRU34" s="731"/>
      <c r="PRV34" s="731"/>
      <c r="PRW34" s="731"/>
      <c r="PRX34" s="731"/>
      <c r="PRY34" s="731"/>
      <c r="PRZ34" s="731"/>
      <c r="PSA34" s="731"/>
      <c r="PSB34" s="731"/>
      <c r="PSC34" s="731"/>
      <c r="PSD34" s="731"/>
      <c r="PSE34" s="731"/>
      <c r="PSF34" s="731"/>
      <c r="PSG34" s="731"/>
      <c r="PSH34" s="731"/>
      <c r="PSI34" s="731"/>
      <c r="PSJ34" s="731"/>
      <c r="PSK34" s="731"/>
      <c r="PSL34" s="731"/>
      <c r="PSM34" s="731"/>
      <c r="PSN34" s="731"/>
      <c r="PSO34" s="731"/>
      <c r="PSP34" s="731"/>
      <c r="PSQ34" s="731"/>
      <c r="PSR34" s="731"/>
      <c r="PSS34" s="731"/>
      <c r="PST34" s="731"/>
      <c r="PSU34" s="731"/>
      <c r="PSV34" s="731"/>
      <c r="PSW34" s="731"/>
      <c r="PSX34" s="731"/>
      <c r="PSY34" s="731"/>
      <c r="PSZ34" s="731"/>
      <c r="PTA34" s="731"/>
      <c r="PTB34" s="731"/>
      <c r="PTC34" s="731"/>
      <c r="PTD34" s="731"/>
      <c r="PTE34" s="731"/>
      <c r="PTF34" s="731"/>
      <c r="PTG34" s="731"/>
      <c r="PTH34" s="731"/>
      <c r="PTI34" s="731"/>
      <c r="PTJ34" s="731"/>
      <c r="PTK34" s="731"/>
      <c r="PTL34" s="731"/>
      <c r="PTM34" s="731"/>
      <c r="PTN34" s="731"/>
      <c r="PTO34" s="731"/>
      <c r="PTP34" s="731"/>
      <c r="PTQ34" s="731"/>
      <c r="PTR34" s="731"/>
      <c r="PTS34" s="731"/>
      <c r="PTT34" s="731"/>
      <c r="PTU34" s="731"/>
      <c r="PTV34" s="731"/>
      <c r="PTW34" s="731"/>
      <c r="PTX34" s="731"/>
      <c r="PTY34" s="731"/>
      <c r="PTZ34" s="731"/>
      <c r="PUA34" s="731"/>
      <c r="PUB34" s="731"/>
      <c r="PUC34" s="731"/>
      <c r="PUD34" s="731"/>
      <c r="PUE34" s="731"/>
      <c r="PUF34" s="731"/>
      <c r="PUG34" s="731"/>
      <c r="PUH34" s="731"/>
      <c r="PUI34" s="731"/>
      <c r="PUJ34" s="731"/>
      <c r="PUK34" s="731"/>
      <c r="PUL34" s="731"/>
      <c r="PUM34" s="731"/>
      <c r="PUN34" s="731"/>
      <c r="PUO34" s="731"/>
      <c r="PUP34" s="731"/>
      <c r="PUQ34" s="731"/>
      <c r="PUR34" s="731"/>
      <c r="PUS34" s="731"/>
      <c r="PUT34" s="731"/>
      <c r="PUU34" s="731"/>
      <c r="PUV34" s="731"/>
      <c r="PUW34" s="731"/>
      <c r="PUX34" s="731"/>
      <c r="PUY34" s="731"/>
      <c r="PUZ34" s="731"/>
      <c r="PVA34" s="731"/>
      <c r="PVB34" s="731"/>
      <c r="PVC34" s="731"/>
      <c r="PVD34" s="731"/>
      <c r="PVE34" s="731"/>
      <c r="PVF34" s="731"/>
      <c r="PVG34" s="731"/>
      <c r="PVH34" s="731"/>
      <c r="PVI34" s="731"/>
      <c r="PVJ34" s="731"/>
      <c r="PVK34" s="731"/>
      <c r="PVL34" s="731"/>
      <c r="PVM34" s="731"/>
      <c r="PVN34" s="731"/>
      <c r="PVO34" s="731"/>
      <c r="PVP34" s="731"/>
      <c r="PVQ34" s="731"/>
      <c r="PVR34" s="731"/>
      <c r="PVS34" s="731"/>
      <c r="PVT34" s="731"/>
      <c r="PVU34" s="731"/>
      <c r="PVV34" s="731"/>
      <c r="PVW34" s="731"/>
      <c r="PVX34" s="731"/>
      <c r="PVY34" s="731"/>
      <c r="PVZ34" s="731"/>
      <c r="PWA34" s="731"/>
      <c r="PWB34" s="731"/>
      <c r="PWC34" s="731"/>
      <c r="PWD34" s="731"/>
      <c r="PWE34" s="731"/>
      <c r="PWF34" s="731"/>
      <c r="PWG34" s="731"/>
      <c r="PWH34" s="731"/>
      <c r="PWI34" s="731"/>
      <c r="PWJ34" s="731"/>
      <c r="PWK34" s="731"/>
      <c r="PWL34" s="731"/>
      <c r="PWM34" s="731"/>
      <c r="PWN34" s="731"/>
      <c r="PWO34" s="731"/>
      <c r="PWP34" s="731"/>
      <c r="PWQ34" s="731"/>
      <c r="PWR34" s="731"/>
      <c r="PWS34" s="731"/>
      <c r="PWT34" s="731"/>
      <c r="PWU34" s="731"/>
      <c r="PWV34" s="731"/>
      <c r="PWW34" s="731"/>
      <c r="PWX34" s="731"/>
      <c r="PWY34" s="731"/>
      <c r="PWZ34" s="731"/>
      <c r="PXA34" s="731"/>
      <c r="PXB34" s="731"/>
      <c r="PXC34" s="731"/>
      <c r="PXD34" s="731"/>
      <c r="PXE34" s="731"/>
      <c r="PXF34" s="731"/>
      <c r="PXG34" s="731"/>
      <c r="PXH34" s="731"/>
      <c r="PXI34" s="731"/>
      <c r="PXJ34" s="731"/>
      <c r="PXK34" s="731"/>
      <c r="PXL34" s="731"/>
      <c r="PXM34" s="731"/>
      <c r="PXN34" s="731"/>
      <c r="PXO34" s="731"/>
      <c r="PXP34" s="731"/>
      <c r="PXQ34" s="731"/>
      <c r="PXR34" s="731"/>
      <c r="PXS34" s="731"/>
      <c r="PXT34" s="731"/>
      <c r="PXU34" s="731"/>
      <c r="PXV34" s="731"/>
      <c r="PXW34" s="731"/>
      <c r="PXX34" s="731"/>
      <c r="PXY34" s="731"/>
      <c r="PXZ34" s="731"/>
      <c r="PYA34" s="731"/>
      <c r="PYB34" s="731"/>
      <c r="PYC34" s="731"/>
      <c r="PYD34" s="731"/>
      <c r="PYE34" s="731"/>
      <c r="PYF34" s="731"/>
      <c r="PYG34" s="731"/>
      <c r="PYH34" s="731"/>
      <c r="PYI34" s="731"/>
      <c r="PYJ34" s="731"/>
      <c r="PYK34" s="731"/>
      <c r="PYL34" s="731"/>
      <c r="PYM34" s="731"/>
      <c r="PYN34" s="731"/>
      <c r="PYO34" s="731"/>
      <c r="PYP34" s="731"/>
      <c r="PYQ34" s="731"/>
      <c r="PYR34" s="731"/>
      <c r="PYS34" s="731"/>
      <c r="PYT34" s="731"/>
      <c r="PYU34" s="731"/>
      <c r="PYV34" s="731"/>
      <c r="PYW34" s="731"/>
      <c r="PYX34" s="731"/>
      <c r="PYY34" s="731"/>
      <c r="PYZ34" s="731"/>
      <c r="PZA34" s="731"/>
      <c r="PZB34" s="731"/>
      <c r="PZC34" s="731"/>
      <c r="PZD34" s="731"/>
      <c r="PZE34" s="731"/>
      <c r="PZF34" s="731"/>
      <c r="PZG34" s="731"/>
      <c r="PZH34" s="731"/>
      <c r="PZI34" s="731"/>
      <c r="PZJ34" s="731"/>
      <c r="PZK34" s="731"/>
      <c r="PZL34" s="731"/>
      <c r="PZM34" s="731"/>
      <c r="PZN34" s="731"/>
      <c r="PZO34" s="731"/>
      <c r="PZP34" s="731"/>
      <c r="PZQ34" s="731"/>
      <c r="PZR34" s="731"/>
      <c r="PZS34" s="731"/>
      <c r="PZT34" s="731"/>
      <c r="PZU34" s="731"/>
      <c r="PZV34" s="731"/>
      <c r="PZW34" s="731"/>
      <c r="PZX34" s="731"/>
      <c r="PZY34" s="731"/>
      <c r="PZZ34" s="731"/>
      <c r="QAA34" s="731"/>
      <c r="QAB34" s="731"/>
      <c r="QAC34" s="731"/>
      <c r="QAD34" s="731"/>
      <c r="QAE34" s="731"/>
      <c r="QAF34" s="731"/>
      <c r="QAG34" s="731"/>
      <c r="QAH34" s="731"/>
      <c r="QAI34" s="731"/>
      <c r="QAJ34" s="731"/>
      <c r="QAK34" s="731"/>
      <c r="QAL34" s="731"/>
      <c r="QAM34" s="731"/>
      <c r="QAN34" s="731"/>
      <c r="QAO34" s="731"/>
      <c r="QAP34" s="731"/>
      <c r="QAQ34" s="731"/>
      <c r="QAR34" s="731"/>
      <c r="QAS34" s="731"/>
      <c r="QAT34" s="731"/>
      <c r="QAU34" s="731"/>
      <c r="QAV34" s="731"/>
      <c r="QAW34" s="731"/>
      <c r="QAX34" s="731"/>
      <c r="QAY34" s="731"/>
      <c r="QAZ34" s="731"/>
      <c r="QBA34" s="731"/>
      <c r="QBB34" s="731"/>
      <c r="QBC34" s="731"/>
      <c r="QBD34" s="731"/>
      <c r="QBE34" s="731"/>
      <c r="QBF34" s="731"/>
      <c r="QBG34" s="731"/>
      <c r="QBH34" s="731"/>
      <c r="QBI34" s="731"/>
      <c r="QBJ34" s="731"/>
      <c r="QBK34" s="731"/>
      <c r="QBL34" s="731"/>
      <c r="QBM34" s="731"/>
      <c r="QBN34" s="731"/>
      <c r="QBO34" s="731"/>
      <c r="QBP34" s="731"/>
      <c r="QBQ34" s="731"/>
      <c r="QBR34" s="731"/>
      <c r="QBS34" s="731"/>
      <c r="QBT34" s="731"/>
      <c r="QBU34" s="731"/>
      <c r="QBV34" s="731"/>
      <c r="QBW34" s="731"/>
      <c r="QBX34" s="731"/>
      <c r="QBY34" s="731"/>
      <c r="QBZ34" s="731"/>
      <c r="QCA34" s="731"/>
      <c r="QCB34" s="731"/>
      <c r="QCC34" s="731"/>
      <c r="QCD34" s="731"/>
      <c r="QCE34" s="731"/>
      <c r="QCF34" s="731"/>
      <c r="QCG34" s="731"/>
      <c r="QCH34" s="731"/>
      <c r="QCI34" s="731"/>
      <c r="QCJ34" s="731"/>
      <c r="QCK34" s="731"/>
      <c r="QCL34" s="731"/>
      <c r="QCM34" s="731"/>
      <c r="QCN34" s="731"/>
      <c r="QCO34" s="731"/>
      <c r="QCP34" s="731"/>
      <c r="QCQ34" s="731"/>
      <c r="QCR34" s="731"/>
      <c r="QCS34" s="731"/>
      <c r="QCT34" s="731"/>
      <c r="QCU34" s="731"/>
      <c r="QCV34" s="731"/>
      <c r="QCW34" s="731"/>
      <c r="QCX34" s="731"/>
      <c r="QCY34" s="731"/>
      <c r="QCZ34" s="731"/>
      <c r="QDA34" s="731"/>
      <c r="QDB34" s="731"/>
      <c r="QDC34" s="731"/>
      <c r="QDD34" s="731"/>
      <c r="QDE34" s="731"/>
      <c r="QDF34" s="731"/>
      <c r="QDG34" s="731"/>
      <c r="QDH34" s="731"/>
      <c r="QDI34" s="731"/>
      <c r="QDJ34" s="731"/>
      <c r="QDK34" s="731"/>
      <c r="QDL34" s="731"/>
      <c r="QDM34" s="731"/>
      <c r="QDN34" s="731"/>
      <c r="QDO34" s="731"/>
      <c r="QDP34" s="731"/>
      <c r="QDQ34" s="731"/>
      <c r="QDR34" s="731"/>
      <c r="QDS34" s="731"/>
      <c r="QDT34" s="731"/>
      <c r="QDU34" s="731"/>
      <c r="QDV34" s="731"/>
      <c r="QDW34" s="731"/>
      <c r="QDX34" s="731"/>
      <c r="QDY34" s="731"/>
      <c r="QDZ34" s="731"/>
      <c r="QEA34" s="731"/>
      <c r="QEB34" s="731"/>
      <c r="QEC34" s="731"/>
      <c r="QED34" s="731"/>
      <c r="QEE34" s="731"/>
      <c r="QEF34" s="731"/>
      <c r="QEG34" s="731"/>
      <c r="QEH34" s="731"/>
      <c r="QEI34" s="731"/>
      <c r="QEJ34" s="731"/>
      <c r="QEK34" s="731"/>
      <c r="QEL34" s="731"/>
      <c r="QEM34" s="731"/>
      <c r="QEN34" s="731"/>
      <c r="QEO34" s="731"/>
      <c r="QEP34" s="731"/>
      <c r="QEQ34" s="731"/>
      <c r="QER34" s="731"/>
      <c r="QES34" s="731"/>
      <c r="QET34" s="731"/>
      <c r="QEU34" s="731"/>
      <c r="QEV34" s="731"/>
      <c r="QEW34" s="731"/>
      <c r="QEX34" s="731"/>
      <c r="QEY34" s="731"/>
      <c r="QEZ34" s="731"/>
      <c r="QFA34" s="731"/>
      <c r="QFB34" s="731"/>
      <c r="QFC34" s="731"/>
      <c r="QFD34" s="731"/>
      <c r="QFE34" s="731"/>
      <c r="QFF34" s="731"/>
      <c r="QFG34" s="731"/>
      <c r="QFH34" s="731"/>
      <c r="QFI34" s="731"/>
      <c r="QFJ34" s="731"/>
      <c r="QFK34" s="731"/>
      <c r="QFL34" s="731"/>
      <c r="QFM34" s="731"/>
      <c r="QFN34" s="731"/>
      <c r="QFO34" s="731"/>
      <c r="QFP34" s="731"/>
      <c r="QFQ34" s="731"/>
      <c r="QFR34" s="731"/>
      <c r="QFS34" s="731"/>
      <c r="QFT34" s="731"/>
      <c r="QFU34" s="731"/>
      <c r="QFV34" s="731"/>
      <c r="QFW34" s="731"/>
      <c r="QFX34" s="731"/>
      <c r="QFY34" s="731"/>
      <c r="QFZ34" s="731"/>
      <c r="QGA34" s="731"/>
      <c r="QGB34" s="731"/>
      <c r="QGC34" s="731"/>
      <c r="QGD34" s="731"/>
      <c r="QGE34" s="731"/>
      <c r="QGF34" s="731"/>
      <c r="QGG34" s="731"/>
      <c r="QGH34" s="731"/>
      <c r="QGI34" s="731"/>
      <c r="QGJ34" s="731"/>
      <c r="QGK34" s="731"/>
      <c r="QGL34" s="731"/>
      <c r="QGM34" s="731"/>
      <c r="QGN34" s="731"/>
      <c r="QGO34" s="731"/>
      <c r="QGP34" s="731"/>
      <c r="QGQ34" s="731"/>
      <c r="QGR34" s="731"/>
      <c r="QGS34" s="731"/>
      <c r="QGT34" s="731"/>
      <c r="QGU34" s="731"/>
      <c r="QGV34" s="731"/>
      <c r="QGW34" s="731"/>
      <c r="QGX34" s="731"/>
      <c r="QGY34" s="731"/>
      <c r="QGZ34" s="731"/>
      <c r="QHA34" s="731"/>
      <c r="QHB34" s="731"/>
      <c r="QHC34" s="731"/>
      <c r="QHD34" s="731"/>
      <c r="QHE34" s="731"/>
      <c r="QHF34" s="731"/>
      <c r="QHG34" s="731"/>
      <c r="QHH34" s="731"/>
      <c r="QHI34" s="731"/>
      <c r="QHJ34" s="731"/>
      <c r="QHK34" s="731"/>
      <c r="QHL34" s="731"/>
      <c r="QHM34" s="731"/>
      <c r="QHN34" s="731"/>
      <c r="QHO34" s="731"/>
      <c r="QHP34" s="731"/>
      <c r="QHQ34" s="731"/>
      <c r="QHR34" s="731"/>
      <c r="QHS34" s="731"/>
      <c r="QHT34" s="731"/>
      <c r="QHU34" s="731"/>
      <c r="QHV34" s="731"/>
      <c r="QHW34" s="731"/>
      <c r="QHX34" s="731"/>
      <c r="QHY34" s="731"/>
      <c r="QHZ34" s="731"/>
      <c r="QIA34" s="731"/>
      <c r="QIB34" s="731"/>
      <c r="QIC34" s="731"/>
      <c r="QID34" s="731"/>
      <c r="QIE34" s="731"/>
      <c r="QIF34" s="731"/>
      <c r="QIG34" s="731"/>
      <c r="QIH34" s="731"/>
      <c r="QII34" s="731"/>
      <c r="QIJ34" s="731"/>
      <c r="QIK34" s="731"/>
      <c r="QIL34" s="731"/>
      <c r="QIM34" s="731"/>
      <c r="QIN34" s="731"/>
      <c r="QIO34" s="731"/>
      <c r="QIP34" s="731"/>
      <c r="QIQ34" s="731"/>
      <c r="QIR34" s="731"/>
      <c r="QIS34" s="731"/>
      <c r="QIT34" s="731"/>
      <c r="QIU34" s="731"/>
      <c r="QIV34" s="731"/>
      <c r="QIW34" s="731"/>
      <c r="QIX34" s="731"/>
      <c r="QIY34" s="731"/>
      <c r="QIZ34" s="731"/>
      <c r="QJA34" s="731"/>
      <c r="QJB34" s="731"/>
      <c r="QJC34" s="731"/>
      <c r="QJD34" s="731"/>
      <c r="QJE34" s="731"/>
      <c r="QJF34" s="731"/>
      <c r="QJG34" s="731"/>
      <c r="QJH34" s="731"/>
      <c r="QJI34" s="731"/>
      <c r="QJJ34" s="731"/>
      <c r="QJK34" s="731"/>
      <c r="QJL34" s="731"/>
      <c r="QJM34" s="731"/>
      <c r="QJN34" s="731"/>
      <c r="QJO34" s="731"/>
      <c r="QJP34" s="731"/>
      <c r="QJQ34" s="731"/>
      <c r="QJR34" s="731"/>
      <c r="QJS34" s="731"/>
      <c r="QJT34" s="731"/>
      <c r="QJU34" s="731"/>
      <c r="QJV34" s="731"/>
      <c r="QJW34" s="731"/>
      <c r="QJX34" s="731"/>
      <c r="QJY34" s="731"/>
      <c r="QJZ34" s="731"/>
      <c r="QKA34" s="731"/>
      <c r="QKB34" s="731"/>
      <c r="QKC34" s="731"/>
      <c r="QKD34" s="731"/>
      <c r="QKE34" s="731"/>
      <c r="QKF34" s="731"/>
      <c r="QKG34" s="731"/>
      <c r="QKH34" s="731"/>
      <c r="QKI34" s="731"/>
      <c r="QKJ34" s="731"/>
      <c r="QKK34" s="731"/>
      <c r="QKL34" s="731"/>
      <c r="QKM34" s="731"/>
      <c r="QKN34" s="731"/>
      <c r="QKO34" s="731"/>
      <c r="QKP34" s="731"/>
      <c r="QKQ34" s="731"/>
      <c r="QKR34" s="731"/>
      <c r="QKS34" s="731"/>
      <c r="QKT34" s="731"/>
      <c r="QKU34" s="731"/>
      <c r="QKV34" s="731"/>
      <c r="QKW34" s="731"/>
      <c r="QKX34" s="731"/>
      <c r="QKY34" s="731"/>
      <c r="QKZ34" s="731"/>
      <c r="QLA34" s="731"/>
      <c r="QLB34" s="731"/>
      <c r="QLC34" s="731"/>
      <c r="QLD34" s="731"/>
      <c r="QLE34" s="731"/>
      <c r="QLF34" s="731"/>
      <c r="QLG34" s="731"/>
      <c r="QLH34" s="731"/>
      <c r="QLI34" s="731"/>
      <c r="QLJ34" s="731"/>
      <c r="QLK34" s="731"/>
      <c r="QLL34" s="731"/>
      <c r="QLM34" s="731"/>
      <c r="QLN34" s="731"/>
      <c r="QLO34" s="731"/>
      <c r="QLP34" s="731"/>
      <c r="QLQ34" s="731"/>
      <c r="QLR34" s="731"/>
      <c r="QLS34" s="731"/>
      <c r="QLT34" s="731"/>
      <c r="QLU34" s="731"/>
      <c r="QLV34" s="731"/>
      <c r="QLW34" s="731"/>
      <c r="QLX34" s="731"/>
      <c r="QLY34" s="731"/>
      <c r="QLZ34" s="731"/>
      <c r="QMA34" s="731"/>
      <c r="QMB34" s="731"/>
      <c r="QMC34" s="731"/>
      <c r="QMD34" s="731"/>
      <c r="QME34" s="731"/>
      <c r="QMF34" s="731"/>
      <c r="QMG34" s="731"/>
      <c r="QMH34" s="731"/>
      <c r="QMI34" s="731"/>
      <c r="QMJ34" s="731"/>
      <c r="QMK34" s="731"/>
      <c r="QML34" s="731"/>
      <c r="QMM34" s="731"/>
      <c r="QMN34" s="731"/>
      <c r="QMO34" s="731"/>
      <c r="QMP34" s="731"/>
      <c r="QMQ34" s="731"/>
      <c r="QMR34" s="731"/>
      <c r="QMS34" s="731"/>
      <c r="QMT34" s="731"/>
      <c r="QMU34" s="731"/>
      <c r="QMV34" s="731"/>
      <c r="QMW34" s="731"/>
      <c r="QMX34" s="731"/>
      <c r="QMY34" s="731"/>
      <c r="QMZ34" s="731"/>
      <c r="QNA34" s="731"/>
      <c r="QNB34" s="731"/>
      <c r="QNC34" s="731"/>
      <c r="QND34" s="731"/>
      <c r="QNE34" s="731"/>
      <c r="QNF34" s="731"/>
      <c r="QNG34" s="731"/>
      <c r="QNH34" s="731"/>
      <c r="QNI34" s="731"/>
      <c r="QNJ34" s="731"/>
      <c r="QNK34" s="731"/>
      <c r="QNL34" s="731"/>
      <c r="QNM34" s="731"/>
      <c r="QNN34" s="731"/>
      <c r="QNO34" s="731"/>
      <c r="QNP34" s="731"/>
      <c r="QNQ34" s="731"/>
      <c r="QNR34" s="731"/>
      <c r="QNS34" s="731"/>
      <c r="QNT34" s="731"/>
      <c r="QNU34" s="731"/>
      <c r="QNV34" s="731"/>
      <c r="QNW34" s="731"/>
      <c r="QNX34" s="731"/>
      <c r="QNY34" s="731"/>
      <c r="QNZ34" s="731"/>
      <c r="QOA34" s="731"/>
      <c r="QOB34" s="731"/>
      <c r="QOC34" s="731"/>
      <c r="QOD34" s="731"/>
      <c r="QOE34" s="731"/>
      <c r="QOF34" s="731"/>
      <c r="QOG34" s="731"/>
      <c r="QOH34" s="731"/>
      <c r="QOI34" s="731"/>
      <c r="QOJ34" s="731"/>
      <c r="QOK34" s="731"/>
      <c r="QOL34" s="731"/>
      <c r="QOM34" s="731"/>
      <c r="QON34" s="731"/>
      <c r="QOO34" s="731"/>
      <c r="QOP34" s="731"/>
      <c r="QOQ34" s="731"/>
      <c r="QOR34" s="731"/>
      <c r="QOS34" s="731"/>
      <c r="QOT34" s="731"/>
      <c r="QOU34" s="731"/>
      <c r="QOV34" s="731"/>
      <c r="QOW34" s="731"/>
      <c r="QOX34" s="731"/>
      <c r="QOY34" s="731"/>
      <c r="QOZ34" s="731"/>
      <c r="QPA34" s="731"/>
      <c r="QPB34" s="731"/>
      <c r="QPC34" s="731"/>
      <c r="QPD34" s="731"/>
      <c r="QPE34" s="731"/>
      <c r="QPF34" s="731"/>
      <c r="QPG34" s="731"/>
      <c r="QPH34" s="731"/>
      <c r="QPI34" s="731"/>
      <c r="QPJ34" s="731"/>
      <c r="QPK34" s="731"/>
      <c r="QPL34" s="731"/>
      <c r="QPM34" s="731"/>
      <c r="QPN34" s="731"/>
      <c r="QPO34" s="731"/>
      <c r="QPP34" s="731"/>
      <c r="QPQ34" s="731"/>
      <c r="QPR34" s="731"/>
      <c r="QPS34" s="731"/>
      <c r="QPT34" s="731"/>
      <c r="QPU34" s="731"/>
      <c r="QPV34" s="731"/>
      <c r="QPW34" s="731"/>
      <c r="QPX34" s="731"/>
      <c r="QPY34" s="731"/>
      <c r="QPZ34" s="731"/>
      <c r="QQA34" s="731"/>
      <c r="QQB34" s="731"/>
      <c r="QQC34" s="731"/>
      <c r="QQD34" s="731"/>
      <c r="QQE34" s="731"/>
      <c r="QQF34" s="731"/>
      <c r="QQG34" s="731"/>
      <c r="QQH34" s="731"/>
      <c r="QQI34" s="731"/>
      <c r="QQJ34" s="731"/>
      <c r="QQK34" s="731"/>
      <c r="QQL34" s="731"/>
      <c r="QQM34" s="731"/>
      <c r="QQN34" s="731"/>
      <c r="QQO34" s="731"/>
      <c r="QQP34" s="731"/>
      <c r="QQQ34" s="731"/>
      <c r="QQR34" s="731"/>
      <c r="QQS34" s="731"/>
      <c r="QQT34" s="731"/>
      <c r="QQU34" s="731"/>
      <c r="QQV34" s="731"/>
      <c r="QQW34" s="731"/>
      <c r="QQX34" s="731"/>
      <c r="QQY34" s="731"/>
      <c r="QQZ34" s="731"/>
      <c r="QRA34" s="731"/>
      <c r="QRB34" s="731"/>
      <c r="QRC34" s="731"/>
      <c r="QRD34" s="731"/>
      <c r="QRE34" s="731"/>
      <c r="QRF34" s="731"/>
      <c r="QRG34" s="731"/>
      <c r="QRH34" s="731"/>
      <c r="QRI34" s="731"/>
      <c r="QRJ34" s="731"/>
      <c r="QRK34" s="731"/>
      <c r="QRL34" s="731"/>
      <c r="QRM34" s="731"/>
      <c r="QRN34" s="731"/>
      <c r="QRO34" s="731"/>
      <c r="QRP34" s="731"/>
      <c r="QRQ34" s="731"/>
      <c r="QRR34" s="731"/>
      <c r="QRS34" s="731"/>
      <c r="QRT34" s="731"/>
      <c r="QRU34" s="731"/>
      <c r="QRV34" s="731"/>
      <c r="QRW34" s="731"/>
      <c r="QRX34" s="731"/>
      <c r="QRY34" s="731"/>
      <c r="QRZ34" s="731"/>
      <c r="QSA34" s="731"/>
      <c r="QSB34" s="731"/>
      <c r="QSC34" s="731"/>
      <c r="QSD34" s="731"/>
      <c r="QSE34" s="731"/>
      <c r="QSF34" s="731"/>
      <c r="QSG34" s="731"/>
      <c r="QSH34" s="731"/>
      <c r="QSI34" s="731"/>
      <c r="QSJ34" s="731"/>
      <c r="QSK34" s="731"/>
      <c r="QSL34" s="731"/>
      <c r="QSM34" s="731"/>
      <c r="QSN34" s="731"/>
      <c r="QSO34" s="731"/>
      <c r="QSP34" s="731"/>
      <c r="QSQ34" s="731"/>
      <c r="QSR34" s="731"/>
      <c r="QSS34" s="731"/>
      <c r="QST34" s="731"/>
      <c r="QSU34" s="731"/>
      <c r="QSV34" s="731"/>
      <c r="QSW34" s="731"/>
      <c r="QSX34" s="731"/>
      <c r="QSY34" s="731"/>
      <c r="QSZ34" s="731"/>
      <c r="QTA34" s="731"/>
      <c r="QTB34" s="731"/>
      <c r="QTC34" s="731"/>
      <c r="QTD34" s="731"/>
      <c r="QTE34" s="731"/>
      <c r="QTF34" s="731"/>
      <c r="QTG34" s="731"/>
      <c r="QTH34" s="731"/>
      <c r="QTI34" s="731"/>
      <c r="QTJ34" s="731"/>
      <c r="QTK34" s="731"/>
      <c r="QTL34" s="731"/>
      <c r="QTM34" s="731"/>
      <c r="QTN34" s="731"/>
      <c r="QTO34" s="731"/>
      <c r="QTP34" s="731"/>
      <c r="QTQ34" s="731"/>
      <c r="QTR34" s="731"/>
      <c r="QTS34" s="731"/>
      <c r="QTT34" s="731"/>
      <c r="QTU34" s="731"/>
      <c r="QTV34" s="731"/>
      <c r="QTW34" s="731"/>
      <c r="QTX34" s="731"/>
      <c r="QTY34" s="731"/>
      <c r="QTZ34" s="731"/>
      <c r="QUA34" s="731"/>
      <c r="QUB34" s="731"/>
      <c r="QUC34" s="731"/>
      <c r="QUD34" s="731"/>
      <c r="QUE34" s="731"/>
      <c r="QUF34" s="731"/>
      <c r="QUG34" s="731"/>
      <c r="QUH34" s="731"/>
      <c r="QUI34" s="731"/>
      <c r="QUJ34" s="731"/>
      <c r="QUK34" s="731"/>
      <c r="QUL34" s="731"/>
      <c r="QUM34" s="731"/>
      <c r="QUN34" s="731"/>
      <c r="QUO34" s="731"/>
      <c r="QUP34" s="731"/>
      <c r="QUQ34" s="731"/>
      <c r="QUR34" s="731"/>
      <c r="QUS34" s="731"/>
      <c r="QUT34" s="731"/>
      <c r="QUU34" s="731"/>
      <c r="QUV34" s="731"/>
      <c r="QUW34" s="731"/>
      <c r="QUX34" s="731"/>
      <c r="QUY34" s="731"/>
      <c r="QUZ34" s="731"/>
      <c r="QVA34" s="731"/>
      <c r="QVB34" s="731"/>
      <c r="QVC34" s="731"/>
      <c r="QVD34" s="731"/>
      <c r="QVE34" s="731"/>
      <c r="QVF34" s="731"/>
      <c r="QVG34" s="731"/>
      <c r="QVH34" s="731"/>
      <c r="QVI34" s="731"/>
      <c r="QVJ34" s="731"/>
      <c r="QVK34" s="731"/>
      <c r="QVL34" s="731"/>
      <c r="QVM34" s="731"/>
      <c r="QVN34" s="731"/>
      <c r="QVO34" s="731"/>
      <c r="QVP34" s="731"/>
      <c r="QVQ34" s="731"/>
      <c r="QVR34" s="731"/>
      <c r="QVS34" s="731"/>
      <c r="QVT34" s="731"/>
      <c r="QVU34" s="731"/>
      <c r="QVV34" s="731"/>
      <c r="QVW34" s="731"/>
      <c r="QVX34" s="731"/>
      <c r="QVY34" s="731"/>
      <c r="QVZ34" s="731"/>
      <c r="QWA34" s="731"/>
      <c r="QWB34" s="731"/>
      <c r="QWC34" s="731"/>
      <c r="QWD34" s="731"/>
      <c r="QWE34" s="731"/>
      <c r="QWF34" s="731"/>
      <c r="QWG34" s="731"/>
      <c r="QWH34" s="731"/>
      <c r="QWI34" s="731"/>
      <c r="QWJ34" s="731"/>
      <c r="QWK34" s="731"/>
      <c r="QWL34" s="731"/>
      <c r="QWM34" s="731"/>
      <c r="QWN34" s="731"/>
      <c r="QWO34" s="731"/>
      <c r="QWP34" s="731"/>
      <c r="QWQ34" s="731"/>
      <c r="QWR34" s="731"/>
      <c r="QWS34" s="731"/>
      <c r="QWT34" s="731"/>
      <c r="QWU34" s="731"/>
      <c r="QWV34" s="731"/>
      <c r="QWW34" s="731"/>
      <c r="QWX34" s="731"/>
      <c r="QWY34" s="731"/>
      <c r="QWZ34" s="731"/>
      <c r="QXA34" s="731"/>
      <c r="QXB34" s="731"/>
      <c r="QXC34" s="731"/>
      <c r="QXD34" s="731"/>
      <c r="QXE34" s="731"/>
      <c r="QXF34" s="731"/>
      <c r="QXG34" s="731"/>
      <c r="QXH34" s="731"/>
      <c r="QXI34" s="731"/>
      <c r="QXJ34" s="731"/>
      <c r="QXK34" s="731"/>
      <c r="QXL34" s="731"/>
      <c r="QXM34" s="731"/>
      <c r="QXN34" s="731"/>
      <c r="QXO34" s="731"/>
      <c r="QXP34" s="731"/>
      <c r="QXQ34" s="731"/>
      <c r="QXR34" s="731"/>
      <c r="QXS34" s="731"/>
      <c r="QXT34" s="731"/>
      <c r="QXU34" s="731"/>
      <c r="QXV34" s="731"/>
      <c r="QXW34" s="731"/>
      <c r="QXX34" s="731"/>
      <c r="QXY34" s="731"/>
      <c r="QXZ34" s="731"/>
      <c r="QYA34" s="731"/>
      <c r="QYB34" s="731"/>
      <c r="QYC34" s="731"/>
      <c r="QYD34" s="731"/>
      <c r="QYE34" s="731"/>
      <c r="QYF34" s="731"/>
      <c r="QYG34" s="731"/>
      <c r="QYH34" s="731"/>
      <c r="QYI34" s="731"/>
      <c r="QYJ34" s="731"/>
      <c r="QYK34" s="731"/>
      <c r="QYL34" s="731"/>
      <c r="QYM34" s="731"/>
      <c r="QYN34" s="731"/>
      <c r="QYO34" s="731"/>
      <c r="QYP34" s="731"/>
      <c r="QYQ34" s="731"/>
      <c r="QYR34" s="731"/>
      <c r="QYS34" s="731"/>
      <c r="QYT34" s="731"/>
      <c r="QYU34" s="731"/>
      <c r="QYV34" s="731"/>
      <c r="QYW34" s="731"/>
      <c r="QYX34" s="731"/>
      <c r="QYY34" s="731"/>
      <c r="QYZ34" s="731"/>
      <c r="QZA34" s="731"/>
      <c r="QZB34" s="731"/>
      <c r="QZC34" s="731"/>
      <c r="QZD34" s="731"/>
      <c r="QZE34" s="731"/>
      <c r="QZF34" s="731"/>
      <c r="QZG34" s="731"/>
      <c r="QZH34" s="731"/>
      <c r="QZI34" s="731"/>
      <c r="QZJ34" s="731"/>
      <c r="QZK34" s="731"/>
      <c r="QZL34" s="731"/>
      <c r="QZM34" s="731"/>
      <c r="QZN34" s="731"/>
      <c r="QZO34" s="731"/>
      <c r="QZP34" s="731"/>
      <c r="QZQ34" s="731"/>
      <c r="QZR34" s="731"/>
      <c r="QZS34" s="731"/>
      <c r="QZT34" s="731"/>
      <c r="QZU34" s="731"/>
      <c r="QZV34" s="731"/>
      <c r="QZW34" s="731"/>
      <c r="QZX34" s="731"/>
      <c r="QZY34" s="731"/>
      <c r="QZZ34" s="731"/>
      <c r="RAA34" s="731"/>
      <c r="RAB34" s="731"/>
      <c r="RAC34" s="731"/>
      <c r="RAD34" s="731"/>
      <c r="RAE34" s="731"/>
      <c r="RAF34" s="731"/>
      <c r="RAG34" s="731"/>
      <c r="RAH34" s="731"/>
      <c r="RAI34" s="731"/>
      <c r="RAJ34" s="731"/>
      <c r="RAK34" s="731"/>
      <c r="RAL34" s="731"/>
      <c r="RAM34" s="731"/>
      <c r="RAN34" s="731"/>
      <c r="RAO34" s="731"/>
      <c r="RAP34" s="731"/>
      <c r="RAQ34" s="731"/>
      <c r="RAR34" s="731"/>
      <c r="RAS34" s="731"/>
      <c r="RAT34" s="731"/>
      <c r="RAU34" s="731"/>
      <c r="RAV34" s="731"/>
      <c r="RAW34" s="731"/>
      <c r="RAX34" s="731"/>
      <c r="RAY34" s="731"/>
      <c r="RAZ34" s="731"/>
      <c r="RBA34" s="731"/>
      <c r="RBB34" s="731"/>
      <c r="RBC34" s="731"/>
      <c r="RBD34" s="731"/>
      <c r="RBE34" s="731"/>
      <c r="RBF34" s="731"/>
      <c r="RBG34" s="731"/>
      <c r="RBH34" s="731"/>
      <c r="RBI34" s="731"/>
      <c r="RBJ34" s="731"/>
      <c r="RBK34" s="731"/>
      <c r="RBL34" s="731"/>
      <c r="RBM34" s="731"/>
      <c r="RBN34" s="731"/>
      <c r="RBO34" s="731"/>
      <c r="RBP34" s="731"/>
      <c r="RBQ34" s="731"/>
      <c r="RBR34" s="731"/>
      <c r="RBS34" s="731"/>
      <c r="RBT34" s="731"/>
      <c r="RBU34" s="731"/>
      <c r="RBV34" s="731"/>
      <c r="RBW34" s="731"/>
      <c r="RBX34" s="731"/>
      <c r="RBY34" s="731"/>
      <c r="RBZ34" s="731"/>
      <c r="RCA34" s="731"/>
      <c r="RCB34" s="731"/>
      <c r="RCC34" s="731"/>
      <c r="RCD34" s="731"/>
      <c r="RCE34" s="731"/>
      <c r="RCF34" s="731"/>
      <c r="RCG34" s="731"/>
      <c r="RCH34" s="731"/>
      <c r="RCI34" s="731"/>
      <c r="RCJ34" s="731"/>
      <c r="RCK34" s="731"/>
      <c r="RCL34" s="731"/>
      <c r="RCM34" s="731"/>
      <c r="RCN34" s="731"/>
      <c r="RCO34" s="731"/>
      <c r="RCP34" s="731"/>
      <c r="RCQ34" s="731"/>
      <c r="RCR34" s="731"/>
      <c r="RCS34" s="731"/>
      <c r="RCT34" s="731"/>
      <c r="RCU34" s="731"/>
      <c r="RCV34" s="731"/>
      <c r="RCW34" s="731"/>
      <c r="RCX34" s="731"/>
      <c r="RCY34" s="731"/>
      <c r="RCZ34" s="731"/>
      <c r="RDA34" s="731"/>
      <c r="RDB34" s="731"/>
      <c r="RDC34" s="731"/>
      <c r="RDD34" s="731"/>
      <c r="RDE34" s="731"/>
      <c r="RDF34" s="731"/>
      <c r="RDG34" s="731"/>
      <c r="RDH34" s="731"/>
      <c r="RDI34" s="731"/>
      <c r="RDJ34" s="731"/>
      <c r="RDK34" s="731"/>
      <c r="RDL34" s="731"/>
      <c r="RDM34" s="731"/>
      <c r="RDN34" s="731"/>
      <c r="RDO34" s="731"/>
      <c r="RDP34" s="731"/>
      <c r="RDQ34" s="731"/>
      <c r="RDR34" s="731"/>
      <c r="RDS34" s="731"/>
      <c r="RDT34" s="731"/>
      <c r="RDU34" s="731"/>
      <c r="RDV34" s="731"/>
      <c r="RDW34" s="731"/>
      <c r="RDX34" s="731"/>
      <c r="RDY34" s="731"/>
      <c r="RDZ34" s="731"/>
      <c r="REA34" s="731"/>
      <c r="REB34" s="731"/>
      <c r="REC34" s="731"/>
      <c r="RED34" s="731"/>
      <c r="REE34" s="731"/>
      <c r="REF34" s="731"/>
      <c r="REG34" s="731"/>
      <c r="REH34" s="731"/>
      <c r="REI34" s="731"/>
      <c r="REJ34" s="731"/>
      <c r="REK34" s="731"/>
      <c r="REL34" s="731"/>
      <c r="REM34" s="731"/>
      <c r="REN34" s="731"/>
      <c r="REO34" s="731"/>
      <c r="REP34" s="731"/>
      <c r="REQ34" s="731"/>
      <c r="RER34" s="731"/>
      <c r="RES34" s="731"/>
      <c r="RET34" s="731"/>
      <c r="REU34" s="731"/>
      <c r="REV34" s="731"/>
      <c r="REW34" s="731"/>
      <c r="REX34" s="731"/>
      <c r="REY34" s="731"/>
      <c r="REZ34" s="731"/>
      <c r="RFA34" s="731"/>
      <c r="RFB34" s="731"/>
      <c r="RFC34" s="731"/>
      <c r="RFD34" s="731"/>
      <c r="RFE34" s="731"/>
      <c r="RFF34" s="731"/>
      <c r="RFG34" s="731"/>
      <c r="RFH34" s="731"/>
      <c r="RFI34" s="731"/>
      <c r="RFJ34" s="731"/>
      <c r="RFK34" s="731"/>
      <c r="RFL34" s="731"/>
      <c r="RFM34" s="731"/>
      <c r="RFN34" s="731"/>
      <c r="RFO34" s="731"/>
      <c r="RFP34" s="731"/>
      <c r="RFQ34" s="731"/>
      <c r="RFR34" s="731"/>
      <c r="RFS34" s="731"/>
      <c r="RFT34" s="731"/>
      <c r="RFU34" s="731"/>
      <c r="RFV34" s="731"/>
      <c r="RFW34" s="731"/>
      <c r="RFX34" s="731"/>
      <c r="RFY34" s="731"/>
      <c r="RFZ34" s="731"/>
      <c r="RGA34" s="731"/>
      <c r="RGB34" s="731"/>
      <c r="RGC34" s="731"/>
      <c r="RGD34" s="731"/>
      <c r="RGE34" s="731"/>
      <c r="RGF34" s="731"/>
      <c r="RGG34" s="731"/>
      <c r="RGH34" s="731"/>
      <c r="RGI34" s="731"/>
      <c r="RGJ34" s="731"/>
      <c r="RGK34" s="731"/>
      <c r="RGL34" s="731"/>
      <c r="RGM34" s="731"/>
      <c r="RGN34" s="731"/>
      <c r="RGO34" s="731"/>
      <c r="RGP34" s="731"/>
      <c r="RGQ34" s="731"/>
      <c r="RGR34" s="731"/>
      <c r="RGS34" s="731"/>
      <c r="RGT34" s="731"/>
      <c r="RGU34" s="731"/>
      <c r="RGV34" s="731"/>
      <c r="RGW34" s="731"/>
      <c r="RGX34" s="731"/>
      <c r="RGY34" s="731"/>
      <c r="RGZ34" s="731"/>
      <c r="RHA34" s="731"/>
      <c r="RHB34" s="731"/>
      <c r="RHC34" s="731"/>
      <c r="RHD34" s="731"/>
      <c r="RHE34" s="731"/>
      <c r="RHF34" s="731"/>
      <c r="RHG34" s="731"/>
      <c r="RHH34" s="731"/>
      <c r="RHI34" s="731"/>
      <c r="RHJ34" s="731"/>
      <c r="RHK34" s="731"/>
      <c r="RHL34" s="731"/>
      <c r="RHM34" s="731"/>
      <c r="RHN34" s="731"/>
      <c r="RHO34" s="731"/>
      <c r="RHP34" s="731"/>
      <c r="RHQ34" s="731"/>
      <c r="RHR34" s="731"/>
      <c r="RHS34" s="731"/>
      <c r="RHT34" s="731"/>
      <c r="RHU34" s="731"/>
      <c r="RHV34" s="731"/>
      <c r="RHW34" s="731"/>
      <c r="RHX34" s="731"/>
      <c r="RHY34" s="731"/>
      <c r="RHZ34" s="731"/>
      <c r="RIA34" s="731"/>
      <c r="RIB34" s="731"/>
      <c r="RIC34" s="731"/>
      <c r="RID34" s="731"/>
      <c r="RIE34" s="731"/>
      <c r="RIF34" s="731"/>
      <c r="RIG34" s="731"/>
      <c r="RIH34" s="731"/>
      <c r="RII34" s="731"/>
      <c r="RIJ34" s="731"/>
      <c r="RIK34" s="731"/>
      <c r="RIL34" s="731"/>
      <c r="RIM34" s="731"/>
      <c r="RIN34" s="731"/>
      <c r="RIO34" s="731"/>
      <c r="RIP34" s="731"/>
      <c r="RIQ34" s="731"/>
      <c r="RIR34" s="731"/>
      <c r="RIS34" s="731"/>
      <c r="RIT34" s="731"/>
      <c r="RIU34" s="731"/>
      <c r="RIV34" s="731"/>
      <c r="RIW34" s="731"/>
      <c r="RIX34" s="731"/>
      <c r="RIY34" s="731"/>
      <c r="RIZ34" s="731"/>
      <c r="RJA34" s="731"/>
      <c r="RJB34" s="731"/>
      <c r="RJC34" s="731"/>
      <c r="RJD34" s="731"/>
      <c r="RJE34" s="731"/>
      <c r="RJF34" s="731"/>
      <c r="RJG34" s="731"/>
      <c r="RJH34" s="731"/>
      <c r="RJI34" s="731"/>
      <c r="RJJ34" s="731"/>
      <c r="RJK34" s="731"/>
      <c r="RJL34" s="731"/>
      <c r="RJM34" s="731"/>
      <c r="RJN34" s="731"/>
      <c r="RJO34" s="731"/>
      <c r="RJP34" s="731"/>
      <c r="RJQ34" s="731"/>
      <c r="RJR34" s="731"/>
      <c r="RJS34" s="731"/>
      <c r="RJT34" s="731"/>
      <c r="RJU34" s="731"/>
      <c r="RJV34" s="731"/>
      <c r="RJW34" s="731"/>
      <c r="RJX34" s="731"/>
      <c r="RJY34" s="731"/>
      <c r="RJZ34" s="731"/>
      <c r="RKA34" s="731"/>
      <c r="RKB34" s="731"/>
      <c r="RKC34" s="731"/>
      <c r="RKD34" s="731"/>
      <c r="RKE34" s="731"/>
      <c r="RKF34" s="731"/>
      <c r="RKG34" s="731"/>
      <c r="RKH34" s="731"/>
      <c r="RKI34" s="731"/>
      <c r="RKJ34" s="731"/>
      <c r="RKK34" s="731"/>
      <c r="RKL34" s="731"/>
      <c r="RKM34" s="731"/>
      <c r="RKN34" s="731"/>
      <c r="RKO34" s="731"/>
      <c r="RKP34" s="731"/>
      <c r="RKQ34" s="731"/>
      <c r="RKR34" s="731"/>
      <c r="RKS34" s="731"/>
      <c r="RKT34" s="731"/>
      <c r="RKU34" s="731"/>
      <c r="RKV34" s="731"/>
      <c r="RKW34" s="731"/>
      <c r="RKX34" s="731"/>
      <c r="RKY34" s="731"/>
      <c r="RKZ34" s="731"/>
      <c r="RLA34" s="731"/>
      <c r="RLB34" s="731"/>
      <c r="RLC34" s="731"/>
      <c r="RLD34" s="731"/>
      <c r="RLE34" s="731"/>
      <c r="RLF34" s="731"/>
      <c r="RLG34" s="731"/>
      <c r="RLH34" s="731"/>
      <c r="RLI34" s="731"/>
      <c r="RLJ34" s="731"/>
      <c r="RLK34" s="731"/>
      <c r="RLL34" s="731"/>
      <c r="RLM34" s="731"/>
      <c r="RLN34" s="731"/>
      <c r="RLO34" s="731"/>
      <c r="RLP34" s="731"/>
      <c r="RLQ34" s="731"/>
      <c r="RLR34" s="731"/>
      <c r="RLS34" s="731"/>
      <c r="RLT34" s="731"/>
      <c r="RLU34" s="731"/>
      <c r="RLV34" s="731"/>
      <c r="RLW34" s="731"/>
      <c r="RLX34" s="731"/>
      <c r="RLY34" s="731"/>
      <c r="RLZ34" s="731"/>
      <c r="RMA34" s="731"/>
      <c r="RMB34" s="731"/>
      <c r="RMC34" s="731"/>
      <c r="RMD34" s="731"/>
      <c r="RME34" s="731"/>
      <c r="RMF34" s="731"/>
      <c r="RMG34" s="731"/>
      <c r="RMH34" s="731"/>
      <c r="RMI34" s="731"/>
      <c r="RMJ34" s="731"/>
      <c r="RMK34" s="731"/>
      <c r="RML34" s="731"/>
      <c r="RMM34" s="731"/>
      <c r="RMN34" s="731"/>
      <c r="RMO34" s="731"/>
      <c r="RMP34" s="731"/>
      <c r="RMQ34" s="731"/>
      <c r="RMR34" s="731"/>
      <c r="RMS34" s="731"/>
      <c r="RMT34" s="731"/>
      <c r="RMU34" s="731"/>
      <c r="RMV34" s="731"/>
      <c r="RMW34" s="731"/>
      <c r="RMX34" s="731"/>
      <c r="RMY34" s="731"/>
      <c r="RMZ34" s="731"/>
      <c r="RNA34" s="731"/>
      <c r="RNB34" s="731"/>
      <c r="RNC34" s="731"/>
      <c r="RND34" s="731"/>
      <c r="RNE34" s="731"/>
      <c r="RNF34" s="731"/>
      <c r="RNG34" s="731"/>
      <c r="RNH34" s="731"/>
      <c r="RNI34" s="731"/>
      <c r="RNJ34" s="731"/>
      <c r="RNK34" s="731"/>
      <c r="RNL34" s="731"/>
      <c r="RNM34" s="731"/>
      <c r="RNN34" s="731"/>
      <c r="RNO34" s="731"/>
      <c r="RNP34" s="731"/>
      <c r="RNQ34" s="731"/>
      <c r="RNR34" s="731"/>
      <c r="RNS34" s="731"/>
      <c r="RNT34" s="731"/>
      <c r="RNU34" s="731"/>
      <c r="RNV34" s="731"/>
      <c r="RNW34" s="731"/>
      <c r="RNX34" s="731"/>
      <c r="RNY34" s="731"/>
      <c r="RNZ34" s="731"/>
      <c r="ROA34" s="731"/>
      <c r="ROB34" s="731"/>
      <c r="ROC34" s="731"/>
      <c r="ROD34" s="731"/>
      <c r="ROE34" s="731"/>
      <c r="ROF34" s="731"/>
      <c r="ROG34" s="731"/>
      <c r="ROH34" s="731"/>
      <c r="ROI34" s="731"/>
      <c r="ROJ34" s="731"/>
      <c r="ROK34" s="731"/>
      <c r="ROL34" s="731"/>
      <c r="ROM34" s="731"/>
      <c r="RON34" s="731"/>
      <c r="ROO34" s="731"/>
      <c r="ROP34" s="731"/>
      <c r="ROQ34" s="731"/>
      <c r="ROR34" s="731"/>
      <c r="ROS34" s="731"/>
      <c r="ROT34" s="731"/>
      <c r="ROU34" s="731"/>
      <c r="ROV34" s="731"/>
      <c r="ROW34" s="731"/>
      <c r="ROX34" s="731"/>
      <c r="ROY34" s="731"/>
      <c r="ROZ34" s="731"/>
      <c r="RPA34" s="731"/>
      <c r="RPB34" s="731"/>
      <c r="RPC34" s="731"/>
      <c r="RPD34" s="731"/>
      <c r="RPE34" s="731"/>
      <c r="RPF34" s="731"/>
      <c r="RPG34" s="731"/>
      <c r="RPH34" s="731"/>
      <c r="RPI34" s="731"/>
      <c r="RPJ34" s="731"/>
      <c r="RPK34" s="731"/>
      <c r="RPL34" s="731"/>
      <c r="RPM34" s="731"/>
      <c r="RPN34" s="731"/>
      <c r="RPO34" s="731"/>
      <c r="RPP34" s="731"/>
      <c r="RPQ34" s="731"/>
      <c r="RPR34" s="731"/>
      <c r="RPS34" s="731"/>
      <c r="RPT34" s="731"/>
      <c r="RPU34" s="731"/>
      <c r="RPV34" s="731"/>
      <c r="RPW34" s="731"/>
      <c r="RPX34" s="731"/>
      <c r="RPY34" s="731"/>
      <c r="RPZ34" s="731"/>
      <c r="RQA34" s="731"/>
      <c r="RQB34" s="731"/>
      <c r="RQC34" s="731"/>
      <c r="RQD34" s="731"/>
      <c r="RQE34" s="731"/>
      <c r="RQF34" s="731"/>
      <c r="RQG34" s="731"/>
      <c r="RQH34" s="731"/>
      <c r="RQI34" s="731"/>
      <c r="RQJ34" s="731"/>
      <c r="RQK34" s="731"/>
      <c r="RQL34" s="731"/>
      <c r="RQM34" s="731"/>
      <c r="RQN34" s="731"/>
      <c r="RQO34" s="731"/>
      <c r="RQP34" s="731"/>
      <c r="RQQ34" s="731"/>
      <c r="RQR34" s="731"/>
      <c r="RQS34" s="731"/>
      <c r="RQT34" s="731"/>
      <c r="RQU34" s="731"/>
      <c r="RQV34" s="731"/>
      <c r="RQW34" s="731"/>
      <c r="RQX34" s="731"/>
      <c r="RQY34" s="731"/>
      <c r="RQZ34" s="731"/>
      <c r="RRA34" s="731"/>
      <c r="RRB34" s="731"/>
      <c r="RRC34" s="731"/>
      <c r="RRD34" s="731"/>
      <c r="RRE34" s="731"/>
      <c r="RRF34" s="731"/>
      <c r="RRG34" s="731"/>
      <c r="RRH34" s="731"/>
      <c r="RRI34" s="731"/>
      <c r="RRJ34" s="731"/>
      <c r="RRK34" s="731"/>
      <c r="RRL34" s="731"/>
      <c r="RRM34" s="731"/>
      <c r="RRN34" s="731"/>
      <c r="RRO34" s="731"/>
      <c r="RRP34" s="731"/>
      <c r="RRQ34" s="731"/>
      <c r="RRR34" s="731"/>
      <c r="RRS34" s="731"/>
      <c r="RRT34" s="731"/>
      <c r="RRU34" s="731"/>
      <c r="RRV34" s="731"/>
      <c r="RRW34" s="731"/>
      <c r="RRX34" s="731"/>
      <c r="RRY34" s="731"/>
      <c r="RRZ34" s="731"/>
      <c r="RSA34" s="731"/>
      <c r="RSB34" s="731"/>
      <c r="RSC34" s="731"/>
      <c r="RSD34" s="731"/>
      <c r="RSE34" s="731"/>
      <c r="RSF34" s="731"/>
      <c r="RSG34" s="731"/>
      <c r="RSH34" s="731"/>
      <c r="RSI34" s="731"/>
      <c r="RSJ34" s="731"/>
      <c r="RSK34" s="731"/>
      <c r="RSL34" s="731"/>
      <c r="RSM34" s="731"/>
      <c r="RSN34" s="731"/>
      <c r="RSO34" s="731"/>
      <c r="RSP34" s="731"/>
      <c r="RSQ34" s="731"/>
      <c r="RSR34" s="731"/>
      <c r="RSS34" s="731"/>
      <c r="RST34" s="731"/>
      <c r="RSU34" s="731"/>
      <c r="RSV34" s="731"/>
      <c r="RSW34" s="731"/>
      <c r="RSX34" s="731"/>
      <c r="RSY34" s="731"/>
      <c r="RSZ34" s="731"/>
      <c r="RTA34" s="731"/>
      <c r="RTB34" s="731"/>
      <c r="RTC34" s="731"/>
      <c r="RTD34" s="731"/>
      <c r="RTE34" s="731"/>
      <c r="RTF34" s="731"/>
      <c r="RTG34" s="731"/>
      <c r="RTH34" s="731"/>
      <c r="RTI34" s="731"/>
      <c r="RTJ34" s="731"/>
      <c r="RTK34" s="731"/>
      <c r="RTL34" s="731"/>
      <c r="RTM34" s="731"/>
      <c r="RTN34" s="731"/>
      <c r="RTO34" s="731"/>
      <c r="RTP34" s="731"/>
      <c r="RTQ34" s="731"/>
      <c r="RTR34" s="731"/>
      <c r="RTS34" s="731"/>
      <c r="RTT34" s="731"/>
      <c r="RTU34" s="731"/>
      <c r="RTV34" s="731"/>
      <c r="RTW34" s="731"/>
      <c r="RTX34" s="731"/>
      <c r="RTY34" s="731"/>
      <c r="RTZ34" s="731"/>
      <c r="RUA34" s="731"/>
      <c r="RUB34" s="731"/>
      <c r="RUC34" s="731"/>
      <c r="RUD34" s="731"/>
      <c r="RUE34" s="731"/>
      <c r="RUF34" s="731"/>
      <c r="RUG34" s="731"/>
      <c r="RUH34" s="731"/>
      <c r="RUI34" s="731"/>
      <c r="RUJ34" s="731"/>
      <c r="RUK34" s="731"/>
      <c r="RUL34" s="731"/>
      <c r="RUM34" s="731"/>
      <c r="RUN34" s="731"/>
      <c r="RUO34" s="731"/>
      <c r="RUP34" s="731"/>
      <c r="RUQ34" s="731"/>
      <c r="RUR34" s="731"/>
      <c r="RUS34" s="731"/>
      <c r="RUT34" s="731"/>
      <c r="RUU34" s="731"/>
      <c r="RUV34" s="731"/>
      <c r="RUW34" s="731"/>
      <c r="RUX34" s="731"/>
      <c r="RUY34" s="731"/>
      <c r="RUZ34" s="731"/>
      <c r="RVA34" s="731"/>
      <c r="RVB34" s="731"/>
      <c r="RVC34" s="731"/>
      <c r="RVD34" s="731"/>
      <c r="RVE34" s="731"/>
      <c r="RVF34" s="731"/>
      <c r="RVG34" s="731"/>
      <c r="RVH34" s="731"/>
      <c r="RVI34" s="731"/>
      <c r="RVJ34" s="731"/>
      <c r="RVK34" s="731"/>
      <c r="RVL34" s="731"/>
      <c r="RVM34" s="731"/>
      <c r="RVN34" s="731"/>
      <c r="RVO34" s="731"/>
      <c r="RVP34" s="731"/>
      <c r="RVQ34" s="731"/>
      <c r="RVR34" s="731"/>
      <c r="RVS34" s="731"/>
      <c r="RVT34" s="731"/>
      <c r="RVU34" s="731"/>
      <c r="RVV34" s="731"/>
      <c r="RVW34" s="731"/>
      <c r="RVX34" s="731"/>
      <c r="RVY34" s="731"/>
      <c r="RVZ34" s="731"/>
      <c r="RWA34" s="731"/>
      <c r="RWB34" s="731"/>
      <c r="RWC34" s="731"/>
      <c r="RWD34" s="731"/>
      <c r="RWE34" s="731"/>
      <c r="RWF34" s="731"/>
      <c r="RWG34" s="731"/>
      <c r="RWH34" s="731"/>
      <c r="RWI34" s="731"/>
      <c r="RWJ34" s="731"/>
      <c r="RWK34" s="731"/>
      <c r="RWL34" s="731"/>
      <c r="RWM34" s="731"/>
      <c r="RWN34" s="731"/>
      <c r="RWO34" s="731"/>
      <c r="RWP34" s="731"/>
      <c r="RWQ34" s="731"/>
      <c r="RWR34" s="731"/>
      <c r="RWS34" s="731"/>
      <c r="RWT34" s="731"/>
      <c r="RWU34" s="731"/>
      <c r="RWV34" s="731"/>
      <c r="RWW34" s="731"/>
      <c r="RWX34" s="731"/>
      <c r="RWY34" s="731"/>
      <c r="RWZ34" s="731"/>
      <c r="RXA34" s="731"/>
      <c r="RXB34" s="731"/>
      <c r="RXC34" s="731"/>
      <c r="RXD34" s="731"/>
      <c r="RXE34" s="731"/>
      <c r="RXF34" s="731"/>
      <c r="RXG34" s="731"/>
      <c r="RXH34" s="731"/>
      <c r="RXI34" s="731"/>
      <c r="RXJ34" s="731"/>
      <c r="RXK34" s="731"/>
      <c r="RXL34" s="731"/>
      <c r="RXM34" s="731"/>
      <c r="RXN34" s="731"/>
      <c r="RXO34" s="731"/>
      <c r="RXP34" s="731"/>
      <c r="RXQ34" s="731"/>
      <c r="RXR34" s="731"/>
      <c r="RXS34" s="731"/>
      <c r="RXT34" s="731"/>
      <c r="RXU34" s="731"/>
      <c r="RXV34" s="731"/>
      <c r="RXW34" s="731"/>
      <c r="RXX34" s="731"/>
      <c r="RXY34" s="731"/>
      <c r="RXZ34" s="731"/>
      <c r="RYA34" s="731"/>
      <c r="RYB34" s="731"/>
      <c r="RYC34" s="731"/>
      <c r="RYD34" s="731"/>
      <c r="RYE34" s="731"/>
      <c r="RYF34" s="731"/>
      <c r="RYG34" s="731"/>
      <c r="RYH34" s="731"/>
      <c r="RYI34" s="731"/>
      <c r="RYJ34" s="731"/>
      <c r="RYK34" s="731"/>
      <c r="RYL34" s="731"/>
      <c r="RYM34" s="731"/>
      <c r="RYN34" s="731"/>
      <c r="RYO34" s="731"/>
      <c r="RYP34" s="731"/>
      <c r="RYQ34" s="731"/>
      <c r="RYR34" s="731"/>
      <c r="RYS34" s="731"/>
      <c r="RYT34" s="731"/>
      <c r="RYU34" s="731"/>
      <c r="RYV34" s="731"/>
      <c r="RYW34" s="731"/>
      <c r="RYX34" s="731"/>
      <c r="RYY34" s="731"/>
      <c r="RYZ34" s="731"/>
      <c r="RZA34" s="731"/>
      <c r="RZB34" s="731"/>
      <c r="RZC34" s="731"/>
      <c r="RZD34" s="731"/>
      <c r="RZE34" s="731"/>
      <c r="RZF34" s="731"/>
      <c r="RZG34" s="731"/>
      <c r="RZH34" s="731"/>
      <c r="RZI34" s="731"/>
      <c r="RZJ34" s="731"/>
      <c r="RZK34" s="731"/>
      <c r="RZL34" s="731"/>
      <c r="RZM34" s="731"/>
      <c r="RZN34" s="731"/>
      <c r="RZO34" s="731"/>
      <c r="RZP34" s="731"/>
      <c r="RZQ34" s="731"/>
      <c r="RZR34" s="731"/>
      <c r="RZS34" s="731"/>
      <c r="RZT34" s="731"/>
      <c r="RZU34" s="731"/>
      <c r="RZV34" s="731"/>
      <c r="RZW34" s="731"/>
      <c r="RZX34" s="731"/>
      <c r="RZY34" s="731"/>
      <c r="RZZ34" s="731"/>
      <c r="SAA34" s="731"/>
      <c r="SAB34" s="731"/>
      <c r="SAC34" s="731"/>
      <c r="SAD34" s="731"/>
      <c r="SAE34" s="731"/>
      <c r="SAF34" s="731"/>
      <c r="SAG34" s="731"/>
      <c r="SAH34" s="731"/>
      <c r="SAI34" s="731"/>
      <c r="SAJ34" s="731"/>
      <c r="SAK34" s="731"/>
      <c r="SAL34" s="731"/>
      <c r="SAM34" s="731"/>
      <c r="SAN34" s="731"/>
      <c r="SAO34" s="731"/>
      <c r="SAP34" s="731"/>
      <c r="SAQ34" s="731"/>
      <c r="SAR34" s="731"/>
      <c r="SAS34" s="731"/>
      <c r="SAT34" s="731"/>
      <c r="SAU34" s="731"/>
      <c r="SAV34" s="731"/>
      <c r="SAW34" s="731"/>
      <c r="SAX34" s="731"/>
      <c r="SAY34" s="731"/>
      <c r="SAZ34" s="731"/>
      <c r="SBA34" s="731"/>
      <c r="SBB34" s="731"/>
      <c r="SBC34" s="731"/>
      <c r="SBD34" s="731"/>
      <c r="SBE34" s="731"/>
      <c r="SBF34" s="731"/>
      <c r="SBG34" s="731"/>
      <c r="SBH34" s="731"/>
      <c r="SBI34" s="731"/>
      <c r="SBJ34" s="731"/>
      <c r="SBK34" s="731"/>
      <c r="SBL34" s="731"/>
      <c r="SBM34" s="731"/>
      <c r="SBN34" s="731"/>
      <c r="SBO34" s="731"/>
      <c r="SBP34" s="731"/>
      <c r="SBQ34" s="731"/>
      <c r="SBR34" s="731"/>
      <c r="SBS34" s="731"/>
      <c r="SBT34" s="731"/>
      <c r="SBU34" s="731"/>
      <c r="SBV34" s="731"/>
      <c r="SBW34" s="731"/>
      <c r="SBX34" s="731"/>
      <c r="SBY34" s="731"/>
      <c r="SBZ34" s="731"/>
      <c r="SCA34" s="731"/>
      <c r="SCB34" s="731"/>
      <c r="SCC34" s="731"/>
      <c r="SCD34" s="731"/>
      <c r="SCE34" s="731"/>
      <c r="SCF34" s="731"/>
      <c r="SCG34" s="731"/>
      <c r="SCH34" s="731"/>
      <c r="SCI34" s="731"/>
      <c r="SCJ34" s="731"/>
      <c r="SCK34" s="731"/>
      <c r="SCL34" s="731"/>
      <c r="SCM34" s="731"/>
      <c r="SCN34" s="731"/>
      <c r="SCO34" s="731"/>
      <c r="SCP34" s="731"/>
      <c r="SCQ34" s="731"/>
      <c r="SCR34" s="731"/>
      <c r="SCS34" s="731"/>
      <c r="SCT34" s="731"/>
      <c r="SCU34" s="731"/>
      <c r="SCV34" s="731"/>
      <c r="SCW34" s="731"/>
      <c r="SCX34" s="731"/>
      <c r="SCY34" s="731"/>
      <c r="SCZ34" s="731"/>
      <c r="SDA34" s="731"/>
      <c r="SDB34" s="731"/>
      <c r="SDC34" s="731"/>
      <c r="SDD34" s="731"/>
      <c r="SDE34" s="731"/>
      <c r="SDF34" s="731"/>
      <c r="SDG34" s="731"/>
      <c r="SDH34" s="731"/>
      <c r="SDI34" s="731"/>
      <c r="SDJ34" s="731"/>
      <c r="SDK34" s="731"/>
      <c r="SDL34" s="731"/>
      <c r="SDM34" s="731"/>
      <c r="SDN34" s="731"/>
      <c r="SDO34" s="731"/>
      <c r="SDP34" s="731"/>
      <c r="SDQ34" s="731"/>
      <c r="SDR34" s="731"/>
      <c r="SDS34" s="731"/>
      <c r="SDT34" s="731"/>
      <c r="SDU34" s="731"/>
      <c r="SDV34" s="731"/>
      <c r="SDW34" s="731"/>
      <c r="SDX34" s="731"/>
      <c r="SDY34" s="731"/>
      <c r="SDZ34" s="731"/>
      <c r="SEA34" s="731"/>
      <c r="SEB34" s="731"/>
      <c r="SEC34" s="731"/>
      <c r="SED34" s="731"/>
      <c r="SEE34" s="731"/>
      <c r="SEF34" s="731"/>
      <c r="SEG34" s="731"/>
      <c r="SEH34" s="731"/>
      <c r="SEI34" s="731"/>
      <c r="SEJ34" s="731"/>
      <c r="SEK34" s="731"/>
      <c r="SEL34" s="731"/>
      <c r="SEM34" s="731"/>
      <c r="SEN34" s="731"/>
      <c r="SEO34" s="731"/>
      <c r="SEP34" s="731"/>
      <c r="SEQ34" s="731"/>
      <c r="SER34" s="731"/>
      <c r="SES34" s="731"/>
      <c r="SET34" s="731"/>
      <c r="SEU34" s="731"/>
      <c r="SEV34" s="731"/>
      <c r="SEW34" s="731"/>
      <c r="SEX34" s="731"/>
      <c r="SEY34" s="731"/>
      <c r="SEZ34" s="731"/>
      <c r="SFA34" s="731"/>
      <c r="SFB34" s="731"/>
      <c r="SFC34" s="731"/>
      <c r="SFD34" s="731"/>
      <c r="SFE34" s="731"/>
      <c r="SFF34" s="731"/>
      <c r="SFG34" s="731"/>
      <c r="SFH34" s="731"/>
      <c r="SFI34" s="731"/>
      <c r="SFJ34" s="731"/>
      <c r="SFK34" s="731"/>
      <c r="SFL34" s="731"/>
      <c r="SFM34" s="731"/>
      <c r="SFN34" s="731"/>
      <c r="SFO34" s="731"/>
      <c r="SFP34" s="731"/>
      <c r="SFQ34" s="731"/>
      <c r="SFR34" s="731"/>
      <c r="SFS34" s="731"/>
      <c r="SFT34" s="731"/>
      <c r="SFU34" s="731"/>
      <c r="SFV34" s="731"/>
      <c r="SFW34" s="731"/>
      <c r="SFX34" s="731"/>
      <c r="SFY34" s="731"/>
      <c r="SFZ34" s="731"/>
      <c r="SGA34" s="731"/>
      <c r="SGB34" s="731"/>
      <c r="SGC34" s="731"/>
      <c r="SGD34" s="731"/>
      <c r="SGE34" s="731"/>
      <c r="SGF34" s="731"/>
      <c r="SGG34" s="731"/>
      <c r="SGH34" s="731"/>
      <c r="SGI34" s="731"/>
      <c r="SGJ34" s="731"/>
      <c r="SGK34" s="731"/>
      <c r="SGL34" s="731"/>
      <c r="SGM34" s="731"/>
      <c r="SGN34" s="731"/>
      <c r="SGO34" s="731"/>
      <c r="SGP34" s="731"/>
      <c r="SGQ34" s="731"/>
      <c r="SGR34" s="731"/>
      <c r="SGS34" s="731"/>
      <c r="SGT34" s="731"/>
      <c r="SGU34" s="731"/>
      <c r="SGV34" s="731"/>
      <c r="SGW34" s="731"/>
      <c r="SGX34" s="731"/>
      <c r="SGY34" s="731"/>
      <c r="SGZ34" s="731"/>
      <c r="SHA34" s="731"/>
      <c r="SHB34" s="731"/>
      <c r="SHC34" s="731"/>
      <c r="SHD34" s="731"/>
      <c r="SHE34" s="731"/>
      <c r="SHF34" s="731"/>
      <c r="SHG34" s="731"/>
      <c r="SHH34" s="731"/>
      <c r="SHI34" s="731"/>
      <c r="SHJ34" s="731"/>
      <c r="SHK34" s="731"/>
      <c r="SHL34" s="731"/>
      <c r="SHM34" s="731"/>
      <c r="SHN34" s="731"/>
      <c r="SHO34" s="731"/>
      <c r="SHP34" s="731"/>
      <c r="SHQ34" s="731"/>
      <c r="SHR34" s="731"/>
      <c r="SHS34" s="731"/>
      <c r="SHT34" s="731"/>
      <c r="SHU34" s="731"/>
      <c r="SHV34" s="731"/>
      <c r="SHW34" s="731"/>
      <c r="SHX34" s="731"/>
      <c r="SHY34" s="731"/>
      <c r="SHZ34" s="731"/>
      <c r="SIA34" s="731"/>
      <c r="SIB34" s="731"/>
      <c r="SIC34" s="731"/>
      <c r="SID34" s="731"/>
      <c r="SIE34" s="731"/>
      <c r="SIF34" s="731"/>
      <c r="SIG34" s="731"/>
      <c r="SIH34" s="731"/>
      <c r="SII34" s="731"/>
      <c r="SIJ34" s="731"/>
      <c r="SIK34" s="731"/>
      <c r="SIL34" s="731"/>
      <c r="SIM34" s="731"/>
      <c r="SIN34" s="731"/>
      <c r="SIO34" s="731"/>
      <c r="SIP34" s="731"/>
      <c r="SIQ34" s="731"/>
      <c r="SIR34" s="731"/>
      <c r="SIS34" s="731"/>
      <c r="SIT34" s="731"/>
      <c r="SIU34" s="731"/>
      <c r="SIV34" s="731"/>
      <c r="SIW34" s="731"/>
      <c r="SIX34" s="731"/>
      <c r="SIY34" s="731"/>
      <c r="SIZ34" s="731"/>
      <c r="SJA34" s="731"/>
      <c r="SJB34" s="731"/>
      <c r="SJC34" s="731"/>
      <c r="SJD34" s="731"/>
      <c r="SJE34" s="731"/>
      <c r="SJF34" s="731"/>
      <c r="SJG34" s="731"/>
      <c r="SJH34" s="731"/>
      <c r="SJI34" s="731"/>
      <c r="SJJ34" s="731"/>
      <c r="SJK34" s="731"/>
      <c r="SJL34" s="731"/>
      <c r="SJM34" s="731"/>
      <c r="SJN34" s="731"/>
      <c r="SJO34" s="731"/>
      <c r="SJP34" s="731"/>
      <c r="SJQ34" s="731"/>
      <c r="SJR34" s="731"/>
      <c r="SJS34" s="731"/>
      <c r="SJT34" s="731"/>
      <c r="SJU34" s="731"/>
      <c r="SJV34" s="731"/>
      <c r="SJW34" s="731"/>
      <c r="SJX34" s="731"/>
      <c r="SJY34" s="731"/>
      <c r="SJZ34" s="731"/>
      <c r="SKA34" s="731"/>
      <c r="SKB34" s="731"/>
      <c r="SKC34" s="731"/>
      <c r="SKD34" s="731"/>
      <c r="SKE34" s="731"/>
      <c r="SKF34" s="731"/>
      <c r="SKG34" s="731"/>
      <c r="SKH34" s="731"/>
      <c r="SKI34" s="731"/>
      <c r="SKJ34" s="731"/>
      <c r="SKK34" s="731"/>
      <c r="SKL34" s="731"/>
      <c r="SKM34" s="731"/>
      <c r="SKN34" s="731"/>
      <c r="SKO34" s="731"/>
      <c r="SKP34" s="731"/>
      <c r="SKQ34" s="731"/>
      <c r="SKR34" s="731"/>
      <c r="SKS34" s="731"/>
      <c r="SKT34" s="731"/>
      <c r="SKU34" s="731"/>
      <c r="SKV34" s="731"/>
      <c r="SKW34" s="731"/>
      <c r="SKX34" s="731"/>
      <c r="SKY34" s="731"/>
      <c r="SKZ34" s="731"/>
      <c r="SLA34" s="731"/>
      <c r="SLB34" s="731"/>
      <c r="SLC34" s="731"/>
      <c r="SLD34" s="731"/>
      <c r="SLE34" s="731"/>
      <c r="SLF34" s="731"/>
      <c r="SLG34" s="731"/>
      <c r="SLH34" s="731"/>
      <c r="SLI34" s="731"/>
      <c r="SLJ34" s="731"/>
      <c r="SLK34" s="731"/>
      <c r="SLL34" s="731"/>
      <c r="SLM34" s="731"/>
      <c r="SLN34" s="731"/>
      <c r="SLO34" s="731"/>
      <c r="SLP34" s="731"/>
      <c r="SLQ34" s="731"/>
      <c r="SLR34" s="731"/>
      <c r="SLS34" s="731"/>
      <c r="SLT34" s="731"/>
      <c r="SLU34" s="731"/>
      <c r="SLV34" s="731"/>
      <c r="SLW34" s="731"/>
      <c r="SLX34" s="731"/>
      <c r="SLY34" s="731"/>
      <c r="SLZ34" s="731"/>
      <c r="SMA34" s="731"/>
      <c r="SMB34" s="731"/>
      <c r="SMC34" s="731"/>
      <c r="SMD34" s="731"/>
      <c r="SME34" s="731"/>
      <c r="SMF34" s="731"/>
      <c r="SMG34" s="731"/>
      <c r="SMH34" s="731"/>
      <c r="SMI34" s="731"/>
      <c r="SMJ34" s="731"/>
      <c r="SMK34" s="731"/>
      <c r="SML34" s="731"/>
      <c r="SMM34" s="731"/>
      <c r="SMN34" s="731"/>
      <c r="SMO34" s="731"/>
      <c r="SMP34" s="731"/>
      <c r="SMQ34" s="731"/>
      <c r="SMR34" s="731"/>
      <c r="SMS34" s="731"/>
      <c r="SMT34" s="731"/>
      <c r="SMU34" s="731"/>
      <c r="SMV34" s="731"/>
      <c r="SMW34" s="731"/>
      <c r="SMX34" s="731"/>
      <c r="SMY34" s="731"/>
      <c r="SMZ34" s="731"/>
      <c r="SNA34" s="731"/>
      <c r="SNB34" s="731"/>
      <c r="SNC34" s="731"/>
      <c r="SND34" s="731"/>
      <c r="SNE34" s="731"/>
      <c r="SNF34" s="731"/>
      <c r="SNG34" s="731"/>
      <c r="SNH34" s="731"/>
      <c r="SNI34" s="731"/>
      <c r="SNJ34" s="731"/>
      <c r="SNK34" s="731"/>
      <c r="SNL34" s="731"/>
      <c r="SNM34" s="731"/>
      <c r="SNN34" s="731"/>
      <c r="SNO34" s="731"/>
      <c r="SNP34" s="731"/>
      <c r="SNQ34" s="731"/>
      <c r="SNR34" s="731"/>
      <c r="SNS34" s="731"/>
      <c r="SNT34" s="731"/>
      <c r="SNU34" s="731"/>
      <c r="SNV34" s="731"/>
      <c r="SNW34" s="731"/>
      <c r="SNX34" s="731"/>
      <c r="SNY34" s="731"/>
      <c r="SNZ34" s="731"/>
      <c r="SOA34" s="731"/>
      <c r="SOB34" s="731"/>
      <c r="SOC34" s="731"/>
      <c r="SOD34" s="731"/>
      <c r="SOE34" s="731"/>
      <c r="SOF34" s="731"/>
      <c r="SOG34" s="731"/>
      <c r="SOH34" s="731"/>
      <c r="SOI34" s="731"/>
      <c r="SOJ34" s="731"/>
      <c r="SOK34" s="731"/>
      <c r="SOL34" s="731"/>
      <c r="SOM34" s="731"/>
      <c r="SON34" s="731"/>
      <c r="SOO34" s="731"/>
      <c r="SOP34" s="731"/>
      <c r="SOQ34" s="731"/>
      <c r="SOR34" s="731"/>
      <c r="SOS34" s="731"/>
      <c r="SOT34" s="731"/>
      <c r="SOU34" s="731"/>
      <c r="SOV34" s="731"/>
      <c r="SOW34" s="731"/>
      <c r="SOX34" s="731"/>
      <c r="SOY34" s="731"/>
      <c r="SOZ34" s="731"/>
      <c r="SPA34" s="731"/>
      <c r="SPB34" s="731"/>
      <c r="SPC34" s="731"/>
      <c r="SPD34" s="731"/>
      <c r="SPE34" s="731"/>
      <c r="SPF34" s="731"/>
      <c r="SPG34" s="731"/>
      <c r="SPH34" s="731"/>
      <c r="SPI34" s="731"/>
      <c r="SPJ34" s="731"/>
      <c r="SPK34" s="731"/>
      <c r="SPL34" s="731"/>
      <c r="SPM34" s="731"/>
      <c r="SPN34" s="731"/>
      <c r="SPO34" s="731"/>
      <c r="SPP34" s="731"/>
      <c r="SPQ34" s="731"/>
      <c r="SPR34" s="731"/>
      <c r="SPS34" s="731"/>
      <c r="SPT34" s="731"/>
      <c r="SPU34" s="731"/>
      <c r="SPV34" s="731"/>
      <c r="SPW34" s="731"/>
      <c r="SPX34" s="731"/>
      <c r="SPY34" s="731"/>
      <c r="SPZ34" s="731"/>
      <c r="SQA34" s="731"/>
      <c r="SQB34" s="731"/>
      <c r="SQC34" s="731"/>
      <c r="SQD34" s="731"/>
      <c r="SQE34" s="731"/>
      <c r="SQF34" s="731"/>
      <c r="SQG34" s="731"/>
      <c r="SQH34" s="731"/>
      <c r="SQI34" s="731"/>
      <c r="SQJ34" s="731"/>
      <c r="SQK34" s="731"/>
      <c r="SQL34" s="731"/>
      <c r="SQM34" s="731"/>
      <c r="SQN34" s="731"/>
      <c r="SQO34" s="731"/>
      <c r="SQP34" s="731"/>
      <c r="SQQ34" s="731"/>
      <c r="SQR34" s="731"/>
      <c r="SQS34" s="731"/>
      <c r="SQT34" s="731"/>
      <c r="SQU34" s="731"/>
      <c r="SQV34" s="731"/>
      <c r="SQW34" s="731"/>
      <c r="SQX34" s="731"/>
      <c r="SQY34" s="731"/>
      <c r="SQZ34" s="731"/>
      <c r="SRA34" s="731"/>
      <c r="SRB34" s="731"/>
      <c r="SRC34" s="731"/>
      <c r="SRD34" s="731"/>
      <c r="SRE34" s="731"/>
      <c r="SRF34" s="731"/>
      <c r="SRG34" s="731"/>
      <c r="SRH34" s="731"/>
      <c r="SRI34" s="731"/>
      <c r="SRJ34" s="731"/>
      <c r="SRK34" s="731"/>
      <c r="SRL34" s="731"/>
      <c r="SRM34" s="731"/>
      <c r="SRN34" s="731"/>
      <c r="SRO34" s="731"/>
      <c r="SRP34" s="731"/>
      <c r="SRQ34" s="731"/>
      <c r="SRR34" s="731"/>
      <c r="SRS34" s="731"/>
      <c r="SRT34" s="731"/>
      <c r="SRU34" s="731"/>
      <c r="SRV34" s="731"/>
      <c r="SRW34" s="731"/>
      <c r="SRX34" s="731"/>
      <c r="SRY34" s="731"/>
      <c r="SRZ34" s="731"/>
      <c r="SSA34" s="731"/>
      <c r="SSB34" s="731"/>
      <c r="SSC34" s="731"/>
      <c r="SSD34" s="731"/>
      <c r="SSE34" s="731"/>
      <c r="SSF34" s="731"/>
      <c r="SSG34" s="731"/>
      <c r="SSH34" s="731"/>
      <c r="SSI34" s="731"/>
      <c r="SSJ34" s="731"/>
      <c r="SSK34" s="731"/>
      <c r="SSL34" s="731"/>
      <c r="SSM34" s="731"/>
      <c r="SSN34" s="731"/>
      <c r="SSO34" s="731"/>
      <c r="SSP34" s="731"/>
      <c r="SSQ34" s="731"/>
      <c r="SSR34" s="731"/>
      <c r="SSS34" s="731"/>
      <c r="SST34" s="731"/>
      <c r="SSU34" s="731"/>
      <c r="SSV34" s="731"/>
      <c r="SSW34" s="731"/>
      <c r="SSX34" s="731"/>
      <c r="SSY34" s="731"/>
      <c r="SSZ34" s="731"/>
      <c r="STA34" s="731"/>
      <c r="STB34" s="731"/>
      <c r="STC34" s="731"/>
      <c r="STD34" s="731"/>
      <c r="STE34" s="731"/>
      <c r="STF34" s="731"/>
      <c r="STG34" s="731"/>
      <c r="STH34" s="731"/>
      <c r="STI34" s="731"/>
      <c r="STJ34" s="731"/>
      <c r="STK34" s="731"/>
      <c r="STL34" s="731"/>
      <c r="STM34" s="731"/>
      <c r="STN34" s="731"/>
      <c r="STO34" s="731"/>
      <c r="STP34" s="731"/>
      <c r="STQ34" s="731"/>
      <c r="STR34" s="731"/>
      <c r="STS34" s="731"/>
      <c r="STT34" s="731"/>
      <c r="STU34" s="731"/>
      <c r="STV34" s="731"/>
      <c r="STW34" s="731"/>
      <c r="STX34" s="731"/>
      <c r="STY34" s="731"/>
      <c r="STZ34" s="731"/>
      <c r="SUA34" s="731"/>
      <c r="SUB34" s="731"/>
      <c r="SUC34" s="731"/>
      <c r="SUD34" s="731"/>
      <c r="SUE34" s="731"/>
      <c r="SUF34" s="731"/>
      <c r="SUG34" s="731"/>
      <c r="SUH34" s="731"/>
      <c r="SUI34" s="731"/>
      <c r="SUJ34" s="731"/>
      <c r="SUK34" s="731"/>
      <c r="SUL34" s="731"/>
      <c r="SUM34" s="731"/>
      <c r="SUN34" s="731"/>
      <c r="SUO34" s="731"/>
      <c r="SUP34" s="731"/>
      <c r="SUQ34" s="731"/>
      <c r="SUR34" s="731"/>
      <c r="SUS34" s="731"/>
      <c r="SUT34" s="731"/>
      <c r="SUU34" s="731"/>
      <c r="SUV34" s="731"/>
      <c r="SUW34" s="731"/>
      <c r="SUX34" s="731"/>
      <c r="SUY34" s="731"/>
      <c r="SUZ34" s="731"/>
      <c r="SVA34" s="731"/>
      <c r="SVB34" s="731"/>
      <c r="SVC34" s="731"/>
      <c r="SVD34" s="731"/>
      <c r="SVE34" s="731"/>
      <c r="SVF34" s="731"/>
      <c r="SVG34" s="731"/>
      <c r="SVH34" s="731"/>
      <c r="SVI34" s="731"/>
      <c r="SVJ34" s="731"/>
      <c r="SVK34" s="731"/>
      <c r="SVL34" s="731"/>
      <c r="SVM34" s="731"/>
      <c r="SVN34" s="731"/>
      <c r="SVO34" s="731"/>
      <c r="SVP34" s="731"/>
      <c r="SVQ34" s="731"/>
      <c r="SVR34" s="731"/>
      <c r="SVS34" s="731"/>
      <c r="SVT34" s="731"/>
      <c r="SVU34" s="731"/>
      <c r="SVV34" s="731"/>
      <c r="SVW34" s="731"/>
      <c r="SVX34" s="731"/>
      <c r="SVY34" s="731"/>
      <c r="SVZ34" s="731"/>
      <c r="SWA34" s="731"/>
      <c r="SWB34" s="731"/>
      <c r="SWC34" s="731"/>
      <c r="SWD34" s="731"/>
      <c r="SWE34" s="731"/>
      <c r="SWF34" s="731"/>
      <c r="SWG34" s="731"/>
      <c r="SWH34" s="731"/>
      <c r="SWI34" s="731"/>
      <c r="SWJ34" s="731"/>
      <c r="SWK34" s="731"/>
      <c r="SWL34" s="731"/>
      <c r="SWM34" s="731"/>
      <c r="SWN34" s="731"/>
      <c r="SWO34" s="731"/>
      <c r="SWP34" s="731"/>
      <c r="SWQ34" s="731"/>
      <c r="SWR34" s="731"/>
      <c r="SWS34" s="731"/>
      <c r="SWT34" s="731"/>
      <c r="SWU34" s="731"/>
      <c r="SWV34" s="731"/>
      <c r="SWW34" s="731"/>
      <c r="SWX34" s="731"/>
      <c r="SWY34" s="731"/>
      <c r="SWZ34" s="731"/>
      <c r="SXA34" s="731"/>
      <c r="SXB34" s="731"/>
      <c r="SXC34" s="731"/>
      <c r="SXD34" s="731"/>
      <c r="SXE34" s="731"/>
      <c r="SXF34" s="731"/>
      <c r="SXG34" s="731"/>
      <c r="SXH34" s="731"/>
      <c r="SXI34" s="731"/>
      <c r="SXJ34" s="731"/>
      <c r="SXK34" s="731"/>
      <c r="SXL34" s="731"/>
      <c r="SXM34" s="731"/>
      <c r="SXN34" s="731"/>
      <c r="SXO34" s="731"/>
      <c r="SXP34" s="731"/>
      <c r="SXQ34" s="731"/>
      <c r="SXR34" s="731"/>
      <c r="SXS34" s="731"/>
      <c r="SXT34" s="731"/>
      <c r="SXU34" s="731"/>
      <c r="SXV34" s="731"/>
      <c r="SXW34" s="731"/>
      <c r="SXX34" s="731"/>
      <c r="SXY34" s="731"/>
      <c r="SXZ34" s="731"/>
      <c r="SYA34" s="731"/>
      <c r="SYB34" s="731"/>
      <c r="SYC34" s="731"/>
      <c r="SYD34" s="731"/>
      <c r="SYE34" s="731"/>
      <c r="SYF34" s="731"/>
      <c r="SYG34" s="731"/>
      <c r="SYH34" s="731"/>
      <c r="SYI34" s="731"/>
      <c r="SYJ34" s="731"/>
      <c r="SYK34" s="731"/>
      <c r="SYL34" s="731"/>
      <c r="SYM34" s="731"/>
      <c r="SYN34" s="731"/>
      <c r="SYO34" s="731"/>
      <c r="SYP34" s="731"/>
      <c r="SYQ34" s="731"/>
      <c r="SYR34" s="731"/>
      <c r="SYS34" s="731"/>
      <c r="SYT34" s="731"/>
      <c r="SYU34" s="731"/>
      <c r="SYV34" s="731"/>
      <c r="SYW34" s="731"/>
      <c r="SYX34" s="731"/>
      <c r="SYY34" s="731"/>
      <c r="SYZ34" s="731"/>
      <c r="SZA34" s="731"/>
      <c r="SZB34" s="731"/>
      <c r="SZC34" s="731"/>
      <c r="SZD34" s="731"/>
      <c r="SZE34" s="731"/>
      <c r="SZF34" s="731"/>
      <c r="SZG34" s="731"/>
      <c r="SZH34" s="731"/>
      <c r="SZI34" s="731"/>
      <c r="SZJ34" s="731"/>
      <c r="SZK34" s="731"/>
      <c r="SZL34" s="731"/>
      <c r="SZM34" s="731"/>
      <c r="SZN34" s="731"/>
      <c r="SZO34" s="731"/>
      <c r="SZP34" s="731"/>
      <c r="SZQ34" s="731"/>
      <c r="SZR34" s="731"/>
      <c r="SZS34" s="731"/>
      <c r="SZT34" s="731"/>
      <c r="SZU34" s="731"/>
      <c r="SZV34" s="731"/>
      <c r="SZW34" s="731"/>
      <c r="SZX34" s="731"/>
      <c r="SZY34" s="731"/>
      <c r="SZZ34" s="731"/>
      <c r="TAA34" s="731"/>
      <c r="TAB34" s="731"/>
      <c r="TAC34" s="731"/>
      <c r="TAD34" s="731"/>
      <c r="TAE34" s="731"/>
      <c r="TAF34" s="731"/>
      <c r="TAG34" s="731"/>
      <c r="TAH34" s="731"/>
      <c r="TAI34" s="731"/>
      <c r="TAJ34" s="731"/>
      <c r="TAK34" s="731"/>
      <c r="TAL34" s="731"/>
      <c r="TAM34" s="731"/>
      <c r="TAN34" s="731"/>
      <c r="TAO34" s="731"/>
      <c r="TAP34" s="731"/>
      <c r="TAQ34" s="731"/>
      <c r="TAR34" s="731"/>
      <c r="TAS34" s="731"/>
      <c r="TAT34" s="731"/>
      <c r="TAU34" s="731"/>
      <c r="TAV34" s="731"/>
      <c r="TAW34" s="731"/>
      <c r="TAX34" s="731"/>
      <c r="TAY34" s="731"/>
      <c r="TAZ34" s="731"/>
      <c r="TBA34" s="731"/>
      <c r="TBB34" s="731"/>
      <c r="TBC34" s="731"/>
      <c r="TBD34" s="731"/>
      <c r="TBE34" s="731"/>
      <c r="TBF34" s="731"/>
      <c r="TBG34" s="731"/>
      <c r="TBH34" s="731"/>
      <c r="TBI34" s="731"/>
      <c r="TBJ34" s="731"/>
      <c r="TBK34" s="731"/>
      <c r="TBL34" s="731"/>
      <c r="TBM34" s="731"/>
      <c r="TBN34" s="731"/>
      <c r="TBO34" s="731"/>
      <c r="TBP34" s="731"/>
      <c r="TBQ34" s="731"/>
      <c r="TBR34" s="731"/>
      <c r="TBS34" s="731"/>
      <c r="TBT34" s="731"/>
      <c r="TBU34" s="731"/>
      <c r="TBV34" s="731"/>
      <c r="TBW34" s="731"/>
      <c r="TBX34" s="731"/>
      <c r="TBY34" s="731"/>
      <c r="TBZ34" s="731"/>
      <c r="TCA34" s="731"/>
      <c r="TCB34" s="731"/>
      <c r="TCC34" s="731"/>
      <c r="TCD34" s="731"/>
      <c r="TCE34" s="731"/>
      <c r="TCF34" s="731"/>
      <c r="TCG34" s="731"/>
      <c r="TCH34" s="731"/>
      <c r="TCI34" s="731"/>
      <c r="TCJ34" s="731"/>
      <c r="TCK34" s="731"/>
      <c r="TCL34" s="731"/>
      <c r="TCM34" s="731"/>
      <c r="TCN34" s="731"/>
      <c r="TCO34" s="731"/>
      <c r="TCP34" s="731"/>
      <c r="TCQ34" s="731"/>
      <c r="TCR34" s="731"/>
      <c r="TCS34" s="731"/>
      <c r="TCT34" s="731"/>
      <c r="TCU34" s="731"/>
      <c r="TCV34" s="731"/>
      <c r="TCW34" s="731"/>
      <c r="TCX34" s="731"/>
      <c r="TCY34" s="731"/>
      <c r="TCZ34" s="731"/>
      <c r="TDA34" s="731"/>
      <c r="TDB34" s="731"/>
      <c r="TDC34" s="731"/>
      <c r="TDD34" s="731"/>
      <c r="TDE34" s="731"/>
      <c r="TDF34" s="731"/>
      <c r="TDG34" s="731"/>
      <c r="TDH34" s="731"/>
      <c r="TDI34" s="731"/>
      <c r="TDJ34" s="731"/>
      <c r="TDK34" s="731"/>
      <c r="TDL34" s="731"/>
      <c r="TDM34" s="731"/>
      <c r="TDN34" s="731"/>
      <c r="TDO34" s="731"/>
      <c r="TDP34" s="731"/>
      <c r="TDQ34" s="731"/>
      <c r="TDR34" s="731"/>
      <c r="TDS34" s="731"/>
      <c r="TDT34" s="731"/>
      <c r="TDU34" s="731"/>
      <c r="TDV34" s="731"/>
      <c r="TDW34" s="731"/>
      <c r="TDX34" s="731"/>
      <c r="TDY34" s="731"/>
      <c r="TDZ34" s="731"/>
      <c r="TEA34" s="731"/>
      <c r="TEB34" s="731"/>
      <c r="TEC34" s="731"/>
      <c r="TED34" s="731"/>
      <c r="TEE34" s="731"/>
      <c r="TEF34" s="731"/>
      <c r="TEG34" s="731"/>
      <c r="TEH34" s="731"/>
      <c r="TEI34" s="731"/>
      <c r="TEJ34" s="731"/>
      <c r="TEK34" s="731"/>
      <c r="TEL34" s="731"/>
      <c r="TEM34" s="731"/>
      <c r="TEN34" s="731"/>
      <c r="TEO34" s="731"/>
      <c r="TEP34" s="731"/>
      <c r="TEQ34" s="731"/>
      <c r="TER34" s="731"/>
      <c r="TES34" s="731"/>
      <c r="TET34" s="731"/>
      <c r="TEU34" s="731"/>
      <c r="TEV34" s="731"/>
      <c r="TEW34" s="731"/>
      <c r="TEX34" s="731"/>
      <c r="TEY34" s="731"/>
      <c r="TEZ34" s="731"/>
      <c r="TFA34" s="731"/>
      <c r="TFB34" s="731"/>
      <c r="TFC34" s="731"/>
      <c r="TFD34" s="731"/>
      <c r="TFE34" s="731"/>
      <c r="TFF34" s="731"/>
      <c r="TFG34" s="731"/>
      <c r="TFH34" s="731"/>
      <c r="TFI34" s="731"/>
      <c r="TFJ34" s="731"/>
      <c r="TFK34" s="731"/>
      <c r="TFL34" s="731"/>
      <c r="TFM34" s="731"/>
      <c r="TFN34" s="731"/>
      <c r="TFO34" s="731"/>
      <c r="TFP34" s="731"/>
      <c r="TFQ34" s="731"/>
      <c r="TFR34" s="731"/>
      <c r="TFS34" s="731"/>
      <c r="TFT34" s="731"/>
      <c r="TFU34" s="731"/>
      <c r="TFV34" s="731"/>
      <c r="TFW34" s="731"/>
      <c r="TFX34" s="731"/>
      <c r="TFY34" s="731"/>
      <c r="TFZ34" s="731"/>
      <c r="TGA34" s="731"/>
      <c r="TGB34" s="731"/>
      <c r="TGC34" s="731"/>
      <c r="TGD34" s="731"/>
      <c r="TGE34" s="731"/>
      <c r="TGF34" s="731"/>
      <c r="TGG34" s="731"/>
      <c r="TGH34" s="731"/>
      <c r="TGI34" s="731"/>
      <c r="TGJ34" s="731"/>
      <c r="TGK34" s="731"/>
      <c r="TGL34" s="731"/>
      <c r="TGM34" s="731"/>
      <c r="TGN34" s="731"/>
      <c r="TGO34" s="731"/>
      <c r="TGP34" s="731"/>
      <c r="TGQ34" s="731"/>
      <c r="TGR34" s="731"/>
      <c r="TGS34" s="731"/>
      <c r="TGT34" s="731"/>
      <c r="TGU34" s="731"/>
      <c r="TGV34" s="731"/>
      <c r="TGW34" s="731"/>
      <c r="TGX34" s="731"/>
      <c r="TGY34" s="731"/>
      <c r="TGZ34" s="731"/>
      <c r="THA34" s="731"/>
      <c r="THB34" s="731"/>
      <c r="THC34" s="731"/>
      <c r="THD34" s="731"/>
      <c r="THE34" s="731"/>
      <c r="THF34" s="731"/>
      <c r="THG34" s="731"/>
      <c r="THH34" s="731"/>
      <c r="THI34" s="731"/>
      <c r="THJ34" s="731"/>
      <c r="THK34" s="731"/>
      <c r="THL34" s="731"/>
      <c r="THM34" s="731"/>
      <c r="THN34" s="731"/>
      <c r="THO34" s="731"/>
      <c r="THP34" s="731"/>
      <c r="THQ34" s="731"/>
      <c r="THR34" s="731"/>
      <c r="THS34" s="731"/>
      <c r="THT34" s="731"/>
      <c r="THU34" s="731"/>
      <c r="THV34" s="731"/>
      <c r="THW34" s="731"/>
      <c r="THX34" s="731"/>
      <c r="THY34" s="731"/>
      <c r="THZ34" s="731"/>
      <c r="TIA34" s="731"/>
      <c r="TIB34" s="731"/>
      <c r="TIC34" s="731"/>
      <c r="TID34" s="731"/>
      <c r="TIE34" s="731"/>
      <c r="TIF34" s="731"/>
      <c r="TIG34" s="731"/>
      <c r="TIH34" s="731"/>
      <c r="TII34" s="731"/>
      <c r="TIJ34" s="731"/>
      <c r="TIK34" s="731"/>
      <c r="TIL34" s="731"/>
      <c r="TIM34" s="731"/>
      <c r="TIN34" s="731"/>
      <c r="TIO34" s="731"/>
      <c r="TIP34" s="731"/>
      <c r="TIQ34" s="731"/>
      <c r="TIR34" s="731"/>
      <c r="TIS34" s="731"/>
      <c r="TIT34" s="731"/>
      <c r="TIU34" s="731"/>
      <c r="TIV34" s="731"/>
      <c r="TIW34" s="731"/>
      <c r="TIX34" s="731"/>
      <c r="TIY34" s="731"/>
      <c r="TIZ34" s="731"/>
      <c r="TJA34" s="731"/>
      <c r="TJB34" s="731"/>
      <c r="TJC34" s="731"/>
      <c r="TJD34" s="731"/>
      <c r="TJE34" s="731"/>
      <c r="TJF34" s="731"/>
      <c r="TJG34" s="731"/>
      <c r="TJH34" s="731"/>
      <c r="TJI34" s="731"/>
      <c r="TJJ34" s="731"/>
      <c r="TJK34" s="731"/>
      <c r="TJL34" s="731"/>
      <c r="TJM34" s="731"/>
      <c r="TJN34" s="731"/>
      <c r="TJO34" s="731"/>
      <c r="TJP34" s="731"/>
      <c r="TJQ34" s="731"/>
      <c r="TJR34" s="731"/>
      <c r="TJS34" s="731"/>
      <c r="TJT34" s="731"/>
      <c r="TJU34" s="731"/>
      <c r="TJV34" s="731"/>
      <c r="TJW34" s="731"/>
      <c r="TJX34" s="731"/>
      <c r="TJY34" s="731"/>
      <c r="TJZ34" s="731"/>
      <c r="TKA34" s="731"/>
      <c r="TKB34" s="731"/>
      <c r="TKC34" s="731"/>
      <c r="TKD34" s="731"/>
      <c r="TKE34" s="731"/>
      <c r="TKF34" s="731"/>
      <c r="TKG34" s="731"/>
      <c r="TKH34" s="731"/>
      <c r="TKI34" s="731"/>
      <c r="TKJ34" s="731"/>
      <c r="TKK34" s="731"/>
      <c r="TKL34" s="731"/>
      <c r="TKM34" s="731"/>
      <c r="TKN34" s="731"/>
      <c r="TKO34" s="731"/>
      <c r="TKP34" s="731"/>
      <c r="TKQ34" s="731"/>
      <c r="TKR34" s="731"/>
      <c r="TKS34" s="731"/>
      <c r="TKT34" s="731"/>
      <c r="TKU34" s="731"/>
      <c r="TKV34" s="731"/>
      <c r="TKW34" s="731"/>
      <c r="TKX34" s="731"/>
      <c r="TKY34" s="731"/>
      <c r="TKZ34" s="731"/>
      <c r="TLA34" s="731"/>
      <c r="TLB34" s="731"/>
      <c r="TLC34" s="731"/>
      <c r="TLD34" s="731"/>
      <c r="TLE34" s="731"/>
      <c r="TLF34" s="731"/>
      <c r="TLG34" s="731"/>
      <c r="TLH34" s="731"/>
      <c r="TLI34" s="731"/>
      <c r="TLJ34" s="731"/>
      <c r="TLK34" s="731"/>
      <c r="TLL34" s="731"/>
      <c r="TLM34" s="731"/>
      <c r="TLN34" s="731"/>
      <c r="TLO34" s="731"/>
      <c r="TLP34" s="731"/>
      <c r="TLQ34" s="731"/>
      <c r="TLR34" s="731"/>
      <c r="TLS34" s="731"/>
      <c r="TLT34" s="731"/>
      <c r="TLU34" s="731"/>
      <c r="TLV34" s="731"/>
      <c r="TLW34" s="731"/>
      <c r="TLX34" s="731"/>
      <c r="TLY34" s="731"/>
      <c r="TLZ34" s="731"/>
      <c r="TMA34" s="731"/>
      <c r="TMB34" s="731"/>
      <c r="TMC34" s="731"/>
      <c r="TMD34" s="731"/>
      <c r="TME34" s="731"/>
      <c r="TMF34" s="731"/>
      <c r="TMG34" s="731"/>
      <c r="TMH34" s="731"/>
      <c r="TMI34" s="731"/>
      <c r="TMJ34" s="731"/>
      <c r="TMK34" s="731"/>
      <c r="TML34" s="731"/>
      <c r="TMM34" s="731"/>
      <c r="TMN34" s="731"/>
      <c r="TMO34" s="731"/>
      <c r="TMP34" s="731"/>
      <c r="TMQ34" s="731"/>
      <c r="TMR34" s="731"/>
      <c r="TMS34" s="731"/>
      <c r="TMT34" s="731"/>
      <c r="TMU34" s="731"/>
      <c r="TMV34" s="731"/>
      <c r="TMW34" s="731"/>
      <c r="TMX34" s="731"/>
      <c r="TMY34" s="731"/>
      <c r="TMZ34" s="731"/>
      <c r="TNA34" s="731"/>
      <c r="TNB34" s="731"/>
      <c r="TNC34" s="731"/>
      <c r="TND34" s="731"/>
      <c r="TNE34" s="731"/>
      <c r="TNF34" s="731"/>
      <c r="TNG34" s="731"/>
      <c r="TNH34" s="731"/>
      <c r="TNI34" s="731"/>
      <c r="TNJ34" s="731"/>
      <c r="TNK34" s="731"/>
      <c r="TNL34" s="731"/>
      <c r="TNM34" s="731"/>
      <c r="TNN34" s="731"/>
      <c r="TNO34" s="731"/>
      <c r="TNP34" s="731"/>
      <c r="TNQ34" s="731"/>
      <c r="TNR34" s="731"/>
      <c r="TNS34" s="731"/>
      <c r="TNT34" s="731"/>
      <c r="TNU34" s="731"/>
      <c r="TNV34" s="731"/>
      <c r="TNW34" s="731"/>
      <c r="TNX34" s="731"/>
      <c r="TNY34" s="731"/>
      <c r="TNZ34" s="731"/>
      <c r="TOA34" s="731"/>
      <c r="TOB34" s="731"/>
      <c r="TOC34" s="731"/>
      <c r="TOD34" s="731"/>
      <c r="TOE34" s="731"/>
      <c r="TOF34" s="731"/>
      <c r="TOG34" s="731"/>
      <c r="TOH34" s="731"/>
      <c r="TOI34" s="731"/>
      <c r="TOJ34" s="731"/>
      <c r="TOK34" s="731"/>
      <c r="TOL34" s="731"/>
      <c r="TOM34" s="731"/>
      <c r="TON34" s="731"/>
      <c r="TOO34" s="731"/>
      <c r="TOP34" s="731"/>
      <c r="TOQ34" s="731"/>
      <c r="TOR34" s="731"/>
      <c r="TOS34" s="731"/>
      <c r="TOT34" s="731"/>
      <c r="TOU34" s="731"/>
      <c r="TOV34" s="731"/>
      <c r="TOW34" s="731"/>
      <c r="TOX34" s="731"/>
      <c r="TOY34" s="731"/>
      <c r="TOZ34" s="731"/>
      <c r="TPA34" s="731"/>
      <c r="TPB34" s="731"/>
      <c r="TPC34" s="731"/>
      <c r="TPD34" s="731"/>
      <c r="TPE34" s="731"/>
      <c r="TPF34" s="731"/>
      <c r="TPG34" s="731"/>
      <c r="TPH34" s="731"/>
      <c r="TPI34" s="731"/>
      <c r="TPJ34" s="731"/>
      <c r="TPK34" s="731"/>
      <c r="TPL34" s="731"/>
      <c r="TPM34" s="731"/>
      <c r="TPN34" s="731"/>
      <c r="TPO34" s="731"/>
      <c r="TPP34" s="731"/>
      <c r="TPQ34" s="731"/>
      <c r="TPR34" s="731"/>
      <c r="TPS34" s="731"/>
      <c r="TPT34" s="731"/>
      <c r="TPU34" s="731"/>
      <c r="TPV34" s="731"/>
      <c r="TPW34" s="731"/>
      <c r="TPX34" s="731"/>
      <c r="TPY34" s="731"/>
      <c r="TPZ34" s="731"/>
      <c r="TQA34" s="731"/>
      <c r="TQB34" s="731"/>
      <c r="TQC34" s="731"/>
      <c r="TQD34" s="731"/>
      <c r="TQE34" s="731"/>
      <c r="TQF34" s="731"/>
      <c r="TQG34" s="731"/>
      <c r="TQH34" s="731"/>
      <c r="TQI34" s="731"/>
      <c r="TQJ34" s="731"/>
      <c r="TQK34" s="731"/>
      <c r="TQL34" s="731"/>
      <c r="TQM34" s="731"/>
      <c r="TQN34" s="731"/>
      <c r="TQO34" s="731"/>
      <c r="TQP34" s="731"/>
      <c r="TQQ34" s="731"/>
      <c r="TQR34" s="731"/>
      <c r="TQS34" s="731"/>
      <c r="TQT34" s="731"/>
      <c r="TQU34" s="731"/>
      <c r="TQV34" s="731"/>
      <c r="TQW34" s="731"/>
      <c r="TQX34" s="731"/>
      <c r="TQY34" s="731"/>
      <c r="TQZ34" s="731"/>
      <c r="TRA34" s="731"/>
      <c r="TRB34" s="731"/>
      <c r="TRC34" s="731"/>
      <c r="TRD34" s="731"/>
      <c r="TRE34" s="731"/>
      <c r="TRF34" s="731"/>
      <c r="TRG34" s="731"/>
      <c r="TRH34" s="731"/>
      <c r="TRI34" s="731"/>
      <c r="TRJ34" s="731"/>
      <c r="TRK34" s="731"/>
      <c r="TRL34" s="731"/>
      <c r="TRM34" s="731"/>
      <c r="TRN34" s="731"/>
      <c r="TRO34" s="731"/>
      <c r="TRP34" s="731"/>
      <c r="TRQ34" s="731"/>
      <c r="TRR34" s="731"/>
      <c r="TRS34" s="731"/>
      <c r="TRT34" s="731"/>
      <c r="TRU34" s="731"/>
      <c r="TRV34" s="731"/>
      <c r="TRW34" s="731"/>
      <c r="TRX34" s="731"/>
      <c r="TRY34" s="731"/>
      <c r="TRZ34" s="731"/>
      <c r="TSA34" s="731"/>
      <c r="TSB34" s="731"/>
      <c r="TSC34" s="731"/>
      <c r="TSD34" s="731"/>
      <c r="TSE34" s="731"/>
      <c r="TSF34" s="731"/>
      <c r="TSG34" s="731"/>
      <c r="TSH34" s="731"/>
      <c r="TSI34" s="731"/>
      <c r="TSJ34" s="731"/>
      <c r="TSK34" s="731"/>
      <c r="TSL34" s="731"/>
      <c r="TSM34" s="731"/>
      <c r="TSN34" s="731"/>
      <c r="TSO34" s="731"/>
      <c r="TSP34" s="731"/>
      <c r="TSQ34" s="731"/>
      <c r="TSR34" s="731"/>
      <c r="TSS34" s="731"/>
      <c r="TST34" s="731"/>
      <c r="TSU34" s="731"/>
      <c r="TSV34" s="731"/>
      <c r="TSW34" s="731"/>
      <c r="TSX34" s="731"/>
      <c r="TSY34" s="731"/>
      <c r="TSZ34" s="731"/>
      <c r="TTA34" s="731"/>
      <c r="TTB34" s="731"/>
      <c r="TTC34" s="731"/>
      <c r="TTD34" s="731"/>
      <c r="TTE34" s="731"/>
      <c r="TTF34" s="731"/>
      <c r="TTG34" s="731"/>
      <c r="TTH34" s="731"/>
      <c r="TTI34" s="731"/>
      <c r="TTJ34" s="731"/>
      <c r="TTK34" s="731"/>
      <c r="TTL34" s="731"/>
      <c r="TTM34" s="731"/>
      <c r="TTN34" s="731"/>
      <c r="TTO34" s="731"/>
      <c r="TTP34" s="731"/>
      <c r="TTQ34" s="731"/>
      <c r="TTR34" s="731"/>
      <c r="TTS34" s="731"/>
      <c r="TTT34" s="731"/>
      <c r="TTU34" s="731"/>
      <c r="TTV34" s="731"/>
      <c r="TTW34" s="731"/>
      <c r="TTX34" s="731"/>
      <c r="TTY34" s="731"/>
      <c r="TTZ34" s="731"/>
      <c r="TUA34" s="731"/>
      <c r="TUB34" s="731"/>
      <c r="TUC34" s="731"/>
      <c r="TUD34" s="731"/>
      <c r="TUE34" s="731"/>
      <c r="TUF34" s="731"/>
      <c r="TUG34" s="731"/>
      <c r="TUH34" s="731"/>
      <c r="TUI34" s="731"/>
      <c r="TUJ34" s="731"/>
      <c r="TUK34" s="731"/>
      <c r="TUL34" s="731"/>
      <c r="TUM34" s="731"/>
      <c r="TUN34" s="731"/>
      <c r="TUO34" s="731"/>
      <c r="TUP34" s="731"/>
      <c r="TUQ34" s="731"/>
      <c r="TUR34" s="731"/>
      <c r="TUS34" s="731"/>
      <c r="TUT34" s="731"/>
      <c r="TUU34" s="731"/>
      <c r="TUV34" s="731"/>
      <c r="TUW34" s="731"/>
      <c r="TUX34" s="731"/>
      <c r="TUY34" s="731"/>
      <c r="TUZ34" s="731"/>
      <c r="TVA34" s="731"/>
      <c r="TVB34" s="731"/>
      <c r="TVC34" s="731"/>
      <c r="TVD34" s="731"/>
      <c r="TVE34" s="731"/>
      <c r="TVF34" s="731"/>
      <c r="TVG34" s="731"/>
      <c r="TVH34" s="731"/>
      <c r="TVI34" s="731"/>
      <c r="TVJ34" s="731"/>
      <c r="TVK34" s="731"/>
      <c r="TVL34" s="731"/>
      <c r="TVM34" s="731"/>
      <c r="TVN34" s="731"/>
      <c r="TVO34" s="731"/>
      <c r="TVP34" s="731"/>
      <c r="TVQ34" s="731"/>
      <c r="TVR34" s="731"/>
      <c r="TVS34" s="731"/>
      <c r="TVT34" s="731"/>
      <c r="TVU34" s="731"/>
      <c r="TVV34" s="731"/>
      <c r="TVW34" s="731"/>
      <c r="TVX34" s="731"/>
      <c r="TVY34" s="731"/>
      <c r="TVZ34" s="731"/>
      <c r="TWA34" s="731"/>
      <c r="TWB34" s="731"/>
      <c r="TWC34" s="731"/>
      <c r="TWD34" s="731"/>
      <c r="TWE34" s="731"/>
      <c r="TWF34" s="731"/>
      <c r="TWG34" s="731"/>
      <c r="TWH34" s="731"/>
      <c r="TWI34" s="731"/>
      <c r="TWJ34" s="731"/>
      <c r="TWK34" s="731"/>
      <c r="TWL34" s="731"/>
      <c r="TWM34" s="731"/>
      <c r="TWN34" s="731"/>
      <c r="TWO34" s="731"/>
      <c r="TWP34" s="731"/>
      <c r="TWQ34" s="731"/>
      <c r="TWR34" s="731"/>
      <c r="TWS34" s="731"/>
      <c r="TWT34" s="731"/>
      <c r="TWU34" s="731"/>
      <c r="TWV34" s="731"/>
      <c r="TWW34" s="731"/>
      <c r="TWX34" s="731"/>
      <c r="TWY34" s="731"/>
      <c r="TWZ34" s="731"/>
      <c r="TXA34" s="731"/>
      <c r="TXB34" s="731"/>
      <c r="TXC34" s="731"/>
      <c r="TXD34" s="731"/>
      <c r="TXE34" s="731"/>
      <c r="TXF34" s="731"/>
      <c r="TXG34" s="731"/>
      <c r="TXH34" s="731"/>
      <c r="TXI34" s="731"/>
      <c r="TXJ34" s="731"/>
      <c r="TXK34" s="731"/>
      <c r="TXL34" s="731"/>
      <c r="TXM34" s="731"/>
      <c r="TXN34" s="731"/>
      <c r="TXO34" s="731"/>
      <c r="TXP34" s="731"/>
      <c r="TXQ34" s="731"/>
      <c r="TXR34" s="731"/>
      <c r="TXS34" s="731"/>
      <c r="TXT34" s="731"/>
      <c r="TXU34" s="731"/>
      <c r="TXV34" s="731"/>
      <c r="TXW34" s="731"/>
      <c r="TXX34" s="731"/>
      <c r="TXY34" s="731"/>
      <c r="TXZ34" s="731"/>
      <c r="TYA34" s="731"/>
      <c r="TYB34" s="731"/>
      <c r="TYC34" s="731"/>
      <c r="TYD34" s="731"/>
      <c r="TYE34" s="731"/>
      <c r="TYF34" s="731"/>
      <c r="TYG34" s="731"/>
      <c r="TYH34" s="731"/>
      <c r="TYI34" s="731"/>
      <c r="TYJ34" s="731"/>
      <c r="TYK34" s="731"/>
      <c r="TYL34" s="731"/>
      <c r="TYM34" s="731"/>
      <c r="TYN34" s="731"/>
      <c r="TYO34" s="731"/>
      <c r="TYP34" s="731"/>
      <c r="TYQ34" s="731"/>
      <c r="TYR34" s="731"/>
      <c r="TYS34" s="731"/>
      <c r="TYT34" s="731"/>
      <c r="TYU34" s="731"/>
      <c r="TYV34" s="731"/>
      <c r="TYW34" s="731"/>
      <c r="TYX34" s="731"/>
      <c r="TYY34" s="731"/>
      <c r="TYZ34" s="731"/>
      <c r="TZA34" s="731"/>
      <c r="TZB34" s="731"/>
      <c r="TZC34" s="731"/>
      <c r="TZD34" s="731"/>
      <c r="TZE34" s="731"/>
      <c r="TZF34" s="731"/>
      <c r="TZG34" s="731"/>
      <c r="TZH34" s="731"/>
      <c r="TZI34" s="731"/>
      <c r="TZJ34" s="731"/>
      <c r="TZK34" s="731"/>
      <c r="TZL34" s="731"/>
      <c r="TZM34" s="731"/>
      <c r="TZN34" s="731"/>
      <c r="TZO34" s="731"/>
      <c r="TZP34" s="731"/>
      <c r="TZQ34" s="731"/>
      <c r="TZR34" s="731"/>
      <c r="TZS34" s="731"/>
      <c r="TZT34" s="731"/>
      <c r="TZU34" s="731"/>
      <c r="TZV34" s="731"/>
      <c r="TZW34" s="731"/>
      <c r="TZX34" s="731"/>
      <c r="TZY34" s="731"/>
      <c r="TZZ34" s="731"/>
      <c r="UAA34" s="731"/>
      <c r="UAB34" s="731"/>
      <c r="UAC34" s="731"/>
      <c r="UAD34" s="731"/>
      <c r="UAE34" s="731"/>
      <c r="UAF34" s="731"/>
      <c r="UAG34" s="731"/>
      <c r="UAH34" s="731"/>
      <c r="UAI34" s="731"/>
      <c r="UAJ34" s="731"/>
      <c r="UAK34" s="731"/>
      <c r="UAL34" s="731"/>
      <c r="UAM34" s="731"/>
      <c r="UAN34" s="731"/>
      <c r="UAO34" s="731"/>
      <c r="UAP34" s="731"/>
      <c r="UAQ34" s="731"/>
      <c r="UAR34" s="731"/>
      <c r="UAS34" s="731"/>
      <c r="UAT34" s="731"/>
      <c r="UAU34" s="731"/>
      <c r="UAV34" s="731"/>
      <c r="UAW34" s="731"/>
      <c r="UAX34" s="731"/>
      <c r="UAY34" s="731"/>
      <c r="UAZ34" s="731"/>
      <c r="UBA34" s="731"/>
      <c r="UBB34" s="731"/>
      <c r="UBC34" s="731"/>
      <c r="UBD34" s="731"/>
      <c r="UBE34" s="731"/>
      <c r="UBF34" s="731"/>
      <c r="UBG34" s="731"/>
      <c r="UBH34" s="731"/>
      <c r="UBI34" s="731"/>
      <c r="UBJ34" s="731"/>
      <c r="UBK34" s="731"/>
      <c r="UBL34" s="731"/>
      <c r="UBM34" s="731"/>
      <c r="UBN34" s="731"/>
      <c r="UBO34" s="731"/>
      <c r="UBP34" s="731"/>
      <c r="UBQ34" s="731"/>
      <c r="UBR34" s="731"/>
      <c r="UBS34" s="731"/>
      <c r="UBT34" s="731"/>
      <c r="UBU34" s="731"/>
      <c r="UBV34" s="731"/>
      <c r="UBW34" s="731"/>
      <c r="UBX34" s="731"/>
      <c r="UBY34" s="731"/>
      <c r="UBZ34" s="731"/>
      <c r="UCA34" s="731"/>
      <c r="UCB34" s="731"/>
      <c r="UCC34" s="731"/>
      <c r="UCD34" s="731"/>
      <c r="UCE34" s="731"/>
      <c r="UCF34" s="731"/>
      <c r="UCG34" s="731"/>
      <c r="UCH34" s="731"/>
      <c r="UCI34" s="731"/>
      <c r="UCJ34" s="731"/>
      <c r="UCK34" s="731"/>
      <c r="UCL34" s="731"/>
      <c r="UCM34" s="731"/>
      <c r="UCN34" s="731"/>
      <c r="UCO34" s="731"/>
      <c r="UCP34" s="731"/>
      <c r="UCQ34" s="731"/>
      <c r="UCR34" s="731"/>
      <c r="UCS34" s="731"/>
      <c r="UCT34" s="731"/>
      <c r="UCU34" s="731"/>
      <c r="UCV34" s="731"/>
      <c r="UCW34" s="731"/>
      <c r="UCX34" s="731"/>
      <c r="UCY34" s="731"/>
      <c r="UCZ34" s="731"/>
      <c r="UDA34" s="731"/>
      <c r="UDB34" s="731"/>
      <c r="UDC34" s="731"/>
      <c r="UDD34" s="731"/>
      <c r="UDE34" s="731"/>
      <c r="UDF34" s="731"/>
      <c r="UDG34" s="731"/>
      <c r="UDH34" s="731"/>
      <c r="UDI34" s="731"/>
      <c r="UDJ34" s="731"/>
      <c r="UDK34" s="731"/>
      <c r="UDL34" s="731"/>
      <c r="UDM34" s="731"/>
      <c r="UDN34" s="731"/>
      <c r="UDO34" s="731"/>
      <c r="UDP34" s="731"/>
      <c r="UDQ34" s="731"/>
      <c r="UDR34" s="731"/>
      <c r="UDS34" s="731"/>
      <c r="UDT34" s="731"/>
      <c r="UDU34" s="731"/>
      <c r="UDV34" s="731"/>
      <c r="UDW34" s="731"/>
      <c r="UDX34" s="731"/>
      <c r="UDY34" s="731"/>
      <c r="UDZ34" s="731"/>
      <c r="UEA34" s="731"/>
      <c r="UEB34" s="731"/>
      <c r="UEC34" s="731"/>
      <c r="UED34" s="731"/>
      <c r="UEE34" s="731"/>
      <c r="UEF34" s="731"/>
      <c r="UEG34" s="731"/>
      <c r="UEH34" s="731"/>
      <c r="UEI34" s="731"/>
      <c r="UEJ34" s="731"/>
      <c r="UEK34" s="731"/>
      <c r="UEL34" s="731"/>
      <c r="UEM34" s="731"/>
      <c r="UEN34" s="731"/>
      <c r="UEO34" s="731"/>
      <c r="UEP34" s="731"/>
      <c r="UEQ34" s="731"/>
      <c r="UER34" s="731"/>
      <c r="UES34" s="731"/>
      <c r="UET34" s="731"/>
      <c r="UEU34" s="731"/>
      <c r="UEV34" s="731"/>
      <c r="UEW34" s="731"/>
      <c r="UEX34" s="731"/>
      <c r="UEY34" s="731"/>
      <c r="UEZ34" s="731"/>
      <c r="UFA34" s="731"/>
      <c r="UFB34" s="731"/>
      <c r="UFC34" s="731"/>
      <c r="UFD34" s="731"/>
      <c r="UFE34" s="731"/>
      <c r="UFF34" s="731"/>
      <c r="UFG34" s="731"/>
      <c r="UFH34" s="731"/>
      <c r="UFI34" s="731"/>
      <c r="UFJ34" s="731"/>
      <c r="UFK34" s="731"/>
      <c r="UFL34" s="731"/>
      <c r="UFM34" s="731"/>
      <c r="UFN34" s="731"/>
      <c r="UFO34" s="731"/>
      <c r="UFP34" s="731"/>
      <c r="UFQ34" s="731"/>
      <c r="UFR34" s="731"/>
      <c r="UFS34" s="731"/>
      <c r="UFT34" s="731"/>
      <c r="UFU34" s="731"/>
      <c r="UFV34" s="731"/>
      <c r="UFW34" s="731"/>
      <c r="UFX34" s="731"/>
      <c r="UFY34" s="731"/>
      <c r="UFZ34" s="731"/>
      <c r="UGA34" s="731"/>
      <c r="UGB34" s="731"/>
      <c r="UGC34" s="731"/>
      <c r="UGD34" s="731"/>
      <c r="UGE34" s="731"/>
      <c r="UGF34" s="731"/>
      <c r="UGG34" s="731"/>
      <c r="UGH34" s="731"/>
      <c r="UGI34" s="731"/>
      <c r="UGJ34" s="731"/>
      <c r="UGK34" s="731"/>
      <c r="UGL34" s="731"/>
      <c r="UGM34" s="731"/>
      <c r="UGN34" s="731"/>
      <c r="UGO34" s="731"/>
      <c r="UGP34" s="731"/>
      <c r="UGQ34" s="731"/>
      <c r="UGR34" s="731"/>
      <c r="UGS34" s="731"/>
      <c r="UGT34" s="731"/>
      <c r="UGU34" s="731"/>
      <c r="UGV34" s="731"/>
      <c r="UGW34" s="731"/>
      <c r="UGX34" s="731"/>
      <c r="UGY34" s="731"/>
      <c r="UGZ34" s="731"/>
      <c r="UHA34" s="731"/>
      <c r="UHB34" s="731"/>
      <c r="UHC34" s="731"/>
      <c r="UHD34" s="731"/>
      <c r="UHE34" s="731"/>
      <c r="UHF34" s="731"/>
      <c r="UHG34" s="731"/>
      <c r="UHH34" s="731"/>
      <c r="UHI34" s="731"/>
      <c r="UHJ34" s="731"/>
      <c r="UHK34" s="731"/>
      <c r="UHL34" s="731"/>
      <c r="UHM34" s="731"/>
      <c r="UHN34" s="731"/>
      <c r="UHO34" s="731"/>
      <c r="UHP34" s="731"/>
      <c r="UHQ34" s="731"/>
      <c r="UHR34" s="731"/>
      <c r="UHS34" s="731"/>
      <c r="UHT34" s="731"/>
      <c r="UHU34" s="731"/>
      <c r="UHV34" s="731"/>
      <c r="UHW34" s="731"/>
      <c r="UHX34" s="731"/>
      <c r="UHY34" s="731"/>
      <c r="UHZ34" s="731"/>
      <c r="UIA34" s="731"/>
      <c r="UIB34" s="731"/>
      <c r="UIC34" s="731"/>
      <c r="UID34" s="731"/>
      <c r="UIE34" s="731"/>
      <c r="UIF34" s="731"/>
      <c r="UIG34" s="731"/>
      <c r="UIH34" s="731"/>
      <c r="UII34" s="731"/>
      <c r="UIJ34" s="731"/>
      <c r="UIK34" s="731"/>
      <c r="UIL34" s="731"/>
      <c r="UIM34" s="731"/>
      <c r="UIN34" s="731"/>
      <c r="UIO34" s="731"/>
      <c r="UIP34" s="731"/>
      <c r="UIQ34" s="731"/>
      <c r="UIR34" s="731"/>
      <c r="UIS34" s="731"/>
      <c r="UIT34" s="731"/>
      <c r="UIU34" s="731"/>
      <c r="UIV34" s="731"/>
      <c r="UIW34" s="731"/>
      <c r="UIX34" s="731"/>
      <c r="UIY34" s="731"/>
      <c r="UIZ34" s="731"/>
      <c r="UJA34" s="731"/>
      <c r="UJB34" s="731"/>
      <c r="UJC34" s="731"/>
      <c r="UJD34" s="731"/>
      <c r="UJE34" s="731"/>
      <c r="UJF34" s="731"/>
      <c r="UJG34" s="731"/>
      <c r="UJH34" s="731"/>
      <c r="UJI34" s="731"/>
      <c r="UJJ34" s="731"/>
      <c r="UJK34" s="731"/>
      <c r="UJL34" s="731"/>
      <c r="UJM34" s="731"/>
      <c r="UJN34" s="731"/>
      <c r="UJO34" s="731"/>
      <c r="UJP34" s="731"/>
      <c r="UJQ34" s="731"/>
      <c r="UJR34" s="731"/>
      <c r="UJS34" s="731"/>
      <c r="UJT34" s="731"/>
      <c r="UJU34" s="731"/>
      <c r="UJV34" s="731"/>
      <c r="UJW34" s="731"/>
      <c r="UJX34" s="731"/>
      <c r="UJY34" s="731"/>
      <c r="UJZ34" s="731"/>
      <c r="UKA34" s="731"/>
      <c r="UKB34" s="731"/>
      <c r="UKC34" s="731"/>
      <c r="UKD34" s="731"/>
      <c r="UKE34" s="731"/>
      <c r="UKF34" s="731"/>
      <c r="UKG34" s="731"/>
      <c r="UKH34" s="731"/>
      <c r="UKI34" s="731"/>
      <c r="UKJ34" s="731"/>
      <c r="UKK34" s="731"/>
      <c r="UKL34" s="731"/>
      <c r="UKM34" s="731"/>
      <c r="UKN34" s="731"/>
      <c r="UKO34" s="731"/>
      <c r="UKP34" s="731"/>
      <c r="UKQ34" s="731"/>
      <c r="UKR34" s="731"/>
      <c r="UKS34" s="731"/>
      <c r="UKT34" s="731"/>
      <c r="UKU34" s="731"/>
      <c r="UKV34" s="731"/>
      <c r="UKW34" s="731"/>
      <c r="UKX34" s="731"/>
      <c r="UKY34" s="731"/>
      <c r="UKZ34" s="731"/>
      <c r="ULA34" s="731"/>
      <c r="ULB34" s="731"/>
      <c r="ULC34" s="731"/>
      <c r="ULD34" s="731"/>
      <c r="ULE34" s="731"/>
      <c r="ULF34" s="731"/>
      <c r="ULG34" s="731"/>
      <c r="ULH34" s="731"/>
      <c r="ULI34" s="731"/>
      <c r="ULJ34" s="731"/>
      <c r="ULK34" s="731"/>
      <c r="ULL34" s="731"/>
      <c r="ULM34" s="731"/>
      <c r="ULN34" s="731"/>
      <c r="ULO34" s="731"/>
      <c r="ULP34" s="731"/>
      <c r="ULQ34" s="731"/>
      <c r="ULR34" s="731"/>
      <c r="ULS34" s="731"/>
      <c r="ULT34" s="731"/>
      <c r="ULU34" s="731"/>
      <c r="ULV34" s="731"/>
      <c r="ULW34" s="731"/>
      <c r="ULX34" s="731"/>
      <c r="ULY34" s="731"/>
      <c r="ULZ34" s="731"/>
      <c r="UMA34" s="731"/>
      <c r="UMB34" s="731"/>
      <c r="UMC34" s="731"/>
      <c r="UMD34" s="731"/>
      <c r="UME34" s="731"/>
      <c r="UMF34" s="731"/>
      <c r="UMG34" s="731"/>
      <c r="UMH34" s="731"/>
      <c r="UMI34" s="731"/>
      <c r="UMJ34" s="731"/>
      <c r="UMK34" s="731"/>
      <c r="UML34" s="731"/>
      <c r="UMM34" s="731"/>
      <c r="UMN34" s="731"/>
      <c r="UMO34" s="731"/>
      <c r="UMP34" s="731"/>
      <c r="UMQ34" s="731"/>
      <c r="UMR34" s="731"/>
      <c r="UMS34" s="731"/>
      <c r="UMT34" s="731"/>
      <c r="UMU34" s="731"/>
      <c r="UMV34" s="731"/>
      <c r="UMW34" s="731"/>
      <c r="UMX34" s="731"/>
      <c r="UMY34" s="731"/>
      <c r="UMZ34" s="731"/>
      <c r="UNA34" s="731"/>
      <c r="UNB34" s="731"/>
      <c r="UNC34" s="731"/>
      <c r="UND34" s="731"/>
      <c r="UNE34" s="731"/>
      <c r="UNF34" s="731"/>
      <c r="UNG34" s="731"/>
      <c r="UNH34" s="731"/>
      <c r="UNI34" s="731"/>
      <c r="UNJ34" s="731"/>
      <c r="UNK34" s="731"/>
      <c r="UNL34" s="731"/>
      <c r="UNM34" s="731"/>
      <c r="UNN34" s="731"/>
      <c r="UNO34" s="731"/>
      <c r="UNP34" s="731"/>
      <c r="UNQ34" s="731"/>
      <c r="UNR34" s="731"/>
      <c r="UNS34" s="731"/>
      <c r="UNT34" s="731"/>
      <c r="UNU34" s="731"/>
      <c r="UNV34" s="731"/>
      <c r="UNW34" s="731"/>
      <c r="UNX34" s="731"/>
      <c r="UNY34" s="731"/>
      <c r="UNZ34" s="731"/>
      <c r="UOA34" s="731"/>
      <c r="UOB34" s="731"/>
      <c r="UOC34" s="731"/>
      <c r="UOD34" s="731"/>
      <c r="UOE34" s="731"/>
      <c r="UOF34" s="731"/>
      <c r="UOG34" s="731"/>
      <c r="UOH34" s="731"/>
      <c r="UOI34" s="731"/>
      <c r="UOJ34" s="731"/>
      <c r="UOK34" s="731"/>
      <c r="UOL34" s="731"/>
      <c r="UOM34" s="731"/>
      <c r="UON34" s="731"/>
      <c r="UOO34" s="731"/>
      <c r="UOP34" s="731"/>
      <c r="UOQ34" s="731"/>
      <c r="UOR34" s="731"/>
      <c r="UOS34" s="731"/>
      <c r="UOT34" s="731"/>
      <c r="UOU34" s="731"/>
      <c r="UOV34" s="731"/>
      <c r="UOW34" s="731"/>
      <c r="UOX34" s="731"/>
      <c r="UOY34" s="731"/>
      <c r="UOZ34" s="731"/>
      <c r="UPA34" s="731"/>
      <c r="UPB34" s="731"/>
      <c r="UPC34" s="731"/>
      <c r="UPD34" s="731"/>
      <c r="UPE34" s="731"/>
      <c r="UPF34" s="731"/>
      <c r="UPG34" s="731"/>
      <c r="UPH34" s="731"/>
      <c r="UPI34" s="731"/>
      <c r="UPJ34" s="731"/>
      <c r="UPK34" s="731"/>
      <c r="UPL34" s="731"/>
      <c r="UPM34" s="731"/>
      <c r="UPN34" s="731"/>
      <c r="UPO34" s="731"/>
      <c r="UPP34" s="731"/>
      <c r="UPQ34" s="731"/>
      <c r="UPR34" s="731"/>
      <c r="UPS34" s="731"/>
      <c r="UPT34" s="731"/>
      <c r="UPU34" s="731"/>
      <c r="UPV34" s="731"/>
      <c r="UPW34" s="731"/>
      <c r="UPX34" s="731"/>
      <c r="UPY34" s="731"/>
      <c r="UPZ34" s="731"/>
      <c r="UQA34" s="731"/>
      <c r="UQB34" s="731"/>
      <c r="UQC34" s="731"/>
      <c r="UQD34" s="731"/>
      <c r="UQE34" s="731"/>
      <c r="UQF34" s="731"/>
      <c r="UQG34" s="731"/>
      <c r="UQH34" s="731"/>
      <c r="UQI34" s="731"/>
      <c r="UQJ34" s="731"/>
      <c r="UQK34" s="731"/>
      <c r="UQL34" s="731"/>
      <c r="UQM34" s="731"/>
      <c r="UQN34" s="731"/>
      <c r="UQO34" s="731"/>
      <c r="UQP34" s="731"/>
      <c r="UQQ34" s="731"/>
      <c r="UQR34" s="731"/>
      <c r="UQS34" s="731"/>
      <c r="UQT34" s="731"/>
      <c r="UQU34" s="731"/>
      <c r="UQV34" s="731"/>
      <c r="UQW34" s="731"/>
      <c r="UQX34" s="731"/>
      <c r="UQY34" s="731"/>
      <c r="UQZ34" s="731"/>
      <c r="URA34" s="731"/>
      <c r="URB34" s="731"/>
      <c r="URC34" s="731"/>
      <c r="URD34" s="731"/>
      <c r="URE34" s="731"/>
      <c r="URF34" s="731"/>
      <c r="URG34" s="731"/>
      <c r="URH34" s="731"/>
      <c r="URI34" s="731"/>
      <c r="URJ34" s="731"/>
      <c r="URK34" s="731"/>
      <c r="URL34" s="731"/>
      <c r="URM34" s="731"/>
      <c r="URN34" s="731"/>
      <c r="URO34" s="731"/>
      <c r="URP34" s="731"/>
      <c r="URQ34" s="731"/>
      <c r="URR34" s="731"/>
      <c r="URS34" s="731"/>
      <c r="URT34" s="731"/>
      <c r="URU34" s="731"/>
      <c r="URV34" s="731"/>
      <c r="URW34" s="731"/>
      <c r="URX34" s="731"/>
      <c r="URY34" s="731"/>
      <c r="URZ34" s="731"/>
      <c r="USA34" s="731"/>
      <c r="USB34" s="731"/>
      <c r="USC34" s="731"/>
      <c r="USD34" s="731"/>
      <c r="USE34" s="731"/>
      <c r="USF34" s="731"/>
      <c r="USG34" s="731"/>
      <c r="USH34" s="731"/>
      <c r="USI34" s="731"/>
      <c r="USJ34" s="731"/>
      <c r="USK34" s="731"/>
      <c r="USL34" s="731"/>
      <c r="USM34" s="731"/>
      <c r="USN34" s="731"/>
      <c r="USO34" s="731"/>
      <c r="USP34" s="731"/>
      <c r="USQ34" s="731"/>
      <c r="USR34" s="731"/>
      <c r="USS34" s="731"/>
      <c r="UST34" s="731"/>
      <c r="USU34" s="731"/>
      <c r="USV34" s="731"/>
      <c r="USW34" s="731"/>
      <c r="USX34" s="731"/>
      <c r="USY34" s="731"/>
      <c r="USZ34" s="731"/>
      <c r="UTA34" s="731"/>
      <c r="UTB34" s="731"/>
      <c r="UTC34" s="731"/>
      <c r="UTD34" s="731"/>
      <c r="UTE34" s="731"/>
      <c r="UTF34" s="731"/>
      <c r="UTG34" s="731"/>
      <c r="UTH34" s="731"/>
      <c r="UTI34" s="731"/>
      <c r="UTJ34" s="731"/>
      <c r="UTK34" s="731"/>
      <c r="UTL34" s="731"/>
      <c r="UTM34" s="731"/>
      <c r="UTN34" s="731"/>
      <c r="UTO34" s="731"/>
      <c r="UTP34" s="731"/>
      <c r="UTQ34" s="731"/>
      <c r="UTR34" s="731"/>
      <c r="UTS34" s="731"/>
      <c r="UTT34" s="731"/>
      <c r="UTU34" s="731"/>
      <c r="UTV34" s="731"/>
      <c r="UTW34" s="731"/>
      <c r="UTX34" s="731"/>
      <c r="UTY34" s="731"/>
      <c r="UTZ34" s="731"/>
      <c r="UUA34" s="731"/>
      <c r="UUB34" s="731"/>
      <c r="UUC34" s="731"/>
      <c r="UUD34" s="731"/>
      <c r="UUE34" s="731"/>
      <c r="UUF34" s="731"/>
      <c r="UUG34" s="731"/>
      <c r="UUH34" s="731"/>
      <c r="UUI34" s="731"/>
      <c r="UUJ34" s="731"/>
      <c r="UUK34" s="731"/>
      <c r="UUL34" s="731"/>
      <c r="UUM34" s="731"/>
      <c r="UUN34" s="731"/>
      <c r="UUO34" s="731"/>
      <c r="UUP34" s="731"/>
      <c r="UUQ34" s="731"/>
      <c r="UUR34" s="731"/>
      <c r="UUS34" s="731"/>
      <c r="UUT34" s="731"/>
      <c r="UUU34" s="731"/>
      <c r="UUV34" s="731"/>
      <c r="UUW34" s="731"/>
      <c r="UUX34" s="731"/>
      <c r="UUY34" s="731"/>
      <c r="UUZ34" s="731"/>
      <c r="UVA34" s="731"/>
      <c r="UVB34" s="731"/>
      <c r="UVC34" s="731"/>
      <c r="UVD34" s="731"/>
      <c r="UVE34" s="731"/>
      <c r="UVF34" s="731"/>
      <c r="UVG34" s="731"/>
      <c r="UVH34" s="731"/>
      <c r="UVI34" s="731"/>
      <c r="UVJ34" s="731"/>
      <c r="UVK34" s="731"/>
      <c r="UVL34" s="731"/>
      <c r="UVM34" s="731"/>
      <c r="UVN34" s="731"/>
      <c r="UVO34" s="731"/>
      <c r="UVP34" s="731"/>
      <c r="UVQ34" s="731"/>
      <c r="UVR34" s="731"/>
      <c r="UVS34" s="731"/>
      <c r="UVT34" s="731"/>
      <c r="UVU34" s="731"/>
      <c r="UVV34" s="731"/>
      <c r="UVW34" s="731"/>
      <c r="UVX34" s="731"/>
      <c r="UVY34" s="731"/>
      <c r="UVZ34" s="731"/>
      <c r="UWA34" s="731"/>
      <c r="UWB34" s="731"/>
      <c r="UWC34" s="731"/>
      <c r="UWD34" s="731"/>
      <c r="UWE34" s="731"/>
      <c r="UWF34" s="731"/>
      <c r="UWG34" s="731"/>
      <c r="UWH34" s="731"/>
      <c r="UWI34" s="731"/>
      <c r="UWJ34" s="731"/>
      <c r="UWK34" s="731"/>
      <c r="UWL34" s="731"/>
      <c r="UWM34" s="731"/>
      <c r="UWN34" s="731"/>
      <c r="UWO34" s="731"/>
      <c r="UWP34" s="731"/>
      <c r="UWQ34" s="731"/>
      <c r="UWR34" s="731"/>
      <c r="UWS34" s="731"/>
      <c r="UWT34" s="731"/>
      <c r="UWU34" s="731"/>
      <c r="UWV34" s="731"/>
      <c r="UWW34" s="731"/>
      <c r="UWX34" s="731"/>
      <c r="UWY34" s="731"/>
      <c r="UWZ34" s="731"/>
      <c r="UXA34" s="731"/>
      <c r="UXB34" s="731"/>
      <c r="UXC34" s="731"/>
      <c r="UXD34" s="731"/>
      <c r="UXE34" s="731"/>
      <c r="UXF34" s="731"/>
      <c r="UXG34" s="731"/>
      <c r="UXH34" s="731"/>
      <c r="UXI34" s="731"/>
      <c r="UXJ34" s="731"/>
      <c r="UXK34" s="731"/>
      <c r="UXL34" s="731"/>
      <c r="UXM34" s="731"/>
      <c r="UXN34" s="731"/>
      <c r="UXO34" s="731"/>
      <c r="UXP34" s="731"/>
      <c r="UXQ34" s="731"/>
      <c r="UXR34" s="731"/>
      <c r="UXS34" s="731"/>
      <c r="UXT34" s="731"/>
      <c r="UXU34" s="731"/>
      <c r="UXV34" s="731"/>
      <c r="UXW34" s="731"/>
      <c r="UXX34" s="731"/>
      <c r="UXY34" s="731"/>
      <c r="UXZ34" s="731"/>
      <c r="UYA34" s="731"/>
      <c r="UYB34" s="731"/>
      <c r="UYC34" s="731"/>
      <c r="UYD34" s="731"/>
      <c r="UYE34" s="731"/>
      <c r="UYF34" s="731"/>
      <c r="UYG34" s="731"/>
      <c r="UYH34" s="731"/>
      <c r="UYI34" s="731"/>
      <c r="UYJ34" s="731"/>
      <c r="UYK34" s="731"/>
      <c r="UYL34" s="731"/>
      <c r="UYM34" s="731"/>
      <c r="UYN34" s="731"/>
      <c r="UYO34" s="731"/>
      <c r="UYP34" s="731"/>
      <c r="UYQ34" s="731"/>
      <c r="UYR34" s="731"/>
      <c r="UYS34" s="731"/>
      <c r="UYT34" s="731"/>
      <c r="UYU34" s="731"/>
      <c r="UYV34" s="731"/>
      <c r="UYW34" s="731"/>
      <c r="UYX34" s="731"/>
      <c r="UYY34" s="731"/>
      <c r="UYZ34" s="731"/>
      <c r="UZA34" s="731"/>
      <c r="UZB34" s="731"/>
      <c r="UZC34" s="731"/>
      <c r="UZD34" s="731"/>
      <c r="UZE34" s="731"/>
      <c r="UZF34" s="731"/>
      <c r="UZG34" s="731"/>
      <c r="UZH34" s="731"/>
      <c r="UZI34" s="731"/>
      <c r="UZJ34" s="731"/>
      <c r="UZK34" s="731"/>
      <c r="UZL34" s="731"/>
      <c r="UZM34" s="731"/>
      <c r="UZN34" s="731"/>
      <c r="UZO34" s="731"/>
      <c r="UZP34" s="731"/>
      <c r="UZQ34" s="731"/>
      <c r="UZR34" s="731"/>
      <c r="UZS34" s="731"/>
      <c r="UZT34" s="731"/>
      <c r="UZU34" s="731"/>
      <c r="UZV34" s="731"/>
      <c r="UZW34" s="731"/>
      <c r="UZX34" s="731"/>
      <c r="UZY34" s="731"/>
      <c r="UZZ34" s="731"/>
      <c r="VAA34" s="731"/>
      <c r="VAB34" s="731"/>
      <c r="VAC34" s="731"/>
      <c r="VAD34" s="731"/>
      <c r="VAE34" s="731"/>
      <c r="VAF34" s="731"/>
      <c r="VAG34" s="731"/>
      <c r="VAH34" s="731"/>
      <c r="VAI34" s="731"/>
      <c r="VAJ34" s="731"/>
      <c r="VAK34" s="731"/>
      <c r="VAL34" s="731"/>
      <c r="VAM34" s="731"/>
      <c r="VAN34" s="731"/>
      <c r="VAO34" s="731"/>
      <c r="VAP34" s="731"/>
      <c r="VAQ34" s="731"/>
      <c r="VAR34" s="731"/>
      <c r="VAS34" s="731"/>
      <c r="VAT34" s="731"/>
      <c r="VAU34" s="731"/>
      <c r="VAV34" s="731"/>
      <c r="VAW34" s="731"/>
      <c r="VAX34" s="731"/>
      <c r="VAY34" s="731"/>
      <c r="VAZ34" s="731"/>
      <c r="VBA34" s="731"/>
      <c r="VBB34" s="731"/>
      <c r="VBC34" s="731"/>
      <c r="VBD34" s="731"/>
      <c r="VBE34" s="731"/>
      <c r="VBF34" s="731"/>
      <c r="VBG34" s="731"/>
      <c r="VBH34" s="731"/>
      <c r="VBI34" s="731"/>
      <c r="VBJ34" s="731"/>
      <c r="VBK34" s="731"/>
      <c r="VBL34" s="731"/>
      <c r="VBM34" s="731"/>
      <c r="VBN34" s="731"/>
      <c r="VBO34" s="731"/>
      <c r="VBP34" s="731"/>
      <c r="VBQ34" s="731"/>
      <c r="VBR34" s="731"/>
      <c r="VBS34" s="731"/>
      <c r="VBT34" s="731"/>
      <c r="VBU34" s="731"/>
      <c r="VBV34" s="731"/>
      <c r="VBW34" s="731"/>
      <c r="VBX34" s="731"/>
      <c r="VBY34" s="731"/>
      <c r="VBZ34" s="731"/>
      <c r="VCA34" s="731"/>
      <c r="VCB34" s="731"/>
      <c r="VCC34" s="731"/>
      <c r="VCD34" s="731"/>
      <c r="VCE34" s="731"/>
      <c r="VCF34" s="731"/>
      <c r="VCG34" s="731"/>
      <c r="VCH34" s="731"/>
      <c r="VCI34" s="731"/>
      <c r="VCJ34" s="731"/>
      <c r="VCK34" s="731"/>
      <c r="VCL34" s="731"/>
      <c r="VCM34" s="731"/>
      <c r="VCN34" s="731"/>
      <c r="VCO34" s="731"/>
      <c r="VCP34" s="731"/>
      <c r="VCQ34" s="731"/>
      <c r="VCR34" s="731"/>
      <c r="VCS34" s="731"/>
      <c r="VCT34" s="731"/>
      <c r="VCU34" s="731"/>
      <c r="VCV34" s="731"/>
      <c r="VCW34" s="731"/>
      <c r="VCX34" s="731"/>
      <c r="VCY34" s="731"/>
      <c r="VCZ34" s="731"/>
      <c r="VDA34" s="731"/>
      <c r="VDB34" s="731"/>
      <c r="VDC34" s="731"/>
      <c r="VDD34" s="731"/>
      <c r="VDE34" s="731"/>
      <c r="VDF34" s="731"/>
      <c r="VDG34" s="731"/>
      <c r="VDH34" s="731"/>
      <c r="VDI34" s="731"/>
      <c r="VDJ34" s="731"/>
      <c r="VDK34" s="731"/>
      <c r="VDL34" s="731"/>
      <c r="VDM34" s="731"/>
      <c r="VDN34" s="731"/>
      <c r="VDO34" s="731"/>
      <c r="VDP34" s="731"/>
      <c r="VDQ34" s="731"/>
      <c r="VDR34" s="731"/>
      <c r="VDS34" s="731"/>
      <c r="VDT34" s="731"/>
      <c r="VDU34" s="731"/>
      <c r="VDV34" s="731"/>
      <c r="VDW34" s="731"/>
      <c r="VDX34" s="731"/>
      <c r="VDY34" s="731"/>
      <c r="VDZ34" s="731"/>
      <c r="VEA34" s="731"/>
      <c r="VEB34" s="731"/>
      <c r="VEC34" s="731"/>
      <c r="VED34" s="731"/>
      <c r="VEE34" s="731"/>
      <c r="VEF34" s="731"/>
      <c r="VEG34" s="731"/>
      <c r="VEH34" s="731"/>
      <c r="VEI34" s="731"/>
      <c r="VEJ34" s="731"/>
      <c r="VEK34" s="731"/>
      <c r="VEL34" s="731"/>
      <c r="VEM34" s="731"/>
      <c r="VEN34" s="731"/>
      <c r="VEO34" s="731"/>
      <c r="VEP34" s="731"/>
      <c r="VEQ34" s="731"/>
      <c r="VER34" s="731"/>
      <c r="VES34" s="731"/>
      <c r="VET34" s="731"/>
      <c r="VEU34" s="731"/>
      <c r="VEV34" s="731"/>
      <c r="VEW34" s="731"/>
      <c r="VEX34" s="731"/>
      <c r="VEY34" s="731"/>
      <c r="VEZ34" s="731"/>
      <c r="VFA34" s="731"/>
      <c r="VFB34" s="731"/>
      <c r="VFC34" s="731"/>
      <c r="VFD34" s="731"/>
      <c r="VFE34" s="731"/>
      <c r="VFF34" s="731"/>
      <c r="VFG34" s="731"/>
      <c r="VFH34" s="731"/>
      <c r="VFI34" s="731"/>
      <c r="VFJ34" s="731"/>
      <c r="VFK34" s="731"/>
      <c r="VFL34" s="731"/>
      <c r="VFM34" s="731"/>
      <c r="VFN34" s="731"/>
      <c r="VFO34" s="731"/>
      <c r="VFP34" s="731"/>
      <c r="VFQ34" s="731"/>
      <c r="VFR34" s="731"/>
      <c r="VFS34" s="731"/>
      <c r="VFT34" s="731"/>
      <c r="VFU34" s="731"/>
      <c r="VFV34" s="731"/>
      <c r="VFW34" s="731"/>
      <c r="VFX34" s="731"/>
      <c r="VFY34" s="731"/>
      <c r="VFZ34" s="731"/>
      <c r="VGA34" s="731"/>
      <c r="VGB34" s="731"/>
      <c r="VGC34" s="731"/>
      <c r="VGD34" s="731"/>
      <c r="VGE34" s="731"/>
      <c r="VGF34" s="731"/>
      <c r="VGG34" s="731"/>
      <c r="VGH34" s="731"/>
      <c r="VGI34" s="731"/>
      <c r="VGJ34" s="731"/>
      <c r="VGK34" s="731"/>
      <c r="VGL34" s="731"/>
      <c r="VGM34" s="731"/>
      <c r="VGN34" s="731"/>
      <c r="VGO34" s="731"/>
      <c r="VGP34" s="731"/>
      <c r="VGQ34" s="731"/>
      <c r="VGR34" s="731"/>
      <c r="VGS34" s="731"/>
      <c r="VGT34" s="731"/>
      <c r="VGU34" s="731"/>
      <c r="VGV34" s="731"/>
      <c r="VGW34" s="731"/>
      <c r="VGX34" s="731"/>
      <c r="VGY34" s="731"/>
      <c r="VGZ34" s="731"/>
      <c r="VHA34" s="731"/>
      <c r="VHB34" s="731"/>
      <c r="VHC34" s="731"/>
      <c r="VHD34" s="731"/>
      <c r="VHE34" s="731"/>
      <c r="VHF34" s="731"/>
      <c r="VHG34" s="731"/>
      <c r="VHH34" s="731"/>
      <c r="VHI34" s="731"/>
      <c r="VHJ34" s="731"/>
      <c r="VHK34" s="731"/>
      <c r="VHL34" s="731"/>
      <c r="VHM34" s="731"/>
      <c r="VHN34" s="731"/>
      <c r="VHO34" s="731"/>
      <c r="VHP34" s="731"/>
      <c r="VHQ34" s="731"/>
      <c r="VHR34" s="731"/>
      <c r="VHS34" s="731"/>
      <c r="VHT34" s="731"/>
      <c r="VHU34" s="731"/>
      <c r="VHV34" s="731"/>
      <c r="VHW34" s="731"/>
      <c r="VHX34" s="731"/>
      <c r="VHY34" s="731"/>
      <c r="VHZ34" s="731"/>
      <c r="VIA34" s="731"/>
      <c r="VIB34" s="731"/>
      <c r="VIC34" s="731"/>
      <c r="VID34" s="731"/>
      <c r="VIE34" s="731"/>
      <c r="VIF34" s="731"/>
      <c r="VIG34" s="731"/>
      <c r="VIH34" s="731"/>
      <c r="VII34" s="731"/>
      <c r="VIJ34" s="731"/>
      <c r="VIK34" s="731"/>
      <c r="VIL34" s="731"/>
      <c r="VIM34" s="731"/>
      <c r="VIN34" s="731"/>
      <c r="VIO34" s="731"/>
      <c r="VIP34" s="731"/>
      <c r="VIQ34" s="731"/>
      <c r="VIR34" s="731"/>
      <c r="VIS34" s="731"/>
      <c r="VIT34" s="731"/>
      <c r="VIU34" s="731"/>
      <c r="VIV34" s="731"/>
      <c r="VIW34" s="731"/>
      <c r="VIX34" s="731"/>
      <c r="VIY34" s="731"/>
      <c r="VIZ34" s="731"/>
      <c r="VJA34" s="731"/>
      <c r="VJB34" s="731"/>
      <c r="VJC34" s="731"/>
      <c r="VJD34" s="731"/>
      <c r="VJE34" s="731"/>
      <c r="VJF34" s="731"/>
      <c r="VJG34" s="731"/>
      <c r="VJH34" s="731"/>
      <c r="VJI34" s="731"/>
      <c r="VJJ34" s="731"/>
      <c r="VJK34" s="731"/>
      <c r="VJL34" s="731"/>
      <c r="VJM34" s="731"/>
      <c r="VJN34" s="731"/>
      <c r="VJO34" s="731"/>
      <c r="VJP34" s="731"/>
      <c r="VJQ34" s="731"/>
      <c r="VJR34" s="731"/>
      <c r="VJS34" s="731"/>
      <c r="VJT34" s="731"/>
      <c r="VJU34" s="731"/>
      <c r="VJV34" s="731"/>
      <c r="VJW34" s="731"/>
      <c r="VJX34" s="731"/>
      <c r="VJY34" s="731"/>
      <c r="VJZ34" s="731"/>
      <c r="VKA34" s="731"/>
      <c r="VKB34" s="731"/>
      <c r="VKC34" s="731"/>
      <c r="VKD34" s="731"/>
      <c r="VKE34" s="731"/>
      <c r="VKF34" s="731"/>
      <c r="VKG34" s="731"/>
      <c r="VKH34" s="731"/>
      <c r="VKI34" s="731"/>
      <c r="VKJ34" s="731"/>
      <c r="VKK34" s="731"/>
      <c r="VKL34" s="731"/>
      <c r="VKM34" s="731"/>
      <c r="VKN34" s="731"/>
      <c r="VKO34" s="731"/>
      <c r="VKP34" s="731"/>
      <c r="VKQ34" s="731"/>
      <c r="VKR34" s="731"/>
      <c r="VKS34" s="731"/>
      <c r="VKT34" s="731"/>
      <c r="VKU34" s="731"/>
      <c r="VKV34" s="731"/>
      <c r="VKW34" s="731"/>
      <c r="VKX34" s="731"/>
      <c r="VKY34" s="731"/>
      <c r="VKZ34" s="731"/>
      <c r="VLA34" s="731"/>
      <c r="VLB34" s="731"/>
      <c r="VLC34" s="731"/>
      <c r="VLD34" s="731"/>
      <c r="VLE34" s="731"/>
      <c r="VLF34" s="731"/>
      <c r="VLG34" s="731"/>
      <c r="VLH34" s="731"/>
      <c r="VLI34" s="731"/>
      <c r="VLJ34" s="731"/>
      <c r="VLK34" s="731"/>
      <c r="VLL34" s="731"/>
      <c r="VLM34" s="731"/>
      <c r="VLN34" s="731"/>
      <c r="VLO34" s="731"/>
      <c r="VLP34" s="731"/>
      <c r="VLQ34" s="731"/>
      <c r="VLR34" s="731"/>
      <c r="VLS34" s="731"/>
      <c r="VLT34" s="731"/>
      <c r="VLU34" s="731"/>
      <c r="VLV34" s="731"/>
      <c r="VLW34" s="731"/>
      <c r="VLX34" s="731"/>
      <c r="VLY34" s="731"/>
      <c r="VLZ34" s="731"/>
      <c r="VMA34" s="731"/>
      <c r="VMB34" s="731"/>
      <c r="VMC34" s="731"/>
      <c r="VMD34" s="731"/>
      <c r="VME34" s="731"/>
      <c r="VMF34" s="731"/>
      <c r="VMG34" s="731"/>
      <c r="VMH34" s="731"/>
      <c r="VMI34" s="731"/>
      <c r="VMJ34" s="731"/>
      <c r="VMK34" s="731"/>
      <c r="VML34" s="731"/>
      <c r="VMM34" s="731"/>
      <c r="VMN34" s="731"/>
      <c r="VMO34" s="731"/>
      <c r="VMP34" s="731"/>
      <c r="VMQ34" s="731"/>
      <c r="VMR34" s="731"/>
      <c r="VMS34" s="731"/>
      <c r="VMT34" s="731"/>
      <c r="VMU34" s="731"/>
      <c r="VMV34" s="731"/>
      <c r="VMW34" s="731"/>
      <c r="VMX34" s="731"/>
      <c r="VMY34" s="731"/>
      <c r="VMZ34" s="731"/>
      <c r="VNA34" s="731"/>
      <c r="VNB34" s="731"/>
      <c r="VNC34" s="731"/>
      <c r="VND34" s="731"/>
      <c r="VNE34" s="731"/>
      <c r="VNF34" s="731"/>
      <c r="VNG34" s="731"/>
      <c r="VNH34" s="731"/>
      <c r="VNI34" s="731"/>
      <c r="VNJ34" s="731"/>
      <c r="VNK34" s="731"/>
      <c r="VNL34" s="731"/>
      <c r="VNM34" s="731"/>
      <c r="VNN34" s="731"/>
      <c r="VNO34" s="731"/>
      <c r="VNP34" s="731"/>
      <c r="VNQ34" s="731"/>
      <c r="VNR34" s="731"/>
      <c r="VNS34" s="731"/>
      <c r="VNT34" s="731"/>
      <c r="VNU34" s="731"/>
      <c r="VNV34" s="731"/>
      <c r="VNW34" s="731"/>
      <c r="VNX34" s="731"/>
      <c r="VNY34" s="731"/>
      <c r="VNZ34" s="731"/>
      <c r="VOA34" s="731"/>
      <c r="VOB34" s="731"/>
      <c r="VOC34" s="731"/>
      <c r="VOD34" s="731"/>
      <c r="VOE34" s="731"/>
      <c r="VOF34" s="731"/>
      <c r="VOG34" s="731"/>
      <c r="VOH34" s="731"/>
      <c r="VOI34" s="731"/>
      <c r="VOJ34" s="731"/>
      <c r="VOK34" s="731"/>
      <c r="VOL34" s="731"/>
      <c r="VOM34" s="731"/>
      <c r="VON34" s="731"/>
      <c r="VOO34" s="731"/>
      <c r="VOP34" s="731"/>
      <c r="VOQ34" s="731"/>
      <c r="VOR34" s="731"/>
      <c r="VOS34" s="731"/>
      <c r="VOT34" s="731"/>
      <c r="VOU34" s="731"/>
      <c r="VOV34" s="731"/>
      <c r="VOW34" s="731"/>
      <c r="VOX34" s="731"/>
      <c r="VOY34" s="731"/>
      <c r="VOZ34" s="731"/>
      <c r="VPA34" s="731"/>
      <c r="VPB34" s="731"/>
      <c r="VPC34" s="731"/>
      <c r="VPD34" s="731"/>
      <c r="VPE34" s="731"/>
      <c r="VPF34" s="731"/>
      <c r="VPG34" s="731"/>
      <c r="VPH34" s="731"/>
      <c r="VPI34" s="731"/>
      <c r="VPJ34" s="731"/>
      <c r="VPK34" s="731"/>
      <c r="VPL34" s="731"/>
      <c r="VPM34" s="731"/>
      <c r="VPN34" s="731"/>
      <c r="VPO34" s="731"/>
      <c r="VPP34" s="731"/>
      <c r="VPQ34" s="731"/>
      <c r="VPR34" s="731"/>
      <c r="VPS34" s="731"/>
      <c r="VPT34" s="731"/>
      <c r="VPU34" s="731"/>
      <c r="VPV34" s="731"/>
      <c r="VPW34" s="731"/>
      <c r="VPX34" s="731"/>
      <c r="VPY34" s="731"/>
      <c r="VPZ34" s="731"/>
      <c r="VQA34" s="731"/>
      <c r="VQB34" s="731"/>
      <c r="VQC34" s="731"/>
      <c r="VQD34" s="731"/>
      <c r="VQE34" s="731"/>
      <c r="VQF34" s="731"/>
      <c r="VQG34" s="731"/>
      <c r="VQH34" s="731"/>
      <c r="VQI34" s="731"/>
      <c r="VQJ34" s="731"/>
      <c r="VQK34" s="731"/>
      <c r="VQL34" s="731"/>
      <c r="VQM34" s="731"/>
      <c r="VQN34" s="731"/>
      <c r="VQO34" s="731"/>
      <c r="VQP34" s="731"/>
      <c r="VQQ34" s="731"/>
      <c r="VQR34" s="731"/>
      <c r="VQS34" s="731"/>
      <c r="VQT34" s="731"/>
      <c r="VQU34" s="731"/>
      <c r="VQV34" s="731"/>
      <c r="VQW34" s="731"/>
      <c r="VQX34" s="731"/>
      <c r="VQY34" s="731"/>
      <c r="VQZ34" s="731"/>
      <c r="VRA34" s="731"/>
      <c r="VRB34" s="731"/>
      <c r="VRC34" s="731"/>
      <c r="VRD34" s="731"/>
      <c r="VRE34" s="731"/>
      <c r="VRF34" s="731"/>
      <c r="VRG34" s="731"/>
      <c r="VRH34" s="731"/>
      <c r="VRI34" s="731"/>
      <c r="VRJ34" s="731"/>
      <c r="VRK34" s="731"/>
      <c r="VRL34" s="731"/>
      <c r="VRM34" s="731"/>
      <c r="VRN34" s="731"/>
      <c r="VRO34" s="731"/>
      <c r="VRP34" s="731"/>
      <c r="VRQ34" s="731"/>
      <c r="VRR34" s="731"/>
      <c r="VRS34" s="731"/>
      <c r="VRT34" s="731"/>
      <c r="VRU34" s="731"/>
      <c r="VRV34" s="731"/>
      <c r="VRW34" s="731"/>
      <c r="VRX34" s="731"/>
      <c r="VRY34" s="731"/>
      <c r="VRZ34" s="731"/>
      <c r="VSA34" s="731"/>
      <c r="VSB34" s="731"/>
      <c r="VSC34" s="731"/>
      <c r="VSD34" s="731"/>
      <c r="VSE34" s="731"/>
      <c r="VSF34" s="731"/>
      <c r="VSG34" s="731"/>
      <c r="VSH34" s="731"/>
      <c r="VSI34" s="731"/>
      <c r="VSJ34" s="731"/>
      <c r="VSK34" s="731"/>
      <c r="VSL34" s="731"/>
      <c r="VSM34" s="731"/>
      <c r="VSN34" s="731"/>
      <c r="VSO34" s="731"/>
      <c r="VSP34" s="731"/>
      <c r="VSQ34" s="731"/>
      <c r="VSR34" s="731"/>
      <c r="VSS34" s="731"/>
      <c r="VST34" s="731"/>
      <c r="VSU34" s="731"/>
      <c r="VSV34" s="731"/>
      <c r="VSW34" s="731"/>
      <c r="VSX34" s="731"/>
      <c r="VSY34" s="731"/>
      <c r="VSZ34" s="731"/>
      <c r="VTA34" s="731"/>
      <c r="VTB34" s="731"/>
      <c r="VTC34" s="731"/>
      <c r="VTD34" s="731"/>
      <c r="VTE34" s="731"/>
      <c r="VTF34" s="731"/>
      <c r="VTG34" s="731"/>
      <c r="VTH34" s="731"/>
      <c r="VTI34" s="731"/>
      <c r="VTJ34" s="731"/>
      <c r="VTK34" s="731"/>
      <c r="VTL34" s="731"/>
      <c r="VTM34" s="731"/>
      <c r="VTN34" s="731"/>
      <c r="VTO34" s="731"/>
      <c r="VTP34" s="731"/>
      <c r="VTQ34" s="731"/>
      <c r="VTR34" s="731"/>
      <c r="VTS34" s="731"/>
      <c r="VTT34" s="731"/>
      <c r="VTU34" s="731"/>
      <c r="VTV34" s="731"/>
      <c r="VTW34" s="731"/>
      <c r="VTX34" s="731"/>
      <c r="VTY34" s="731"/>
      <c r="VTZ34" s="731"/>
      <c r="VUA34" s="731"/>
      <c r="VUB34" s="731"/>
      <c r="VUC34" s="731"/>
      <c r="VUD34" s="731"/>
      <c r="VUE34" s="731"/>
      <c r="VUF34" s="731"/>
      <c r="VUG34" s="731"/>
      <c r="VUH34" s="731"/>
      <c r="VUI34" s="731"/>
      <c r="VUJ34" s="731"/>
      <c r="VUK34" s="731"/>
      <c r="VUL34" s="731"/>
      <c r="VUM34" s="731"/>
      <c r="VUN34" s="731"/>
      <c r="VUO34" s="731"/>
      <c r="VUP34" s="731"/>
      <c r="VUQ34" s="731"/>
      <c r="VUR34" s="731"/>
      <c r="VUS34" s="731"/>
      <c r="VUT34" s="731"/>
      <c r="VUU34" s="731"/>
      <c r="VUV34" s="731"/>
      <c r="VUW34" s="731"/>
      <c r="VUX34" s="731"/>
      <c r="VUY34" s="731"/>
      <c r="VUZ34" s="731"/>
      <c r="VVA34" s="731"/>
      <c r="VVB34" s="731"/>
      <c r="VVC34" s="731"/>
      <c r="VVD34" s="731"/>
      <c r="VVE34" s="731"/>
      <c r="VVF34" s="731"/>
      <c r="VVG34" s="731"/>
      <c r="VVH34" s="731"/>
      <c r="VVI34" s="731"/>
      <c r="VVJ34" s="731"/>
      <c r="VVK34" s="731"/>
      <c r="VVL34" s="731"/>
      <c r="VVM34" s="731"/>
      <c r="VVN34" s="731"/>
      <c r="VVO34" s="731"/>
      <c r="VVP34" s="731"/>
      <c r="VVQ34" s="731"/>
      <c r="VVR34" s="731"/>
      <c r="VVS34" s="731"/>
      <c r="VVT34" s="731"/>
      <c r="VVU34" s="731"/>
      <c r="VVV34" s="731"/>
      <c r="VVW34" s="731"/>
      <c r="VVX34" s="731"/>
      <c r="VVY34" s="731"/>
      <c r="VVZ34" s="731"/>
      <c r="VWA34" s="731"/>
      <c r="VWB34" s="731"/>
      <c r="VWC34" s="731"/>
      <c r="VWD34" s="731"/>
      <c r="VWE34" s="731"/>
      <c r="VWF34" s="731"/>
      <c r="VWG34" s="731"/>
      <c r="VWH34" s="731"/>
      <c r="VWI34" s="731"/>
      <c r="VWJ34" s="731"/>
      <c r="VWK34" s="731"/>
      <c r="VWL34" s="731"/>
      <c r="VWM34" s="731"/>
      <c r="VWN34" s="731"/>
      <c r="VWO34" s="731"/>
      <c r="VWP34" s="731"/>
      <c r="VWQ34" s="731"/>
      <c r="VWR34" s="731"/>
      <c r="VWS34" s="731"/>
      <c r="VWT34" s="731"/>
      <c r="VWU34" s="731"/>
      <c r="VWV34" s="731"/>
      <c r="VWW34" s="731"/>
      <c r="VWX34" s="731"/>
      <c r="VWY34" s="731"/>
      <c r="VWZ34" s="731"/>
      <c r="VXA34" s="731"/>
      <c r="VXB34" s="731"/>
      <c r="VXC34" s="731"/>
      <c r="VXD34" s="731"/>
      <c r="VXE34" s="731"/>
      <c r="VXF34" s="731"/>
      <c r="VXG34" s="731"/>
      <c r="VXH34" s="731"/>
      <c r="VXI34" s="731"/>
      <c r="VXJ34" s="731"/>
      <c r="VXK34" s="731"/>
      <c r="VXL34" s="731"/>
      <c r="VXM34" s="731"/>
      <c r="VXN34" s="731"/>
      <c r="VXO34" s="731"/>
      <c r="VXP34" s="731"/>
      <c r="VXQ34" s="731"/>
      <c r="VXR34" s="731"/>
      <c r="VXS34" s="731"/>
      <c r="VXT34" s="731"/>
      <c r="VXU34" s="731"/>
      <c r="VXV34" s="731"/>
      <c r="VXW34" s="731"/>
      <c r="VXX34" s="731"/>
      <c r="VXY34" s="731"/>
      <c r="VXZ34" s="731"/>
      <c r="VYA34" s="731"/>
      <c r="VYB34" s="731"/>
      <c r="VYC34" s="731"/>
      <c r="VYD34" s="731"/>
      <c r="VYE34" s="731"/>
      <c r="VYF34" s="731"/>
      <c r="VYG34" s="731"/>
      <c r="VYH34" s="731"/>
      <c r="VYI34" s="731"/>
      <c r="VYJ34" s="731"/>
      <c r="VYK34" s="731"/>
      <c r="VYL34" s="731"/>
      <c r="VYM34" s="731"/>
      <c r="VYN34" s="731"/>
      <c r="VYO34" s="731"/>
      <c r="VYP34" s="731"/>
      <c r="VYQ34" s="731"/>
      <c r="VYR34" s="731"/>
      <c r="VYS34" s="731"/>
      <c r="VYT34" s="731"/>
      <c r="VYU34" s="731"/>
      <c r="VYV34" s="731"/>
      <c r="VYW34" s="731"/>
      <c r="VYX34" s="731"/>
      <c r="VYY34" s="731"/>
      <c r="VYZ34" s="731"/>
      <c r="VZA34" s="731"/>
      <c r="VZB34" s="731"/>
      <c r="VZC34" s="731"/>
      <c r="VZD34" s="731"/>
      <c r="VZE34" s="731"/>
      <c r="VZF34" s="731"/>
      <c r="VZG34" s="731"/>
      <c r="VZH34" s="731"/>
      <c r="VZI34" s="731"/>
      <c r="VZJ34" s="731"/>
      <c r="VZK34" s="731"/>
      <c r="VZL34" s="731"/>
      <c r="VZM34" s="731"/>
      <c r="VZN34" s="731"/>
      <c r="VZO34" s="731"/>
      <c r="VZP34" s="731"/>
      <c r="VZQ34" s="731"/>
      <c r="VZR34" s="731"/>
      <c r="VZS34" s="731"/>
      <c r="VZT34" s="731"/>
      <c r="VZU34" s="731"/>
      <c r="VZV34" s="731"/>
      <c r="VZW34" s="731"/>
      <c r="VZX34" s="731"/>
      <c r="VZY34" s="731"/>
      <c r="VZZ34" s="731"/>
      <c r="WAA34" s="731"/>
      <c r="WAB34" s="731"/>
      <c r="WAC34" s="731"/>
      <c r="WAD34" s="731"/>
      <c r="WAE34" s="731"/>
      <c r="WAF34" s="731"/>
      <c r="WAG34" s="731"/>
      <c r="WAH34" s="731"/>
      <c r="WAI34" s="731"/>
      <c r="WAJ34" s="731"/>
      <c r="WAK34" s="731"/>
      <c r="WAL34" s="731"/>
      <c r="WAM34" s="731"/>
      <c r="WAN34" s="731"/>
      <c r="WAO34" s="731"/>
      <c r="WAP34" s="731"/>
      <c r="WAQ34" s="731"/>
      <c r="WAR34" s="731"/>
      <c r="WAS34" s="731"/>
      <c r="WAT34" s="731"/>
      <c r="WAU34" s="731"/>
      <c r="WAV34" s="731"/>
      <c r="WAW34" s="731"/>
      <c r="WAX34" s="731"/>
      <c r="WAY34" s="731"/>
      <c r="WAZ34" s="731"/>
      <c r="WBA34" s="731"/>
      <c r="WBB34" s="731"/>
      <c r="WBC34" s="731"/>
      <c r="WBD34" s="731"/>
      <c r="WBE34" s="731"/>
      <c r="WBF34" s="731"/>
      <c r="WBG34" s="731"/>
      <c r="WBH34" s="731"/>
      <c r="WBI34" s="731"/>
      <c r="WBJ34" s="731"/>
      <c r="WBK34" s="731"/>
      <c r="WBL34" s="731"/>
      <c r="WBM34" s="731"/>
      <c r="WBN34" s="731"/>
      <c r="WBO34" s="731"/>
      <c r="WBP34" s="731"/>
      <c r="WBQ34" s="731"/>
      <c r="WBR34" s="731"/>
      <c r="WBS34" s="731"/>
      <c r="WBT34" s="731"/>
      <c r="WBU34" s="731"/>
      <c r="WBV34" s="731"/>
      <c r="WBW34" s="731"/>
      <c r="WBX34" s="731"/>
      <c r="WBY34" s="731"/>
      <c r="WBZ34" s="731"/>
      <c r="WCA34" s="731"/>
      <c r="WCB34" s="731"/>
      <c r="WCC34" s="731"/>
      <c r="WCD34" s="731"/>
      <c r="WCE34" s="731"/>
      <c r="WCF34" s="731"/>
      <c r="WCG34" s="731"/>
      <c r="WCH34" s="731"/>
      <c r="WCI34" s="731"/>
      <c r="WCJ34" s="731"/>
      <c r="WCK34" s="731"/>
      <c r="WCL34" s="731"/>
      <c r="WCM34" s="731"/>
      <c r="WCN34" s="731"/>
      <c r="WCO34" s="731"/>
      <c r="WCP34" s="731"/>
      <c r="WCQ34" s="731"/>
      <c r="WCR34" s="731"/>
      <c r="WCS34" s="731"/>
      <c r="WCT34" s="731"/>
      <c r="WCU34" s="731"/>
      <c r="WCV34" s="731"/>
      <c r="WCW34" s="731"/>
      <c r="WCX34" s="731"/>
      <c r="WCY34" s="731"/>
      <c r="WCZ34" s="731"/>
      <c r="WDA34" s="731"/>
      <c r="WDB34" s="731"/>
      <c r="WDC34" s="731"/>
      <c r="WDD34" s="731"/>
      <c r="WDE34" s="731"/>
      <c r="WDF34" s="731"/>
      <c r="WDG34" s="731"/>
      <c r="WDH34" s="731"/>
      <c r="WDI34" s="731"/>
      <c r="WDJ34" s="731"/>
      <c r="WDK34" s="731"/>
      <c r="WDL34" s="731"/>
      <c r="WDM34" s="731"/>
      <c r="WDN34" s="731"/>
      <c r="WDO34" s="731"/>
      <c r="WDP34" s="731"/>
      <c r="WDQ34" s="731"/>
      <c r="WDR34" s="731"/>
      <c r="WDS34" s="731"/>
      <c r="WDT34" s="731"/>
      <c r="WDU34" s="731"/>
      <c r="WDV34" s="731"/>
      <c r="WDW34" s="731"/>
      <c r="WDX34" s="731"/>
      <c r="WDY34" s="731"/>
      <c r="WDZ34" s="731"/>
      <c r="WEA34" s="731"/>
      <c r="WEB34" s="731"/>
      <c r="WEC34" s="731"/>
      <c r="WED34" s="731"/>
      <c r="WEE34" s="731"/>
      <c r="WEF34" s="731"/>
      <c r="WEG34" s="731"/>
      <c r="WEH34" s="731"/>
      <c r="WEI34" s="731"/>
      <c r="WEJ34" s="731"/>
      <c r="WEK34" s="731"/>
      <c r="WEL34" s="731"/>
      <c r="WEM34" s="731"/>
      <c r="WEN34" s="731"/>
      <c r="WEO34" s="731"/>
      <c r="WEP34" s="731"/>
      <c r="WEQ34" s="731"/>
      <c r="WER34" s="731"/>
      <c r="WES34" s="731"/>
      <c r="WET34" s="731"/>
      <c r="WEU34" s="731"/>
      <c r="WEV34" s="731"/>
      <c r="WEW34" s="731"/>
      <c r="WEX34" s="731"/>
      <c r="WEY34" s="731"/>
      <c r="WEZ34" s="731"/>
      <c r="WFA34" s="731"/>
      <c r="WFB34" s="731"/>
      <c r="WFC34" s="731"/>
      <c r="WFD34" s="731"/>
      <c r="WFE34" s="731"/>
      <c r="WFF34" s="731"/>
      <c r="WFG34" s="731"/>
      <c r="WFH34" s="731"/>
      <c r="WFI34" s="731"/>
      <c r="WFJ34" s="731"/>
      <c r="WFK34" s="731"/>
      <c r="WFL34" s="731"/>
      <c r="WFM34" s="731"/>
      <c r="WFN34" s="731"/>
      <c r="WFO34" s="731"/>
      <c r="WFP34" s="731"/>
      <c r="WFQ34" s="731"/>
      <c r="WFR34" s="731"/>
      <c r="WFS34" s="731"/>
      <c r="WFT34" s="731"/>
      <c r="WFU34" s="731"/>
      <c r="WFV34" s="731"/>
      <c r="WFW34" s="731"/>
      <c r="WFX34" s="731"/>
      <c r="WFY34" s="731"/>
      <c r="WFZ34" s="731"/>
      <c r="WGA34" s="731"/>
      <c r="WGB34" s="731"/>
      <c r="WGC34" s="731"/>
      <c r="WGD34" s="731"/>
      <c r="WGE34" s="731"/>
      <c r="WGF34" s="731"/>
      <c r="WGG34" s="731"/>
      <c r="WGH34" s="731"/>
      <c r="WGI34" s="731"/>
      <c r="WGJ34" s="731"/>
      <c r="WGK34" s="731"/>
      <c r="WGL34" s="731"/>
      <c r="WGM34" s="731"/>
      <c r="WGN34" s="731"/>
      <c r="WGO34" s="731"/>
      <c r="WGP34" s="731"/>
      <c r="WGQ34" s="731"/>
      <c r="WGR34" s="731"/>
      <c r="WGS34" s="731"/>
      <c r="WGT34" s="731"/>
      <c r="WGU34" s="731"/>
      <c r="WGV34" s="731"/>
      <c r="WGW34" s="731"/>
      <c r="WGX34" s="731"/>
      <c r="WGY34" s="731"/>
      <c r="WGZ34" s="731"/>
      <c r="WHA34" s="731"/>
      <c r="WHB34" s="731"/>
      <c r="WHC34" s="731"/>
      <c r="WHD34" s="731"/>
      <c r="WHE34" s="731"/>
      <c r="WHF34" s="731"/>
      <c r="WHG34" s="731"/>
      <c r="WHH34" s="731"/>
      <c r="WHI34" s="731"/>
      <c r="WHJ34" s="731"/>
      <c r="WHK34" s="731"/>
      <c r="WHL34" s="731"/>
      <c r="WHM34" s="731"/>
      <c r="WHN34" s="731"/>
      <c r="WHO34" s="731"/>
      <c r="WHP34" s="731"/>
      <c r="WHQ34" s="731"/>
      <c r="WHR34" s="731"/>
      <c r="WHS34" s="731"/>
      <c r="WHT34" s="731"/>
      <c r="WHU34" s="731"/>
      <c r="WHV34" s="731"/>
      <c r="WHW34" s="731"/>
      <c r="WHX34" s="731"/>
      <c r="WHY34" s="731"/>
      <c r="WHZ34" s="731"/>
      <c r="WIA34" s="731"/>
      <c r="WIB34" s="731"/>
      <c r="WIC34" s="731"/>
      <c r="WID34" s="731"/>
      <c r="WIE34" s="731"/>
      <c r="WIF34" s="731"/>
      <c r="WIG34" s="731"/>
      <c r="WIH34" s="731"/>
      <c r="WII34" s="731"/>
      <c r="WIJ34" s="731"/>
      <c r="WIK34" s="731"/>
      <c r="WIL34" s="731"/>
      <c r="WIM34" s="731"/>
      <c r="WIN34" s="731"/>
      <c r="WIO34" s="731"/>
      <c r="WIP34" s="731"/>
      <c r="WIQ34" s="731"/>
      <c r="WIR34" s="731"/>
      <c r="WIS34" s="731"/>
      <c r="WIT34" s="731"/>
      <c r="WIU34" s="731"/>
      <c r="WIV34" s="731"/>
      <c r="WIW34" s="731"/>
      <c r="WIX34" s="731"/>
      <c r="WIY34" s="731"/>
      <c r="WIZ34" s="731"/>
      <c r="WJA34" s="731"/>
      <c r="WJB34" s="731"/>
      <c r="WJC34" s="731"/>
      <c r="WJD34" s="731"/>
      <c r="WJE34" s="731"/>
      <c r="WJF34" s="731"/>
      <c r="WJG34" s="731"/>
      <c r="WJH34" s="731"/>
      <c r="WJI34" s="731"/>
      <c r="WJJ34" s="731"/>
      <c r="WJK34" s="731"/>
      <c r="WJL34" s="731"/>
      <c r="WJM34" s="731"/>
      <c r="WJN34" s="731"/>
      <c r="WJO34" s="731"/>
      <c r="WJP34" s="731"/>
      <c r="WJQ34" s="731"/>
      <c r="WJR34" s="731"/>
      <c r="WJS34" s="731"/>
      <c r="WJT34" s="731"/>
      <c r="WJU34" s="731"/>
      <c r="WJV34" s="731"/>
      <c r="WJW34" s="731"/>
      <c r="WJX34" s="731"/>
      <c r="WJY34" s="731"/>
      <c r="WJZ34" s="731"/>
      <c r="WKA34" s="731"/>
      <c r="WKB34" s="731"/>
      <c r="WKC34" s="731"/>
      <c r="WKD34" s="731"/>
      <c r="WKE34" s="731"/>
      <c r="WKF34" s="731"/>
      <c r="WKG34" s="731"/>
      <c r="WKH34" s="731"/>
      <c r="WKI34" s="731"/>
      <c r="WKJ34" s="731"/>
      <c r="WKK34" s="731"/>
      <c r="WKL34" s="731"/>
      <c r="WKM34" s="731"/>
      <c r="WKN34" s="731"/>
      <c r="WKO34" s="731"/>
      <c r="WKP34" s="731"/>
      <c r="WKQ34" s="731"/>
      <c r="WKR34" s="731"/>
      <c r="WKS34" s="731"/>
      <c r="WKT34" s="731"/>
      <c r="WKU34" s="731"/>
      <c r="WKV34" s="731"/>
      <c r="WKW34" s="731"/>
      <c r="WKX34" s="731"/>
      <c r="WKY34" s="731"/>
      <c r="WKZ34" s="731"/>
      <c r="WLA34" s="731"/>
      <c r="WLB34" s="731"/>
      <c r="WLC34" s="731"/>
      <c r="WLD34" s="731"/>
      <c r="WLE34" s="731"/>
      <c r="WLF34" s="731"/>
      <c r="WLG34" s="731"/>
      <c r="WLH34" s="731"/>
      <c r="WLI34" s="731"/>
      <c r="WLJ34" s="731"/>
      <c r="WLK34" s="731"/>
      <c r="WLL34" s="731"/>
      <c r="WLM34" s="731"/>
      <c r="WLN34" s="731"/>
      <c r="WLO34" s="731"/>
      <c r="WLP34" s="731"/>
      <c r="WLQ34" s="731"/>
      <c r="WLR34" s="731"/>
      <c r="WLS34" s="731"/>
      <c r="WLT34" s="731"/>
      <c r="WLU34" s="731"/>
      <c r="WLV34" s="731"/>
      <c r="WLW34" s="731"/>
      <c r="WLX34" s="731"/>
      <c r="WLY34" s="731"/>
      <c r="WLZ34" s="731"/>
      <c r="WMA34" s="731"/>
      <c r="WMB34" s="731"/>
      <c r="WMC34" s="731"/>
      <c r="WMD34" s="731"/>
      <c r="WME34" s="731"/>
      <c r="WMF34" s="731"/>
      <c r="WMG34" s="731"/>
      <c r="WMH34" s="731"/>
      <c r="WMI34" s="731"/>
      <c r="WMJ34" s="731"/>
      <c r="WMK34" s="731"/>
      <c r="WML34" s="731"/>
      <c r="WMM34" s="731"/>
      <c r="WMN34" s="731"/>
      <c r="WMO34" s="731"/>
      <c r="WMP34" s="731"/>
      <c r="WMQ34" s="731"/>
      <c r="WMR34" s="731"/>
      <c r="WMS34" s="731"/>
      <c r="WMT34" s="731"/>
      <c r="WMU34" s="731"/>
      <c r="WMV34" s="731"/>
      <c r="WMW34" s="731"/>
      <c r="WMX34" s="731"/>
      <c r="WMY34" s="731"/>
      <c r="WMZ34" s="731"/>
      <c r="WNA34" s="731"/>
      <c r="WNB34" s="731"/>
      <c r="WNC34" s="731"/>
      <c r="WND34" s="731"/>
      <c r="WNE34" s="731"/>
      <c r="WNF34" s="731"/>
      <c r="WNG34" s="731"/>
      <c r="WNH34" s="731"/>
      <c r="WNI34" s="731"/>
      <c r="WNJ34" s="731"/>
      <c r="WNK34" s="731"/>
      <c r="WNL34" s="731"/>
      <c r="WNM34" s="731"/>
      <c r="WNN34" s="731"/>
      <c r="WNO34" s="731"/>
      <c r="WNP34" s="731"/>
      <c r="WNQ34" s="731"/>
      <c r="WNR34" s="731"/>
      <c r="WNS34" s="731"/>
      <c r="WNT34" s="731"/>
      <c r="WNU34" s="731"/>
      <c r="WNV34" s="731"/>
      <c r="WNW34" s="731"/>
      <c r="WNX34" s="731"/>
      <c r="WNY34" s="731"/>
      <c r="WNZ34" s="731"/>
      <c r="WOA34" s="731"/>
      <c r="WOB34" s="731"/>
      <c r="WOC34" s="731"/>
      <c r="WOD34" s="731"/>
      <c r="WOE34" s="731"/>
      <c r="WOF34" s="731"/>
      <c r="WOG34" s="731"/>
      <c r="WOH34" s="731"/>
      <c r="WOI34" s="731"/>
      <c r="WOJ34" s="731"/>
      <c r="WOK34" s="731"/>
      <c r="WOL34" s="731"/>
      <c r="WOM34" s="731"/>
      <c r="WON34" s="731"/>
      <c r="WOO34" s="731"/>
      <c r="WOP34" s="731"/>
      <c r="WOQ34" s="731"/>
      <c r="WOR34" s="731"/>
      <c r="WOS34" s="731"/>
      <c r="WOT34" s="731"/>
      <c r="WOU34" s="731"/>
      <c r="WOV34" s="731"/>
      <c r="WOW34" s="731"/>
      <c r="WOX34" s="731"/>
      <c r="WOY34" s="731"/>
      <c r="WOZ34" s="731"/>
      <c r="WPA34" s="731"/>
      <c r="WPB34" s="731"/>
      <c r="WPC34" s="731"/>
      <c r="WPD34" s="731"/>
      <c r="WPE34" s="731"/>
      <c r="WPF34" s="731"/>
      <c r="WPG34" s="731"/>
      <c r="WPH34" s="731"/>
      <c r="WPI34" s="731"/>
      <c r="WPJ34" s="731"/>
      <c r="WPK34" s="731"/>
      <c r="WPL34" s="731"/>
      <c r="WPM34" s="731"/>
      <c r="WPN34" s="731"/>
      <c r="WPO34" s="731"/>
      <c r="WPP34" s="731"/>
      <c r="WPQ34" s="731"/>
      <c r="WPR34" s="731"/>
      <c r="WPS34" s="731"/>
      <c r="WPT34" s="731"/>
      <c r="WPU34" s="731"/>
      <c r="WPV34" s="731"/>
      <c r="WPW34" s="731"/>
      <c r="WPX34" s="731"/>
      <c r="WPY34" s="731"/>
      <c r="WPZ34" s="731"/>
      <c r="WQA34" s="731"/>
      <c r="WQB34" s="731"/>
      <c r="WQC34" s="731"/>
      <c r="WQD34" s="731"/>
      <c r="WQE34" s="731"/>
      <c r="WQF34" s="731"/>
      <c r="WQG34" s="731"/>
      <c r="WQH34" s="731"/>
      <c r="WQI34" s="731"/>
      <c r="WQJ34" s="731"/>
      <c r="WQK34" s="731"/>
      <c r="WQL34" s="731"/>
      <c r="WQM34" s="731"/>
      <c r="WQN34" s="731"/>
      <c r="WQO34" s="731"/>
      <c r="WQP34" s="731"/>
      <c r="WQQ34" s="731"/>
      <c r="WQR34" s="731"/>
      <c r="WQS34" s="731"/>
      <c r="WQT34" s="731"/>
      <c r="WQU34" s="731"/>
      <c r="WQV34" s="731"/>
      <c r="WQW34" s="731"/>
      <c r="WQX34" s="731"/>
      <c r="WQY34" s="731"/>
      <c r="WQZ34" s="731"/>
      <c r="WRA34" s="731"/>
      <c r="WRB34" s="731"/>
      <c r="WRC34" s="731"/>
      <c r="WRD34" s="731"/>
      <c r="WRE34" s="731"/>
      <c r="WRF34" s="731"/>
      <c r="WRG34" s="731"/>
      <c r="WRH34" s="731"/>
      <c r="WRI34" s="731"/>
      <c r="WRJ34" s="731"/>
      <c r="WRK34" s="731"/>
      <c r="WRL34" s="731"/>
      <c r="WRM34" s="731"/>
      <c r="WRN34" s="731"/>
      <c r="WRO34" s="731"/>
      <c r="WRP34" s="731"/>
      <c r="WRQ34" s="731"/>
      <c r="WRR34" s="731"/>
      <c r="WRS34" s="731"/>
      <c r="WRT34" s="731"/>
      <c r="WRU34" s="731"/>
      <c r="WRV34" s="731"/>
      <c r="WRW34" s="731"/>
      <c r="WRX34" s="731"/>
      <c r="WRY34" s="731"/>
      <c r="WRZ34" s="731"/>
      <c r="WSA34" s="731"/>
      <c r="WSB34" s="731"/>
      <c r="WSC34" s="731"/>
      <c r="WSD34" s="731"/>
      <c r="WSE34" s="731"/>
      <c r="WSF34" s="731"/>
      <c r="WSG34" s="731"/>
      <c r="WSH34" s="731"/>
      <c r="WSI34" s="731"/>
      <c r="WSJ34" s="731"/>
      <c r="WSK34" s="731"/>
      <c r="WSL34" s="731"/>
      <c r="WSM34" s="731"/>
      <c r="WSN34" s="731"/>
      <c r="WSO34" s="731"/>
      <c r="WSP34" s="731"/>
      <c r="WSQ34" s="731"/>
      <c r="WSR34" s="731"/>
      <c r="WSS34" s="731"/>
      <c r="WST34" s="731"/>
      <c r="WSU34" s="731"/>
      <c r="WSV34" s="731"/>
      <c r="WSW34" s="731"/>
      <c r="WSX34" s="731"/>
      <c r="WSY34" s="731"/>
      <c r="WSZ34" s="731"/>
      <c r="WTA34" s="731"/>
      <c r="WTB34" s="731"/>
      <c r="WTC34" s="731"/>
      <c r="WTD34" s="731"/>
      <c r="WTE34" s="731"/>
      <c r="WTF34" s="731"/>
      <c r="WTG34" s="731"/>
      <c r="WTH34" s="731"/>
      <c r="WTI34" s="731"/>
      <c r="WTJ34" s="731"/>
      <c r="WTK34" s="731"/>
      <c r="WTL34" s="731"/>
      <c r="WTM34" s="731"/>
      <c r="WTN34" s="731"/>
      <c r="WTO34" s="731"/>
      <c r="WTP34" s="731"/>
      <c r="WTQ34" s="731"/>
      <c r="WTR34" s="731"/>
      <c r="WTS34" s="731"/>
      <c r="WTT34" s="731"/>
      <c r="WTU34" s="731"/>
      <c r="WTV34" s="731"/>
      <c r="WTW34" s="731"/>
      <c r="WTX34" s="731"/>
      <c r="WTY34" s="731"/>
      <c r="WTZ34" s="731"/>
      <c r="WUA34" s="731"/>
      <c r="WUB34" s="731"/>
      <c r="WUC34" s="731"/>
      <c r="WUD34" s="731"/>
      <c r="WUE34" s="731"/>
      <c r="WUF34" s="731"/>
      <c r="WUG34" s="731"/>
      <c r="WUH34" s="731"/>
      <c r="WUI34" s="731"/>
      <c r="WUJ34" s="731"/>
      <c r="WUK34" s="731"/>
      <c r="WUL34" s="731"/>
      <c r="WUM34" s="731"/>
      <c r="WUN34" s="731"/>
      <c r="WUO34" s="731"/>
      <c r="WUP34" s="731"/>
      <c r="WUQ34" s="731"/>
      <c r="WUR34" s="731"/>
      <c r="WUS34" s="731"/>
      <c r="WUT34" s="731"/>
      <c r="WUU34" s="731"/>
      <c r="WUV34" s="731"/>
      <c r="WUW34" s="731"/>
      <c r="WUX34" s="731"/>
      <c r="WUY34" s="731"/>
      <c r="WUZ34" s="731"/>
      <c r="WVA34" s="731"/>
      <c r="WVB34" s="731"/>
      <c r="WVC34" s="731"/>
      <c r="WVD34" s="731"/>
      <c r="WVE34" s="731"/>
      <c r="WVF34" s="731"/>
      <c r="WVG34" s="731"/>
      <c r="WVH34" s="731"/>
      <c r="WVI34" s="731"/>
      <c r="WVJ34" s="731"/>
      <c r="WVK34" s="731"/>
      <c r="WVL34" s="731"/>
      <c r="WVM34" s="731"/>
      <c r="WVN34" s="731"/>
      <c r="WVO34" s="731"/>
      <c r="WVP34" s="731"/>
      <c r="WVQ34" s="731"/>
      <c r="WVR34" s="731"/>
      <c r="WVS34" s="731"/>
      <c r="WVT34" s="731"/>
      <c r="WVU34" s="731"/>
      <c r="WVV34" s="731"/>
      <c r="WVW34" s="731"/>
      <c r="WVX34" s="731"/>
      <c r="WVY34" s="731"/>
      <c r="WVZ34" s="731"/>
      <c r="WWA34" s="731"/>
      <c r="WWB34" s="731"/>
      <c r="WWC34" s="731"/>
      <c r="WWD34" s="731"/>
      <c r="WWE34" s="731"/>
      <c r="WWF34" s="731"/>
      <c r="WWG34" s="731"/>
      <c r="WWH34" s="731"/>
      <c r="WWI34" s="731"/>
      <c r="WWJ34" s="731"/>
      <c r="WWK34" s="731"/>
      <c r="WWL34" s="731"/>
      <c r="WWM34" s="731"/>
      <c r="WWN34" s="731"/>
      <c r="WWO34" s="731"/>
      <c r="WWP34" s="731"/>
      <c r="WWQ34" s="731"/>
      <c r="WWR34" s="731"/>
      <c r="WWS34" s="731"/>
      <c r="WWT34" s="731"/>
      <c r="WWU34" s="731"/>
      <c r="WWV34" s="731"/>
      <c r="WWW34" s="731"/>
      <c r="WWX34" s="731"/>
      <c r="WWY34" s="731"/>
      <c r="WWZ34" s="731"/>
      <c r="WXA34" s="731"/>
      <c r="WXB34" s="731"/>
      <c r="WXC34" s="731"/>
      <c r="WXD34" s="731"/>
      <c r="WXE34" s="731"/>
      <c r="WXF34" s="731"/>
      <c r="WXG34" s="731"/>
      <c r="WXH34" s="731"/>
      <c r="WXI34" s="731"/>
      <c r="WXJ34" s="731"/>
      <c r="WXK34" s="731"/>
      <c r="WXL34" s="731"/>
      <c r="WXM34" s="731"/>
      <c r="WXN34" s="731"/>
      <c r="WXO34" s="731"/>
      <c r="WXP34" s="731"/>
      <c r="WXQ34" s="731"/>
      <c r="WXR34" s="731"/>
      <c r="WXS34" s="731"/>
      <c r="WXT34" s="731"/>
      <c r="WXU34" s="731"/>
      <c r="WXV34" s="731"/>
      <c r="WXW34" s="731"/>
      <c r="WXX34" s="731"/>
      <c r="WXY34" s="731"/>
      <c r="WXZ34" s="731"/>
      <c r="WYA34" s="731"/>
      <c r="WYB34" s="731"/>
      <c r="WYC34" s="731"/>
      <c r="WYD34" s="731"/>
      <c r="WYE34" s="731"/>
      <c r="WYF34" s="731"/>
      <c r="WYG34" s="731"/>
      <c r="WYH34" s="731"/>
      <c r="WYI34" s="731"/>
      <c r="WYJ34" s="731"/>
      <c r="WYK34" s="731"/>
      <c r="WYL34" s="731"/>
      <c r="WYM34" s="731"/>
      <c r="WYN34" s="731"/>
      <c r="WYO34" s="731"/>
      <c r="WYP34" s="731"/>
      <c r="WYQ34" s="731"/>
      <c r="WYR34" s="731"/>
      <c r="WYS34" s="731"/>
      <c r="WYT34" s="731"/>
      <c r="WYU34" s="731"/>
      <c r="WYV34" s="731"/>
      <c r="WYW34" s="731"/>
      <c r="WYX34" s="731"/>
      <c r="WYY34" s="731"/>
      <c r="WYZ34" s="731"/>
      <c r="WZA34" s="731"/>
      <c r="WZB34" s="731"/>
      <c r="WZC34" s="731"/>
      <c r="WZD34" s="731"/>
      <c r="WZE34" s="731"/>
      <c r="WZF34" s="731"/>
      <c r="WZG34" s="731"/>
      <c r="WZH34" s="731"/>
      <c r="WZI34" s="731"/>
      <c r="WZJ34" s="731"/>
      <c r="WZK34" s="731"/>
      <c r="WZL34" s="731"/>
      <c r="WZM34" s="731"/>
      <c r="WZN34" s="731"/>
      <c r="WZO34" s="731"/>
      <c r="WZP34" s="731"/>
      <c r="WZQ34" s="731"/>
      <c r="WZR34" s="731"/>
      <c r="WZS34" s="731"/>
      <c r="WZT34" s="731"/>
      <c r="WZU34" s="731"/>
      <c r="WZV34" s="731"/>
      <c r="WZW34" s="731"/>
      <c r="WZX34" s="731"/>
      <c r="WZY34" s="731"/>
      <c r="WZZ34" s="731"/>
      <c r="XAA34" s="731"/>
      <c r="XAB34" s="731"/>
      <c r="XAC34" s="731"/>
      <c r="XAD34" s="731"/>
      <c r="XAE34" s="731"/>
      <c r="XAF34" s="731"/>
      <c r="XAG34" s="731"/>
      <c r="XAH34" s="731"/>
      <c r="XAI34" s="731"/>
      <c r="XAJ34" s="731"/>
      <c r="XAK34" s="731"/>
      <c r="XAL34" s="731"/>
      <c r="XAM34" s="731"/>
      <c r="XAN34" s="731"/>
      <c r="XAO34" s="731"/>
      <c r="XAP34" s="731"/>
      <c r="XAQ34" s="731"/>
      <c r="XAR34" s="731"/>
      <c r="XAS34" s="731"/>
      <c r="XAT34" s="731"/>
      <c r="XAU34" s="731"/>
      <c r="XAV34" s="731"/>
      <c r="XAW34" s="731"/>
      <c r="XAX34" s="731"/>
      <c r="XAY34" s="731"/>
      <c r="XAZ34" s="731"/>
      <c r="XBA34" s="731"/>
      <c r="XBB34" s="731"/>
      <c r="XBC34" s="731"/>
      <c r="XBD34" s="731"/>
      <c r="XBE34" s="731"/>
      <c r="XBF34" s="731"/>
      <c r="XBG34" s="731"/>
      <c r="XBH34" s="731"/>
      <c r="XBI34" s="731"/>
      <c r="XBJ34" s="731"/>
      <c r="XBK34" s="731"/>
      <c r="XBL34" s="731"/>
      <c r="XBM34" s="731"/>
      <c r="XBN34" s="731"/>
      <c r="XBO34" s="731"/>
      <c r="XBP34" s="731"/>
      <c r="XBQ34" s="731"/>
      <c r="XBR34" s="731"/>
      <c r="XBS34" s="731"/>
      <c r="XBT34" s="731"/>
      <c r="XBU34" s="731"/>
      <c r="XBV34" s="731"/>
      <c r="XBW34" s="731"/>
      <c r="XBX34" s="731"/>
      <c r="XBY34" s="731"/>
      <c r="XBZ34" s="731"/>
      <c r="XCA34" s="731"/>
      <c r="XCB34" s="731"/>
      <c r="XCC34" s="731"/>
      <c r="XCD34" s="731"/>
      <c r="XCE34" s="731"/>
      <c r="XCF34" s="731"/>
      <c r="XCG34" s="731"/>
      <c r="XCH34" s="731"/>
      <c r="XCI34" s="731"/>
      <c r="XCJ34" s="731"/>
      <c r="XCK34" s="731"/>
      <c r="XCL34" s="731"/>
      <c r="XCM34" s="731"/>
      <c r="XCN34" s="731"/>
      <c r="XCO34" s="731"/>
      <c r="XCP34" s="731"/>
      <c r="XCQ34" s="731"/>
      <c r="XCR34" s="731"/>
      <c r="XCS34" s="731"/>
      <c r="XCT34" s="731"/>
      <c r="XCU34" s="731"/>
      <c r="XCV34" s="731"/>
      <c r="XCW34" s="731"/>
      <c r="XCX34" s="731"/>
      <c r="XCY34" s="731"/>
      <c r="XCZ34" s="731"/>
      <c r="XDA34" s="731"/>
      <c r="XDB34" s="731"/>
      <c r="XDC34" s="731"/>
      <c r="XDD34" s="731"/>
      <c r="XDE34" s="731"/>
      <c r="XDF34" s="731"/>
      <c r="XDG34" s="731"/>
      <c r="XDH34" s="731"/>
      <c r="XDI34" s="731"/>
      <c r="XDJ34" s="731"/>
      <c r="XDK34" s="731"/>
      <c r="XDL34" s="731"/>
      <c r="XDM34" s="731"/>
      <c r="XDN34" s="731"/>
      <c r="XDO34" s="731"/>
      <c r="XDP34" s="731"/>
      <c r="XDQ34" s="731"/>
      <c r="XDR34" s="731"/>
      <c r="XDS34" s="731"/>
      <c r="XDT34" s="731"/>
      <c r="XDU34" s="731"/>
      <c r="XDV34" s="731"/>
      <c r="XDW34" s="731"/>
      <c r="XDX34" s="731"/>
      <c r="XDY34" s="731"/>
      <c r="XDZ34" s="731"/>
      <c r="XEA34" s="731"/>
      <c r="XEB34" s="731"/>
      <c r="XEC34" s="731"/>
      <c r="XED34" s="731"/>
      <c r="XEE34" s="731"/>
      <c r="XEF34" s="731"/>
      <c r="XEG34" s="731"/>
      <c r="XEH34" s="731"/>
      <c r="XEI34" s="731"/>
      <c r="XEJ34" s="731"/>
      <c r="XEK34" s="731"/>
      <c r="XEL34" s="731"/>
      <c r="XEM34" s="731"/>
      <c r="XEN34" s="731"/>
      <c r="XEO34" s="731"/>
      <c r="XEP34" s="731"/>
      <c r="XEQ34" s="731"/>
      <c r="XER34" s="731"/>
      <c r="XES34" s="731"/>
      <c r="XET34" s="731"/>
      <c r="XEU34" s="731"/>
      <c r="XEV34" s="731"/>
      <c r="XEW34" s="731"/>
      <c r="XEX34" s="731"/>
      <c r="XEY34" s="731"/>
      <c r="XEZ34" s="731"/>
      <c r="XFA34" s="731"/>
      <c r="XFB34" s="731"/>
    </row>
    <row r="35" spans="1:16382" ht="48.75" customHeight="1" x14ac:dyDescent="0.3">
      <c r="A35" s="732"/>
      <c r="B35" s="748">
        <v>12</v>
      </c>
      <c r="C35" s="749" t="s">
        <v>1144</v>
      </c>
      <c r="D35" s="749" t="s">
        <v>1145</v>
      </c>
      <c r="E35" s="749" t="s">
        <v>1146</v>
      </c>
      <c r="F35" s="749" t="s">
        <v>1147</v>
      </c>
      <c r="G35" s="749" t="s">
        <v>1148</v>
      </c>
      <c r="H35" s="755"/>
      <c r="I35" s="748" t="s">
        <v>1127</v>
      </c>
      <c r="J35" s="760" t="s">
        <v>152</v>
      </c>
      <c r="K35" s="768" t="s">
        <v>294</v>
      </c>
      <c r="L35" s="751" t="s">
        <v>166</v>
      </c>
      <c r="M35" s="752">
        <v>365</v>
      </c>
      <c r="N35" s="128" t="str">
        <f t="shared" si="10"/>
        <v>MEDIA</v>
      </c>
      <c r="O35" s="126">
        <f t="shared" si="0"/>
        <v>0.6</v>
      </c>
      <c r="P35" s="751" t="s">
        <v>166</v>
      </c>
      <c r="Q35" s="767">
        <v>0.8</v>
      </c>
      <c r="R35" s="128" t="str">
        <f t="shared" si="1"/>
        <v>MAYOR</v>
      </c>
      <c r="S35" s="126">
        <f t="shared" si="2"/>
        <v>0.8</v>
      </c>
      <c r="T35" s="129" t="str">
        <f t="shared" si="15"/>
        <v>ALTO</v>
      </c>
      <c r="U35" s="754">
        <v>1</v>
      </c>
      <c r="V35" s="483" t="s">
        <v>1166</v>
      </c>
      <c r="W35" s="130" t="s">
        <v>9</v>
      </c>
      <c r="X35" s="131" t="s">
        <v>63</v>
      </c>
      <c r="Y35" s="131" t="s">
        <v>71</v>
      </c>
      <c r="Z35" s="132" t="str">
        <f t="shared" si="28"/>
        <v>40%</v>
      </c>
      <c r="AA35" s="131" t="s">
        <v>74</v>
      </c>
      <c r="AB35" s="131" t="s">
        <v>79</v>
      </c>
      <c r="AC35" s="131" t="s">
        <v>83</v>
      </c>
      <c r="AD35" s="756"/>
      <c r="AE35" s="477">
        <f t="shared" si="29"/>
        <v>0.36</v>
      </c>
      <c r="AF35" s="128" t="str">
        <f t="shared" si="6"/>
        <v>BAJA</v>
      </c>
      <c r="AG35" s="132">
        <f t="shared" si="7"/>
        <v>0.36</v>
      </c>
      <c r="AH35" s="128" t="str">
        <f t="shared" si="8"/>
        <v>MAYOR</v>
      </c>
      <c r="AI35" s="132">
        <f t="shared" si="26"/>
        <v>0.8</v>
      </c>
      <c r="AJ35" s="129" t="str">
        <f t="shared" si="16"/>
        <v>ALTO</v>
      </c>
      <c r="AK35" s="129" t="str">
        <f>AJ35</f>
        <v>ALTO</v>
      </c>
      <c r="AL35" s="201" t="s">
        <v>258</v>
      </c>
      <c r="AM35" s="756"/>
      <c r="AN35" s="125" t="s">
        <v>946</v>
      </c>
      <c r="AO35" s="130" t="s">
        <v>932</v>
      </c>
      <c r="AP35" s="757"/>
      <c r="AQ35" s="733"/>
      <c r="AR35" s="2190">
        <v>1</v>
      </c>
      <c r="AS35" s="733"/>
      <c r="AT35" s="733"/>
      <c r="AU35" s="733"/>
      <c r="AV35" s="733"/>
      <c r="AW35" s="733"/>
      <c r="AX35" s="733"/>
      <c r="AY35" s="733"/>
      <c r="AZ35" s="733"/>
      <c r="BA35" s="733"/>
      <c r="BB35" s="733"/>
      <c r="BC35" s="733"/>
      <c r="BD35" s="733"/>
      <c r="BE35" s="733"/>
      <c r="BF35" s="733"/>
      <c r="BG35" s="733"/>
      <c r="BH35" s="733"/>
      <c r="BI35" s="733"/>
      <c r="BJ35" s="733"/>
      <c r="BK35" s="733"/>
      <c r="BL35" s="733"/>
      <c r="BM35" s="733"/>
      <c r="BN35" s="733"/>
      <c r="BO35" s="733"/>
      <c r="BP35" s="733"/>
      <c r="BQ35" s="733"/>
      <c r="BR35" s="733"/>
      <c r="BS35" s="733"/>
      <c r="BT35" s="733"/>
      <c r="BU35" s="733"/>
      <c r="BV35" s="733"/>
      <c r="BW35" s="733"/>
      <c r="BX35" s="733"/>
      <c r="BY35" s="733"/>
      <c r="BZ35" s="733"/>
      <c r="CA35" s="733"/>
      <c r="CB35" s="733"/>
      <c r="CC35" s="733"/>
      <c r="CD35" s="733"/>
      <c r="CE35" s="733"/>
      <c r="CF35" s="733"/>
      <c r="CG35" s="733"/>
      <c r="CH35" s="733"/>
      <c r="CI35" s="733"/>
      <c r="CJ35" s="733"/>
      <c r="CK35" s="733"/>
      <c r="CL35" s="733"/>
      <c r="CM35" s="733"/>
      <c r="CN35" s="733"/>
      <c r="CO35" s="733"/>
      <c r="CP35" s="733"/>
      <c r="CQ35" s="733"/>
      <c r="CR35" s="733"/>
      <c r="CS35" s="733"/>
      <c r="CT35" s="733"/>
      <c r="CU35" s="733"/>
      <c r="CV35" s="733"/>
      <c r="CW35" s="733"/>
      <c r="CX35" s="733"/>
      <c r="CY35" s="733"/>
      <c r="CZ35" s="733"/>
      <c r="DA35" s="733"/>
      <c r="DB35" s="733"/>
      <c r="DC35" s="733"/>
      <c r="DD35" s="733"/>
      <c r="DE35" s="733"/>
      <c r="DF35" s="733"/>
      <c r="DG35" s="733"/>
      <c r="DH35" s="733"/>
      <c r="DI35" s="733"/>
      <c r="DJ35" s="733"/>
      <c r="DK35" s="733"/>
      <c r="DL35" s="733"/>
      <c r="DM35" s="733"/>
      <c r="DN35" s="733"/>
      <c r="DO35" s="733"/>
      <c r="DP35" s="733"/>
      <c r="DQ35" s="733"/>
      <c r="DR35" s="733"/>
      <c r="DS35" s="733"/>
      <c r="DT35" s="733"/>
      <c r="DU35" s="733"/>
      <c r="DV35" s="733"/>
      <c r="DW35" s="733"/>
      <c r="DX35" s="733"/>
      <c r="DY35" s="733"/>
      <c r="DZ35" s="733"/>
      <c r="EA35" s="733"/>
      <c r="EB35" s="733"/>
      <c r="EC35" s="733"/>
      <c r="ED35" s="733"/>
      <c r="EE35" s="733"/>
      <c r="EF35" s="733"/>
      <c r="EG35" s="733"/>
      <c r="EH35" s="733"/>
      <c r="EI35" s="733"/>
      <c r="EJ35" s="733"/>
      <c r="EK35" s="733"/>
      <c r="EL35" s="733"/>
      <c r="EM35" s="733"/>
      <c r="EN35" s="733"/>
      <c r="EO35" s="733"/>
      <c r="EP35" s="733"/>
      <c r="EQ35" s="733"/>
      <c r="ER35" s="733"/>
      <c r="ES35" s="733"/>
      <c r="ET35" s="733"/>
      <c r="EU35" s="733"/>
      <c r="EV35" s="733"/>
      <c r="EW35" s="733"/>
      <c r="EX35" s="733"/>
      <c r="EY35" s="733"/>
      <c r="EZ35" s="733"/>
      <c r="FA35" s="733"/>
      <c r="FB35" s="733"/>
      <c r="FC35" s="733"/>
      <c r="FD35" s="733"/>
      <c r="FE35" s="733"/>
      <c r="FF35" s="733"/>
      <c r="FG35" s="733"/>
      <c r="FH35" s="733"/>
      <c r="FI35" s="733"/>
      <c r="FJ35" s="733"/>
      <c r="FK35" s="733"/>
      <c r="FL35" s="733"/>
      <c r="FM35" s="733"/>
      <c r="FN35" s="733"/>
      <c r="FO35" s="733"/>
      <c r="FP35" s="733"/>
      <c r="FQ35" s="733"/>
      <c r="FR35" s="733"/>
      <c r="FS35" s="733"/>
      <c r="FT35" s="733"/>
      <c r="FU35" s="733"/>
      <c r="FV35" s="733"/>
      <c r="FW35" s="733"/>
      <c r="FX35" s="733"/>
      <c r="FY35" s="733"/>
      <c r="FZ35" s="733"/>
      <c r="GA35" s="733"/>
      <c r="GB35" s="733"/>
      <c r="GC35" s="733"/>
      <c r="GD35" s="733"/>
      <c r="GE35" s="733"/>
      <c r="GF35" s="733"/>
      <c r="GG35" s="733"/>
      <c r="GH35" s="733"/>
      <c r="GI35" s="733"/>
      <c r="GJ35" s="733"/>
      <c r="GK35" s="733"/>
      <c r="GL35" s="733"/>
      <c r="GM35" s="733"/>
      <c r="GN35" s="733"/>
      <c r="GO35" s="733"/>
      <c r="GP35" s="733"/>
      <c r="GQ35" s="733"/>
      <c r="GR35" s="733"/>
      <c r="GS35" s="733"/>
      <c r="GT35" s="733"/>
      <c r="GU35" s="733"/>
      <c r="GV35" s="733"/>
      <c r="GW35" s="733"/>
      <c r="GX35" s="733"/>
      <c r="GY35" s="733"/>
      <c r="GZ35" s="733"/>
      <c r="HA35" s="733"/>
      <c r="HB35" s="733"/>
      <c r="HC35" s="733"/>
      <c r="HD35" s="733"/>
      <c r="HE35" s="733"/>
      <c r="HF35" s="733"/>
      <c r="HG35" s="733"/>
      <c r="HH35" s="733"/>
      <c r="HI35" s="733"/>
      <c r="HJ35" s="733"/>
      <c r="HK35" s="733"/>
      <c r="HL35" s="733"/>
      <c r="HM35" s="733"/>
      <c r="HN35" s="733"/>
      <c r="HO35" s="733"/>
      <c r="HP35" s="733"/>
      <c r="HQ35" s="733"/>
      <c r="HR35" s="733"/>
      <c r="HS35" s="733"/>
      <c r="HT35" s="733"/>
      <c r="HU35" s="733"/>
      <c r="HV35" s="733"/>
      <c r="HW35" s="733"/>
      <c r="HX35" s="733"/>
      <c r="HY35" s="733"/>
      <c r="HZ35" s="733"/>
      <c r="IA35" s="733"/>
      <c r="IB35" s="733"/>
      <c r="IC35" s="733"/>
      <c r="ID35" s="733"/>
      <c r="IE35" s="733"/>
      <c r="IF35" s="733"/>
      <c r="IG35" s="733"/>
      <c r="IH35" s="733"/>
      <c r="II35" s="733"/>
      <c r="IJ35" s="733"/>
      <c r="IK35" s="733"/>
      <c r="IL35" s="733"/>
      <c r="IM35" s="733"/>
      <c r="IN35" s="733"/>
      <c r="IO35" s="733"/>
      <c r="IP35" s="733"/>
      <c r="IQ35" s="733"/>
      <c r="IR35" s="733"/>
      <c r="IS35" s="733"/>
      <c r="IT35" s="733"/>
      <c r="IU35" s="733"/>
      <c r="IV35" s="733"/>
      <c r="IW35" s="733"/>
      <c r="IX35" s="733"/>
      <c r="IY35" s="733"/>
      <c r="IZ35" s="733"/>
      <c r="JA35" s="733"/>
      <c r="JB35" s="733"/>
      <c r="JC35" s="733"/>
      <c r="JD35" s="733"/>
      <c r="JE35" s="733"/>
      <c r="JF35" s="733"/>
      <c r="JG35" s="733"/>
      <c r="JH35" s="733"/>
      <c r="JI35" s="733"/>
      <c r="JJ35" s="733"/>
      <c r="JK35" s="733"/>
      <c r="JL35" s="733"/>
      <c r="JM35" s="733"/>
      <c r="JN35" s="733"/>
      <c r="JO35" s="733"/>
      <c r="JP35" s="733"/>
      <c r="JQ35" s="733"/>
      <c r="JR35" s="733"/>
      <c r="JS35" s="733"/>
      <c r="JT35" s="733"/>
      <c r="JU35" s="733"/>
      <c r="JV35" s="733"/>
      <c r="JW35" s="733"/>
      <c r="JX35" s="733"/>
      <c r="JY35" s="733"/>
      <c r="JZ35" s="733"/>
      <c r="KA35" s="733"/>
      <c r="KB35" s="733"/>
      <c r="KC35" s="733"/>
      <c r="KD35" s="733"/>
      <c r="KE35" s="733"/>
      <c r="KF35" s="733"/>
      <c r="KG35" s="733"/>
      <c r="KH35" s="733"/>
      <c r="KI35" s="733"/>
      <c r="KJ35" s="733"/>
      <c r="KK35" s="733"/>
      <c r="KL35" s="733"/>
      <c r="KM35" s="733"/>
      <c r="KN35" s="733"/>
      <c r="KO35" s="733"/>
      <c r="KP35" s="733"/>
      <c r="KQ35" s="733"/>
      <c r="KR35" s="733"/>
      <c r="KS35" s="733"/>
      <c r="KT35" s="733"/>
      <c r="KU35" s="733"/>
      <c r="KV35" s="733"/>
      <c r="KW35" s="733"/>
      <c r="KX35" s="733"/>
      <c r="KY35" s="733"/>
      <c r="KZ35" s="733"/>
      <c r="LA35" s="733"/>
      <c r="LB35" s="733"/>
      <c r="LC35" s="733"/>
      <c r="LD35" s="733"/>
      <c r="LE35" s="733"/>
      <c r="LF35" s="733"/>
      <c r="LG35" s="733"/>
      <c r="LH35" s="733"/>
      <c r="LI35" s="733"/>
      <c r="LJ35" s="733"/>
      <c r="LK35" s="733"/>
      <c r="LL35" s="733"/>
      <c r="LM35" s="733"/>
      <c r="LN35" s="733"/>
      <c r="LO35" s="733"/>
      <c r="LP35" s="733"/>
      <c r="LQ35" s="733"/>
      <c r="LR35" s="733"/>
      <c r="LS35" s="733"/>
      <c r="LT35" s="733"/>
      <c r="LU35" s="733"/>
      <c r="LV35" s="733"/>
      <c r="LW35" s="733"/>
      <c r="LX35" s="733"/>
      <c r="LY35" s="733"/>
      <c r="LZ35" s="733"/>
      <c r="MA35" s="733"/>
      <c r="MB35" s="733"/>
      <c r="MC35" s="733"/>
      <c r="MD35" s="733"/>
      <c r="ME35" s="733"/>
      <c r="MF35" s="733"/>
      <c r="MG35" s="733"/>
      <c r="MH35" s="733"/>
      <c r="MI35" s="733"/>
      <c r="MJ35" s="733"/>
      <c r="MK35" s="733"/>
      <c r="ML35" s="733"/>
      <c r="MM35" s="733"/>
      <c r="MN35" s="733"/>
      <c r="MO35" s="733"/>
      <c r="MP35" s="733"/>
      <c r="MQ35" s="733"/>
      <c r="MR35" s="733"/>
      <c r="MS35" s="733"/>
      <c r="MT35" s="733"/>
      <c r="MU35" s="733"/>
      <c r="MV35" s="733"/>
      <c r="MW35" s="733"/>
      <c r="MX35" s="733"/>
      <c r="MY35" s="733"/>
      <c r="MZ35" s="733"/>
      <c r="NA35" s="733"/>
      <c r="NB35" s="733"/>
      <c r="NC35" s="733"/>
      <c r="ND35" s="733"/>
      <c r="NE35" s="733"/>
      <c r="NF35" s="733"/>
      <c r="NG35" s="733"/>
      <c r="NH35" s="733"/>
      <c r="NI35" s="733"/>
      <c r="NJ35" s="733"/>
      <c r="NK35" s="733"/>
      <c r="NL35" s="733"/>
      <c r="NM35" s="733"/>
      <c r="NN35" s="733"/>
      <c r="NO35" s="733"/>
      <c r="NP35" s="733"/>
      <c r="NQ35" s="733"/>
      <c r="NR35" s="733"/>
      <c r="NS35" s="733"/>
      <c r="NT35" s="733"/>
      <c r="NU35" s="733"/>
      <c r="NV35" s="733"/>
      <c r="NW35" s="733"/>
      <c r="NX35" s="733"/>
      <c r="NY35" s="733"/>
      <c r="NZ35" s="733"/>
      <c r="OA35" s="733"/>
      <c r="OB35" s="733"/>
      <c r="OC35" s="733"/>
      <c r="OD35" s="733"/>
      <c r="OE35" s="733"/>
      <c r="OF35" s="733"/>
      <c r="OG35" s="733"/>
      <c r="OH35" s="733"/>
      <c r="OI35" s="733"/>
      <c r="OJ35" s="733"/>
      <c r="OK35" s="733"/>
      <c r="OL35" s="733"/>
      <c r="OM35" s="733"/>
      <c r="ON35" s="733"/>
      <c r="OO35" s="733"/>
      <c r="OP35" s="733"/>
      <c r="OQ35" s="733"/>
      <c r="OR35" s="733"/>
      <c r="OS35" s="733"/>
      <c r="OT35" s="733"/>
      <c r="OU35" s="733"/>
      <c r="OV35" s="733"/>
      <c r="OW35" s="733"/>
      <c r="OX35" s="733"/>
      <c r="OY35" s="733"/>
      <c r="OZ35" s="733"/>
      <c r="PA35" s="733"/>
      <c r="PB35" s="733"/>
      <c r="PC35" s="733"/>
      <c r="PD35" s="733"/>
      <c r="PE35" s="733"/>
      <c r="PF35" s="733"/>
      <c r="PG35" s="733"/>
      <c r="PH35" s="733"/>
      <c r="PI35" s="733"/>
      <c r="PJ35" s="733"/>
      <c r="PK35" s="733"/>
      <c r="PL35" s="733"/>
      <c r="PM35" s="733"/>
      <c r="PN35" s="733"/>
      <c r="PO35" s="733"/>
      <c r="PP35" s="733"/>
      <c r="PQ35" s="733"/>
      <c r="PR35" s="733"/>
      <c r="PS35" s="733"/>
      <c r="PT35" s="733"/>
      <c r="PU35" s="733"/>
      <c r="PV35" s="733"/>
      <c r="PW35" s="733"/>
      <c r="PX35" s="733"/>
      <c r="PY35" s="733"/>
      <c r="PZ35" s="733"/>
      <c r="QA35" s="733"/>
      <c r="QB35" s="733"/>
      <c r="QC35" s="733"/>
      <c r="QD35" s="733"/>
      <c r="QE35" s="733"/>
      <c r="QF35" s="733"/>
      <c r="QG35" s="733"/>
      <c r="QH35" s="733"/>
      <c r="QI35" s="733"/>
      <c r="QJ35" s="733"/>
      <c r="QK35" s="733"/>
      <c r="QL35" s="733"/>
      <c r="QM35" s="733"/>
      <c r="QN35" s="733"/>
      <c r="QO35" s="733"/>
      <c r="QP35" s="733"/>
      <c r="QQ35" s="733"/>
      <c r="QR35" s="733"/>
      <c r="QS35" s="733"/>
      <c r="QT35" s="733"/>
      <c r="QU35" s="733"/>
      <c r="QV35" s="733"/>
      <c r="QW35" s="733"/>
      <c r="QX35" s="733"/>
      <c r="QY35" s="733"/>
      <c r="QZ35" s="733"/>
      <c r="RA35" s="733"/>
      <c r="RB35" s="733"/>
      <c r="RC35" s="733"/>
      <c r="RD35" s="733"/>
      <c r="RE35" s="733"/>
      <c r="RF35" s="733"/>
      <c r="RG35" s="733"/>
      <c r="RH35" s="733"/>
      <c r="RI35" s="733"/>
      <c r="RJ35" s="733"/>
      <c r="RK35" s="733"/>
      <c r="RL35" s="733"/>
      <c r="RM35" s="733"/>
      <c r="RN35" s="733"/>
      <c r="RO35" s="733"/>
      <c r="RP35" s="733"/>
      <c r="RQ35" s="733"/>
      <c r="RR35" s="733"/>
      <c r="RS35" s="733"/>
      <c r="RT35" s="733"/>
      <c r="RU35" s="733"/>
      <c r="RV35" s="733"/>
      <c r="RW35" s="733"/>
      <c r="RX35" s="733"/>
      <c r="RY35" s="733"/>
      <c r="RZ35" s="733"/>
      <c r="SA35" s="733"/>
      <c r="SB35" s="733"/>
      <c r="SC35" s="733"/>
      <c r="SD35" s="733"/>
      <c r="SE35" s="733"/>
      <c r="SF35" s="733"/>
      <c r="SG35" s="733"/>
      <c r="SH35" s="733"/>
      <c r="SI35" s="733"/>
      <c r="SJ35" s="733"/>
      <c r="SK35" s="733"/>
      <c r="SL35" s="733"/>
      <c r="SM35" s="733"/>
      <c r="SN35" s="733"/>
      <c r="SO35" s="733"/>
      <c r="SP35" s="733"/>
      <c r="SQ35" s="733"/>
      <c r="SR35" s="733"/>
      <c r="SS35" s="733"/>
      <c r="ST35" s="733"/>
      <c r="SU35" s="733"/>
      <c r="SV35" s="733"/>
      <c r="SW35" s="733"/>
      <c r="SX35" s="733"/>
      <c r="SY35" s="733"/>
      <c r="SZ35" s="733"/>
      <c r="TA35" s="733"/>
      <c r="TB35" s="733"/>
      <c r="TC35" s="733"/>
      <c r="TD35" s="733"/>
      <c r="TE35" s="733"/>
      <c r="TF35" s="733"/>
      <c r="TG35" s="733"/>
      <c r="TH35" s="733"/>
      <c r="TI35" s="733"/>
      <c r="TJ35" s="733"/>
      <c r="TK35" s="733"/>
      <c r="TL35" s="733"/>
      <c r="TM35" s="733"/>
      <c r="TN35" s="733"/>
      <c r="TO35" s="733"/>
      <c r="TP35" s="733"/>
      <c r="TQ35" s="733"/>
      <c r="TR35" s="733"/>
      <c r="TS35" s="733"/>
      <c r="TT35" s="733"/>
      <c r="TU35" s="733"/>
      <c r="TV35" s="733"/>
      <c r="TW35" s="733"/>
      <c r="TX35" s="733"/>
      <c r="TY35" s="733"/>
      <c r="TZ35" s="733"/>
      <c r="UA35" s="733"/>
      <c r="UB35" s="733"/>
      <c r="UC35" s="733"/>
      <c r="UD35" s="733"/>
      <c r="UE35" s="733"/>
      <c r="UF35" s="733"/>
      <c r="UG35" s="733"/>
      <c r="UH35" s="733"/>
      <c r="UI35" s="733"/>
      <c r="UJ35" s="733"/>
      <c r="UK35" s="733"/>
      <c r="UL35" s="733"/>
      <c r="UM35" s="733"/>
      <c r="UN35" s="733"/>
      <c r="UO35" s="733"/>
      <c r="UP35" s="733"/>
      <c r="UQ35" s="733"/>
      <c r="UR35" s="733"/>
      <c r="US35" s="733"/>
      <c r="UT35" s="733"/>
      <c r="UU35" s="733"/>
      <c r="UV35" s="733"/>
      <c r="UW35" s="733"/>
      <c r="UX35" s="733"/>
      <c r="UY35" s="733"/>
      <c r="UZ35" s="733"/>
      <c r="VA35" s="733"/>
      <c r="VB35" s="733"/>
      <c r="VC35" s="733"/>
      <c r="VD35" s="733"/>
      <c r="VE35" s="733"/>
      <c r="VF35" s="733"/>
      <c r="VG35" s="733"/>
      <c r="VH35" s="733"/>
      <c r="VI35" s="733"/>
      <c r="VJ35" s="733"/>
      <c r="VK35" s="733"/>
      <c r="VL35" s="733"/>
      <c r="VM35" s="733"/>
      <c r="VN35" s="733"/>
      <c r="VO35" s="733"/>
      <c r="VP35" s="733"/>
      <c r="VQ35" s="733"/>
      <c r="VR35" s="733"/>
      <c r="VS35" s="733"/>
      <c r="VT35" s="733"/>
      <c r="VU35" s="733"/>
      <c r="VV35" s="733"/>
      <c r="VW35" s="733"/>
      <c r="VX35" s="733"/>
      <c r="VY35" s="733"/>
      <c r="VZ35" s="733"/>
      <c r="WA35" s="733"/>
      <c r="WB35" s="733"/>
      <c r="WC35" s="733"/>
      <c r="WD35" s="733"/>
      <c r="WE35" s="733"/>
      <c r="WF35" s="733"/>
      <c r="WG35" s="733"/>
      <c r="WH35" s="733"/>
      <c r="WI35" s="733"/>
      <c r="WJ35" s="733"/>
      <c r="WK35" s="733"/>
      <c r="WL35" s="733"/>
      <c r="WM35" s="733"/>
      <c r="WN35" s="733"/>
      <c r="WO35" s="733"/>
      <c r="WP35" s="733"/>
      <c r="WQ35" s="733"/>
      <c r="WR35" s="733"/>
      <c r="WS35" s="733"/>
      <c r="WT35" s="733"/>
      <c r="WU35" s="733"/>
      <c r="WV35" s="733"/>
      <c r="WW35" s="733"/>
      <c r="WX35" s="733"/>
      <c r="WY35" s="733"/>
      <c r="WZ35" s="733"/>
      <c r="XA35" s="733"/>
      <c r="XB35" s="733"/>
      <c r="XC35" s="733"/>
      <c r="XD35" s="733"/>
      <c r="XE35" s="733"/>
      <c r="XF35" s="733"/>
      <c r="XG35" s="733"/>
      <c r="XH35" s="733"/>
      <c r="XI35" s="733"/>
      <c r="XJ35" s="733"/>
      <c r="XK35" s="733"/>
      <c r="XL35" s="733"/>
      <c r="XM35" s="733"/>
      <c r="XN35" s="733"/>
      <c r="XO35" s="733"/>
      <c r="XP35" s="733"/>
      <c r="XQ35" s="733"/>
      <c r="XR35" s="733"/>
      <c r="XS35" s="733"/>
      <c r="XT35" s="733"/>
      <c r="XU35" s="733"/>
      <c r="XV35" s="733"/>
      <c r="XW35" s="733"/>
      <c r="XX35" s="733"/>
      <c r="XY35" s="733"/>
      <c r="XZ35" s="733"/>
      <c r="YA35" s="733"/>
      <c r="YB35" s="733"/>
      <c r="YC35" s="733"/>
      <c r="YD35" s="733"/>
      <c r="YE35" s="733"/>
      <c r="YF35" s="733"/>
      <c r="YG35" s="733"/>
      <c r="YH35" s="733"/>
      <c r="YI35" s="733"/>
      <c r="YJ35" s="733"/>
      <c r="YK35" s="733"/>
      <c r="YL35" s="733"/>
      <c r="YM35" s="733"/>
      <c r="YN35" s="733"/>
      <c r="YO35" s="733"/>
      <c r="YP35" s="733"/>
      <c r="YQ35" s="733"/>
      <c r="YR35" s="733"/>
      <c r="YS35" s="733"/>
      <c r="YT35" s="733"/>
      <c r="YU35" s="733"/>
      <c r="YV35" s="733"/>
      <c r="YW35" s="733"/>
      <c r="YX35" s="733"/>
      <c r="YY35" s="733"/>
      <c r="YZ35" s="733"/>
      <c r="ZA35" s="733"/>
      <c r="ZB35" s="733"/>
      <c r="ZC35" s="733"/>
      <c r="ZD35" s="733"/>
      <c r="ZE35" s="733"/>
      <c r="ZF35" s="733"/>
      <c r="ZG35" s="733"/>
      <c r="ZH35" s="733"/>
      <c r="ZI35" s="733"/>
      <c r="ZJ35" s="733"/>
      <c r="ZK35" s="733"/>
      <c r="ZL35" s="733"/>
      <c r="ZM35" s="733"/>
      <c r="ZN35" s="733"/>
      <c r="ZO35" s="733"/>
      <c r="ZP35" s="733"/>
      <c r="ZQ35" s="733"/>
      <c r="ZR35" s="733"/>
      <c r="ZS35" s="733"/>
      <c r="ZT35" s="733"/>
      <c r="ZU35" s="733"/>
      <c r="ZV35" s="733"/>
      <c r="ZW35" s="733"/>
      <c r="ZX35" s="733"/>
      <c r="ZY35" s="733"/>
      <c r="ZZ35" s="733"/>
      <c r="AAA35" s="733"/>
      <c r="AAB35" s="733"/>
      <c r="AAC35" s="733"/>
      <c r="AAD35" s="733"/>
      <c r="AAE35" s="733"/>
      <c r="AAF35" s="733"/>
      <c r="AAG35" s="733"/>
      <c r="AAH35" s="733"/>
      <c r="AAI35" s="733"/>
      <c r="AAJ35" s="733"/>
      <c r="AAK35" s="733"/>
      <c r="AAL35" s="733"/>
      <c r="AAM35" s="733"/>
      <c r="AAN35" s="733"/>
      <c r="AAO35" s="733"/>
      <c r="AAP35" s="733"/>
      <c r="AAQ35" s="733"/>
      <c r="AAR35" s="733"/>
      <c r="AAS35" s="733"/>
      <c r="AAT35" s="733"/>
      <c r="AAU35" s="733"/>
      <c r="AAV35" s="733"/>
      <c r="AAW35" s="733"/>
      <c r="AAX35" s="733"/>
      <c r="AAY35" s="733"/>
      <c r="AAZ35" s="733"/>
      <c r="ABA35" s="733"/>
      <c r="ABB35" s="733"/>
      <c r="ABC35" s="733"/>
      <c r="ABD35" s="733"/>
      <c r="ABE35" s="733"/>
      <c r="ABF35" s="733"/>
      <c r="ABG35" s="733"/>
      <c r="ABH35" s="733"/>
      <c r="ABI35" s="733"/>
      <c r="ABJ35" s="733"/>
      <c r="ABK35" s="733"/>
      <c r="ABL35" s="733"/>
      <c r="ABM35" s="733"/>
      <c r="ABN35" s="733"/>
      <c r="ABO35" s="733"/>
      <c r="ABP35" s="733"/>
      <c r="ABQ35" s="733"/>
      <c r="ABR35" s="733"/>
      <c r="ABS35" s="733"/>
      <c r="ABT35" s="733"/>
      <c r="ABU35" s="733"/>
      <c r="ABV35" s="733"/>
      <c r="ABW35" s="733"/>
      <c r="ABX35" s="733"/>
      <c r="ABY35" s="733"/>
      <c r="ABZ35" s="733"/>
      <c r="ACA35" s="733"/>
      <c r="ACB35" s="733"/>
      <c r="ACC35" s="733"/>
      <c r="ACD35" s="733"/>
      <c r="ACE35" s="733"/>
      <c r="ACF35" s="733"/>
      <c r="ACG35" s="733"/>
      <c r="ACH35" s="733"/>
      <c r="ACI35" s="733"/>
      <c r="ACJ35" s="733"/>
      <c r="ACK35" s="733"/>
      <c r="ACL35" s="733"/>
      <c r="ACM35" s="733"/>
      <c r="ACN35" s="733"/>
      <c r="ACO35" s="733"/>
      <c r="ACP35" s="733"/>
      <c r="ACQ35" s="733"/>
      <c r="ACR35" s="733"/>
      <c r="ACS35" s="733"/>
      <c r="ACT35" s="733"/>
      <c r="ACU35" s="733"/>
      <c r="ACV35" s="733"/>
      <c r="ACW35" s="733"/>
      <c r="ACX35" s="733"/>
      <c r="ACY35" s="733"/>
      <c r="ACZ35" s="733"/>
      <c r="ADA35" s="733"/>
      <c r="ADB35" s="733"/>
      <c r="ADC35" s="733"/>
      <c r="ADD35" s="733"/>
      <c r="ADE35" s="733"/>
      <c r="ADF35" s="733"/>
      <c r="ADG35" s="733"/>
      <c r="ADH35" s="733"/>
      <c r="ADI35" s="733"/>
      <c r="ADJ35" s="733"/>
      <c r="ADK35" s="733"/>
      <c r="ADL35" s="733"/>
      <c r="ADM35" s="733"/>
      <c r="ADN35" s="733"/>
      <c r="ADO35" s="733"/>
      <c r="ADP35" s="733"/>
      <c r="ADQ35" s="733"/>
      <c r="ADR35" s="733"/>
      <c r="ADS35" s="733"/>
      <c r="ADT35" s="733"/>
      <c r="ADU35" s="733"/>
      <c r="ADV35" s="733"/>
      <c r="ADW35" s="733"/>
      <c r="ADX35" s="733"/>
      <c r="ADY35" s="733"/>
      <c r="ADZ35" s="733"/>
      <c r="AEA35" s="733"/>
      <c r="AEB35" s="733"/>
      <c r="AEC35" s="733"/>
      <c r="AED35" s="733"/>
      <c r="AEE35" s="733"/>
      <c r="AEF35" s="733"/>
      <c r="AEG35" s="733"/>
      <c r="AEH35" s="733"/>
      <c r="AEI35" s="733"/>
      <c r="AEJ35" s="733"/>
      <c r="AEK35" s="733"/>
      <c r="AEL35" s="733"/>
      <c r="AEM35" s="733"/>
      <c r="AEN35" s="733"/>
      <c r="AEO35" s="733"/>
      <c r="AEP35" s="733"/>
      <c r="AEQ35" s="733"/>
      <c r="AER35" s="733"/>
      <c r="AES35" s="733"/>
      <c r="AET35" s="733"/>
      <c r="AEU35" s="733"/>
      <c r="AEV35" s="733"/>
      <c r="AEW35" s="733"/>
      <c r="AEX35" s="733"/>
      <c r="AEY35" s="733"/>
      <c r="AEZ35" s="733"/>
      <c r="AFA35" s="733"/>
      <c r="AFB35" s="733"/>
      <c r="AFC35" s="733"/>
      <c r="AFD35" s="733"/>
      <c r="AFE35" s="733"/>
      <c r="AFF35" s="733"/>
      <c r="AFG35" s="733"/>
      <c r="AFH35" s="733"/>
      <c r="AFI35" s="733"/>
      <c r="AFJ35" s="733"/>
      <c r="AFK35" s="733"/>
      <c r="AFL35" s="733"/>
      <c r="AFM35" s="733"/>
      <c r="AFN35" s="733"/>
      <c r="AFO35" s="733"/>
      <c r="AFP35" s="733"/>
      <c r="AFQ35" s="733"/>
      <c r="AFR35" s="733"/>
      <c r="AFS35" s="733"/>
      <c r="AFT35" s="733"/>
      <c r="AFU35" s="733"/>
      <c r="AFV35" s="733"/>
      <c r="AFW35" s="733"/>
      <c r="AFX35" s="733"/>
      <c r="AFY35" s="733"/>
      <c r="AFZ35" s="733"/>
      <c r="AGA35" s="733"/>
      <c r="AGB35" s="733"/>
      <c r="AGC35" s="733"/>
      <c r="AGD35" s="733"/>
      <c r="AGE35" s="733"/>
      <c r="AGF35" s="733"/>
      <c r="AGG35" s="733"/>
      <c r="AGH35" s="733"/>
      <c r="AGI35" s="733"/>
      <c r="AGJ35" s="733"/>
      <c r="AGK35" s="733"/>
      <c r="AGL35" s="733"/>
      <c r="AGM35" s="733"/>
      <c r="AGN35" s="733"/>
      <c r="AGO35" s="733"/>
      <c r="AGP35" s="733"/>
      <c r="AGQ35" s="733"/>
      <c r="AGR35" s="733"/>
      <c r="AGS35" s="733"/>
      <c r="AGT35" s="733"/>
      <c r="AGU35" s="733"/>
      <c r="AGV35" s="733"/>
      <c r="AGW35" s="733"/>
      <c r="AGX35" s="733"/>
      <c r="AGY35" s="733"/>
      <c r="AGZ35" s="733"/>
      <c r="AHA35" s="733"/>
      <c r="AHB35" s="733"/>
      <c r="AHC35" s="733"/>
      <c r="AHD35" s="733"/>
      <c r="AHE35" s="733"/>
      <c r="AHF35" s="733"/>
      <c r="AHG35" s="733"/>
      <c r="AHH35" s="733"/>
      <c r="AHI35" s="733"/>
      <c r="AHJ35" s="733"/>
      <c r="AHK35" s="733"/>
      <c r="AHL35" s="733"/>
      <c r="AHM35" s="733"/>
      <c r="AHN35" s="733"/>
      <c r="AHO35" s="733"/>
      <c r="AHP35" s="733"/>
      <c r="AHQ35" s="733"/>
      <c r="AHR35" s="733"/>
      <c r="AHS35" s="733"/>
      <c r="AHT35" s="733"/>
      <c r="AHU35" s="733"/>
      <c r="AHV35" s="733"/>
      <c r="AHW35" s="733"/>
      <c r="AHX35" s="733"/>
      <c r="AHY35" s="733"/>
      <c r="AHZ35" s="733"/>
      <c r="AIA35" s="733"/>
      <c r="AIB35" s="733"/>
      <c r="AIC35" s="733"/>
      <c r="AID35" s="733"/>
      <c r="AIE35" s="733"/>
      <c r="AIF35" s="733"/>
      <c r="AIG35" s="733"/>
      <c r="AIH35" s="733"/>
      <c r="AII35" s="733"/>
      <c r="AIJ35" s="733"/>
      <c r="AIK35" s="733"/>
      <c r="AIL35" s="733"/>
      <c r="AIM35" s="733"/>
      <c r="AIN35" s="733"/>
      <c r="AIO35" s="733"/>
      <c r="AIP35" s="733"/>
      <c r="AIQ35" s="733"/>
      <c r="AIR35" s="733"/>
      <c r="AIS35" s="733"/>
      <c r="AIT35" s="733"/>
      <c r="AIU35" s="733"/>
      <c r="AIV35" s="733"/>
      <c r="AIW35" s="733"/>
      <c r="AIX35" s="733"/>
      <c r="AIY35" s="733"/>
      <c r="AIZ35" s="733"/>
      <c r="AJA35" s="733"/>
      <c r="AJB35" s="733"/>
      <c r="AJC35" s="733"/>
      <c r="AJD35" s="733"/>
      <c r="AJE35" s="733"/>
      <c r="AJF35" s="733"/>
      <c r="AJG35" s="733"/>
      <c r="AJH35" s="733"/>
      <c r="AJI35" s="733"/>
      <c r="AJJ35" s="733"/>
      <c r="AJK35" s="733"/>
      <c r="AJL35" s="733"/>
      <c r="AJM35" s="733"/>
      <c r="AJN35" s="733"/>
      <c r="AJO35" s="733"/>
      <c r="AJP35" s="733"/>
      <c r="AJQ35" s="733"/>
      <c r="AJR35" s="733"/>
      <c r="AJS35" s="733"/>
      <c r="AJT35" s="733"/>
      <c r="AJU35" s="733"/>
      <c r="AJV35" s="733"/>
      <c r="AJW35" s="733"/>
      <c r="AJX35" s="733"/>
      <c r="AJY35" s="733"/>
      <c r="AJZ35" s="733"/>
      <c r="AKA35" s="733"/>
      <c r="AKB35" s="733"/>
      <c r="AKC35" s="733"/>
      <c r="AKD35" s="733"/>
      <c r="AKE35" s="733"/>
      <c r="AKF35" s="733"/>
      <c r="AKG35" s="733"/>
      <c r="AKH35" s="733"/>
      <c r="AKI35" s="733"/>
      <c r="AKJ35" s="733"/>
      <c r="AKK35" s="733"/>
      <c r="AKL35" s="733"/>
      <c r="AKM35" s="733"/>
      <c r="AKN35" s="733"/>
      <c r="AKO35" s="733"/>
      <c r="AKP35" s="733"/>
      <c r="AKQ35" s="733"/>
      <c r="AKR35" s="733"/>
      <c r="AKS35" s="733"/>
      <c r="AKT35" s="733"/>
      <c r="AKU35" s="733"/>
      <c r="AKV35" s="733"/>
      <c r="AKW35" s="733"/>
      <c r="AKX35" s="733"/>
      <c r="AKY35" s="733"/>
      <c r="AKZ35" s="733"/>
      <c r="ALA35" s="733"/>
      <c r="ALB35" s="733"/>
      <c r="ALC35" s="733"/>
      <c r="ALD35" s="733"/>
      <c r="ALE35" s="733"/>
      <c r="ALF35" s="733"/>
      <c r="ALG35" s="733"/>
      <c r="ALH35" s="733"/>
      <c r="ALI35" s="733"/>
      <c r="ALJ35" s="733"/>
      <c r="ALK35" s="733"/>
      <c r="ALL35" s="733"/>
      <c r="ALM35" s="733"/>
      <c r="ALN35" s="733"/>
      <c r="ALO35" s="733"/>
      <c r="ALP35" s="733"/>
      <c r="ALQ35" s="733"/>
      <c r="ALR35" s="733"/>
      <c r="ALS35" s="733"/>
      <c r="ALT35" s="733"/>
      <c r="ALU35" s="733"/>
      <c r="ALV35" s="733"/>
      <c r="ALW35" s="733"/>
      <c r="ALX35" s="733"/>
      <c r="ALY35" s="733"/>
      <c r="ALZ35" s="733"/>
      <c r="AMA35" s="733"/>
      <c r="AMB35" s="733"/>
      <c r="AMC35" s="733"/>
      <c r="AMD35" s="733"/>
      <c r="AME35" s="733"/>
      <c r="AMF35" s="733"/>
      <c r="AMG35" s="733"/>
      <c r="AMH35" s="733"/>
      <c r="AMI35" s="733"/>
      <c r="AMJ35" s="733"/>
      <c r="AMK35" s="733"/>
      <c r="AML35" s="733"/>
      <c r="AMM35" s="733"/>
      <c r="AMN35" s="733"/>
      <c r="AMO35" s="733"/>
      <c r="AMP35" s="733"/>
      <c r="AMQ35" s="733"/>
      <c r="AMR35" s="733"/>
      <c r="AMS35" s="733"/>
      <c r="AMT35" s="733"/>
      <c r="AMU35" s="733"/>
      <c r="AMV35" s="733"/>
      <c r="AMW35" s="733"/>
      <c r="AMX35" s="733"/>
      <c r="AMY35" s="733"/>
      <c r="AMZ35" s="733"/>
      <c r="ANA35" s="733"/>
      <c r="ANB35" s="733"/>
      <c r="ANC35" s="733"/>
      <c r="AND35" s="733"/>
      <c r="ANE35" s="733"/>
      <c r="ANF35" s="733"/>
      <c r="ANG35" s="733"/>
      <c r="ANH35" s="733"/>
      <c r="ANI35" s="733"/>
      <c r="ANJ35" s="733"/>
      <c r="ANK35" s="733"/>
      <c r="ANL35" s="733"/>
      <c r="ANM35" s="733"/>
      <c r="ANN35" s="733"/>
      <c r="ANO35" s="733"/>
      <c r="ANP35" s="733"/>
      <c r="ANQ35" s="733"/>
      <c r="ANR35" s="733"/>
      <c r="ANS35" s="733"/>
      <c r="ANT35" s="733"/>
      <c r="ANU35" s="733"/>
      <c r="ANV35" s="733"/>
      <c r="ANW35" s="733"/>
      <c r="ANX35" s="733"/>
      <c r="ANY35" s="733"/>
      <c r="ANZ35" s="733"/>
      <c r="AOA35" s="733"/>
      <c r="AOB35" s="733"/>
      <c r="AOC35" s="733"/>
      <c r="AOD35" s="733"/>
      <c r="AOE35" s="733"/>
      <c r="AOF35" s="733"/>
      <c r="AOG35" s="733"/>
      <c r="AOH35" s="733"/>
      <c r="AOI35" s="733"/>
      <c r="AOJ35" s="733"/>
      <c r="AOK35" s="733"/>
      <c r="AOL35" s="733"/>
      <c r="AOM35" s="733"/>
      <c r="AON35" s="733"/>
      <c r="AOO35" s="733"/>
      <c r="AOP35" s="733"/>
      <c r="AOQ35" s="733"/>
      <c r="AOR35" s="733"/>
      <c r="AOS35" s="733"/>
      <c r="AOT35" s="733"/>
      <c r="AOU35" s="733"/>
      <c r="AOV35" s="733"/>
      <c r="AOW35" s="733"/>
      <c r="AOX35" s="733"/>
      <c r="AOY35" s="733"/>
      <c r="AOZ35" s="733"/>
      <c r="APA35" s="733"/>
      <c r="APB35" s="733"/>
      <c r="APC35" s="733"/>
      <c r="APD35" s="733"/>
      <c r="APE35" s="733"/>
      <c r="APF35" s="733"/>
      <c r="APG35" s="733"/>
      <c r="APH35" s="733"/>
      <c r="API35" s="733"/>
      <c r="APJ35" s="733"/>
      <c r="APK35" s="733"/>
      <c r="APL35" s="733"/>
      <c r="APM35" s="733"/>
      <c r="APN35" s="733"/>
      <c r="APO35" s="733"/>
      <c r="APP35" s="733"/>
      <c r="APQ35" s="733"/>
      <c r="APR35" s="733"/>
      <c r="APS35" s="733"/>
      <c r="APT35" s="733"/>
      <c r="APU35" s="733"/>
      <c r="APV35" s="733"/>
      <c r="APW35" s="733"/>
      <c r="APX35" s="733"/>
      <c r="APY35" s="733"/>
      <c r="APZ35" s="733"/>
      <c r="AQA35" s="733"/>
      <c r="AQB35" s="733"/>
      <c r="AQC35" s="733"/>
      <c r="AQD35" s="733"/>
      <c r="AQE35" s="733"/>
      <c r="AQF35" s="733"/>
      <c r="AQG35" s="733"/>
      <c r="AQH35" s="733"/>
      <c r="AQI35" s="733"/>
      <c r="AQJ35" s="733"/>
      <c r="AQK35" s="733"/>
      <c r="AQL35" s="733"/>
      <c r="AQM35" s="733"/>
      <c r="AQN35" s="733"/>
      <c r="AQO35" s="733"/>
      <c r="AQP35" s="733"/>
      <c r="AQQ35" s="733"/>
      <c r="AQR35" s="733"/>
      <c r="AQS35" s="733"/>
      <c r="AQT35" s="733"/>
      <c r="AQU35" s="733"/>
      <c r="AQV35" s="733"/>
      <c r="AQW35" s="733"/>
      <c r="AQX35" s="733"/>
      <c r="AQY35" s="733"/>
      <c r="AQZ35" s="733"/>
      <c r="ARA35" s="733"/>
      <c r="ARB35" s="733"/>
      <c r="ARC35" s="733"/>
      <c r="ARD35" s="733"/>
      <c r="ARE35" s="733"/>
      <c r="ARF35" s="733"/>
      <c r="ARG35" s="733"/>
      <c r="ARH35" s="733"/>
      <c r="ARI35" s="733"/>
      <c r="ARJ35" s="733"/>
      <c r="ARK35" s="733"/>
      <c r="ARL35" s="733"/>
      <c r="ARM35" s="733"/>
      <c r="ARN35" s="733"/>
      <c r="ARO35" s="733"/>
      <c r="ARP35" s="733"/>
      <c r="ARQ35" s="733"/>
      <c r="ARR35" s="733"/>
      <c r="ARS35" s="733"/>
      <c r="ART35" s="733"/>
      <c r="ARU35" s="733"/>
      <c r="ARV35" s="733"/>
      <c r="ARW35" s="733"/>
      <c r="ARX35" s="733"/>
      <c r="ARY35" s="733"/>
      <c r="ARZ35" s="733"/>
      <c r="ASA35" s="733"/>
      <c r="ASB35" s="733"/>
      <c r="ASC35" s="733"/>
      <c r="ASD35" s="733"/>
      <c r="ASE35" s="733"/>
      <c r="ASF35" s="733"/>
      <c r="ASG35" s="733"/>
      <c r="ASH35" s="733"/>
      <c r="ASI35" s="733"/>
      <c r="ASJ35" s="733"/>
      <c r="ASK35" s="733"/>
      <c r="ASL35" s="733"/>
      <c r="ASM35" s="733"/>
      <c r="ASN35" s="733"/>
      <c r="ASO35" s="733"/>
      <c r="ASP35" s="733"/>
      <c r="ASQ35" s="733"/>
      <c r="ASR35" s="733"/>
      <c r="ASS35" s="733"/>
      <c r="AST35" s="733"/>
      <c r="ASU35" s="733"/>
      <c r="ASV35" s="733"/>
      <c r="ASW35" s="733"/>
      <c r="ASX35" s="733"/>
      <c r="ASY35" s="733"/>
      <c r="ASZ35" s="733"/>
      <c r="ATA35" s="733"/>
      <c r="ATB35" s="733"/>
      <c r="ATC35" s="733"/>
      <c r="ATD35" s="733"/>
      <c r="ATE35" s="733"/>
      <c r="ATF35" s="733"/>
      <c r="ATG35" s="733"/>
      <c r="ATH35" s="733"/>
      <c r="ATI35" s="733"/>
      <c r="ATJ35" s="733"/>
      <c r="ATK35" s="733"/>
      <c r="ATL35" s="733"/>
      <c r="ATM35" s="733"/>
      <c r="ATN35" s="733"/>
      <c r="ATO35" s="733"/>
      <c r="ATP35" s="733"/>
      <c r="ATQ35" s="733"/>
      <c r="ATR35" s="733"/>
      <c r="ATS35" s="733"/>
      <c r="ATT35" s="733"/>
      <c r="ATU35" s="733"/>
      <c r="ATV35" s="733"/>
      <c r="ATW35" s="733"/>
      <c r="ATX35" s="733"/>
      <c r="ATY35" s="733"/>
      <c r="ATZ35" s="733"/>
      <c r="AUA35" s="733"/>
      <c r="AUB35" s="733"/>
      <c r="AUC35" s="733"/>
      <c r="AUD35" s="733"/>
      <c r="AUE35" s="733"/>
      <c r="AUF35" s="733"/>
      <c r="AUG35" s="733"/>
      <c r="AUH35" s="733"/>
      <c r="AUI35" s="733"/>
      <c r="AUJ35" s="733"/>
      <c r="AUK35" s="733"/>
      <c r="AUL35" s="733"/>
      <c r="AUM35" s="733"/>
      <c r="AUN35" s="733"/>
      <c r="AUO35" s="733"/>
      <c r="AUP35" s="733"/>
      <c r="AUQ35" s="733"/>
      <c r="AUR35" s="733"/>
      <c r="AUS35" s="733"/>
      <c r="AUT35" s="733"/>
      <c r="AUU35" s="733"/>
      <c r="AUV35" s="733"/>
      <c r="AUW35" s="733"/>
      <c r="AUX35" s="733"/>
      <c r="AUY35" s="733"/>
      <c r="AUZ35" s="733"/>
      <c r="AVA35" s="733"/>
      <c r="AVB35" s="733"/>
      <c r="AVC35" s="733"/>
      <c r="AVD35" s="733"/>
      <c r="AVE35" s="733"/>
      <c r="AVF35" s="733"/>
      <c r="AVG35" s="733"/>
      <c r="AVH35" s="733"/>
      <c r="AVI35" s="733"/>
      <c r="AVJ35" s="733"/>
      <c r="AVK35" s="733"/>
      <c r="AVL35" s="733"/>
      <c r="AVM35" s="733"/>
      <c r="AVN35" s="733"/>
      <c r="AVO35" s="733"/>
      <c r="AVP35" s="733"/>
      <c r="AVQ35" s="733"/>
      <c r="AVR35" s="733"/>
      <c r="AVS35" s="733"/>
      <c r="AVT35" s="733"/>
      <c r="AVU35" s="733"/>
      <c r="AVV35" s="733"/>
      <c r="AVW35" s="733"/>
      <c r="AVX35" s="733"/>
      <c r="AVY35" s="733"/>
      <c r="AVZ35" s="733"/>
      <c r="AWA35" s="733"/>
      <c r="AWB35" s="733"/>
      <c r="AWC35" s="733"/>
      <c r="AWD35" s="733"/>
      <c r="AWE35" s="733"/>
      <c r="AWF35" s="733"/>
      <c r="AWG35" s="733"/>
      <c r="AWH35" s="733"/>
      <c r="AWI35" s="733"/>
      <c r="AWJ35" s="733"/>
      <c r="AWK35" s="733"/>
      <c r="AWL35" s="733"/>
      <c r="AWM35" s="733"/>
      <c r="AWN35" s="733"/>
      <c r="AWO35" s="733"/>
      <c r="AWP35" s="733"/>
      <c r="AWQ35" s="733"/>
      <c r="AWR35" s="733"/>
      <c r="AWS35" s="733"/>
      <c r="AWT35" s="733"/>
      <c r="AWU35" s="733"/>
      <c r="AWV35" s="733"/>
      <c r="AWW35" s="733"/>
      <c r="AWX35" s="733"/>
      <c r="AWY35" s="733"/>
      <c r="AWZ35" s="733"/>
      <c r="AXA35" s="733"/>
      <c r="AXB35" s="733"/>
      <c r="AXC35" s="733"/>
      <c r="AXD35" s="733"/>
      <c r="AXE35" s="733"/>
      <c r="AXF35" s="733"/>
      <c r="AXG35" s="733"/>
      <c r="AXH35" s="733"/>
      <c r="AXI35" s="733"/>
      <c r="AXJ35" s="733"/>
      <c r="AXK35" s="733"/>
      <c r="AXL35" s="733"/>
      <c r="AXM35" s="733"/>
      <c r="AXN35" s="733"/>
      <c r="AXO35" s="733"/>
      <c r="AXP35" s="733"/>
      <c r="AXQ35" s="733"/>
      <c r="AXR35" s="733"/>
      <c r="AXS35" s="733"/>
      <c r="AXT35" s="733"/>
      <c r="AXU35" s="733"/>
      <c r="AXV35" s="733"/>
      <c r="AXW35" s="733"/>
      <c r="AXX35" s="733"/>
      <c r="AXY35" s="733"/>
      <c r="AXZ35" s="733"/>
      <c r="AYA35" s="733"/>
      <c r="AYB35" s="733"/>
      <c r="AYC35" s="733"/>
      <c r="AYD35" s="733"/>
      <c r="AYE35" s="733"/>
      <c r="AYF35" s="733"/>
      <c r="AYG35" s="733"/>
      <c r="AYH35" s="733"/>
      <c r="AYI35" s="733"/>
      <c r="AYJ35" s="733"/>
      <c r="AYK35" s="733"/>
      <c r="AYL35" s="733"/>
      <c r="AYM35" s="733"/>
      <c r="AYN35" s="733"/>
      <c r="AYO35" s="733"/>
      <c r="AYP35" s="733"/>
      <c r="AYQ35" s="733"/>
      <c r="AYR35" s="733"/>
      <c r="AYS35" s="733"/>
      <c r="AYT35" s="733"/>
      <c r="AYU35" s="733"/>
      <c r="AYV35" s="733"/>
      <c r="AYW35" s="733"/>
      <c r="AYX35" s="733"/>
      <c r="AYY35" s="733"/>
      <c r="AYZ35" s="733"/>
      <c r="AZA35" s="733"/>
      <c r="AZB35" s="733"/>
      <c r="AZC35" s="733"/>
      <c r="AZD35" s="733"/>
      <c r="AZE35" s="733"/>
      <c r="AZF35" s="733"/>
      <c r="AZG35" s="733"/>
      <c r="AZH35" s="733"/>
      <c r="AZI35" s="733"/>
      <c r="AZJ35" s="733"/>
      <c r="AZK35" s="733"/>
      <c r="AZL35" s="733"/>
      <c r="AZM35" s="733"/>
      <c r="AZN35" s="733"/>
      <c r="AZO35" s="733"/>
      <c r="AZP35" s="733"/>
      <c r="AZQ35" s="733"/>
      <c r="AZR35" s="733"/>
      <c r="AZS35" s="733"/>
      <c r="AZT35" s="733"/>
      <c r="AZU35" s="733"/>
      <c r="AZV35" s="733"/>
      <c r="AZW35" s="733"/>
      <c r="AZX35" s="733"/>
      <c r="AZY35" s="733"/>
      <c r="AZZ35" s="733"/>
      <c r="BAA35" s="733"/>
      <c r="BAB35" s="733"/>
      <c r="BAC35" s="733"/>
      <c r="BAD35" s="733"/>
      <c r="BAE35" s="733"/>
      <c r="BAF35" s="733"/>
      <c r="BAG35" s="733"/>
      <c r="BAH35" s="733"/>
      <c r="BAI35" s="733"/>
      <c r="BAJ35" s="733"/>
      <c r="BAK35" s="733"/>
      <c r="BAL35" s="733"/>
      <c r="BAM35" s="733"/>
      <c r="BAN35" s="733"/>
      <c r="BAO35" s="733"/>
      <c r="BAP35" s="733"/>
      <c r="BAQ35" s="733"/>
      <c r="BAR35" s="733"/>
      <c r="BAS35" s="733"/>
      <c r="BAT35" s="733"/>
      <c r="BAU35" s="733"/>
      <c r="BAV35" s="733"/>
      <c r="BAW35" s="733"/>
      <c r="BAX35" s="733"/>
      <c r="BAY35" s="733"/>
      <c r="BAZ35" s="733"/>
      <c r="BBA35" s="733"/>
      <c r="BBB35" s="733"/>
      <c r="BBC35" s="733"/>
      <c r="BBD35" s="733"/>
      <c r="BBE35" s="733"/>
      <c r="BBF35" s="733"/>
      <c r="BBG35" s="733"/>
      <c r="BBH35" s="733"/>
      <c r="BBI35" s="733"/>
      <c r="BBJ35" s="733"/>
      <c r="BBK35" s="733"/>
      <c r="BBL35" s="733"/>
      <c r="BBM35" s="733"/>
      <c r="BBN35" s="733"/>
      <c r="BBO35" s="733"/>
      <c r="BBP35" s="733"/>
      <c r="BBQ35" s="733"/>
      <c r="BBR35" s="733"/>
      <c r="BBS35" s="733"/>
      <c r="BBT35" s="733"/>
      <c r="BBU35" s="733"/>
      <c r="BBV35" s="733"/>
      <c r="BBW35" s="733"/>
      <c r="BBX35" s="733"/>
      <c r="BBY35" s="733"/>
      <c r="BBZ35" s="733"/>
      <c r="BCA35" s="733"/>
      <c r="BCB35" s="733"/>
      <c r="BCC35" s="733"/>
      <c r="BCD35" s="733"/>
      <c r="BCE35" s="733"/>
      <c r="BCF35" s="733"/>
      <c r="BCG35" s="733"/>
      <c r="BCH35" s="733"/>
      <c r="BCI35" s="733"/>
      <c r="BCJ35" s="733"/>
      <c r="BCK35" s="733"/>
      <c r="BCL35" s="733"/>
      <c r="BCM35" s="733"/>
      <c r="BCN35" s="733"/>
      <c r="BCO35" s="733"/>
      <c r="BCP35" s="733"/>
      <c r="BCQ35" s="733"/>
      <c r="BCR35" s="733"/>
      <c r="BCS35" s="733"/>
      <c r="BCT35" s="733"/>
      <c r="BCU35" s="733"/>
      <c r="BCV35" s="733"/>
      <c r="BCW35" s="733"/>
      <c r="BCX35" s="733"/>
      <c r="BCY35" s="733"/>
      <c r="BCZ35" s="733"/>
      <c r="BDA35" s="733"/>
      <c r="BDB35" s="733"/>
      <c r="BDC35" s="733"/>
      <c r="BDD35" s="733"/>
      <c r="BDE35" s="733"/>
      <c r="BDF35" s="733"/>
      <c r="BDG35" s="733"/>
      <c r="BDH35" s="733"/>
      <c r="BDI35" s="733"/>
      <c r="BDJ35" s="733"/>
      <c r="BDK35" s="733"/>
      <c r="BDL35" s="733"/>
      <c r="BDM35" s="733"/>
      <c r="BDN35" s="733"/>
      <c r="BDO35" s="733"/>
      <c r="BDP35" s="733"/>
      <c r="BDQ35" s="733"/>
      <c r="BDR35" s="733"/>
      <c r="BDS35" s="733"/>
      <c r="BDT35" s="733"/>
      <c r="BDU35" s="733"/>
      <c r="BDV35" s="733"/>
      <c r="BDW35" s="733"/>
      <c r="BDX35" s="733"/>
      <c r="BDY35" s="733"/>
      <c r="BDZ35" s="733"/>
      <c r="BEA35" s="733"/>
      <c r="BEB35" s="733"/>
      <c r="BEC35" s="733"/>
      <c r="BED35" s="733"/>
      <c r="BEE35" s="733"/>
      <c r="BEF35" s="733"/>
      <c r="BEG35" s="733"/>
      <c r="BEH35" s="733"/>
      <c r="BEI35" s="733"/>
      <c r="BEJ35" s="733"/>
      <c r="BEK35" s="733"/>
      <c r="BEL35" s="733"/>
      <c r="BEM35" s="733"/>
      <c r="BEN35" s="733"/>
      <c r="BEO35" s="733"/>
      <c r="BEP35" s="733"/>
      <c r="BEQ35" s="733"/>
      <c r="BER35" s="733"/>
      <c r="BES35" s="733"/>
      <c r="BET35" s="733"/>
      <c r="BEU35" s="733"/>
      <c r="BEV35" s="733"/>
      <c r="BEW35" s="733"/>
      <c r="BEX35" s="733"/>
      <c r="BEY35" s="733"/>
      <c r="BEZ35" s="733"/>
      <c r="BFA35" s="733"/>
      <c r="BFB35" s="733"/>
      <c r="BFC35" s="733"/>
      <c r="BFD35" s="733"/>
      <c r="BFE35" s="733"/>
      <c r="BFF35" s="733"/>
      <c r="BFG35" s="733"/>
      <c r="BFH35" s="733"/>
      <c r="BFI35" s="733"/>
      <c r="BFJ35" s="733"/>
      <c r="BFK35" s="733"/>
      <c r="BFL35" s="733"/>
      <c r="BFM35" s="733"/>
      <c r="BFN35" s="733"/>
      <c r="BFO35" s="733"/>
      <c r="BFP35" s="733"/>
      <c r="BFQ35" s="733"/>
      <c r="BFR35" s="733"/>
      <c r="BFS35" s="733"/>
      <c r="BFT35" s="733"/>
      <c r="BFU35" s="733"/>
      <c r="BFV35" s="733"/>
      <c r="BFW35" s="733"/>
      <c r="BFX35" s="733"/>
      <c r="BFY35" s="733"/>
      <c r="BFZ35" s="733"/>
      <c r="BGA35" s="733"/>
      <c r="BGB35" s="733"/>
      <c r="BGC35" s="733"/>
      <c r="BGD35" s="733"/>
      <c r="BGE35" s="733"/>
      <c r="BGF35" s="733"/>
      <c r="BGG35" s="733"/>
      <c r="BGH35" s="733"/>
      <c r="BGI35" s="733"/>
      <c r="BGJ35" s="733"/>
      <c r="BGK35" s="733"/>
      <c r="BGL35" s="733"/>
      <c r="BGM35" s="733"/>
      <c r="BGN35" s="733"/>
      <c r="BGO35" s="733"/>
      <c r="BGP35" s="733"/>
      <c r="BGQ35" s="733"/>
      <c r="BGR35" s="733"/>
      <c r="BGS35" s="733"/>
      <c r="BGT35" s="733"/>
      <c r="BGU35" s="733"/>
      <c r="BGV35" s="733"/>
      <c r="BGW35" s="733"/>
      <c r="BGX35" s="733"/>
      <c r="BGY35" s="733"/>
      <c r="BGZ35" s="733"/>
      <c r="BHA35" s="733"/>
      <c r="BHB35" s="733"/>
      <c r="BHC35" s="733"/>
      <c r="BHD35" s="733"/>
      <c r="BHE35" s="733"/>
      <c r="BHF35" s="733"/>
      <c r="BHG35" s="733"/>
      <c r="BHH35" s="733"/>
      <c r="BHI35" s="733"/>
      <c r="BHJ35" s="733"/>
      <c r="BHK35" s="733"/>
      <c r="BHL35" s="733"/>
      <c r="BHM35" s="733"/>
      <c r="BHN35" s="733"/>
      <c r="BHO35" s="733"/>
      <c r="BHP35" s="733"/>
      <c r="BHQ35" s="733"/>
      <c r="BHR35" s="733"/>
      <c r="BHS35" s="733"/>
      <c r="BHT35" s="733"/>
      <c r="BHU35" s="733"/>
      <c r="BHV35" s="733"/>
      <c r="BHW35" s="733"/>
      <c r="BHX35" s="733"/>
      <c r="BHY35" s="733"/>
      <c r="BHZ35" s="733"/>
      <c r="BIA35" s="733"/>
      <c r="BIB35" s="733"/>
      <c r="BIC35" s="733"/>
      <c r="BID35" s="733"/>
      <c r="BIE35" s="733"/>
      <c r="BIF35" s="733"/>
      <c r="BIG35" s="733"/>
      <c r="BIH35" s="733"/>
      <c r="BII35" s="733"/>
      <c r="BIJ35" s="733"/>
      <c r="BIK35" s="733"/>
      <c r="BIL35" s="733"/>
      <c r="BIM35" s="733"/>
      <c r="BIN35" s="733"/>
      <c r="BIO35" s="733"/>
      <c r="BIP35" s="733"/>
      <c r="BIQ35" s="733"/>
      <c r="BIR35" s="733"/>
      <c r="BIS35" s="733"/>
      <c r="BIT35" s="733"/>
      <c r="BIU35" s="733"/>
      <c r="BIV35" s="733"/>
      <c r="BIW35" s="733"/>
      <c r="BIX35" s="733"/>
      <c r="BIY35" s="733"/>
      <c r="BIZ35" s="733"/>
      <c r="BJA35" s="733"/>
      <c r="BJB35" s="733"/>
      <c r="BJC35" s="733"/>
      <c r="BJD35" s="733"/>
      <c r="BJE35" s="733"/>
      <c r="BJF35" s="733"/>
      <c r="BJG35" s="733"/>
      <c r="BJH35" s="733"/>
      <c r="BJI35" s="733"/>
      <c r="BJJ35" s="733"/>
      <c r="BJK35" s="733"/>
      <c r="BJL35" s="733"/>
      <c r="BJM35" s="733"/>
      <c r="BJN35" s="733"/>
      <c r="BJO35" s="733"/>
      <c r="BJP35" s="733"/>
      <c r="BJQ35" s="733"/>
      <c r="BJR35" s="733"/>
      <c r="BJS35" s="733"/>
      <c r="BJT35" s="733"/>
      <c r="BJU35" s="733"/>
      <c r="BJV35" s="733"/>
      <c r="BJW35" s="733"/>
      <c r="BJX35" s="733"/>
      <c r="BJY35" s="733"/>
      <c r="BJZ35" s="733"/>
      <c r="BKA35" s="733"/>
      <c r="BKB35" s="733"/>
      <c r="BKC35" s="733"/>
      <c r="BKD35" s="733"/>
      <c r="BKE35" s="733"/>
      <c r="BKF35" s="733"/>
      <c r="BKG35" s="733"/>
      <c r="BKH35" s="733"/>
      <c r="BKI35" s="733"/>
      <c r="BKJ35" s="733"/>
      <c r="BKK35" s="733"/>
      <c r="BKL35" s="733"/>
      <c r="BKM35" s="733"/>
      <c r="BKN35" s="733"/>
      <c r="BKO35" s="733"/>
      <c r="BKP35" s="733"/>
      <c r="BKQ35" s="733"/>
      <c r="BKR35" s="733"/>
      <c r="BKS35" s="733"/>
      <c r="BKT35" s="733"/>
      <c r="BKU35" s="733"/>
      <c r="BKV35" s="733"/>
      <c r="BKW35" s="733"/>
      <c r="BKX35" s="733"/>
      <c r="BKY35" s="733"/>
      <c r="BKZ35" s="733"/>
      <c r="BLA35" s="733"/>
      <c r="BLB35" s="733"/>
      <c r="BLC35" s="733"/>
      <c r="BLD35" s="733"/>
      <c r="BLE35" s="733"/>
      <c r="BLF35" s="733"/>
      <c r="BLG35" s="733"/>
      <c r="BLH35" s="733"/>
      <c r="BLI35" s="733"/>
      <c r="BLJ35" s="733"/>
      <c r="BLK35" s="733"/>
      <c r="BLL35" s="733"/>
      <c r="BLM35" s="733"/>
      <c r="BLN35" s="733"/>
      <c r="BLO35" s="733"/>
      <c r="BLP35" s="733"/>
      <c r="BLQ35" s="733"/>
      <c r="BLR35" s="733"/>
      <c r="BLS35" s="733"/>
      <c r="BLT35" s="733"/>
      <c r="BLU35" s="733"/>
      <c r="BLV35" s="733"/>
      <c r="BLW35" s="733"/>
      <c r="BLX35" s="733"/>
      <c r="BLY35" s="733"/>
      <c r="BLZ35" s="733"/>
      <c r="BMA35" s="733"/>
      <c r="BMB35" s="733"/>
      <c r="BMC35" s="733"/>
      <c r="BMD35" s="733"/>
      <c r="BME35" s="733"/>
      <c r="BMF35" s="733"/>
      <c r="BMG35" s="733"/>
      <c r="BMH35" s="733"/>
      <c r="BMI35" s="733"/>
      <c r="BMJ35" s="733"/>
      <c r="BMK35" s="733"/>
      <c r="BML35" s="733"/>
      <c r="BMM35" s="733"/>
      <c r="BMN35" s="733"/>
      <c r="BMO35" s="733"/>
      <c r="BMP35" s="733"/>
      <c r="BMQ35" s="733"/>
      <c r="BMR35" s="733"/>
      <c r="BMS35" s="733"/>
      <c r="BMT35" s="733"/>
      <c r="BMU35" s="733"/>
      <c r="BMV35" s="733"/>
      <c r="BMW35" s="733"/>
      <c r="BMX35" s="733"/>
      <c r="BMY35" s="733"/>
      <c r="BMZ35" s="733"/>
      <c r="BNA35" s="733"/>
      <c r="BNB35" s="733"/>
      <c r="BNC35" s="733"/>
      <c r="BND35" s="733"/>
      <c r="BNE35" s="733"/>
      <c r="BNF35" s="733"/>
      <c r="BNG35" s="733"/>
      <c r="BNH35" s="733"/>
      <c r="BNI35" s="733"/>
      <c r="BNJ35" s="733"/>
      <c r="BNK35" s="733"/>
      <c r="BNL35" s="733"/>
      <c r="BNM35" s="733"/>
      <c r="BNN35" s="733"/>
      <c r="BNO35" s="733"/>
      <c r="BNP35" s="733"/>
      <c r="BNQ35" s="733"/>
      <c r="BNR35" s="733"/>
      <c r="BNS35" s="733"/>
      <c r="BNT35" s="733"/>
      <c r="BNU35" s="733"/>
      <c r="BNV35" s="733"/>
      <c r="BNW35" s="733"/>
      <c r="BNX35" s="733"/>
      <c r="BNY35" s="733"/>
      <c r="BNZ35" s="733"/>
      <c r="BOA35" s="733"/>
      <c r="BOB35" s="733"/>
      <c r="BOC35" s="733"/>
      <c r="BOD35" s="733"/>
      <c r="BOE35" s="733"/>
      <c r="BOF35" s="733"/>
      <c r="BOG35" s="733"/>
      <c r="BOH35" s="733"/>
      <c r="BOI35" s="733"/>
      <c r="BOJ35" s="733"/>
      <c r="BOK35" s="733"/>
      <c r="BOL35" s="733"/>
      <c r="BOM35" s="733"/>
      <c r="BON35" s="733"/>
      <c r="BOO35" s="733"/>
      <c r="BOP35" s="733"/>
      <c r="BOQ35" s="733"/>
      <c r="BOR35" s="733"/>
      <c r="BOS35" s="733"/>
      <c r="BOT35" s="733"/>
      <c r="BOU35" s="733"/>
      <c r="BOV35" s="733"/>
      <c r="BOW35" s="733"/>
      <c r="BOX35" s="733"/>
      <c r="BOY35" s="733"/>
      <c r="BOZ35" s="733"/>
      <c r="BPA35" s="733"/>
      <c r="BPB35" s="733"/>
      <c r="BPC35" s="733"/>
      <c r="BPD35" s="733"/>
      <c r="BPE35" s="733"/>
      <c r="BPF35" s="733"/>
      <c r="BPG35" s="733"/>
      <c r="BPH35" s="733"/>
      <c r="BPI35" s="733"/>
      <c r="BPJ35" s="733"/>
      <c r="BPK35" s="733"/>
      <c r="BPL35" s="733"/>
      <c r="BPM35" s="733"/>
      <c r="BPN35" s="733"/>
      <c r="BPO35" s="733"/>
      <c r="BPP35" s="733"/>
      <c r="BPQ35" s="733"/>
      <c r="BPR35" s="733"/>
      <c r="BPS35" s="733"/>
      <c r="BPT35" s="733"/>
      <c r="BPU35" s="733"/>
      <c r="BPV35" s="733"/>
      <c r="BPW35" s="733"/>
      <c r="BPX35" s="733"/>
      <c r="BPY35" s="733"/>
      <c r="BPZ35" s="733"/>
      <c r="BQA35" s="733"/>
      <c r="BQB35" s="733"/>
      <c r="BQC35" s="733"/>
      <c r="BQD35" s="733"/>
      <c r="BQE35" s="733"/>
      <c r="BQF35" s="733"/>
      <c r="BQG35" s="733"/>
      <c r="BQH35" s="733"/>
      <c r="BQI35" s="733"/>
      <c r="BQJ35" s="733"/>
      <c r="BQK35" s="733"/>
      <c r="BQL35" s="733"/>
      <c r="BQM35" s="733"/>
      <c r="BQN35" s="733"/>
      <c r="BQO35" s="733"/>
      <c r="BQP35" s="733"/>
      <c r="BQQ35" s="733"/>
      <c r="BQR35" s="733"/>
      <c r="BQS35" s="733"/>
      <c r="BQT35" s="733"/>
      <c r="BQU35" s="733"/>
      <c r="BQV35" s="733"/>
      <c r="BQW35" s="733"/>
      <c r="BQX35" s="733"/>
      <c r="BQY35" s="733"/>
      <c r="BQZ35" s="733"/>
      <c r="BRA35" s="733"/>
      <c r="BRB35" s="733"/>
      <c r="BRC35" s="733"/>
      <c r="BRD35" s="733"/>
      <c r="BRE35" s="733"/>
      <c r="BRF35" s="733"/>
      <c r="BRG35" s="733"/>
      <c r="BRH35" s="733"/>
      <c r="BRI35" s="733"/>
      <c r="BRJ35" s="733"/>
      <c r="BRK35" s="733"/>
      <c r="BRL35" s="733"/>
      <c r="BRM35" s="733"/>
      <c r="BRN35" s="733"/>
      <c r="BRO35" s="733"/>
      <c r="BRP35" s="733"/>
      <c r="BRQ35" s="733"/>
      <c r="BRR35" s="733"/>
      <c r="BRS35" s="733"/>
      <c r="BRT35" s="733"/>
      <c r="BRU35" s="733"/>
      <c r="BRV35" s="733"/>
      <c r="BRW35" s="733"/>
      <c r="BRX35" s="733"/>
      <c r="BRY35" s="733"/>
      <c r="BRZ35" s="733"/>
      <c r="BSA35" s="733"/>
      <c r="BSB35" s="733"/>
      <c r="BSC35" s="733"/>
      <c r="BSD35" s="733"/>
      <c r="BSE35" s="733"/>
      <c r="BSF35" s="733"/>
      <c r="BSG35" s="733"/>
      <c r="BSH35" s="733"/>
      <c r="BSI35" s="733"/>
      <c r="BSJ35" s="733"/>
      <c r="BSK35" s="733"/>
      <c r="BSL35" s="733"/>
      <c r="BSM35" s="733"/>
      <c r="BSN35" s="733"/>
      <c r="BSO35" s="733"/>
      <c r="BSP35" s="733"/>
      <c r="BSQ35" s="733"/>
      <c r="BSR35" s="733"/>
      <c r="BSS35" s="733"/>
      <c r="BST35" s="733"/>
      <c r="BSU35" s="733"/>
      <c r="BSV35" s="733"/>
      <c r="BSW35" s="733"/>
      <c r="BSX35" s="733"/>
      <c r="BSY35" s="733"/>
      <c r="BSZ35" s="733"/>
      <c r="BTA35" s="733"/>
      <c r="BTB35" s="733"/>
      <c r="BTC35" s="733"/>
      <c r="BTD35" s="733"/>
      <c r="BTE35" s="733"/>
      <c r="BTF35" s="733"/>
      <c r="BTG35" s="733"/>
      <c r="BTH35" s="733"/>
      <c r="BTI35" s="733"/>
      <c r="BTJ35" s="733"/>
      <c r="BTK35" s="733"/>
      <c r="BTL35" s="733"/>
      <c r="BTM35" s="733"/>
      <c r="BTN35" s="733"/>
      <c r="BTO35" s="733"/>
      <c r="BTP35" s="733"/>
      <c r="BTQ35" s="733"/>
      <c r="BTR35" s="733"/>
      <c r="BTS35" s="733"/>
      <c r="BTT35" s="733"/>
      <c r="BTU35" s="733"/>
      <c r="BTV35" s="733"/>
      <c r="BTW35" s="733"/>
      <c r="BTX35" s="733"/>
      <c r="BTY35" s="733"/>
      <c r="BTZ35" s="733"/>
      <c r="BUA35" s="733"/>
      <c r="BUB35" s="733"/>
      <c r="BUC35" s="733"/>
      <c r="BUD35" s="733"/>
      <c r="BUE35" s="733"/>
      <c r="BUF35" s="733"/>
      <c r="BUG35" s="733"/>
      <c r="BUH35" s="733"/>
      <c r="BUI35" s="733"/>
      <c r="BUJ35" s="733"/>
      <c r="BUK35" s="733"/>
      <c r="BUL35" s="733"/>
      <c r="BUM35" s="733"/>
      <c r="BUN35" s="733"/>
      <c r="BUO35" s="733"/>
      <c r="BUP35" s="733"/>
      <c r="BUQ35" s="733"/>
      <c r="BUR35" s="733"/>
      <c r="BUS35" s="733"/>
      <c r="BUT35" s="733"/>
      <c r="BUU35" s="733"/>
      <c r="BUV35" s="733"/>
      <c r="BUW35" s="733"/>
      <c r="BUX35" s="733"/>
      <c r="BUY35" s="733"/>
      <c r="BUZ35" s="733"/>
      <c r="BVA35" s="733"/>
      <c r="BVB35" s="733"/>
      <c r="BVC35" s="733"/>
      <c r="BVD35" s="733"/>
      <c r="BVE35" s="733"/>
      <c r="BVF35" s="733"/>
      <c r="BVG35" s="733"/>
      <c r="BVH35" s="733"/>
      <c r="BVI35" s="733"/>
      <c r="BVJ35" s="733"/>
      <c r="BVK35" s="733"/>
      <c r="BVL35" s="733"/>
      <c r="BVM35" s="733"/>
      <c r="BVN35" s="733"/>
      <c r="BVO35" s="733"/>
      <c r="BVP35" s="733"/>
      <c r="BVQ35" s="733"/>
      <c r="BVR35" s="733"/>
      <c r="BVS35" s="733"/>
      <c r="BVT35" s="733"/>
      <c r="BVU35" s="733"/>
      <c r="BVV35" s="733"/>
      <c r="BVW35" s="733"/>
      <c r="BVX35" s="733"/>
      <c r="BVY35" s="733"/>
      <c r="BVZ35" s="733"/>
      <c r="BWA35" s="733"/>
      <c r="BWB35" s="733"/>
      <c r="BWC35" s="733"/>
      <c r="BWD35" s="733"/>
      <c r="BWE35" s="733"/>
      <c r="BWF35" s="733"/>
      <c r="BWG35" s="733"/>
      <c r="BWH35" s="733"/>
      <c r="BWI35" s="733"/>
      <c r="BWJ35" s="733"/>
      <c r="BWK35" s="733"/>
      <c r="BWL35" s="733"/>
      <c r="BWM35" s="733"/>
      <c r="BWN35" s="733"/>
      <c r="BWO35" s="733"/>
      <c r="BWP35" s="733"/>
      <c r="BWQ35" s="733"/>
      <c r="BWR35" s="733"/>
      <c r="BWS35" s="733"/>
      <c r="BWT35" s="733"/>
      <c r="BWU35" s="733"/>
      <c r="BWV35" s="733"/>
      <c r="BWW35" s="733"/>
      <c r="BWX35" s="733"/>
      <c r="BWY35" s="733"/>
      <c r="BWZ35" s="733"/>
      <c r="BXA35" s="733"/>
      <c r="BXB35" s="733"/>
      <c r="BXC35" s="733"/>
      <c r="BXD35" s="733"/>
      <c r="BXE35" s="733"/>
      <c r="BXF35" s="733"/>
      <c r="BXG35" s="733"/>
      <c r="BXH35" s="733"/>
      <c r="BXI35" s="733"/>
      <c r="BXJ35" s="733"/>
      <c r="BXK35" s="733"/>
      <c r="BXL35" s="733"/>
      <c r="BXM35" s="733"/>
      <c r="BXN35" s="733"/>
      <c r="BXO35" s="733"/>
      <c r="BXP35" s="733"/>
      <c r="BXQ35" s="733"/>
      <c r="BXR35" s="733"/>
      <c r="BXS35" s="733"/>
      <c r="BXT35" s="733"/>
      <c r="BXU35" s="733"/>
      <c r="BXV35" s="733"/>
      <c r="BXW35" s="733"/>
      <c r="BXX35" s="733"/>
      <c r="BXY35" s="733"/>
      <c r="BXZ35" s="733"/>
      <c r="BYA35" s="733"/>
      <c r="BYB35" s="733"/>
      <c r="BYC35" s="733"/>
      <c r="BYD35" s="733"/>
      <c r="BYE35" s="733"/>
      <c r="BYF35" s="733"/>
      <c r="BYG35" s="733"/>
      <c r="BYH35" s="733"/>
      <c r="BYI35" s="733"/>
      <c r="BYJ35" s="733"/>
      <c r="BYK35" s="733"/>
      <c r="BYL35" s="733"/>
      <c r="BYM35" s="733"/>
      <c r="BYN35" s="733"/>
      <c r="BYO35" s="733"/>
      <c r="BYP35" s="733"/>
      <c r="BYQ35" s="733"/>
      <c r="BYR35" s="733"/>
      <c r="BYS35" s="733"/>
      <c r="BYT35" s="733"/>
      <c r="BYU35" s="733"/>
      <c r="BYV35" s="733"/>
      <c r="BYW35" s="733"/>
      <c r="BYX35" s="733"/>
      <c r="BYY35" s="733"/>
      <c r="BYZ35" s="733"/>
      <c r="BZA35" s="733"/>
      <c r="BZB35" s="733"/>
      <c r="BZC35" s="733"/>
      <c r="BZD35" s="733"/>
      <c r="BZE35" s="733"/>
      <c r="BZF35" s="733"/>
      <c r="BZG35" s="733"/>
      <c r="BZH35" s="733"/>
      <c r="BZI35" s="733"/>
      <c r="BZJ35" s="733"/>
      <c r="BZK35" s="733"/>
      <c r="BZL35" s="733"/>
      <c r="BZM35" s="733"/>
      <c r="BZN35" s="733"/>
      <c r="BZO35" s="733"/>
      <c r="BZP35" s="733"/>
      <c r="BZQ35" s="733"/>
      <c r="BZR35" s="733"/>
      <c r="BZS35" s="733"/>
      <c r="BZT35" s="733"/>
      <c r="BZU35" s="733"/>
      <c r="BZV35" s="733"/>
      <c r="BZW35" s="733"/>
      <c r="BZX35" s="733"/>
      <c r="BZY35" s="733"/>
      <c r="BZZ35" s="733"/>
      <c r="CAA35" s="733"/>
      <c r="CAB35" s="733"/>
      <c r="CAC35" s="733"/>
      <c r="CAD35" s="733"/>
      <c r="CAE35" s="733"/>
      <c r="CAF35" s="733"/>
      <c r="CAG35" s="733"/>
      <c r="CAH35" s="733"/>
      <c r="CAI35" s="733"/>
      <c r="CAJ35" s="733"/>
      <c r="CAK35" s="733"/>
      <c r="CAL35" s="733"/>
      <c r="CAM35" s="733"/>
      <c r="CAN35" s="733"/>
      <c r="CAO35" s="733"/>
      <c r="CAP35" s="733"/>
      <c r="CAQ35" s="733"/>
      <c r="CAR35" s="733"/>
      <c r="CAS35" s="733"/>
      <c r="CAT35" s="733"/>
      <c r="CAU35" s="733"/>
      <c r="CAV35" s="733"/>
      <c r="CAW35" s="733"/>
      <c r="CAX35" s="733"/>
      <c r="CAY35" s="733"/>
      <c r="CAZ35" s="733"/>
      <c r="CBA35" s="733"/>
      <c r="CBB35" s="733"/>
      <c r="CBC35" s="733"/>
      <c r="CBD35" s="733"/>
      <c r="CBE35" s="733"/>
      <c r="CBF35" s="733"/>
      <c r="CBG35" s="733"/>
      <c r="CBH35" s="733"/>
      <c r="CBI35" s="733"/>
      <c r="CBJ35" s="733"/>
      <c r="CBK35" s="733"/>
      <c r="CBL35" s="733"/>
      <c r="CBM35" s="733"/>
      <c r="CBN35" s="733"/>
      <c r="CBO35" s="733"/>
      <c r="CBP35" s="733"/>
      <c r="CBQ35" s="733"/>
      <c r="CBR35" s="733"/>
      <c r="CBS35" s="733"/>
      <c r="CBT35" s="733"/>
      <c r="CBU35" s="733"/>
      <c r="CBV35" s="733"/>
      <c r="CBW35" s="733"/>
      <c r="CBX35" s="733"/>
      <c r="CBY35" s="733"/>
      <c r="CBZ35" s="733"/>
      <c r="CCA35" s="733"/>
      <c r="CCB35" s="733"/>
      <c r="CCC35" s="733"/>
      <c r="CCD35" s="733"/>
      <c r="CCE35" s="733"/>
      <c r="CCF35" s="733"/>
      <c r="CCG35" s="733"/>
      <c r="CCH35" s="733"/>
      <c r="CCI35" s="733"/>
      <c r="CCJ35" s="733"/>
      <c r="CCK35" s="733"/>
      <c r="CCL35" s="733"/>
      <c r="CCM35" s="733"/>
      <c r="CCN35" s="733"/>
      <c r="CCO35" s="733"/>
      <c r="CCP35" s="733"/>
      <c r="CCQ35" s="733"/>
      <c r="CCR35" s="733"/>
      <c r="CCS35" s="733"/>
      <c r="CCT35" s="733"/>
      <c r="CCU35" s="733"/>
      <c r="CCV35" s="733"/>
      <c r="CCW35" s="733"/>
      <c r="CCX35" s="733"/>
      <c r="CCY35" s="733"/>
      <c r="CCZ35" s="733"/>
      <c r="CDA35" s="733"/>
      <c r="CDB35" s="733"/>
      <c r="CDC35" s="733"/>
      <c r="CDD35" s="733"/>
      <c r="CDE35" s="733"/>
      <c r="CDF35" s="733"/>
      <c r="CDG35" s="733"/>
      <c r="CDH35" s="733"/>
      <c r="CDI35" s="733"/>
      <c r="CDJ35" s="733"/>
      <c r="CDK35" s="733"/>
      <c r="CDL35" s="733"/>
      <c r="CDM35" s="733"/>
      <c r="CDN35" s="733"/>
      <c r="CDO35" s="733"/>
      <c r="CDP35" s="733"/>
      <c r="CDQ35" s="733"/>
      <c r="CDR35" s="733"/>
      <c r="CDS35" s="733"/>
      <c r="CDT35" s="733"/>
      <c r="CDU35" s="733"/>
      <c r="CDV35" s="733"/>
      <c r="CDW35" s="733"/>
      <c r="CDX35" s="733"/>
      <c r="CDY35" s="733"/>
      <c r="CDZ35" s="733"/>
      <c r="CEA35" s="733"/>
      <c r="CEB35" s="733"/>
      <c r="CEC35" s="733"/>
      <c r="CED35" s="733"/>
      <c r="CEE35" s="733"/>
      <c r="CEF35" s="733"/>
      <c r="CEG35" s="733"/>
      <c r="CEH35" s="733"/>
      <c r="CEI35" s="733"/>
      <c r="CEJ35" s="733"/>
      <c r="CEK35" s="733"/>
      <c r="CEL35" s="733"/>
      <c r="CEM35" s="733"/>
      <c r="CEN35" s="733"/>
      <c r="CEO35" s="733"/>
      <c r="CEP35" s="733"/>
      <c r="CEQ35" s="733"/>
      <c r="CER35" s="733"/>
      <c r="CES35" s="733"/>
      <c r="CET35" s="733"/>
      <c r="CEU35" s="733"/>
      <c r="CEV35" s="733"/>
      <c r="CEW35" s="733"/>
      <c r="CEX35" s="733"/>
      <c r="CEY35" s="733"/>
      <c r="CEZ35" s="733"/>
      <c r="CFA35" s="733"/>
      <c r="CFB35" s="733"/>
      <c r="CFC35" s="733"/>
      <c r="CFD35" s="733"/>
      <c r="CFE35" s="733"/>
      <c r="CFF35" s="733"/>
      <c r="CFG35" s="733"/>
      <c r="CFH35" s="733"/>
      <c r="CFI35" s="733"/>
      <c r="CFJ35" s="733"/>
      <c r="CFK35" s="733"/>
      <c r="CFL35" s="733"/>
      <c r="CFM35" s="733"/>
      <c r="CFN35" s="733"/>
      <c r="CFO35" s="733"/>
      <c r="CFP35" s="733"/>
      <c r="CFQ35" s="733"/>
      <c r="CFR35" s="733"/>
      <c r="CFS35" s="733"/>
      <c r="CFT35" s="733"/>
      <c r="CFU35" s="733"/>
      <c r="CFV35" s="733"/>
      <c r="CFW35" s="733"/>
      <c r="CFX35" s="733"/>
      <c r="CFY35" s="733"/>
      <c r="CFZ35" s="733"/>
      <c r="CGA35" s="733"/>
      <c r="CGB35" s="733"/>
      <c r="CGC35" s="733"/>
      <c r="CGD35" s="733"/>
      <c r="CGE35" s="733"/>
      <c r="CGF35" s="733"/>
      <c r="CGG35" s="733"/>
      <c r="CGH35" s="733"/>
      <c r="CGI35" s="733"/>
      <c r="CGJ35" s="733"/>
      <c r="CGK35" s="733"/>
      <c r="CGL35" s="733"/>
      <c r="CGM35" s="733"/>
      <c r="CGN35" s="733"/>
      <c r="CGO35" s="733"/>
      <c r="CGP35" s="733"/>
      <c r="CGQ35" s="733"/>
      <c r="CGR35" s="733"/>
      <c r="CGS35" s="733"/>
      <c r="CGT35" s="733"/>
      <c r="CGU35" s="733"/>
      <c r="CGV35" s="733"/>
      <c r="CGW35" s="733"/>
      <c r="CGX35" s="733"/>
      <c r="CGY35" s="733"/>
      <c r="CGZ35" s="733"/>
      <c r="CHA35" s="733"/>
      <c r="CHB35" s="733"/>
      <c r="CHC35" s="733"/>
      <c r="CHD35" s="733"/>
      <c r="CHE35" s="733"/>
      <c r="CHF35" s="733"/>
      <c r="CHG35" s="733"/>
      <c r="CHH35" s="733"/>
      <c r="CHI35" s="733"/>
      <c r="CHJ35" s="733"/>
      <c r="CHK35" s="733"/>
      <c r="CHL35" s="733"/>
      <c r="CHM35" s="733"/>
      <c r="CHN35" s="733"/>
      <c r="CHO35" s="733"/>
      <c r="CHP35" s="733"/>
      <c r="CHQ35" s="733"/>
      <c r="CHR35" s="733"/>
      <c r="CHS35" s="733"/>
      <c r="CHT35" s="733"/>
      <c r="CHU35" s="733"/>
      <c r="CHV35" s="733"/>
      <c r="CHW35" s="733"/>
      <c r="CHX35" s="733"/>
      <c r="CHY35" s="733"/>
      <c r="CHZ35" s="733"/>
      <c r="CIA35" s="733"/>
      <c r="CIB35" s="733"/>
      <c r="CIC35" s="733"/>
      <c r="CID35" s="733"/>
      <c r="CIE35" s="733"/>
      <c r="CIF35" s="733"/>
      <c r="CIG35" s="733"/>
      <c r="CIH35" s="733"/>
      <c r="CII35" s="733"/>
      <c r="CIJ35" s="733"/>
      <c r="CIK35" s="733"/>
      <c r="CIL35" s="733"/>
      <c r="CIM35" s="733"/>
      <c r="CIN35" s="733"/>
      <c r="CIO35" s="733"/>
      <c r="CIP35" s="733"/>
      <c r="CIQ35" s="733"/>
      <c r="CIR35" s="733"/>
      <c r="CIS35" s="733"/>
      <c r="CIT35" s="733"/>
      <c r="CIU35" s="733"/>
      <c r="CIV35" s="733"/>
      <c r="CIW35" s="733"/>
      <c r="CIX35" s="733"/>
      <c r="CIY35" s="733"/>
      <c r="CIZ35" s="733"/>
      <c r="CJA35" s="733"/>
      <c r="CJB35" s="733"/>
      <c r="CJC35" s="733"/>
      <c r="CJD35" s="733"/>
      <c r="CJE35" s="733"/>
      <c r="CJF35" s="733"/>
      <c r="CJG35" s="733"/>
      <c r="CJH35" s="733"/>
      <c r="CJI35" s="733"/>
      <c r="CJJ35" s="733"/>
      <c r="CJK35" s="733"/>
      <c r="CJL35" s="733"/>
      <c r="CJM35" s="733"/>
      <c r="CJN35" s="733"/>
      <c r="CJO35" s="733"/>
      <c r="CJP35" s="733"/>
      <c r="CJQ35" s="733"/>
      <c r="CJR35" s="733"/>
      <c r="CJS35" s="733"/>
      <c r="CJT35" s="733"/>
      <c r="CJU35" s="733"/>
      <c r="CJV35" s="733"/>
      <c r="CJW35" s="733"/>
      <c r="CJX35" s="733"/>
      <c r="CJY35" s="733"/>
      <c r="CJZ35" s="733"/>
      <c r="CKA35" s="733"/>
      <c r="CKB35" s="733"/>
      <c r="CKC35" s="733"/>
      <c r="CKD35" s="733"/>
      <c r="CKE35" s="733"/>
      <c r="CKF35" s="733"/>
      <c r="CKG35" s="733"/>
      <c r="CKH35" s="733"/>
      <c r="CKI35" s="733"/>
      <c r="CKJ35" s="733"/>
      <c r="CKK35" s="733"/>
      <c r="CKL35" s="733"/>
      <c r="CKM35" s="733"/>
      <c r="CKN35" s="733"/>
      <c r="CKO35" s="733"/>
      <c r="CKP35" s="733"/>
      <c r="CKQ35" s="733"/>
      <c r="CKR35" s="733"/>
      <c r="CKS35" s="733"/>
      <c r="CKT35" s="733"/>
      <c r="CKU35" s="733"/>
      <c r="CKV35" s="733"/>
      <c r="CKW35" s="733"/>
      <c r="CKX35" s="733"/>
      <c r="CKY35" s="733"/>
      <c r="CKZ35" s="733"/>
      <c r="CLA35" s="733"/>
      <c r="CLB35" s="733"/>
      <c r="CLC35" s="733"/>
      <c r="CLD35" s="733"/>
      <c r="CLE35" s="733"/>
      <c r="CLF35" s="733"/>
      <c r="CLG35" s="733"/>
      <c r="CLH35" s="733"/>
      <c r="CLI35" s="733"/>
      <c r="CLJ35" s="733"/>
      <c r="CLK35" s="733"/>
      <c r="CLL35" s="733"/>
      <c r="CLM35" s="733"/>
      <c r="CLN35" s="733"/>
      <c r="CLO35" s="733"/>
      <c r="CLP35" s="733"/>
      <c r="CLQ35" s="733"/>
      <c r="CLR35" s="733"/>
      <c r="CLS35" s="733"/>
      <c r="CLT35" s="733"/>
      <c r="CLU35" s="733"/>
      <c r="CLV35" s="733"/>
      <c r="CLW35" s="733"/>
      <c r="CLX35" s="733"/>
      <c r="CLY35" s="733"/>
      <c r="CLZ35" s="733"/>
      <c r="CMA35" s="733"/>
      <c r="CMB35" s="733"/>
      <c r="CMC35" s="733"/>
      <c r="CMD35" s="733"/>
      <c r="CME35" s="733"/>
      <c r="CMF35" s="733"/>
      <c r="CMG35" s="733"/>
      <c r="CMH35" s="733"/>
      <c r="CMI35" s="733"/>
      <c r="CMJ35" s="733"/>
      <c r="CMK35" s="733"/>
      <c r="CML35" s="733"/>
      <c r="CMM35" s="733"/>
      <c r="CMN35" s="733"/>
      <c r="CMO35" s="733"/>
      <c r="CMP35" s="733"/>
      <c r="CMQ35" s="733"/>
      <c r="CMR35" s="733"/>
      <c r="CMS35" s="733"/>
      <c r="CMT35" s="733"/>
      <c r="CMU35" s="733"/>
      <c r="CMV35" s="733"/>
      <c r="CMW35" s="733"/>
      <c r="CMX35" s="733"/>
      <c r="CMY35" s="733"/>
      <c r="CMZ35" s="733"/>
      <c r="CNA35" s="733"/>
      <c r="CNB35" s="733"/>
      <c r="CNC35" s="733"/>
      <c r="CND35" s="733"/>
      <c r="CNE35" s="733"/>
      <c r="CNF35" s="733"/>
      <c r="CNG35" s="733"/>
      <c r="CNH35" s="733"/>
      <c r="CNI35" s="733"/>
      <c r="CNJ35" s="733"/>
      <c r="CNK35" s="733"/>
      <c r="CNL35" s="733"/>
      <c r="CNM35" s="733"/>
      <c r="CNN35" s="733"/>
      <c r="CNO35" s="733"/>
      <c r="CNP35" s="733"/>
      <c r="CNQ35" s="733"/>
      <c r="CNR35" s="733"/>
      <c r="CNS35" s="733"/>
      <c r="CNT35" s="733"/>
      <c r="CNU35" s="733"/>
      <c r="CNV35" s="733"/>
      <c r="CNW35" s="733"/>
      <c r="CNX35" s="733"/>
      <c r="CNY35" s="733"/>
      <c r="CNZ35" s="733"/>
      <c r="COA35" s="733"/>
      <c r="COB35" s="733"/>
      <c r="COC35" s="733"/>
      <c r="COD35" s="733"/>
      <c r="COE35" s="733"/>
      <c r="COF35" s="733"/>
      <c r="COG35" s="733"/>
      <c r="COH35" s="733"/>
      <c r="COI35" s="733"/>
      <c r="COJ35" s="733"/>
      <c r="COK35" s="733"/>
      <c r="COL35" s="733"/>
      <c r="COM35" s="733"/>
      <c r="CON35" s="733"/>
      <c r="COO35" s="733"/>
      <c r="COP35" s="733"/>
      <c r="COQ35" s="733"/>
      <c r="COR35" s="733"/>
      <c r="COS35" s="733"/>
      <c r="COT35" s="733"/>
      <c r="COU35" s="733"/>
      <c r="COV35" s="733"/>
      <c r="COW35" s="733"/>
      <c r="COX35" s="733"/>
      <c r="COY35" s="733"/>
      <c r="COZ35" s="733"/>
      <c r="CPA35" s="733"/>
      <c r="CPB35" s="733"/>
      <c r="CPC35" s="733"/>
      <c r="CPD35" s="733"/>
      <c r="CPE35" s="733"/>
      <c r="CPF35" s="733"/>
      <c r="CPG35" s="733"/>
      <c r="CPH35" s="733"/>
      <c r="CPI35" s="733"/>
      <c r="CPJ35" s="733"/>
      <c r="CPK35" s="733"/>
      <c r="CPL35" s="733"/>
      <c r="CPM35" s="733"/>
      <c r="CPN35" s="733"/>
      <c r="CPO35" s="733"/>
      <c r="CPP35" s="733"/>
      <c r="CPQ35" s="733"/>
      <c r="CPR35" s="733"/>
      <c r="CPS35" s="733"/>
      <c r="CPT35" s="733"/>
      <c r="CPU35" s="733"/>
      <c r="CPV35" s="733"/>
      <c r="CPW35" s="733"/>
      <c r="CPX35" s="733"/>
      <c r="CPY35" s="733"/>
      <c r="CPZ35" s="733"/>
      <c r="CQA35" s="733"/>
      <c r="CQB35" s="733"/>
      <c r="CQC35" s="733"/>
      <c r="CQD35" s="733"/>
      <c r="CQE35" s="733"/>
      <c r="CQF35" s="733"/>
      <c r="CQG35" s="733"/>
      <c r="CQH35" s="733"/>
      <c r="CQI35" s="733"/>
      <c r="CQJ35" s="733"/>
      <c r="CQK35" s="733"/>
      <c r="CQL35" s="733"/>
      <c r="CQM35" s="733"/>
      <c r="CQN35" s="733"/>
      <c r="CQO35" s="733"/>
      <c r="CQP35" s="733"/>
      <c r="CQQ35" s="733"/>
      <c r="CQR35" s="733"/>
      <c r="CQS35" s="733"/>
      <c r="CQT35" s="733"/>
      <c r="CQU35" s="733"/>
      <c r="CQV35" s="733"/>
      <c r="CQW35" s="733"/>
      <c r="CQX35" s="733"/>
      <c r="CQY35" s="733"/>
      <c r="CQZ35" s="733"/>
      <c r="CRA35" s="733"/>
      <c r="CRB35" s="733"/>
      <c r="CRC35" s="733"/>
      <c r="CRD35" s="733"/>
      <c r="CRE35" s="733"/>
      <c r="CRF35" s="733"/>
      <c r="CRG35" s="733"/>
      <c r="CRH35" s="733"/>
      <c r="CRI35" s="733"/>
      <c r="CRJ35" s="733"/>
      <c r="CRK35" s="733"/>
      <c r="CRL35" s="733"/>
      <c r="CRM35" s="733"/>
      <c r="CRN35" s="733"/>
      <c r="CRO35" s="733"/>
      <c r="CRP35" s="733"/>
      <c r="CRQ35" s="733"/>
      <c r="CRR35" s="733"/>
      <c r="CRS35" s="733"/>
      <c r="CRT35" s="733"/>
      <c r="CRU35" s="733"/>
      <c r="CRV35" s="733"/>
      <c r="CRW35" s="733"/>
      <c r="CRX35" s="733"/>
      <c r="CRY35" s="733"/>
      <c r="CRZ35" s="733"/>
      <c r="CSA35" s="733"/>
      <c r="CSB35" s="733"/>
      <c r="CSC35" s="733"/>
      <c r="CSD35" s="733"/>
      <c r="CSE35" s="733"/>
      <c r="CSF35" s="733"/>
      <c r="CSG35" s="733"/>
      <c r="CSH35" s="733"/>
      <c r="CSI35" s="733"/>
      <c r="CSJ35" s="733"/>
      <c r="CSK35" s="733"/>
      <c r="CSL35" s="733"/>
      <c r="CSM35" s="733"/>
      <c r="CSN35" s="733"/>
      <c r="CSO35" s="733"/>
      <c r="CSP35" s="733"/>
      <c r="CSQ35" s="733"/>
      <c r="CSR35" s="733"/>
      <c r="CSS35" s="733"/>
      <c r="CST35" s="733"/>
      <c r="CSU35" s="733"/>
      <c r="CSV35" s="733"/>
      <c r="CSW35" s="733"/>
      <c r="CSX35" s="733"/>
      <c r="CSY35" s="733"/>
      <c r="CSZ35" s="733"/>
      <c r="CTA35" s="733"/>
      <c r="CTB35" s="733"/>
      <c r="CTC35" s="733"/>
      <c r="CTD35" s="733"/>
      <c r="CTE35" s="733"/>
      <c r="CTF35" s="733"/>
      <c r="CTG35" s="733"/>
      <c r="CTH35" s="733"/>
      <c r="CTI35" s="733"/>
      <c r="CTJ35" s="733"/>
      <c r="CTK35" s="733"/>
      <c r="CTL35" s="733"/>
      <c r="CTM35" s="733"/>
      <c r="CTN35" s="733"/>
      <c r="CTO35" s="733"/>
      <c r="CTP35" s="733"/>
      <c r="CTQ35" s="733"/>
      <c r="CTR35" s="733"/>
      <c r="CTS35" s="733"/>
      <c r="CTT35" s="733"/>
      <c r="CTU35" s="733"/>
      <c r="CTV35" s="733"/>
      <c r="CTW35" s="733"/>
      <c r="CTX35" s="733"/>
      <c r="CTY35" s="733"/>
      <c r="CTZ35" s="733"/>
      <c r="CUA35" s="733"/>
      <c r="CUB35" s="733"/>
      <c r="CUC35" s="733"/>
      <c r="CUD35" s="733"/>
      <c r="CUE35" s="733"/>
      <c r="CUF35" s="733"/>
      <c r="CUG35" s="733"/>
      <c r="CUH35" s="733"/>
      <c r="CUI35" s="733"/>
      <c r="CUJ35" s="733"/>
      <c r="CUK35" s="733"/>
      <c r="CUL35" s="733"/>
      <c r="CUM35" s="733"/>
      <c r="CUN35" s="733"/>
      <c r="CUO35" s="733"/>
      <c r="CUP35" s="733"/>
      <c r="CUQ35" s="733"/>
      <c r="CUR35" s="733"/>
      <c r="CUS35" s="733"/>
      <c r="CUT35" s="733"/>
      <c r="CUU35" s="733"/>
      <c r="CUV35" s="733"/>
      <c r="CUW35" s="733"/>
      <c r="CUX35" s="733"/>
      <c r="CUY35" s="733"/>
      <c r="CUZ35" s="733"/>
      <c r="CVA35" s="733"/>
      <c r="CVB35" s="733"/>
      <c r="CVC35" s="733"/>
      <c r="CVD35" s="733"/>
      <c r="CVE35" s="733"/>
      <c r="CVF35" s="733"/>
      <c r="CVG35" s="733"/>
      <c r="CVH35" s="733"/>
      <c r="CVI35" s="733"/>
      <c r="CVJ35" s="733"/>
      <c r="CVK35" s="733"/>
      <c r="CVL35" s="733"/>
      <c r="CVM35" s="733"/>
      <c r="CVN35" s="733"/>
      <c r="CVO35" s="733"/>
      <c r="CVP35" s="733"/>
      <c r="CVQ35" s="733"/>
      <c r="CVR35" s="733"/>
      <c r="CVS35" s="733"/>
      <c r="CVT35" s="733"/>
      <c r="CVU35" s="733"/>
      <c r="CVV35" s="733"/>
      <c r="CVW35" s="733"/>
      <c r="CVX35" s="733"/>
      <c r="CVY35" s="733"/>
      <c r="CVZ35" s="733"/>
      <c r="CWA35" s="733"/>
      <c r="CWB35" s="733"/>
      <c r="CWC35" s="733"/>
      <c r="CWD35" s="733"/>
      <c r="CWE35" s="733"/>
      <c r="CWF35" s="733"/>
      <c r="CWG35" s="733"/>
      <c r="CWH35" s="733"/>
      <c r="CWI35" s="733"/>
      <c r="CWJ35" s="733"/>
      <c r="CWK35" s="733"/>
      <c r="CWL35" s="733"/>
      <c r="CWM35" s="733"/>
      <c r="CWN35" s="733"/>
      <c r="CWO35" s="733"/>
      <c r="CWP35" s="733"/>
      <c r="CWQ35" s="733"/>
      <c r="CWR35" s="733"/>
      <c r="CWS35" s="733"/>
      <c r="CWT35" s="733"/>
      <c r="CWU35" s="733"/>
      <c r="CWV35" s="733"/>
      <c r="CWW35" s="733"/>
      <c r="CWX35" s="733"/>
      <c r="CWY35" s="733"/>
      <c r="CWZ35" s="733"/>
      <c r="CXA35" s="733"/>
      <c r="CXB35" s="733"/>
      <c r="CXC35" s="733"/>
      <c r="CXD35" s="733"/>
      <c r="CXE35" s="733"/>
      <c r="CXF35" s="733"/>
      <c r="CXG35" s="733"/>
      <c r="CXH35" s="733"/>
      <c r="CXI35" s="733"/>
      <c r="CXJ35" s="733"/>
      <c r="CXK35" s="733"/>
      <c r="CXL35" s="733"/>
      <c r="CXM35" s="733"/>
      <c r="CXN35" s="733"/>
      <c r="CXO35" s="733"/>
      <c r="CXP35" s="733"/>
      <c r="CXQ35" s="733"/>
      <c r="CXR35" s="733"/>
      <c r="CXS35" s="733"/>
      <c r="CXT35" s="733"/>
      <c r="CXU35" s="733"/>
      <c r="CXV35" s="733"/>
      <c r="CXW35" s="733"/>
      <c r="CXX35" s="733"/>
      <c r="CXY35" s="733"/>
      <c r="CXZ35" s="733"/>
      <c r="CYA35" s="733"/>
      <c r="CYB35" s="733"/>
      <c r="CYC35" s="733"/>
      <c r="CYD35" s="733"/>
      <c r="CYE35" s="733"/>
      <c r="CYF35" s="733"/>
      <c r="CYG35" s="733"/>
      <c r="CYH35" s="733"/>
      <c r="CYI35" s="733"/>
      <c r="CYJ35" s="733"/>
      <c r="CYK35" s="733"/>
      <c r="CYL35" s="733"/>
      <c r="CYM35" s="733"/>
      <c r="CYN35" s="733"/>
      <c r="CYO35" s="733"/>
      <c r="CYP35" s="733"/>
      <c r="CYQ35" s="733"/>
      <c r="CYR35" s="733"/>
      <c r="CYS35" s="733"/>
      <c r="CYT35" s="733"/>
      <c r="CYU35" s="733"/>
      <c r="CYV35" s="733"/>
      <c r="CYW35" s="733"/>
      <c r="CYX35" s="733"/>
      <c r="CYY35" s="733"/>
      <c r="CYZ35" s="733"/>
      <c r="CZA35" s="733"/>
      <c r="CZB35" s="733"/>
      <c r="CZC35" s="733"/>
      <c r="CZD35" s="733"/>
      <c r="CZE35" s="733"/>
      <c r="CZF35" s="733"/>
      <c r="CZG35" s="733"/>
      <c r="CZH35" s="733"/>
      <c r="CZI35" s="733"/>
      <c r="CZJ35" s="733"/>
      <c r="CZK35" s="733"/>
      <c r="CZL35" s="733"/>
      <c r="CZM35" s="733"/>
      <c r="CZN35" s="733"/>
      <c r="CZO35" s="733"/>
      <c r="CZP35" s="733"/>
      <c r="CZQ35" s="733"/>
      <c r="CZR35" s="733"/>
      <c r="CZS35" s="733"/>
      <c r="CZT35" s="733"/>
      <c r="CZU35" s="733"/>
      <c r="CZV35" s="733"/>
      <c r="CZW35" s="733"/>
      <c r="CZX35" s="733"/>
      <c r="CZY35" s="733"/>
      <c r="CZZ35" s="733"/>
      <c r="DAA35" s="733"/>
      <c r="DAB35" s="733"/>
      <c r="DAC35" s="733"/>
      <c r="DAD35" s="733"/>
      <c r="DAE35" s="733"/>
      <c r="DAF35" s="733"/>
      <c r="DAG35" s="733"/>
      <c r="DAH35" s="733"/>
      <c r="DAI35" s="733"/>
      <c r="DAJ35" s="733"/>
      <c r="DAK35" s="733"/>
      <c r="DAL35" s="733"/>
      <c r="DAM35" s="733"/>
      <c r="DAN35" s="733"/>
      <c r="DAO35" s="733"/>
      <c r="DAP35" s="733"/>
      <c r="DAQ35" s="733"/>
      <c r="DAR35" s="733"/>
      <c r="DAS35" s="733"/>
      <c r="DAT35" s="733"/>
      <c r="DAU35" s="733"/>
      <c r="DAV35" s="733"/>
      <c r="DAW35" s="733"/>
      <c r="DAX35" s="733"/>
      <c r="DAY35" s="733"/>
      <c r="DAZ35" s="733"/>
      <c r="DBA35" s="733"/>
      <c r="DBB35" s="733"/>
      <c r="DBC35" s="733"/>
      <c r="DBD35" s="733"/>
      <c r="DBE35" s="733"/>
      <c r="DBF35" s="733"/>
      <c r="DBG35" s="733"/>
      <c r="DBH35" s="733"/>
      <c r="DBI35" s="733"/>
      <c r="DBJ35" s="733"/>
      <c r="DBK35" s="733"/>
      <c r="DBL35" s="733"/>
      <c r="DBM35" s="733"/>
      <c r="DBN35" s="733"/>
      <c r="DBO35" s="733"/>
      <c r="DBP35" s="733"/>
      <c r="DBQ35" s="733"/>
      <c r="DBR35" s="733"/>
      <c r="DBS35" s="733"/>
      <c r="DBT35" s="733"/>
      <c r="DBU35" s="733"/>
      <c r="DBV35" s="733"/>
      <c r="DBW35" s="733"/>
      <c r="DBX35" s="733"/>
      <c r="DBY35" s="733"/>
      <c r="DBZ35" s="733"/>
      <c r="DCA35" s="733"/>
      <c r="DCB35" s="733"/>
      <c r="DCC35" s="733"/>
      <c r="DCD35" s="733"/>
      <c r="DCE35" s="733"/>
      <c r="DCF35" s="733"/>
      <c r="DCG35" s="733"/>
      <c r="DCH35" s="733"/>
      <c r="DCI35" s="733"/>
      <c r="DCJ35" s="733"/>
      <c r="DCK35" s="733"/>
      <c r="DCL35" s="733"/>
      <c r="DCM35" s="733"/>
      <c r="DCN35" s="733"/>
      <c r="DCO35" s="733"/>
      <c r="DCP35" s="733"/>
      <c r="DCQ35" s="733"/>
      <c r="DCR35" s="733"/>
      <c r="DCS35" s="733"/>
      <c r="DCT35" s="733"/>
      <c r="DCU35" s="733"/>
      <c r="DCV35" s="733"/>
      <c r="DCW35" s="733"/>
      <c r="DCX35" s="733"/>
      <c r="DCY35" s="733"/>
      <c r="DCZ35" s="733"/>
      <c r="DDA35" s="733"/>
      <c r="DDB35" s="733"/>
      <c r="DDC35" s="733"/>
      <c r="DDD35" s="733"/>
      <c r="DDE35" s="733"/>
      <c r="DDF35" s="733"/>
      <c r="DDG35" s="733"/>
      <c r="DDH35" s="733"/>
      <c r="DDI35" s="733"/>
      <c r="DDJ35" s="733"/>
      <c r="DDK35" s="733"/>
      <c r="DDL35" s="733"/>
      <c r="DDM35" s="733"/>
      <c r="DDN35" s="733"/>
      <c r="DDO35" s="733"/>
      <c r="DDP35" s="733"/>
      <c r="DDQ35" s="733"/>
      <c r="DDR35" s="733"/>
      <c r="DDS35" s="733"/>
      <c r="DDT35" s="733"/>
      <c r="DDU35" s="733"/>
      <c r="DDV35" s="733"/>
      <c r="DDW35" s="733"/>
      <c r="DDX35" s="733"/>
      <c r="DDY35" s="733"/>
      <c r="DDZ35" s="733"/>
      <c r="DEA35" s="733"/>
      <c r="DEB35" s="733"/>
      <c r="DEC35" s="733"/>
      <c r="DED35" s="733"/>
      <c r="DEE35" s="733"/>
      <c r="DEF35" s="733"/>
      <c r="DEG35" s="733"/>
      <c r="DEH35" s="733"/>
      <c r="DEI35" s="733"/>
      <c r="DEJ35" s="733"/>
      <c r="DEK35" s="733"/>
      <c r="DEL35" s="733"/>
      <c r="DEM35" s="733"/>
      <c r="DEN35" s="733"/>
      <c r="DEO35" s="733"/>
      <c r="DEP35" s="733"/>
      <c r="DEQ35" s="733"/>
      <c r="DER35" s="733"/>
      <c r="DES35" s="733"/>
      <c r="DET35" s="733"/>
      <c r="DEU35" s="733"/>
      <c r="DEV35" s="733"/>
      <c r="DEW35" s="733"/>
      <c r="DEX35" s="733"/>
      <c r="DEY35" s="733"/>
      <c r="DEZ35" s="733"/>
      <c r="DFA35" s="733"/>
      <c r="DFB35" s="733"/>
      <c r="DFC35" s="733"/>
      <c r="DFD35" s="733"/>
      <c r="DFE35" s="733"/>
      <c r="DFF35" s="733"/>
      <c r="DFG35" s="733"/>
      <c r="DFH35" s="733"/>
      <c r="DFI35" s="733"/>
      <c r="DFJ35" s="733"/>
      <c r="DFK35" s="733"/>
      <c r="DFL35" s="733"/>
      <c r="DFM35" s="733"/>
      <c r="DFN35" s="733"/>
      <c r="DFO35" s="733"/>
      <c r="DFP35" s="733"/>
      <c r="DFQ35" s="733"/>
      <c r="DFR35" s="733"/>
      <c r="DFS35" s="733"/>
      <c r="DFT35" s="733"/>
      <c r="DFU35" s="733"/>
      <c r="DFV35" s="733"/>
      <c r="DFW35" s="733"/>
      <c r="DFX35" s="733"/>
      <c r="DFY35" s="733"/>
      <c r="DFZ35" s="733"/>
      <c r="DGA35" s="733"/>
      <c r="DGB35" s="733"/>
      <c r="DGC35" s="733"/>
      <c r="DGD35" s="733"/>
      <c r="DGE35" s="733"/>
      <c r="DGF35" s="733"/>
      <c r="DGG35" s="733"/>
      <c r="DGH35" s="733"/>
      <c r="DGI35" s="733"/>
      <c r="DGJ35" s="733"/>
      <c r="DGK35" s="733"/>
      <c r="DGL35" s="733"/>
      <c r="DGM35" s="733"/>
      <c r="DGN35" s="733"/>
      <c r="DGO35" s="733"/>
      <c r="DGP35" s="733"/>
      <c r="DGQ35" s="733"/>
      <c r="DGR35" s="733"/>
      <c r="DGS35" s="733"/>
      <c r="DGT35" s="733"/>
      <c r="DGU35" s="733"/>
      <c r="DGV35" s="733"/>
      <c r="DGW35" s="733"/>
      <c r="DGX35" s="733"/>
      <c r="DGY35" s="733"/>
      <c r="DGZ35" s="733"/>
      <c r="DHA35" s="733"/>
      <c r="DHB35" s="733"/>
      <c r="DHC35" s="733"/>
      <c r="DHD35" s="733"/>
      <c r="DHE35" s="733"/>
      <c r="DHF35" s="733"/>
      <c r="DHG35" s="733"/>
      <c r="DHH35" s="733"/>
      <c r="DHI35" s="733"/>
      <c r="DHJ35" s="733"/>
      <c r="DHK35" s="733"/>
      <c r="DHL35" s="733"/>
      <c r="DHM35" s="733"/>
      <c r="DHN35" s="733"/>
      <c r="DHO35" s="733"/>
      <c r="DHP35" s="733"/>
      <c r="DHQ35" s="733"/>
      <c r="DHR35" s="733"/>
      <c r="DHS35" s="733"/>
      <c r="DHT35" s="733"/>
      <c r="DHU35" s="733"/>
      <c r="DHV35" s="733"/>
      <c r="DHW35" s="733"/>
      <c r="DHX35" s="733"/>
      <c r="DHY35" s="733"/>
      <c r="DHZ35" s="733"/>
      <c r="DIA35" s="733"/>
      <c r="DIB35" s="733"/>
      <c r="DIC35" s="733"/>
      <c r="DID35" s="733"/>
      <c r="DIE35" s="733"/>
      <c r="DIF35" s="733"/>
      <c r="DIG35" s="733"/>
      <c r="DIH35" s="733"/>
      <c r="DII35" s="733"/>
      <c r="DIJ35" s="733"/>
      <c r="DIK35" s="733"/>
      <c r="DIL35" s="733"/>
      <c r="DIM35" s="733"/>
      <c r="DIN35" s="733"/>
      <c r="DIO35" s="733"/>
      <c r="DIP35" s="733"/>
      <c r="DIQ35" s="733"/>
      <c r="DIR35" s="733"/>
      <c r="DIS35" s="733"/>
      <c r="DIT35" s="733"/>
      <c r="DIU35" s="733"/>
      <c r="DIV35" s="733"/>
      <c r="DIW35" s="733"/>
      <c r="DIX35" s="733"/>
      <c r="DIY35" s="733"/>
      <c r="DIZ35" s="733"/>
      <c r="DJA35" s="733"/>
      <c r="DJB35" s="733"/>
      <c r="DJC35" s="733"/>
      <c r="DJD35" s="733"/>
      <c r="DJE35" s="733"/>
      <c r="DJF35" s="733"/>
      <c r="DJG35" s="733"/>
      <c r="DJH35" s="733"/>
      <c r="DJI35" s="733"/>
      <c r="DJJ35" s="733"/>
      <c r="DJK35" s="733"/>
      <c r="DJL35" s="733"/>
      <c r="DJM35" s="733"/>
      <c r="DJN35" s="733"/>
      <c r="DJO35" s="733"/>
      <c r="DJP35" s="733"/>
      <c r="DJQ35" s="733"/>
      <c r="DJR35" s="733"/>
      <c r="DJS35" s="733"/>
      <c r="DJT35" s="733"/>
      <c r="DJU35" s="733"/>
      <c r="DJV35" s="733"/>
      <c r="DJW35" s="733"/>
      <c r="DJX35" s="733"/>
      <c r="DJY35" s="733"/>
      <c r="DJZ35" s="733"/>
      <c r="DKA35" s="733"/>
      <c r="DKB35" s="733"/>
      <c r="DKC35" s="733"/>
      <c r="DKD35" s="733"/>
      <c r="DKE35" s="733"/>
      <c r="DKF35" s="733"/>
      <c r="DKG35" s="733"/>
      <c r="DKH35" s="733"/>
      <c r="DKI35" s="733"/>
      <c r="DKJ35" s="733"/>
      <c r="DKK35" s="733"/>
      <c r="DKL35" s="733"/>
      <c r="DKM35" s="733"/>
      <c r="DKN35" s="733"/>
      <c r="DKO35" s="733"/>
      <c r="DKP35" s="733"/>
      <c r="DKQ35" s="733"/>
      <c r="DKR35" s="733"/>
      <c r="DKS35" s="733"/>
      <c r="DKT35" s="733"/>
      <c r="DKU35" s="733"/>
      <c r="DKV35" s="733"/>
      <c r="DKW35" s="733"/>
      <c r="DKX35" s="733"/>
      <c r="DKY35" s="733"/>
      <c r="DKZ35" s="733"/>
      <c r="DLA35" s="733"/>
      <c r="DLB35" s="733"/>
      <c r="DLC35" s="733"/>
      <c r="DLD35" s="733"/>
      <c r="DLE35" s="733"/>
      <c r="DLF35" s="733"/>
      <c r="DLG35" s="733"/>
      <c r="DLH35" s="733"/>
      <c r="DLI35" s="733"/>
      <c r="DLJ35" s="733"/>
      <c r="DLK35" s="733"/>
      <c r="DLL35" s="733"/>
      <c r="DLM35" s="733"/>
      <c r="DLN35" s="733"/>
      <c r="DLO35" s="733"/>
      <c r="DLP35" s="733"/>
      <c r="DLQ35" s="733"/>
      <c r="DLR35" s="733"/>
      <c r="DLS35" s="733"/>
      <c r="DLT35" s="733"/>
      <c r="DLU35" s="733"/>
      <c r="DLV35" s="733"/>
      <c r="DLW35" s="733"/>
      <c r="DLX35" s="733"/>
      <c r="DLY35" s="733"/>
      <c r="DLZ35" s="733"/>
      <c r="DMA35" s="733"/>
      <c r="DMB35" s="733"/>
      <c r="DMC35" s="733"/>
      <c r="DMD35" s="733"/>
      <c r="DME35" s="733"/>
      <c r="DMF35" s="733"/>
      <c r="DMG35" s="733"/>
      <c r="DMH35" s="733"/>
      <c r="DMI35" s="733"/>
      <c r="DMJ35" s="733"/>
      <c r="DMK35" s="733"/>
      <c r="DML35" s="733"/>
      <c r="DMM35" s="733"/>
      <c r="DMN35" s="733"/>
      <c r="DMO35" s="733"/>
      <c r="DMP35" s="733"/>
      <c r="DMQ35" s="733"/>
      <c r="DMR35" s="733"/>
      <c r="DMS35" s="733"/>
      <c r="DMT35" s="733"/>
      <c r="DMU35" s="733"/>
      <c r="DMV35" s="733"/>
      <c r="DMW35" s="733"/>
      <c r="DMX35" s="733"/>
      <c r="DMY35" s="733"/>
      <c r="DMZ35" s="733"/>
      <c r="DNA35" s="733"/>
      <c r="DNB35" s="733"/>
      <c r="DNC35" s="733"/>
      <c r="DND35" s="733"/>
      <c r="DNE35" s="733"/>
      <c r="DNF35" s="733"/>
      <c r="DNG35" s="733"/>
      <c r="DNH35" s="733"/>
      <c r="DNI35" s="733"/>
      <c r="DNJ35" s="733"/>
      <c r="DNK35" s="733"/>
      <c r="DNL35" s="733"/>
      <c r="DNM35" s="733"/>
      <c r="DNN35" s="733"/>
      <c r="DNO35" s="733"/>
      <c r="DNP35" s="733"/>
      <c r="DNQ35" s="733"/>
      <c r="DNR35" s="733"/>
      <c r="DNS35" s="733"/>
      <c r="DNT35" s="733"/>
      <c r="DNU35" s="733"/>
      <c r="DNV35" s="733"/>
      <c r="DNW35" s="733"/>
      <c r="DNX35" s="733"/>
      <c r="DNY35" s="733"/>
      <c r="DNZ35" s="733"/>
      <c r="DOA35" s="733"/>
      <c r="DOB35" s="733"/>
      <c r="DOC35" s="733"/>
      <c r="DOD35" s="733"/>
      <c r="DOE35" s="733"/>
      <c r="DOF35" s="733"/>
      <c r="DOG35" s="733"/>
      <c r="DOH35" s="733"/>
      <c r="DOI35" s="733"/>
      <c r="DOJ35" s="733"/>
      <c r="DOK35" s="733"/>
      <c r="DOL35" s="733"/>
      <c r="DOM35" s="733"/>
      <c r="DON35" s="733"/>
      <c r="DOO35" s="733"/>
      <c r="DOP35" s="733"/>
      <c r="DOQ35" s="733"/>
      <c r="DOR35" s="733"/>
      <c r="DOS35" s="733"/>
      <c r="DOT35" s="733"/>
      <c r="DOU35" s="733"/>
      <c r="DOV35" s="733"/>
      <c r="DOW35" s="733"/>
      <c r="DOX35" s="733"/>
      <c r="DOY35" s="733"/>
      <c r="DOZ35" s="733"/>
      <c r="DPA35" s="733"/>
      <c r="DPB35" s="733"/>
      <c r="DPC35" s="733"/>
      <c r="DPD35" s="733"/>
      <c r="DPE35" s="733"/>
      <c r="DPF35" s="733"/>
      <c r="DPG35" s="733"/>
      <c r="DPH35" s="733"/>
      <c r="DPI35" s="733"/>
      <c r="DPJ35" s="733"/>
      <c r="DPK35" s="733"/>
      <c r="DPL35" s="733"/>
      <c r="DPM35" s="733"/>
      <c r="DPN35" s="733"/>
      <c r="DPO35" s="733"/>
      <c r="DPP35" s="733"/>
      <c r="DPQ35" s="733"/>
      <c r="DPR35" s="733"/>
      <c r="DPS35" s="733"/>
      <c r="DPT35" s="733"/>
      <c r="DPU35" s="733"/>
      <c r="DPV35" s="733"/>
      <c r="DPW35" s="733"/>
      <c r="DPX35" s="733"/>
      <c r="DPY35" s="733"/>
      <c r="DPZ35" s="733"/>
      <c r="DQA35" s="733"/>
      <c r="DQB35" s="733"/>
      <c r="DQC35" s="733"/>
      <c r="DQD35" s="733"/>
      <c r="DQE35" s="733"/>
      <c r="DQF35" s="733"/>
      <c r="DQG35" s="733"/>
      <c r="DQH35" s="733"/>
      <c r="DQI35" s="733"/>
      <c r="DQJ35" s="733"/>
      <c r="DQK35" s="733"/>
      <c r="DQL35" s="733"/>
      <c r="DQM35" s="733"/>
      <c r="DQN35" s="733"/>
      <c r="DQO35" s="733"/>
      <c r="DQP35" s="733"/>
      <c r="DQQ35" s="733"/>
      <c r="DQR35" s="733"/>
      <c r="DQS35" s="733"/>
      <c r="DQT35" s="733"/>
      <c r="DQU35" s="733"/>
      <c r="DQV35" s="733"/>
      <c r="DQW35" s="733"/>
      <c r="DQX35" s="733"/>
      <c r="DQY35" s="733"/>
      <c r="DQZ35" s="733"/>
      <c r="DRA35" s="733"/>
      <c r="DRB35" s="733"/>
      <c r="DRC35" s="733"/>
      <c r="DRD35" s="733"/>
      <c r="DRE35" s="733"/>
      <c r="DRF35" s="733"/>
      <c r="DRG35" s="733"/>
      <c r="DRH35" s="733"/>
      <c r="DRI35" s="733"/>
      <c r="DRJ35" s="733"/>
      <c r="DRK35" s="733"/>
      <c r="DRL35" s="733"/>
      <c r="DRM35" s="733"/>
      <c r="DRN35" s="733"/>
      <c r="DRO35" s="733"/>
      <c r="DRP35" s="733"/>
      <c r="DRQ35" s="733"/>
      <c r="DRR35" s="733"/>
      <c r="DRS35" s="733"/>
      <c r="DRT35" s="733"/>
      <c r="DRU35" s="733"/>
      <c r="DRV35" s="733"/>
      <c r="DRW35" s="733"/>
      <c r="DRX35" s="733"/>
      <c r="DRY35" s="733"/>
      <c r="DRZ35" s="733"/>
      <c r="DSA35" s="733"/>
      <c r="DSB35" s="733"/>
      <c r="DSC35" s="733"/>
      <c r="DSD35" s="733"/>
      <c r="DSE35" s="733"/>
      <c r="DSF35" s="733"/>
      <c r="DSG35" s="733"/>
      <c r="DSH35" s="733"/>
      <c r="DSI35" s="733"/>
      <c r="DSJ35" s="733"/>
      <c r="DSK35" s="733"/>
      <c r="DSL35" s="733"/>
      <c r="DSM35" s="733"/>
      <c r="DSN35" s="733"/>
      <c r="DSO35" s="733"/>
      <c r="DSP35" s="733"/>
      <c r="DSQ35" s="733"/>
      <c r="DSR35" s="733"/>
      <c r="DSS35" s="733"/>
      <c r="DST35" s="733"/>
      <c r="DSU35" s="733"/>
      <c r="DSV35" s="733"/>
      <c r="DSW35" s="733"/>
      <c r="DSX35" s="733"/>
      <c r="DSY35" s="733"/>
      <c r="DSZ35" s="733"/>
      <c r="DTA35" s="733"/>
      <c r="DTB35" s="733"/>
      <c r="DTC35" s="733"/>
      <c r="DTD35" s="733"/>
      <c r="DTE35" s="733"/>
      <c r="DTF35" s="733"/>
      <c r="DTG35" s="733"/>
      <c r="DTH35" s="733"/>
      <c r="DTI35" s="733"/>
      <c r="DTJ35" s="733"/>
      <c r="DTK35" s="733"/>
      <c r="DTL35" s="733"/>
      <c r="DTM35" s="733"/>
      <c r="DTN35" s="733"/>
      <c r="DTO35" s="733"/>
      <c r="DTP35" s="733"/>
      <c r="DTQ35" s="733"/>
      <c r="DTR35" s="733"/>
      <c r="DTS35" s="733"/>
      <c r="DTT35" s="733"/>
      <c r="DTU35" s="733"/>
      <c r="DTV35" s="733"/>
      <c r="DTW35" s="733"/>
      <c r="DTX35" s="733"/>
      <c r="DTY35" s="733"/>
      <c r="DTZ35" s="733"/>
      <c r="DUA35" s="733"/>
      <c r="DUB35" s="733"/>
      <c r="DUC35" s="733"/>
      <c r="DUD35" s="733"/>
      <c r="DUE35" s="733"/>
      <c r="DUF35" s="733"/>
      <c r="DUG35" s="733"/>
      <c r="DUH35" s="733"/>
      <c r="DUI35" s="733"/>
      <c r="DUJ35" s="733"/>
      <c r="DUK35" s="733"/>
      <c r="DUL35" s="733"/>
      <c r="DUM35" s="733"/>
      <c r="DUN35" s="733"/>
      <c r="DUO35" s="733"/>
      <c r="DUP35" s="733"/>
      <c r="DUQ35" s="733"/>
      <c r="DUR35" s="733"/>
      <c r="DUS35" s="733"/>
      <c r="DUT35" s="733"/>
      <c r="DUU35" s="733"/>
      <c r="DUV35" s="733"/>
      <c r="DUW35" s="733"/>
      <c r="DUX35" s="733"/>
      <c r="DUY35" s="733"/>
      <c r="DUZ35" s="733"/>
      <c r="DVA35" s="733"/>
      <c r="DVB35" s="733"/>
      <c r="DVC35" s="733"/>
      <c r="DVD35" s="733"/>
      <c r="DVE35" s="733"/>
      <c r="DVF35" s="733"/>
      <c r="DVG35" s="733"/>
      <c r="DVH35" s="733"/>
      <c r="DVI35" s="733"/>
      <c r="DVJ35" s="733"/>
      <c r="DVK35" s="733"/>
      <c r="DVL35" s="733"/>
      <c r="DVM35" s="733"/>
      <c r="DVN35" s="733"/>
      <c r="DVO35" s="733"/>
      <c r="DVP35" s="733"/>
      <c r="DVQ35" s="733"/>
      <c r="DVR35" s="733"/>
      <c r="DVS35" s="733"/>
      <c r="DVT35" s="733"/>
      <c r="DVU35" s="733"/>
      <c r="DVV35" s="733"/>
      <c r="DVW35" s="733"/>
      <c r="DVX35" s="733"/>
      <c r="DVY35" s="733"/>
      <c r="DVZ35" s="733"/>
      <c r="DWA35" s="733"/>
      <c r="DWB35" s="733"/>
      <c r="DWC35" s="733"/>
      <c r="DWD35" s="733"/>
      <c r="DWE35" s="733"/>
      <c r="DWF35" s="733"/>
      <c r="DWG35" s="733"/>
      <c r="DWH35" s="733"/>
      <c r="DWI35" s="733"/>
      <c r="DWJ35" s="733"/>
      <c r="DWK35" s="733"/>
      <c r="DWL35" s="733"/>
      <c r="DWM35" s="733"/>
      <c r="DWN35" s="733"/>
      <c r="DWO35" s="733"/>
      <c r="DWP35" s="733"/>
      <c r="DWQ35" s="733"/>
      <c r="DWR35" s="733"/>
      <c r="DWS35" s="733"/>
      <c r="DWT35" s="733"/>
      <c r="DWU35" s="733"/>
      <c r="DWV35" s="733"/>
      <c r="DWW35" s="733"/>
      <c r="DWX35" s="733"/>
      <c r="DWY35" s="733"/>
      <c r="DWZ35" s="733"/>
      <c r="DXA35" s="733"/>
      <c r="DXB35" s="733"/>
      <c r="DXC35" s="733"/>
      <c r="DXD35" s="733"/>
      <c r="DXE35" s="733"/>
      <c r="DXF35" s="733"/>
      <c r="DXG35" s="733"/>
      <c r="DXH35" s="733"/>
      <c r="DXI35" s="733"/>
      <c r="DXJ35" s="733"/>
      <c r="DXK35" s="733"/>
      <c r="DXL35" s="733"/>
      <c r="DXM35" s="733"/>
      <c r="DXN35" s="733"/>
      <c r="DXO35" s="733"/>
      <c r="DXP35" s="733"/>
      <c r="DXQ35" s="733"/>
      <c r="DXR35" s="733"/>
      <c r="DXS35" s="733"/>
      <c r="DXT35" s="733"/>
      <c r="DXU35" s="733"/>
      <c r="DXV35" s="733"/>
      <c r="DXW35" s="733"/>
      <c r="DXX35" s="733"/>
      <c r="DXY35" s="733"/>
      <c r="DXZ35" s="733"/>
      <c r="DYA35" s="733"/>
      <c r="DYB35" s="733"/>
      <c r="DYC35" s="733"/>
      <c r="DYD35" s="733"/>
      <c r="DYE35" s="733"/>
      <c r="DYF35" s="733"/>
      <c r="DYG35" s="733"/>
      <c r="DYH35" s="733"/>
      <c r="DYI35" s="733"/>
      <c r="DYJ35" s="733"/>
      <c r="DYK35" s="733"/>
      <c r="DYL35" s="733"/>
      <c r="DYM35" s="733"/>
      <c r="DYN35" s="733"/>
      <c r="DYO35" s="733"/>
      <c r="DYP35" s="733"/>
      <c r="DYQ35" s="733"/>
      <c r="DYR35" s="733"/>
      <c r="DYS35" s="733"/>
      <c r="DYT35" s="733"/>
      <c r="DYU35" s="733"/>
      <c r="DYV35" s="733"/>
      <c r="DYW35" s="733"/>
      <c r="DYX35" s="733"/>
      <c r="DYY35" s="733"/>
      <c r="DYZ35" s="733"/>
      <c r="DZA35" s="733"/>
      <c r="DZB35" s="733"/>
      <c r="DZC35" s="733"/>
      <c r="DZD35" s="733"/>
      <c r="DZE35" s="733"/>
      <c r="DZF35" s="733"/>
      <c r="DZG35" s="733"/>
      <c r="DZH35" s="733"/>
      <c r="DZI35" s="733"/>
      <c r="DZJ35" s="733"/>
      <c r="DZK35" s="733"/>
      <c r="DZL35" s="733"/>
      <c r="DZM35" s="733"/>
      <c r="DZN35" s="733"/>
      <c r="DZO35" s="733"/>
      <c r="DZP35" s="733"/>
      <c r="DZQ35" s="733"/>
      <c r="DZR35" s="733"/>
      <c r="DZS35" s="733"/>
      <c r="DZT35" s="733"/>
      <c r="DZU35" s="733"/>
      <c r="DZV35" s="733"/>
      <c r="DZW35" s="733"/>
      <c r="DZX35" s="733"/>
      <c r="DZY35" s="733"/>
      <c r="DZZ35" s="733"/>
      <c r="EAA35" s="733"/>
      <c r="EAB35" s="733"/>
      <c r="EAC35" s="733"/>
      <c r="EAD35" s="733"/>
      <c r="EAE35" s="733"/>
      <c r="EAF35" s="733"/>
      <c r="EAG35" s="733"/>
      <c r="EAH35" s="733"/>
      <c r="EAI35" s="733"/>
      <c r="EAJ35" s="733"/>
      <c r="EAK35" s="733"/>
      <c r="EAL35" s="733"/>
      <c r="EAM35" s="733"/>
      <c r="EAN35" s="733"/>
      <c r="EAO35" s="733"/>
      <c r="EAP35" s="733"/>
      <c r="EAQ35" s="733"/>
      <c r="EAR35" s="733"/>
      <c r="EAS35" s="733"/>
      <c r="EAT35" s="733"/>
      <c r="EAU35" s="733"/>
      <c r="EAV35" s="733"/>
      <c r="EAW35" s="733"/>
      <c r="EAX35" s="733"/>
      <c r="EAY35" s="733"/>
      <c r="EAZ35" s="733"/>
      <c r="EBA35" s="733"/>
      <c r="EBB35" s="733"/>
      <c r="EBC35" s="733"/>
      <c r="EBD35" s="733"/>
      <c r="EBE35" s="733"/>
      <c r="EBF35" s="733"/>
      <c r="EBG35" s="733"/>
      <c r="EBH35" s="733"/>
      <c r="EBI35" s="733"/>
      <c r="EBJ35" s="733"/>
      <c r="EBK35" s="733"/>
      <c r="EBL35" s="733"/>
      <c r="EBM35" s="733"/>
      <c r="EBN35" s="733"/>
      <c r="EBO35" s="733"/>
      <c r="EBP35" s="733"/>
      <c r="EBQ35" s="733"/>
      <c r="EBR35" s="733"/>
      <c r="EBS35" s="733"/>
      <c r="EBT35" s="733"/>
      <c r="EBU35" s="733"/>
      <c r="EBV35" s="733"/>
      <c r="EBW35" s="733"/>
      <c r="EBX35" s="733"/>
      <c r="EBY35" s="733"/>
      <c r="EBZ35" s="733"/>
      <c r="ECA35" s="733"/>
      <c r="ECB35" s="733"/>
      <c r="ECC35" s="733"/>
      <c r="ECD35" s="733"/>
      <c r="ECE35" s="733"/>
      <c r="ECF35" s="733"/>
      <c r="ECG35" s="733"/>
      <c r="ECH35" s="733"/>
      <c r="ECI35" s="733"/>
      <c r="ECJ35" s="733"/>
      <c r="ECK35" s="733"/>
      <c r="ECL35" s="733"/>
      <c r="ECM35" s="733"/>
      <c r="ECN35" s="733"/>
      <c r="ECO35" s="733"/>
      <c r="ECP35" s="733"/>
      <c r="ECQ35" s="733"/>
      <c r="ECR35" s="733"/>
      <c r="ECS35" s="733"/>
      <c r="ECT35" s="733"/>
      <c r="ECU35" s="733"/>
      <c r="ECV35" s="733"/>
      <c r="ECW35" s="733"/>
      <c r="ECX35" s="733"/>
      <c r="ECY35" s="733"/>
      <c r="ECZ35" s="733"/>
      <c r="EDA35" s="733"/>
      <c r="EDB35" s="733"/>
      <c r="EDC35" s="733"/>
      <c r="EDD35" s="733"/>
      <c r="EDE35" s="733"/>
      <c r="EDF35" s="733"/>
      <c r="EDG35" s="733"/>
      <c r="EDH35" s="733"/>
      <c r="EDI35" s="733"/>
      <c r="EDJ35" s="733"/>
      <c r="EDK35" s="733"/>
      <c r="EDL35" s="733"/>
      <c r="EDM35" s="733"/>
      <c r="EDN35" s="733"/>
      <c r="EDO35" s="733"/>
      <c r="EDP35" s="733"/>
      <c r="EDQ35" s="733"/>
      <c r="EDR35" s="733"/>
      <c r="EDS35" s="733"/>
      <c r="EDT35" s="733"/>
      <c r="EDU35" s="733"/>
      <c r="EDV35" s="733"/>
      <c r="EDW35" s="733"/>
      <c r="EDX35" s="733"/>
      <c r="EDY35" s="733"/>
      <c r="EDZ35" s="733"/>
      <c r="EEA35" s="733"/>
      <c r="EEB35" s="733"/>
      <c r="EEC35" s="733"/>
      <c r="EED35" s="733"/>
      <c r="EEE35" s="733"/>
      <c r="EEF35" s="733"/>
      <c r="EEG35" s="733"/>
      <c r="EEH35" s="733"/>
      <c r="EEI35" s="733"/>
      <c r="EEJ35" s="733"/>
      <c r="EEK35" s="733"/>
      <c r="EEL35" s="733"/>
      <c r="EEM35" s="733"/>
      <c r="EEN35" s="733"/>
      <c r="EEO35" s="733"/>
      <c r="EEP35" s="733"/>
      <c r="EEQ35" s="733"/>
      <c r="EER35" s="733"/>
      <c r="EES35" s="733"/>
      <c r="EET35" s="733"/>
      <c r="EEU35" s="733"/>
      <c r="EEV35" s="733"/>
      <c r="EEW35" s="733"/>
      <c r="EEX35" s="733"/>
      <c r="EEY35" s="733"/>
      <c r="EEZ35" s="733"/>
      <c r="EFA35" s="733"/>
      <c r="EFB35" s="733"/>
      <c r="EFC35" s="733"/>
      <c r="EFD35" s="733"/>
      <c r="EFE35" s="733"/>
      <c r="EFF35" s="733"/>
      <c r="EFG35" s="733"/>
      <c r="EFH35" s="733"/>
      <c r="EFI35" s="733"/>
      <c r="EFJ35" s="733"/>
      <c r="EFK35" s="733"/>
      <c r="EFL35" s="733"/>
      <c r="EFM35" s="733"/>
      <c r="EFN35" s="733"/>
      <c r="EFO35" s="733"/>
      <c r="EFP35" s="733"/>
      <c r="EFQ35" s="733"/>
      <c r="EFR35" s="733"/>
      <c r="EFS35" s="733"/>
      <c r="EFT35" s="733"/>
      <c r="EFU35" s="733"/>
      <c r="EFV35" s="733"/>
      <c r="EFW35" s="733"/>
      <c r="EFX35" s="733"/>
      <c r="EFY35" s="733"/>
      <c r="EFZ35" s="733"/>
      <c r="EGA35" s="733"/>
      <c r="EGB35" s="733"/>
      <c r="EGC35" s="733"/>
      <c r="EGD35" s="733"/>
      <c r="EGE35" s="733"/>
      <c r="EGF35" s="733"/>
      <c r="EGG35" s="733"/>
      <c r="EGH35" s="733"/>
      <c r="EGI35" s="733"/>
      <c r="EGJ35" s="733"/>
      <c r="EGK35" s="733"/>
      <c r="EGL35" s="733"/>
      <c r="EGM35" s="733"/>
      <c r="EGN35" s="733"/>
      <c r="EGO35" s="733"/>
      <c r="EGP35" s="733"/>
      <c r="EGQ35" s="733"/>
      <c r="EGR35" s="733"/>
      <c r="EGS35" s="733"/>
      <c r="EGT35" s="733"/>
      <c r="EGU35" s="733"/>
      <c r="EGV35" s="733"/>
      <c r="EGW35" s="733"/>
      <c r="EGX35" s="733"/>
      <c r="EGY35" s="733"/>
      <c r="EGZ35" s="733"/>
      <c r="EHA35" s="733"/>
      <c r="EHB35" s="733"/>
      <c r="EHC35" s="733"/>
      <c r="EHD35" s="733"/>
      <c r="EHE35" s="733"/>
      <c r="EHF35" s="733"/>
      <c r="EHG35" s="733"/>
      <c r="EHH35" s="733"/>
      <c r="EHI35" s="733"/>
      <c r="EHJ35" s="733"/>
      <c r="EHK35" s="733"/>
      <c r="EHL35" s="733"/>
      <c r="EHM35" s="733"/>
      <c r="EHN35" s="733"/>
      <c r="EHO35" s="733"/>
      <c r="EHP35" s="733"/>
      <c r="EHQ35" s="733"/>
      <c r="EHR35" s="733"/>
      <c r="EHS35" s="733"/>
      <c r="EHT35" s="733"/>
      <c r="EHU35" s="733"/>
      <c r="EHV35" s="733"/>
      <c r="EHW35" s="733"/>
      <c r="EHX35" s="733"/>
      <c r="EHY35" s="733"/>
      <c r="EHZ35" s="733"/>
      <c r="EIA35" s="733"/>
      <c r="EIB35" s="733"/>
      <c r="EIC35" s="733"/>
      <c r="EID35" s="733"/>
      <c r="EIE35" s="733"/>
      <c r="EIF35" s="733"/>
      <c r="EIG35" s="733"/>
      <c r="EIH35" s="733"/>
      <c r="EII35" s="733"/>
      <c r="EIJ35" s="733"/>
      <c r="EIK35" s="733"/>
      <c r="EIL35" s="733"/>
      <c r="EIM35" s="733"/>
      <c r="EIN35" s="733"/>
      <c r="EIO35" s="733"/>
      <c r="EIP35" s="733"/>
      <c r="EIQ35" s="733"/>
      <c r="EIR35" s="733"/>
      <c r="EIS35" s="733"/>
      <c r="EIT35" s="733"/>
      <c r="EIU35" s="733"/>
      <c r="EIV35" s="733"/>
      <c r="EIW35" s="733"/>
      <c r="EIX35" s="733"/>
      <c r="EIY35" s="733"/>
      <c r="EIZ35" s="733"/>
      <c r="EJA35" s="733"/>
      <c r="EJB35" s="733"/>
      <c r="EJC35" s="733"/>
      <c r="EJD35" s="733"/>
      <c r="EJE35" s="733"/>
      <c r="EJF35" s="733"/>
      <c r="EJG35" s="733"/>
      <c r="EJH35" s="733"/>
      <c r="EJI35" s="733"/>
      <c r="EJJ35" s="733"/>
      <c r="EJK35" s="733"/>
      <c r="EJL35" s="733"/>
      <c r="EJM35" s="733"/>
      <c r="EJN35" s="733"/>
      <c r="EJO35" s="733"/>
      <c r="EJP35" s="733"/>
      <c r="EJQ35" s="733"/>
      <c r="EJR35" s="733"/>
      <c r="EJS35" s="733"/>
      <c r="EJT35" s="733"/>
      <c r="EJU35" s="733"/>
      <c r="EJV35" s="733"/>
      <c r="EJW35" s="733"/>
      <c r="EJX35" s="733"/>
      <c r="EJY35" s="733"/>
      <c r="EJZ35" s="733"/>
      <c r="EKA35" s="733"/>
      <c r="EKB35" s="733"/>
      <c r="EKC35" s="733"/>
      <c r="EKD35" s="733"/>
      <c r="EKE35" s="733"/>
      <c r="EKF35" s="733"/>
      <c r="EKG35" s="733"/>
      <c r="EKH35" s="733"/>
      <c r="EKI35" s="733"/>
      <c r="EKJ35" s="733"/>
      <c r="EKK35" s="733"/>
      <c r="EKL35" s="733"/>
      <c r="EKM35" s="733"/>
      <c r="EKN35" s="733"/>
      <c r="EKO35" s="733"/>
      <c r="EKP35" s="733"/>
      <c r="EKQ35" s="733"/>
      <c r="EKR35" s="733"/>
      <c r="EKS35" s="733"/>
      <c r="EKT35" s="733"/>
      <c r="EKU35" s="733"/>
      <c r="EKV35" s="733"/>
      <c r="EKW35" s="733"/>
      <c r="EKX35" s="733"/>
      <c r="EKY35" s="733"/>
      <c r="EKZ35" s="733"/>
      <c r="ELA35" s="733"/>
      <c r="ELB35" s="733"/>
      <c r="ELC35" s="733"/>
      <c r="ELD35" s="733"/>
      <c r="ELE35" s="733"/>
      <c r="ELF35" s="733"/>
      <c r="ELG35" s="733"/>
      <c r="ELH35" s="733"/>
      <c r="ELI35" s="733"/>
      <c r="ELJ35" s="733"/>
      <c r="ELK35" s="733"/>
      <c r="ELL35" s="733"/>
      <c r="ELM35" s="733"/>
      <c r="ELN35" s="733"/>
      <c r="ELO35" s="733"/>
      <c r="ELP35" s="733"/>
      <c r="ELQ35" s="733"/>
      <c r="ELR35" s="733"/>
      <c r="ELS35" s="733"/>
      <c r="ELT35" s="733"/>
      <c r="ELU35" s="733"/>
      <c r="ELV35" s="733"/>
      <c r="ELW35" s="733"/>
      <c r="ELX35" s="733"/>
      <c r="ELY35" s="733"/>
      <c r="ELZ35" s="733"/>
      <c r="EMA35" s="733"/>
      <c r="EMB35" s="733"/>
      <c r="EMC35" s="733"/>
      <c r="EMD35" s="733"/>
      <c r="EME35" s="733"/>
      <c r="EMF35" s="733"/>
      <c r="EMG35" s="733"/>
      <c r="EMH35" s="733"/>
      <c r="EMI35" s="733"/>
      <c r="EMJ35" s="733"/>
      <c r="EMK35" s="733"/>
      <c r="EML35" s="733"/>
      <c r="EMM35" s="733"/>
      <c r="EMN35" s="733"/>
      <c r="EMO35" s="733"/>
      <c r="EMP35" s="733"/>
      <c r="EMQ35" s="733"/>
      <c r="EMR35" s="733"/>
      <c r="EMS35" s="733"/>
      <c r="EMT35" s="733"/>
      <c r="EMU35" s="733"/>
      <c r="EMV35" s="733"/>
      <c r="EMW35" s="733"/>
      <c r="EMX35" s="733"/>
      <c r="EMY35" s="733"/>
      <c r="EMZ35" s="733"/>
      <c r="ENA35" s="733"/>
      <c r="ENB35" s="733"/>
      <c r="ENC35" s="733"/>
      <c r="END35" s="733"/>
      <c r="ENE35" s="733"/>
      <c r="ENF35" s="733"/>
      <c r="ENG35" s="733"/>
      <c r="ENH35" s="733"/>
      <c r="ENI35" s="733"/>
      <c r="ENJ35" s="733"/>
      <c r="ENK35" s="733"/>
      <c r="ENL35" s="733"/>
      <c r="ENM35" s="733"/>
      <c r="ENN35" s="733"/>
      <c r="ENO35" s="733"/>
      <c r="ENP35" s="733"/>
      <c r="ENQ35" s="733"/>
      <c r="ENR35" s="733"/>
      <c r="ENS35" s="733"/>
      <c r="ENT35" s="733"/>
      <c r="ENU35" s="733"/>
      <c r="ENV35" s="733"/>
      <c r="ENW35" s="733"/>
      <c r="ENX35" s="733"/>
      <c r="ENY35" s="733"/>
      <c r="ENZ35" s="733"/>
      <c r="EOA35" s="733"/>
      <c r="EOB35" s="733"/>
      <c r="EOC35" s="733"/>
      <c r="EOD35" s="733"/>
      <c r="EOE35" s="733"/>
      <c r="EOF35" s="733"/>
      <c r="EOG35" s="733"/>
      <c r="EOH35" s="733"/>
      <c r="EOI35" s="733"/>
      <c r="EOJ35" s="733"/>
      <c r="EOK35" s="733"/>
      <c r="EOL35" s="733"/>
      <c r="EOM35" s="733"/>
      <c r="EON35" s="733"/>
      <c r="EOO35" s="733"/>
      <c r="EOP35" s="733"/>
      <c r="EOQ35" s="733"/>
      <c r="EOR35" s="733"/>
      <c r="EOS35" s="733"/>
      <c r="EOT35" s="733"/>
      <c r="EOU35" s="733"/>
      <c r="EOV35" s="733"/>
      <c r="EOW35" s="733"/>
      <c r="EOX35" s="733"/>
      <c r="EOY35" s="733"/>
      <c r="EOZ35" s="733"/>
      <c r="EPA35" s="733"/>
      <c r="EPB35" s="733"/>
      <c r="EPC35" s="733"/>
      <c r="EPD35" s="733"/>
      <c r="EPE35" s="733"/>
      <c r="EPF35" s="733"/>
      <c r="EPG35" s="733"/>
      <c r="EPH35" s="733"/>
      <c r="EPI35" s="733"/>
      <c r="EPJ35" s="733"/>
      <c r="EPK35" s="733"/>
      <c r="EPL35" s="733"/>
      <c r="EPM35" s="733"/>
      <c r="EPN35" s="733"/>
      <c r="EPO35" s="733"/>
      <c r="EPP35" s="733"/>
      <c r="EPQ35" s="733"/>
      <c r="EPR35" s="733"/>
      <c r="EPS35" s="733"/>
      <c r="EPT35" s="733"/>
      <c r="EPU35" s="733"/>
      <c r="EPV35" s="733"/>
      <c r="EPW35" s="733"/>
      <c r="EPX35" s="733"/>
      <c r="EPY35" s="733"/>
      <c r="EPZ35" s="733"/>
      <c r="EQA35" s="733"/>
      <c r="EQB35" s="733"/>
      <c r="EQC35" s="733"/>
      <c r="EQD35" s="733"/>
      <c r="EQE35" s="733"/>
      <c r="EQF35" s="733"/>
      <c r="EQG35" s="733"/>
      <c r="EQH35" s="733"/>
      <c r="EQI35" s="733"/>
      <c r="EQJ35" s="733"/>
      <c r="EQK35" s="733"/>
      <c r="EQL35" s="733"/>
      <c r="EQM35" s="733"/>
      <c r="EQN35" s="733"/>
      <c r="EQO35" s="733"/>
      <c r="EQP35" s="733"/>
      <c r="EQQ35" s="733"/>
      <c r="EQR35" s="733"/>
      <c r="EQS35" s="733"/>
      <c r="EQT35" s="733"/>
      <c r="EQU35" s="733"/>
      <c r="EQV35" s="733"/>
      <c r="EQW35" s="733"/>
      <c r="EQX35" s="733"/>
      <c r="EQY35" s="733"/>
      <c r="EQZ35" s="733"/>
      <c r="ERA35" s="733"/>
      <c r="ERB35" s="733"/>
      <c r="ERC35" s="733"/>
      <c r="ERD35" s="733"/>
      <c r="ERE35" s="733"/>
      <c r="ERF35" s="733"/>
      <c r="ERG35" s="733"/>
      <c r="ERH35" s="733"/>
      <c r="ERI35" s="733"/>
      <c r="ERJ35" s="733"/>
      <c r="ERK35" s="733"/>
      <c r="ERL35" s="733"/>
      <c r="ERM35" s="733"/>
      <c r="ERN35" s="733"/>
      <c r="ERO35" s="733"/>
      <c r="ERP35" s="733"/>
      <c r="ERQ35" s="733"/>
      <c r="ERR35" s="733"/>
      <c r="ERS35" s="733"/>
      <c r="ERT35" s="733"/>
      <c r="ERU35" s="733"/>
      <c r="ERV35" s="733"/>
      <c r="ERW35" s="733"/>
      <c r="ERX35" s="733"/>
      <c r="ERY35" s="733"/>
      <c r="ERZ35" s="733"/>
      <c r="ESA35" s="733"/>
      <c r="ESB35" s="733"/>
      <c r="ESC35" s="733"/>
      <c r="ESD35" s="733"/>
      <c r="ESE35" s="733"/>
      <c r="ESF35" s="733"/>
      <c r="ESG35" s="733"/>
      <c r="ESH35" s="733"/>
      <c r="ESI35" s="733"/>
      <c r="ESJ35" s="733"/>
      <c r="ESK35" s="733"/>
      <c r="ESL35" s="733"/>
      <c r="ESM35" s="733"/>
      <c r="ESN35" s="733"/>
      <c r="ESO35" s="733"/>
      <c r="ESP35" s="733"/>
      <c r="ESQ35" s="733"/>
      <c r="ESR35" s="733"/>
      <c r="ESS35" s="733"/>
      <c r="EST35" s="733"/>
      <c r="ESU35" s="733"/>
      <c r="ESV35" s="733"/>
      <c r="ESW35" s="733"/>
      <c r="ESX35" s="733"/>
      <c r="ESY35" s="733"/>
      <c r="ESZ35" s="733"/>
      <c r="ETA35" s="733"/>
      <c r="ETB35" s="733"/>
      <c r="ETC35" s="733"/>
      <c r="ETD35" s="733"/>
      <c r="ETE35" s="733"/>
      <c r="ETF35" s="733"/>
      <c r="ETG35" s="733"/>
      <c r="ETH35" s="733"/>
      <c r="ETI35" s="733"/>
      <c r="ETJ35" s="733"/>
      <c r="ETK35" s="733"/>
      <c r="ETL35" s="733"/>
      <c r="ETM35" s="733"/>
      <c r="ETN35" s="733"/>
      <c r="ETO35" s="733"/>
      <c r="ETP35" s="733"/>
      <c r="ETQ35" s="733"/>
      <c r="ETR35" s="733"/>
      <c r="ETS35" s="733"/>
      <c r="ETT35" s="733"/>
      <c r="ETU35" s="733"/>
      <c r="ETV35" s="733"/>
      <c r="ETW35" s="733"/>
      <c r="ETX35" s="733"/>
      <c r="ETY35" s="733"/>
      <c r="ETZ35" s="733"/>
      <c r="EUA35" s="733"/>
      <c r="EUB35" s="733"/>
      <c r="EUC35" s="733"/>
      <c r="EUD35" s="733"/>
      <c r="EUE35" s="733"/>
      <c r="EUF35" s="733"/>
      <c r="EUG35" s="733"/>
      <c r="EUH35" s="733"/>
      <c r="EUI35" s="733"/>
      <c r="EUJ35" s="733"/>
      <c r="EUK35" s="733"/>
      <c r="EUL35" s="733"/>
      <c r="EUM35" s="733"/>
      <c r="EUN35" s="733"/>
      <c r="EUO35" s="733"/>
      <c r="EUP35" s="733"/>
      <c r="EUQ35" s="733"/>
      <c r="EUR35" s="733"/>
      <c r="EUS35" s="733"/>
      <c r="EUT35" s="733"/>
      <c r="EUU35" s="733"/>
      <c r="EUV35" s="733"/>
      <c r="EUW35" s="733"/>
      <c r="EUX35" s="733"/>
      <c r="EUY35" s="733"/>
      <c r="EUZ35" s="733"/>
      <c r="EVA35" s="733"/>
      <c r="EVB35" s="733"/>
      <c r="EVC35" s="733"/>
      <c r="EVD35" s="733"/>
      <c r="EVE35" s="733"/>
      <c r="EVF35" s="733"/>
      <c r="EVG35" s="733"/>
      <c r="EVH35" s="733"/>
      <c r="EVI35" s="733"/>
      <c r="EVJ35" s="733"/>
      <c r="EVK35" s="733"/>
      <c r="EVL35" s="733"/>
      <c r="EVM35" s="733"/>
      <c r="EVN35" s="733"/>
      <c r="EVO35" s="733"/>
      <c r="EVP35" s="733"/>
      <c r="EVQ35" s="733"/>
      <c r="EVR35" s="733"/>
      <c r="EVS35" s="733"/>
      <c r="EVT35" s="733"/>
      <c r="EVU35" s="733"/>
      <c r="EVV35" s="733"/>
      <c r="EVW35" s="733"/>
      <c r="EVX35" s="733"/>
      <c r="EVY35" s="733"/>
      <c r="EVZ35" s="733"/>
      <c r="EWA35" s="733"/>
      <c r="EWB35" s="733"/>
      <c r="EWC35" s="733"/>
      <c r="EWD35" s="733"/>
      <c r="EWE35" s="733"/>
      <c r="EWF35" s="733"/>
      <c r="EWG35" s="733"/>
      <c r="EWH35" s="733"/>
      <c r="EWI35" s="733"/>
      <c r="EWJ35" s="733"/>
      <c r="EWK35" s="733"/>
      <c r="EWL35" s="733"/>
      <c r="EWM35" s="733"/>
      <c r="EWN35" s="733"/>
      <c r="EWO35" s="733"/>
      <c r="EWP35" s="733"/>
      <c r="EWQ35" s="733"/>
      <c r="EWR35" s="733"/>
      <c r="EWS35" s="733"/>
      <c r="EWT35" s="733"/>
      <c r="EWU35" s="733"/>
      <c r="EWV35" s="733"/>
      <c r="EWW35" s="733"/>
      <c r="EWX35" s="733"/>
      <c r="EWY35" s="733"/>
      <c r="EWZ35" s="733"/>
      <c r="EXA35" s="733"/>
      <c r="EXB35" s="733"/>
      <c r="EXC35" s="733"/>
      <c r="EXD35" s="733"/>
      <c r="EXE35" s="733"/>
      <c r="EXF35" s="733"/>
      <c r="EXG35" s="733"/>
      <c r="EXH35" s="733"/>
      <c r="EXI35" s="733"/>
      <c r="EXJ35" s="733"/>
      <c r="EXK35" s="733"/>
      <c r="EXL35" s="733"/>
      <c r="EXM35" s="733"/>
      <c r="EXN35" s="733"/>
      <c r="EXO35" s="733"/>
      <c r="EXP35" s="733"/>
      <c r="EXQ35" s="733"/>
      <c r="EXR35" s="733"/>
      <c r="EXS35" s="733"/>
      <c r="EXT35" s="733"/>
      <c r="EXU35" s="733"/>
      <c r="EXV35" s="733"/>
      <c r="EXW35" s="733"/>
      <c r="EXX35" s="733"/>
      <c r="EXY35" s="733"/>
      <c r="EXZ35" s="733"/>
      <c r="EYA35" s="733"/>
      <c r="EYB35" s="733"/>
      <c r="EYC35" s="733"/>
      <c r="EYD35" s="733"/>
      <c r="EYE35" s="733"/>
      <c r="EYF35" s="733"/>
      <c r="EYG35" s="733"/>
      <c r="EYH35" s="733"/>
      <c r="EYI35" s="733"/>
      <c r="EYJ35" s="733"/>
      <c r="EYK35" s="733"/>
      <c r="EYL35" s="733"/>
      <c r="EYM35" s="733"/>
      <c r="EYN35" s="733"/>
      <c r="EYO35" s="733"/>
      <c r="EYP35" s="733"/>
      <c r="EYQ35" s="733"/>
      <c r="EYR35" s="733"/>
      <c r="EYS35" s="733"/>
      <c r="EYT35" s="733"/>
      <c r="EYU35" s="733"/>
      <c r="EYV35" s="733"/>
      <c r="EYW35" s="733"/>
      <c r="EYX35" s="733"/>
      <c r="EYY35" s="733"/>
      <c r="EYZ35" s="733"/>
      <c r="EZA35" s="733"/>
      <c r="EZB35" s="733"/>
      <c r="EZC35" s="733"/>
      <c r="EZD35" s="733"/>
      <c r="EZE35" s="733"/>
      <c r="EZF35" s="733"/>
      <c r="EZG35" s="733"/>
      <c r="EZH35" s="733"/>
      <c r="EZI35" s="733"/>
      <c r="EZJ35" s="733"/>
      <c r="EZK35" s="733"/>
      <c r="EZL35" s="733"/>
      <c r="EZM35" s="733"/>
      <c r="EZN35" s="733"/>
      <c r="EZO35" s="733"/>
      <c r="EZP35" s="733"/>
      <c r="EZQ35" s="733"/>
      <c r="EZR35" s="733"/>
      <c r="EZS35" s="733"/>
      <c r="EZT35" s="733"/>
      <c r="EZU35" s="733"/>
      <c r="EZV35" s="733"/>
      <c r="EZW35" s="733"/>
      <c r="EZX35" s="733"/>
      <c r="EZY35" s="733"/>
      <c r="EZZ35" s="733"/>
      <c r="FAA35" s="733"/>
      <c r="FAB35" s="733"/>
      <c r="FAC35" s="733"/>
      <c r="FAD35" s="733"/>
      <c r="FAE35" s="733"/>
      <c r="FAF35" s="733"/>
      <c r="FAG35" s="733"/>
      <c r="FAH35" s="733"/>
      <c r="FAI35" s="733"/>
      <c r="FAJ35" s="733"/>
      <c r="FAK35" s="733"/>
      <c r="FAL35" s="733"/>
      <c r="FAM35" s="733"/>
      <c r="FAN35" s="733"/>
      <c r="FAO35" s="733"/>
      <c r="FAP35" s="733"/>
      <c r="FAQ35" s="733"/>
      <c r="FAR35" s="733"/>
      <c r="FAS35" s="733"/>
      <c r="FAT35" s="733"/>
      <c r="FAU35" s="733"/>
      <c r="FAV35" s="733"/>
      <c r="FAW35" s="733"/>
      <c r="FAX35" s="733"/>
      <c r="FAY35" s="733"/>
      <c r="FAZ35" s="733"/>
      <c r="FBA35" s="733"/>
      <c r="FBB35" s="733"/>
      <c r="FBC35" s="733"/>
      <c r="FBD35" s="733"/>
      <c r="FBE35" s="733"/>
      <c r="FBF35" s="733"/>
      <c r="FBG35" s="733"/>
      <c r="FBH35" s="733"/>
      <c r="FBI35" s="733"/>
      <c r="FBJ35" s="733"/>
      <c r="FBK35" s="733"/>
      <c r="FBL35" s="733"/>
      <c r="FBM35" s="733"/>
      <c r="FBN35" s="733"/>
      <c r="FBO35" s="733"/>
      <c r="FBP35" s="733"/>
      <c r="FBQ35" s="733"/>
      <c r="FBR35" s="733"/>
      <c r="FBS35" s="733"/>
      <c r="FBT35" s="733"/>
      <c r="FBU35" s="733"/>
      <c r="FBV35" s="733"/>
      <c r="FBW35" s="733"/>
      <c r="FBX35" s="733"/>
      <c r="FBY35" s="733"/>
      <c r="FBZ35" s="733"/>
      <c r="FCA35" s="733"/>
      <c r="FCB35" s="733"/>
      <c r="FCC35" s="733"/>
      <c r="FCD35" s="733"/>
      <c r="FCE35" s="733"/>
      <c r="FCF35" s="733"/>
      <c r="FCG35" s="733"/>
      <c r="FCH35" s="733"/>
      <c r="FCI35" s="733"/>
      <c r="FCJ35" s="733"/>
      <c r="FCK35" s="733"/>
      <c r="FCL35" s="733"/>
      <c r="FCM35" s="733"/>
      <c r="FCN35" s="733"/>
      <c r="FCO35" s="733"/>
      <c r="FCP35" s="733"/>
      <c r="FCQ35" s="733"/>
      <c r="FCR35" s="733"/>
      <c r="FCS35" s="733"/>
      <c r="FCT35" s="733"/>
      <c r="FCU35" s="733"/>
      <c r="FCV35" s="733"/>
      <c r="FCW35" s="733"/>
      <c r="FCX35" s="733"/>
      <c r="FCY35" s="733"/>
      <c r="FCZ35" s="733"/>
      <c r="FDA35" s="733"/>
      <c r="FDB35" s="733"/>
      <c r="FDC35" s="733"/>
      <c r="FDD35" s="733"/>
      <c r="FDE35" s="733"/>
      <c r="FDF35" s="733"/>
      <c r="FDG35" s="733"/>
      <c r="FDH35" s="733"/>
      <c r="FDI35" s="733"/>
      <c r="FDJ35" s="733"/>
      <c r="FDK35" s="733"/>
      <c r="FDL35" s="733"/>
      <c r="FDM35" s="733"/>
      <c r="FDN35" s="733"/>
      <c r="FDO35" s="733"/>
      <c r="FDP35" s="733"/>
      <c r="FDQ35" s="733"/>
      <c r="FDR35" s="733"/>
      <c r="FDS35" s="733"/>
      <c r="FDT35" s="733"/>
      <c r="FDU35" s="733"/>
      <c r="FDV35" s="733"/>
      <c r="FDW35" s="733"/>
      <c r="FDX35" s="733"/>
      <c r="FDY35" s="733"/>
      <c r="FDZ35" s="733"/>
      <c r="FEA35" s="733"/>
      <c r="FEB35" s="733"/>
      <c r="FEC35" s="733"/>
      <c r="FED35" s="733"/>
      <c r="FEE35" s="733"/>
      <c r="FEF35" s="733"/>
      <c r="FEG35" s="733"/>
      <c r="FEH35" s="733"/>
      <c r="FEI35" s="733"/>
      <c r="FEJ35" s="733"/>
      <c r="FEK35" s="733"/>
      <c r="FEL35" s="733"/>
      <c r="FEM35" s="733"/>
      <c r="FEN35" s="733"/>
      <c r="FEO35" s="733"/>
      <c r="FEP35" s="733"/>
      <c r="FEQ35" s="733"/>
      <c r="FER35" s="733"/>
      <c r="FES35" s="733"/>
      <c r="FET35" s="733"/>
      <c r="FEU35" s="733"/>
      <c r="FEV35" s="733"/>
      <c r="FEW35" s="733"/>
      <c r="FEX35" s="733"/>
      <c r="FEY35" s="733"/>
      <c r="FEZ35" s="733"/>
      <c r="FFA35" s="733"/>
      <c r="FFB35" s="733"/>
      <c r="FFC35" s="733"/>
      <c r="FFD35" s="733"/>
      <c r="FFE35" s="733"/>
      <c r="FFF35" s="733"/>
      <c r="FFG35" s="733"/>
      <c r="FFH35" s="733"/>
      <c r="FFI35" s="733"/>
      <c r="FFJ35" s="733"/>
      <c r="FFK35" s="733"/>
      <c r="FFL35" s="733"/>
      <c r="FFM35" s="733"/>
      <c r="FFN35" s="733"/>
      <c r="FFO35" s="733"/>
      <c r="FFP35" s="733"/>
      <c r="FFQ35" s="733"/>
      <c r="FFR35" s="733"/>
      <c r="FFS35" s="733"/>
      <c r="FFT35" s="733"/>
      <c r="FFU35" s="733"/>
      <c r="FFV35" s="733"/>
      <c r="FFW35" s="733"/>
      <c r="FFX35" s="733"/>
      <c r="FFY35" s="733"/>
      <c r="FFZ35" s="733"/>
      <c r="FGA35" s="733"/>
      <c r="FGB35" s="733"/>
      <c r="FGC35" s="733"/>
      <c r="FGD35" s="733"/>
      <c r="FGE35" s="733"/>
      <c r="FGF35" s="733"/>
      <c r="FGG35" s="733"/>
      <c r="FGH35" s="733"/>
      <c r="FGI35" s="733"/>
      <c r="FGJ35" s="733"/>
      <c r="FGK35" s="733"/>
      <c r="FGL35" s="733"/>
      <c r="FGM35" s="733"/>
      <c r="FGN35" s="733"/>
      <c r="FGO35" s="733"/>
      <c r="FGP35" s="733"/>
      <c r="FGQ35" s="733"/>
      <c r="FGR35" s="733"/>
      <c r="FGS35" s="733"/>
      <c r="FGT35" s="733"/>
      <c r="FGU35" s="733"/>
      <c r="FGV35" s="733"/>
      <c r="FGW35" s="733"/>
      <c r="FGX35" s="733"/>
      <c r="FGY35" s="733"/>
      <c r="FGZ35" s="733"/>
      <c r="FHA35" s="733"/>
      <c r="FHB35" s="733"/>
      <c r="FHC35" s="733"/>
      <c r="FHD35" s="733"/>
      <c r="FHE35" s="733"/>
      <c r="FHF35" s="733"/>
      <c r="FHG35" s="733"/>
      <c r="FHH35" s="733"/>
      <c r="FHI35" s="733"/>
      <c r="FHJ35" s="733"/>
      <c r="FHK35" s="733"/>
      <c r="FHL35" s="733"/>
      <c r="FHM35" s="733"/>
      <c r="FHN35" s="733"/>
      <c r="FHO35" s="733"/>
      <c r="FHP35" s="733"/>
      <c r="FHQ35" s="733"/>
      <c r="FHR35" s="733"/>
      <c r="FHS35" s="733"/>
      <c r="FHT35" s="733"/>
      <c r="FHU35" s="733"/>
      <c r="FHV35" s="733"/>
      <c r="FHW35" s="733"/>
      <c r="FHX35" s="733"/>
      <c r="FHY35" s="733"/>
      <c r="FHZ35" s="733"/>
      <c r="FIA35" s="733"/>
      <c r="FIB35" s="733"/>
      <c r="FIC35" s="733"/>
      <c r="FID35" s="733"/>
      <c r="FIE35" s="733"/>
      <c r="FIF35" s="733"/>
      <c r="FIG35" s="733"/>
      <c r="FIH35" s="733"/>
      <c r="FII35" s="733"/>
      <c r="FIJ35" s="733"/>
      <c r="FIK35" s="733"/>
      <c r="FIL35" s="733"/>
      <c r="FIM35" s="733"/>
      <c r="FIN35" s="733"/>
      <c r="FIO35" s="733"/>
      <c r="FIP35" s="733"/>
      <c r="FIQ35" s="733"/>
      <c r="FIR35" s="733"/>
      <c r="FIS35" s="733"/>
      <c r="FIT35" s="733"/>
      <c r="FIU35" s="733"/>
      <c r="FIV35" s="733"/>
      <c r="FIW35" s="733"/>
      <c r="FIX35" s="733"/>
      <c r="FIY35" s="733"/>
      <c r="FIZ35" s="733"/>
      <c r="FJA35" s="733"/>
      <c r="FJB35" s="733"/>
      <c r="FJC35" s="733"/>
      <c r="FJD35" s="733"/>
      <c r="FJE35" s="733"/>
      <c r="FJF35" s="733"/>
      <c r="FJG35" s="733"/>
      <c r="FJH35" s="733"/>
      <c r="FJI35" s="733"/>
      <c r="FJJ35" s="733"/>
      <c r="FJK35" s="733"/>
      <c r="FJL35" s="733"/>
      <c r="FJM35" s="733"/>
      <c r="FJN35" s="733"/>
      <c r="FJO35" s="733"/>
      <c r="FJP35" s="733"/>
      <c r="FJQ35" s="733"/>
      <c r="FJR35" s="733"/>
      <c r="FJS35" s="733"/>
      <c r="FJT35" s="733"/>
      <c r="FJU35" s="733"/>
      <c r="FJV35" s="733"/>
      <c r="FJW35" s="733"/>
      <c r="FJX35" s="733"/>
      <c r="FJY35" s="733"/>
      <c r="FJZ35" s="733"/>
      <c r="FKA35" s="733"/>
      <c r="FKB35" s="733"/>
      <c r="FKC35" s="733"/>
      <c r="FKD35" s="733"/>
      <c r="FKE35" s="733"/>
      <c r="FKF35" s="733"/>
      <c r="FKG35" s="733"/>
      <c r="FKH35" s="733"/>
      <c r="FKI35" s="733"/>
      <c r="FKJ35" s="733"/>
      <c r="FKK35" s="733"/>
      <c r="FKL35" s="733"/>
      <c r="FKM35" s="733"/>
      <c r="FKN35" s="733"/>
      <c r="FKO35" s="733"/>
      <c r="FKP35" s="733"/>
      <c r="FKQ35" s="733"/>
      <c r="FKR35" s="733"/>
      <c r="FKS35" s="733"/>
      <c r="FKT35" s="733"/>
      <c r="FKU35" s="733"/>
      <c r="FKV35" s="733"/>
      <c r="FKW35" s="733"/>
      <c r="FKX35" s="733"/>
      <c r="FKY35" s="733"/>
      <c r="FKZ35" s="733"/>
      <c r="FLA35" s="733"/>
      <c r="FLB35" s="733"/>
      <c r="FLC35" s="733"/>
      <c r="FLD35" s="733"/>
      <c r="FLE35" s="733"/>
      <c r="FLF35" s="733"/>
      <c r="FLG35" s="733"/>
      <c r="FLH35" s="733"/>
      <c r="FLI35" s="733"/>
      <c r="FLJ35" s="733"/>
      <c r="FLK35" s="733"/>
      <c r="FLL35" s="733"/>
      <c r="FLM35" s="733"/>
      <c r="FLN35" s="733"/>
      <c r="FLO35" s="733"/>
      <c r="FLP35" s="733"/>
      <c r="FLQ35" s="733"/>
      <c r="FLR35" s="733"/>
      <c r="FLS35" s="733"/>
      <c r="FLT35" s="733"/>
      <c r="FLU35" s="733"/>
      <c r="FLV35" s="733"/>
      <c r="FLW35" s="733"/>
      <c r="FLX35" s="733"/>
      <c r="FLY35" s="733"/>
      <c r="FLZ35" s="733"/>
      <c r="FMA35" s="733"/>
      <c r="FMB35" s="733"/>
      <c r="FMC35" s="733"/>
      <c r="FMD35" s="733"/>
      <c r="FME35" s="733"/>
      <c r="FMF35" s="733"/>
      <c r="FMG35" s="733"/>
      <c r="FMH35" s="733"/>
      <c r="FMI35" s="733"/>
      <c r="FMJ35" s="733"/>
      <c r="FMK35" s="733"/>
      <c r="FML35" s="733"/>
      <c r="FMM35" s="733"/>
      <c r="FMN35" s="733"/>
      <c r="FMO35" s="733"/>
      <c r="FMP35" s="733"/>
      <c r="FMQ35" s="733"/>
      <c r="FMR35" s="733"/>
      <c r="FMS35" s="733"/>
      <c r="FMT35" s="733"/>
      <c r="FMU35" s="733"/>
      <c r="FMV35" s="733"/>
      <c r="FMW35" s="733"/>
      <c r="FMX35" s="733"/>
      <c r="FMY35" s="733"/>
      <c r="FMZ35" s="733"/>
      <c r="FNA35" s="733"/>
      <c r="FNB35" s="733"/>
      <c r="FNC35" s="733"/>
      <c r="FND35" s="733"/>
      <c r="FNE35" s="733"/>
      <c r="FNF35" s="733"/>
      <c r="FNG35" s="733"/>
      <c r="FNH35" s="733"/>
      <c r="FNI35" s="733"/>
      <c r="FNJ35" s="733"/>
      <c r="FNK35" s="733"/>
      <c r="FNL35" s="733"/>
      <c r="FNM35" s="733"/>
      <c r="FNN35" s="733"/>
      <c r="FNO35" s="733"/>
      <c r="FNP35" s="733"/>
      <c r="FNQ35" s="733"/>
      <c r="FNR35" s="733"/>
      <c r="FNS35" s="733"/>
      <c r="FNT35" s="733"/>
      <c r="FNU35" s="733"/>
      <c r="FNV35" s="733"/>
      <c r="FNW35" s="733"/>
      <c r="FNX35" s="733"/>
      <c r="FNY35" s="733"/>
      <c r="FNZ35" s="733"/>
      <c r="FOA35" s="733"/>
      <c r="FOB35" s="733"/>
      <c r="FOC35" s="733"/>
      <c r="FOD35" s="733"/>
      <c r="FOE35" s="733"/>
      <c r="FOF35" s="733"/>
      <c r="FOG35" s="733"/>
      <c r="FOH35" s="733"/>
      <c r="FOI35" s="733"/>
      <c r="FOJ35" s="733"/>
      <c r="FOK35" s="733"/>
      <c r="FOL35" s="733"/>
      <c r="FOM35" s="733"/>
      <c r="FON35" s="733"/>
      <c r="FOO35" s="733"/>
      <c r="FOP35" s="733"/>
      <c r="FOQ35" s="733"/>
      <c r="FOR35" s="733"/>
      <c r="FOS35" s="733"/>
      <c r="FOT35" s="733"/>
      <c r="FOU35" s="733"/>
      <c r="FOV35" s="733"/>
      <c r="FOW35" s="733"/>
      <c r="FOX35" s="733"/>
      <c r="FOY35" s="733"/>
      <c r="FOZ35" s="733"/>
      <c r="FPA35" s="733"/>
      <c r="FPB35" s="733"/>
      <c r="FPC35" s="733"/>
      <c r="FPD35" s="733"/>
      <c r="FPE35" s="733"/>
      <c r="FPF35" s="733"/>
      <c r="FPG35" s="733"/>
      <c r="FPH35" s="733"/>
      <c r="FPI35" s="733"/>
      <c r="FPJ35" s="733"/>
      <c r="FPK35" s="733"/>
      <c r="FPL35" s="733"/>
      <c r="FPM35" s="733"/>
      <c r="FPN35" s="733"/>
      <c r="FPO35" s="733"/>
      <c r="FPP35" s="733"/>
      <c r="FPQ35" s="733"/>
      <c r="FPR35" s="733"/>
      <c r="FPS35" s="733"/>
      <c r="FPT35" s="733"/>
      <c r="FPU35" s="733"/>
      <c r="FPV35" s="733"/>
      <c r="FPW35" s="733"/>
      <c r="FPX35" s="733"/>
      <c r="FPY35" s="733"/>
      <c r="FPZ35" s="733"/>
      <c r="FQA35" s="733"/>
      <c r="FQB35" s="733"/>
      <c r="FQC35" s="733"/>
      <c r="FQD35" s="733"/>
      <c r="FQE35" s="733"/>
      <c r="FQF35" s="733"/>
      <c r="FQG35" s="733"/>
      <c r="FQH35" s="733"/>
      <c r="FQI35" s="733"/>
      <c r="FQJ35" s="733"/>
      <c r="FQK35" s="733"/>
      <c r="FQL35" s="733"/>
      <c r="FQM35" s="733"/>
      <c r="FQN35" s="733"/>
      <c r="FQO35" s="733"/>
      <c r="FQP35" s="733"/>
      <c r="FQQ35" s="733"/>
      <c r="FQR35" s="733"/>
      <c r="FQS35" s="733"/>
      <c r="FQT35" s="733"/>
      <c r="FQU35" s="733"/>
      <c r="FQV35" s="733"/>
      <c r="FQW35" s="733"/>
      <c r="FQX35" s="733"/>
      <c r="FQY35" s="733"/>
      <c r="FQZ35" s="733"/>
      <c r="FRA35" s="733"/>
      <c r="FRB35" s="733"/>
      <c r="FRC35" s="733"/>
      <c r="FRD35" s="733"/>
      <c r="FRE35" s="733"/>
      <c r="FRF35" s="733"/>
      <c r="FRG35" s="733"/>
      <c r="FRH35" s="733"/>
      <c r="FRI35" s="733"/>
      <c r="FRJ35" s="733"/>
      <c r="FRK35" s="733"/>
      <c r="FRL35" s="733"/>
      <c r="FRM35" s="733"/>
      <c r="FRN35" s="733"/>
      <c r="FRO35" s="733"/>
      <c r="FRP35" s="733"/>
      <c r="FRQ35" s="733"/>
      <c r="FRR35" s="733"/>
      <c r="FRS35" s="733"/>
      <c r="FRT35" s="733"/>
      <c r="FRU35" s="733"/>
      <c r="FRV35" s="733"/>
      <c r="FRW35" s="733"/>
      <c r="FRX35" s="733"/>
      <c r="FRY35" s="733"/>
      <c r="FRZ35" s="733"/>
      <c r="FSA35" s="733"/>
      <c r="FSB35" s="733"/>
      <c r="FSC35" s="733"/>
      <c r="FSD35" s="733"/>
      <c r="FSE35" s="733"/>
      <c r="FSF35" s="733"/>
      <c r="FSG35" s="733"/>
      <c r="FSH35" s="733"/>
      <c r="FSI35" s="733"/>
      <c r="FSJ35" s="733"/>
      <c r="FSK35" s="733"/>
      <c r="FSL35" s="733"/>
      <c r="FSM35" s="733"/>
      <c r="FSN35" s="733"/>
      <c r="FSO35" s="733"/>
      <c r="FSP35" s="733"/>
      <c r="FSQ35" s="733"/>
      <c r="FSR35" s="733"/>
      <c r="FSS35" s="733"/>
      <c r="FST35" s="733"/>
      <c r="FSU35" s="733"/>
      <c r="FSV35" s="733"/>
      <c r="FSW35" s="733"/>
      <c r="FSX35" s="733"/>
      <c r="FSY35" s="733"/>
      <c r="FSZ35" s="733"/>
      <c r="FTA35" s="733"/>
      <c r="FTB35" s="733"/>
      <c r="FTC35" s="733"/>
      <c r="FTD35" s="733"/>
      <c r="FTE35" s="733"/>
      <c r="FTF35" s="733"/>
      <c r="FTG35" s="733"/>
      <c r="FTH35" s="733"/>
      <c r="FTI35" s="733"/>
      <c r="FTJ35" s="733"/>
      <c r="FTK35" s="733"/>
      <c r="FTL35" s="733"/>
      <c r="FTM35" s="733"/>
      <c r="FTN35" s="733"/>
      <c r="FTO35" s="733"/>
      <c r="FTP35" s="733"/>
      <c r="FTQ35" s="733"/>
      <c r="FTR35" s="733"/>
      <c r="FTS35" s="733"/>
      <c r="FTT35" s="733"/>
      <c r="FTU35" s="733"/>
      <c r="FTV35" s="733"/>
      <c r="FTW35" s="733"/>
      <c r="FTX35" s="733"/>
      <c r="FTY35" s="733"/>
      <c r="FTZ35" s="733"/>
      <c r="FUA35" s="733"/>
      <c r="FUB35" s="733"/>
      <c r="FUC35" s="733"/>
      <c r="FUD35" s="733"/>
      <c r="FUE35" s="733"/>
      <c r="FUF35" s="733"/>
      <c r="FUG35" s="733"/>
      <c r="FUH35" s="733"/>
      <c r="FUI35" s="733"/>
      <c r="FUJ35" s="733"/>
      <c r="FUK35" s="733"/>
      <c r="FUL35" s="733"/>
      <c r="FUM35" s="733"/>
      <c r="FUN35" s="733"/>
      <c r="FUO35" s="733"/>
      <c r="FUP35" s="733"/>
      <c r="FUQ35" s="733"/>
      <c r="FUR35" s="733"/>
      <c r="FUS35" s="733"/>
      <c r="FUT35" s="733"/>
      <c r="FUU35" s="733"/>
      <c r="FUV35" s="733"/>
      <c r="FUW35" s="733"/>
      <c r="FUX35" s="733"/>
      <c r="FUY35" s="733"/>
      <c r="FUZ35" s="733"/>
      <c r="FVA35" s="733"/>
      <c r="FVB35" s="733"/>
      <c r="FVC35" s="733"/>
      <c r="FVD35" s="733"/>
      <c r="FVE35" s="733"/>
      <c r="FVF35" s="733"/>
      <c r="FVG35" s="733"/>
      <c r="FVH35" s="733"/>
      <c r="FVI35" s="733"/>
      <c r="FVJ35" s="733"/>
      <c r="FVK35" s="733"/>
      <c r="FVL35" s="733"/>
      <c r="FVM35" s="733"/>
      <c r="FVN35" s="733"/>
      <c r="FVO35" s="733"/>
      <c r="FVP35" s="733"/>
      <c r="FVQ35" s="733"/>
      <c r="FVR35" s="733"/>
      <c r="FVS35" s="733"/>
      <c r="FVT35" s="733"/>
      <c r="FVU35" s="733"/>
      <c r="FVV35" s="733"/>
      <c r="FVW35" s="733"/>
      <c r="FVX35" s="733"/>
      <c r="FVY35" s="733"/>
      <c r="FVZ35" s="733"/>
      <c r="FWA35" s="733"/>
      <c r="FWB35" s="733"/>
      <c r="FWC35" s="733"/>
      <c r="FWD35" s="733"/>
      <c r="FWE35" s="733"/>
      <c r="FWF35" s="733"/>
      <c r="FWG35" s="733"/>
      <c r="FWH35" s="733"/>
      <c r="FWI35" s="733"/>
      <c r="FWJ35" s="733"/>
      <c r="FWK35" s="733"/>
      <c r="FWL35" s="733"/>
      <c r="FWM35" s="733"/>
      <c r="FWN35" s="733"/>
      <c r="FWO35" s="733"/>
      <c r="FWP35" s="733"/>
      <c r="FWQ35" s="733"/>
      <c r="FWR35" s="733"/>
      <c r="FWS35" s="733"/>
      <c r="FWT35" s="733"/>
      <c r="FWU35" s="733"/>
      <c r="FWV35" s="733"/>
      <c r="FWW35" s="733"/>
      <c r="FWX35" s="733"/>
      <c r="FWY35" s="733"/>
      <c r="FWZ35" s="733"/>
      <c r="FXA35" s="733"/>
      <c r="FXB35" s="733"/>
      <c r="FXC35" s="733"/>
      <c r="FXD35" s="733"/>
      <c r="FXE35" s="733"/>
      <c r="FXF35" s="733"/>
      <c r="FXG35" s="733"/>
      <c r="FXH35" s="733"/>
      <c r="FXI35" s="733"/>
      <c r="FXJ35" s="733"/>
      <c r="FXK35" s="733"/>
      <c r="FXL35" s="733"/>
      <c r="FXM35" s="733"/>
      <c r="FXN35" s="733"/>
      <c r="FXO35" s="733"/>
      <c r="FXP35" s="733"/>
      <c r="FXQ35" s="733"/>
      <c r="FXR35" s="733"/>
      <c r="FXS35" s="733"/>
      <c r="FXT35" s="733"/>
      <c r="FXU35" s="733"/>
      <c r="FXV35" s="733"/>
      <c r="FXW35" s="733"/>
      <c r="FXX35" s="733"/>
      <c r="FXY35" s="733"/>
      <c r="FXZ35" s="733"/>
      <c r="FYA35" s="733"/>
      <c r="FYB35" s="733"/>
      <c r="FYC35" s="733"/>
      <c r="FYD35" s="733"/>
      <c r="FYE35" s="733"/>
      <c r="FYF35" s="733"/>
      <c r="FYG35" s="733"/>
      <c r="FYH35" s="733"/>
      <c r="FYI35" s="733"/>
      <c r="FYJ35" s="733"/>
      <c r="FYK35" s="733"/>
      <c r="FYL35" s="733"/>
      <c r="FYM35" s="733"/>
      <c r="FYN35" s="733"/>
      <c r="FYO35" s="733"/>
      <c r="FYP35" s="733"/>
      <c r="FYQ35" s="733"/>
      <c r="FYR35" s="733"/>
      <c r="FYS35" s="733"/>
      <c r="FYT35" s="733"/>
      <c r="FYU35" s="733"/>
      <c r="FYV35" s="733"/>
      <c r="FYW35" s="733"/>
      <c r="FYX35" s="733"/>
      <c r="FYY35" s="733"/>
      <c r="FYZ35" s="733"/>
      <c r="FZA35" s="733"/>
      <c r="FZB35" s="733"/>
      <c r="FZC35" s="733"/>
      <c r="FZD35" s="733"/>
      <c r="FZE35" s="733"/>
      <c r="FZF35" s="733"/>
      <c r="FZG35" s="733"/>
      <c r="FZH35" s="733"/>
      <c r="FZI35" s="733"/>
      <c r="FZJ35" s="733"/>
      <c r="FZK35" s="733"/>
      <c r="FZL35" s="733"/>
      <c r="FZM35" s="733"/>
      <c r="FZN35" s="733"/>
      <c r="FZO35" s="733"/>
      <c r="FZP35" s="733"/>
      <c r="FZQ35" s="733"/>
      <c r="FZR35" s="733"/>
      <c r="FZS35" s="733"/>
      <c r="FZT35" s="733"/>
      <c r="FZU35" s="733"/>
      <c r="FZV35" s="733"/>
      <c r="FZW35" s="733"/>
      <c r="FZX35" s="733"/>
      <c r="FZY35" s="733"/>
      <c r="FZZ35" s="733"/>
      <c r="GAA35" s="733"/>
      <c r="GAB35" s="733"/>
      <c r="GAC35" s="733"/>
      <c r="GAD35" s="733"/>
      <c r="GAE35" s="733"/>
      <c r="GAF35" s="733"/>
      <c r="GAG35" s="733"/>
      <c r="GAH35" s="733"/>
      <c r="GAI35" s="733"/>
      <c r="GAJ35" s="733"/>
      <c r="GAK35" s="733"/>
      <c r="GAL35" s="733"/>
      <c r="GAM35" s="733"/>
      <c r="GAN35" s="733"/>
      <c r="GAO35" s="733"/>
      <c r="GAP35" s="733"/>
      <c r="GAQ35" s="733"/>
      <c r="GAR35" s="733"/>
      <c r="GAS35" s="733"/>
      <c r="GAT35" s="733"/>
      <c r="GAU35" s="733"/>
      <c r="GAV35" s="733"/>
      <c r="GAW35" s="733"/>
      <c r="GAX35" s="733"/>
      <c r="GAY35" s="733"/>
      <c r="GAZ35" s="733"/>
      <c r="GBA35" s="733"/>
      <c r="GBB35" s="733"/>
      <c r="GBC35" s="733"/>
      <c r="GBD35" s="733"/>
      <c r="GBE35" s="733"/>
      <c r="GBF35" s="733"/>
      <c r="GBG35" s="733"/>
      <c r="GBH35" s="733"/>
      <c r="GBI35" s="733"/>
      <c r="GBJ35" s="733"/>
      <c r="GBK35" s="733"/>
      <c r="GBL35" s="733"/>
      <c r="GBM35" s="733"/>
      <c r="GBN35" s="733"/>
      <c r="GBO35" s="733"/>
      <c r="GBP35" s="733"/>
      <c r="GBQ35" s="733"/>
      <c r="GBR35" s="733"/>
      <c r="GBS35" s="733"/>
      <c r="GBT35" s="733"/>
      <c r="GBU35" s="733"/>
      <c r="GBV35" s="733"/>
      <c r="GBW35" s="733"/>
      <c r="GBX35" s="733"/>
      <c r="GBY35" s="733"/>
      <c r="GBZ35" s="733"/>
      <c r="GCA35" s="733"/>
      <c r="GCB35" s="733"/>
      <c r="GCC35" s="733"/>
      <c r="GCD35" s="733"/>
      <c r="GCE35" s="733"/>
      <c r="GCF35" s="733"/>
      <c r="GCG35" s="733"/>
      <c r="GCH35" s="733"/>
      <c r="GCI35" s="733"/>
      <c r="GCJ35" s="733"/>
      <c r="GCK35" s="733"/>
      <c r="GCL35" s="733"/>
      <c r="GCM35" s="733"/>
      <c r="GCN35" s="733"/>
      <c r="GCO35" s="733"/>
      <c r="GCP35" s="733"/>
      <c r="GCQ35" s="733"/>
      <c r="GCR35" s="733"/>
      <c r="GCS35" s="733"/>
      <c r="GCT35" s="733"/>
      <c r="GCU35" s="733"/>
      <c r="GCV35" s="733"/>
      <c r="GCW35" s="733"/>
      <c r="GCX35" s="733"/>
      <c r="GCY35" s="733"/>
      <c r="GCZ35" s="733"/>
      <c r="GDA35" s="733"/>
      <c r="GDB35" s="733"/>
      <c r="GDC35" s="733"/>
      <c r="GDD35" s="733"/>
      <c r="GDE35" s="733"/>
      <c r="GDF35" s="733"/>
      <c r="GDG35" s="733"/>
      <c r="GDH35" s="733"/>
      <c r="GDI35" s="733"/>
      <c r="GDJ35" s="733"/>
      <c r="GDK35" s="733"/>
      <c r="GDL35" s="733"/>
      <c r="GDM35" s="733"/>
      <c r="GDN35" s="733"/>
      <c r="GDO35" s="733"/>
      <c r="GDP35" s="733"/>
      <c r="GDQ35" s="733"/>
      <c r="GDR35" s="733"/>
      <c r="GDS35" s="733"/>
      <c r="GDT35" s="733"/>
      <c r="GDU35" s="733"/>
      <c r="GDV35" s="733"/>
      <c r="GDW35" s="733"/>
      <c r="GDX35" s="733"/>
      <c r="GDY35" s="733"/>
      <c r="GDZ35" s="733"/>
      <c r="GEA35" s="733"/>
      <c r="GEB35" s="733"/>
      <c r="GEC35" s="733"/>
      <c r="GED35" s="733"/>
      <c r="GEE35" s="733"/>
      <c r="GEF35" s="733"/>
      <c r="GEG35" s="733"/>
      <c r="GEH35" s="733"/>
      <c r="GEI35" s="733"/>
      <c r="GEJ35" s="733"/>
      <c r="GEK35" s="733"/>
      <c r="GEL35" s="733"/>
      <c r="GEM35" s="733"/>
      <c r="GEN35" s="733"/>
      <c r="GEO35" s="733"/>
      <c r="GEP35" s="733"/>
      <c r="GEQ35" s="733"/>
      <c r="GER35" s="733"/>
      <c r="GES35" s="733"/>
      <c r="GET35" s="733"/>
      <c r="GEU35" s="733"/>
      <c r="GEV35" s="733"/>
      <c r="GEW35" s="733"/>
      <c r="GEX35" s="733"/>
      <c r="GEY35" s="733"/>
      <c r="GEZ35" s="733"/>
      <c r="GFA35" s="733"/>
      <c r="GFB35" s="733"/>
      <c r="GFC35" s="733"/>
      <c r="GFD35" s="733"/>
      <c r="GFE35" s="733"/>
      <c r="GFF35" s="733"/>
      <c r="GFG35" s="733"/>
      <c r="GFH35" s="733"/>
      <c r="GFI35" s="733"/>
      <c r="GFJ35" s="733"/>
      <c r="GFK35" s="733"/>
      <c r="GFL35" s="733"/>
      <c r="GFM35" s="733"/>
      <c r="GFN35" s="733"/>
      <c r="GFO35" s="733"/>
      <c r="GFP35" s="733"/>
      <c r="GFQ35" s="733"/>
      <c r="GFR35" s="733"/>
      <c r="GFS35" s="733"/>
      <c r="GFT35" s="733"/>
      <c r="GFU35" s="733"/>
      <c r="GFV35" s="733"/>
      <c r="GFW35" s="733"/>
      <c r="GFX35" s="733"/>
      <c r="GFY35" s="733"/>
      <c r="GFZ35" s="733"/>
      <c r="GGA35" s="733"/>
      <c r="GGB35" s="733"/>
      <c r="GGC35" s="733"/>
      <c r="GGD35" s="733"/>
      <c r="GGE35" s="733"/>
      <c r="GGF35" s="733"/>
      <c r="GGG35" s="733"/>
      <c r="GGH35" s="733"/>
      <c r="GGI35" s="733"/>
      <c r="GGJ35" s="733"/>
      <c r="GGK35" s="733"/>
      <c r="GGL35" s="733"/>
      <c r="GGM35" s="733"/>
      <c r="GGN35" s="733"/>
      <c r="GGO35" s="733"/>
      <c r="GGP35" s="733"/>
      <c r="GGQ35" s="733"/>
      <c r="GGR35" s="733"/>
      <c r="GGS35" s="733"/>
      <c r="GGT35" s="733"/>
      <c r="GGU35" s="733"/>
      <c r="GGV35" s="733"/>
      <c r="GGW35" s="733"/>
      <c r="GGX35" s="733"/>
      <c r="GGY35" s="733"/>
      <c r="GGZ35" s="733"/>
      <c r="GHA35" s="733"/>
      <c r="GHB35" s="733"/>
      <c r="GHC35" s="733"/>
      <c r="GHD35" s="733"/>
      <c r="GHE35" s="733"/>
      <c r="GHF35" s="733"/>
      <c r="GHG35" s="733"/>
      <c r="GHH35" s="733"/>
      <c r="GHI35" s="733"/>
      <c r="GHJ35" s="733"/>
      <c r="GHK35" s="733"/>
      <c r="GHL35" s="733"/>
      <c r="GHM35" s="733"/>
      <c r="GHN35" s="733"/>
      <c r="GHO35" s="733"/>
      <c r="GHP35" s="733"/>
      <c r="GHQ35" s="733"/>
      <c r="GHR35" s="733"/>
      <c r="GHS35" s="733"/>
      <c r="GHT35" s="733"/>
      <c r="GHU35" s="733"/>
      <c r="GHV35" s="733"/>
      <c r="GHW35" s="733"/>
      <c r="GHX35" s="733"/>
      <c r="GHY35" s="733"/>
      <c r="GHZ35" s="733"/>
      <c r="GIA35" s="733"/>
      <c r="GIB35" s="733"/>
      <c r="GIC35" s="733"/>
      <c r="GID35" s="733"/>
      <c r="GIE35" s="733"/>
      <c r="GIF35" s="733"/>
      <c r="GIG35" s="733"/>
      <c r="GIH35" s="733"/>
      <c r="GII35" s="733"/>
      <c r="GIJ35" s="733"/>
      <c r="GIK35" s="733"/>
      <c r="GIL35" s="733"/>
      <c r="GIM35" s="733"/>
      <c r="GIN35" s="733"/>
      <c r="GIO35" s="733"/>
      <c r="GIP35" s="733"/>
      <c r="GIQ35" s="733"/>
      <c r="GIR35" s="733"/>
      <c r="GIS35" s="733"/>
      <c r="GIT35" s="733"/>
      <c r="GIU35" s="733"/>
      <c r="GIV35" s="733"/>
      <c r="GIW35" s="733"/>
      <c r="GIX35" s="733"/>
      <c r="GIY35" s="733"/>
      <c r="GIZ35" s="733"/>
      <c r="GJA35" s="733"/>
      <c r="GJB35" s="733"/>
      <c r="GJC35" s="733"/>
      <c r="GJD35" s="733"/>
      <c r="GJE35" s="733"/>
      <c r="GJF35" s="733"/>
      <c r="GJG35" s="733"/>
      <c r="GJH35" s="733"/>
      <c r="GJI35" s="733"/>
      <c r="GJJ35" s="733"/>
      <c r="GJK35" s="733"/>
      <c r="GJL35" s="733"/>
      <c r="GJM35" s="733"/>
      <c r="GJN35" s="733"/>
      <c r="GJO35" s="733"/>
      <c r="GJP35" s="733"/>
      <c r="GJQ35" s="733"/>
      <c r="GJR35" s="733"/>
      <c r="GJS35" s="733"/>
      <c r="GJT35" s="733"/>
      <c r="GJU35" s="733"/>
      <c r="GJV35" s="733"/>
      <c r="GJW35" s="733"/>
      <c r="GJX35" s="733"/>
      <c r="GJY35" s="733"/>
      <c r="GJZ35" s="733"/>
      <c r="GKA35" s="733"/>
      <c r="GKB35" s="733"/>
      <c r="GKC35" s="733"/>
      <c r="GKD35" s="733"/>
      <c r="GKE35" s="733"/>
      <c r="GKF35" s="733"/>
      <c r="GKG35" s="733"/>
      <c r="GKH35" s="733"/>
      <c r="GKI35" s="733"/>
      <c r="GKJ35" s="733"/>
      <c r="GKK35" s="733"/>
      <c r="GKL35" s="733"/>
      <c r="GKM35" s="733"/>
      <c r="GKN35" s="733"/>
      <c r="GKO35" s="733"/>
      <c r="GKP35" s="733"/>
      <c r="GKQ35" s="733"/>
      <c r="GKR35" s="733"/>
      <c r="GKS35" s="733"/>
      <c r="GKT35" s="733"/>
      <c r="GKU35" s="733"/>
      <c r="GKV35" s="733"/>
      <c r="GKW35" s="733"/>
      <c r="GKX35" s="733"/>
      <c r="GKY35" s="733"/>
      <c r="GKZ35" s="733"/>
      <c r="GLA35" s="733"/>
      <c r="GLB35" s="733"/>
      <c r="GLC35" s="733"/>
      <c r="GLD35" s="733"/>
      <c r="GLE35" s="733"/>
      <c r="GLF35" s="733"/>
      <c r="GLG35" s="733"/>
      <c r="GLH35" s="733"/>
      <c r="GLI35" s="733"/>
      <c r="GLJ35" s="733"/>
      <c r="GLK35" s="733"/>
      <c r="GLL35" s="733"/>
      <c r="GLM35" s="733"/>
      <c r="GLN35" s="733"/>
      <c r="GLO35" s="733"/>
      <c r="GLP35" s="733"/>
      <c r="GLQ35" s="733"/>
      <c r="GLR35" s="733"/>
      <c r="GLS35" s="733"/>
      <c r="GLT35" s="733"/>
      <c r="GLU35" s="733"/>
      <c r="GLV35" s="733"/>
      <c r="GLW35" s="733"/>
      <c r="GLX35" s="733"/>
      <c r="GLY35" s="733"/>
      <c r="GLZ35" s="733"/>
      <c r="GMA35" s="733"/>
      <c r="GMB35" s="733"/>
      <c r="GMC35" s="733"/>
      <c r="GMD35" s="733"/>
      <c r="GME35" s="733"/>
      <c r="GMF35" s="733"/>
      <c r="GMG35" s="733"/>
      <c r="GMH35" s="733"/>
      <c r="GMI35" s="733"/>
      <c r="GMJ35" s="733"/>
      <c r="GMK35" s="733"/>
      <c r="GML35" s="733"/>
      <c r="GMM35" s="733"/>
      <c r="GMN35" s="733"/>
      <c r="GMO35" s="733"/>
      <c r="GMP35" s="733"/>
      <c r="GMQ35" s="733"/>
      <c r="GMR35" s="733"/>
      <c r="GMS35" s="733"/>
      <c r="GMT35" s="733"/>
      <c r="GMU35" s="733"/>
      <c r="GMV35" s="733"/>
      <c r="GMW35" s="733"/>
      <c r="GMX35" s="733"/>
      <c r="GMY35" s="733"/>
      <c r="GMZ35" s="733"/>
      <c r="GNA35" s="733"/>
      <c r="GNB35" s="733"/>
      <c r="GNC35" s="733"/>
      <c r="GND35" s="733"/>
      <c r="GNE35" s="733"/>
      <c r="GNF35" s="733"/>
      <c r="GNG35" s="733"/>
      <c r="GNH35" s="733"/>
      <c r="GNI35" s="733"/>
      <c r="GNJ35" s="733"/>
      <c r="GNK35" s="733"/>
      <c r="GNL35" s="733"/>
      <c r="GNM35" s="733"/>
      <c r="GNN35" s="733"/>
      <c r="GNO35" s="733"/>
      <c r="GNP35" s="733"/>
      <c r="GNQ35" s="733"/>
      <c r="GNR35" s="733"/>
      <c r="GNS35" s="733"/>
      <c r="GNT35" s="733"/>
      <c r="GNU35" s="733"/>
      <c r="GNV35" s="733"/>
      <c r="GNW35" s="733"/>
      <c r="GNX35" s="733"/>
      <c r="GNY35" s="733"/>
      <c r="GNZ35" s="733"/>
      <c r="GOA35" s="733"/>
      <c r="GOB35" s="733"/>
      <c r="GOC35" s="733"/>
      <c r="GOD35" s="733"/>
      <c r="GOE35" s="733"/>
      <c r="GOF35" s="733"/>
      <c r="GOG35" s="733"/>
      <c r="GOH35" s="733"/>
      <c r="GOI35" s="733"/>
      <c r="GOJ35" s="733"/>
      <c r="GOK35" s="733"/>
      <c r="GOL35" s="733"/>
      <c r="GOM35" s="733"/>
      <c r="GON35" s="733"/>
      <c r="GOO35" s="733"/>
      <c r="GOP35" s="733"/>
      <c r="GOQ35" s="733"/>
      <c r="GOR35" s="733"/>
      <c r="GOS35" s="733"/>
      <c r="GOT35" s="733"/>
      <c r="GOU35" s="733"/>
      <c r="GOV35" s="733"/>
      <c r="GOW35" s="733"/>
      <c r="GOX35" s="733"/>
      <c r="GOY35" s="733"/>
      <c r="GOZ35" s="733"/>
      <c r="GPA35" s="733"/>
      <c r="GPB35" s="733"/>
      <c r="GPC35" s="733"/>
      <c r="GPD35" s="733"/>
      <c r="GPE35" s="733"/>
      <c r="GPF35" s="733"/>
      <c r="GPG35" s="733"/>
      <c r="GPH35" s="733"/>
      <c r="GPI35" s="733"/>
      <c r="GPJ35" s="733"/>
      <c r="GPK35" s="733"/>
      <c r="GPL35" s="733"/>
      <c r="GPM35" s="733"/>
      <c r="GPN35" s="733"/>
      <c r="GPO35" s="733"/>
      <c r="GPP35" s="733"/>
      <c r="GPQ35" s="733"/>
      <c r="GPR35" s="733"/>
      <c r="GPS35" s="733"/>
      <c r="GPT35" s="733"/>
      <c r="GPU35" s="733"/>
      <c r="GPV35" s="733"/>
      <c r="GPW35" s="733"/>
      <c r="GPX35" s="733"/>
      <c r="GPY35" s="733"/>
      <c r="GPZ35" s="733"/>
      <c r="GQA35" s="733"/>
      <c r="GQB35" s="733"/>
      <c r="GQC35" s="733"/>
      <c r="GQD35" s="733"/>
      <c r="GQE35" s="733"/>
      <c r="GQF35" s="733"/>
      <c r="GQG35" s="733"/>
      <c r="GQH35" s="733"/>
      <c r="GQI35" s="733"/>
      <c r="GQJ35" s="733"/>
      <c r="GQK35" s="733"/>
      <c r="GQL35" s="733"/>
      <c r="GQM35" s="733"/>
      <c r="GQN35" s="733"/>
      <c r="GQO35" s="733"/>
      <c r="GQP35" s="733"/>
      <c r="GQQ35" s="733"/>
      <c r="GQR35" s="733"/>
      <c r="GQS35" s="733"/>
      <c r="GQT35" s="733"/>
      <c r="GQU35" s="733"/>
      <c r="GQV35" s="733"/>
      <c r="GQW35" s="733"/>
      <c r="GQX35" s="733"/>
      <c r="GQY35" s="733"/>
      <c r="GQZ35" s="733"/>
      <c r="GRA35" s="733"/>
      <c r="GRB35" s="733"/>
      <c r="GRC35" s="733"/>
      <c r="GRD35" s="733"/>
      <c r="GRE35" s="733"/>
      <c r="GRF35" s="733"/>
      <c r="GRG35" s="733"/>
      <c r="GRH35" s="733"/>
      <c r="GRI35" s="733"/>
      <c r="GRJ35" s="733"/>
      <c r="GRK35" s="733"/>
      <c r="GRL35" s="733"/>
      <c r="GRM35" s="733"/>
      <c r="GRN35" s="733"/>
      <c r="GRO35" s="733"/>
      <c r="GRP35" s="733"/>
      <c r="GRQ35" s="733"/>
      <c r="GRR35" s="733"/>
      <c r="GRS35" s="733"/>
      <c r="GRT35" s="733"/>
      <c r="GRU35" s="733"/>
      <c r="GRV35" s="733"/>
      <c r="GRW35" s="733"/>
      <c r="GRX35" s="733"/>
      <c r="GRY35" s="733"/>
      <c r="GRZ35" s="733"/>
      <c r="GSA35" s="733"/>
      <c r="GSB35" s="733"/>
      <c r="GSC35" s="733"/>
      <c r="GSD35" s="733"/>
      <c r="GSE35" s="733"/>
      <c r="GSF35" s="733"/>
      <c r="GSG35" s="733"/>
      <c r="GSH35" s="733"/>
      <c r="GSI35" s="733"/>
      <c r="GSJ35" s="733"/>
      <c r="GSK35" s="733"/>
      <c r="GSL35" s="733"/>
      <c r="GSM35" s="733"/>
      <c r="GSN35" s="733"/>
      <c r="GSO35" s="733"/>
      <c r="GSP35" s="733"/>
      <c r="GSQ35" s="733"/>
      <c r="GSR35" s="733"/>
      <c r="GSS35" s="733"/>
      <c r="GST35" s="733"/>
      <c r="GSU35" s="733"/>
      <c r="GSV35" s="733"/>
      <c r="GSW35" s="733"/>
      <c r="GSX35" s="733"/>
      <c r="GSY35" s="733"/>
      <c r="GSZ35" s="733"/>
      <c r="GTA35" s="733"/>
      <c r="GTB35" s="733"/>
      <c r="GTC35" s="733"/>
      <c r="GTD35" s="733"/>
      <c r="GTE35" s="733"/>
      <c r="GTF35" s="733"/>
      <c r="GTG35" s="733"/>
      <c r="GTH35" s="733"/>
      <c r="GTI35" s="733"/>
      <c r="GTJ35" s="733"/>
      <c r="GTK35" s="733"/>
      <c r="GTL35" s="733"/>
      <c r="GTM35" s="733"/>
      <c r="GTN35" s="733"/>
      <c r="GTO35" s="733"/>
      <c r="GTP35" s="733"/>
      <c r="GTQ35" s="733"/>
      <c r="GTR35" s="733"/>
      <c r="GTS35" s="733"/>
      <c r="GTT35" s="733"/>
      <c r="GTU35" s="733"/>
      <c r="GTV35" s="733"/>
      <c r="GTW35" s="733"/>
      <c r="GTX35" s="733"/>
      <c r="GTY35" s="733"/>
      <c r="GTZ35" s="733"/>
      <c r="GUA35" s="733"/>
      <c r="GUB35" s="733"/>
      <c r="GUC35" s="733"/>
      <c r="GUD35" s="733"/>
      <c r="GUE35" s="733"/>
      <c r="GUF35" s="733"/>
      <c r="GUG35" s="733"/>
      <c r="GUH35" s="733"/>
      <c r="GUI35" s="733"/>
      <c r="GUJ35" s="733"/>
      <c r="GUK35" s="733"/>
      <c r="GUL35" s="733"/>
      <c r="GUM35" s="733"/>
      <c r="GUN35" s="733"/>
      <c r="GUO35" s="733"/>
      <c r="GUP35" s="733"/>
      <c r="GUQ35" s="733"/>
      <c r="GUR35" s="733"/>
      <c r="GUS35" s="733"/>
      <c r="GUT35" s="733"/>
      <c r="GUU35" s="733"/>
      <c r="GUV35" s="733"/>
      <c r="GUW35" s="733"/>
      <c r="GUX35" s="733"/>
      <c r="GUY35" s="733"/>
      <c r="GUZ35" s="733"/>
      <c r="GVA35" s="733"/>
      <c r="GVB35" s="733"/>
      <c r="GVC35" s="733"/>
      <c r="GVD35" s="733"/>
      <c r="GVE35" s="733"/>
      <c r="GVF35" s="733"/>
      <c r="GVG35" s="733"/>
      <c r="GVH35" s="733"/>
      <c r="GVI35" s="733"/>
      <c r="GVJ35" s="733"/>
      <c r="GVK35" s="733"/>
      <c r="GVL35" s="733"/>
      <c r="GVM35" s="733"/>
      <c r="GVN35" s="733"/>
      <c r="GVO35" s="733"/>
      <c r="GVP35" s="733"/>
      <c r="GVQ35" s="733"/>
      <c r="GVR35" s="733"/>
      <c r="GVS35" s="733"/>
      <c r="GVT35" s="733"/>
      <c r="GVU35" s="733"/>
      <c r="GVV35" s="733"/>
      <c r="GVW35" s="733"/>
      <c r="GVX35" s="733"/>
      <c r="GVY35" s="733"/>
      <c r="GVZ35" s="733"/>
      <c r="GWA35" s="733"/>
      <c r="GWB35" s="733"/>
      <c r="GWC35" s="733"/>
      <c r="GWD35" s="733"/>
      <c r="GWE35" s="733"/>
      <c r="GWF35" s="733"/>
      <c r="GWG35" s="733"/>
      <c r="GWH35" s="733"/>
      <c r="GWI35" s="733"/>
      <c r="GWJ35" s="733"/>
      <c r="GWK35" s="733"/>
      <c r="GWL35" s="733"/>
      <c r="GWM35" s="733"/>
      <c r="GWN35" s="733"/>
      <c r="GWO35" s="733"/>
      <c r="GWP35" s="733"/>
      <c r="GWQ35" s="733"/>
      <c r="GWR35" s="733"/>
      <c r="GWS35" s="733"/>
      <c r="GWT35" s="733"/>
      <c r="GWU35" s="733"/>
      <c r="GWV35" s="733"/>
      <c r="GWW35" s="733"/>
      <c r="GWX35" s="733"/>
      <c r="GWY35" s="733"/>
      <c r="GWZ35" s="733"/>
      <c r="GXA35" s="733"/>
      <c r="GXB35" s="733"/>
      <c r="GXC35" s="733"/>
      <c r="GXD35" s="733"/>
      <c r="GXE35" s="733"/>
      <c r="GXF35" s="733"/>
      <c r="GXG35" s="733"/>
      <c r="GXH35" s="733"/>
      <c r="GXI35" s="733"/>
      <c r="GXJ35" s="733"/>
      <c r="GXK35" s="733"/>
      <c r="GXL35" s="733"/>
      <c r="GXM35" s="733"/>
      <c r="GXN35" s="733"/>
      <c r="GXO35" s="733"/>
      <c r="GXP35" s="733"/>
      <c r="GXQ35" s="733"/>
      <c r="GXR35" s="733"/>
      <c r="GXS35" s="733"/>
      <c r="GXT35" s="733"/>
      <c r="GXU35" s="733"/>
      <c r="GXV35" s="733"/>
      <c r="GXW35" s="733"/>
      <c r="GXX35" s="733"/>
      <c r="GXY35" s="733"/>
      <c r="GXZ35" s="733"/>
      <c r="GYA35" s="733"/>
      <c r="GYB35" s="733"/>
      <c r="GYC35" s="733"/>
      <c r="GYD35" s="733"/>
      <c r="GYE35" s="733"/>
      <c r="GYF35" s="733"/>
      <c r="GYG35" s="733"/>
      <c r="GYH35" s="733"/>
      <c r="GYI35" s="733"/>
      <c r="GYJ35" s="733"/>
      <c r="GYK35" s="733"/>
      <c r="GYL35" s="733"/>
      <c r="GYM35" s="733"/>
      <c r="GYN35" s="733"/>
      <c r="GYO35" s="733"/>
      <c r="GYP35" s="733"/>
      <c r="GYQ35" s="733"/>
      <c r="GYR35" s="733"/>
      <c r="GYS35" s="733"/>
      <c r="GYT35" s="733"/>
      <c r="GYU35" s="733"/>
      <c r="GYV35" s="733"/>
      <c r="GYW35" s="733"/>
      <c r="GYX35" s="733"/>
      <c r="GYY35" s="733"/>
      <c r="GYZ35" s="733"/>
      <c r="GZA35" s="733"/>
      <c r="GZB35" s="733"/>
      <c r="GZC35" s="733"/>
      <c r="GZD35" s="733"/>
      <c r="GZE35" s="733"/>
      <c r="GZF35" s="733"/>
      <c r="GZG35" s="733"/>
      <c r="GZH35" s="733"/>
      <c r="GZI35" s="733"/>
      <c r="GZJ35" s="733"/>
      <c r="GZK35" s="733"/>
      <c r="GZL35" s="733"/>
      <c r="GZM35" s="733"/>
      <c r="GZN35" s="733"/>
      <c r="GZO35" s="733"/>
      <c r="GZP35" s="733"/>
      <c r="GZQ35" s="733"/>
      <c r="GZR35" s="733"/>
      <c r="GZS35" s="733"/>
      <c r="GZT35" s="733"/>
      <c r="GZU35" s="733"/>
      <c r="GZV35" s="733"/>
      <c r="GZW35" s="733"/>
      <c r="GZX35" s="733"/>
      <c r="GZY35" s="733"/>
      <c r="GZZ35" s="733"/>
      <c r="HAA35" s="733"/>
      <c r="HAB35" s="733"/>
      <c r="HAC35" s="733"/>
      <c r="HAD35" s="733"/>
      <c r="HAE35" s="733"/>
      <c r="HAF35" s="733"/>
      <c r="HAG35" s="733"/>
      <c r="HAH35" s="733"/>
      <c r="HAI35" s="733"/>
      <c r="HAJ35" s="733"/>
      <c r="HAK35" s="733"/>
      <c r="HAL35" s="733"/>
      <c r="HAM35" s="733"/>
      <c r="HAN35" s="733"/>
      <c r="HAO35" s="733"/>
      <c r="HAP35" s="733"/>
      <c r="HAQ35" s="733"/>
      <c r="HAR35" s="733"/>
      <c r="HAS35" s="733"/>
      <c r="HAT35" s="733"/>
      <c r="HAU35" s="733"/>
      <c r="HAV35" s="733"/>
      <c r="HAW35" s="733"/>
      <c r="HAX35" s="733"/>
      <c r="HAY35" s="733"/>
      <c r="HAZ35" s="733"/>
      <c r="HBA35" s="733"/>
      <c r="HBB35" s="733"/>
      <c r="HBC35" s="733"/>
      <c r="HBD35" s="733"/>
      <c r="HBE35" s="733"/>
      <c r="HBF35" s="733"/>
      <c r="HBG35" s="733"/>
      <c r="HBH35" s="733"/>
      <c r="HBI35" s="733"/>
      <c r="HBJ35" s="733"/>
      <c r="HBK35" s="733"/>
      <c r="HBL35" s="733"/>
      <c r="HBM35" s="733"/>
      <c r="HBN35" s="733"/>
      <c r="HBO35" s="733"/>
      <c r="HBP35" s="733"/>
      <c r="HBQ35" s="733"/>
      <c r="HBR35" s="733"/>
      <c r="HBS35" s="733"/>
      <c r="HBT35" s="733"/>
      <c r="HBU35" s="733"/>
      <c r="HBV35" s="733"/>
      <c r="HBW35" s="733"/>
      <c r="HBX35" s="733"/>
      <c r="HBY35" s="733"/>
      <c r="HBZ35" s="733"/>
      <c r="HCA35" s="733"/>
      <c r="HCB35" s="733"/>
      <c r="HCC35" s="733"/>
      <c r="HCD35" s="733"/>
      <c r="HCE35" s="733"/>
      <c r="HCF35" s="733"/>
      <c r="HCG35" s="733"/>
      <c r="HCH35" s="733"/>
      <c r="HCI35" s="733"/>
      <c r="HCJ35" s="733"/>
      <c r="HCK35" s="733"/>
      <c r="HCL35" s="733"/>
      <c r="HCM35" s="733"/>
      <c r="HCN35" s="733"/>
      <c r="HCO35" s="733"/>
      <c r="HCP35" s="733"/>
      <c r="HCQ35" s="733"/>
      <c r="HCR35" s="733"/>
      <c r="HCS35" s="733"/>
      <c r="HCT35" s="733"/>
      <c r="HCU35" s="733"/>
      <c r="HCV35" s="733"/>
      <c r="HCW35" s="733"/>
      <c r="HCX35" s="733"/>
      <c r="HCY35" s="733"/>
      <c r="HCZ35" s="733"/>
      <c r="HDA35" s="733"/>
      <c r="HDB35" s="733"/>
      <c r="HDC35" s="733"/>
      <c r="HDD35" s="733"/>
      <c r="HDE35" s="733"/>
      <c r="HDF35" s="733"/>
      <c r="HDG35" s="733"/>
      <c r="HDH35" s="733"/>
      <c r="HDI35" s="733"/>
      <c r="HDJ35" s="733"/>
      <c r="HDK35" s="733"/>
      <c r="HDL35" s="733"/>
      <c r="HDM35" s="733"/>
      <c r="HDN35" s="733"/>
      <c r="HDO35" s="733"/>
      <c r="HDP35" s="733"/>
      <c r="HDQ35" s="733"/>
      <c r="HDR35" s="733"/>
      <c r="HDS35" s="733"/>
      <c r="HDT35" s="733"/>
      <c r="HDU35" s="733"/>
      <c r="HDV35" s="733"/>
      <c r="HDW35" s="733"/>
      <c r="HDX35" s="733"/>
      <c r="HDY35" s="733"/>
      <c r="HDZ35" s="733"/>
      <c r="HEA35" s="733"/>
      <c r="HEB35" s="733"/>
      <c r="HEC35" s="733"/>
      <c r="HED35" s="733"/>
      <c r="HEE35" s="733"/>
      <c r="HEF35" s="733"/>
      <c r="HEG35" s="733"/>
      <c r="HEH35" s="733"/>
      <c r="HEI35" s="733"/>
      <c r="HEJ35" s="733"/>
      <c r="HEK35" s="733"/>
      <c r="HEL35" s="733"/>
      <c r="HEM35" s="733"/>
      <c r="HEN35" s="733"/>
      <c r="HEO35" s="733"/>
      <c r="HEP35" s="733"/>
      <c r="HEQ35" s="733"/>
      <c r="HER35" s="733"/>
      <c r="HES35" s="733"/>
      <c r="HET35" s="733"/>
      <c r="HEU35" s="733"/>
      <c r="HEV35" s="733"/>
      <c r="HEW35" s="733"/>
      <c r="HEX35" s="733"/>
      <c r="HEY35" s="733"/>
      <c r="HEZ35" s="733"/>
      <c r="HFA35" s="733"/>
      <c r="HFB35" s="733"/>
      <c r="HFC35" s="733"/>
      <c r="HFD35" s="733"/>
      <c r="HFE35" s="733"/>
      <c r="HFF35" s="733"/>
      <c r="HFG35" s="733"/>
      <c r="HFH35" s="733"/>
      <c r="HFI35" s="733"/>
      <c r="HFJ35" s="733"/>
      <c r="HFK35" s="733"/>
      <c r="HFL35" s="733"/>
      <c r="HFM35" s="733"/>
      <c r="HFN35" s="733"/>
      <c r="HFO35" s="733"/>
      <c r="HFP35" s="733"/>
      <c r="HFQ35" s="733"/>
      <c r="HFR35" s="733"/>
      <c r="HFS35" s="733"/>
      <c r="HFT35" s="733"/>
      <c r="HFU35" s="733"/>
      <c r="HFV35" s="733"/>
      <c r="HFW35" s="733"/>
      <c r="HFX35" s="733"/>
      <c r="HFY35" s="733"/>
      <c r="HFZ35" s="733"/>
      <c r="HGA35" s="733"/>
      <c r="HGB35" s="733"/>
      <c r="HGC35" s="733"/>
      <c r="HGD35" s="733"/>
      <c r="HGE35" s="733"/>
      <c r="HGF35" s="733"/>
      <c r="HGG35" s="733"/>
      <c r="HGH35" s="733"/>
      <c r="HGI35" s="733"/>
      <c r="HGJ35" s="733"/>
      <c r="HGK35" s="733"/>
      <c r="HGL35" s="733"/>
      <c r="HGM35" s="733"/>
      <c r="HGN35" s="733"/>
      <c r="HGO35" s="733"/>
      <c r="HGP35" s="733"/>
      <c r="HGQ35" s="733"/>
      <c r="HGR35" s="733"/>
      <c r="HGS35" s="733"/>
      <c r="HGT35" s="733"/>
      <c r="HGU35" s="733"/>
      <c r="HGV35" s="733"/>
      <c r="HGW35" s="733"/>
      <c r="HGX35" s="733"/>
      <c r="HGY35" s="733"/>
      <c r="HGZ35" s="733"/>
      <c r="HHA35" s="733"/>
      <c r="HHB35" s="733"/>
      <c r="HHC35" s="733"/>
      <c r="HHD35" s="733"/>
      <c r="HHE35" s="733"/>
      <c r="HHF35" s="733"/>
      <c r="HHG35" s="733"/>
      <c r="HHH35" s="733"/>
      <c r="HHI35" s="733"/>
      <c r="HHJ35" s="733"/>
      <c r="HHK35" s="733"/>
      <c r="HHL35" s="733"/>
      <c r="HHM35" s="733"/>
      <c r="HHN35" s="733"/>
      <c r="HHO35" s="733"/>
      <c r="HHP35" s="733"/>
      <c r="HHQ35" s="733"/>
      <c r="HHR35" s="733"/>
      <c r="HHS35" s="733"/>
      <c r="HHT35" s="733"/>
      <c r="HHU35" s="733"/>
      <c r="HHV35" s="733"/>
      <c r="HHW35" s="733"/>
      <c r="HHX35" s="733"/>
      <c r="HHY35" s="733"/>
      <c r="HHZ35" s="733"/>
      <c r="HIA35" s="733"/>
      <c r="HIB35" s="733"/>
      <c r="HIC35" s="733"/>
      <c r="HID35" s="733"/>
      <c r="HIE35" s="733"/>
      <c r="HIF35" s="733"/>
      <c r="HIG35" s="733"/>
      <c r="HIH35" s="733"/>
      <c r="HII35" s="733"/>
      <c r="HIJ35" s="733"/>
      <c r="HIK35" s="733"/>
      <c r="HIL35" s="733"/>
      <c r="HIM35" s="733"/>
      <c r="HIN35" s="733"/>
      <c r="HIO35" s="733"/>
      <c r="HIP35" s="733"/>
      <c r="HIQ35" s="733"/>
      <c r="HIR35" s="733"/>
      <c r="HIS35" s="733"/>
      <c r="HIT35" s="733"/>
      <c r="HIU35" s="733"/>
      <c r="HIV35" s="733"/>
      <c r="HIW35" s="733"/>
      <c r="HIX35" s="733"/>
      <c r="HIY35" s="733"/>
      <c r="HIZ35" s="733"/>
      <c r="HJA35" s="733"/>
      <c r="HJB35" s="733"/>
      <c r="HJC35" s="733"/>
      <c r="HJD35" s="733"/>
      <c r="HJE35" s="733"/>
      <c r="HJF35" s="733"/>
      <c r="HJG35" s="733"/>
      <c r="HJH35" s="733"/>
      <c r="HJI35" s="733"/>
      <c r="HJJ35" s="733"/>
      <c r="HJK35" s="733"/>
      <c r="HJL35" s="733"/>
      <c r="HJM35" s="733"/>
      <c r="HJN35" s="733"/>
      <c r="HJO35" s="733"/>
      <c r="HJP35" s="733"/>
      <c r="HJQ35" s="733"/>
      <c r="HJR35" s="733"/>
      <c r="HJS35" s="733"/>
      <c r="HJT35" s="733"/>
      <c r="HJU35" s="733"/>
      <c r="HJV35" s="733"/>
      <c r="HJW35" s="733"/>
      <c r="HJX35" s="733"/>
      <c r="HJY35" s="733"/>
      <c r="HJZ35" s="733"/>
      <c r="HKA35" s="733"/>
      <c r="HKB35" s="733"/>
      <c r="HKC35" s="733"/>
      <c r="HKD35" s="733"/>
      <c r="HKE35" s="733"/>
      <c r="HKF35" s="733"/>
      <c r="HKG35" s="733"/>
      <c r="HKH35" s="733"/>
      <c r="HKI35" s="733"/>
      <c r="HKJ35" s="733"/>
      <c r="HKK35" s="733"/>
      <c r="HKL35" s="733"/>
      <c r="HKM35" s="733"/>
      <c r="HKN35" s="733"/>
      <c r="HKO35" s="733"/>
      <c r="HKP35" s="733"/>
      <c r="HKQ35" s="733"/>
      <c r="HKR35" s="733"/>
      <c r="HKS35" s="733"/>
      <c r="HKT35" s="733"/>
      <c r="HKU35" s="733"/>
      <c r="HKV35" s="733"/>
      <c r="HKW35" s="733"/>
      <c r="HKX35" s="733"/>
      <c r="HKY35" s="733"/>
      <c r="HKZ35" s="733"/>
      <c r="HLA35" s="733"/>
      <c r="HLB35" s="733"/>
      <c r="HLC35" s="733"/>
      <c r="HLD35" s="733"/>
      <c r="HLE35" s="733"/>
      <c r="HLF35" s="733"/>
      <c r="HLG35" s="733"/>
      <c r="HLH35" s="733"/>
      <c r="HLI35" s="733"/>
      <c r="HLJ35" s="733"/>
      <c r="HLK35" s="733"/>
      <c r="HLL35" s="733"/>
      <c r="HLM35" s="733"/>
      <c r="HLN35" s="733"/>
      <c r="HLO35" s="733"/>
      <c r="HLP35" s="733"/>
      <c r="HLQ35" s="733"/>
      <c r="HLR35" s="733"/>
      <c r="HLS35" s="733"/>
      <c r="HLT35" s="733"/>
      <c r="HLU35" s="733"/>
      <c r="HLV35" s="733"/>
      <c r="HLW35" s="733"/>
      <c r="HLX35" s="733"/>
      <c r="HLY35" s="733"/>
      <c r="HLZ35" s="733"/>
      <c r="HMA35" s="733"/>
      <c r="HMB35" s="733"/>
      <c r="HMC35" s="733"/>
      <c r="HMD35" s="733"/>
      <c r="HME35" s="733"/>
      <c r="HMF35" s="733"/>
      <c r="HMG35" s="733"/>
      <c r="HMH35" s="733"/>
      <c r="HMI35" s="733"/>
      <c r="HMJ35" s="733"/>
      <c r="HMK35" s="733"/>
      <c r="HML35" s="733"/>
      <c r="HMM35" s="733"/>
      <c r="HMN35" s="733"/>
      <c r="HMO35" s="733"/>
      <c r="HMP35" s="733"/>
      <c r="HMQ35" s="733"/>
      <c r="HMR35" s="733"/>
      <c r="HMS35" s="733"/>
      <c r="HMT35" s="733"/>
      <c r="HMU35" s="733"/>
      <c r="HMV35" s="733"/>
      <c r="HMW35" s="733"/>
      <c r="HMX35" s="733"/>
      <c r="HMY35" s="733"/>
      <c r="HMZ35" s="733"/>
      <c r="HNA35" s="733"/>
      <c r="HNB35" s="733"/>
      <c r="HNC35" s="733"/>
      <c r="HND35" s="733"/>
      <c r="HNE35" s="733"/>
      <c r="HNF35" s="733"/>
      <c r="HNG35" s="733"/>
      <c r="HNH35" s="733"/>
      <c r="HNI35" s="733"/>
      <c r="HNJ35" s="733"/>
      <c r="HNK35" s="733"/>
      <c r="HNL35" s="733"/>
      <c r="HNM35" s="733"/>
      <c r="HNN35" s="733"/>
      <c r="HNO35" s="733"/>
      <c r="HNP35" s="733"/>
      <c r="HNQ35" s="733"/>
      <c r="HNR35" s="733"/>
      <c r="HNS35" s="733"/>
      <c r="HNT35" s="733"/>
      <c r="HNU35" s="733"/>
      <c r="HNV35" s="733"/>
      <c r="HNW35" s="733"/>
      <c r="HNX35" s="733"/>
      <c r="HNY35" s="733"/>
      <c r="HNZ35" s="733"/>
      <c r="HOA35" s="733"/>
      <c r="HOB35" s="733"/>
      <c r="HOC35" s="733"/>
      <c r="HOD35" s="733"/>
      <c r="HOE35" s="733"/>
      <c r="HOF35" s="733"/>
      <c r="HOG35" s="733"/>
      <c r="HOH35" s="733"/>
      <c r="HOI35" s="733"/>
      <c r="HOJ35" s="733"/>
      <c r="HOK35" s="733"/>
      <c r="HOL35" s="733"/>
      <c r="HOM35" s="733"/>
      <c r="HON35" s="733"/>
      <c r="HOO35" s="733"/>
      <c r="HOP35" s="733"/>
      <c r="HOQ35" s="733"/>
      <c r="HOR35" s="733"/>
      <c r="HOS35" s="733"/>
      <c r="HOT35" s="733"/>
      <c r="HOU35" s="733"/>
      <c r="HOV35" s="733"/>
      <c r="HOW35" s="733"/>
      <c r="HOX35" s="733"/>
      <c r="HOY35" s="733"/>
      <c r="HOZ35" s="733"/>
      <c r="HPA35" s="733"/>
      <c r="HPB35" s="733"/>
      <c r="HPC35" s="733"/>
      <c r="HPD35" s="733"/>
      <c r="HPE35" s="733"/>
      <c r="HPF35" s="733"/>
      <c r="HPG35" s="733"/>
      <c r="HPH35" s="733"/>
      <c r="HPI35" s="733"/>
      <c r="HPJ35" s="733"/>
      <c r="HPK35" s="733"/>
      <c r="HPL35" s="733"/>
      <c r="HPM35" s="733"/>
      <c r="HPN35" s="733"/>
      <c r="HPO35" s="733"/>
      <c r="HPP35" s="733"/>
      <c r="HPQ35" s="733"/>
      <c r="HPR35" s="733"/>
      <c r="HPS35" s="733"/>
      <c r="HPT35" s="733"/>
      <c r="HPU35" s="733"/>
      <c r="HPV35" s="733"/>
      <c r="HPW35" s="733"/>
      <c r="HPX35" s="733"/>
      <c r="HPY35" s="733"/>
      <c r="HPZ35" s="733"/>
      <c r="HQA35" s="733"/>
      <c r="HQB35" s="733"/>
      <c r="HQC35" s="733"/>
      <c r="HQD35" s="733"/>
      <c r="HQE35" s="733"/>
      <c r="HQF35" s="733"/>
      <c r="HQG35" s="733"/>
      <c r="HQH35" s="733"/>
      <c r="HQI35" s="733"/>
      <c r="HQJ35" s="733"/>
      <c r="HQK35" s="733"/>
      <c r="HQL35" s="733"/>
      <c r="HQM35" s="733"/>
      <c r="HQN35" s="733"/>
      <c r="HQO35" s="733"/>
      <c r="HQP35" s="733"/>
      <c r="HQQ35" s="733"/>
      <c r="HQR35" s="733"/>
      <c r="HQS35" s="733"/>
      <c r="HQT35" s="733"/>
      <c r="HQU35" s="733"/>
      <c r="HQV35" s="733"/>
      <c r="HQW35" s="733"/>
      <c r="HQX35" s="733"/>
      <c r="HQY35" s="733"/>
      <c r="HQZ35" s="733"/>
      <c r="HRA35" s="733"/>
      <c r="HRB35" s="733"/>
      <c r="HRC35" s="733"/>
      <c r="HRD35" s="733"/>
      <c r="HRE35" s="733"/>
      <c r="HRF35" s="733"/>
      <c r="HRG35" s="733"/>
      <c r="HRH35" s="733"/>
      <c r="HRI35" s="733"/>
      <c r="HRJ35" s="733"/>
      <c r="HRK35" s="733"/>
      <c r="HRL35" s="733"/>
      <c r="HRM35" s="733"/>
      <c r="HRN35" s="733"/>
      <c r="HRO35" s="733"/>
      <c r="HRP35" s="733"/>
      <c r="HRQ35" s="733"/>
      <c r="HRR35" s="733"/>
      <c r="HRS35" s="733"/>
      <c r="HRT35" s="733"/>
      <c r="HRU35" s="733"/>
      <c r="HRV35" s="733"/>
      <c r="HRW35" s="733"/>
      <c r="HRX35" s="733"/>
      <c r="HRY35" s="733"/>
      <c r="HRZ35" s="733"/>
      <c r="HSA35" s="733"/>
      <c r="HSB35" s="733"/>
      <c r="HSC35" s="733"/>
      <c r="HSD35" s="733"/>
      <c r="HSE35" s="733"/>
      <c r="HSF35" s="733"/>
      <c r="HSG35" s="733"/>
      <c r="HSH35" s="733"/>
      <c r="HSI35" s="733"/>
      <c r="HSJ35" s="733"/>
      <c r="HSK35" s="733"/>
      <c r="HSL35" s="733"/>
      <c r="HSM35" s="733"/>
      <c r="HSN35" s="733"/>
      <c r="HSO35" s="733"/>
      <c r="HSP35" s="733"/>
      <c r="HSQ35" s="733"/>
      <c r="HSR35" s="733"/>
      <c r="HSS35" s="733"/>
      <c r="HST35" s="733"/>
      <c r="HSU35" s="733"/>
      <c r="HSV35" s="733"/>
      <c r="HSW35" s="733"/>
      <c r="HSX35" s="733"/>
      <c r="HSY35" s="733"/>
      <c r="HSZ35" s="733"/>
      <c r="HTA35" s="733"/>
      <c r="HTB35" s="733"/>
      <c r="HTC35" s="733"/>
      <c r="HTD35" s="733"/>
      <c r="HTE35" s="733"/>
      <c r="HTF35" s="733"/>
      <c r="HTG35" s="733"/>
      <c r="HTH35" s="733"/>
      <c r="HTI35" s="733"/>
      <c r="HTJ35" s="733"/>
      <c r="HTK35" s="733"/>
      <c r="HTL35" s="733"/>
      <c r="HTM35" s="733"/>
      <c r="HTN35" s="733"/>
      <c r="HTO35" s="733"/>
      <c r="HTP35" s="733"/>
      <c r="HTQ35" s="733"/>
      <c r="HTR35" s="733"/>
      <c r="HTS35" s="733"/>
      <c r="HTT35" s="733"/>
      <c r="HTU35" s="733"/>
      <c r="HTV35" s="733"/>
      <c r="HTW35" s="733"/>
      <c r="HTX35" s="733"/>
      <c r="HTY35" s="733"/>
      <c r="HTZ35" s="733"/>
      <c r="HUA35" s="733"/>
      <c r="HUB35" s="733"/>
      <c r="HUC35" s="733"/>
      <c r="HUD35" s="733"/>
      <c r="HUE35" s="733"/>
      <c r="HUF35" s="733"/>
      <c r="HUG35" s="733"/>
      <c r="HUH35" s="733"/>
      <c r="HUI35" s="733"/>
      <c r="HUJ35" s="733"/>
      <c r="HUK35" s="733"/>
      <c r="HUL35" s="733"/>
      <c r="HUM35" s="733"/>
      <c r="HUN35" s="733"/>
      <c r="HUO35" s="733"/>
      <c r="HUP35" s="733"/>
      <c r="HUQ35" s="733"/>
      <c r="HUR35" s="733"/>
      <c r="HUS35" s="733"/>
      <c r="HUT35" s="733"/>
      <c r="HUU35" s="733"/>
      <c r="HUV35" s="733"/>
      <c r="HUW35" s="733"/>
      <c r="HUX35" s="733"/>
      <c r="HUY35" s="733"/>
      <c r="HUZ35" s="733"/>
      <c r="HVA35" s="733"/>
      <c r="HVB35" s="733"/>
      <c r="HVC35" s="733"/>
      <c r="HVD35" s="733"/>
      <c r="HVE35" s="733"/>
      <c r="HVF35" s="733"/>
      <c r="HVG35" s="733"/>
      <c r="HVH35" s="733"/>
      <c r="HVI35" s="733"/>
      <c r="HVJ35" s="733"/>
      <c r="HVK35" s="733"/>
      <c r="HVL35" s="733"/>
      <c r="HVM35" s="733"/>
      <c r="HVN35" s="733"/>
      <c r="HVO35" s="733"/>
      <c r="HVP35" s="733"/>
      <c r="HVQ35" s="733"/>
      <c r="HVR35" s="733"/>
      <c r="HVS35" s="733"/>
      <c r="HVT35" s="733"/>
      <c r="HVU35" s="733"/>
      <c r="HVV35" s="733"/>
      <c r="HVW35" s="733"/>
      <c r="HVX35" s="733"/>
      <c r="HVY35" s="733"/>
      <c r="HVZ35" s="733"/>
      <c r="HWA35" s="733"/>
      <c r="HWB35" s="733"/>
      <c r="HWC35" s="733"/>
      <c r="HWD35" s="733"/>
      <c r="HWE35" s="733"/>
      <c r="HWF35" s="733"/>
      <c r="HWG35" s="733"/>
      <c r="HWH35" s="733"/>
      <c r="HWI35" s="733"/>
      <c r="HWJ35" s="733"/>
      <c r="HWK35" s="733"/>
      <c r="HWL35" s="733"/>
      <c r="HWM35" s="733"/>
      <c r="HWN35" s="733"/>
      <c r="HWO35" s="733"/>
      <c r="HWP35" s="733"/>
      <c r="HWQ35" s="733"/>
      <c r="HWR35" s="733"/>
      <c r="HWS35" s="733"/>
      <c r="HWT35" s="733"/>
      <c r="HWU35" s="733"/>
      <c r="HWV35" s="733"/>
      <c r="HWW35" s="733"/>
      <c r="HWX35" s="733"/>
      <c r="HWY35" s="733"/>
      <c r="HWZ35" s="733"/>
      <c r="HXA35" s="733"/>
      <c r="HXB35" s="733"/>
      <c r="HXC35" s="733"/>
      <c r="HXD35" s="733"/>
      <c r="HXE35" s="733"/>
      <c r="HXF35" s="733"/>
      <c r="HXG35" s="733"/>
      <c r="HXH35" s="733"/>
      <c r="HXI35" s="733"/>
      <c r="HXJ35" s="733"/>
      <c r="HXK35" s="733"/>
      <c r="HXL35" s="733"/>
      <c r="HXM35" s="733"/>
      <c r="HXN35" s="733"/>
      <c r="HXO35" s="733"/>
      <c r="HXP35" s="733"/>
      <c r="HXQ35" s="733"/>
      <c r="HXR35" s="733"/>
      <c r="HXS35" s="733"/>
      <c r="HXT35" s="733"/>
      <c r="HXU35" s="733"/>
      <c r="HXV35" s="733"/>
      <c r="HXW35" s="733"/>
      <c r="HXX35" s="733"/>
      <c r="HXY35" s="733"/>
      <c r="HXZ35" s="733"/>
      <c r="HYA35" s="733"/>
      <c r="HYB35" s="733"/>
      <c r="HYC35" s="733"/>
      <c r="HYD35" s="733"/>
      <c r="HYE35" s="733"/>
      <c r="HYF35" s="733"/>
      <c r="HYG35" s="733"/>
      <c r="HYH35" s="733"/>
      <c r="HYI35" s="733"/>
      <c r="HYJ35" s="733"/>
      <c r="HYK35" s="733"/>
      <c r="HYL35" s="733"/>
      <c r="HYM35" s="733"/>
      <c r="HYN35" s="733"/>
      <c r="HYO35" s="733"/>
      <c r="HYP35" s="733"/>
      <c r="HYQ35" s="733"/>
      <c r="HYR35" s="733"/>
      <c r="HYS35" s="733"/>
      <c r="HYT35" s="733"/>
      <c r="HYU35" s="733"/>
      <c r="HYV35" s="733"/>
      <c r="HYW35" s="733"/>
      <c r="HYX35" s="733"/>
      <c r="HYY35" s="733"/>
      <c r="HYZ35" s="733"/>
      <c r="HZA35" s="733"/>
      <c r="HZB35" s="733"/>
      <c r="HZC35" s="733"/>
      <c r="HZD35" s="733"/>
      <c r="HZE35" s="733"/>
      <c r="HZF35" s="733"/>
      <c r="HZG35" s="733"/>
      <c r="HZH35" s="733"/>
      <c r="HZI35" s="733"/>
      <c r="HZJ35" s="733"/>
      <c r="HZK35" s="733"/>
      <c r="HZL35" s="733"/>
      <c r="HZM35" s="733"/>
      <c r="HZN35" s="733"/>
      <c r="HZO35" s="733"/>
      <c r="HZP35" s="733"/>
      <c r="HZQ35" s="733"/>
      <c r="HZR35" s="733"/>
      <c r="HZS35" s="733"/>
      <c r="HZT35" s="733"/>
      <c r="HZU35" s="733"/>
      <c r="HZV35" s="733"/>
      <c r="HZW35" s="733"/>
      <c r="HZX35" s="733"/>
      <c r="HZY35" s="733"/>
      <c r="HZZ35" s="733"/>
      <c r="IAA35" s="733"/>
      <c r="IAB35" s="733"/>
      <c r="IAC35" s="733"/>
      <c r="IAD35" s="733"/>
      <c r="IAE35" s="733"/>
      <c r="IAF35" s="733"/>
      <c r="IAG35" s="733"/>
      <c r="IAH35" s="733"/>
      <c r="IAI35" s="733"/>
      <c r="IAJ35" s="733"/>
      <c r="IAK35" s="733"/>
      <c r="IAL35" s="733"/>
      <c r="IAM35" s="733"/>
      <c r="IAN35" s="733"/>
      <c r="IAO35" s="733"/>
      <c r="IAP35" s="733"/>
      <c r="IAQ35" s="733"/>
      <c r="IAR35" s="733"/>
      <c r="IAS35" s="733"/>
      <c r="IAT35" s="733"/>
      <c r="IAU35" s="733"/>
      <c r="IAV35" s="733"/>
      <c r="IAW35" s="733"/>
      <c r="IAX35" s="733"/>
      <c r="IAY35" s="733"/>
      <c r="IAZ35" s="733"/>
      <c r="IBA35" s="733"/>
      <c r="IBB35" s="733"/>
      <c r="IBC35" s="733"/>
      <c r="IBD35" s="733"/>
      <c r="IBE35" s="733"/>
      <c r="IBF35" s="733"/>
      <c r="IBG35" s="733"/>
      <c r="IBH35" s="733"/>
      <c r="IBI35" s="733"/>
      <c r="IBJ35" s="733"/>
      <c r="IBK35" s="733"/>
      <c r="IBL35" s="733"/>
      <c r="IBM35" s="733"/>
      <c r="IBN35" s="733"/>
      <c r="IBO35" s="733"/>
      <c r="IBP35" s="733"/>
      <c r="IBQ35" s="733"/>
      <c r="IBR35" s="733"/>
      <c r="IBS35" s="733"/>
      <c r="IBT35" s="733"/>
      <c r="IBU35" s="733"/>
      <c r="IBV35" s="733"/>
      <c r="IBW35" s="733"/>
      <c r="IBX35" s="733"/>
      <c r="IBY35" s="733"/>
      <c r="IBZ35" s="733"/>
      <c r="ICA35" s="733"/>
      <c r="ICB35" s="733"/>
      <c r="ICC35" s="733"/>
      <c r="ICD35" s="733"/>
      <c r="ICE35" s="733"/>
      <c r="ICF35" s="733"/>
      <c r="ICG35" s="733"/>
      <c r="ICH35" s="733"/>
      <c r="ICI35" s="733"/>
      <c r="ICJ35" s="733"/>
      <c r="ICK35" s="733"/>
      <c r="ICL35" s="733"/>
      <c r="ICM35" s="733"/>
      <c r="ICN35" s="733"/>
      <c r="ICO35" s="733"/>
      <c r="ICP35" s="733"/>
      <c r="ICQ35" s="733"/>
      <c r="ICR35" s="733"/>
      <c r="ICS35" s="733"/>
      <c r="ICT35" s="733"/>
      <c r="ICU35" s="733"/>
      <c r="ICV35" s="733"/>
      <c r="ICW35" s="733"/>
      <c r="ICX35" s="733"/>
      <c r="ICY35" s="733"/>
      <c r="ICZ35" s="733"/>
      <c r="IDA35" s="733"/>
      <c r="IDB35" s="733"/>
      <c r="IDC35" s="733"/>
      <c r="IDD35" s="733"/>
      <c r="IDE35" s="733"/>
      <c r="IDF35" s="733"/>
      <c r="IDG35" s="733"/>
      <c r="IDH35" s="733"/>
      <c r="IDI35" s="733"/>
      <c r="IDJ35" s="733"/>
      <c r="IDK35" s="733"/>
      <c r="IDL35" s="733"/>
      <c r="IDM35" s="733"/>
      <c r="IDN35" s="733"/>
      <c r="IDO35" s="733"/>
      <c r="IDP35" s="733"/>
      <c r="IDQ35" s="733"/>
      <c r="IDR35" s="733"/>
      <c r="IDS35" s="733"/>
      <c r="IDT35" s="733"/>
      <c r="IDU35" s="733"/>
      <c r="IDV35" s="733"/>
      <c r="IDW35" s="733"/>
      <c r="IDX35" s="733"/>
      <c r="IDY35" s="733"/>
      <c r="IDZ35" s="733"/>
      <c r="IEA35" s="733"/>
      <c r="IEB35" s="733"/>
      <c r="IEC35" s="733"/>
      <c r="IED35" s="733"/>
      <c r="IEE35" s="733"/>
      <c r="IEF35" s="733"/>
      <c r="IEG35" s="733"/>
      <c r="IEH35" s="733"/>
      <c r="IEI35" s="733"/>
      <c r="IEJ35" s="733"/>
      <c r="IEK35" s="733"/>
      <c r="IEL35" s="733"/>
      <c r="IEM35" s="733"/>
      <c r="IEN35" s="733"/>
      <c r="IEO35" s="733"/>
      <c r="IEP35" s="733"/>
      <c r="IEQ35" s="733"/>
      <c r="IER35" s="733"/>
      <c r="IES35" s="733"/>
      <c r="IET35" s="733"/>
      <c r="IEU35" s="733"/>
      <c r="IEV35" s="733"/>
      <c r="IEW35" s="733"/>
      <c r="IEX35" s="733"/>
      <c r="IEY35" s="733"/>
      <c r="IEZ35" s="733"/>
      <c r="IFA35" s="733"/>
      <c r="IFB35" s="733"/>
      <c r="IFC35" s="733"/>
      <c r="IFD35" s="733"/>
      <c r="IFE35" s="733"/>
      <c r="IFF35" s="733"/>
      <c r="IFG35" s="733"/>
      <c r="IFH35" s="733"/>
      <c r="IFI35" s="733"/>
      <c r="IFJ35" s="733"/>
      <c r="IFK35" s="733"/>
      <c r="IFL35" s="733"/>
      <c r="IFM35" s="733"/>
      <c r="IFN35" s="733"/>
      <c r="IFO35" s="733"/>
      <c r="IFP35" s="733"/>
      <c r="IFQ35" s="733"/>
      <c r="IFR35" s="733"/>
      <c r="IFS35" s="733"/>
      <c r="IFT35" s="733"/>
      <c r="IFU35" s="733"/>
      <c r="IFV35" s="733"/>
      <c r="IFW35" s="733"/>
      <c r="IFX35" s="733"/>
      <c r="IFY35" s="733"/>
      <c r="IFZ35" s="733"/>
      <c r="IGA35" s="733"/>
      <c r="IGB35" s="733"/>
      <c r="IGC35" s="733"/>
      <c r="IGD35" s="733"/>
      <c r="IGE35" s="733"/>
      <c r="IGF35" s="733"/>
      <c r="IGG35" s="733"/>
      <c r="IGH35" s="733"/>
      <c r="IGI35" s="733"/>
      <c r="IGJ35" s="733"/>
      <c r="IGK35" s="733"/>
      <c r="IGL35" s="733"/>
      <c r="IGM35" s="733"/>
      <c r="IGN35" s="733"/>
      <c r="IGO35" s="733"/>
      <c r="IGP35" s="733"/>
      <c r="IGQ35" s="733"/>
      <c r="IGR35" s="733"/>
      <c r="IGS35" s="733"/>
      <c r="IGT35" s="733"/>
      <c r="IGU35" s="733"/>
      <c r="IGV35" s="733"/>
      <c r="IGW35" s="733"/>
      <c r="IGX35" s="733"/>
      <c r="IGY35" s="733"/>
      <c r="IGZ35" s="733"/>
      <c r="IHA35" s="733"/>
      <c r="IHB35" s="733"/>
      <c r="IHC35" s="733"/>
      <c r="IHD35" s="733"/>
      <c r="IHE35" s="733"/>
      <c r="IHF35" s="733"/>
      <c r="IHG35" s="733"/>
      <c r="IHH35" s="733"/>
      <c r="IHI35" s="733"/>
      <c r="IHJ35" s="733"/>
      <c r="IHK35" s="733"/>
      <c r="IHL35" s="733"/>
      <c r="IHM35" s="733"/>
      <c r="IHN35" s="733"/>
      <c r="IHO35" s="733"/>
      <c r="IHP35" s="733"/>
      <c r="IHQ35" s="733"/>
      <c r="IHR35" s="733"/>
      <c r="IHS35" s="733"/>
      <c r="IHT35" s="733"/>
      <c r="IHU35" s="733"/>
      <c r="IHV35" s="733"/>
      <c r="IHW35" s="733"/>
      <c r="IHX35" s="733"/>
      <c r="IHY35" s="733"/>
      <c r="IHZ35" s="733"/>
      <c r="IIA35" s="733"/>
      <c r="IIB35" s="733"/>
      <c r="IIC35" s="733"/>
      <c r="IID35" s="733"/>
      <c r="IIE35" s="733"/>
      <c r="IIF35" s="733"/>
      <c r="IIG35" s="733"/>
      <c r="IIH35" s="733"/>
      <c r="III35" s="733"/>
      <c r="IIJ35" s="733"/>
      <c r="IIK35" s="733"/>
      <c r="IIL35" s="733"/>
      <c r="IIM35" s="733"/>
      <c r="IIN35" s="733"/>
      <c r="IIO35" s="733"/>
      <c r="IIP35" s="733"/>
      <c r="IIQ35" s="733"/>
      <c r="IIR35" s="733"/>
      <c r="IIS35" s="733"/>
      <c r="IIT35" s="733"/>
      <c r="IIU35" s="733"/>
      <c r="IIV35" s="733"/>
      <c r="IIW35" s="733"/>
      <c r="IIX35" s="733"/>
      <c r="IIY35" s="733"/>
      <c r="IIZ35" s="733"/>
      <c r="IJA35" s="733"/>
      <c r="IJB35" s="733"/>
      <c r="IJC35" s="733"/>
      <c r="IJD35" s="733"/>
      <c r="IJE35" s="733"/>
      <c r="IJF35" s="733"/>
      <c r="IJG35" s="733"/>
      <c r="IJH35" s="733"/>
      <c r="IJI35" s="733"/>
      <c r="IJJ35" s="733"/>
      <c r="IJK35" s="733"/>
      <c r="IJL35" s="733"/>
      <c r="IJM35" s="733"/>
      <c r="IJN35" s="733"/>
      <c r="IJO35" s="733"/>
      <c r="IJP35" s="733"/>
      <c r="IJQ35" s="733"/>
      <c r="IJR35" s="733"/>
      <c r="IJS35" s="733"/>
      <c r="IJT35" s="733"/>
      <c r="IJU35" s="733"/>
      <c r="IJV35" s="733"/>
      <c r="IJW35" s="733"/>
      <c r="IJX35" s="733"/>
      <c r="IJY35" s="733"/>
      <c r="IJZ35" s="733"/>
      <c r="IKA35" s="733"/>
      <c r="IKB35" s="733"/>
      <c r="IKC35" s="733"/>
      <c r="IKD35" s="733"/>
      <c r="IKE35" s="733"/>
      <c r="IKF35" s="733"/>
      <c r="IKG35" s="733"/>
      <c r="IKH35" s="733"/>
      <c r="IKI35" s="733"/>
      <c r="IKJ35" s="733"/>
      <c r="IKK35" s="733"/>
      <c r="IKL35" s="733"/>
      <c r="IKM35" s="733"/>
      <c r="IKN35" s="733"/>
      <c r="IKO35" s="733"/>
      <c r="IKP35" s="733"/>
      <c r="IKQ35" s="733"/>
      <c r="IKR35" s="733"/>
      <c r="IKS35" s="733"/>
      <c r="IKT35" s="733"/>
      <c r="IKU35" s="733"/>
      <c r="IKV35" s="733"/>
      <c r="IKW35" s="733"/>
      <c r="IKX35" s="733"/>
      <c r="IKY35" s="733"/>
      <c r="IKZ35" s="733"/>
      <c r="ILA35" s="733"/>
      <c r="ILB35" s="733"/>
      <c r="ILC35" s="733"/>
      <c r="ILD35" s="733"/>
      <c r="ILE35" s="733"/>
      <c r="ILF35" s="733"/>
      <c r="ILG35" s="733"/>
      <c r="ILH35" s="733"/>
      <c r="ILI35" s="733"/>
      <c r="ILJ35" s="733"/>
      <c r="ILK35" s="733"/>
      <c r="ILL35" s="733"/>
      <c r="ILM35" s="733"/>
      <c r="ILN35" s="733"/>
      <c r="ILO35" s="733"/>
      <c r="ILP35" s="733"/>
      <c r="ILQ35" s="733"/>
      <c r="ILR35" s="733"/>
      <c r="ILS35" s="733"/>
      <c r="ILT35" s="733"/>
      <c r="ILU35" s="733"/>
      <c r="ILV35" s="733"/>
      <c r="ILW35" s="733"/>
      <c r="ILX35" s="733"/>
      <c r="ILY35" s="733"/>
      <c r="ILZ35" s="733"/>
      <c r="IMA35" s="733"/>
      <c r="IMB35" s="733"/>
      <c r="IMC35" s="733"/>
      <c r="IMD35" s="733"/>
      <c r="IME35" s="733"/>
      <c r="IMF35" s="733"/>
      <c r="IMG35" s="733"/>
      <c r="IMH35" s="733"/>
      <c r="IMI35" s="733"/>
      <c r="IMJ35" s="733"/>
      <c r="IMK35" s="733"/>
      <c r="IML35" s="733"/>
      <c r="IMM35" s="733"/>
      <c r="IMN35" s="733"/>
      <c r="IMO35" s="733"/>
      <c r="IMP35" s="733"/>
      <c r="IMQ35" s="733"/>
      <c r="IMR35" s="733"/>
      <c r="IMS35" s="733"/>
      <c r="IMT35" s="733"/>
      <c r="IMU35" s="733"/>
      <c r="IMV35" s="733"/>
      <c r="IMW35" s="733"/>
      <c r="IMX35" s="733"/>
      <c r="IMY35" s="733"/>
      <c r="IMZ35" s="733"/>
      <c r="INA35" s="733"/>
      <c r="INB35" s="733"/>
      <c r="INC35" s="733"/>
      <c r="IND35" s="733"/>
      <c r="INE35" s="733"/>
      <c r="INF35" s="733"/>
      <c r="ING35" s="733"/>
      <c r="INH35" s="733"/>
      <c r="INI35" s="733"/>
      <c r="INJ35" s="733"/>
      <c r="INK35" s="733"/>
      <c r="INL35" s="733"/>
      <c r="INM35" s="733"/>
      <c r="INN35" s="733"/>
      <c r="INO35" s="733"/>
      <c r="INP35" s="733"/>
      <c r="INQ35" s="733"/>
      <c r="INR35" s="733"/>
      <c r="INS35" s="733"/>
      <c r="INT35" s="733"/>
      <c r="INU35" s="733"/>
      <c r="INV35" s="733"/>
      <c r="INW35" s="733"/>
      <c r="INX35" s="733"/>
      <c r="INY35" s="733"/>
      <c r="INZ35" s="733"/>
      <c r="IOA35" s="733"/>
      <c r="IOB35" s="733"/>
      <c r="IOC35" s="733"/>
      <c r="IOD35" s="733"/>
      <c r="IOE35" s="733"/>
      <c r="IOF35" s="733"/>
      <c r="IOG35" s="733"/>
      <c r="IOH35" s="733"/>
      <c r="IOI35" s="733"/>
      <c r="IOJ35" s="733"/>
      <c r="IOK35" s="733"/>
      <c r="IOL35" s="733"/>
      <c r="IOM35" s="733"/>
      <c r="ION35" s="733"/>
      <c r="IOO35" s="733"/>
      <c r="IOP35" s="733"/>
      <c r="IOQ35" s="733"/>
      <c r="IOR35" s="733"/>
      <c r="IOS35" s="733"/>
      <c r="IOT35" s="733"/>
      <c r="IOU35" s="733"/>
      <c r="IOV35" s="733"/>
      <c r="IOW35" s="733"/>
      <c r="IOX35" s="733"/>
      <c r="IOY35" s="733"/>
      <c r="IOZ35" s="733"/>
      <c r="IPA35" s="733"/>
      <c r="IPB35" s="733"/>
      <c r="IPC35" s="733"/>
      <c r="IPD35" s="733"/>
      <c r="IPE35" s="733"/>
      <c r="IPF35" s="733"/>
      <c r="IPG35" s="733"/>
      <c r="IPH35" s="733"/>
      <c r="IPI35" s="733"/>
      <c r="IPJ35" s="733"/>
      <c r="IPK35" s="733"/>
      <c r="IPL35" s="733"/>
      <c r="IPM35" s="733"/>
      <c r="IPN35" s="733"/>
      <c r="IPO35" s="733"/>
      <c r="IPP35" s="733"/>
      <c r="IPQ35" s="733"/>
      <c r="IPR35" s="733"/>
      <c r="IPS35" s="733"/>
      <c r="IPT35" s="733"/>
      <c r="IPU35" s="733"/>
      <c r="IPV35" s="733"/>
      <c r="IPW35" s="733"/>
      <c r="IPX35" s="733"/>
      <c r="IPY35" s="733"/>
      <c r="IPZ35" s="733"/>
      <c r="IQA35" s="733"/>
      <c r="IQB35" s="733"/>
      <c r="IQC35" s="733"/>
      <c r="IQD35" s="733"/>
      <c r="IQE35" s="733"/>
      <c r="IQF35" s="733"/>
      <c r="IQG35" s="733"/>
      <c r="IQH35" s="733"/>
      <c r="IQI35" s="733"/>
      <c r="IQJ35" s="733"/>
      <c r="IQK35" s="733"/>
      <c r="IQL35" s="733"/>
      <c r="IQM35" s="733"/>
      <c r="IQN35" s="733"/>
      <c r="IQO35" s="733"/>
      <c r="IQP35" s="733"/>
      <c r="IQQ35" s="733"/>
      <c r="IQR35" s="733"/>
      <c r="IQS35" s="733"/>
      <c r="IQT35" s="733"/>
      <c r="IQU35" s="733"/>
      <c r="IQV35" s="733"/>
      <c r="IQW35" s="733"/>
      <c r="IQX35" s="733"/>
      <c r="IQY35" s="733"/>
      <c r="IQZ35" s="733"/>
      <c r="IRA35" s="733"/>
      <c r="IRB35" s="733"/>
      <c r="IRC35" s="733"/>
      <c r="IRD35" s="733"/>
      <c r="IRE35" s="733"/>
      <c r="IRF35" s="733"/>
      <c r="IRG35" s="733"/>
      <c r="IRH35" s="733"/>
      <c r="IRI35" s="733"/>
      <c r="IRJ35" s="733"/>
      <c r="IRK35" s="733"/>
      <c r="IRL35" s="733"/>
      <c r="IRM35" s="733"/>
      <c r="IRN35" s="733"/>
      <c r="IRO35" s="733"/>
      <c r="IRP35" s="733"/>
      <c r="IRQ35" s="733"/>
      <c r="IRR35" s="733"/>
      <c r="IRS35" s="733"/>
      <c r="IRT35" s="733"/>
      <c r="IRU35" s="733"/>
      <c r="IRV35" s="733"/>
      <c r="IRW35" s="733"/>
      <c r="IRX35" s="733"/>
      <c r="IRY35" s="733"/>
      <c r="IRZ35" s="733"/>
      <c r="ISA35" s="733"/>
      <c r="ISB35" s="733"/>
      <c r="ISC35" s="733"/>
      <c r="ISD35" s="733"/>
      <c r="ISE35" s="733"/>
      <c r="ISF35" s="733"/>
      <c r="ISG35" s="733"/>
      <c r="ISH35" s="733"/>
      <c r="ISI35" s="733"/>
      <c r="ISJ35" s="733"/>
      <c r="ISK35" s="733"/>
      <c r="ISL35" s="733"/>
      <c r="ISM35" s="733"/>
      <c r="ISN35" s="733"/>
      <c r="ISO35" s="733"/>
      <c r="ISP35" s="733"/>
      <c r="ISQ35" s="733"/>
      <c r="ISR35" s="733"/>
      <c r="ISS35" s="733"/>
      <c r="IST35" s="733"/>
      <c r="ISU35" s="733"/>
      <c r="ISV35" s="733"/>
      <c r="ISW35" s="733"/>
      <c r="ISX35" s="733"/>
      <c r="ISY35" s="733"/>
      <c r="ISZ35" s="733"/>
      <c r="ITA35" s="733"/>
      <c r="ITB35" s="733"/>
      <c r="ITC35" s="733"/>
      <c r="ITD35" s="733"/>
      <c r="ITE35" s="733"/>
      <c r="ITF35" s="733"/>
      <c r="ITG35" s="733"/>
      <c r="ITH35" s="733"/>
      <c r="ITI35" s="733"/>
      <c r="ITJ35" s="733"/>
      <c r="ITK35" s="733"/>
      <c r="ITL35" s="733"/>
      <c r="ITM35" s="733"/>
      <c r="ITN35" s="733"/>
      <c r="ITO35" s="733"/>
      <c r="ITP35" s="733"/>
      <c r="ITQ35" s="733"/>
      <c r="ITR35" s="733"/>
      <c r="ITS35" s="733"/>
      <c r="ITT35" s="733"/>
      <c r="ITU35" s="733"/>
      <c r="ITV35" s="733"/>
      <c r="ITW35" s="733"/>
      <c r="ITX35" s="733"/>
      <c r="ITY35" s="733"/>
      <c r="ITZ35" s="733"/>
      <c r="IUA35" s="733"/>
      <c r="IUB35" s="733"/>
      <c r="IUC35" s="733"/>
      <c r="IUD35" s="733"/>
      <c r="IUE35" s="733"/>
      <c r="IUF35" s="733"/>
      <c r="IUG35" s="733"/>
      <c r="IUH35" s="733"/>
      <c r="IUI35" s="733"/>
      <c r="IUJ35" s="733"/>
      <c r="IUK35" s="733"/>
      <c r="IUL35" s="733"/>
      <c r="IUM35" s="733"/>
      <c r="IUN35" s="733"/>
      <c r="IUO35" s="733"/>
      <c r="IUP35" s="733"/>
      <c r="IUQ35" s="733"/>
      <c r="IUR35" s="733"/>
      <c r="IUS35" s="733"/>
      <c r="IUT35" s="733"/>
      <c r="IUU35" s="733"/>
      <c r="IUV35" s="733"/>
      <c r="IUW35" s="733"/>
      <c r="IUX35" s="733"/>
      <c r="IUY35" s="733"/>
      <c r="IUZ35" s="733"/>
      <c r="IVA35" s="733"/>
      <c r="IVB35" s="733"/>
      <c r="IVC35" s="733"/>
      <c r="IVD35" s="733"/>
      <c r="IVE35" s="733"/>
      <c r="IVF35" s="733"/>
      <c r="IVG35" s="733"/>
      <c r="IVH35" s="733"/>
      <c r="IVI35" s="733"/>
      <c r="IVJ35" s="733"/>
      <c r="IVK35" s="733"/>
      <c r="IVL35" s="733"/>
      <c r="IVM35" s="733"/>
      <c r="IVN35" s="733"/>
      <c r="IVO35" s="733"/>
      <c r="IVP35" s="733"/>
      <c r="IVQ35" s="733"/>
      <c r="IVR35" s="733"/>
      <c r="IVS35" s="733"/>
      <c r="IVT35" s="733"/>
      <c r="IVU35" s="733"/>
      <c r="IVV35" s="733"/>
      <c r="IVW35" s="733"/>
      <c r="IVX35" s="733"/>
      <c r="IVY35" s="733"/>
      <c r="IVZ35" s="733"/>
      <c r="IWA35" s="733"/>
      <c r="IWB35" s="733"/>
      <c r="IWC35" s="733"/>
      <c r="IWD35" s="733"/>
      <c r="IWE35" s="733"/>
      <c r="IWF35" s="733"/>
      <c r="IWG35" s="733"/>
      <c r="IWH35" s="733"/>
      <c r="IWI35" s="733"/>
      <c r="IWJ35" s="733"/>
      <c r="IWK35" s="733"/>
      <c r="IWL35" s="733"/>
      <c r="IWM35" s="733"/>
      <c r="IWN35" s="733"/>
      <c r="IWO35" s="733"/>
      <c r="IWP35" s="733"/>
      <c r="IWQ35" s="733"/>
      <c r="IWR35" s="733"/>
      <c r="IWS35" s="733"/>
      <c r="IWT35" s="733"/>
      <c r="IWU35" s="733"/>
      <c r="IWV35" s="733"/>
      <c r="IWW35" s="733"/>
      <c r="IWX35" s="733"/>
      <c r="IWY35" s="733"/>
      <c r="IWZ35" s="733"/>
      <c r="IXA35" s="733"/>
      <c r="IXB35" s="733"/>
      <c r="IXC35" s="733"/>
      <c r="IXD35" s="733"/>
      <c r="IXE35" s="733"/>
      <c r="IXF35" s="733"/>
      <c r="IXG35" s="733"/>
      <c r="IXH35" s="733"/>
      <c r="IXI35" s="733"/>
      <c r="IXJ35" s="733"/>
      <c r="IXK35" s="733"/>
      <c r="IXL35" s="733"/>
      <c r="IXM35" s="733"/>
      <c r="IXN35" s="733"/>
      <c r="IXO35" s="733"/>
      <c r="IXP35" s="733"/>
      <c r="IXQ35" s="733"/>
      <c r="IXR35" s="733"/>
      <c r="IXS35" s="733"/>
      <c r="IXT35" s="733"/>
      <c r="IXU35" s="733"/>
      <c r="IXV35" s="733"/>
      <c r="IXW35" s="733"/>
      <c r="IXX35" s="733"/>
      <c r="IXY35" s="733"/>
      <c r="IXZ35" s="733"/>
      <c r="IYA35" s="733"/>
      <c r="IYB35" s="733"/>
      <c r="IYC35" s="733"/>
      <c r="IYD35" s="733"/>
      <c r="IYE35" s="733"/>
      <c r="IYF35" s="733"/>
      <c r="IYG35" s="733"/>
      <c r="IYH35" s="733"/>
      <c r="IYI35" s="733"/>
      <c r="IYJ35" s="733"/>
      <c r="IYK35" s="733"/>
      <c r="IYL35" s="733"/>
      <c r="IYM35" s="733"/>
      <c r="IYN35" s="733"/>
      <c r="IYO35" s="733"/>
      <c r="IYP35" s="733"/>
      <c r="IYQ35" s="733"/>
      <c r="IYR35" s="733"/>
      <c r="IYS35" s="733"/>
      <c r="IYT35" s="733"/>
      <c r="IYU35" s="733"/>
      <c r="IYV35" s="733"/>
      <c r="IYW35" s="733"/>
      <c r="IYX35" s="733"/>
      <c r="IYY35" s="733"/>
      <c r="IYZ35" s="733"/>
      <c r="IZA35" s="733"/>
      <c r="IZB35" s="733"/>
      <c r="IZC35" s="733"/>
      <c r="IZD35" s="733"/>
      <c r="IZE35" s="733"/>
      <c r="IZF35" s="733"/>
      <c r="IZG35" s="733"/>
      <c r="IZH35" s="733"/>
      <c r="IZI35" s="733"/>
      <c r="IZJ35" s="733"/>
      <c r="IZK35" s="733"/>
      <c r="IZL35" s="733"/>
      <c r="IZM35" s="733"/>
      <c r="IZN35" s="733"/>
      <c r="IZO35" s="733"/>
      <c r="IZP35" s="733"/>
      <c r="IZQ35" s="733"/>
      <c r="IZR35" s="733"/>
      <c r="IZS35" s="733"/>
      <c r="IZT35" s="733"/>
      <c r="IZU35" s="733"/>
      <c r="IZV35" s="733"/>
      <c r="IZW35" s="733"/>
      <c r="IZX35" s="733"/>
      <c r="IZY35" s="733"/>
      <c r="IZZ35" s="733"/>
      <c r="JAA35" s="733"/>
      <c r="JAB35" s="733"/>
      <c r="JAC35" s="733"/>
      <c r="JAD35" s="733"/>
      <c r="JAE35" s="733"/>
      <c r="JAF35" s="733"/>
      <c r="JAG35" s="733"/>
      <c r="JAH35" s="733"/>
      <c r="JAI35" s="733"/>
      <c r="JAJ35" s="733"/>
      <c r="JAK35" s="733"/>
      <c r="JAL35" s="733"/>
      <c r="JAM35" s="733"/>
      <c r="JAN35" s="733"/>
      <c r="JAO35" s="733"/>
      <c r="JAP35" s="733"/>
      <c r="JAQ35" s="733"/>
      <c r="JAR35" s="733"/>
      <c r="JAS35" s="733"/>
      <c r="JAT35" s="733"/>
      <c r="JAU35" s="733"/>
      <c r="JAV35" s="733"/>
      <c r="JAW35" s="733"/>
      <c r="JAX35" s="733"/>
      <c r="JAY35" s="733"/>
      <c r="JAZ35" s="733"/>
      <c r="JBA35" s="733"/>
      <c r="JBB35" s="733"/>
      <c r="JBC35" s="733"/>
      <c r="JBD35" s="733"/>
      <c r="JBE35" s="733"/>
      <c r="JBF35" s="733"/>
      <c r="JBG35" s="733"/>
      <c r="JBH35" s="733"/>
      <c r="JBI35" s="733"/>
      <c r="JBJ35" s="733"/>
      <c r="JBK35" s="733"/>
      <c r="JBL35" s="733"/>
      <c r="JBM35" s="733"/>
      <c r="JBN35" s="733"/>
      <c r="JBO35" s="733"/>
      <c r="JBP35" s="733"/>
      <c r="JBQ35" s="733"/>
      <c r="JBR35" s="733"/>
      <c r="JBS35" s="733"/>
      <c r="JBT35" s="733"/>
      <c r="JBU35" s="733"/>
      <c r="JBV35" s="733"/>
      <c r="JBW35" s="733"/>
      <c r="JBX35" s="733"/>
      <c r="JBY35" s="733"/>
      <c r="JBZ35" s="733"/>
      <c r="JCA35" s="733"/>
      <c r="JCB35" s="733"/>
      <c r="JCC35" s="733"/>
      <c r="JCD35" s="733"/>
      <c r="JCE35" s="733"/>
      <c r="JCF35" s="733"/>
      <c r="JCG35" s="733"/>
      <c r="JCH35" s="733"/>
      <c r="JCI35" s="733"/>
      <c r="JCJ35" s="733"/>
      <c r="JCK35" s="733"/>
      <c r="JCL35" s="733"/>
      <c r="JCM35" s="733"/>
      <c r="JCN35" s="733"/>
      <c r="JCO35" s="733"/>
      <c r="JCP35" s="733"/>
      <c r="JCQ35" s="733"/>
      <c r="JCR35" s="733"/>
      <c r="JCS35" s="733"/>
      <c r="JCT35" s="733"/>
      <c r="JCU35" s="733"/>
      <c r="JCV35" s="733"/>
      <c r="JCW35" s="733"/>
      <c r="JCX35" s="733"/>
      <c r="JCY35" s="733"/>
      <c r="JCZ35" s="733"/>
      <c r="JDA35" s="733"/>
      <c r="JDB35" s="733"/>
      <c r="JDC35" s="733"/>
      <c r="JDD35" s="733"/>
      <c r="JDE35" s="733"/>
      <c r="JDF35" s="733"/>
      <c r="JDG35" s="733"/>
      <c r="JDH35" s="733"/>
      <c r="JDI35" s="733"/>
      <c r="JDJ35" s="733"/>
      <c r="JDK35" s="733"/>
      <c r="JDL35" s="733"/>
      <c r="JDM35" s="733"/>
      <c r="JDN35" s="733"/>
      <c r="JDO35" s="733"/>
      <c r="JDP35" s="733"/>
      <c r="JDQ35" s="733"/>
      <c r="JDR35" s="733"/>
      <c r="JDS35" s="733"/>
      <c r="JDT35" s="733"/>
      <c r="JDU35" s="733"/>
      <c r="JDV35" s="733"/>
      <c r="JDW35" s="733"/>
      <c r="JDX35" s="733"/>
      <c r="JDY35" s="733"/>
      <c r="JDZ35" s="733"/>
      <c r="JEA35" s="733"/>
      <c r="JEB35" s="733"/>
      <c r="JEC35" s="733"/>
      <c r="JED35" s="733"/>
      <c r="JEE35" s="733"/>
      <c r="JEF35" s="733"/>
      <c r="JEG35" s="733"/>
      <c r="JEH35" s="733"/>
      <c r="JEI35" s="733"/>
      <c r="JEJ35" s="733"/>
      <c r="JEK35" s="733"/>
      <c r="JEL35" s="733"/>
      <c r="JEM35" s="733"/>
      <c r="JEN35" s="733"/>
      <c r="JEO35" s="733"/>
      <c r="JEP35" s="733"/>
      <c r="JEQ35" s="733"/>
      <c r="JER35" s="733"/>
      <c r="JES35" s="733"/>
      <c r="JET35" s="733"/>
      <c r="JEU35" s="733"/>
      <c r="JEV35" s="733"/>
      <c r="JEW35" s="733"/>
      <c r="JEX35" s="733"/>
      <c r="JEY35" s="733"/>
      <c r="JEZ35" s="733"/>
      <c r="JFA35" s="733"/>
      <c r="JFB35" s="733"/>
      <c r="JFC35" s="733"/>
      <c r="JFD35" s="733"/>
      <c r="JFE35" s="733"/>
      <c r="JFF35" s="733"/>
      <c r="JFG35" s="733"/>
      <c r="JFH35" s="733"/>
      <c r="JFI35" s="733"/>
      <c r="JFJ35" s="733"/>
      <c r="JFK35" s="733"/>
      <c r="JFL35" s="733"/>
      <c r="JFM35" s="733"/>
      <c r="JFN35" s="733"/>
      <c r="JFO35" s="733"/>
      <c r="JFP35" s="733"/>
      <c r="JFQ35" s="733"/>
      <c r="JFR35" s="733"/>
      <c r="JFS35" s="733"/>
      <c r="JFT35" s="733"/>
      <c r="JFU35" s="733"/>
      <c r="JFV35" s="733"/>
      <c r="JFW35" s="733"/>
      <c r="JFX35" s="733"/>
      <c r="JFY35" s="733"/>
      <c r="JFZ35" s="733"/>
      <c r="JGA35" s="733"/>
      <c r="JGB35" s="733"/>
      <c r="JGC35" s="733"/>
      <c r="JGD35" s="733"/>
      <c r="JGE35" s="733"/>
      <c r="JGF35" s="733"/>
      <c r="JGG35" s="733"/>
      <c r="JGH35" s="733"/>
      <c r="JGI35" s="733"/>
      <c r="JGJ35" s="733"/>
      <c r="JGK35" s="733"/>
      <c r="JGL35" s="733"/>
      <c r="JGM35" s="733"/>
      <c r="JGN35" s="733"/>
      <c r="JGO35" s="733"/>
      <c r="JGP35" s="733"/>
      <c r="JGQ35" s="733"/>
      <c r="JGR35" s="733"/>
      <c r="JGS35" s="733"/>
      <c r="JGT35" s="733"/>
      <c r="JGU35" s="733"/>
      <c r="JGV35" s="733"/>
      <c r="JGW35" s="733"/>
      <c r="JGX35" s="733"/>
      <c r="JGY35" s="733"/>
      <c r="JGZ35" s="733"/>
      <c r="JHA35" s="733"/>
      <c r="JHB35" s="733"/>
      <c r="JHC35" s="733"/>
      <c r="JHD35" s="733"/>
      <c r="JHE35" s="733"/>
      <c r="JHF35" s="733"/>
      <c r="JHG35" s="733"/>
      <c r="JHH35" s="733"/>
      <c r="JHI35" s="733"/>
      <c r="JHJ35" s="733"/>
      <c r="JHK35" s="733"/>
      <c r="JHL35" s="733"/>
      <c r="JHM35" s="733"/>
      <c r="JHN35" s="733"/>
      <c r="JHO35" s="733"/>
      <c r="JHP35" s="733"/>
      <c r="JHQ35" s="733"/>
      <c r="JHR35" s="733"/>
      <c r="JHS35" s="733"/>
      <c r="JHT35" s="733"/>
      <c r="JHU35" s="733"/>
      <c r="JHV35" s="733"/>
      <c r="JHW35" s="733"/>
      <c r="JHX35" s="733"/>
      <c r="JHY35" s="733"/>
      <c r="JHZ35" s="733"/>
      <c r="JIA35" s="733"/>
      <c r="JIB35" s="733"/>
      <c r="JIC35" s="733"/>
      <c r="JID35" s="733"/>
      <c r="JIE35" s="733"/>
      <c r="JIF35" s="733"/>
      <c r="JIG35" s="733"/>
      <c r="JIH35" s="733"/>
      <c r="JII35" s="733"/>
      <c r="JIJ35" s="733"/>
      <c r="JIK35" s="733"/>
      <c r="JIL35" s="733"/>
      <c r="JIM35" s="733"/>
      <c r="JIN35" s="733"/>
      <c r="JIO35" s="733"/>
      <c r="JIP35" s="733"/>
      <c r="JIQ35" s="733"/>
      <c r="JIR35" s="733"/>
      <c r="JIS35" s="733"/>
      <c r="JIT35" s="733"/>
      <c r="JIU35" s="733"/>
      <c r="JIV35" s="733"/>
      <c r="JIW35" s="733"/>
      <c r="JIX35" s="733"/>
      <c r="JIY35" s="733"/>
      <c r="JIZ35" s="733"/>
      <c r="JJA35" s="733"/>
      <c r="JJB35" s="733"/>
      <c r="JJC35" s="733"/>
      <c r="JJD35" s="733"/>
      <c r="JJE35" s="733"/>
      <c r="JJF35" s="733"/>
      <c r="JJG35" s="733"/>
      <c r="JJH35" s="733"/>
      <c r="JJI35" s="733"/>
      <c r="JJJ35" s="733"/>
      <c r="JJK35" s="733"/>
      <c r="JJL35" s="733"/>
      <c r="JJM35" s="733"/>
      <c r="JJN35" s="733"/>
      <c r="JJO35" s="733"/>
      <c r="JJP35" s="733"/>
      <c r="JJQ35" s="733"/>
      <c r="JJR35" s="733"/>
      <c r="JJS35" s="733"/>
      <c r="JJT35" s="733"/>
      <c r="JJU35" s="733"/>
      <c r="JJV35" s="733"/>
      <c r="JJW35" s="733"/>
      <c r="JJX35" s="733"/>
      <c r="JJY35" s="733"/>
      <c r="JJZ35" s="733"/>
      <c r="JKA35" s="733"/>
      <c r="JKB35" s="733"/>
      <c r="JKC35" s="733"/>
      <c r="JKD35" s="733"/>
      <c r="JKE35" s="733"/>
      <c r="JKF35" s="733"/>
      <c r="JKG35" s="733"/>
      <c r="JKH35" s="733"/>
      <c r="JKI35" s="733"/>
      <c r="JKJ35" s="733"/>
      <c r="JKK35" s="733"/>
      <c r="JKL35" s="733"/>
      <c r="JKM35" s="733"/>
      <c r="JKN35" s="733"/>
      <c r="JKO35" s="733"/>
      <c r="JKP35" s="733"/>
      <c r="JKQ35" s="733"/>
      <c r="JKR35" s="733"/>
      <c r="JKS35" s="733"/>
      <c r="JKT35" s="733"/>
      <c r="JKU35" s="733"/>
      <c r="JKV35" s="733"/>
      <c r="JKW35" s="733"/>
      <c r="JKX35" s="733"/>
      <c r="JKY35" s="733"/>
      <c r="JKZ35" s="733"/>
      <c r="JLA35" s="733"/>
      <c r="JLB35" s="733"/>
      <c r="JLC35" s="733"/>
      <c r="JLD35" s="733"/>
      <c r="JLE35" s="733"/>
      <c r="JLF35" s="733"/>
      <c r="JLG35" s="733"/>
      <c r="JLH35" s="733"/>
      <c r="JLI35" s="733"/>
      <c r="JLJ35" s="733"/>
      <c r="JLK35" s="733"/>
      <c r="JLL35" s="733"/>
      <c r="JLM35" s="733"/>
      <c r="JLN35" s="733"/>
      <c r="JLO35" s="733"/>
      <c r="JLP35" s="733"/>
      <c r="JLQ35" s="733"/>
      <c r="JLR35" s="733"/>
      <c r="JLS35" s="733"/>
      <c r="JLT35" s="733"/>
      <c r="JLU35" s="733"/>
      <c r="JLV35" s="733"/>
      <c r="JLW35" s="733"/>
      <c r="JLX35" s="733"/>
      <c r="JLY35" s="733"/>
      <c r="JLZ35" s="733"/>
      <c r="JMA35" s="733"/>
      <c r="JMB35" s="733"/>
      <c r="JMC35" s="733"/>
      <c r="JMD35" s="733"/>
      <c r="JME35" s="733"/>
      <c r="JMF35" s="733"/>
      <c r="JMG35" s="733"/>
      <c r="JMH35" s="733"/>
      <c r="JMI35" s="733"/>
      <c r="JMJ35" s="733"/>
      <c r="JMK35" s="733"/>
      <c r="JML35" s="733"/>
      <c r="JMM35" s="733"/>
      <c r="JMN35" s="733"/>
      <c r="JMO35" s="733"/>
      <c r="JMP35" s="733"/>
      <c r="JMQ35" s="733"/>
      <c r="JMR35" s="733"/>
      <c r="JMS35" s="733"/>
      <c r="JMT35" s="733"/>
      <c r="JMU35" s="733"/>
      <c r="JMV35" s="733"/>
      <c r="JMW35" s="733"/>
      <c r="JMX35" s="733"/>
      <c r="JMY35" s="733"/>
      <c r="JMZ35" s="733"/>
      <c r="JNA35" s="733"/>
      <c r="JNB35" s="733"/>
      <c r="JNC35" s="733"/>
      <c r="JND35" s="733"/>
      <c r="JNE35" s="733"/>
      <c r="JNF35" s="733"/>
      <c r="JNG35" s="733"/>
      <c r="JNH35" s="733"/>
      <c r="JNI35" s="733"/>
      <c r="JNJ35" s="733"/>
      <c r="JNK35" s="733"/>
      <c r="JNL35" s="733"/>
      <c r="JNM35" s="733"/>
      <c r="JNN35" s="733"/>
      <c r="JNO35" s="733"/>
      <c r="JNP35" s="733"/>
      <c r="JNQ35" s="733"/>
      <c r="JNR35" s="733"/>
      <c r="JNS35" s="733"/>
      <c r="JNT35" s="733"/>
      <c r="JNU35" s="733"/>
      <c r="JNV35" s="733"/>
      <c r="JNW35" s="733"/>
      <c r="JNX35" s="733"/>
      <c r="JNY35" s="733"/>
      <c r="JNZ35" s="733"/>
      <c r="JOA35" s="733"/>
      <c r="JOB35" s="733"/>
      <c r="JOC35" s="733"/>
      <c r="JOD35" s="733"/>
      <c r="JOE35" s="733"/>
      <c r="JOF35" s="733"/>
      <c r="JOG35" s="733"/>
      <c r="JOH35" s="733"/>
      <c r="JOI35" s="733"/>
      <c r="JOJ35" s="733"/>
      <c r="JOK35" s="733"/>
      <c r="JOL35" s="733"/>
      <c r="JOM35" s="733"/>
      <c r="JON35" s="733"/>
      <c r="JOO35" s="733"/>
      <c r="JOP35" s="733"/>
      <c r="JOQ35" s="733"/>
      <c r="JOR35" s="733"/>
      <c r="JOS35" s="733"/>
      <c r="JOT35" s="733"/>
      <c r="JOU35" s="733"/>
      <c r="JOV35" s="733"/>
      <c r="JOW35" s="733"/>
      <c r="JOX35" s="733"/>
      <c r="JOY35" s="733"/>
      <c r="JOZ35" s="733"/>
      <c r="JPA35" s="733"/>
      <c r="JPB35" s="733"/>
      <c r="JPC35" s="733"/>
      <c r="JPD35" s="733"/>
      <c r="JPE35" s="733"/>
      <c r="JPF35" s="733"/>
      <c r="JPG35" s="733"/>
      <c r="JPH35" s="733"/>
      <c r="JPI35" s="733"/>
      <c r="JPJ35" s="733"/>
      <c r="JPK35" s="733"/>
      <c r="JPL35" s="733"/>
      <c r="JPM35" s="733"/>
      <c r="JPN35" s="733"/>
      <c r="JPO35" s="733"/>
      <c r="JPP35" s="733"/>
      <c r="JPQ35" s="733"/>
      <c r="JPR35" s="733"/>
      <c r="JPS35" s="733"/>
      <c r="JPT35" s="733"/>
      <c r="JPU35" s="733"/>
      <c r="JPV35" s="733"/>
      <c r="JPW35" s="733"/>
      <c r="JPX35" s="733"/>
      <c r="JPY35" s="733"/>
      <c r="JPZ35" s="733"/>
      <c r="JQA35" s="733"/>
      <c r="JQB35" s="733"/>
      <c r="JQC35" s="733"/>
      <c r="JQD35" s="733"/>
      <c r="JQE35" s="733"/>
      <c r="JQF35" s="733"/>
      <c r="JQG35" s="733"/>
      <c r="JQH35" s="733"/>
      <c r="JQI35" s="733"/>
      <c r="JQJ35" s="733"/>
      <c r="JQK35" s="733"/>
      <c r="JQL35" s="733"/>
      <c r="JQM35" s="733"/>
      <c r="JQN35" s="733"/>
      <c r="JQO35" s="733"/>
      <c r="JQP35" s="733"/>
      <c r="JQQ35" s="733"/>
      <c r="JQR35" s="733"/>
      <c r="JQS35" s="733"/>
      <c r="JQT35" s="733"/>
      <c r="JQU35" s="733"/>
      <c r="JQV35" s="733"/>
      <c r="JQW35" s="733"/>
      <c r="JQX35" s="733"/>
      <c r="JQY35" s="733"/>
      <c r="JQZ35" s="733"/>
      <c r="JRA35" s="733"/>
      <c r="JRB35" s="733"/>
      <c r="JRC35" s="733"/>
      <c r="JRD35" s="733"/>
      <c r="JRE35" s="733"/>
      <c r="JRF35" s="733"/>
      <c r="JRG35" s="733"/>
      <c r="JRH35" s="733"/>
      <c r="JRI35" s="733"/>
      <c r="JRJ35" s="733"/>
      <c r="JRK35" s="733"/>
      <c r="JRL35" s="733"/>
      <c r="JRM35" s="733"/>
      <c r="JRN35" s="733"/>
      <c r="JRO35" s="733"/>
      <c r="JRP35" s="733"/>
      <c r="JRQ35" s="733"/>
      <c r="JRR35" s="733"/>
      <c r="JRS35" s="733"/>
      <c r="JRT35" s="733"/>
      <c r="JRU35" s="733"/>
      <c r="JRV35" s="733"/>
      <c r="JRW35" s="733"/>
      <c r="JRX35" s="733"/>
      <c r="JRY35" s="733"/>
      <c r="JRZ35" s="733"/>
      <c r="JSA35" s="733"/>
      <c r="JSB35" s="733"/>
      <c r="JSC35" s="733"/>
      <c r="JSD35" s="733"/>
      <c r="JSE35" s="733"/>
      <c r="JSF35" s="733"/>
      <c r="JSG35" s="733"/>
      <c r="JSH35" s="733"/>
      <c r="JSI35" s="733"/>
      <c r="JSJ35" s="733"/>
      <c r="JSK35" s="733"/>
      <c r="JSL35" s="733"/>
      <c r="JSM35" s="733"/>
      <c r="JSN35" s="733"/>
      <c r="JSO35" s="733"/>
      <c r="JSP35" s="733"/>
      <c r="JSQ35" s="733"/>
      <c r="JSR35" s="733"/>
      <c r="JSS35" s="733"/>
      <c r="JST35" s="733"/>
      <c r="JSU35" s="733"/>
      <c r="JSV35" s="733"/>
      <c r="JSW35" s="733"/>
      <c r="JSX35" s="733"/>
      <c r="JSY35" s="733"/>
      <c r="JSZ35" s="733"/>
      <c r="JTA35" s="733"/>
      <c r="JTB35" s="733"/>
      <c r="JTC35" s="733"/>
      <c r="JTD35" s="733"/>
      <c r="JTE35" s="733"/>
      <c r="JTF35" s="733"/>
      <c r="JTG35" s="733"/>
      <c r="JTH35" s="733"/>
      <c r="JTI35" s="733"/>
      <c r="JTJ35" s="733"/>
      <c r="JTK35" s="733"/>
      <c r="JTL35" s="733"/>
      <c r="JTM35" s="733"/>
      <c r="JTN35" s="733"/>
      <c r="JTO35" s="733"/>
      <c r="JTP35" s="733"/>
      <c r="JTQ35" s="733"/>
      <c r="JTR35" s="733"/>
      <c r="JTS35" s="733"/>
      <c r="JTT35" s="733"/>
      <c r="JTU35" s="733"/>
      <c r="JTV35" s="733"/>
      <c r="JTW35" s="733"/>
      <c r="JTX35" s="733"/>
      <c r="JTY35" s="733"/>
      <c r="JTZ35" s="733"/>
      <c r="JUA35" s="733"/>
      <c r="JUB35" s="733"/>
      <c r="JUC35" s="733"/>
      <c r="JUD35" s="733"/>
      <c r="JUE35" s="733"/>
      <c r="JUF35" s="733"/>
      <c r="JUG35" s="733"/>
      <c r="JUH35" s="733"/>
      <c r="JUI35" s="733"/>
      <c r="JUJ35" s="733"/>
      <c r="JUK35" s="733"/>
      <c r="JUL35" s="733"/>
      <c r="JUM35" s="733"/>
      <c r="JUN35" s="733"/>
      <c r="JUO35" s="733"/>
      <c r="JUP35" s="733"/>
      <c r="JUQ35" s="733"/>
      <c r="JUR35" s="733"/>
      <c r="JUS35" s="733"/>
      <c r="JUT35" s="733"/>
      <c r="JUU35" s="733"/>
      <c r="JUV35" s="733"/>
      <c r="JUW35" s="733"/>
      <c r="JUX35" s="733"/>
      <c r="JUY35" s="733"/>
      <c r="JUZ35" s="733"/>
      <c r="JVA35" s="733"/>
      <c r="JVB35" s="733"/>
      <c r="JVC35" s="733"/>
      <c r="JVD35" s="733"/>
      <c r="JVE35" s="733"/>
      <c r="JVF35" s="733"/>
      <c r="JVG35" s="733"/>
      <c r="JVH35" s="733"/>
      <c r="JVI35" s="733"/>
      <c r="JVJ35" s="733"/>
      <c r="JVK35" s="733"/>
      <c r="JVL35" s="733"/>
      <c r="JVM35" s="733"/>
      <c r="JVN35" s="733"/>
      <c r="JVO35" s="733"/>
      <c r="JVP35" s="733"/>
      <c r="JVQ35" s="733"/>
      <c r="JVR35" s="733"/>
      <c r="JVS35" s="733"/>
      <c r="JVT35" s="733"/>
      <c r="JVU35" s="733"/>
      <c r="JVV35" s="733"/>
      <c r="JVW35" s="733"/>
      <c r="JVX35" s="733"/>
      <c r="JVY35" s="733"/>
      <c r="JVZ35" s="733"/>
      <c r="JWA35" s="733"/>
      <c r="JWB35" s="733"/>
      <c r="JWC35" s="733"/>
      <c r="JWD35" s="733"/>
      <c r="JWE35" s="733"/>
      <c r="JWF35" s="733"/>
      <c r="JWG35" s="733"/>
      <c r="JWH35" s="733"/>
      <c r="JWI35" s="733"/>
      <c r="JWJ35" s="733"/>
      <c r="JWK35" s="733"/>
      <c r="JWL35" s="733"/>
      <c r="JWM35" s="733"/>
      <c r="JWN35" s="733"/>
      <c r="JWO35" s="733"/>
      <c r="JWP35" s="733"/>
      <c r="JWQ35" s="733"/>
      <c r="JWR35" s="733"/>
      <c r="JWS35" s="733"/>
      <c r="JWT35" s="733"/>
      <c r="JWU35" s="733"/>
      <c r="JWV35" s="733"/>
      <c r="JWW35" s="733"/>
      <c r="JWX35" s="733"/>
      <c r="JWY35" s="733"/>
      <c r="JWZ35" s="733"/>
      <c r="JXA35" s="733"/>
      <c r="JXB35" s="733"/>
      <c r="JXC35" s="733"/>
      <c r="JXD35" s="733"/>
      <c r="JXE35" s="733"/>
      <c r="JXF35" s="733"/>
      <c r="JXG35" s="733"/>
      <c r="JXH35" s="733"/>
      <c r="JXI35" s="733"/>
      <c r="JXJ35" s="733"/>
      <c r="JXK35" s="733"/>
      <c r="JXL35" s="733"/>
      <c r="JXM35" s="733"/>
      <c r="JXN35" s="733"/>
      <c r="JXO35" s="733"/>
      <c r="JXP35" s="733"/>
      <c r="JXQ35" s="733"/>
      <c r="JXR35" s="733"/>
      <c r="JXS35" s="733"/>
      <c r="JXT35" s="733"/>
      <c r="JXU35" s="733"/>
      <c r="JXV35" s="733"/>
      <c r="JXW35" s="733"/>
      <c r="JXX35" s="733"/>
      <c r="JXY35" s="733"/>
      <c r="JXZ35" s="733"/>
      <c r="JYA35" s="733"/>
      <c r="JYB35" s="733"/>
      <c r="JYC35" s="733"/>
      <c r="JYD35" s="733"/>
      <c r="JYE35" s="733"/>
      <c r="JYF35" s="733"/>
      <c r="JYG35" s="733"/>
      <c r="JYH35" s="733"/>
      <c r="JYI35" s="733"/>
      <c r="JYJ35" s="733"/>
      <c r="JYK35" s="733"/>
      <c r="JYL35" s="733"/>
      <c r="JYM35" s="733"/>
      <c r="JYN35" s="733"/>
      <c r="JYO35" s="733"/>
      <c r="JYP35" s="733"/>
      <c r="JYQ35" s="733"/>
      <c r="JYR35" s="733"/>
      <c r="JYS35" s="733"/>
      <c r="JYT35" s="733"/>
      <c r="JYU35" s="733"/>
      <c r="JYV35" s="733"/>
      <c r="JYW35" s="733"/>
      <c r="JYX35" s="733"/>
      <c r="JYY35" s="733"/>
      <c r="JYZ35" s="733"/>
      <c r="JZA35" s="733"/>
      <c r="JZB35" s="733"/>
      <c r="JZC35" s="733"/>
      <c r="JZD35" s="733"/>
      <c r="JZE35" s="733"/>
      <c r="JZF35" s="733"/>
      <c r="JZG35" s="733"/>
      <c r="JZH35" s="733"/>
      <c r="JZI35" s="733"/>
      <c r="JZJ35" s="733"/>
      <c r="JZK35" s="733"/>
      <c r="JZL35" s="733"/>
      <c r="JZM35" s="733"/>
      <c r="JZN35" s="733"/>
      <c r="JZO35" s="733"/>
      <c r="JZP35" s="733"/>
      <c r="JZQ35" s="733"/>
      <c r="JZR35" s="733"/>
      <c r="JZS35" s="733"/>
      <c r="JZT35" s="733"/>
      <c r="JZU35" s="733"/>
      <c r="JZV35" s="733"/>
      <c r="JZW35" s="733"/>
      <c r="JZX35" s="733"/>
      <c r="JZY35" s="733"/>
      <c r="JZZ35" s="733"/>
      <c r="KAA35" s="733"/>
      <c r="KAB35" s="733"/>
      <c r="KAC35" s="733"/>
      <c r="KAD35" s="733"/>
      <c r="KAE35" s="733"/>
      <c r="KAF35" s="733"/>
      <c r="KAG35" s="733"/>
      <c r="KAH35" s="733"/>
      <c r="KAI35" s="733"/>
      <c r="KAJ35" s="733"/>
      <c r="KAK35" s="733"/>
      <c r="KAL35" s="733"/>
      <c r="KAM35" s="733"/>
      <c r="KAN35" s="733"/>
      <c r="KAO35" s="733"/>
      <c r="KAP35" s="733"/>
      <c r="KAQ35" s="733"/>
      <c r="KAR35" s="733"/>
      <c r="KAS35" s="733"/>
      <c r="KAT35" s="733"/>
      <c r="KAU35" s="733"/>
      <c r="KAV35" s="733"/>
      <c r="KAW35" s="733"/>
      <c r="KAX35" s="733"/>
      <c r="KAY35" s="733"/>
      <c r="KAZ35" s="733"/>
      <c r="KBA35" s="733"/>
      <c r="KBB35" s="733"/>
      <c r="KBC35" s="733"/>
      <c r="KBD35" s="733"/>
      <c r="KBE35" s="733"/>
      <c r="KBF35" s="733"/>
      <c r="KBG35" s="733"/>
      <c r="KBH35" s="733"/>
      <c r="KBI35" s="733"/>
      <c r="KBJ35" s="733"/>
      <c r="KBK35" s="733"/>
      <c r="KBL35" s="733"/>
      <c r="KBM35" s="733"/>
      <c r="KBN35" s="733"/>
      <c r="KBO35" s="733"/>
      <c r="KBP35" s="733"/>
      <c r="KBQ35" s="733"/>
      <c r="KBR35" s="733"/>
      <c r="KBS35" s="733"/>
      <c r="KBT35" s="733"/>
      <c r="KBU35" s="733"/>
      <c r="KBV35" s="733"/>
      <c r="KBW35" s="733"/>
      <c r="KBX35" s="733"/>
      <c r="KBY35" s="733"/>
      <c r="KBZ35" s="733"/>
      <c r="KCA35" s="733"/>
      <c r="KCB35" s="733"/>
      <c r="KCC35" s="733"/>
      <c r="KCD35" s="733"/>
      <c r="KCE35" s="733"/>
      <c r="KCF35" s="733"/>
      <c r="KCG35" s="733"/>
      <c r="KCH35" s="733"/>
      <c r="KCI35" s="733"/>
      <c r="KCJ35" s="733"/>
      <c r="KCK35" s="733"/>
      <c r="KCL35" s="733"/>
      <c r="KCM35" s="733"/>
      <c r="KCN35" s="733"/>
      <c r="KCO35" s="733"/>
      <c r="KCP35" s="733"/>
      <c r="KCQ35" s="733"/>
      <c r="KCR35" s="733"/>
      <c r="KCS35" s="733"/>
      <c r="KCT35" s="733"/>
      <c r="KCU35" s="733"/>
      <c r="KCV35" s="733"/>
      <c r="KCW35" s="733"/>
      <c r="KCX35" s="733"/>
      <c r="KCY35" s="733"/>
      <c r="KCZ35" s="733"/>
      <c r="KDA35" s="733"/>
      <c r="KDB35" s="733"/>
      <c r="KDC35" s="733"/>
      <c r="KDD35" s="733"/>
      <c r="KDE35" s="733"/>
      <c r="KDF35" s="733"/>
      <c r="KDG35" s="733"/>
      <c r="KDH35" s="733"/>
      <c r="KDI35" s="733"/>
      <c r="KDJ35" s="733"/>
      <c r="KDK35" s="733"/>
      <c r="KDL35" s="733"/>
      <c r="KDM35" s="733"/>
      <c r="KDN35" s="733"/>
      <c r="KDO35" s="733"/>
      <c r="KDP35" s="733"/>
      <c r="KDQ35" s="733"/>
      <c r="KDR35" s="733"/>
      <c r="KDS35" s="733"/>
      <c r="KDT35" s="733"/>
      <c r="KDU35" s="733"/>
      <c r="KDV35" s="733"/>
      <c r="KDW35" s="733"/>
      <c r="KDX35" s="733"/>
      <c r="KDY35" s="733"/>
      <c r="KDZ35" s="733"/>
      <c r="KEA35" s="733"/>
      <c r="KEB35" s="733"/>
      <c r="KEC35" s="733"/>
      <c r="KED35" s="733"/>
      <c r="KEE35" s="733"/>
      <c r="KEF35" s="733"/>
      <c r="KEG35" s="733"/>
      <c r="KEH35" s="733"/>
      <c r="KEI35" s="733"/>
      <c r="KEJ35" s="733"/>
      <c r="KEK35" s="733"/>
      <c r="KEL35" s="733"/>
      <c r="KEM35" s="733"/>
      <c r="KEN35" s="733"/>
      <c r="KEO35" s="733"/>
      <c r="KEP35" s="733"/>
      <c r="KEQ35" s="733"/>
      <c r="KER35" s="733"/>
      <c r="KES35" s="733"/>
      <c r="KET35" s="733"/>
      <c r="KEU35" s="733"/>
      <c r="KEV35" s="733"/>
      <c r="KEW35" s="733"/>
      <c r="KEX35" s="733"/>
      <c r="KEY35" s="733"/>
      <c r="KEZ35" s="733"/>
      <c r="KFA35" s="733"/>
      <c r="KFB35" s="733"/>
      <c r="KFC35" s="733"/>
      <c r="KFD35" s="733"/>
      <c r="KFE35" s="733"/>
      <c r="KFF35" s="733"/>
      <c r="KFG35" s="733"/>
      <c r="KFH35" s="733"/>
      <c r="KFI35" s="733"/>
      <c r="KFJ35" s="733"/>
      <c r="KFK35" s="733"/>
      <c r="KFL35" s="733"/>
      <c r="KFM35" s="733"/>
      <c r="KFN35" s="733"/>
      <c r="KFO35" s="733"/>
      <c r="KFP35" s="733"/>
      <c r="KFQ35" s="733"/>
      <c r="KFR35" s="733"/>
      <c r="KFS35" s="733"/>
      <c r="KFT35" s="733"/>
      <c r="KFU35" s="733"/>
      <c r="KFV35" s="733"/>
      <c r="KFW35" s="733"/>
      <c r="KFX35" s="733"/>
      <c r="KFY35" s="733"/>
      <c r="KFZ35" s="733"/>
      <c r="KGA35" s="733"/>
      <c r="KGB35" s="733"/>
      <c r="KGC35" s="733"/>
      <c r="KGD35" s="733"/>
      <c r="KGE35" s="733"/>
      <c r="KGF35" s="733"/>
      <c r="KGG35" s="733"/>
      <c r="KGH35" s="733"/>
      <c r="KGI35" s="733"/>
      <c r="KGJ35" s="733"/>
      <c r="KGK35" s="733"/>
      <c r="KGL35" s="733"/>
      <c r="KGM35" s="733"/>
      <c r="KGN35" s="733"/>
      <c r="KGO35" s="733"/>
      <c r="KGP35" s="733"/>
      <c r="KGQ35" s="733"/>
      <c r="KGR35" s="733"/>
      <c r="KGS35" s="733"/>
      <c r="KGT35" s="733"/>
      <c r="KGU35" s="733"/>
      <c r="KGV35" s="733"/>
      <c r="KGW35" s="733"/>
      <c r="KGX35" s="733"/>
      <c r="KGY35" s="733"/>
      <c r="KGZ35" s="733"/>
      <c r="KHA35" s="733"/>
      <c r="KHB35" s="733"/>
      <c r="KHC35" s="733"/>
      <c r="KHD35" s="733"/>
      <c r="KHE35" s="733"/>
      <c r="KHF35" s="733"/>
      <c r="KHG35" s="733"/>
      <c r="KHH35" s="733"/>
      <c r="KHI35" s="733"/>
      <c r="KHJ35" s="733"/>
      <c r="KHK35" s="733"/>
      <c r="KHL35" s="733"/>
      <c r="KHM35" s="733"/>
      <c r="KHN35" s="733"/>
      <c r="KHO35" s="733"/>
      <c r="KHP35" s="733"/>
      <c r="KHQ35" s="733"/>
      <c r="KHR35" s="733"/>
      <c r="KHS35" s="733"/>
      <c r="KHT35" s="733"/>
      <c r="KHU35" s="733"/>
      <c r="KHV35" s="733"/>
      <c r="KHW35" s="733"/>
      <c r="KHX35" s="733"/>
      <c r="KHY35" s="733"/>
      <c r="KHZ35" s="733"/>
      <c r="KIA35" s="733"/>
      <c r="KIB35" s="733"/>
      <c r="KIC35" s="733"/>
      <c r="KID35" s="733"/>
      <c r="KIE35" s="733"/>
      <c r="KIF35" s="733"/>
      <c r="KIG35" s="733"/>
      <c r="KIH35" s="733"/>
      <c r="KII35" s="733"/>
      <c r="KIJ35" s="733"/>
      <c r="KIK35" s="733"/>
      <c r="KIL35" s="733"/>
      <c r="KIM35" s="733"/>
      <c r="KIN35" s="733"/>
      <c r="KIO35" s="733"/>
      <c r="KIP35" s="733"/>
      <c r="KIQ35" s="733"/>
      <c r="KIR35" s="733"/>
      <c r="KIS35" s="733"/>
      <c r="KIT35" s="733"/>
      <c r="KIU35" s="733"/>
      <c r="KIV35" s="733"/>
      <c r="KIW35" s="733"/>
      <c r="KIX35" s="733"/>
      <c r="KIY35" s="733"/>
      <c r="KIZ35" s="733"/>
      <c r="KJA35" s="733"/>
      <c r="KJB35" s="733"/>
      <c r="KJC35" s="733"/>
      <c r="KJD35" s="733"/>
      <c r="KJE35" s="733"/>
      <c r="KJF35" s="733"/>
      <c r="KJG35" s="733"/>
      <c r="KJH35" s="733"/>
      <c r="KJI35" s="733"/>
      <c r="KJJ35" s="733"/>
      <c r="KJK35" s="733"/>
      <c r="KJL35" s="733"/>
      <c r="KJM35" s="733"/>
      <c r="KJN35" s="733"/>
      <c r="KJO35" s="733"/>
      <c r="KJP35" s="733"/>
      <c r="KJQ35" s="733"/>
      <c r="KJR35" s="733"/>
      <c r="KJS35" s="733"/>
      <c r="KJT35" s="733"/>
      <c r="KJU35" s="733"/>
      <c r="KJV35" s="733"/>
      <c r="KJW35" s="733"/>
      <c r="KJX35" s="733"/>
      <c r="KJY35" s="733"/>
      <c r="KJZ35" s="733"/>
      <c r="KKA35" s="733"/>
      <c r="KKB35" s="733"/>
      <c r="KKC35" s="733"/>
      <c r="KKD35" s="733"/>
      <c r="KKE35" s="733"/>
      <c r="KKF35" s="733"/>
      <c r="KKG35" s="733"/>
      <c r="KKH35" s="733"/>
      <c r="KKI35" s="733"/>
      <c r="KKJ35" s="733"/>
      <c r="KKK35" s="733"/>
      <c r="KKL35" s="733"/>
      <c r="KKM35" s="733"/>
      <c r="KKN35" s="733"/>
      <c r="KKO35" s="733"/>
      <c r="KKP35" s="733"/>
      <c r="KKQ35" s="733"/>
      <c r="KKR35" s="733"/>
      <c r="KKS35" s="733"/>
      <c r="KKT35" s="733"/>
      <c r="KKU35" s="733"/>
      <c r="KKV35" s="733"/>
      <c r="KKW35" s="733"/>
      <c r="KKX35" s="733"/>
      <c r="KKY35" s="733"/>
      <c r="KKZ35" s="733"/>
      <c r="KLA35" s="733"/>
      <c r="KLB35" s="733"/>
      <c r="KLC35" s="733"/>
      <c r="KLD35" s="733"/>
      <c r="KLE35" s="733"/>
      <c r="KLF35" s="733"/>
      <c r="KLG35" s="733"/>
      <c r="KLH35" s="733"/>
      <c r="KLI35" s="733"/>
      <c r="KLJ35" s="733"/>
      <c r="KLK35" s="733"/>
      <c r="KLL35" s="733"/>
      <c r="KLM35" s="733"/>
      <c r="KLN35" s="733"/>
      <c r="KLO35" s="733"/>
      <c r="KLP35" s="733"/>
      <c r="KLQ35" s="733"/>
      <c r="KLR35" s="733"/>
      <c r="KLS35" s="733"/>
      <c r="KLT35" s="733"/>
      <c r="KLU35" s="733"/>
      <c r="KLV35" s="733"/>
      <c r="KLW35" s="733"/>
      <c r="KLX35" s="733"/>
      <c r="KLY35" s="733"/>
      <c r="KLZ35" s="733"/>
      <c r="KMA35" s="733"/>
      <c r="KMB35" s="733"/>
      <c r="KMC35" s="733"/>
      <c r="KMD35" s="733"/>
      <c r="KME35" s="733"/>
      <c r="KMF35" s="733"/>
      <c r="KMG35" s="733"/>
      <c r="KMH35" s="733"/>
      <c r="KMI35" s="733"/>
      <c r="KMJ35" s="733"/>
      <c r="KMK35" s="733"/>
      <c r="KML35" s="733"/>
      <c r="KMM35" s="733"/>
      <c r="KMN35" s="733"/>
      <c r="KMO35" s="733"/>
      <c r="KMP35" s="733"/>
      <c r="KMQ35" s="733"/>
      <c r="KMR35" s="733"/>
      <c r="KMS35" s="733"/>
      <c r="KMT35" s="733"/>
      <c r="KMU35" s="733"/>
      <c r="KMV35" s="733"/>
      <c r="KMW35" s="733"/>
      <c r="KMX35" s="733"/>
      <c r="KMY35" s="733"/>
      <c r="KMZ35" s="733"/>
      <c r="KNA35" s="733"/>
      <c r="KNB35" s="733"/>
      <c r="KNC35" s="733"/>
      <c r="KND35" s="733"/>
      <c r="KNE35" s="733"/>
      <c r="KNF35" s="733"/>
      <c r="KNG35" s="733"/>
      <c r="KNH35" s="733"/>
      <c r="KNI35" s="733"/>
      <c r="KNJ35" s="733"/>
      <c r="KNK35" s="733"/>
      <c r="KNL35" s="733"/>
      <c r="KNM35" s="733"/>
      <c r="KNN35" s="733"/>
      <c r="KNO35" s="733"/>
      <c r="KNP35" s="733"/>
      <c r="KNQ35" s="733"/>
      <c r="KNR35" s="733"/>
      <c r="KNS35" s="733"/>
      <c r="KNT35" s="733"/>
      <c r="KNU35" s="733"/>
      <c r="KNV35" s="733"/>
      <c r="KNW35" s="733"/>
      <c r="KNX35" s="733"/>
      <c r="KNY35" s="733"/>
      <c r="KNZ35" s="733"/>
      <c r="KOA35" s="733"/>
      <c r="KOB35" s="733"/>
      <c r="KOC35" s="733"/>
      <c r="KOD35" s="733"/>
      <c r="KOE35" s="733"/>
      <c r="KOF35" s="733"/>
      <c r="KOG35" s="733"/>
      <c r="KOH35" s="733"/>
      <c r="KOI35" s="733"/>
      <c r="KOJ35" s="733"/>
      <c r="KOK35" s="733"/>
      <c r="KOL35" s="733"/>
      <c r="KOM35" s="733"/>
      <c r="KON35" s="733"/>
      <c r="KOO35" s="733"/>
      <c r="KOP35" s="733"/>
      <c r="KOQ35" s="733"/>
      <c r="KOR35" s="733"/>
      <c r="KOS35" s="733"/>
      <c r="KOT35" s="733"/>
      <c r="KOU35" s="733"/>
      <c r="KOV35" s="733"/>
      <c r="KOW35" s="733"/>
      <c r="KOX35" s="733"/>
      <c r="KOY35" s="733"/>
      <c r="KOZ35" s="733"/>
      <c r="KPA35" s="733"/>
      <c r="KPB35" s="733"/>
      <c r="KPC35" s="733"/>
      <c r="KPD35" s="733"/>
      <c r="KPE35" s="733"/>
      <c r="KPF35" s="733"/>
      <c r="KPG35" s="733"/>
      <c r="KPH35" s="733"/>
      <c r="KPI35" s="733"/>
      <c r="KPJ35" s="733"/>
      <c r="KPK35" s="733"/>
      <c r="KPL35" s="733"/>
      <c r="KPM35" s="733"/>
      <c r="KPN35" s="733"/>
      <c r="KPO35" s="733"/>
      <c r="KPP35" s="733"/>
      <c r="KPQ35" s="733"/>
      <c r="KPR35" s="733"/>
      <c r="KPS35" s="733"/>
      <c r="KPT35" s="733"/>
      <c r="KPU35" s="733"/>
      <c r="KPV35" s="733"/>
      <c r="KPW35" s="733"/>
      <c r="KPX35" s="733"/>
      <c r="KPY35" s="733"/>
      <c r="KPZ35" s="733"/>
      <c r="KQA35" s="733"/>
      <c r="KQB35" s="733"/>
      <c r="KQC35" s="733"/>
      <c r="KQD35" s="733"/>
      <c r="KQE35" s="733"/>
      <c r="KQF35" s="733"/>
      <c r="KQG35" s="733"/>
      <c r="KQH35" s="733"/>
      <c r="KQI35" s="733"/>
      <c r="KQJ35" s="733"/>
      <c r="KQK35" s="733"/>
      <c r="KQL35" s="733"/>
      <c r="KQM35" s="733"/>
      <c r="KQN35" s="733"/>
      <c r="KQO35" s="733"/>
      <c r="KQP35" s="733"/>
      <c r="KQQ35" s="733"/>
      <c r="KQR35" s="733"/>
      <c r="KQS35" s="733"/>
      <c r="KQT35" s="733"/>
      <c r="KQU35" s="733"/>
      <c r="KQV35" s="733"/>
      <c r="KQW35" s="733"/>
      <c r="KQX35" s="733"/>
      <c r="KQY35" s="733"/>
      <c r="KQZ35" s="733"/>
      <c r="KRA35" s="733"/>
      <c r="KRB35" s="733"/>
      <c r="KRC35" s="733"/>
      <c r="KRD35" s="733"/>
      <c r="KRE35" s="733"/>
      <c r="KRF35" s="733"/>
      <c r="KRG35" s="733"/>
      <c r="KRH35" s="733"/>
      <c r="KRI35" s="733"/>
      <c r="KRJ35" s="733"/>
      <c r="KRK35" s="733"/>
      <c r="KRL35" s="733"/>
      <c r="KRM35" s="733"/>
      <c r="KRN35" s="733"/>
      <c r="KRO35" s="733"/>
      <c r="KRP35" s="733"/>
      <c r="KRQ35" s="733"/>
      <c r="KRR35" s="733"/>
      <c r="KRS35" s="733"/>
      <c r="KRT35" s="733"/>
      <c r="KRU35" s="733"/>
      <c r="KRV35" s="733"/>
      <c r="KRW35" s="733"/>
      <c r="KRX35" s="733"/>
      <c r="KRY35" s="733"/>
      <c r="KRZ35" s="733"/>
      <c r="KSA35" s="733"/>
      <c r="KSB35" s="733"/>
      <c r="KSC35" s="733"/>
      <c r="KSD35" s="733"/>
      <c r="KSE35" s="733"/>
      <c r="KSF35" s="733"/>
      <c r="KSG35" s="733"/>
      <c r="KSH35" s="733"/>
      <c r="KSI35" s="733"/>
      <c r="KSJ35" s="733"/>
      <c r="KSK35" s="733"/>
      <c r="KSL35" s="733"/>
      <c r="KSM35" s="733"/>
      <c r="KSN35" s="733"/>
      <c r="KSO35" s="733"/>
      <c r="KSP35" s="733"/>
      <c r="KSQ35" s="733"/>
      <c r="KSR35" s="733"/>
      <c r="KSS35" s="733"/>
      <c r="KST35" s="733"/>
      <c r="KSU35" s="733"/>
      <c r="KSV35" s="733"/>
      <c r="KSW35" s="733"/>
      <c r="KSX35" s="733"/>
      <c r="KSY35" s="733"/>
      <c r="KSZ35" s="733"/>
      <c r="KTA35" s="733"/>
      <c r="KTB35" s="733"/>
      <c r="KTC35" s="733"/>
      <c r="KTD35" s="733"/>
      <c r="KTE35" s="733"/>
      <c r="KTF35" s="733"/>
      <c r="KTG35" s="733"/>
      <c r="KTH35" s="733"/>
      <c r="KTI35" s="733"/>
      <c r="KTJ35" s="733"/>
      <c r="KTK35" s="733"/>
      <c r="KTL35" s="733"/>
      <c r="KTM35" s="733"/>
      <c r="KTN35" s="733"/>
      <c r="KTO35" s="733"/>
      <c r="KTP35" s="733"/>
      <c r="KTQ35" s="733"/>
      <c r="KTR35" s="733"/>
      <c r="KTS35" s="733"/>
      <c r="KTT35" s="733"/>
      <c r="KTU35" s="733"/>
      <c r="KTV35" s="733"/>
      <c r="KTW35" s="733"/>
      <c r="KTX35" s="733"/>
      <c r="KTY35" s="733"/>
      <c r="KTZ35" s="733"/>
      <c r="KUA35" s="733"/>
      <c r="KUB35" s="733"/>
      <c r="KUC35" s="733"/>
      <c r="KUD35" s="733"/>
      <c r="KUE35" s="733"/>
      <c r="KUF35" s="733"/>
      <c r="KUG35" s="733"/>
      <c r="KUH35" s="733"/>
      <c r="KUI35" s="733"/>
      <c r="KUJ35" s="733"/>
      <c r="KUK35" s="733"/>
      <c r="KUL35" s="733"/>
      <c r="KUM35" s="733"/>
      <c r="KUN35" s="733"/>
      <c r="KUO35" s="733"/>
      <c r="KUP35" s="733"/>
      <c r="KUQ35" s="733"/>
      <c r="KUR35" s="733"/>
      <c r="KUS35" s="733"/>
      <c r="KUT35" s="733"/>
      <c r="KUU35" s="733"/>
      <c r="KUV35" s="733"/>
      <c r="KUW35" s="733"/>
      <c r="KUX35" s="733"/>
      <c r="KUY35" s="733"/>
      <c r="KUZ35" s="733"/>
      <c r="KVA35" s="733"/>
      <c r="KVB35" s="733"/>
      <c r="KVC35" s="733"/>
      <c r="KVD35" s="733"/>
      <c r="KVE35" s="733"/>
      <c r="KVF35" s="733"/>
      <c r="KVG35" s="733"/>
      <c r="KVH35" s="733"/>
      <c r="KVI35" s="733"/>
      <c r="KVJ35" s="733"/>
      <c r="KVK35" s="733"/>
      <c r="KVL35" s="733"/>
      <c r="KVM35" s="733"/>
      <c r="KVN35" s="733"/>
      <c r="KVO35" s="733"/>
      <c r="KVP35" s="733"/>
      <c r="KVQ35" s="733"/>
      <c r="KVR35" s="733"/>
      <c r="KVS35" s="733"/>
      <c r="KVT35" s="733"/>
      <c r="KVU35" s="733"/>
      <c r="KVV35" s="733"/>
      <c r="KVW35" s="733"/>
      <c r="KVX35" s="733"/>
      <c r="KVY35" s="733"/>
      <c r="KVZ35" s="733"/>
      <c r="KWA35" s="733"/>
      <c r="KWB35" s="733"/>
      <c r="KWC35" s="733"/>
      <c r="KWD35" s="733"/>
      <c r="KWE35" s="733"/>
      <c r="KWF35" s="733"/>
      <c r="KWG35" s="733"/>
      <c r="KWH35" s="733"/>
      <c r="KWI35" s="733"/>
      <c r="KWJ35" s="733"/>
      <c r="KWK35" s="733"/>
      <c r="KWL35" s="733"/>
      <c r="KWM35" s="733"/>
      <c r="KWN35" s="733"/>
      <c r="KWO35" s="733"/>
      <c r="KWP35" s="733"/>
      <c r="KWQ35" s="733"/>
      <c r="KWR35" s="733"/>
      <c r="KWS35" s="733"/>
      <c r="KWT35" s="733"/>
      <c r="KWU35" s="733"/>
      <c r="KWV35" s="733"/>
      <c r="KWW35" s="733"/>
      <c r="KWX35" s="733"/>
      <c r="KWY35" s="733"/>
      <c r="KWZ35" s="733"/>
      <c r="KXA35" s="733"/>
      <c r="KXB35" s="733"/>
      <c r="KXC35" s="733"/>
      <c r="KXD35" s="733"/>
      <c r="KXE35" s="733"/>
      <c r="KXF35" s="733"/>
      <c r="KXG35" s="733"/>
      <c r="KXH35" s="733"/>
      <c r="KXI35" s="733"/>
      <c r="KXJ35" s="733"/>
      <c r="KXK35" s="733"/>
      <c r="KXL35" s="733"/>
      <c r="KXM35" s="733"/>
      <c r="KXN35" s="733"/>
      <c r="KXO35" s="733"/>
      <c r="KXP35" s="733"/>
      <c r="KXQ35" s="733"/>
      <c r="KXR35" s="733"/>
      <c r="KXS35" s="733"/>
      <c r="KXT35" s="733"/>
      <c r="KXU35" s="733"/>
      <c r="KXV35" s="733"/>
      <c r="KXW35" s="733"/>
      <c r="KXX35" s="733"/>
      <c r="KXY35" s="733"/>
      <c r="KXZ35" s="733"/>
      <c r="KYA35" s="733"/>
      <c r="KYB35" s="733"/>
      <c r="KYC35" s="733"/>
      <c r="KYD35" s="733"/>
      <c r="KYE35" s="733"/>
      <c r="KYF35" s="733"/>
      <c r="KYG35" s="733"/>
      <c r="KYH35" s="733"/>
      <c r="KYI35" s="733"/>
      <c r="KYJ35" s="733"/>
      <c r="KYK35" s="733"/>
      <c r="KYL35" s="733"/>
      <c r="KYM35" s="733"/>
      <c r="KYN35" s="733"/>
      <c r="KYO35" s="733"/>
      <c r="KYP35" s="733"/>
      <c r="KYQ35" s="733"/>
      <c r="KYR35" s="733"/>
      <c r="KYS35" s="733"/>
      <c r="KYT35" s="733"/>
      <c r="KYU35" s="733"/>
      <c r="KYV35" s="733"/>
      <c r="KYW35" s="733"/>
      <c r="KYX35" s="733"/>
      <c r="KYY35" s="733"/>
      <c r="KYZ35" s="733"/>
      <c r="KZA35" s="733"/>
      <c r="KZB35" s="733"/>
      <c r="KZC35" s="733"/>
      <c r="KZD35" s="733"/>
      <c r="KZE35" s="733"/>
      <c r="KZF35" s="733"/>
      <c r="KZG35" s="733"/>
      <c r="KZH35" s="733"/>
      <c r="KZI35" s="733"/>
      <c r="KZJ35" s="733"/>
      <c r="KZK35" s="733"/>
      <c r="KZL35" s="733"/>
      <c r="KZM35" s="733"/>
      <c r="KZN35" s="733"/>
      <c r="KZO35" s="733"/>
      <c r="KZP35" s="733"/>
      <c r="KZQ35" s="733"/>
      <c r="KZR35" s="733"/>
      <c r="KZS35" s="733"/>
      <c r="KZT35" s="733"/>
      <c r="KZU35" s="733"/>
      <c r="KZV35" s="733"/>
      <c r="KZW35" s="733"/>
      <c r="KZX35" s="733"/>
      <c r="KZY35" s="733"/>
      <c r="KZZ35" s="733"/>
      <c r="LAA35" s="733"/>
      <c r="LAB35" s="733"/>
      <c r="LAC35" s="733"/>
      <c r="LAD35" s="733"/>
      <c r="LAE35" s="733"/>
      <c r="LAF35" s="733"/>
      <c r="LAG35" s="733"/>
      <c r="LAH35" s="733"/>
      <c r="LAI35" s="733"/>
      <c r="LAJ35" s="733"/>
      <c r="LAK35" s="733"/>
      <c r="LAL35" s="733"/>
      <c r="LAM35" s="733"/>
      <c r="LAN35" s="733"/>
      <c r="LAO35" s="733"/>
      <c r="LAP35" s="733"/>
      <c r="LAQ35" s="733"/>
      <c r="LAR35" s="733"/>
      <c r="LAS35" s="733"/>
      <c r="LAT35" s="733"/>
      <c r="LAU35" s="733"/>
      <c r="LAV35" s="733"/>
      <c r="LAW35" s="733"/>
      <c r="LAX35" s="733"/>
      <c r="LAY35" s="733"/>
      <c r="LAZ35" s="733"/>
      <c r="LBA35" s="733"/>
      <c r="LBB35" s="733"/>
      <c r="LBC35" s="733"/>
      <c r="LBD35" s="733"/>
      <c r="LBE35" s="733"/>
      <c r="LBF35" s="733"/>
      <c r="LBG35" s="733"/>
      <c r="LBH35" s="733"/>
      <c r="LBI35" s="733"/>
      <c r="LBJ35" s="733"/>
      <c r="LBK35" s="733"/>
      <c r="LBL35" s="733"/>
      <c r="LBM35" s="733"/>
      <c r="LBN35" s="733"/>
      <c r="LBO35" s="733"/>
      <c r="LBP35" s="733"/>
      <c r="LBQ35" s="733"/>
      <c r="LBR35" s="733"/>
      <c r="LBS35" s="733"/>
      <c r="LBT35" s="733"/>
      <c r="LBU35" s="733"/>
      <c r="LBV35" s="733"/>
      <c r="LBW35" s="733"/>
      <c r="LBX35" s="733"/>
      <c r="LBY35" s="733"/>
      <c r="LBZ35" s="733"/>
      <c r="LCA35" s="733"/>
      <c r="LCB35" s="733"/>
      <c r="LCC35" s="733"/>
      <c r="LCD35" s="733"/>
      <c r="LCE35" s="733"/>
      <c r="LCF35" s="733"/>
      <c r="LCG35" s="733"/>
      <c r="LCH35" s="733"/>
      <c r="LCI35" s="733"/>
      <c r="LCJ35" s="733"/>
      <c r="LCK35" s="733"/>
      <c r="LCL35" s="733"/>
      <c r="LCM35" s="733"/>
      <c r="LCN35" s="733"/>
      <c r="LCO35" s="733"/>
      <c r="LCP35" s="733"/>
      <c r="LCQ35" s="733"/>
      <c r="LCR35" s="733"/>
      <c r="LCS35" s="733"/>
      <c r="LCT35" s="733"/>
      <c r="LCU35" s="733"/>
      <c r="LCV35" s="733"/>
      <c r="LCW35" s="733"/>
      <c r="LCX35" s="733"/>
      <c r="LCY35" s="733"/>
      <c r="LCZ35" s="733"/>
      <c r="LDA35" s="733"/>
      <c r="LDB35" s="733"/>
      <c r="LDC35" s="733"/>
      <c r="LDD35" s="733"/>
      <c r="LDE35" s="733"/>
      <c r="LDF35" s="733"/>
      <c r="LDG35" s="733"/>
      <c r="LDH35" s="733"/>
      <c r="LDI35" s="733"/>
      <c r="LDJ35" s="733"/>
      <c r="LDK35" s="733"/>
      <c r="LDL35" s="733"/>
      <c r="LDM35" s="733"/>
      <c r="LDN35" s="733"/>
      <c r="LDO35" s="733"/>
      <c r="LDP35" s="733"/>
      <c r="LDQ35" s="733"/>
      <c r="LDR35" s="733"/>
      <c r="LDS35" s="733"/>
      <c r="LDT35" s="733"/>
      <c r="LDU35" s="733"/>
      <c r="LDV35" s="733"/>
      <c r="LDW35" s="733"/>
      <c r="LDX35" s="733"/>
      <c r="LDY35" s="733"/>
      <c r="LDZ35" s="733"/>
      <c r="LEA35" s="733"/>
      <c r="LEB35" s="733"/>
      <c r="LEC35" s="733"/>
      <c r="LED35" s="733"/>
      <c r="LEE35" s="733"/>
      <c r="LEF35" s="733"/>
      <c r="LEG35" s="733"/>
      <c r="LEH35" s="733"/>
      <c r="LEI35" s="733"/>
      <c r="LEJ35" s="733"/>
      <c r="LEK35" s="733"/>
      <c r="LEL35" s="733"/>
      <c r="LEM35" s="733"/>
      <c r="LEN35" s="733"/>
      <c r="LEO35" s="733"/>
      <c r="LEP35" s="733"/>
      <c r="LEQ35" s="733"/>
      <c r="LER35" s="733"/>
      <c r="LES35" s="733"/>
      <c r="LET35" s="733"/>
      <c r="LEU35" s="733"/>
      <c r="LEV35" s="733"/>
      <c r="LEW35" s="733"/>
      <c r="LEX35" s="733"/>
      <c r="LEY35" s="733"/>
      <c r="LEZ35" s="733"/>
      <c r="LFA35" s="733"/>
      <c r="LFB35" s="733"/>
      <c r="LFC35" s="733"/>
      <c r="LFD35" s="733"/>
      <c r="LFE35" s="733"/>
      <c r="LFF35" s="733"/>
      <c r="LFG35" s="733"/>
      <c r="LFH35" s="733"/>
      <c r="LFI35" s="733"/>
      <c r="LFJ35" s="733"/>
      <c r="LFK35" s="733"/>
      <c r="LFL35" s="733"/>
      <c r="LFM35" s="733"/>
      <c r="LFN35" s="733"/>
      <c r="LFO35" s="733"/>
      <c r="LFP35" s="733"/>
      <c r="LFQ35" s="733"/>
      <c r="LFR35" s="733"/>
      <c r="LFS35" s="733"/>
      <c r="LFT35" s="733"/>
      <c r="LFU35" s="733"/>
      <c r="LFV35" s="733"/>
      <c r="LFW35" s="733"/>
      <c r="LFX35" s="733"/>
      <c r="LFY35" s="733"/>
      <c r="LFZ35" s="733"/>
      <c r="LGA35" s="733"/>
      <c r="LGB35" s="733"/>
      <c r="LGC35" s="733"/>
      <c r="LGD35" s="733"/>
      <c r="LGE35" s="733"/>
      <c r="LGF35" s="733"/>
      <c r="LGG35" s="733"/>
      <c r="LGH35" s="733"/>
      <c r="LGI35" s="733"/>
      <c r="LGJ35" s="733"/>
      <c r="LGK35" s="733"/>
      <c r="LGL35" s="733"/>
      <c r="LGM35" s="733"/>
      <c r="LGN35" s="733"/>
      <c r="LGO35" s="733"/>
      <c r="LGP35" s="733"/>
      <c r="LGQ35" s="733"/>
      <c r="LGR35" s="733"/>
      <c r="LGS35" s="733"/>
      <c r="LGT35" s="733"/>
      <c r="LGU35" s="733"/>
      <c r="LGV35" s="733"/>
      <c r="LGW35" s="733"/>
      <c r="LGX35" s="733"/>
      <c r="LGY35" s="733"/>
      <c r="LGZ35" s="733"/>
      <c r="LHA35" s="733"/>
      <c r="LHB35" s="733"/>
      <c r="LHC35" s="733"/>
      <c r="LHD35" s="733"/>
      <c r="LHE35" s="733"/>
      <c r="LHF35" s="733"/>
      <c r="LHG35" s="733"/>
      <c r="LHH35" s="733"/>
      <c r="LHI35" s="733"/>
      <c r="LHJ35" s="733"/>
      <c r="LHK35" s="733"/>
      <c r="LHL35" s="733"/>
      <c r="LHM35" s="733"/>
      <c r="LHN35" s="733"/>
      <c r="LHO35" s="733"/>
      <c r="LHP35" s="733"/>
      <c r="LHQ35" s="733"/>
      <c r="LHR35" s="733"/>
      <c r="LHS35" s="733"/>
      <c r="LHT35" s="733"/>
      <c r="LHU35" s="733"/>
      <c r="LHV35" s="733"/>
      <c r="LHW35" s="733"/>
      <c r="LHX35" s="733"/>
      <c r="LHY35" s="733"/>
      <c r="LHZ35" s="733"/>
      <c r="LIA35" s="733"/>
      <c r="LIB35" s="733"/>
      <c r="LIC35" s="733"/>
      <c r="LID35" s="733"/>
      <c r="LIE35" s="733"/>
      <c r="LIF35" s="733"/>
      <c r="LIG35" s="733"/>
      <c r="LIH35" s="733"/>
      <c r="LII35" s="733"/>
      <c r="LIJ35" s="733"/>
      <c r="LIK35" s="733"/>
      <c r="LIL35" s="733"/>
      <c r="LIM35" s="733"/>
      <c r="LIN35" s="733"/>
      <c r="LIO35" s="733"/>
      <c r="LIP35" s="733"/>
      <c r="LIQ35" s="733"/>
      <c r="LIR35" s="733"/>
      <c r="LIS35" s="733"/>
      <c r="LIT35" s="733"/>
      <c r="LIU35" s="733"/>
      <c r="LIV35" s="733"/>
      <c r="LIW35" s="733"/>
      <c r="LIX35" s="733"/>
      <c r="LIY35" s="733"/>
      <c r="LIZ35" s="733"/>
      <c r="LJA35" s="733"/>
      <c r="LJB35" s="733"/>
      <c r="LJC35" s="733"/>
      <c r="LJD35" s="733"/>
      <c r="LJE35" s="733"/>
      <c r="LJF35" s="733"/>
      <c r="LJG35" s="733"/>
      <c r="LJH35" s="733"/>
      <c r="LJI35" s="733"/>
      <c r="LJJ35" s="733"/>
      <c r="LJK35" s="733"/>
      <c r="LJL35" s="733"/>
      <c r="LJM35" s="733"/>
      <c r="LJN35" s="733"/>
      <c r="LJO35" s="733"/>
      <c r="LJP35" s="733"/>
      <c r="LJQ35" s="733"/>
      <c r="LJR35" s="733"/>
      <c r="LJS35" s="733"/>
      <c r="LJT35" s="733"/>
      <c r="LJU35" s="733"/>
      <c r="LJV35" s="733"/>
      <c r="LJW35" s="733"/>
      <c r="LJX35" s="733"/>
      <c r="LJY35" s="733"/>
      <c r="LJZ35" s="733"/>
      <c r="LKA35" s="733"/>
      <c r="LKB35" s="733"/>
      <c r="LKC35" s="733"/>
      <c r="LKD35" s="733"/>
      <c r="LKE35" s="733"/>
      <c r="LKF35" s="733"/>
      <c r="LKG35" s="733"/>
      <c r="LKH35" s="733"/>
      <c r="LKI35" s="733"/>
      <c r="LKJ35" s="733"/>
      <c r="LKK35" s="733"/>
      <c r="LKL35" s="733"/>
      <c r="LKM35" s="733"/>
      <c r="LKN35" s="733"/>
      <c r="LKO35" s="733"/>
      <c r="LKP35" s="733"/>
      <c r="LKQ35" s="733"/>
      <c r="LKR35" s="733"/>
      <c r="LKS35" s="733"/>
      <c r="LKT35" s="733"/>
      <c r="LKU35" s="733"/>
      <c r="LKV35" s="733"/>
      <c r="LKW35" s="733"/>
      <c r="LKX35" s="733"/>
      <c r="LKY35" s="733"/>
      <c r="LKZ35" s="733"/>
      <c r="LLA35" s="733"/>
      <c r="LLB35" s="733"/>
      <c r="LLC35" s="733"/>
      <c r="LLD35" s="733"/>
      <c r="LLE35" s="733"/>
      <c r="LLF35" s="733"/>
      <c r="LLG35" s="733"/>
      <c r="LLH35" s="733"/>
      <c r="LLI35" s="733"/>
      <c r="LLJ35" s="733"/>
      <c r="LLK35" s="733"/>
      <c r="LLL35" s="733"/>
      <c r="LLM35" s="733"/>
      <c r="LLN35" s="733"/>
      <c r="LLO35" s="733"/>
      <c r="LLP35" s="733"/>
      <c r="LLQ35" s="733"/>
      <c r="LLR35" s="733"/>
      <c r="LLS35" s="733"/>
      <c r="LLT35" s="733"/>
      <c r="LLU35" s="733"/>
      <c r="LLV35" s="733"/>
      <c r="LLW35" s="733"/>
      <c r="LLX35" s="733"/>
      <c r="LLY35" s="733"/>
      <c r="LLZ35" s="733"/>
      <c r="LMA35" s="733"/>
      <c r="LMB35" s="733"/>
      <c r="LMC35" s="733"/>
      <c r="LMD35" s="733"/>
      <c r="LME35" s="733"/>
      <c r="LMF35" s="733"/>
      <c r="LMG35" s="733"/>
      <c r="LMH35" s="733"/>
      <c r="LMI35" s="733"/>
      <c r="LMJ35" s="733"/>
      <c r="LMK35" s="733"/>
      <c r="LML35" s="733"/>
      <c r="LMM35" s="733"/>
      <c r="LMN35" s="733"/>
      <c r="LMO35" s="733"/>
      <c r="LMP35" s="733"/>
      <c r="LMQ35" s="733"/>
      <c r="LMR35" s="733"/>
      <c r="LMS35" s="733"/>
      <c r="LMT35" s="733"/>
      <c r="LMU35" s="733"/>
      <c r="LMV35" s="733"/>
      <c r="LMW35" s="733"/>
      <c r="LMX35" s="733"/>
      <c r="LMY35" s="733"/>
      <c r="LMZ35" s="733"/>
      <c r="LNA35" s="733"/>
      <c r="LNB35" s="733"/>
      <c r="LNC35" s="733"/>
      <c r="LND35" s="733"/>
      <c r="LNE35" s="733"/>
      <c r="LNF35" s="733"/>
      <c r="LNG35" s="733"/>
      <c r="LNH35" s="733"/>
      <c r="LNI35" s="733"/>
      <c r="LNJ35" s="733"/>
      <c r="LNK35" s="733"/>
      <c r="LNL35" s="733"/>
      <c r="LNM35" s="733"/>
      <c r="LNN35" s="733"/>
      <c r="LNO35" s="733"/>
      <c r="LNP35" s="733"/>
      <c r="LNQ35" s="733"/>
      <c r="LNR35" s="733"/>
      <c r="LNS35" s="733"/>
      <c r="LNT35" s="733"/>
      <c r="LNU35" s="733"/>
      <c r="LNV35" s="733"/>
      <c r="LNW35" s="733"/>
      <c r="LNX35" s="733"/>
      <c r="LNY35" s="733"/>
      <c r="LNZ35" s="733"/>
      <c r="LOA35" s="733"/>
      <c r="LOB35" s="733"/>
      <c r="LOC35" s="733"/>
      <c r="LOD35" s="733"/>
      <c r="LOE35" s="733"/>
      <c r="LOF35" s="733"/>
      <c r="LOG35" s="733"/>
      <c r="LOH35" s="733"/>
      <c r="LOI35" s="733"/>
      <c r="LOJ35" s="733"/>
      <c r="LOK35" s="733"/>
      <c r="LOL35" s="733"/>
      <c r="LOM35" s="733"/>
      <c r="LON35" s="733"/>
      <c r="LOO35" s="733"/>
      <c r="LOP35" s="733"/>
      <c r="LOQ35" s="733"/>
      <c r="LOR35" s="733"/>
      <c r="LOS35" s="733"/>
      <c r="LOT35" s="733"/>
      <c r="LOU35" s="733"/>
      <c r="LOV35" s="733"/>
      <c r="LOW35" s="733"/>
      <c r="LOX35" s="733"/>
      <c r="LOY35" s="733"/>
      <c r="LOZ35" s="733"/>
      <c r="LPA35" s="733"/>
      <c r="LPB35" s="733"/>
      <c r="LPC35" s="733"/>
      <c r="LPD35" s="733"/>
      <c r="LPE35" s="733"/>
      <c r="LPF35" s="733"/>
      <c r="LPG35" s="733"/>
      <c r="LPH35" s="733"/>
      <c r="LPI35" s="733"/>
      <c r="LPJ35" s="733"/>
      <c r="LPK35" s="733"/>
      <c r="LPL35" s="733"/>
      <c r="LPM35" s="733"/>
      <c r="LPN35" s="733"/>
      <c r="LPO35" s="733"/>
      <c r="LPP35" s="733"/>
      <c r="LPQ35" s="733"/>
      <c r="LPR35" s="733"/>
      <c r="LPS35" s="733"/>
      <c r="LPT35" s="733"/>
      <c r="LPU35" s="733"/>
      <c r="LPV35" s="733"/>
      <c r="LPW35" s="733"/>
      <c r="LPX35" s="733"/>
      <c r="LPY35" s="733"/>
      <c r="LPZ35" s="733"/>
      <c r="LQA35" s="733"/>
      <c r="LQB35" s="733"/>
      <c r="LQC35" s="733"/>
      <c r="LQD35" s="733"/>
      <c r="LQE35" s="733"/>
      <c r="LQF35" s="733"/>
      <c r="LQG35" s="733"/>
      <c r="LQH35" s="733"/>
      <c r="LQI35" s="733"/>
      <c r="LQJ35" s="733"/>
      <c r="LQK35" s="733"/>
      <c r="LQL35" s="733"/>
      <c r="LQM35" s="733"/>
      <c r="LQN35" s="733"/>
      <c r="LQO35" s="733"/>
      <c r="LQP35" s="733"/>
      <c r="LQQ35" s="733"/>
      <c r="LQR35" s="733"/>
      <c r="LQS35" s="733"/>
      <c r="LQT35" s="733"/>
      <c r="LQU35" s="733"/>
      <c r="LQV35" s="733"/>
      <c r="LQW35" s="733"/>
      <c r="LQX35" s="733"/>
      <c r="LQY35" s="733"/>
      <c r="LQZ35" s="733"/>
      <c r="LRA35" s="733"/>
      <c r="LRB35" s="733"/>
      <c r="LRC35" s="733"/>
      <c r="LRD35" s="733"/>
      <c r="LRE35" s="733"/>
      <c r="LRF35" s="733"/>
      <c r="LRG35" s="733"/>
      <c r="LRH35" s="733"/>
      <c r="LRI35" s="733"/>
      <c r="LRJ35" s="733"/>
      <c r="LRK35" s="733"/>
      <c r="LRL35" s="733"/>
      <c r="LRM35" s="733"/>
      <c r="LRN35" s="733"/>
      <c r="LRO35" s="733"/>
      <c r="LRP35" s="733"/>
      <c r="LRQ35" s="733"/>
      <c r="LRR35" s="733"/>
      <c r="LRS35" s="733"/>
      <c r="LRT35" s="733"/>
      <c r="LRU35" s="733"/>
      <c r="LRV35" s="733"/>
      <c r="LRW35" s="733"/>
      <c r="LRX35" s="733"/>
      <c r="LRY35" s="733"/>
      <c r="LRZ35" s="733"/>
      <c r="LSA35" s="733"/>
      <c r="LSB35" s="733"/>
      <c r="LSC35" s="733"/>
      <c r="LSD35" s="733"/>
      <c r="LSE35" s="733"/>
      <c r="LSF35" s="733"/>
      <c r="LSG35" s="733"/>
      <c r="LSH35" s="733"/>
      <c r="LSI35" s="733"/>
      <c r="LSJ35" s="733"/>
      <c r="LSK35" s="733"/>
      <c r="LSL35" s="733"/>
      <c r="LSM35" s="733"/>
      <c r="LSN35" s="733"/>
      <c r="LSO35" s="733"/>
      <c r="LSP35" s="733"/>
      <c r="LSQ35" s="733"/>
      <c r="LSR35" s="733"/>
      <c r="LSS35" s="733"/>
      <c r="LST35" s="733"/>
      <c r="LSU35" s="733"/>
      <c r="LSV35" s="733"/>
      <c r="LSW35" s="733"/>
      <c r="LSX35" s="733"/>
      <c r="LSY35" s="733"/>
      <c r="LSZ35" s="733"/>
      <c r="LTA35" s="733"/>
      <c r="LTB35" s="733"/>
      <c r="LTC35" s="733"/>
      <c r="LTD35" s="733"/>
      <c r="LTE35" s="733"/>
      <c r="LTF35" s="733"/>
      <c r="LTG35" s="733"/>
      <c r="LTH35" s="733"/>
      <c r="LTI35" s="733"/>
      <c r="LTJ35" s="733"/>
      <c r="LTK35" s="733"/>
      <c r="LTL35" s="733"/>
      <c r="LTM35" s="733"/>
      <c r="LTN35" s="733"/>
      <c r="LTO35" s="733"/>
      <c r="LTP35" s="733"/>
      <c r="LTQ35" s="733"/>
      <c r="LTR35" s="733"/>
      <c r="LTS35" s="733"/>
      <c r="LTT35" s="733"/>
      <c r="LTU35" s="733"/>
      <c r="LTV35" s="733"/>
      <c r="LTW35" s="733"/>
      <c r="LTX35" s="733"/>
      <c r="LTY35" s="733"/>
      <c r="LTZ35" s="733"/>
      <c r="LUA35" s="733"/>
      <c r="LUB35" s="733"/>
      <c r="LUC35" s="733"/>
      <c r="LUD35" s="733"/>
      <c r="LUE35" s="733"/>
      <c r="LUF35" s="733"/>
      <c r="LUG35" s="733"/>
      <c r="LUH35" s="733"/>
      <c r="LUI35" s="733"/>
      <c r="LUJ35" s="733"/>
      <c r="LUK35" s="733"/>
      <c r="LUL35" s="733"/>
      <c r="LUM35" s="733"/>
      <c r="LUN35" s="733"/>
      <c r="LUO35" s="733"/>
      <c r="LUP35" s="733"/>
      <c r="LUQ35" s="733"/>
      <c r="LUR35" s="733"/>
      <c r="LUS35" s="733"/>
      <c r="LUT35" s="733"/>
      <c r="LUU35" s="733"/>
      <c r="LUV35" s="733"/>
      <c r="LUW35" s="733"/>
      <c r="LUX35" s="733"/>
      <c r="LUY35" s="733"/>
      <c r="LUZ35" s="733"/>
      <c r="LVA35" s="733"/>
      <c r="LVB35" s="733"/>
      <c r="LVC35" s="733"/>
      <c r="LVD35" s="733"/>
      <c r="LVE35" s="733"/>
      <c r="LVF35" s="733"/>
      <c r="LVG35" s="733"/>
      <c r="LVH35" s="733"/>
      <c r="LVI35" s="733"/>
      <c r="LVJ35" s="733"/>
      <c r="LVK35" s="733"/>
      <c r="LVL35" s="733"/>
      <c r="LVM35" s="733"/>
      <c r="LVN35" s="733"/>
      <c r="LVO35" s="733"/>
      <c r="LVP35" s="733"/>
      <c r="LVQ35" s="733"/>
      <c r="LVR35" s="733"/>
      <c r="LVS35" s="733"/>
      <c r="LVT35" s="733"/>
      <c r="LVU35" s="733"/>
      <c r="LVV35" s="733"/>
      <c r="LVW35" s="733"/>
      <c r="LVX35" s="733"/>
      <c r="LVY35" s="733"/>
      <c r="LVZ35" s="733"/>
      <c r="LWA35" s="733"/>
      <c r="LWB35" s="733"/>
      <c r="LWC35" s="733"/>
      <c r="LWD35" s="733"/>
      <c r="LWE35" s="733"/>
      <c r="LWF35" s="733"/>
      <c r="LWG35" s="733"/>
      <c r="LWH35" s="733"/>
      <c r="LWI35" s="733"/>
      <c r="LWJ35" s="733"/>
      <c r="LWK35" s="733"/>
      <c r="LWL35" s="733"/>
      <c r="LWM35" s="733"/>
      <c r="LWN35" s="733"/>
      <c r="LWO35" s="733"/>
      <c r="LWP35" s="733"/>
      <c r="LWQ35" s="733"/>
      <c r="LWR35" s="733"/>
      <c r="LWS35" s="733"/>
      <c r="LWT35" s="733"/>
      <c r="LWU35" s="733"/>
      <c r="LWV35" s="733"/>
      <c r="LWW35" s="733"/>
      <c r="LWX35" s="733"/>
      <c r="LWY35" s="733"/>
      <c r="LWZ35" s="733"/>
      <c r="LXA35" s="733"/>
      <c r="LXB35" s="733"/>
      <c r="LXC35" s="733"/>
      <c r="LXD35" s="733"/>
      <c r="LXE35" s="733"/>
      <c r="LXF35" s="733"/>
      <c r="LXG35" s="733"/>
      <c r="LXH35" s="733"/>
      <c r="LXI35" s="733"/>
      <c r="LXJ35" s="733"/>
      <c r="LXK35" s="733"/>
      <c r="LXL35" s="733"/>
      <c r="LXM35" s="733"/>
      <c r="LXN35" s="733"/>
      <c r="LXO35" s="733"/>
      <c r="LXP35" s="733"/>
      <c r="LXQ35" s="733"/>
      <c r="LXR35" s="733"/>
      <c r="LXS35" s="733"/>
      <c r="LXT35" s="733"/>
      <c r="LXU35" s="733"/>
      <c r="LXV35" s="733"/>
      <c r="LXW35" s="733"/>
      <c r="LXX35" s="733"/>
      <c r="LXY35" s="733"/>
      <c r="LXZ35" s="733"/>
      <c r="LYA35" s="733"/>
      <c r="LYB35" s="733"/>
      <c r="LYC35" s="733"/>
      <c r="LYD35" s="733"/>
      <c r="LYE35" s="733"/>
      <c r="LYF35" s="733"/>
      <c r="LYG35" s="733"/>
      <c r="LYH35" s="733"/>
      <c r="LYI35" s="733"/>
      <c r="LYJ35" s="733"/>
      <c r="LYK35" s="733"/>
      <c r="LYL35" s="733"/>
      <c r="LYM35" s="733"/>
      <c r="LYN35" s="733"/>
      <c r="LYO35" s="733"/>
      <c r="LYP35" s="733"/>
      <c r="LYQ35" s="733"/>
      <c r="LYR35" s="733"/>
      <c r="LYS35" s="733"/>
      <c r="LYT35" s="733"/>
      <c r="LYU35" s="733"/>
      <c r="LYV35" s="733"/>
      <c r="LYW35" s="733"/>
      <c r="LYX35" s="733"/>
      <c r="LYY35" s="733"/>
      <c r="LYZ35" s="733"/>
      <c r="LZA35" s="733"/>
      <c r="LZB35" s="733"/>
      <c r="LZC35" s="733"/>
      <c r="LZD35" s="733"/>
      <c r="LZE35" s="733"/>
      <c r="LZF35" s="733"/>
      <c r="LZG35" s="733"/>
      <c r="LZH35" s="733"/>
      <c r="LZI35" s="733"/>
      <c r="LZJ35" s="733"/>
      <c r="LZK35" s="733"/>
      <c r="LZL35" s="733"/>
      <c r="LZM35" s="733"/>
      <c r="LZN35" s="733"/>
      <c r="LZO35" s="733"/>
      <c r="LZP35" s="733"/>
      <c r="LZQ35" s="733"/>
      <c r="LZR35" s="733"/>
      <c r="LZS35" s="733"/>
      <c r="LZT35" s="733"/>
      <c r="LZU35" s="733"/>
      <c r="LZV35" s="733"/>
      <c r="LZW35" s="733"/>
      <c r="LZX35" s="733"/>
      <c r="LZY35" s="733"/>
      <c r="LZZ35" s="733"/>
      <c r="MAA35" s="733"/>
      <c r="MAB35" s="733"/>
      <c r="MAC35" s="733"/>
      <c r="MAD35" s="733"/>
      <c r="MAE35" s="733"/>
      <c r="MAF35" s="733"/>
      <c r="MAG35" s="733"/>
      <c r="MAH35" s="733"/>
      <c r="MAI35" s="733"/>
      <c r="MAJ35" s="733"/>
      <c r="MAK35" s="733"/>
      <c r="MAL35" s="733"/>
      <c r="MAM35" s="733"/>
      <c r="MAN35" s="733"/>
      <c r="MAO35" s="733"/>
      <c r="MAP35" s="733"/>
      <c r="MAQ35" s="733"/>
      <c r="MAR35" s="733"/>
      <c r="MAS35" s="733"/>
      <c r="MAT35" s="733"/>
      <c r="MAU35" s="733"/>
      <c r="MAV35" s="733"/>
      <c r="MAW35" s="733"/>
      <c r="MAX35" s="733"/>
      <c r="MAY35" s="733"/>
      <c r="MAZ35" s="733"/>
      <c r="MBA35" s="733"/>
      <c r="MBB35" s="733"/>
      <c r="MBC35" s="733"/>
      <c r="MBD35" s="733"/>
      <c r="MBE35" s="733"/>
      <c r="MBF35" s="733"/>
      <c r="MBG35" s="733"/>
      <c r="MBH35" s="733"/>
      <c r="MBI35" s="733"/>
      <c r="MBJ35" s="733"/>
      <c r="MBK35" s="733"/>
      <c r="MBL35" s="733"/>
      <c r="MBM35" s="733"/>
      <c r="MBN35" s="733"/>
      <c r="MBO35" s="733"/>
      <c r="MBP35" s="733"/>
      <c r="MBQ35" s="733"/>
      <c r="MBR35" s="733"/>
      <c r="MBS35" s="733"/>
      <c r="MBT35" s="733"/>
      <c r="MBU35" s="733"/>
      <c r="MBV35" s="733"/>
      <c r="MBW35" s="733"/>
      <c r="MBX35" s="733"/>
      <c r="MBY35" s="733"/>
      <c r="MBZ35" s="733"/>
      <c r="MCA35" s="733"/>
      <c r="MCB35" s="733"/>
      <c r="MCC35" s="733"/>
      <c r="MCD35" s="733"/>
      <c r="MCE35" s="733"/>
      <c r="MCF35" s="733"/>
      <c r="MCG35" s="733"/>
      <c r="MCH35" s="733"/>
      <c r="MCI35" s="733"/>
      <c r="MCJ35" s="733"/>
      <c r="MCK35" s="733"/>
      <c r="MCL35" s="733"/>
      <c r="MCM35" s="733"/>
      <c r="MCN35" s="733"/>
      <c r="MCO35" s="733"/>
      <c r="MCP35" s="733"/>
      <c r="MCQ35" s="733"/>
      <c r="MCR35" s="733"/>
      <c r="MCS35" s="733"/>
      <c r="MCT35" s="733"/>
      <c r="MCU35" s="733"/>
      <c r="MCV35" s="733"/>
      <c r="MCW35" s="733"/>
      <c r="MCX35" s="733"/>
      <c r="MCY35" s="733"/>
      <c r="MCZ35" s="733"/>
      <c r="MDA35" s="733"/>
      <c r="MDB35" s="733"/>
      <c r="MDC35" s="733"/>
      <c r="MDD35" s="733"/>
      <c r="MDE35" s="733"/>
      <c r="MDF35" s="733"/>
      <c r="MDG35" s="733"/>
      <c r="MDH35" s="733"/>
      <c r="MDI35" s="733"/>
      <c r="MDJ35" s="733"/>
      <c r="MDK35" s="733"/>
      <c r="MDL35" s="733"/>
      <c r="MDM35" s="733"/>
      <c r="MDN35" s="733"/>
      <c r="MDO35" s="733"/>
      <c r="MDP35" s="733"/>
      <c r="MDQ35" s="733"/>
      <c r="MDR35" s="733"/>
      <c r="MDS35" s="733"/>
      <c r="MDT35" s="733"/>
      <c r="MDU35" s="733"/>
      <c r="MDV35" s="733"/>
      <c r="MDW35" s="733"/>
      <c r="MDX35" s="733"/>
      <c r="MDY35" s="733"/>
      <c r="MDZ35" s="733"/>
      <c r="MEA35" s="733"/>
      <c r="MEB35" s="733"/>
      <c r="MEC35" s="733"/>
      <c r="MED35" s="733"/>
      <c r="MEE35" s="733"/>
      <c r="MEF35" s="733"/>
      <c r="MEG35" s="733"/>
      <c r="MEH35" s="733"/>
      <c r="MEI35" s="733"/>
      <c r="MEJ35" s="733"/>
      <c r="MEK35" s="733"/>
      <c r="MEL35" s="733"/>
      <c r="MEM35" s="733"/>
      <c r="MEN35" s="733"/>
      <c r="MEO35" s="733"/>
      <c r="MEP35" s="733"/>
      <c r="MEQ35" s="733"/>
      <c r="MER35" s="733"/>
      <c r="MES35" s="733"/>
      <c r="MET35" s="733"/>
      <c r="MEU35" s="733"/>
      <c r="MEV35" s="733"/>
      <c r="MEW35" s="733"/>
      <c r="MEX35" s="733"/>
      <c r="MEY35" s="733"/>
      <c r="MEZ35" s="733"/>
      <c r="MFA35" s="733"/>
      <c r="MFB35" s="733"/>
      <c r="MFC35" s="733"/>
      <c r="MFD35" s="733"/>
      <c r="MFE35" s="733"/>
      <c r="MFF35" s="733"/>
      <c r="MFG35" s="733"/>
      <c r="MFH35" s="733"/>
      <c r="MFI35" s="733"/>
      <c r="MFJ35" s="733"/>
      <c r="MFK35" s="733"/>
      <c r="MFL35" s="733"/>
      <c r="MFM35" s="733"/>
      <c r="MFN35" s="733"/>
      <c r="MFO35" s="733"/>
      <c r="MFP35" s="733"/>
      <c r="MFQ35" s="733"/>
      <c r="MFR35" s="733"/>
      <c r="MFS35" s="733"/>
      <c r="MFT35" s="733"/>
      <c r="MFU35" s="733"/>
      <c r="MFV35" s="733"/>
      <c r="MFW35" s="733"/>
      <c r="MFX35" s="733"/>
      <c r="MFY35" s="733"/>
      <c r="MFZ35" s="733"/>
      <c r="MGA35" s="733"/>
      <c r="MGB35" s="733"/>
      <c r="MGC35" s="733"/>
      <c r="MGD35" s="733"/>
      <c r="MGE35" s="733"/>
      <c r="MGF35" s="733"/>
      <c r="MGG35" s="733"/>
      <c r="MGH35" s="733"/>
      <c r="MGI35" s="733"/>
      <c r="MGJ35" s="733"/>
      <c r="MGK35" s="733"/>
      <c r="MGL35" s="733"/>
      <c r="MGM35" s="733"/>
      <c r="MGN35" s="733"/>
      <c r="MGO35" s="733"/>
      <c r="MGP35" s="733"/>
      <c r="MGQ35" s="733"/>
      <c r="MGR35" s="733"/>
      <c r="MGS35" s="733"/>
      <c r="MGT35" s="733"/>
      <c r="MGU35" s="733"/>
      <c r="MGV35" s="733"/>
      <c r="MGW35" s="733"/>
      <c r="MGX35" s="733"/>
      <c r="MGY35" s="733"/>
      <c r="MGZ35" s="733"/>
      <c r="MHA35" s="733"/>
      <c r="MHB35" s="733"/>
      <c r="MHC35" s="733"/>
      <c r="MHD35" s="733"/>
      <c r="MHE35" s="733"/>
      <c r="MHF35" s="733"/>
      <c r="MHG35" s="733"/>
      <c r="MHH35" s="733"/>
      <c r="MHI35" s="733"/>
      <c r="MHJ35" s="733"/>
      <c r="MHK35" s="733"/>
      <c r="MHL35" s="733"/>
      <c r="MHM35" s="733"/>
      <c r="MHN35" s="733"/>
      <c r="MHO35" s="733"/>
      <c r="MHP35" s="733"/>
      <c r="MHQ35" s="733"/>
      <c r="MHR35" s="733"/>
      <c r="MHS35" s="733"/>
      <c r="MHT35" s="733"/>
      <c r="MHU35" s="733"/>
      <c r="MHV35" s="733"/>
      <c r="MHW35" s="733"/>
      <c r="MHX35" s="733"/>
      <c r="MHY35" s="733"/>
      <c r="MHZ35" s="733"/>
      <c r="MIA35" s="733"/>
      <c r="MIB35" s="733"/>
      <c r="MIC35" s="733"/>
      <c r="MID35" s="733"/>
      <c r="MIE35" s="733"/>
      <c r="MIF35" s="733"/>
      <c r="MIG35" s="733"/>
      <c r="MIH35" s="733"/>
      <c r="MII35" s="733"/>
      <c r="MIJ35" s="733"/>
      <c r="MIK35" s="733"/>
      <c r="MIL35" s="733"/>
      <c r="MIM35" s="733"/>
      <c r="MIN35" s="733"/>
      <c r="MIO35" s="733"/>
      <c r="MIP35" s="733"/>
      <c r="MIQ35" s="733"/>
      <c r="MIR35" s="733"/>
      <c r="MIS35" s="733"/>
      <c r="MIT35" s="733"/>
      <c r="MIU35" s="733"/>
      <c r="MIV35" s="733"/>
      <c r="MIW35" s="733"/>
      <c r="MIX35" s="733"/>
      <c r="MIY35" s="733"/>
      <c r="MIZ35" s="733"/>
      <c r="MJA35" s="733"/>
      <c r="MJB35" s="733"/>
      <c r="MJC35" s="733"/>
      <c r="MJD35" s="733"/>
      <c r="MJE35" s="733"/>
      <c r="MJF35" s="733"/>
      <c r="MJG35" s="733"/>
      <c r="MJH35" s="733"/>
      <c r="MJI35" s="733"/>
      <c r="MJJ35" s="733"/>
      <c r="MJK35" s="733"/>
      <c r="MJL35" s="733"/>
      <c r="MJM35" s="733"/>
      <c r="MJN35" s="733"/>
      <c r="MJO35" s="733"/>
      <c r="MJP35" s="733"/>
      <c r="MJQ35" s="733"/>
      <c r="MJR35" s="733"/>
      <c r="MJS35" s="733"/>
      <c r="MJT35" s="733"/>
      <c r="MJU35" s="733"/>
      <c r="MJV35" s="733"/>
      <c r="MJW35" s="733"/>
      <c r="MJX35" s="733"/>
      <c r="MJY35" s="733"/>
      <c r="MJZ35" s="733"/>
      <c r="MKA35" s="733"/>
      <c r="MKB35" s="733"/>
      <c r="MKC35" s="733"/>
      <c r="MKD35" s="733"/>
      <c r="MKE35" s="733"/>
      <c r="MKF35" s="733"/>
      <c r="MKG35" s="733"/>
      <c r="MKH35" s="733"/>
      <c r="MKI35" s="733"/>
      <c r="MKJ35" s="733"/>
      <c r="MKK35" s="733"/>
      <c r="MKL35" s="733"/>
      <c r="MKM35" s="733"/>
      <c r="MKN35" s="733"/>
      <c r="MKO35" s="733"/>
      <c r="MKP35" s="733"/>
      <c r="MKQ35" s="733"/>
      <c r="MKR35" s="733"/>
      <c r="MKS35" s="733"/>
      <c r="MKT35" s="733"/>
      <c r="MKU35" s="733"/>
      <c r="MKV35" s="733"/>
      <c r="MKW35" s="733"/>
      <c r="MKX35" s="733"/>
      <c r="MKY35" s="733"/>
      <c r="MKZ35" s="733"/>
      <c r="MLA35" s="733"/>
      <c r="MLB35" s="733"/>
      <c r="MLC35" s="733"/>
      <c r="MLD35" s="733"/>
      <c r="MLE35" s="733"/>
      <c r="MLF35" s="733"/>
      <c r="MLG35" s="733"/>
      <c r="MLH35" s="733"/>
      <c r="MLI35" s="733"/>
      <c r="MLJ35" s="733"/>
      <c r="MLK35" s="733"/>
      <c r="MLL35" s="733"/>
      <c r="MLM35" s="733"/>
      <c r="MLN35" s="733"/>
      <c r="MLO35" s="733"/>
      <c r="MLP35" s="733"/>
      <c r="MLQ35" s="733"/>
      <c r="MLR35" s="733"/>
      <c r="MLS35" s="733"/>
      <c r="MLT35" s="733"/>
      <c r="MLU35" s="733"/>
      <c r="MLV35" s="733"/>
      <c r="MLW35" s="733"/>
      <c r="MLX35" s="733"/>
      <c r="MLY35" s="733"/>
      <c r="MLZ35" s="733"/>
      <c r="MMA35" s="733"/>
      <c r="MMB35" s="733"/>
      <c r="MMC35" s="733"/>
      <c r="MMD35" s="733"/>
      <c r="MME35" s="733"/>
      <c r="MMF35" s="733"/>
      <c r="MMG35" s="733"/>
      <c r="MMH35" s="733"/>
      <c r="MMI35" s="733"/>
      <c r="MMJ35" s="733"/>
      <c r="MMK35" s="733"/>
      <c r="MML35" s="733"/>
      <c r="MMM35" s="733"/>
      <c r="MMN35" s="733"/>
      <c r="MMO35" s="733"/>
      <c r="MMP35" s="733"/>
      <c r="MMQ35" s="733"/>
      <c r="MMR35" s="733"/>
      <c r="MMS35" s="733"/>
      <c r="MMT35" s="733"/>
      <c r="MMU35" s="733"/>
      <c r="MMV35" s="733"/>
      <c r="MMW35" s="733"/>
      <c r="MMX35" s="733"/>
      <c r="MMY35" s="733"/>
      <c r="MMZ35" s="733"/>
      <c r="MNA35" s="733"/>
      <c r="MNB35" s="733"/>
      <c r="MNC35" s="733"/>
      <c r="MND35" s="733"/>
      <c r="MNE35" s="733"/>
      <c r="MNF35" s="733"/>
      <c r="MNG35" s="733"/>
      <c r="MNH35" s="733"/>
      <c r="MNI35" s="733"/>
      <c r="MNJ35" s="733"/>
      <c r="MNK35" s="733"/>
      <c r="MNL35" s="733"/>
      <c r="MNM35" s="733"/>
      <c r="MNN35" s="733"/>
      <c r="MNO35" s="733"/>
      <c r="MNP35" s="733"/>
      <c r="MNQ35" s="733"/>
      <c r="MNR35" s="733"/>
      <c r="MNS35" s="733"/>
      <c r="MNT35" s="733"/>
      <c r="MNU35" s="733"/>
      <c r="MNV35" s="733"/>
      <c r="MNW35" s="733"/>
      <c r="MNX35" s="733"/>
      <c r="MNY35" s="733"/>
      <c r="MNZ35" s="733"/>
      <c r="MOA35" s="733"/>
      <c r="MOB35" s="733"/>
      <c r="MOC35" s="733"/>
      <c r="MOD35" s="733"/>
      <c r="MOE35" s="733"/>
      <c r="MOF35" s="733"/>
      <c r="MOG35" s="733"/>
      <c r="MOH35" s="733"/>
      <c r="MOI35" s="733"/>
      <c r="MOJ35" s="733"/>
      <c r="MOK35" s="733"/>
      <c r="MOL35" s="733"/>
      <c r="MOM35" s="733"/>
      <c r="MON35" s="733"/>
      <c r="MOO35" s="733"/>
      <c r="MOP35" s="733"/>
      <c r="MOQ35" s="733"/>
      <c r="MOR35" s="733"/>
      <c r="MOS35" s="733"/>
      <c r="MOT35" s="733"/>
      <c r="MOU35" s="733"/>
      <c r="MOV35" s="733"/>
      <c r="MOW35" s="733"/>
      <c r="MOX35" s="733"/>
      <c r="MOY35" s="733"/>
      <c r="MOZ35" s="733"/>
      <c r="MPA35" s="733"/>
      <c r="MPB35" s="733"/>
      <c r="MPC35" s="733"/>
      <c r="MPD35" s="733"/>
      <c r="MPE35" s="733"/>
      <c r="MPF35" s="733"/>
      <c r="MPG35" s="733"/>
      <c r="MPH35" s="733"/>
      <c r="MPI35" s="733"/>
      <c r="MPJ35" s="733"/>
      <c r="MPK35" s="733"/>
      <c r="MPL35" s="733"/>
      <c r="MPM35" s="733"/>
      <c r="MPN35" s="733"/>
      <c r="MPO35" s="733"/>
      <c r="MPP35" s="733"/>
      <c r="MPQ35" s="733"/>
      <c r="MPR35" s="733"/>
      <c r="MPS35" s="733"/>
      <c r="MPT35" s="733"/>
      <c r="MPU35" s="733"/>
      <c r="MPV35" s="733"/>
      <c r="MPW35" s="733"/>
      <c r="MPX35" s="733"/>
      <c r="MPY35" s="733"/>
      <c r="MPZ35" s="733"/>
      <c r="MQA35" s="733"/>
      <c r="MQB35" s="733"/>
      <c r="MQC35" s="733"/>
      <c r="MQD35" s="733"/>
      <c r="MQE35" s="733"/>
      <c r="MQF35" s="733"/>
      <c r="MQG35" s="733"/>
      <c r="MQH35" s="733"/>
      <c r="MQI35" s="733"/>
      <c r="MQJ35" s="733"/>
      <c r="MQK35" s="733"/>
      <c r="MQL35" s="733"/>
      <c r="MQM35" s="733"/>
      <c r="MQN35" s="733"/>
      <c r="MQO35" s="733"/>
      <c r="MQP35" s="733"/>
      <c r="MQQ35" s="733"/>
      <c r="MQR35" s="733"/>
      <c r="MQS35" s="733"/>
      <c r="MQT35" s="733"/>
      <c r="MQU35" s="733"/>
      <c r="MQV35" s="733"/>
      <c r="MQW35" s="733"/>
      <c r="MQX35" s="733"/>
      <c r="MQY35" s="733"/>
      <c r="MQZ35" s="733"/>
      <c r="MRA35" s="733"/>
      <c r="MRB35" s="733"/>
      <c r="MRC35" s="733"/>
      <c r="MRD35" s="733"/>
      <c r="MRE35" s="733"/>
      <c r="MRF35" s="733"/>
      <c r="MRG35" s="733"/>
      <c r="MRH35" s="733"/>
      <c r="MRI35" s="733"/>
      <c r="MRJ35" s="733"/>
      <c r="MRK35" s="733"/>
      <c r="MRL35" s="733"/>
      <c r="MRM35" s="733"/>
      <c r="MRN35" s="733"/>
      <c r="MRO35" s="733"/>
      <c r="MRP35" s="733"/>
      <c r="MRQ35" s="733"/>
      <c r="MRR35" s="733"/>
      <c r="MRS35" s="733"/>
      <c r="MRT35" s="733"/>
      <c r="MRU35" s="733"/>
      <c r="MRV35" s="733"/>
      <c r="MRW35" s="733"/>
      <c r="MRX35" s="733"/>
      <c r="MRY35" s="733"/>
      <c r="MRZ35" s="733"/>
      <c r="MSA35" s="733"/>
      <c r="MSB35" s="733"/>
      <c r="MSC35" s="733"/>
      <c r="MSD35" s="733"/>
      <c r="MSE35" s="733"/>
      <c r="MSF35" s="733"/>
      <c r="MSG35" s="733"/>
      <c r="MSH35" s="733"/>
      <c r="MSI35" s="733"/>
      <c r="MSJ35" s="733"/>
      <c r="MSK35" s="733"/>
      <c r="MSL35" s="733"/>
      <c r="MSM35" s="733"/>
      <c r="MSN35" s="733"/>
      <c r="MSO35" s="733"/>
      <c r="MSP35" s="733"/>
      <c r="MSQ35" s="733"/>
      <c r="MSR35" s="733"/>
      <c r="MSS35" s="733"/>
      <c r="MST35" s="733"/>
      <c r="MSU35" s="733"/>
      <c r="MSV35" s="733"/>
      <c r="MSW35" s="733"/>
      <c r="MSX35" s="733"/>
      <c r="MSY35" s="733"/>
      <c r="MSZ35" s="733"/>
      <c r="MTA35" s="733"/>
      <c r="MTB35" s="733"/>
      <c r="MTC35" s="733"/>
      <c r="MTD35" s="733"/>
      <c r="MTE35" s="733"/>
      <c r="MTF35" s="733"/>
      <c r="MTG35" s="733"/>
      <c r="MTH35" s="733"/>
      <c r="MTI35" s="733"/>
      <c r="MTJ35" s="733"/>
      <c r="MTK35" s="733"/>
      <c r="MTL35" s="733"/>
      <c r="MTM35" s="733"/>
      <c r="MTN35" s="733"/>
      <c r="MTO35" s="733"/>
      <c r="MTP35" s="733"/>
      <c r="MTQ35" s="733"/>
      <c r="MTR35" s="733"/>
      <c r="MTS35" s="733"/>
      <c r="MTT35" s="733"/>
      <c r="MTU35" s="733"/>
      <c r="MTV35" s="733"/>
      <c r="MTW35" s="733"/>
      <c r="MTX35" s="733"/>
      <c r="MTY35" s="733"/>
      <c r="MTZ35" s="733"/>
      <c r="MUA35" s="733"/>
      <c r="MUB35" s="733"/>
      <c r="MUC35" s="733"/>
      <c r="MUD35" s="733"/>
      <c r="MUE35" s="733"/>
      <c r="MUF35" s="733"/>
      <c r="MUG35" s="733"/>
      <c r="MUH35" s="733"/>
      <c r="MUI35" s="733"/>
      <c r="MUJ35" s="733"/>
      <c r="MUK35" s="733"/>
      <c r="MUL35" s="733"/>
      <c r="MUM35" s="733"/>
      <c r="MUN35" s="733"/>
      <c r="MUO35" s="733"/>
      <c r="MUP35" s="733"/>
      <c r="MUQ35" s="733"/>
      <c r="MUR35" s="733"/>
      <c r="MUS35" s="733"/>
      <c r="MUT35" s="733"/>
      <c r="MUU35" s="733"/>
      <c r="MUV35" s="733"/>
      <c r="MUW35" s="733"/>
      <c r="MUX35" s="733"/>
      <c r="MUY35" s="733"/>
      <c r="MUZ35" s="733"/>
      <c r="MVA35" s="733"/>
      <c r="MVB35" s="733"/>
      <c r="MVC35" s="733"/>
      <c r="MVD35" s="733"/>
      <c r="MVE35" s="733"/>
      <c r="MVF35" s="733"/>
      <c r="MVG35" s="733"/>
      <c r="MVH35" s="733"/>
      <c r="MVI35" s="733"/>
      <c r="MVJ35" s="733"/>
      <c r="MVK35" s="733"/>
      <c r="MVL35" s="733"/>
      <c r="MVM35" s="733"/>
      <c r="MVN35" s="733"/>
      <c r="MVO35" s="733"/>
      <c r="MVP35" s="733"/>
      <c r="MVQ35" s="733"/>
      <c r="MVR35" s="733"/>
      <c r="MVS35" s="733"/>
      <c r="MVT35" s="733"/>
      <c r="MVU35" s="733"/>
      <c r="MVV35" s="733"/>
      <c r="MVW35" s="733"/>
      <c r="MVX35" s="733"/>
      <c r="MVY35" s="733"/>
      <c r="MVZ35" s="733"/>
      <c r="MWA35" s="733"/>
      <c r="MWB35" s="733"/>
      <c r="MWC35" s="733"/>
      <c r="MWD35" s="733"/>
      <c r="MWE35" s="733"/>
      <c r="MWF35" s="733"/>
      <c r="MWG35" s="733"/>
      <c r="MWH35" s="733"/>
      <c r="MWI35" s="733"/>
      <c r="MWJ35" s="733"/>
      <c r="MWK35" s="733"/>
      <c r="MWL35" s="733"/>
      <c r="MWM35" s="733"/>
      <c r="MWN35" s="733"/>
      <c r="MWO35" s="733"/>
      <c r="MWP35" s="733"/>
      <c r="MWQ35" s="733"/>
      <c r="MWR35" s="733"/>
      <c r="MWS35" s="733"/>
      <c r="MWT35" s="733"/>
      <c r="MWU35" s="733"/>
      <c r="MWV35" s="733"/>
      <c r="MWW35" s="733"/>
      <c r="MWX35" s="733"/>
      <c r="MWY35" s="733"/>
      <c r="MWZ35" s="733"/>
      <c r="MXA35" s="733"/>
      <c r="MXB35" s="733"/>
      <c r="MXC35" s="733"/>
      <c r="MXD35" s="733"/>
      <c r="MXE35" s="733"/>
      <c r="MXF35" s="733"/>
      <c r="MXG35" s="733"/>
      <c r="MXH35" s="733"/>
      <c r="MXI35" s="733"/>
      <c r="MXJ35" s="733"/>
      <c r="MXK35" s="733"/>
      <c r="MXL35" s="733"/>
      <c r="MXM35" s="733"/>
      <c r="MXN35" s="733"/>
      <c r="MXO35" s="733"/>
      <c r="MXP35" s="733"/>
      <c r="MXQ35" s="733"/>
      <c r="MXR35" s="733"/>
      <c r="MXS35" s="733"/>
      <c r="MXT35" s="733"/>
      <c r="MXU35" s="733"/>
      <c r="MXV35" s="733"/>
      <c r="MXW35" s="733"/>
      <c r="MXX35" s="733"/>
      <c r="MXY35" s="733"/>
      <c r="MXZ35" s="733"/>
      <c r="MYA35" s="733"/>
      <c r="MYB35" s="733"/>
      <c r="MYC35" s="733"/>
      <c r="MYD35" s="733"/>
      <c r="MYE35" s="733"/>
      <c r="MYF35" s="733"/>
      <c r="MYG35" s="733"/>
      <c r="MYH35" s="733"/>
      <c r="MYI35" s="733"/>
      <c r="MYJ35" s="733"/>
      <c r="MYK35" s="733"/>
      <c r="MYL35" s="733"/>
      <c r="MYM35" s="733"/>
      <c r="MYN35" s="733"/>
      <c r="MYO35" s="733"/>
      <c r="MYP35" s="733"/>
      <c r="MYQ35" s="733"/>
      <c r="MYR35" s="733"/>
      <c r="MYS35" s="733"/>
      <c r="MYT35" s="733"/>
      <c r="MYU35" s="733"/>
      <c r="MYV35" s="733"/>
      <c r="MYW35" s="733"/>
      <c r="MYX35" s="733"/>
      <c r="MYY35" s="733"/>
      <c r="MYZ35" s="733"/>
      <c r="MZA35" s="733"/>
      <c r="MZB35" s="733"/>
      <c r="MZC35" s="733"/>
      <c r="MZD35" s="733"/>
      <c r="MZE35" s="733"/>
      <c r="MZF35" s="733"/>
      <c r="MZG35" s="733"/>
      <c r="MZH35" s="733"/>
      <c r="MZI35" s="733"/>
      <c r="MZJ35" s="733"/>
      <c r="MZK35" s="733"/>
      <c r="MZL35" s="733"/>
      <c r="MZM35" s="733"/>
      <c r="MZN35" s="733"/>
      <c r="MZO35" s="733"/>
      <c r="MZP35" s="733"/>
      <c r="MZQ35" s="733"/>
      <c r="MZR35" s="733"/>
      <c r="MZS35" s="733"/>
      <c r="MZT35" s="733"/>
      <c r="MZU35" s="733"/>
      <c r="MZV35" s="733"/>
      <c r="MZW35" s="733"/>
      <c r="MZX35" s="733"/>
      <c r="MZY35" s="733"/>
      <c r="MZZ35" s="733"/>
      <c r="NAA35" s="733"/>
      <c r="NAB35" s="733"/>
      <c r="NAC35" s="733"/>
      <c r="NAD35" s="733"/>
      <c r="NAE35" s="733"/>
      <c r="NAF35" s="733"/>
      <c r="NAG35" s="733"/>
      <c r="NAH35" s="733"/>
      <c r="NAI35" s="733"/>
      <c r="NAJ35" s="733"/>
      <c r="NAK35" s="733"/>
      <c r="NAL35" s="733"/>
      <c r="NAM35" s="733"/>
      <c r="NAN35" s="733"/>
      <c r="NAO35" s="733"/>
      <c r="NAP35" s="733"/>
      <c r="NAQ35" s="733"/>
      <c r="NAR35" s="733"/>
      <c r="NAS35" s="733"/>
      <c r="NAT35" s="733"/>
      <c r="NAU35" s="733"/>
      <c r="NAV35" s="733"/>
      <c r="NAW35" s="733"/>
      <c r="NAX35" s="733"/>
      <c r="NAY35" s="733"/>
      <c r="NAZ35" s="733"/>
      <c r="NBA35" s="733"/>
      <c r="NBB35" s="733"/>
      <c r="NBC35" s="733"/>
      <c r="NBD35" s="733"/>
      <c r="NBE35" s="733"/>
      <c r="NBF35" s="733"/>
      <c r="NBG35" s="733"/>
      <c r="NBH35" s="733"/>
      <c r="NBI35" s="733"/>
      <c r="NBJ35" s="733"/>
      <c r="NBK35" s="733"/>
      <c r="NBL35" s="733"/>
      <c r="NBM35" s="733"/>
      <c r="NBN35" s="733"/>
      <c r="NBO35" s="733"/>
      <c r="NBP35" s="733"/>
      <c r="NBQ35" s="733"/>
      <c r="NBR35" s="733"/>
      <c r="NBS35" s="733"/>
      <c r="NBT35" s="733"/>
      <c r="NBU35" s="733"/>
      <c r="NBV35" s="733"/>
      <c r="NBW35" s="733"/>
      <c r="NBX35" s="733"/>
      <c r="NBY35" s="733"/>
      <c r="NBZ35" s="733"/>
      <c r="NCA35" s="733"/>
      <c r="NCB35" s="733"/>
      <c r="NCC35" s="733"/>
      <c r="NCD35" s="733"/>
      <c r="NCE35" s="733"/>
      <c r="NCF35" s="733"/>
      <c r="NCG35" s="733"/>
      <c r="NCH35" s="733"/>
      <c r="NCI35" s="733"/>
      <c r="NCJ35" s="733"/>
      <c r="NCK35" s="733"/>
      <c r="NCL35" s="733"/>
      <c r="NCM35" s="733"/>
      <c r="NCN35" s="733"/>
      <c r="NCO35" s="733"/>
      <c r="NCP35" s="733"/>
      <c r="NCQ35" s="733"/>
      <c r="NCR35" s="733"/>
      <c r="NCS35" s="733"/>
      <c r="NCT35" s="733"/>
      <c r="NCU35" s="733"/>
      <c r="NCV35" s="733"/>
      <c r="NCW35" s="733"/>
      <c r="NCX35" s="733"/>
      <c r="NCY35" s="733"/>
      <c r="NCZ35" s="733"/>
      <c r="NDA35" s="733"/>
      <c r="NDB35" s="733"/>
      <c r="NDC35" s="733"/>
      <c r="NDD35" s="733"/>
      <c r="NDE35" s="733"/>
      <c r="NDF35" s="733"/>
      <c r="NDG35" s="733"/>
      <c r="NDH35" s="733"/>
      <c r="NDI35" s="733"/>
      <c r="NDJ35" s="733"/>
      <c r="NDK35" s="733"/>
      <c r="NDL35" s="733"/>
      <c r="NDM35" s="733"/>
      <c r="NDN35" s="733"/>
      <c r="NDO35" s="733"/>
      <c r="NDP35" s="733"/>
      <c r="NDQ35" s="733"/>
      <c r="NDR35" s="733"/>
      <c r="NDS35" s="733"/>
      <c r="NDT35" s="733"/>
      <c r="NDU35" s="733"/>
      <c r="NDV35" s="733"/>
      <c r="NDW35" s="733"/>
      <c r="NDX35" s="733"/>
      <c r="NDY35" s="733"/>
      <c r="NDZ35" s="733"/>
      <c r="NEA35" s="733"/>
      <c r="NEB35" s="733"/>
      <c r="NEC35" s="733"/>
      <c r="NED35" s="733"/>
      <c r="NEE35" s="733"/>
      <c r="NEF35" s="733"/>
      <c r="NEG35" s="733"/>
      <c r="NEH35" s="733"/>
      <c r="NEI35" s="733"/>
      <c r="NEJ35" s="733"/>
      <c r="NEK35" s="733"/>
      <c r="NEL35" s="733"/>
      <c r="NEM35" s="733"/>
      <c r="NEN35" s="733"/>
      <c r="NEO35" s="733"/>
      <c r="NEP35" s="733"/>
      <c r="NEQ35" s="733"/>
      <c r="NER35" s="733"/>
      <c r="NES35" s="733"/>
      <c r="NET35" s="733"/>
      <c r="NEU35" s="733"/>
      <c r="NEV35" s="733"/>
      <c r="NEW35" s="733"/>
      <c r="NEX35" s="733"/>
      <c r="NEY35" s="733"/>
      <c r="NEZ35" s="733"/>
      <c r="NFA35" s="733"/>
      <c r="NFB35" s="733"/>
      <c r="NFC35" s="733"/>
      <c r="NFD35" s="733"/>
      <c r="NFE35" s="733"/>
      <c r="NFF35" s="733"/>
      <c r="NFG35" s="733"/>
      <c r="NFH35" s="733"/>
      <c r="NFI35" s="733"/>
      <c r="NFJ35" s="733"/>
      <c r="NFK35" s="733"/>
      <c r="NFL35" s="733"/>
      <c r="NFM35" s="733"/>
      <c r="NFN35" s="733"/>
      <c r="NFO35" s="733"/>
      <c r="NFP35" s="733"/>
      <c r="NFQ35" s="733"/>
      <c r="NFR35" s="733"/>
      <c r="NFS35" s="733"/>
      <c r="NFT35" s="733"/>
      <c r="NFU35" s="733"/>
      <c r="NFV35" s="733"/>
      <c r="NFW35" s="733"/>
      <c r="NFX35" s="733"/>
      <c r="NFY35" s="733"/>
      <c r="NFZ35" s="733"/>
      <c r="NGA35" s="733"/>
      <c r="NGB35" s="733"/>
      <c r="NGC35" s="733"/>
      <c r="NGD35" s="733"/>
      <c r="NGE35" s="733"/>
      <c r="NGF35" s="733"/>
      <c r="NGG35" s="733"/>
      <c r="NGH35" s="733"/>
      <c r="NGI35" s="733"/>
      <c r="NGJ35" s="733"/>
      <c r="NGK35" s="733"/>
      <c r="NGL35" s="733"/>
      <c r="NGM35" s="733"/>
      <c r="NGN35" s="733"/>
      <c r="NGO35" s="733"/>
      <c r="NGP35" s="733"/>
      <c r="NGQ35" s="733"/>
      <c r="NGR35" s="733"/>
      <c r="NGS35" s="733"/>
      <c r="NGT35" s="733"/>
      <c r="NGU35" s="733"/>
      <c r="NGV35" s="733"/>
      <c r="NGW35" s="733"/>
      <c r="NGX35" s="733"/>
      <c r="NGY35" s="733"/>
      <c r="NGZ35" s="733"/>
      <c r="NHA35" s="733"/>
      <c r="NHB35" s="733"/>
      <c r="NHC35" s="733"/>
      <c r="NHD35" s="733"/>
      <c r="NHE35" s="733"/>
      <c r="NHF35" s="733"/>
      <c r="NHG35" s="733"/>
      <c r="NHH35" s="733"/>
      <c r="NHI35" s="733"/>
      <c r="NHJ35" s="733"/>
      <c r="NHK35" s="733"/>
      <c r="NHL35" s="733"/>
      <c r="NHM35" s="733"/>
      <c r="NHN35" s="733"/>
      <c r="NHO35" s="733"/>
      <c r="NHP35" s="733"/>
      <c r="NHQ35" s="733"/>
      <c r="NHR35" s="733"/>
      <c r="NHS35" s="733"/>
      <c r="NHT35" s="733"/>
      <c r="NHU35" s="733"/>
      <c r="NHV35" s="733"/>
      <c r="NHW35" s="733"/>
      <c r="NHX35" s="733"/>
      <c r="NHY35" s="733"/>
      <c r="NHZ35" s="733"/>
      <c r="NIA35" s="733"/>
      <c r="NIB35" s="733"/>
      <c r="NIC35" s="733"/>
      <c r="NID35" s="733"/>
      <c r="NIE35" s="733"/>
      <c r="NIF35" s="733"/>
      <c r="NIG35" s="733"/>
      <c r="NIH35" s="733"/>
      <c r="NII35" s="733"/>
      <c r="NIJ35" s="733"/>
      <c r="NIK35" s="733"/>
      <c r="NIL35" s="733"/>
      <c r="NIM35" s="733"/>
      <c r="NIN35" s="733"/>
      <c r="NIO35" s="733"/>
      <c r="NIP35" s="733"/>
      <c r="NIQ35" s="733"/>
      <c r="NIR35" s="733"/>
      <c r="NIS35" s="733"/>
      <c r="NIT35" s="733"/>
      <c r="NIU35" s="733"/>
      <c r="NIV35" s="733"/>
      <c r="NIW35" s="733"/>
      <c r="NIX35" s="733"/>
      <c r="NIY35" s="733"/>
      <c r="NIZ35" s="733"/>
      <c r="NJA35" s="733"/>
      <c r="NJB35" s="733"/>
      <c r="NJC35" s="733"/>
      <c r="NJD35" s="733"/>
      <c r="NJE35" s="733"/>
      <c r="NJF35" s="733"/>
      <c r="NJG35" s="733"/>
      <c r="NJH35" s="733"/>
      <c r="NJI35" s="733"/>
      <c r="NJJ35" s="733"/>
      <c r="NJK35" s="733"/>
      <c r="NJL35" s="733"/>
      <c r="NJM35" s="733"/>
      <c r="NJN35" s="733"/>
      <c r="NJO35" s="733"/>
      <c r="NJP35" s="733"/>
      <c r="NJQ35" s="733"/>
      <c r="NJR35" s="733"/>
      <c r="NJS35" s="733"/>
      <c r="NJT35" s="733"/>
      <c r="NJU35" s="733"/>
      <c r="NJV35" s="733"/>
      <c r="NJW35" s="733"/>
      <c r="NJX35" s="733"/>
      <c r="NJY35" s="733"/>
      <c r="NJZ35" s="733"/>
      <c r="NKA35" s="733"/>
      <c r="NKB35" s="733"/>
      <c r="NKC35" s="733"/>
      <c r="NKD35" s="733"/>
      <c r="NKE35" s="733"/>
      <c r="NKF35" s="733"/>
      <c r="NKG35" s="733"/>
      <c r="NKH35" s="733"/>
      <c r="NKI35" s="733"/>
      <c r="NKJ35" s="733"/>
      <c r="NKK35" s="733"/>
      <c r="NKL35" s="733"/>
      <c r="NKM35" s="733"/>
      <c r="NKN35" s="733"/>
      <c r="NKO35" s="733"/>
      <c r="NKP35" s="733"/>
      <c r="NKQ35" s="733"/>
      <c r="NKR35" s="733"/>
      <c r="NKS35" s="733"/>
      <c r="NKT35" s="733"/>
      <c r="NKU35" s="733"/>
      <c r="NKV35" s="733"/>
      <c r="NKW35" s="733"/>
      <c r="NKX35" s="733"/>
      <c r="NKY35" s="733"/>
      <c r="NKZ35" s="733"/>
      <c r="NLA35" s="733"/>
      <c r="NLB35" s="733"/>
      <c r="NLC35" s="733"/>
      <c r="NLD35" s="733"/>
      <c r="NLE35" s="733"/>
      <c r="NLF35" s="733"/>
      <c r="NLG35" s="733"/>
      <c r="NLH35" s="733"/>
      <c r="NLI35" s="733"/>
      <c r="NLJ35" s="733"/>
      <c r="NLK35" s="733"/>
      <c r="NLL35" s="733"/>
      <c r="NLM35" s="733"/>
      <c r="NLN35" s="733"/>
      <c r="NLO35" s="733"/>
      <c r="NLP35" s="733"/>
      <c r="NLQ35" s="733"/>
      <c r="NLR35" s="733"/>
      <c r="NLS35" s="733"/>
      <c r="NLT35" s="733"/>
      <c r="NLU35" s="733"/>
      <c r="NLV35" s="733"/>
      <c r="NLW35" s="733"/>
      <c r="NLX35" s="733"/>
      <c r="NLY35" s="733"/>
      <c r="NLZ35" s="733"/>
      <c r="NMA35" s="733"/>
      <c r="NMB35" s="733"/>
      <c r="NMC35" s="733"/>
      <c r="NMD35" s="733"/>
      <c r="NME35" s="733"/>
      <c r="NMF35" s="733"/>
      <c r="NMG35" s="733"/>
      <c r="NMH35" s="733"/>
      <c r="NMI35" s="733"/>
      <c r="NMJ35" s="733"/>
      <c r="NMK35" s="733"/>
      <c r="NML35" s="733"/>
      <c r="NMM35" s="733"/>
      <c r="NMN35" s="733"/>
      <c r="NMO35" s="733"/>
      <c r="NMP35" s="733"/>
      <c r="NMQ35" s="733"/>
      <c r="NMR35" s="733"/>
      <c r="NMS35" s="733"/>
      <c r="NMT35" s="733"/>
      <c r="NMU35" s="733"/>
      <c r="NMV35" s="733"/>
      <c r="NMW35" s="733"/>
      <c r="NMX35" s="733"/>
      <c r="NMY35" s="733"/>
      <c r="NMZ35" s="733"/>
      <c r="NNA35" s="733"/>
      <c r="NNB35" s="733"/>
      <c r="NNC35" s="733"/>
      <c r="NND35" s="733"/>
      <c r="NNE35" s="733"/>
      <c r="NNF35" s="733"/>
      <c r="NNG35" s="733"/>
      <c r="NNH35" s="733"/>
      <c r="NNI35" s="733"/>
      <c r="NNJ35" s="733"/>
      <c r="NNK35" s="733"/>
      <c r="NNL35" s="733"/>
      <c r="NNM35" s="733"/>
      <c r="NNN35" s="733"/>
      <c r="NNO35" s="733"/>
      <c r="NNP35" s="733"/>
      <c r="NNQ35" s="733"/>
      <c r="NNR35" s="733"/>
      <c r="NNS35" s="733"/>
      <c r="NNT35" s="733"/>
      <c r="NNU35" s="733"/>
      <c r="NNV35" s="733"/>
      <c r="NNW35" s="733"/>
      <c r="NNX35" s="733"/>
      <c r="NNY35" s="733"/>
      <c r="NNZ35" s="733"/>
      <c r="NOA35" s="733"/>
      <c r="NOB35" s="733"/>
      <c r="NOC35" s="733"/>
      <c r="NOD35" s="733"/>
      <c r="NOE35" s="733"/>
      <c r="NOF35" s="733"/>
      <c r="NOG35" s="733"/>
      <c r="NOH35" s="733"/>
      <c r="NOI35" s="733"/>
      <c r="NOJ35" s="733"/>
      <c r="NOK35" s="733"/>
      <c r="NOL35" s="733"/>
      <c r="NOM35" s="733"/>
      <c r="NON35" s="733"/>
      <c r="NOO35" s="733"/>
      <c r="NOP35" s="733"/>
      <c r="NOQ35" s="733"/>
      <c r="NOR35" s="733"/>
      <c r="NOS35" s="733"/>
      <c r="NOT35" s="733"/>
      <c r="NOU35" s="733"/>
      <c r="NOV35" s="733"/>
      <c r="NOW35" s="733"/>
      <c r="NOX35" s="733"/>
      <c r="NOY35" s="733"/>
      <c r="NOZ35" s="733"/>
      <c r="NPA35" s="733"/>
      <c r="NPB35" s="733"/>
      <c r="NPC35" s="733"/>
      <c r="NPD35" s="733"/>
      <c r="NPE35" s="733"/>
      <c r="NPF35" s="733"/>
      <c r="NPG35" s="733"/>
      <c r="NPH35" s="733"/>
      <c r="NPI35" s="733"/>
      <c r="NPJ35" s="733"/>
      <c r="NPK35" s="733"/>
      <c r="NPL35" s="733"/>
      <c r="NPM35" s="733"/>
      <c r="NPN35" s="733"/>
      <c r="NPO35" s="733"/>
      <c r="NPP35" s="733"/>
      <c r="NPQ35" s="733"/>
      <c r="NPR35" s="733"/>
      <c r="NPS35" s="733"/>
      <c r="NPT35" s="733"/>
      <c r="NPU35" s="733"/>
      <c r="NPV35" s="733"/>
      <c r="NPW35" s="733"/>
      <c r="NPX35" s="733"/>
      <c r="NPY35" s="733"/>
      <c r="NPZ35" s="733"/>
      <c r="NQA35" s="733"/>
      <c r="NQB35" s="733"/>
      <c r="NQC35" s="733"/>
      <c r="NQD35" s="733"/>
      <c r="NQE35" s="733"/>
      <c r="NQF35" s="733"/>
      <c r="NQG35" s="733"/>
      <c r="NQH35" s="733"/>
      <c r="NQI35" s="733"/>
      <c r="NQJ35" s="733"/>
      <c r="NQK35" s="733"/>
      <c r="NQL35" s="733"/>
      <c r="NQM35" s="733"/>
      <c r="NQN35" s="733"/>
      <c r="NQO35" s="733"/>
      <c r="NQP35" s="733"/>
      <c r="NQQ35" s="733"/>
      <c r="NQR35" s="733"/>
      <c r="NQS35" s="733"/>
      <c r="NQT35" s="733"/>
      <c r="NQU35" s="733"/>
      <c r="NQV35" s="733"/>
      <c r="NQW35" s="733"/>
      <c r="NQX35" s="733"/>
      <c r="NQY35" s="733"/>
      <c r="NQZ35" s="733"/>
      <c r="NRA35" s="733"/>
      <c r="NRB35" s="733"/>
      <c r="NRC35" s="733"/>
      <c r="NRD35" s="733"/>
      <c r="NRE35" s="733"/>
      <c r="NRF35" s="733"/>
      <c r="NRG35" s="733"/>
      <c r="NRH35" s="733"/>
      <c r="NRI35" s="733"/>
      <c r="NRJ35" s="733"/>
      <c r="NRK35" s="733"/>
      <c r="NRL35" s="733"/>
      <c r="NRM35" s="733"/>
      <c r="NRN35" s="733"/>
      <c r="NRO35" s="733"/>
      <c r="NRP35" s="733"/>
      <c r="NRQ35" s="733"/>
      <c r="NRR35" s="733"/>
      <c r="NRS35" s="733"/>
      <c r="NRT35" s="733"/>
      <c r="NRU35" s="733"/>
      <c r="NRV35" s="733"/>
      <c r="NRW35" s="733"/>
      <c r="NRX35" s="733"/>
      <c r="NRY35" s="733"/>
      <c r="NRZ35" s="733"/>
      <c r="NSA35" s="733"/>
      <c r="NSB35" s="733"/>
      <c r="NSC35" s="733"/>
      <c r="NSD35" s="733"/>
      <c r="NSE35" s="733"/>
      <c r="NSF35" s="733"/>
      <c r="NSG35" s="733"/>
      <c r="NSH35" s="733"/>
      <c r="NSI35" s="733"/>
      <c r="NSJ35" s="733"/>
      <c r="NSK35" s="733"/>
      <c r="NSL35" s="733"/>
      <c r="NSM35" s="733"/>
      <c r="NSN35" s="733"/>
      <c r="NSO35" s="733"/>
      <c r="NSP35" s="733"/>
      <c r="NSQ35" s="733"/>
      <c r="NSR35" s="733"/>
      <c r="NSS35" s="733"/>
      <c r="NST35" s="733"/>
      <c r="NSU35" s="733"/>
      <c r="NSV35" s="733"/>
      <c r="NSW35" s="733"/>
      <c r="NSX35" s="733"/>
      <c r="NSY35" s="733"/>
      <c r="NSZ35" s="733"/>
      <c r="NTA35" s="733"/>
      <c r="NTB35" s="733"/>
      <c r="NTC35" s="733"/>
      <c r="NTD35" s="733"/>
      <c r="NTE35" s="733"/>
      <c r="NTF35" s="733"/>
      <c r="NTG35" s="733"/>
      <c r="NTH35" s="733"/>
      <c r="NTI35" s="733"/>
      <c r="NTJ35" s="733"/>
      <c r="NTK35" s="733"/>
      <c r="NTL35" s="733"/>
      <c r="NTM35" s="733"/>
      <c r="NTN35" s="733"/>
      <c r="NTO35" s="733"/>
      <c r="NTP35" s="733"/>
      <c r="NTQ35" s="733"/>
      <c r="NTR35" s="733"/>
      <c r="NTS35" s="733"/>
      <c r="NTT35" s="733"/>
      <c r="NTU35" s="733"/>
      <c r="NTV35" s="733"/>
      <c r="NTW35" s="733"/>
      <c r="NTX35" s="733"/>
      <c r="NTY35" s="733"/>
      <c r="NTZ35" s="733"/>
      <c r="NUA35" s="733"/>
      <c r="NUB35" s="733"/>
      <c r="NUC35" s="733"/>
      <c r="NUD35" s="733"/>
      <c r="NUE35" s="733"/>
      <c r="NUF35" s="733"/>
      <c r="NUG35" s="733"/>
      <c r="NUH35" s="733"/>
      <c r="NUI35" s="733"/>
      <c r="NUJ35" s="733"/>
      <c r="NUK35" s="733"/>
      <c r="NUL35" s="733"/>
      <c r="NUM35" s="733"/>
      <c r="NUN35" s="733"/>
      <c r="NUO35" s="733"/>
      <c r="NUP35" s="733"/>
      <c r="NUQ35" s="733"/>
      <c r="NUR35" s="733"/>
      <c r="NUS35" s="733"/>
      <c r="NUT35" s="733"/>
      <c r="NUU35" s="733"/>
      <c r="NUV35" s="733"/>
      <c r="NUW35" s="733"/>
      <c r="NUX35" s="733"/>
      <c r="NUY35" s="733"/>
      <c r="NUZ35" s="733"/>
      <c r="NVA35" s="733"/>
      <c r="NVB35" s="733"/>
      <c r="NVC35" s="733"/>
      <c r="NVD35" s="733"/>
      <c r="NVE35" s="733"/>
      <c r="NVF35" s="733"/>
      <c r="NVG35" s="733"/>
      <c r="NVH35" s="733"/>
      <c r="NVI35" s="733"/>
      <c r="NVJ35" s="733"/>
      <c r="NVK35" s="733"/>
      <c r="NVL35" s="733"/>
      <c r="NVM35" s="733"/>
      <c r="NVN35" s="733"/>
      <c r="NVO35" s="733"/>
      <c r="NVP35" s="733"/>
      <c r="NVQ35" s="733"/>
      <c r="NVR35" s="733"/>
      <c r="NVS35" s="733"/>
      <c r="NVT35" s="733"/>
      <c r="NVU35" s="733"/>
      <c r="NVV35" s="733"/>
      <c r="NVW35" s="733"/>
      <c r="NVX35" s="733"/>
      <c r="NVY35" s="733"/>
      <c r="NVZ35" s="733"/>
      <c r="NWA35" s="733"/>
      <c r="NWB35" s="733"/>
      <c r="NWC35" s="733"/>
      <c r="NWD35" s="733"/>
      <c r="NWE35" s="733"/>
      <c r="NWF35" s="733"/>
      <c r="NWG35" s="733"/>
      <c r="NWH35" s="733"/>
      <c r="NWI35" s="733"/>
      <c r="NWJ35" s="733"/>
      <c r="NWK35" s="733"/>
      <c r="NWL35" s="733"/>
      <c r="NWM35" s="733"/>
      <c r="NWN35" s="733"/>
      <c r="NWO35" s="733"/>
      <c r="NWP35" s="733"/>
      <c r="NWQ35" s="733"/>
      <c r="NWR35" s="733"/>
      <c r="NWS35" s="733"/>
      <c r="NWT35" s="733"/>
      <c r="NWU35" s="733"/>
      <c r="NWV35" s="733"/>
      <c r="NWW35" s="733"/>
      <c r="NWX35" s="733"/>
      <c r="NWY35" s="733"/>
      <c r="NWZ35" s="733"/>
      <c r="NXA35" s="733"/>
      <c r="NXB35" s="733"/>
      <c r="NXC35" s="733"/>
      <c r="NXD35" s="733"/>
      <c r="NXE35" s="733"/>
      <c r="NXF35" s="733"/>
      <c r="NXG35" s="733"/>
      <c r="NXH35" s="733"/>
      <c r="NXI35" s="733"/>
      <c r="NXJ35" s="733"/>
      <c r="NXK35" s="733"/>
      <c r="NXL35" s="733"/>
      <c r="NXM35" s="733"/>
      <c r="NXN35" s="733"/>
      <c r="NXO35" s="733"/>
      <c r="NXP35" s="733"/>
      <c r="NXQ35" s="733"/>
      <c r="NXR35" s="733"/>
      <c r="NXS35" s="733"/>
      <c r="NXT35" s="733"/>
      <c r="NXU35" s="733"/>
      <c r="NXV35" s="733"/>
      <c r="NXW35" s="733"/>
      <c r="NXX35" s="733"/>
      <c r="NXY35" s="733"/>
      <c r="NXZ35" s="733"/>
      <c r="NYA35" s="733"/>
      <c r="NYB35" s="733"/>
      <c r="NYC35" s="733"/>
      <c r="NYD35" s="733"/>
      <c r="NYE35" s="733"/>
      <c r="NYF35" s="733"/>
      <c r="NYG35" s="733"/>
      <c r="NYH35" s="733"/>
      <c r="NYI35" s="733"/>
      <c r="NYJ35" s="733"/>
      <c r="NYK35" s="733"/>
      <c r="NYL35" s="733"/>
      <c r="NYM35" s="733"/>
      <c r="NYN35" s="733"/>
      <c r="NYO35" s="733"/>
      <c r="NYP35" s="733"/>
      <c r="NYQ35" s="733"/>
      <c r="NYR35" s="733"/>
      <c r="NYS35" s="733"/>
      <c r="NYT35" s="733"/>
      <c r="NYU35" s="733"/>
      <c r="NYV35" s="733"/>
      <c r="NYW35" s="733"/>
      <c r="NYX35" s="733"/>
      <c r="NYY35" s="733"/>
      <c r="NYZ35" s="733"/>
      <c r="NZA35" s="733"/>
      <c r="NZB35" s="733"/>
      <c r="NZC35" s="733"/>
      <c r="NZD35" s="733"/>
      <c r="NZE35" s="733"/>
      <c r="NZF35" s="733"/>
      <c r="NZG35" s="733"/>
      <c r="NZH35" s="733"/>
      <c r="NZI35" s="733"/>
      <c r="NZJ35" s="733"/>
      <c r="NZK35" s="733"/>
      <c r="NZL35" s="733"/>
      <c r="NZM35" s="733"/>
      <c r="NZN35" s="733"/>
      <c r="NZO35" s="733"/>
      <c r="NZP35" s="733"/>
      <c r="NZQ35" s="733"/>
      <c r="NZR35" s="733"/>
      <c r="NZS35" s="733"/>
      <c r="NZT35" s="733"/>
      <c r="NZU35" s="733"/>
      <c r="NZV35" s="733"/>
      <c r="NZW35" s="733"/>
      <c r="NZX35" s="733"/>
      <c r="NZY35" s="733"/>
      <c r="NZZ35" s="733"/>
      <c r="OAA35" s="733"/>
      <c r="OAB35" s="733"/>
      <c r="OAC35" s="733"/>
      <c r="OAD35" s="733"/>
      <c r="OAE35" s="733"/>
      <c r="OAF35" s="733"/>
      <c r="OAG35" s="733"/>
      <c r="OAH35" s="733"/>
      <c r="OAI35" s="733"/>
      <c r="OAJ35" s="733"/>
      <c r="OAK35" s="733"/>
      <c r="OAL35" s="733"/>
      <c r="OAM35" s="733"/>
      <c r="OAN35" s="733"/>
      <c r="OAO35" s="733"/>
      <c r="OAP35" s="733"/>
      <c r="OAQ35" s="733"/>
      <c r="OAR35" s="733"/>
      <c r="OAS35" s="733"/>
      <c r="OAT35" s="733"/>
      <c r="OAU35" s="733"/>
      <c r="OAV35" s="733"/>
      <c r="OAW35" s="733"/>
      <c r="OAX35" s="733"/>
      <c r="OAY35" s="733"/>
      <c r="OAZ35" s="733"/>
      <c r="OBA35" s="733"/>
      <c r="OBB35" s="733"/>
      <c r="OBC35" s="733"/>
      <c r="OBD35" s="733"/>
      <c r="OBE35" s="733"/>
      <c r="OBF35" s="733"/>
      <c r="OBG35" s="733"/>
      <c r="OBH35" s="733"/>
      <c r="OBI35" s="733"/>
      <c r="OBJ35" s="733"/>
      <c r="OBK35" s="733"/>
      <c r="OBL35" s="733"/>
      <c r="OBM35" s="733"/>
      <c r="OBN35" s="733"/>
      <c r="OBO35" s="733"/>
      <c r="OBP35" s="733"/>
      <c r="OBQ35" s="733"/>
      <c r="OBR35" s="733"/>
      <c r="OBS35" s="733"/>
      <c r="OBT35" s="733"/>
      <c r="OBU35" s="733"/>
      <c r="OBV35" s="733"/>
      <c r="OBW35" s="733"/>
      <c r="OBX35" s="733"/>
      <c r="OBY35" s="733"/>
      <c r="OBZ35" s="733"/>
      <c r="OCA35" s="733"/>
      <c r="OCB35" s="733"/>
      <c r="OCC35" s="733"/>
      <c r="OCD35" s="733"/>
      <c r="OCE35" s="733"/>
      <c r="OCF35" s="733"/>
      <c r="OCG35" s="733"/>
      <c r="OCH35" s="733"/>
      <c r="OCI35" s="733"/>
      <c r="OCJ35" s="733"/>
      <c r="OCK35" s="733"/>
      <c r="OCL35" s="733"/>
      <c r="OCM35" s="733"/>
      <c r="OCN35" s="733"/>
      <c r="OCO35" s="733"/>
      <c r="OCP35" s="733"/>
      <c r="OCQ35" s="733"/>
      <c r="OCR35" s="733"/>
      <c r="OCS35" s="733"/>
      <c r="OCT35" s="733"/>
      <c r="OCU35" s="733"/>
      <c r="OCV35" s="733"/>
      <c r="OCW35" s="733"/>
      <c r="OCX35" s="733"/>
      <c r="OCY35" s="733"/>
      <c r="OCZ35" s="733"/>
      <c r="ODA35" s="733"/>
      <c r="ODB35" s="733"/>
      <c r="ODC35" s="733"/>
      <c r="ODD35" s="733"/>
      <c r="ODE35" s="733"/>
      <c r="ODF35" s="733"/>
      <c r="ODG35" s="733"/>
      <c r="ODH35" s="733"/>
      <c r="ODI35" s="733"/>
      <c r="ODJ35" s="733"/>
      <c r="ODK35" s="733"/>
      <c r="ODL35" s="733"/>
      <c r="ODM35" s="733"/>
      <c r="ODN35" s="733"/>
      <c r="ODO35" s="733"/>
      <c r="ODP35" s="733"/>
      <c r="ODQ35" s="733"/>
      <c r="ODR35" s="733"/>
      <c r="ODS35" s="733"/>
      <c r="ODT35" s="733"/>
      <c r="ODU35" s="733"/>
      <c r="ODV35" s="733"/>
      <c r="ODW35" s="733"/>
      <c r="ODX35" s="733"/>
      <c r="ODY35" s="733"/>
      <c r="ODZ35" s="733"/>
      <c r="OEA35" s="733"/>
      <c r="OEB35" s="733"/>
      <c r="OEC35" s="733"/>
      <c r="OED35" s="733"/>
      <c r="OEE35" s="733"/>
      <c r="OEF35" s="733"/>
      <c r="OEG35" s="733"/>
      <c r="OEH35" s="733"/>
      <c r="OEI35" s="733"/>
      <c r="OEJ35" s="733"/>
      <c r="OEK35" s="733"/>
      <c r="OEL35" s="733"/>
      <c r="OEM35" s="733"/>
      <c r="OEN35" s="733"/>
      <c r="OEO35" s="733"/>
      <c r="OEP35" s="733"/>
      <c r="OEQ35" s="733"/>
      <c r="OER35" s="733"/>
      <c r="OES35" s="733"/>
      <c r="OET35" s="733"/>
      <c r="OEU35" s="733"/>
      <c r="OEV35" s="733"/>
      <c r="OEW35" s="733"/>
      <c r="OEX35" s="733"/>
      <c r="OEY35" s="733"/>
      <c r="OEZ35" s="733"/>
      <c r="OFA35" s="733"/>
      <c r="OFB35" s="733"/>
      <c r="OFC35" s="733"/>
      <c r="OFD35" s="733"/>
      <c r="OFE35" s="733"/>
      <c r="OFF35" s="733"/>
      <c r="OFG35" s="733"/>
      <c r="OFH35" s="733"/>
      <c r="OFI35" s="733"/>
      <c r="OFJ35" s="733"/>
      <c r="OFK35" s="733"/>
      <c r="OFL35" s="733"/>
      <c r="OFM35" s="733"/>
      <c r="OFN35" s="733"/>
      <c r="OFO35" s="733"/>
      <c r="OFP35" s="733"/>
      <c r="OFQ35" s="733"/>
      <c r="OFR35" s="733"/>
      <c r="OFS35" s="733"/>
      <c r="OFT35" s="733"/>
      <c r="OFU35" s="733"/>
      <c r="OFV35" s="733"/>
      <c r="OFW35" s="733"/>
      <c r="OFX35" s="733"/>
      <c r="OFY35" s="733"/>
      <c r="OFZ35" s="733"/>
      <c r="OGA35" s="733"/>
      <c r="OGB35" s="733"/>
      <c r="OGC35" s="733"/>
      <c r="OGD35" s="733"/>
      <c r="OGE35" s="733"/>
      <c r="OGF35" s="733"/>
      <c r="OGG35" s="733"/>
      <c r="OGH35" s="733"/>
      <c r="OGI35" s="733"/>
      <c r="OGJ35" s="733"/>
      <c r="OGK35" s="733"/>
      <c r="OGL35" s="733"/>
      <c r="OGM35" s="733"/>
      <c r="OGN35" s="733"/>
      <c r="OGO35" s="733"/>
      <c r="OGP35" s="733"/>
      <c r="OGQ35" s="733"/>
      <c r="OGR35" s="733"/>
      <c r="OGS35" s="733"/>
      <c r="OGT35" s="733"/>
      <c r="OGU35" s="733"/>
      <c r="OGV35" s="733"/>
      <c r="OGW35" s="733"/>
      <c r="OGX35" s="733"/>
      <c r="OGY35" s="733"/>
      <c r="OGZ35" s="733"/>
      <c r="OHA35" s="733"/>
      <c r="OHB35" s="733"/>
      <c r="OHC35" s="733"/>
      <c r="OHD35" s="733"/>
      <c r="OHE35" s="733"/>
      <c r="OHF35" s="733"/>
      <c r="OHG35" s="733"/>
      <c r="OHH35" s="733"/>
      <c r="OHI35" s="733"/>
      <c r="OHJ35" s="733"/>
      <c r="OHK35" s="733"/>
      <c r="OHL35" s="733"/>
      <c r="OHM35" s="733"/>
      <c r="OHN35" s="733"/>
      <c r="OHO35" s="733"/>
      <c r="OHP35" s="733"/>
      <c r="OHQ35" s="733"/>
      <c r="OHR35" s="733"/>
      <c r="OHS35" s="733"/>
      <c r="OHT35" s="733"/>
      <c r="OHU35" s="733"/>
      <c r="OHV35" s="733"/>
      <c r="OHW35" s="733"/>
      <c r="OHX35" s="733"/>
      <c r="OHY35" s="733"/>
      <c r="OHZ35" s="733"/>
      <c r="OIA35" s="733"/>
      <c r="OIB35" s="733"/>
      <c r="OIC35" s="733"/>
      <c r="OID35" s="733"/>
      <c r="OIE35" s="733"/>
      <c r="OIF35" s="733"/>
      <c r="OIG35" s="733"/>
      <c r="OIH35" s="733"/>
      <c r="OII35" s="733"/>
      <c r="OIJ35" s="733"/>
      <c r="OIK35" s="733"/>
      <c r="OIL35" s="733"/>
      <c r="OIM35" s="733"/>
      <c r="OIN35" s="733"/>
      <c r="OIO35" s="733"/>
      <c r="OIP35" s="733"/>
      <c r="OIQ35" s="733"/>
      <c r="OIR35" s="733"/>
      <c r="OIS35" s="733"/>
      <c r="OIT35" s="733"/>
      <c r="OIU35" s="733"/>
      <c r="OIV35" s="733"/>
      <c r="OIW35" s="733"/>
      <c r="OIX35" s="733"/>
      <c r="OIY35" s="733"/>
      <c r="OIZ35" s="733"/>
      <c r="OJA35" s="733"/>
      <c r="OJB35" s="733"/>
      <c r="OJC35" s="733"/>
      <c r="OJD35" s="733"/>
      <c r="OJE35" s="733"/>
      <c r="OJF35" s="733"/>
      <c r="OJG35" s="733"/>
      <c r="OJH35" s="733"/>
      <c r="OJI35" s="733"/>
      <c r="OJJ35" s="733"/>
      <c r="OJK35" s="733"/>
      <c r="OJL35" s="733"/>
      <c r="OJM35" s="733"/>
      <c r="OJN35" s="733"/>
      <c r="OJO35" s="733"/>
      <c r="OJP35" s="733"/>
      <c r="OJQ35" s="733"/>
      <c r="OJR35" s="733"/>
      <c r="OJS35" s="733"/>
      <c r="OJT35" s="733"/>
      <c r="OJU35" s="733"/>
      <c r="OJV35" s="733"/>
      <c r="OJW35" s="733"/>
      <c r="OJX35" s="733"/>
      <c r="OJY35" s="733"/>
      <c r="OJZ35" s="733"/>
      <c r="OKA35" s="733"/>
      <c r="OKB35" s="733"/>
      <c r="OKC35" s="733"/>
      <c r="OKD35" s="733"/>
      <c r="OKE35" s="733"/>
      <c r="OKF35" s="733"/>
      <c r="OKG35" s="733"/>
      <c r="OKH35" s="733"/>
      <c r="OKI35" s="733"/>
      <c r="OKJ35" s="733"/>
      <c r="OKK35" s="733"/>
      <c r="OKL35" s="733"/>
      <c r="OKM35" s="733"/>
      <c r="OKN35" s="733"/>
      <c r="OKO35" s="733"/>
      <c r="OKP35" s="733"/>
      <c r="OKQ35" s="733"/>
      <c r="OKR35" s="733"/>
      <c r="OKS35" s="733"/>
      <c r="OKT35" s="733"/>
      <c r="OKU35" s="733"/>
      <c r="OKV35" s="733"/>
      <c r="OKW35" s="733"/>
      <c r="OKX35" s="733"/>
      <c r="OKY35" s="733"/>
      <c r="OKZ35" s="733"/>
      <c r="OLA35" s="733"/>
      <c r="OLB35" s="733"/>
      <c r="OLC35" s="733"/>
      <c r="OLD35" s="733"/>
      <c r="OLE35" s="733"/>
      <c r="OLF35" s="733"/>
      <c r="OLG35" s="733"/>
      <c r="OLH35" s="733"/>
      <c r="OLI35" s="733"/>
      <c r="OLJ35" s="733"/>
      <c r="OLK35" s="733"/>
      <c r="OLL35" s="733"/>
      <c r="OLM35" s="733"/>
      <c r="OLN35" s="733"/>
      <c r="OLO35" s="733"/>
      <c r="OLP35" s="733"/>
      <c r="OLQ35" s="733"/>
      <c r="OLR35" s="733"/>
      <c r="OLS35" s="733"/>
      <c r="OLT35" s="733"/>
      <c r="OLU35" s="733"/>
      <c r="OLV35" s="733"/>
      <c r="OLW35" s="733"/>
      <c r="OLX35" s="733"/>
      <c r="OLY35" s="733"/>
      <c r="OLZ35" s="733"/>
      <c r="OMA35" s="733"/>
      <c r="OMB35" s="733"/>
      <c r="OMC35" s="733"/>
      <c r="OMD35" s="733"/>
      <c r="OME35" s="733"/>
      <c r="OMF35" s="733"/>
      <c r="OMG35" s="733"/>
      <c r="OMH35" s="733"/>
      <c r="OMI35" s="733"/>
      <c r="OMJ35" s="733"/>
      <c r="OMK35" s="733"/>
      <c r="OML35" s="733"/>
      <c r="OMM35" s="733"/>
      <c r="OMN35" s="733"/>
      <c r="OMO35" s="733"/>
      <c r="OMP35" s="733"/>
      <c r="OMQ35" s="733"/>
      <c r="OMR35" s="733"/>
      <c r="OMS35" s="733"/>
      <c r="OMT35" s="733"/>
      <c r="OMU35" s="733"/>
      <c r="OMV35" s="733"/>
      <c r="OMW35" s="733"/>
      <c r="OMX35" s="733"/>
      <c r="OMY35" s="733"/>
      <c r="OMZ35" s="733"/>
      <c r="ONA35" s="733"/>
      <c r="ONB35" s="733"/>
      <c r="ONC35" s="733"/>
      <c r="OND35" s="733"/>
      <c r="ONE35" s="733"/>
      <c r="ONF35" s="733"/>
      <c r="ONG35" s="733"/>
      <c r="ONH35" s="733"/>
      <c r="ONI35" s="733"/>
      <c r="ONJ35" s="733"/>
      <c r="ONK35" s="733"/>
      <c r="ONL35" s="733"/>
      <c r="ONM35" s="733"/>
      <c r="ONN35" s="733"/>
      <c r="ONO35" s="733"/>
      <c r="ONP35" s="733"/>
      <c r="ONQ35" s="733"/>
      <c r="ONR35" s="733"/>
      <c r="ONS35" s="733"/>
      <c r="ONT35" s="733"/>
      <c r="ONU35" s="733"/>
      <c r="ONV35" s="733"/>
      <c r="ONW35" s="733"/>
      <c r="ONX35" s="733"/>
      <c r="ONY35" s="733"/>
      <c r="ONZ35" s="733"/>
      <c r="OOA35" s="733"/>
      <c r="OOB35" s="733"/>
      <c r="OOC35" s="733"/>
      <c r="OOD35" s="733"/>
      <c r="OOE35" s="733"/>
      <c r="OOF35" s="733"/>
      <c r="OOG35" s="733"/>
      <c r="OOH35" s="733"/>
      <c r="OOI35" s="733"/>
      <c r="OOJ35" s="733"/>
      <c r="OOK35" s="733"/>
      <c r="OOL35" s="733"/>
      <c r="OOM35" s="733"/>
      <c r="OON35" s="733"/>
      <c r="OOO35" s="733"/>
      <c r="OOP35" s="733"/>
      <c r="OOQ35" s="733"/>
      <c r="OOR35" s="733"/>
      <c r="OOS35" s="733"/>
      <c r="OOT35" s="733"/>
      <c r="OOU35" s="733"/>
      <c r="OOV35" s="733"/>
      <c r="OOW35" s="733"/>
      <c r="OOX35" s="733"/>
      <c r="OOY35" s="733"/>
      <c r="OOZ35" s="733"/>
      <c r="OPA35" s="733"/>
      <c r="OPB35" s="733"/>
      <c r="OPC35" s="733"/>
      <c r="OPD35" s="733"/>
      <c r="OPE35" s="733"/>
      <c r="OPF35" s="733"/>
      <c r="OPG35" s="733"/>
      <c r="OPH35" s="733"/>
      <c r="OPI35" s="733"/>
      <c r="OPJ35" s="733"/>
      <c r="OPK35" s="733"/>
      <c r="OPL35" s="733"/>
      <c r="OPM35" s="733"/>
      <c r="OPN35" s="733"/>
      <c r="OPO35" s="733"/>
      <c r="OPP35" s="733"/>
      <c r="OPQ35" s="733"/>
      <c r="OPR35" s="733"/>
      <c r="OPS35" s="733"/>
      <c r="OPT35" s="733"/>
      <c r="OPU35" s="733"/>
      <c r="OPV35" s="733"/>
      <c r="OPW35" s="733"/>
      <c r="OPX35" s="733"/>
      <c r="OPY35" s="733"/>
      <c r="OPZ35" s="733"/>
      <c r="OQA35" s="733"/>
      <c r="OQB35" s="733"/>
      <c r="OQC35" s="733"/>
      <c r="OQD35" s="733"/>
      <c r="OQE35" s="733"/>
      <c r="OQF35" s="733"/>
      <c r="OQG35" s="733"/>
      <c r="OQH35" s="733"/>
      <c r="OQI35" s="733"/>
      <c r="OQJ35" s="733"/>
      <c r="OQK35" s="733"/>
      <c r="OQL35" s="733"/>
      <c r="OQM35" s="733"/>
      <c r="OQN35" s="733"/>
      <c r="OQO35" s="733"/>
      <c r="OQP35" s="733"/>
      <c r="OQQ35" s="733"/>
      <c r="OQR35" s="733"/>
      <c r="OQS35" s="733"/>
      <c r="OQT35" s="733"/>
      <c r="OQU35" s="733"/>
      <c r="OQV35" s="733"/>
      <c r="OQW35" s="733"/>
      <c r="OQX35" s="733"/>
      <c r="OQY35" s="733"/>
      <c r="OQZ35" s="733"/>
      <c r="ORA35" s="733"/>
      <c r="ORB35" s="733"/>
      <c r="ORC35" s="733"/>
      <c r="ORD35" s="733"/>
      <c r="ORE35" s="733"/>
      <c r="ORF35" s="733"/>
      <c r="ORG35" s="733"/>
      <c r="ORH35" s="733"/>
      <c r="ORI35" s="733"/>
      <c r="ORJ35" s="733"/>
      <c r="ORK35" s="733"/>
      <c r="ORL35" s="733"/>
      <c r="ORM35" s="733"/>
      <c r="ORN35" s="733"/>
      <c r="ORO35" s="733"/>
      <c r="ORP35" s="733"/>
      <c r="ORQ35" s="733"/>
      <c r="ORR35" s="733"/>
      <c r="ORS35" s="733"/>
      <c r="ORT35" s="733"/>
      <c r="ORU35" s="733"/>
      <c r="ORV35" s="733"/>
      <c r="ORW35" s="733"/>
      <c r="ORX35" s="733"/>
      <c r="ORY35" s="733"/>
      <c r="ORZ35" s="733"/>
      <c r="OSA35" s="733"/>
      <c r="OSB35" s="733"/>
      <c r="OSC35" s="733"/>
      <c r="OSD35" s="733"/>
      <c r="OSE35" s="733"/>
      <c r="OSF35" s="733"/>
      <c r="OSG35" s="733"/>
      <c r="OSH35" s="733"/>
      <c r="OSI35" s="733"/>
      <c r="OSJ35" s="733"/>
      <c r="OSK35" s="733"/>
      <c r="OSL35" s="733"/>
      <c r="OSM35" s="733"/>
      <c r="OSN35" s="733"/>
      <c r="OSO35" s="733"/>
      <c r="OSP35" s="733"/>
      <c r="OSQ35" s="733"/>
      <c r="OSR35" s="733"/>
      <c r="OSS35" s="733"/>
      <c r="OST35" s="733"/>
      <c r="OSU35" s="733"/>
      <c r="OSV35" s="733"/>
      <c r="OSW35" s="733"/>
      <c r="OSX35" s="733"/>
      <c r="OSY35" s="733"/>
      <c r="OSZ35" s="733"/>
      <c r="OTA35" s="733"/>
      <c r="OTB35" s="733"/>
      <c r="OTC35" s="733"/>
      <c r="OTD35" s="733"/>
      <c r="OTE35" s="733"/>
      <c r="OTF35" s="733"/>
      <c r="OTG35" s="733"/>
      <c r="OTH35" s="733"/>
      <c r="OTI35" s="733"/>
      <c r="OTJ35" s="733"/>
      <c r="OTK35" s="733"/>
      <c r="OTL35" s="733"/>
      <c r="OTM35" s="733"/>
      <c r="OTN35" s="733"/>
      <c r="OTO35" s="733"/>
      <c r="OTP35" s="733"/>
      <c r="OTQ35" s="733"/>
      <c r="OTR35" s="733"/>
      <c r="OTS35" s="733"/>
      <c r="OTT35" s="733"/>
      <c r="OTU35" s="733"/>
      <c r="OTV35" s="733"/>
      <c r="OTW35" s="733"/>
      <c r="OTX35" s="733"/>
      <c r="OTY35" s="733"/>
      <c r="OTZ35" s="733"/>
      <c r="OUA35" s="733"/>
      <c r="OUB35" s="733"/>
      <c r="OUC35" s="733"/>
      <c r="OUD35" s="733"/>
      <c r="OUE35" s="733"/>
      <c r="OUF35" s="733"/>
      <c r="OUG35" s="733"/>
      <c r="OUH35" s="733"/>
      <c r="OUI35" s="733"/>
      <c r="OUJ35" s="733"/>
      <c r="OUK35" s="733"/>
      <c r="OUL35" s="733"/>
      <c r="OUM35" s="733"/>
      <c r="OUN35" s="733"/>
      <c r="OUO35" s="733"/>
      <c r="OUP35" s="733"/>
      <c r="OUQ35" s="733"/>
      <c r="OUR35" s="733"/>
      <c r="OUS35" s="733"/>
      <c r="OUT35" s="733"/>
      <c r="OUU35" s="733"/>
      <c r="OUV35" s="733"/>
      <c r="OUW35" s="733"/>
      <c r="OUX35" s="733"/>
      <c r="OUY35" s="733"/>
      <c r="OUZ35" s="733"/>
      <c r="OVA35" s="733"/>
      <c r="OVB35" s="733"/>
      <c r="OVC35" s="733"/>
      <c r="OVD35" s="733"/>
      <c r="OVE35" s="733"/>
      <c r="OVF35" s="733"/>
      <c r="OVG35" s="733"/>
      <c r="OVH35" s="733"/>
      <c r="OVI35" s="733"/>
      <c r="OVJ35" s="733"/>
      <c r="OVK35" s="733"/>
      <c r="OVL35" s="733"/>
      <c r="OVM35" s="733"/>
      <c r="OVN35" s="733"/>
      <c r="OVO35" s="733"/>
      <c r="OVP35" s="733"/>
      <c r="OVQ35" s="733"/>
      <c r="OVR35" s="733"/>
      <c r="OVS35" s="733"/>
      <c r="OVT35" s="733"/>
      <c r="OVU35" s="733"/>
      <c r="OVV35" s="733"/>
      <c r="OVW35" s="733"/>
      <c r="OVX35" s="733"/>
      <c r="OVY35" s="733"/>
      <c r="OVZ35" s="733"/>
      <c r="OWA35" s="733"/>
      <c r="OWB35" s="733"/>
      <c r="OWC35" s="733"/>
      <c r="OWD35" s="733"/>
      <c r="OWE35" s="733"/>
      <c r="OWF35" s="733"/>
      <c r="OWG35" s="733"/>
      <c r="OWH35" s="733"/>
      <c r="OWI35" s="733"/>
      <c r="OWJ35" s="733"/>
      <c r="OWK35" s="733"/>
      <c r="OWL35" s="733"/>
      <c r="OWM35" s="733"/>
      <c r="OWN35" s="733"/>
      <c r="OWO35" s="733"/>
      <c r="OWP35" s="733"/>
      <c r="OWQ35" s="733"/>
      <c r="OWR35" s="733"/>
      <c r="OWS35" s="733"/>
      <c r="OWT35" s="733"/>
      <c r="OWU35" s="733"/>
      <c r="OWV35" s="733"/>
      <c r="OWW35" s="733"/>
      <c r="OWX35" s="733"/>
      <c r="OWY35" s="733"/>
      <c r="OWZ35" s="733"/>
      <c r="OXA35" s="733"/>
      <c r="OXB35" s="733"/>
      <c r="OXC35" s="733"/>
      <c r="OXD35" s="733"/>
      <c r="OXE35" s="733"/>
      <c r="OXF35" s="733"/>
      <c r="OXG35" s="733"/>
      <c r="OXH35" s="733"/>
      <c r="OXI35" s="733"/>
      <c r="OXJ35" s="733"/>
      <c r="OXK35" s="733"/>
      <c r="OXL35" s="733"/>
      <c r="OXM35" s="733"/>
      <c r="OXN35" s="733"/>
      <c r="OXO35" s="733"/>
      <c r="OXP35" s="733"/>
      <c r="OXQ35" s="733"/>
      <c r="OXR35" s="733"/>
      <c r="OXS35" s="733"/>
      <c r="OXT35" s="733"/>
      <c r="OXU35" s="733"/>
      <c r="OXV35" s="733"/>
      <c r="OXW35" s="733"/>
      <c r="OXX35" s="733"/>
      <c r="OXY35" s="733"/>
      <c r="OXZ35" s="733"/>
      <c r="OYA35" s="733"/>
      <c r="OYB35" s="733"/>
      <c r="OYC35" s="733"/>
      <c r="OYD35" s="733"/>
      <c r="OYE35" s="733"/>
      <c r="OYF35" s="733"/>
      <c r="OYG35" s="733"/>
      <c r="OYH35" s="733"/>
      <c r="OYI35" s="733"/>
      <c r="OYJ35" s="733"/>
      <c r="OYK35" s="733"/>
      <c r="OYL35" s="733"/>
      <c r="OYM35" s="733"/>
      <c r="OYN35" s="733"/>
      <c r="OYO35" s="733"/>
      <c r="OYP35" s="733"/>
      <c r="OYQ35" s="733"/>
      <c r="OYR35" s="733"/>
      <c r="OYS35" s="733"/>
      <c r="OYT35" s="733"/>
      <c r="OYU35" s="733"/>
      <c r="OYV35" s="733"/>
      <c r="OYW35" s="733"/>
      <c r="OYX35" s="733"/>
      <c r="OYY35" s="733"/>
      <c r="OYZ35" s="733"/>
      <c r="OZA35" s="733"/>
      <c r="OZB35" s="733"/>
      <c r="OZC35" s="733"/>
      <c r="OZD35" s="733"/>
      <c r="OZE35" s="733"/>
      <c r="OZF35" s="733"/>
      <c r="OZG35" s="733"/>
      <c r="OZH35" s="733"/>
      <c r="OZI35" s="733"/>
      <c r="OZJ35" s="733"/>
      <c r="OZK35" s="733"/>
      <c r="OZL35" s="733"/>
      <c r="OZM35" s="733"/>
      <c r="OZN35" s="733"/>
      <c r="OZO35" s="733"/>
      <c r="OZP35" s="733"/>
      <c r="OZQ35" s="733"/>
      <c r="OZR35" s="733"/>
      <c r="OZS35" s="733"/>
      <c r="OZT35" s="733"/>
      <c r="OZU35" s="733"/>
      <c r="OZV35" s="733"/>
      <c r="OZW35" s="733"/>
      <c r="OZX35" s="733"/>
      <c r="OZY35" s="733"/>
      <c r="OZZ35" s="733"/>
      <c r="PAA35" s="733"/>
      <c r="PAB35" s="733"/>
      <c r="PAC35" s="733"/>
      <c r="PAD35" s="733"/>
      <c r="PAE35" s="733"/>
      <c r="PAF35" s="733"/>
      <c r="PAG35" s="733"/>
      <c r="PAH35" s="733"/>
      <c r="PAI35" s="733"/>
      <c r="PAJ35" s="733"/>
      <c r="PAK35" s="733"/>
      <c r="PAL35" s="733"/>
      <c r="PAM35" s="733"/>
      <c r="PAN35" s="733"/>
      <c r="PAO35" s="733"/>
      <c r="PAP35" s="733"/>
      <c r="PAQ35" s="733"/>
      <c r="PAR35" s="733"/>
      <c r="PAS35" s="733"/>
      <c r="PAT35" s="733"/>
      <c r="PAU35" s="733"/>
      <c r="PAV35" s="733"/>
      <c r="PAW35" s="733"/>
      <c r="PAX35" s="733"/>
      <c r="PAY35" s="733"/>
      <c r="PAZ35" s="733"/>
      <c r="PBA35" s="733"/>
      <c r="PBB35" s="733"/>
      <c r="PBC35" s="733"/>
      <c r="PBD35" s="733"/>
      <c r="PBE35" s="733"/>
      <c r="PBF35" s="733"/>
      <c r="PBG35" s="733"/>
      <c r="PBH35" s="733"/>
      <c r="PBI35" s="733"/>
      <c r="PBJ35" s="733"/>
      <c r="PBK35" s="733"/>
      <c r="PBL35" s="733"/>
      <c r="PBM35" s="733"/>
      <c r="PBN35" s="733"/>
      <c r="PBO35" s="733"/>
      <c r="PBP35" s="733"/>
      <c r="PBQ35" s="733"/>
      <c r="PBR35" s="733"/>
      <c r="PBS35" s="733"/>
      <c r="PBT35" s="733"/>
      <c r="PBU35" s="733"/>
      <c r="PBV35" s="733"/>
      <c r="PBW35" s="733"/>
      <c r="PBX35" s="733"/>
      <c r="PBY35" s="733"/>
      <c r="PBZ35" s="733"/>
      <c r="PCA35" s="733"/>
      <c r="PCB35" s="733"/>
      <c r="PCC35" s="733"/>
      <c r="PCD35" s="733"/>
      <c r="PCE35" s="733"/>
      <c r="PCF35" s="733"/>
      <c r="PCG35" s="733"/>
      <c r="PCH35" s="733"/>
      <c r="PCI35" s="733"/>
      <c r="PCJ35" s="733"/>
      <c r="PCK35" s="733"/>
      <c r="PCL35" s="733"/>
      <c r="PCM35" s="733"/>
      <c r="PCN35" s="733"/>
      <c r="PCO35" s="733"/>
      <c r="PCP35" s="733"/>
      <c r="PCQ35" s="733"/>
      <c r="PCR35" s="733"/>
      <c r="PCS35" s="733"/>
      <c r="PCT35" s="733"/>
      <c r="PCU35" s="733"/>
      <c r="PCV35" s="733"/>
      <c r="PCW35" s="733"/>
      <c r="PCX35" s="733"/>
      <c r="PCY35" s="733"/>
      <c r="PCZ35" s="733"/>
      <c r="PDA35" s="733"/>
      <c r="PDB35" s="733"/>
      <c r="PDC35" s="733"/>
      <c r="PDD35" s="733"/>
      <c r="PDE35" s="733"/>
      <c r="PDF35" s="733"/>
      <c r="PDG35" s="733"/>
      <c r="PDH35" s="733"/>
      <c r="PDI35" s="733"/>
      <c r="PDJ35" s="733"/>
      <c r="PDK35" s="733"/>
      <c r="PDL35" s="733"/>
      <c r="PDM35" s="733"/>
      <c r="PDN35" s="733"/>
      <c r="PDO35" s="733"/>
      <c r="PDP35" s="733"/>
      <c r="PDQ35" s="733"/>
      <c r="PDR35" s="733"/>
      <c r="PDS35" s="733"/>
      <c r="PDT35" s="733"/>
      <c r="PDU35" s="733"/>
      <c r="PDV35" s="733"/>
      <c r="PDW35" s="733"/>
      <c r="PDX35" s="733"/>
      <c r="PDY35" s="733"/>
      <c r="PDZ35" s="733"/>
      <c r="PEA35" s="733"/>
      <c r="PEB35" s="733"/>
      <c r="PEC35" s="733"/>
      <c r="PED35" s="733"/>
      <c r="PEE35" s="733"/>
      <c r="PEF35" s="733"/>
      <c r="PEG35" s="733"/>
      <c r="PEH35" s="733"/>
      <c r="PEI35" s="733"/>
      <c r="PEJ35" s="733"/>
      <c r="PEK35" s="733"/>
      <c r="PEL35" s="733"/>
      <c r="PEM35" s="733"/>
      <c r="PEN35" s="733"/>
      <c r="PEO35" s="733"/>
      <c r="PEP35" s="733"/>
      <c r="PEQ35" s="733"/>
      <c r="PER35" s="733"/>
      <c r="PES35" s="733"/>
      <c r="PET35" s="733"/>
      <c r="PEU35" s="733"/>
      <c r="PEV35" s="733"/>
      <c r="PEW35" s="733"/>
      <c r="PEX35" s="733"/>
      <c r="PEY35" s="733"/>
      <c r="PEZ35" s="733"/>
      <c r="PFA35" s="733"/>
      <c r="PFB35" s="733"/>
      <c r="PFC35" s="733"/>
      <c r="PFD35" s="733"/>
      <c r="PFE35" s="733"/>
      <c r="PFF35" s="733"/>
      <c r="PFG35" s="733"/>
      <c r="PFH35" s="733"/>
      <c r="PFI35" s="733"/>
      <c r="PFJ35" s="733"/>
      <c r="PFK35" s="733"/>
      <c r="PFL35" s="733"/>
      <c r="PFM35" s="733"/>
      <c r="PFN35" s="733"/>
      <c r="PFO35" s="733"/>
      <c r="PFP35" s="733"/>
      <c r="PFQ35" s="733"/>
      <c r="PFR35" s="733"/>
      <c r="PFS35" s="733"/>
      <c r="PFT35" s="733"/>
      <c r="PFU35" s="733"/>
      <c r="PFV35" s="733"/>
      <c r="PFW35" s="733"/>
      <c r="PFX35" s="733"/>
      <c r="PFY35" s="733"/>
      <c r="PFZ35" s="733"/>
      <c r="PGA35" s="733"/>
      <c r="PGB35" s="733"/>
      <c r="PGC35" s="733"/>
      <c r="PGD35" s="733"/>
      <c r="PGE35" s="733"/>
      <c r="PGF35" s="733"/>
      <c r="PGG35" s="733"/>
      <c r="PGH35" s="733"/>
      <c r="PGI35" s="733"/>
      <c r="PGJ35" s="733"/>
      <c r="PGK35" s="733"/>
      <c r="PGL35" s="733"/>
      <c r="PGM35" s="733"/>
      <c r="PGN35" s="733"/>
      <c r="PGO35" s="733"/>
      <c r="PGP35" s="733"/>
      <c r="PGQ35" s="733"/>
      <c r="PGR35" s="733"/>
      <c r="PGS35" s="733"/>
      <c r="PGT35" s="733"/>
      <c r="PGU35" s="733"/>
      <c r="PGV35" s="733"/>
      <c r="PGW35" s="733"/>
      <c r="PGX35" s="733"/>
      <c r="PGY35" s="733"/>
      <c r="PGZ35" s="733"/>
      <c r="PHA35" s="733"/>
      <c r="PHB35" s="733"/>
      <c r="PHC35" s="733"/>
      <c r="PHD35" s="733"/>
      <c r="PHE35" s="733"/>
      <c r="PHF35" s="733"/>
      <c r="PHG35" s="733"/>
      <c r="PHH35" s="733"/>
      <c r="PHI35" s="733"/>
      <c r="PHJ35" s="733"/>
      <c r="PHK35" s="733"/>
      <c r="PHL35" s="733"/>
      <c r="PHM35" s="733"/>
      <c r="PHN35" s="733"/>
      <c r="PHO35" s="733"/>
      <c r="PHP35" s="733"/>
      <c r="PHQ35" s="733"/>
      <c r="PHR35" s="733"/>
      <c r="PHS35" s="733"/>
      <c r="PHT35" s="733"/>
      <c r="PHU35" s="733"/>
      <c r="PHV35" s="733"/>
      <c r="PHW35" s="733"/>
      <c r="PHX35" s="733"/>
      <c r="PHY35" s="733"/>
      <c r="PHZ35" s="733"/>
      <c r="PIA35" s="733"/>
      <c r="PIB35" s="733"/>
      <c r="PIC35" s="733"/>
      <c r="PID35" s="733"/>
      <c r="PIE35" s="733"/>
      <c r="PIF35" s="733"/>
      <c r="PIG35" s="733"/>
      <c r="PIH35" s="733"/>
      <c r="PII35" s="733"/>
      <c r="PIJ35" s="733"/>
      <c r="PIK35" s="733"/>
      <c r="PIL35" s="733"/>
      <c r="PIM35" s="733"/>
      <c r="PIN35" s="733"/>
      <c r="PIO35" s="733"/>
      <c r="PIP35" s="733"/>
      <c r="PIQ35" s="733"/>
      <c r="PIR35" s="733"/>
      <c r="PIS35" s="733"/>
      <c r="PIT35" s="733"/>
      <c r="PIU35" s="733"/>
      <c r="PIV35" s="733"/>
      <c r="PIW35" s="733"/>
      <c r="PIX35" s="733"/>
      <c r="PIY35" s="733"/>
      <c r="PIZ35" s="733"/>
      <c r="PJA35" s="733"/>
      <c r="PJB35" s="733"/>
      <c r="PJC35" s="733"/>
      <c r="PJD35" s="733"/>
      <c r="PJE35" s="733"/>
      <c r="PJF35" s="733"/>
      <c r="PJG35" s="733"/>
      <c r="PJH35" s="733"/>
      <c r="PJI35" s="733"/>
      <c r="PJJ35" s="733"/>
      <c r="PJK35" s="733"/>
      <c r="PJL35" s="733"/>
      <c r="PJM35" s="733"/>
      <c r="PJN35" s="733"/>
      <c r="PJO35" s="733"/>
      <c r="PJP35" s="733"/>
      <c r="PJQ35" s="733"/>
      <c r="PJR35" s="733"/>
      <c r="PJS35" s="733"/>
      <c r="PJT35" s="733"/>
      <c r="PJU35" s="733"/>
      <c r="PJV35" s="733"/>
      <c r="PJW35" s="733"/>
      <c r="PJX35" s="733"/>
      <c r="PJY35" s="733"/>
      <c r="PJZ35" s="733"/>
      <c r="PKA35" s="733"/>
      <c r="PKB35" s="733"/>
      <c r="PKC35" s="733"/>
      <c r="PKD35" s="733"/>
      <c r="PKE35" s="733"/>
      <c r="PKF35" s="733"/>
      <c r="PKG35" s="733"/>
      <c r="PKH35" s="733"/>
      <c r="PKI35" s="733"/>
      <c r="PKJ35" s="733"/>
      <c r="PKK35" s="733"/>
      <c r="PKL35" s="733"/>
      <c r="PKM35" s="733"/>
      <c r="PKN35" s="733"/>
      <c r="PKO35" s="733"/>
      <c r="PKP35" s="733"/>
      <c r="PKQ35" s="733"/>
      <c r="PKR35" s="733"/>
      <c r="PKS35" s="733"/>
      <c r="PKT35" s="733"/>
      <c r="PKU35" s="733"/>
      <c r="PKV35" s="733"/>
      <c r="PKW35" s="733"/>
      <c r="PKX35" s="733"/>
      <c r="PKY35" s="733"/>
      <c r="PKZ35" s="733"/>
      <c r="PLA35" s="733"/>
      <c r="PLB35" s="733"/>
      <c r="PLC35" s="733"/>
      <c r="PLD35" s="733"/>
      <c r="PLE35" s="733"/>
      <c r="PLF35" s="733"/>
      <c r="PLG35" s="733"/>
      <c r="PLH35" s="733"/>
      <c r="PLI35" s="733"/>
      <c r="PLJ35" s="733"/>
      <c r="PLK35" s="733"/>
      <c r="PLL35" s="733"/>
      <c r="PLM35" s="733"/>
      <c r="PLN35" s="733"/>
      <c r="PLO35" s="733"/>
      <c r="PLP35" s="733"/>
      <c r="PLQ35" s="733"/>
      <c r="PLR35" s="733"/>
      <c r="PLS35" s="733"/>
      <c r="PLT35" s="733"/>
      <c r="PLU35" s="733"/>
      <c r="PLV35" s="733"/>
      <c r="PLW35" s="733"/>
      <c r="PLX35" s="733"/>
      <c r="PLY35" s="733"/>
      <c r="PLZ35" s="733"/>
      <c r="PMA35" s="733"/>
      <c r="PMB35" s="733"/>
      <c r="PMC35" s="733"/>
      <c r="PMD35" s="733"/>
      <c r="PME35" s="733"/>
      <c r="PMF35" s="733"/>
      <c r="PMG35" s="733"/>
      <c r="PMH35" s="733"/>
      <c r="PMI35" s="733"/>
      <c r="PMJ35" s="733"/>
      <c r="PMK35" s="733"/>
      <c r="PML35" s="733"/>
      <c r="PMM35" s="733"/>
      <c r="PMN35" s="733"/>
      <c r="PMO35" s="733"/>
      <c r="PMP35" s="733"/>
      <c r="PMQ35" s="733"/>
      <c r="PMR35" s="733"/>
      <c r="PMS35" s="733"/>
      <c r="PMT35" s="733"/>
      <c r="PMU35" s="733"/>
      <c r="PMV35" s="733"/>
      <c r="PMW35" s="733"/>
      <c r="PMX35" s="733"/>
      <c r="PMY35" s="733"/>
      <c r="PMZ35" s="733"/>
      <c r="PNA35" s="733"/>
      <c r="PNB35" s="733"/>
      <c r="PNC35" s="733"/>
      <c r="PND35" s="733"/>
      <c r="PNE35" s="733"/>
      <c r="PNF35" s="733"/>
      <c r="PNG35" s="733"/>
      <c r="PNH35" s="733"/>
      <c r="PNI35" s="733"/>
      <c r="PNJ35" s="733"/>
      <c r="PNK35" s="733"/>
      <c r="PNL35" s="733"/>
      <c r="PNM35" s="733"/>
      <c r="PNN35" s="733"/>
      <c r="PNO35" s="733"/>
      <c r="PNP35" s="733"/>
      <c r="PNQ35" s="733"/>
      <c r="PNR35" s="733"/>
      <c r="PNS35" s="733"/>
      <c r="PNT35" s="733"/>
      <c r="PNU35" s="733"/>
      <c r="PNV35" s="733"/>
      <c r="PNW35" s="733"/>
      <c r="PNX35" s="733"/>
      <c r="PNY35" s="733"/>
      <c r="PNZ35" s="733"/>
      <c r="POA35" s="733"/>
      <c r="POB35" s="733"/>
      <c r="POC35" s="733"/>
      <c r="POD35" s="733"/>
      <c r="POE35" s="733"/>
      <c r="POF35" s="733"/>
      <c r="POG35" s="733"/>
      <c r="POH35" s="733"/>
      <c r="POI35" s="733"/>
      <c r="POJ35" s="733"/>
      <c r="POK35" s="733"/>
      <c r="POL35" s="733"/>
      <c r="POM35" s="733"/>
      <c r="PON35" s="733"/>
      <c r="POO35" s="733"/>
      <c r="POP35" s="733"/>
      <c r="POQ35" s="733"/>
      <c r="POR35" s="733"/>
      <c r="POS35" s="733"/>
      <c r="POT35" s="733"/>
      <c r="POU35" s="733"/>
      <c r="POV35" s="733"/>
      <c r="POW35" s="733"/>
      <c r="POX35" s="733"/>
      <c r="POY35" s="733"/>
      <c r="POZ35" s="733"/>
      <c r="PPA35" s="733"/>
      <c r="PPB35" s="733"/>
      <c r="PPC35" s="733"/>
      <c r="PPD35" s="733"/>
      <c r="PPE35" s="733"/>
      <c r="PPF35" s="733"/>
      <c r="PPG35" s="733"/>
      <c r="PPH35" s="733"/>
      <c r="PPI35" s="733"/>
      <c r="PPJ35" s="733"/>
      <c r="PPK35" s="733"/>
      <c r="PPL35" s="733"/>
      <c r="PPM35" s="733"/>
      <c r="PPN35" s="733"/>
      <c r="PPO35" s="733"/>
      <c r="PPP35" s="733"/>
      <c r="PPQ35" s="733"/>
      <c r="PPR35" s="733"/>
      <c r="PPS35" s="733"/>
      <c r="PPT35" s="733"/>
      <c r="PPU35" s="733"/>
      <c r="PPV35" s="733"/>
      <c r="PPW35" s="733"/>
      <c r="PPX35" s="733"/>
      <c r="PPY35" s="733"/>
      <c r="PPZ35" s="733"/>
      <c r="PQA35" s="733"/>
      <c r="PQB35" s="733"/>
      <c r="PQC35" s="733"/>
      <c r="PQD35" s="733"/>
      <c r="PQE35" s="733"/>
      <c r="PQF35" s="733"/>
      <c r="PQG35" s="733"/>
      <c r="PQH35" s="733"/>
      <c r="PQI35" s="733"/>
      <c r="PQJ35" s="733"/>
      <c r="PQK35" s="733"/>
      <c r="PQL35" s="733"/>
      <c r="PQM35" s="733"/>
      <c r="PQN35" s="733"/>
      <c r="PQO35" s="733"/>
      <c r="PQP35" s="733"/>
      <c r="PQQ35" s="733"/>
      <c r="PQR35" s="733"/>
      <c r="PQS35" s="733"/>
      <c r="PQT35" s="733"/>
      <c r="PQU35" s="733"/>
      <c r="PQV35" s="733"/>
      <c r="PQW35" s="733"/>
      <c r="PQX35" s="733"/>
      <c r="PQY35" s="733"/>
      <c r="PQZ35" s="733"/>
      <c r="PRA35" s="733"/>
      <c r="PRB35" s="733"/>
      <c r="PRC35" s="733"/>
      <c r="PRD35" s="733"/>
      <c r="PRE35" s="733"/>
      <c r="PRF35" s="733"/>
      <c r="PRG35" s="733"/>
      <c r="PRH35" s="733"/>
      <c r="PRI35" s="733"/>
      <c r="PRJ35" s="733"/>
      <c r="PRK35" s="733"/>
      <c r="PRL35" s="733"/>
      <c r="PRM35" s="733"/>
      <c r="PRN35" s="733"/>
      <c r="PRO35" s="733"/>
      <c r="PRP35" s="733"/>
      <c r="PRQ35" s="733"/>
      <c r="PRR35" s="733"/>
      <c r="PRS35" s="733"/>
      <c r="PRT35" s="733"/>
      <c r="PRU35" s="733"/>
      <c r="PRV35" s="733"/>
      <c r="PRW35" s="733"/>
      <c r="PRX35" s="733"/>
      <c r="PRY35" s="733"/>
      <c r="PRZ35" s="733"/>
      <c r="PSA35" s="733"/>
      <c r="PSB35" s="733"/>
      <c r="PSC35" s="733"/>
      <c r="PSD35" s="733"/>
      <c r="PSE35" s="733"/>
      <c r="PSF35" s="733"/>
      <c r="PSG35" s="733"/>
      <c r="PSH35" s="733"/>
      <c r="PSI35" s="733"/>
      <c r="PSJ35" s="733"/>
      <c r="PSK35" s="733"/>
      <c r="PSL35" s="733"/>
      <c r="PSM35" s="733"/>
      <c r="PSN35" s="733"/>
      <c r="PSO35" s="733"/>
      <c r="PSP35" s="733"/>
      <c r="PSQ35" s="733"/>
      <c r="PSR35" s="733"/>
      <c r="PSS35" s="733"/>
      <c r="PST35" s="733"/>
      <c r="PSU35" s="733"/>
      <c r="PSV35" s="733"/>
      <c r="PSW35" s="733"/>
      <c r="PSX35" s="733"/>
      <c r="PSY35" s="733"/>
      <c r="PSZ35" s="733"/>
      <c r="PTA35" s="733"/>
      <c r="PTB35" s="733"/>
      <c r="PTC35" s="733"/>
      <c r="PTD35" s="733"/>
      <c r="PTE35" s="733"/>
      <c r="PTF35" s="733"/>
      <c r="PTG35" s="733"/>
      <c r="PTH35" s="733"/>
      <c r="PTI35" s="733"/>
      <c r="PTJ35" s="733"/>
      <c r="PTK35" s="733"/>
      <c r="PTL35" s="733"/>
      <c r="PTM35" s="733"/>
      <c r="PTN35" s="733"/>
      <c r="PTO35" s="733"/>
      <c r="PTP35" s="733"/>
      <c r="PTQ35" s="733"/>
      <c r="PTR35" s="733"/>
      <c r="PTS35" s="733"/>
      <c r="PTT35" s="733"/>
      <c r="PTU35" s="733"/>
      <c r="PTV35" s="733"/>
      <c r="PTW35" s="733"/>
      <c r="PTX35" s="733"/>
      <c r="PTY35" s="733"/>
      <c r="PTZ35" s="733"/>
      <c r="PUA35" s="733"/>
      <c r="PUB35" s="733"/>
      <c r="PUC35" s="733"/>
      <c r="PUD35" s="733"/>
      <c r="PUE35" s="733"/>
      <c r="PUF35" s="733"/>
      <c r="PUG35" s="733"/>
      <c r="PUH35" s="733"/>
      <c r="PUI35" s="733"/>
      <c r="PUJ35" s="733"/>
      <c r="PUK35" s="733"/>
      <c r="PUL35" s="733"/>
      <c r="PUM35" s="733"/>
      <c r="PUN35" s="733"/>
      <c r="PUO35" s="733"/>
      <c r="PUP35" s="733"/>
      <c r="PUQ35" s="733"/>
      <c r="PUR35" s="733"/>
      <c r="PUS35" s="733"/>
      <c r="PUT35" s="733"/>
      <c r="PUU35" s="733"/>
      <c r="PUV35" s="733"/>
      <c r="PUW35" s="733"/>
      <c r="PUX35" s="733"/>
      <c r="PUY35" s="733"/>
      <c r="PUZ35" s="733"/>
      <c r="PVA35" s="733"/>
      <c r="PVB35" s="733"/>
      <c r="PVC35" s="733"/>
      <c r="PVD35" s="733"/>
      <c r="PVE35" s="733"/>
      <c r="PVF35" s="733"/>
      <c r="PVG35" s="733"/>
      <c r="PVH35" s="733"/>
      <c r="PVI35" s="733"/>
      <c r="PVJ35" s="733"/>
      <c r="PVK35" s="733"/>
      <c r="PVL35" s="733"/>
      <c r="PVM35" s="733"/>
      <c r="PVN35" s="733"/>
      <c r="PVO35" s="733"/>
      <c r="PVP35" s="733"/>
      <c r="PVQ35" s="733"/>
      <c r="PVR35" s="733"/>
      <c r="PVS35" s="733"/>
      <c r="PVT35" s="733"/>
      <c r="PVU35" s="733"/>
      <c r="PVV35" s="733"/>
      <c r="PVW35" s="733"/>
      <c r="PVX35" s="733"/>
      <c r="PVY35" s="733"/>
      <c r="PVZ35" s="733"/>
      <c r="PWA35" s="733"/>
      <c r="PWB35" s="733"/>
      <c r="PWC35" s="733"/>
      <c r="PWD35" s="733"/>
      <c r="PWE35" s="733"/>
      <c r="PWF35" s="733"/>
      <c r="PWG35" s="733"/>
      <c r="PWH35" s="733"/>
      <c r="PWI35" s="733"/>
      <c r="PWJ35" s="733"/>
      <c r="PWK35" s="733"/>
      <c r="PWL35" s="733"/>
      <c r="PWM35" s="733"/>
      <c r="PWN35" s="733"/>
      <c r="PWO35" s="733"/>
      <c r="PWP35" s="733"/>
      <c r="PWQ35" s="733"/>
      <c r="PWR35" s="733"/>
      <c r="PWS35" s="733"/>
      <c r="PWT35" s="733"/>
      <c r="PWU35" s="733"/>
      <c r="PWV35" s="733"/>
      <c r="PWW35" s="733"/>
      <c r="PWX35" s="733"/>
      <c r="PWY35" s="733"/>
      <c r="PWZ35" s="733"/>
      <c r="PXA35" s="733"/>
      <c r="PXB35" s="733"/>
      <c r="PXC35" s="733"/>
      <c r="PXD35" s="733"/>
      <c r="PXE35" s="733"/>
      <c r="PXF35" s="733"/>
      <c r="PXG35" s="733"/>
      <c r="PXH35" s="733"/>
      <c r="PXI35" s="733"/>
      <c r="PXJ35" s="733"/>
      <c r="PXK35" s="733"/>
      <c r="PXL35" s="733"/>
      <c r="PXM35" s="733"/>
      <c r="PXN35" s="733"/>
      <c r="PXO35" s="733"/>
      <c r="PXP35" s="733"/>
      <c r="PXQ35" s="733"/>
      <c r="PXR35" s="733"/>
      <c r="PXS35" s="733"/>
      <c r="PXT35" s="733"/>
      <c r="PXU35" s="733"/>
      <c r="PXV35" s="733"/>
      <c r="PXW35" s="733"/>
      <c r="PXX35" s="733"/>
      <c r="PXY35" s="733"/>
      <c r="PXZ35" s="733"/>
      <c r="PYA35" s="733"/>
      <c r="PYB35" s="733"/>
      <c r="PYC35" s="733"/>
      <c r="PYD35" s="733"/>
      <c r="PYE35" s="733"/>
      <c r="PYF35" s="733"/>
      <c r="PYG35" s="733"/>
      <c r="PYH35" s="733"/>
      <c r="PYI35" s="733"/>
      <c r="PYJ35" s="733"/>
      <c r="PYK35" s="733"/>
      <c r="PYL35" s="733"/>
      <c r="PYM35" s="733"/>
      <c r="PYN35" s="733"/>
      <c r="PYO35" s="733"/>
      <c r="PYP35" s="733"/>
      <c r="PYQ35" s="733"/>
      <c r="PYR35" s="733"/>
      <c r="PYS35" s="733"/>
      <c r="PYT35" s="733"/>
      <c r="PYU35" s="733"/>
      <c r="PYV35" s="733"/>
      <c r="PYW35" s="733"/>
      <c r="PYX35" s="733"/>
      <c r="PYY35" s="733"/>
      <c r="PYZ35" s="733"/>
      <c r="PZA35" s="733"/>
      <c r="PZB35" s="733"/>
      <c r="PZC35" s="733"/>
      <c r="PZD35" s="733"/>
      <c r="PZE35" s="733"/>
      <c r="PZF35" s="733"/>
      <c r="PZG35" s="733"/>
      <c r="PZH35" s="733"/>
      <c r="PZI35" s="733"/>
      <c r="PZJ35" s="733"/>
      <c r="PZK35" s="733"/>
      <c r="PZL35" s="733"/>
      <c r="PZM35" s="733"/>
      <c r="PZN35" s="733"/>
      <c r="PZO35" s="733"/>
      <c r="PZP35" s="733"/>
      <c r="PZQ35" s="733"/>
      <c r="PZR35" s="733"/>
      <c r="PZS35" s="733"/>
      <c r="PZT35" s="733"/>
      <c r="PZU35" s="733"/>
      <c r="PZV35" s="733"/>
      <c r="PZW35" s="733"/>
      <c r="PZX35" s="733"/>
      <c r="PZY35" s="733"/>
      <c r="PZZ35" s="733"/>
      <c r="QAA35" s="733"/>
      <c r="QAB35" s="733"/>
      <c r="QAC35" s="733"/>
      <c r="QAD35" s="733"/>
      <c r="QAE35" s="733"/>
      <c r="QAF35" s="733"/>
      <c r="QAG35" s="733"/>
      <c r="QAH35" s="733"/>
      <c r="QAI35" s="733"/>
      <c r="QAJ35" s="733"/>
      <c r="QAK35" s="733"/>
      <c r="QAL35" s="733"/>
      <c r="QAM35" s="733"/>
      <c r="QAN35" s="733"/>
      <c r="QAO35" s="733"/>
      <c r="QAP35" s="733"/>
      <c r="QAQ35" s="733"/>
      <c r="QAR35" s="733"/>
      <c r="QAS35" s="733"/>
      <c r="QAT35" s="733"/>
      <c r="QAU35" s="733"/>
      <c r="QAV35" s="733"/>
      <c r="QAW35" s="733"/>
      <c r="QAX35" s="733"/>
      <c r="QAY35" s="733"/>
      <c r="QAZ35" s="733"/>
      <c r="QBA35" s="733"/>
      <c r="QBB35" s="733"/>
      <c r="QBC35" s="733"/>
      <c r="QBD35" s="733"/>
      <c r="QBE35" s="733"/>
      <c r="QBF35" s="733"/>
      <c r="QBG35" s="733"/>
      <c r="QBH35" s="733"/>
      <c r="QBI35" s="733"/>
      <c r="QBJ35" s="733"/>
      <c r="QBK35" s="733"/>
      <c r="QBL35" s="733"/>
      <c r="QBM35" s="733"/>
      <c r="QBN35" s="733"/>
      <c r="QBO35" s="733"/>
      <c r="QBP35" s="733"/>
      <c r="QBQ35" s="733"/>
      <c r="QBR35" s="733"/>
      <c r="QBS35" s="733"/>
      <c r="QBT35" s="733"/>
      <c r="QBU35" s="733"/>
      <c r="QBV35" s="733"/>
      <c r="QBW35" s="733"/>
      <c r="QBX35" s="733"/>
      <c r="QBY35" s="733"/>
      <c r="QBZ35" s="733"/>
      <c r="QCA35" s="733"/>
      <c r="QCB35" s="733"/>
      <c r="QCC35" s="733"/>
      <c r="QCD35" s="733"/>
      <c r="QCE35" s="733"/>
      <c r="QCF35" s="733"/>
      <c r="QCG35" s="733"/>
      <c r="QCH35" s="733"/>
      <c r="QCI35" s="733"/>
      <c r="QCJ35" s="733"/>
      <c r="QCK35" s="733"/>
      <c r="QCL35" s="733"/>
      <c r="QCM35" s="733"/>
      <c r="QCN35" s="733"/>
      <c r="QCO35" s="733"/>
      <c r="QCP35" s="733"/>
      <c r="QCQ35" s="733"/>
      <c r="QCR35" s="733"/>
      <c r="QCS35" s="733"/>
      <c r="QCT35" s="733"/>
      <c r="QCU35" s="733"/>
      <c r="QCV35" s="733"/>
      <c r="QCW35" s="733"/>
      <c r="QCX35" s="733"/>
      <c r="QCY35" s="733"/>
      <c r="QCZ35" s="733"/>
      <c r="QDA35" s="733"/>
      <c r="QDB35" s="733"/>
      <c r="QDC35" s="733"/>
      <c r="QDD35" s="733"/>
      <c r="QDE35" s="733"/>
      <c r="QDF35" s="733"/>
      <c r="QDG35" s="733"/>
      <c r="QDH35" s="733"/>
      <c r="QDI35" s="733"/>
      <c r="QDJ35" s="733"/>
      <c r="QDK35" s="733"/>
      <c r="QDL35" s="733"/>
      <c r="QDM35" s="733"/>
      <c r="QDN35" s="733"/>
      <c r="QDO35" s="733"/>
      <c r="QDP35" s="733"/>
      <c r="QDQ35" s="733"/>
      <c r="QDR35" s="733"/>
      <c r="QDS35" s="733"/>
      <c r="QDT35" s="733"/>
      <c r="QDU35" s="733"/>
      <c r="QDV35" s="733"/>
      <c r="QDW35" s="733"/>
      <c r="QDX35" s="733"/>
      <c r="QDY35" s="733"/>
      <c r="QDZ35" s="733"/>
      <c r="QEA35" s="733"/>
      <c r="QEB35" s="733"/>
      <c r="QEC35" s="733"/>
      <c r="QED35" s="733"/>
      <c r="QEE35" s="733"/>
      <c r="QEF35" s="733"/>
      <c r="QEG35" s="733"/>
      <c r="QEH35" s="733"/>
      <c r="QEI35" s="733"/>
      <c r="QEJ35" s="733"/>
      <c r="QEK35" s="733"/>
      <c r="QEL35" s="733"/>
      <c r="QEM35" s="733"/>
      <c r="QEN35" s="733"/>
      <c r="QEO35" s="733"/>
      <c r="QEP35" s="733"/>
      <c r="QEQ35" s="733"/>
      <c r="QER35" s="733"/>
      <c r="QES35" s="733"/>
      <c r="QET35" s="733"/>
      <c r="QEU35" s="733"/>
      <c r="QEV35" s="733"/>
      <c r="QEW35" s="733"/>
      <c r="QEX35" s="733"/>
      <c r="QEY35" s="733"/>
      <c r="QEZ35" s="733"/>
      <c r="QFA35" s="733"/>
      <c r="QFB35" s="733"/>
      <c r="QFC35" s="733"/>
      <c r="QFD35" s="733"/>
      <c r="QFE35" s="733"/>
      <c r="QFF35" s="733"/>
      <c r="QFG35" s="733"/>
      <c r="QFH35" s="733"/>
      <c r="QFI35" s="733"/>
      <c r="QFJ35" s="733"/>
      <c r="QFK35" s="733"/>
      <c r="QFL35" s="733"/>
      <c r="QFM35" s="733"/>
      <c r="QFN35" s="733"/>
      <c r="QFO35" s="733"/>
      <c r="QFP35" s="733"/>
      <c r="QFQ35" s="733"/>
      <c r="QFR35" s="733"/>
      <c r="QFS35" s="733"/>
      <c r="QFT35" s="733"/>
      <c r="QFU35" s="733"/>
      <c r="QFV35" s="733"/>
      <c r="QFW35" s="733"/>
      <c r="QFX35" s="733"/>
      <c r="QFY35" s="733"/>
      <c r="QFZ35" s="733"/>
      <c r="QGA35" s="733"/>
      <c r="QGB35" s="733"/>
      <c r="QGC35" s="733"/>
      <c r="QGD35" s="733"/>
      <c r="QGE35" s="733"/>
      <c r="QGF35" s="733"/>
      <c r="QGG35" s="733"/>
      <c r="QGH35" s="733"/>
      <c r="QGI35" s="733"/>
      <c r="QGJ35" s="733"/>
      <c r="QGK35" s="733"/>
      <c r="QGL35" s="733"/>
      <c r="QGM35" s="733"/>
      <c r="QGN35" s="733"/>
      <c r="QGO35" s="733"/>
      <c r="QGP35" s="733"/>
      <c r="QGQ35" s="733"/>
      <c r="QGR35" s="733"/>
      <c r="QGS35" s="733"/>
      <c r="QGT35" s="733"/>
      <c r="QGU35" s="733"/>
      <c r="QGV35" s="733"/>
      <c r="QGW35" s="733"/>
      <c r="QGX35" s="733"/>
      <c r="QGY35" s="733"/>
      <c r="QGZ35" s="733"/>
      <c r="QHA35" s="733"/>
      <c r="QHB35" s="733"/>
      <c r="QHC35" s="733"/>
      <c r="QHD35" s="733"/>
      <c r="QHE35" s="733"/>
      <c r="QHF35" s="733"/>
      <c r="QHG35" s="733"/>
      <c r="QHH35" s="733"/>
      <c r="QHI35" s="733"/>
      <c r="QHJ35" s="733"/>
      <c r="QHK35" s="733"/>
      <c r="QHL35" s="733"/>
      <c r="QHM35" s="733"/>
      <c r="QHN35" s="733"/>
      <c r="QHO35" s="733"/>
      <c r="QHP35" s="733"/>
      <c r="QHQ35" s="733"/>
      <c r="QHR35" s="733"/>
      <c r="QHS35" s="733"/>
      <c r="QHT35" s="733"/>
      <c r="QHU35" s="733"/>
      <c r="QHV35" s="733"/>
      <c r="QHW35" s="733"/>
      <c r="QHX35" s="733"/>
      <c r="QHY35" s="733"/>
      <c r="QHZ35" s="733"/>
      <c r="QIA35" s="733"/>
      <c r="QIB35" s="733"/>
      <c r="QIC35" s="733"/>
      <c r="QID35" s="733"/>
      <c r="QIE35" s="733"/>
      <c r="QIF35" s="733"/>
      <c r="QIG35" s="733"/>
      <c r="QIH35" s="733"/>
      <c r="QII35" s="733"/>
      <c r="QIJ35" s="733"/>
      <c r="QIK35" s="733"/>
      <c r="QIL35" s="733"/>
      <c r="QIM35" s="733"/>
      <c r="QIN35" s="733"/>
      <c r="QIO35" s="733"/>
      <c r="QIP35" s="733"/>
      <c r="QIQ35" s="733"/>
      <c r="QIR35" s="733"/>
      <c r="QIS35" s="733"/>
      <c r="QIT35" s="733"/>
      <c r="QIU35" s="733"/>
      <c r="QIV35" s="733"/>
      <c r="QIW35" s="733"/>
      <c r="QIX35" s="733"/>
      <c r="QIY35" s="733"/>
      <c r="QIZ35" s="733"/>
      <c r="QJA35" s="733"/>
      <c r="QJB35" s="733"/>
      <c r="QJC35" s="733"/>
      <c r="QJD35" s="733"/>
      <c r="QJE35" s="733"/>
      <c r="QJF35" s="733"/>
      <c r="QJG35" s="733"/>
      <c r="QJH35" s="733"/>
      <c r="QJI35" s="733"/>
      <c r="QJJ35" s="733"/>
      <c r="QJK35" s="733"/>
      <c r="QJL35" s="733"/>
      <c r="QJM35" s="733"/>
      <c r="QJN35" s="733"/>
      <c r="QJO35" s="733"/>
      <c r="QJP35" s="733"/>
      <c r="QJQ35" s="733"/>
      <c r="QJR35" s="733"/>
      <c r="QJS35" s="733"/>
      <c r="QJT35" s="733"/>
      <c r="QJU35" s="733"/>
      <c r="QJV35" s="733"/>
      <c r="QJW35" s="733"/>
      <c r="QJX35" s="733"/>
      <c r="QJY35" s="733"/>
      <c r="QJZ35" s="733"/>
      <c r="QKA35" s="733"/>
      <c r="QKB35" s="733"/>
      <c r="QKC35" s="733"/>
      <c r="QKD35" s="733"/>
      <c r="QKE35" s="733"/>
      <c r="QKF35" s="733"/>
      <c r="QKG35" s="733"/>
      <c r="QKH35" s="733"/>
      <c r="QKI35" s="733"/>
      <c r="QKJ35" s="733"/>
      <c r="QKK35" s="733"/>
      <c r="QKL35" s="733"/>
      <c r="QKM35" s="733"/>
      <c r="QKN35" s="733"/>
      <c r="QKO35" s="733"/>
      <c r="QKP35" s="733"/>
      <c r="QKQ35" s="733"/>
      <c r="QKR35" s="733"/>
      <c r="QKS35" s="733"/>
      <c r="QKT35" s="733"/>
      <c r="QKU35" s="733"/>
      <c r="QKV35" s="733"/>
      <c r="QKW35" s="733"/>
      <c r="QKX35" s="733"/>
      <c r="QKY35" s="733"/>
      <c r="QKZ35" s="733"/>
      <c r="QLA35" s="733"/>
      <c r="QLB35" s="733"/>
      <c r="QLC35" s="733"/>
      <c r="QLD35" s="733"/>
      <c r="QLE35" s="733"/>
      <c r="QLF35" s="733"/>
      <c r="QLG35" s="733"/>
      <c r="QLH35" s="733"/>
      <c r="QLI35" s="733"/>
      <c r="QLJ35" s="733"/>
      <c r="QLK35" s="733"/>
      <c r="QLL35" s="733"/>
      <c r="QLM35" s="733"/>
      <c r="QLN35" s="733"/>
      <c r="QLO35" s="733"/>
      <c r="QLP35" s="733"/>
      <c r="QLQ35" s="733"/>
      <c r="QLR35" s="733"/>
      <c r="QLS35" s="733"/>
      <c r="QLT35" s="733"/>
      <c r="QLU35" s="733"/>
      <c r="QLV35" s="733"/>
      <c r="QLW35" s="733"/>
      <c r="QLX35" s="733"/>
      <c r="QLY35" s="733"/>
      <c r="QLZ35" s="733"/>
      <c r="QMA35" s="733"/>
      <c r="QMB35" s="733"/>
      <c r="QMC35" s="733"/>
      <c r="QMD35" s="733"/>
      <c r="QME35" s="733"/>
      <c r="QMF35" s="733"/>
      <c r="QMG35" s="733"/>
      <c r="QMH35" s="733"/>
      <c r="QMI35" s="733"/>
      <c r="QMJ35" s="733"/>
      <c r="QMK35" s="733"/>
      <c r="QML35" s="733"/>
      <c r="QMM35" s="733"/>
      <c r="QMN35" s="733"/>
      <c r="QMO35" s="733"/>
      <c r="QMP35" s="733"/>
      <c r="QMQ35" s="733"/>
      <c r="QMR35" s="733"/>
      <c r="QMS35" s="733"/>
      <c r="QMT35" s="733"/>
      <c r="QMU35" s="733"/>
      <c r="QMV35" s="733"/>
      <c r="QMW35" s="733"/>
      <c r="QMX35" s="733"/>
      <c r="QMY35" s="733"/>
      <c r="QMZ35" s="733"/>
      <c r="QNA35" s="733"/>
      <c r="QNB35" s="733"/>
      <c r="QNC35" s="733"/>
      <c r="QND35" s="733"/>
      <c r="QNE35" s="733"/>
      <c r="QNF35" s="733"/>
      <c r="QNG35" s="733"/>
      <c r="QNH35" s="733"/>
      <c r="QNI35" s="733"/>
      <c r="QNJ35" s="733"/>
      <c r="QNK35" s="733"/>
      <c r="QNL35" s="733"/>
      <c r="QNM35" s="733"/>
      <c r="QNN35" s="733"/>
      <c r="QNO35" s="733"/>
      <c r="QNP35" s="733"/>
      <c r="QNQ35" s="733"/>
      <c r="QNR35" s="733"/>
      <c r="QNS35" s="733"/>
      <c r="QNT35" s="733"/>
      <c r="QNU35" s="733"/>
      <c r="QNV35" s="733"/>
      <c r="QNW35" s="733"/>
      <c r="QNX35" s="733"/>
      <c r="QNY35" s="733"/>
      <c r="QNZ35" s="733"/>
      <c r="QOA35" s="733"/>
      <c r="QOB35" s="733"/>
      <c r="QOC35" s="733"/>
      <c r="QOD35" s="733"/>
      <c r="QOE35" s="733"/>
      <c r="QOF35" s="733"/>
      <c r="QOG35" s="733"/>
      <c r="QOH35" s="733"/>
      <c r="QOI35" s="733"/>
      <c r="QOJ35" s="733"/>
      <c r="QOK35" s="733"/>
      <c r="QOL35" s="733"/>
      <c r="QOM35" s="733"/>
      <c r="QON35" s="733"/>
      <c r="QOO35" s="733"/>
      <c r="QOP35" s="733"/>
      <c r="QOQ35" s="733"/>
      <c r="QOR35" s="733"/>
      <c r="QOS35" s="733"/>
      <c r="QOT35" s="733"/>
      <c r="QOU35" s="733"/>
      <c r="QOV35" s="733"/>
      <c r="QOW35" s="733"/>
      <c r="QOX35" s="733"/>
      <c r="QOY35" s="733"/>
      <c r="QOZ35" s="733"/>
      <c r="QPA35" s="733"/>
      <c r="QPB35" s="733"/>
      <c r="QPC35" s="733"/>
      <c r="QPD35" s="733"/>
      <c r="QPE35" s="733"/>
      <c r="QPF35" s="733"/>
      <c r="QPG35" s="733"/>
      <c r="QPH35" s="733"/>
      <c r="QPI35" s="733"/>
      <c r="QPJ35" s="733"/>
      <c r="QPK35" s="733"/>
      <c r="QPL35" s="733"/>
      <c r="QPM35" s="733"/>
      <c r="QPN35" s="733"/>
      <c r="QPO35" s="733"/>
      <c r="QPP35" s="733"/>
      <c r="QPQ35" s="733"/>
      <c r="QPR35" s="733"/>
      <c r="QPS35" s="733"/>
      <c r="QPT35" s="733"/>
      <c r="QPU35" s="733"/>
      <c r="QPV35" s="733"/>
      <c r="QPW35" s="733"/>
      <c r="QPX35" s="733"/>
      <c r="QPY35" s="733"/>
      <c r="QPZ35" s="733"/>
      <c r="QQA35" s="733"/>
      <c r="QQB35" s="733"/>
      <c r="QQC35" s="733"/>
      <c r="QQD35" s="733"/>
      <c r="QQE35" s="733"/>
      <c r="QQF35" s="733"/>
      <c r="QQG35" s="733"/>
      <c r="QQH35" s="733"/>
      <c r="QQI35" s="733"/>
      <c r="QQJ35" s="733"/>
      <c r="QQK35" s="733"/>
      <c r="QQL35" s="733"/>
      <c r="QQM35" s="733"/>
      <c r="QQN35" s="733"/>
      <c r="QQO35" s="733"/>
      <c r="QQP35" s="733"/>
      <c r="QQQ35" s="733"/>
      <c r="QQR35" s="733"/>
      <c r="QQS35" s="733"/>
      <c r="QQT35" s="733"/>
      <c r="QQU35" s="733"/>
      <c r="QQV35" s="733"/>
      <c r="QQW35" s="733"/>
      <c r="QQX35" s="733"/>
      <c r="QQY35" s="733"/>
      <c r="QQZ35" s="733"/>
      <c r="QRA35" s="733"/>
      <c r="QRB35" s="733"/>
      <c r="QRC35" s="733"/>
      <c r="QRD35" s="733"/>
      <c r="QRE35" s="733"/>
      <c r="QRF35" s="733"/>
      <c r="QRG35" s="733"/>
      <c r="QRH35" s="733"/>
      <c r="QRI35" s="733"/>
      <c r="QRJ35" s="733"/>
      <c r="QRK35" s="733"/>
      <c r="QRL35" s="733"/>
      <c r="QRM35" s="733"/>
      <c r="QRN35" s="733"/>
      <c r="QRO35" s="733"/>
      <c r="QRP35" s="733"/>
      <c r="QRQ35" s="733"/>
      <c r="QRR35" s="733"/>
      <c r="QRS35" s="733"/>
      <c r="QRT35" s="733"/>
      <c r="QRU35" s="733"/>
      <c r="QRV35" s="733"/>
      <c r="QRW35" s="733"/>
      <c r="QRX35" s="733"/>
      <c r="QRY35" s="733"/>
      <c r="QRZ35" s="733"/>
      <c r="QSA35" s="733"/>
      <c r="QSB35" s="733"/>
      <c r="QSC35" s="733"/>
      <c r="QSD35" s="733"/>
      <c r="QSE35" s="733"/>
      <c r="QSF35" s="733"/>
      <c r="QSG35" s="733"/>
      <c r="QSH35" s="733"/>
      <c r="QSI35" s="733"/>
      <c r="QSJ35" s="733"/>
      <c r="QSK35" s="733"/>
      <c r="QSL35" s="733"/>
      <c r="QSM35" s="733"/>
      <c r="QSN35" s="733"/>
      <c r="QSO35" s="733"/>
      <c r="QSP35" s="733"/>
      <c r="QSQ35" s="733"/>
      <c r="QSR35" s="733"/>
      <c r="QSS35" s="733"/>
      <c r="QST35" s="733"/>
      <c r="QSU35" s="733"/>
      <c r="QSV35" s="733"/>
      <c r="QSW35" s="733"/>
      <c r="QSX35" s="733"/>
      <c r="QSY35" s="733"/>
      <c r="QSZ35" s="733"/>
      <c r="QTA35" s="733"/>
      <c r="QTB35" s="733"/>
      <c r="QTC35" s="733"/>
      <c r="QTD35" s="733"/>
      <c r="QTE35" s="733"/>
      <c r="QTF35" s="733"/>
      <c r="QTG35" s="733"/>
      <c r="QTH35" s="733"/>
      <c r="QTI35" s="733"/>
      <c r="QTJ35" s="733"/>
      <c r="QTK35" s="733"/>
      <c r="QTL35" s="733"/>
      <c r="QTM35" s="733"/>
      <c r="QTN35" s="733"/>
      <c r="QTO35" s="733"/>
      <c r="QTP35" s="733"/>
      <c r="QTQ35" s="733"/>
      <c r="QTR35" s="733"/>
      <c r="QTS35" s="733"/>
      <c r="QTT35" s="733"/>
      <c r="QTU35" s="733"/>
      <c r="QTV35" s="733"/>
      <c r="QTW35" s="733"/>
      <c r="QTX35" s="733"/>
      <c r="QTY35" s="733"/>
      <c r="QTZ35" s="733"/>
      <c r="QUA35" s="733"/>
      <c r="QUB35" s="733"/>
      <c r="QUC35" s="733"/>
      <c r="QUD35" s="733"/>
      <c r="QUE35" s="733"/>
      <c r="QUF35" s="733"/>
      <c r="QUG35" s="733"/>
      <c r="QUH35" s="733"/>
      <c r="QUI35" s="733"/>
      <c r="QUJ35" s="733"/>
      <c r="QUK35" s="733"/>
      <c r="QUL35" s="733"/>
      <c r="QUM35" s="733"/>
      <c r="QUN35" s="733"/>
      <c r="QUO35" s="733"/>
      <c r="QUP35" s="733"/>
      <c r="QUQ35" s="733"/>
      <c r="QUR35" s="733"/>
      <c r="QUS35" s="733"/>
      <c r="QUT35" s="733"/>
      <c r="QUU35" s="733"/>
      <c r="QUV35" s="733"/>
      <c r="QUW35" s="733"/>
      <c r="QUX35" s="733"/>
      <c r="QUY35" s="733"/>
      <c r="QUZ35" s="733"/>
      <c r="QVA35" s="733"/>
      <c r="QVB35" s="733"/>
      <c r="QVC35" s="733"/>
      <c r="QVD35" s="733"/>
      <c r="QVE35" s="733"/>
      <c r="QVF35" s="733"/>
      <c r="QVG35" s="733"/>
      <c r="QVH35" s="733"/>
      <c r="QVI35" s="733"/>
      <c r="QVJ35" s="733"/>
      <c r="QVK35" s="733"/>
      <c r="QVL35" s="733"/>
      <c r="QVM35" s="733"/>
      <c r="QVN35" s="733"/>
      <c r="QVO35" s="733"/>
      <c r="QVP35" s="733"/>
      <c r="QVQ35" s="733"/>
      <c r="QVR35" s="733"/>
      <c r="QVS35" s="733"/>
      <c r="QVT35" s="733"/>
      <c r="QVU35" s="733"/>
      <c r="QVV35" s="733"/>
      <c r="QVW35" s="733"/>
      <c r="QVX35" s="733"/>
      <c r="QVY35" s="733"/>
      <c r="QVZ35" s="733"/>
      <c r="QWA35" s="733"/>
      <c r="QWB35" s="733"/>
      <c r="QWC35" s="733"/>
      <c r="QWD35" s="733"/>
      <c r="QWE35" s="733"/>
      <c r="QWF35" s="733"/>
      <c r="QWG35" s="733"/>
      <c r="QWH35" s="733"/>
      <c r="QWI35" s="733"/>
      <c r="QWJ35" s="733"/>
      <c r="QWK35" s="733"/>
      <c r="QWL35" s="733"/>
      <c r="QWM35" s="733"/>
      <c r="QWN35" s="733"/>
      <c r="QWO35" s="733"/>
      <c r="QWP35" s="733"/>
      <c r="QWQ35" s="733"/>
      <c r="QWR35" s="733"/>
      <c r="QWS35" s="733"/>
      <c r="QWT35" s="733"/>
      <c r="QWU35" s="733"/>
      <c r="QWV35" s="733"/>
      <c r="QWW35" s="733"/>
      <c r="QWX35" s="733"/>
      <c r="QWY35" s="733"/>
      <c r="QWZ35" s="733"/>
      <c r="QXA35" s="733"/>
      <c r="QXB35" s="733"/>
      <c r="QXC35" s="733"/>
      <c r="QXD35" s="733"/>
      <c r="QXE35" s="733"/>
      <c r="QXF35" s="733"/>
      <c r="QXG35" s="733"/>
      <c r="QXH35" s="733"/>
      <c r="QXI35" s="733"/>
      <c r="QXJ35" s="733"/>
      <c r="QXK35" s="733"/>
      <c r="QXL35" s="733"/>
      <c r="QXM35" s="733"/>
      <c r="QXN35" s="733"/>
      <c r="QXO35" s="733"/>
      <c r="QXP35" s="733"/>
      <c r="QXQ35" s="733"/>
      <c r="QXR35" s="733"/>
      <c r="QXS35" s="733"/>
      <c r="QXT35" s="733"/>
      <c r="QXU35" s="733"/>
      <c r="QXV35" s="733"/>
      <c r="QXW35" s="733"/>
      <c r="QXX35" s="733"/>
      <c r="QXY35" s="733"/>
      <c r="QXZ35" s="733"/>
      <c r="QYA35" s="733"/>
      <c r="QYB35" s="733"/>
      <c r="QYC35" s="733"/>
      <c r="QYD35" s="733"/>
      <c r="QYE35" s="733"/>
      <c r="QYF35" s="733"/>
      <c r="QYG35" s="733"/>
      <c r="QYH35" s="733"/>
      <c r="QYI35" s="733"/>
      <c r="QYJ35" s="733"/>
      <c r="QYK35" s="733"/>
      <c r="QYL35" s="733"/>
      <c r="QYM35" s="733"/>
      <c r="QYN35" s="733"/>
      <c r="QYO35" s="733"/>
      <c r="QYP35" s="733"/>
      <c r="QYQ35" s="733"/>
      <c r="QYR35" s="733"/>
      <c r="QYS35" s="733"/>
      <c r="QYT35" s="733"/>
      <c r="QYU35" s="733"/>
      <c r="QYV35" s="733"/>
      <c r="QYW35" s="733"/>
      <c r="QYX35" s="733"/>
      <c r="QYY35" s="733"/>
      <c r="QYZ35" s="733"/>
      <c r="QZA35" s="733"/>
      <c r="QZB35" s="733"/>
      <c r="QZC35" s="733"/>
      <c r="QZD35" s="733"/>
      <c r="QZE35" s="733"/>
      <c r="QZF35" s="733"/>
      <c r="QZG35" s="733"/>
      <c r="QZH35" s="733"/>
      <c r="QZI35" s="733"/>
      <c r="QZJ35" s="733"/>
      <c r="QZK35" s="733"/>
      <c r="QZL35" s="733"/>
      <c r="QZM35" s="733"/>
      <c r="QZN35" s="733"/>
      <c r="QZO35" s="733"/>
      <c r="QZP35" s="733"/>
      <c r="QZQ35" s="733"/>
      <c r="QZR35" s="733"/>
      <c r="QZS35" s="733"/>
      <c r="QZT35" s="733"/>
      <c r="QZU35" s="733"/>
      <c r="QZV35" s="733"/>
      <c r="QZW35" s="733"/>
      <c r="QZX35" s="733"/>
      <c r="QZY35" s="733"/>
      <c r="QZZ35" s="733"/>
      <c r="RAA35" s="733"/>
      <c r="RAB35" s="733"/>
      <c r="RAC35" s="733"/>
      <c r="RAD35" s="733"/>
      <c r="RAE35" s="733"/>
      <c r="RAF35" s="733"/>
      <c r="RAG35" s="733"/>
      <c r="RAH35" s="733"/>
      <c r="RAI35" s="733"/>
      <c r="RAJ35" s="733"/>
      <c r="RAK35" s="733"/>
      <c r="RAL35" s="733"/>
      <c r="RAM35" s="733"/>
      <c r="RAN35" s="733"/>
      <c r="RAO35" s="733"/>
      <c r="RAP35" s="733"/>
      <c r="RAQ35" s="733"/>
      <c r="RAR35" s="733"/>
      <c r="RAS35" s="733"/>
      <c r="RAT35" s="733"/>
      <c r="RAU35" s="733"/>
      <c r="RAV35" s="733"/>
      <c r="RAW35" s="733"/>
      <c r="RAX35" s="733"/>
      <c r="RAY35" s="733"/>
      <c r="RAZ35" s="733"/>
      <c r="RBA35" s="733"/>
      <c r="RBB35" s="733"/>
      <c r="RBC35" s="733"/>
      <c r="RBD35" s="733"/>
      <c r="RBE35" s="733"/>
      <c r="RBF35" s="733"/>
      <c r="RBG35" s="733"/>
      <c r="RBH35" s="733"/>
      <c r="RBI35" s="733"/>
      <c r="RBJ35" s="733"/>
      <c r="RBK35" s="733"/>
      <c r="RBL35" s="733"/>
      <c r="RBM35" s="733"/>
      <c r="RBN35" s="733"/>
      <c r="RBO35" s="733"/>
      <c r="RBP35" s="733"/>
      <c r="RBQ35" s="733"/>
      <c r="RBR35" s="733"/>
      <c r="RBS35" s="733"/>
      <c r="RBT35" s="733"/>
      <c r="RBU35" s="733"/>
      <c r="RBV35" s="733"/>
      <c r="RBW35" s="733"/>
      <c r="RBX35" s="733"/>
      <c r="RBY35" s="733"/>
      <c r="RBZ35" s="733"/>
      <c r="RCA35" s="733"/>
      <c r="RCB35" s="733"/>
      <c r="RCC35" s="733"/>
      <c r="RCD35" s="733"/>
      <c r="RCE35" s="733"/>
      <c r="RCF35" s="733"/>
      <c r="RCG35" s="733"/>
      <c r="RCH35" s="733"/>
      <c r="RCI35" s="733"/>
      <c r="RCJ35" s="733"/>
      <c r="RCK35" s="733"/>
      <c r="RCL35" s="733"/>
      <c r="RCM35" s="733"/>
      <c r="RCN35" s="733"/>
      <c r="RCO35" s="733"/>
      <c r="RCP35" s="733"/>
      <c r="RCQ35" s="733"/>
      <c r="RCR35" s="733"/>
      <c r="RCS35" s="733"/>
      <c r="RCT35" s="733"/>
      <c r="RCU35" s="733"/>
      <c r="RCV35" s="733"/>
      <c r="RCW35" s="733"/>
      <c r="RCX35" s="733"/>
      <c r="RCY35" s="733"/>
      <c r="RCZ35" s="733"/>
      <c r="RDA35" s="733"/>
      <c r="RDB35" s="733"/>
      <c r="RDC35" s="733"/>
      <c r="RDD35" s="733"/>
      <c r="RDE35" s="733"/>
      <c r="RDF35" s="733"/>
      <c r="RDG35" s="733"/>
      <c r="RDH35" s="733"/>
      <c r="RDI35" s="733"/>
      <c r="RDJ35" s="733"/>
      <c r="RDK35" s="733"/>
      <c r="RDL35" s="733"/>
      <c r="RDM35" s="733"/>
      <c r="RDN35" s="733"/>
      <c r="RDO35" s="733"/>
      <c r="RDP35" s="733"/>
      <c r="RDQ35" s="733"/>
      <c r="RDR35" s="733"/>
      <c r="RDS35" s="733"/>
      <c r="RDT35" s="733"/>
      <c r="RDU35" s="733"/>
      <c r="RDV35" s="733"/>
      <c r="RDW35" s="733"/>
      <c r="RDX35" s="733"/>
      <c r="RDY35" s="733"/>
      <c r="RDZ35" s="733"/>
      <c r="REA35" s="733"/>
      <c r="REB35" s="733"/>
      <c r="REC35" s="733"/>
      <c r="RED35" s="733"/>
      <c r="REE35" s="733"/>
      <c r="REF35" s="733"/>
      <c r="REG35" s="733"/>
      <c r="REH35" s="733"/>
      <c r="REI35" s="733"/>
      <c r="REJ35" s="733"/>
      <c r="REK35" s="733"/>
      <c r="REL35" s="733"/>
      <c r="REM35" s="733"/>
      <c r="REN35" s="733"/>
      <c r="REO35" s="733"/>
      <c r="REP35" s="733"/>
      <c r="REQ35" s="733"/>
      <c r="RER35" s="733"/>
      <c r="RES35" s="733"/>
      <c r="RET35" s="733"/>
      <c r="REU35" s="733"/>
      <c r="REV35" s="733"/>
      <c r="REW35" s="733"/>
      <c r="REX35" s="733"/>
      <c r="REY35" s="733"/>
      <c r="REZ35" s="733"/>
      <c r="RFA35" s="733"/>
      <c r="RFB35" s="733"/>
      <c r="RFC35" s="733"/>
      <c r="RFD35" s="733"/>
      <c r="RFE35" s="733"/>
      <c r="RFF35" s="733"/>
      <c r="RFG35" s="733"/>
      <c r="RFH35" s="733"/>
      <c r="RFI35" s="733"/>
      <c r="RFJ35" s="733"/>
      <c r="RFK35" s="733"/>
      <c r="RFL35" s="733"/>
      <c r="RFM35" s="733"/>
      <c r="RFN35" s="733"/>
      <c r="RFO35" s="733"/>
      <c r="RFP35" s="733"/>
      <c r="RFQ35" s="733"/>
      <c r="RFR35" s="733"/>
      <c r="RFS35" s="733"/>
      <c r="RFT35" s="733"/>
      <c r="RFU35" s="733"/>
      <c r="RFV35" s="733"/>
      <c r="RFW35" s="733"/>
      <c r="RFX35" s="733"/>
      <c r="RFY35" s="733"/>
      <c r="RFZ35" s="733"/>
      <c r="RGA35" s="733"/>
      <c r="RGB35" s="733"/>
      <c r="RGC35" s="733"/>
      <c r="RGD35" s="733"/>
      <c r="RGE35" s="733"/>
      <c r="RGF35" s="733"/>
      <c r="RGG35" s="733"/>
      <c r="RGH35" s="733"/>
      <c r="RGI35" s="733"/>
      <c r="RGJ35" s="733"/>
      <c r="RGK35" s="733"/>
      <c r="RGL35" s="733"/>
      <c r="RGM35" s="733"/>
      <c r="RGN35" s="733"/>
      <c r="RGO35" s="733"/>
      <c r="RGP35" s="733"/>
      <c r="RGQ35" s="733"/>
      <c r="RGR35" s="733"/>
      <c r="RGS35" s="733"/>
      <c r="RGT35" s="733"/>
      <c r="RGU35" s="733"/>
      <c r="RGV35" s="733"/>
      <c r="RGW35" s="733"/>
      <c r="RGX35" s="733"/>
      <c r="RGY35" s="733"/>
      <c r="RGZ35" s="733"/>
      <c r="RHA35" s="733"/>
      <c r="RHB35" s="733"/>
      <c r="RHC35" s="733"/>
      <c r="RHD35" s="733"/>
      <c r="RHE35" s="733"/>
      <c r="RHF35" s="733"/>
      <c r="RHG35" s="733"/>
      <c r="RHH35" s="733"/>
      <c r="RHI35" s="733"/>
      <c r="RHJ35" s="733"/>
      <c r="RHK35" s="733"/>
      <c r="RHL35" s="733"/>
      <c r="RHM35" s="733"/>
      <c r="RHN35" s="733"/>
      <c r="RHO35" s="733"/>
      <c r="RHP35" s="733"/>
      <c r="RHQ35" s="733"/>
      <c r="RHR35" s="733"/>
      <c r="RHS35" s="733"/>
      <c r="RHT35" s="733"/>
      <c r="RHU35" s="733"/>
      <c r="RHV35" s="733"/>
      <c r="RHW35" s="733"/>
      <c r="RHX35" s="733"/>
      <c r="RHY35" s="733"/>
      <c r="RHZ35" s="733"/>
      <c r="RIA35" s="733"/>
      <c r="RIB35" s="733"/>
      <c r="RIC35" s="733"/>
      <c r="RID35" s="733"/>
      <c r="RIE35" s="733"/>
      <c r="RIF35" s="733"/>
      <c r="RIG35" s="733"/>
      <c r="RIH35" s="733"/>
      <c r="RII35" s="733"/>
      <c r="RIJ35" s="733"/>
      <c r="RIK35" s="733"/>
      <c r="RIL35" s="733"/>
      <c r="RIM35" s="733"/>
      <c r="RIN35" s="733"/>
      <c r="RIO35" s="733"/>
      <c r="RIP35" s="733"/>
      <c r="RIQ35" s="733"/>
      <c r="RIR35" s="733"/>
      <c r="RIS35" s="733"/>
      <c r="RIT35" s="733"/>
      <c r="RIU35" s="733"/>
      <c r="RIV35" s="733"/>
      <c r="RIW35" s="733"/>
      <c r="RIX35" s="733"/>
      <c r="RIY35" s="733"/>
      <c r="RIZ35" s="733"/>
      <c r="RJA35" s="733"/>
      <c r="RJB35" s="733"/>
      <c r="RJC35" s="733"/>
      <c r="RJD35" s="733"/>
      <c r="RJE35" s="733"/>
      <c r="RJF35" s="733"/>
      <c r="RJG35" s="733"/>
      <c r="RJH35" s="733"/>
      <c r="RJI35" s="733"/>
      <c r="RJJ35" s="733"/>
      <c r="RJK35" s="733"/>
      <c r="RJL35" s="733"/>
      <c r="RJM35" s="733"/>
      <c r="RJN35" s="733"/>
      <c r="RJO35" s="733"/>
      <c r="RJP35" s="733"/>
      <c r="RJQ35" s="733"/>
      <c r="RJR35" s="733"/>
      <c r="RJS35" s="733"/>
      <c r="RJT35" s="733"/>
      <c r="RJU35" s="733"/>
      <c r="RJV35" s="733"/>
      <c r="RJW35" s="733"/>
      <c r="RJX35" s="733"/>
      <c r="RJY35" s="733"/>
      <c r="RJZ35" s="733"/>
      <c r="RKA35" s="733"/>
      <c r="RKB35" s="733"/>
      <c r="RKC35" s="733"/>
      <c r="RKD35" s="733"/>
      <c r="RKE35" s="733"/>
      <c r="RKF35" s="733"/>
      <c r="RKG35" s="733"/>
      <c r="RKH35" s="733"/>
      <c r="RKI35" s="733"/>
      <c r="RKJ35" s="733"/>
      <c r="RKK35" s="733"/>
      <c r="RKL35" s="733"/>
      <c r="RKM35" s="733"/>
      <c r="RKN35" s="733"/>
      <c r="RKO35" s="733"/>
      <c r="RKP35" s="733"/>
      <c r="RKQ35" s="733"/>
      <c r="RKR35" s="733"/>
      <c r="RKS35" s="733"/>
      <c r="RKT35" s="733"/>
      <c r="RKU35" s="733"/>
      <c r="RKV35" s="733"/>
      <c r="RKW35" s="733"/>
      <c r="RKX35" s="733"/>
      <c r="RKY35" s="733"/>
      <c r="RKZ35" s="733"/>
      <c r="RLA35" s="733"/>
      <c r="RLB35" s="733"/>
      <c r="RLC35" s="733"/>
      <c r="RLD35" s="733"/>
      <c r="RLE35" s="733"/>
      <c r="RLF35" s="733"/>
      <c r="RLG35" s="733"/>
      <c r="RLH35" s="733"/>
      <c r="RLI35" s="733"/>
      <c r="RLJ35" s="733"/>
      <c r="RLK35" s="733"/>
      <c r="RLL35" s="733"/>
      <c r="RLM35" s="733"/>
      <c r="RLN35" s="733"/>
      <c r="RLO35" s="733"/>
      <c r="RLP35" s="733"/>
      <c r="RLQ35" s="733"/>
      <c r="RLR35" s="733"/>
      <c r="RLS35" s="733"/>
      <c r="RLT35" s="733"/>
      <c r="RLU35" s="733"/>
      <c r="RLV35" s="733"/>
      <c r="RLW35" s="733"/>
      <c r="RLX35" s="733"/>
      <c r="RLY35" s="733"/>
      <c r="RLZ35" s="733"/>
      <c r="RMA35" s="733"/>
      <c r="RMB35" s="733"/>
      <c r="RMC35" s="733"/>
      <c r="RMD35" s="733"/>
      <c r="RME35" s="733"/>
      <c r="RMF35" s="733"/>
      <c r="RMG35" s="733"/>
      <c r="RMH35" s="733"/>
      <c r="RMI35" s="733"/>
      <c r="RMJ35" s="733"/>
      <c r="RMK35" s="733"/>
      <c r="RML35" s="733"/>
      <c r="RMM35" s="733"/>
      <c r="RMN35" s="733"/>
      <c r="RMO35" s="733"/>
      <c r="RMP35" s="733"/>
      <c r="RMQ35" s="733"/>
      <c r="RMR35" s="733"/>
      <c r="RMS35" s="733"/>
      <c r="RMT35" s="733"/>
      <c r="RMU35" s="733"/>
      <c r="RMV35" s="733"/>
      <c r="RMW35" s="733"/>
      <c r="RMX35" s="733"/>
      <c r="RMY35" s="733"/>
      <c r="RMZ35" s="733"/>
      <c r="RNA35" s="733"/>
      <c r="RNB35" s="733"/>
      <c r="RNC35" s="733"/>
      <c r="RND35" s="733"/>
      <c r="RNE35" s="733"/>
      <c r="RNF35" s="733"/>
      <c r="RNG35" s="733"/>
      <c r="RNH35" s="733"/>
      <c r="RNI35" s="733"/>
      <c r="RNJ35" s="733"/>
      <c r="RNK35" s="733"/>
      <c r="RNL35" s="733"/>
      <c r="RNM35" s="733"/>
      <c r="RNN35" s="733"/>
      <c r="RNO35" s="733"/>
      <c r="RNP35" s="733"/>
      <c r="RNQ35" s="733"/>
      <c r="RNR35" s="733"/>
      <c r="RNS35" s="733"/>
      <c r="RNT35" s="733"/>
      <c r="RNU35" s="733"/>
      <c r="RNV35" s="733"/>
      <c r="RNW35" s="733"/>
      <c r="RNX35" s="733"/>
      <c r="RNY35" s="733"/>
      <c r="RNZ35" s="733"/>
      <c r="ROA35" s="733"/>
      <c r="ROB35" s="733"/>
      <c r="ROC35" s="733"/>
      <c r="ROD35" s="733"/>
      <c r="ROE35" s="733"/>
      <c r="ROF35" s="733"/>
      <c r="ROG35" s="733"/>
      <c r="ROH35" s="733"/>
      <c r="ROI35" s="733"/>
      <c r="ROJ35" s="733"/>
      <c r="ROK35" s="733"/>
      <c r="ROL35" s="733"/>
      <c r="ROM35" s="733"/>
      <c r="RON35" s="733"/>
      <c r="ROO35" s="733"/>
      <c r="ROP35" s="733"/>
      <c r="ROQ35" s="733"/>
      <c r="ROR35" s="733"/>
      <c r="ROS35" s="733"/>
      <c r="ROT35" s="733"/>
      <c r="ROU35" s="733"/>
      <c r="ROV35" s="733"/>
      <c r="ROW35" s="733"/>
      <c r="ROX35" s="733"/>
      <c r="ROY35" s="733"/>
      <c r="ROZ35" s="733"/>
      <c r="RPA35" s="733"/>
      <c r="RPB35" s="733"/>
      <c r="RPC35" s="733"/>
      <c r="RPD35" s="733"/>
      <c r="RPE35" s="733"/>
      <c r="RPF35" s="733"/>
      <c r="RPG35" s="733"/>
      <c r="RPH35" s="733"/>
      <c r="RPI35" s="733"/>
      <c r="RPJ35" s="733"/>
      <c r="RPK35" s="733"/>
      <c r="RPL35" s="733"/>
      <c r="RPM35" s="733"/>
      <c r="RPN35" s="733"/>
      <c r="RPO35" s="733"/>
      <c r="RPP35" s="733"/>
      <c r="RPQ35" s="733"/>
      <c r="RPR35" s="733"/>
      <c r="RPS35" s="733"/>
      <c r="RPT35" s="733"/>
      <c r="RPU35" s="733"/>
      <c r="RPV35" s="733"/>
      <c r="RPW35" s="733"/>
      <c r="RPX35" s="733"/>
      <c r="RPY35" s="733"/>
      <c r="RPZ35" s="733"/>
      <c r="RQA35" s="733"/>
      <c r="RQB35" s="733"/>
      <c r="RQC35" s="733"/>
      <c r="RQD35" s="733"/>
      <c r="RQE35" s="733"/>
      <c r="RQF35" s="733"/>
      <c r="RQG35" s="733"/>
      <c r="RQH35" s="733"/>
      <c r="RQI35" s="733"/>
      <c r="RQJ35" s="733"/>
      <c r="RQK35" s="733"/>
      <c r="RQL35" s="733"/>
      <c r="RQM35" s="733"/>
      <c r="RQN35" s="733"/>
      <c r="RQO35" s="733"/>
      <c r="RQP35" s="733"/>
      <c r="RQQ35" s="733"/>
      <c r="RQR35" s="733"/>
      <c r="RQS35" s="733"/>
      <c r="RQT35" s="733"/>
      <c r="RQU35" s="733"/>
      <c r="RQV35" s="733"/>
      <c r="RQW35" s="733"/>
      <c r="RQX35" s="733"/>
      <c r="RQY35" s="733"/>
      <c r="RQZ35" s="733"/>
      <c r="RRA35" s="733"/>
      <c r="RRB35" s="733"/>
      <c r="RRC35" s="733"/>
      <c r="RRD35" s="733"/>
      <c r="RRE35" s="733"/>
      <c r="RRF35" s="733"/>
      <c r="RRG35" s="733"/>
      <c r="RRH35" s="733"/>
      <c r="RRI35" s="733"/>
      <c r="RRJ35" s="733"/>
      <c r="RRK35" s="733"/>
      <c r="RRL35" s="733"/>
      <c r="RRM35" s="733"/>
      <c r="RRN35" s="733"/>
      <c r="RRO35" s="733"/>
      <c r="RRP35" s="733"/>
      <c r="RRQ35" s="733"/>
      <c r="RRR35" s="733"/>
      <c r="RRS35" s="733"/>
      <c r="RRT35" s="733"/>
      <c r="RRU35" s="733"/>
      <c r="RRV35" s="733"/>
      <c r="RRW35" s="733"/>
      <c r="RRX35" s="733"/>
      <c r="RRY35" s="733"/>
      <c r="RRZ35" s="733"/>
      <c r="RSA35" s="733"/>
      <c r="RSB35" s="733"/>
      <c r="RSC35" s="733"/>
      <c r="RSD35" s="733"/>
      <c r="RSE35" s="733"/>
      <c r="RSF35" s="733"/>
      <c r="RSG35" s="733"/>
      <c r="RSH35" s="733"/>
      <c r="RSI35" s="733"/>
      <c r="RSJ35" s="733"/>
      <c r="RSK35" s="733"/>
      <c r="RSL35" s="733"/>
      <c r="RSM35" s="733"/>
      <c r="RSN35" s="733"/>
      <c r="RSO35" s="733"/>
      <c r="RSP35" s="733"/>
      <c r="RSQ35" s="733"/>
      <c r="RSR35" s="733"/>
      <c r="RSS35" s="733"/>
      <c r="RST35" s="733"/>
      <c r="RSU35" s="733"/>
      <c r="RSV35" s="733"/>
      <c r="RSW35" s="733"/>
      <c r="RSX35" s="733"/>
      <c r="RSY35" s="733"/>
      <c r="RSZ35" s="733"/>
      <c r="RTA35" s="733"/>
      <c r="RTB35" s="733"/>
      <c r="RTC35" s="733"/>
      <c r="RTD35" s="733"/>
      <c r="RTE35" s="733"/>
      <c r="RTF35" s="733"/>
      <c r="RTG35" s="733"/>
      <c r="RTH35" s="733"/>
      <c r="RTI35" s="733"/>
      <c r="RTJ35" s="733"/>
      <c r="RTK35" s="733"/>
      <c r="RTL35" s="733"/>
      <c r="RTM35" s="733"/>
      <c r="RTN35" s="733"/>
      <c r="RTO35" s="733"/>
      <c r="RTP35" s="733"/>
      <c r="RTQ35" s="733"/>
      <c r="RTR35" s="733"/>
      <c r="RTS35" s="733"/>
      <c r="RTT35" s="733"/>
      <c r="RTU35" s="733"/>
      <c r="RTV35" s="733"/>
      <c r="RTW35" s="733"/>
      <c r="RTX35" s="733"/>
      <c r="RTY35" s="733"/>
      <c r="RTZ35" s="733"/>
      <c r="RUA35" s="733"/>
      <c r="RUB35" s="733"/>
      <c r="RUC35" s="733"/>
      <c r="RUD35" s="733"/>
      <c r="RUE35" s="733"/>
      <c r="RUF35" s="733"/>
      <c r="RUG35" s="733"/>
      <c r="RUH35" s="733"/>
      <c r="RUI35" s="733"/>
      <c r="RUJ35" s="733"/>
      <c r="RUK35" s="733"/>
      <c r="RUL35" s="733"/>
      <c r="RUM35" s="733"/>
      <c r="RUN35" s="733"/>
      <c r="RUO35" s="733"/>
      <c r="RUP35" s="733"/>
      <c r="RUQ35" s="733"/>
      <c r="RUR35" s="733"/>
      <c r="RUS35" s="733"/>
      <c r="RUT35" s="733"/>
      <c r="RUU35" s="733"/>
      <c r="RUV35" s="733"/>
      <c r="RUW35" s="733"/>
      <c r="RUX35" s="733"/>
      <c r="RUY35" s="733"/>
      <c r="RUZ35" s="733"/>
      <c r="RVA35" s="733"/>
      <c r="RVB35" s="733"/>
      <c r="RVC35" s="733"/>
      <c r="RVD35" s="733"/>
      <c r="RVE35" s="733"/>
      <c r="RVF35" s="733"/>
      <c r="RVG35" s="733"/>
      <c r="RVH35" s="733"/>
      <c r="RVI35" s="733"/>
      <c r="RVJ35" s="733"/>
      <c r="RVK35" s="733"/>
      <c r="RVL35" s="733"/>
      <c r="RVM35" s="733"/>
      <c r="RVN35" s="733"/>
      <c r="RVO35" s="733"/>
      <c r="RVP35" s="733"/>
      <c r="RVQ35" s="733"/>
      <c r="RVR35" s="733"/>
      <c r="RVS35" s="733"/>
      <c r="RVT35" s="733"/>
      <c r="RVU35" s="733"/>
      <c r="RVV35" s="733"/>
      <c r="RVW35" s="733"/>
      <c r="RVX35" s="733"/>
      <c r="RVY35" s="733"/>
      <c r="RVZ35" s="733"/>
      <c r="RWA35" s="733"/>
      <c r="RWB35" s="733"/>
      <c r="RWC35" s="733"/>
      <c r="RWD35" s="733"/>
      <c r="RWE35" s="733"/>
      <c r="RWF35" s="733"/>
      <c r="RWG35" s="733"/>
      <c r="RWH35" s="733"/>
      <c r="RWI35" s="733"/>
      <c r="RWJ35" s="733"/>
      <c r="RWK35" s="733"/>
      <c r="RWL35" s="733"/>
      <c r="RWM35" s="733"/>
      <c r="RWN35" s="733"/>
      <c r="RWO35" s="733"/>
      <c r="RWP35" s="733"/>
      <c r="RWQ35" s="733"/>
      <c r="RWR35" s="733"/>
      <c r="RWS35" s="733"/>
      <c r="RWT35" s="733"/>
      <c r="RWU35" s="733"/>
      <c r="RWV35" s="733"/>
      <c r="RWW35" s="733"/>
      <c r="RWX35" s="733"/>
      <c r="RWY35" s="733"/>
      <c r="RWZ35" s="733"/>
      <c r="RXA35" s="733"/>
      <c r="RXB35" s="733"/>
      <c r="RXC35" s="733"/>
      <c r="RXD35" s="733"/>
      <c r="RXE35" s="733"/>
      <c r="RXF35" s="733"/>
      <c r="RXG35" s="733"/>
      <c r="RXH35" s="733"/>
      <c r="RXI35" s="733"/>
      <c r="RXJ35" s="733"/>
      <c r="RXK35" s="733"/>
      <c r="RXL35" s="733"/>
      <c r="RXM35" s="733"/>
      <c r="RXN35" s="733"/>
      <c r="RXO35" s="733"/>
      <c r="RXP35" s="733"/>
      <c r="RXQ35" s="733"/>
      <c r="RXR35" s="733"/>
      <c r="RXS35" s="733"/>
      <c r="RXT35" s="733"/>
      <c r="RXU35" s="733"/>
      <c r="RXV35" s="733"/>
      <c r="RXW35" s="733"/>
      <c r="RXX35" s="733"/>
      <c r="RXY35" s="733"/>
      <c r="RXZ35" s="733"/>
      <c r="RYA35" s="733"/>
      <c r="RYB35" s="733"/>
      <c r="RYC35" s="733"/>
      <c r="RYD35" s="733"/>
      <c r="RYE35" s="733"/>
      <c r="RYF35" s="733"/>
      <c r="RYG35" s="733"/>
      <c r="RYH35" s="733"/>
      <c r="RYI35" s="733"/>
      <c r="RYJ35" s="733"/>
      <c r="RYK35" s="733"/>
      <c r="RYL35" s="733"/>
      <c r="RYM35" s="733"/>
      <c r="RYN35" s="733"/>
      <c r="RYO35" s="733"/>
      <c r="RYP35" s="733"/>
      <c r="RYQ35" s="733"/>
      <c r="RYR35" s="733"/>
      <c r="RYS35" s="733"/>
      <c r="RYT35" s="733"/>
      <c r="RYU35" s="733"/>
      <c r="RYV35" s="733"/>
      <c r="RYW35" s="733"/>
      <c r="RYX35" s="733"/>
      <c r="RYY35" s="733"/>
      <c r="RYZ35" s="733"/>
      <c r="RZA35" s="733"/>
      <c r="RZB35" s="733"/>
      <c r="RZC35" s="733"/>
      <c r="RZD35" s="733"/>
      <c r="RZE35" s="733"/>
      <c r="RZF35" s="733"/>
      <c r="RZG35" s="733"/>
      <c r="RZH35" s="733"/>
      <c r="RZI35" s="733"/>
      <c r="RZJ35" s="733"/>
      <c r="RZK35" s="733"/>
      <c r="RZL35" s="733"/>
      <c r="RZM35" s="733"/>
      <c r="RZN35" s="733"/>
      <c r="RZO35" s="733"/>
      <c r="RZP35" s="733"/>
      <c r="RZQ35" s="733"/>
      <c r="RZR35" s="733"/>
      <c r="RZS35" s="733"/>
      <c r="RZT35" s="733"/>
      <c r="RZU35" s="733"/>
      <c r="RZV35" s="733"/>
      <c r="RZW35" s="733"/>
      <c r="RZX35" s="733"/>
      <c r="RZY35" s="733"/>
      <c r="RZZ35" s="733"/>
      <c r="SAA35" s="733"/>
      <c r="SAB35" s="733"/>
      <c r="SAC35" s="733"/>
      <c r="SAD35" s="733"/>
      <c r="SAE35" s="733"/>
      <c r="SAF35" s="733"/>
      <c r="SAG35" s="733"/>
      <c r="SAH35" s="733"/>
      <c r="SAI35" s="733"/>
      <c r="SAJ35" s="733"/>
      <c r="SAK35" s="733"/>
      <c r="SAL35" s="733"/>
      <c r="SAM35" s="733"/>
      <c r="SAN35" s="733"/>
      <c r="SAO35" s="733"/>
      <c r="SAP35" s="733"/>
      <c r="SAQ35" s="733"/>
      <c r="SAR35" s="733"/>
      <c r="SAS35" s="733"/>
      <c r="SAT35" s="733"/>
      <c r="SAU35" s="733"/>
      <c r="SAV35" s="733"/>
      <c r="SAW35" s="733"/>
      <c r="SAX35" s="733"/>
      <c r="SAY35" s="733"/>
      <c r="SAZ35" s="733"/>
      <c r="SBA35" s="733"/>
      <c r="SBB35" s="733"/>
      <c r="SBC35" s="733"/>
      <c r="SBD35" s="733"/>
      <c r="SBE35" s="733"/>
      <c r="SBF35" s="733"/>
      <c r="SBG35" s="733"/>
      <c r="SBH35" s="733"/>
      <c r="SBI35" s="733"/>
      <c r="SBJ35" s="733"/>
      <c r="SBK35" s="733"/>
      <c r="SBL35" s="733"/>
      <c r="SBM35" s="733"/>
      <c r="SBN35" s="733"/>
      <c r="SBO35" s="733"/>
      <c r="SBP35" s="733"/>
      <c r="SBQ35" s="733"/>
      <c r="SBR35" s="733"/>
      <c r="SBS35" s="733"/>
      <c r="SBT35" s="733"/>
      <c r="SBU35" s="733"/>
      <c r="SBV35" s="733"/>
      <c r="SBW35" s="733"/>
      <c r="SBX35" s="733"/>
      <c r="SBY35" s="733"/>
      <c r="SBZ35" s="733"/>
      <c r="SCA35" s="733"/>
      <c r="SCB35" s="733"/>
      <c r="SCC35" s="733"/>
      <c r="SCD35" s="733"/>
      <c r="SCE35" s="733"/>
      <c r="SCF35" s="733"/>
      <c r="SCG35" s="733"/>
      <c r="SCH35" s="733"/>
      <c r="SCI35" s="733"/>
      <c r="SCJ35" s="733"/>
      <c r="SCK35" s="733"/>
      <c r="SCL35" s="733"/>
      <c r="SCM35" s="733"/>
      <c r="SCN35" s="733"/>
      <c r="SCO35" s="733"/>
      <c r="SCP35" s="733"/>
      <c r="SCQ35" s="733"/>
      <c r="SCR35" s="733"/>
      <c r="SCS35" s="733"/>
      <c r="SCT35" s="733"/>
      <c r="SCU35" s="733"/>
      <c r="SCV35" s="733"/>
      <c r="SCW35" s="733"/>
      <c r="SCX35" s="733"/>
      <c r="SCY35" s="733"/>
      <c r="SCZ35" s="733"/>
      <c r="SDA35" s="733"/>
      <c r="SDB35" s="733"/>
      <c r="SDC35" s="733"/>
      <c r="SDD35" s="733"/>
      <c r="SDE35" s="733"/>
      <c r="SDF35" s="733"/>
      <c r="SDG35" s="733"/>
      <c r="SDH35" s="733"/>
      <c r="SDI35" s="733"/>
      <c r="SDJ35" s="733"/>
      <c r="SDK35" s="733"/>
      <c r="SDL35" s="733"/>
      <c r="SDM35" s="733"/>
      <c r="SDN35" s="733"/>
      <c r="SDO35" s="733"/>
      <c r="SDP35" s="733"/>
      <c r="SDQ35" s="733"/>
      <c r="SDR35" s="733"/>
      <c r="SDS35" s="733"/>
      <c r="SDT35" s="733"/>
      <c r="SDU35" s="733"/>
      <c r="SDV35" s="733"/>
      <c r="SDW35" s="733"/>
      <c r="SDX35" s="733"/>
      <c r="SDY35" s="733"/>
      <c r="SDZ35" s="733"/>
      <c r="SEA35" s="733"/>
      <c r="SEB35" s="733"/>
      <c r="SEC35" s="733"/>
      <c r="SED35" s="733"/>
      <c r="SEE35" s="733"/>
      <c r="SEF35" s="733"/>
      <c r="SEG35" s="733"/>
      <c r="SEH35" s="733"/>
      <c r="SEI35" s="733"/>
      <c r="SEJ35" s="733"/>
      <c r="SEK35" s="733"/>
      <c r="SEL35" s="733"/>
      <c r="SEM35" s="733"/>
      <c r="SEN35" s="733"/>
      <c r="SEO35" s="733"/>
      <c r="SEP35" s="733"/>
      <c r="SEQ35" s="733"/>
      <c r="SER35" s="733"/>
      <c r="SES35" s="733"/>
      <c r="SET35" s="733"/>
      <c r="SEU35" s="733"/>
      <c r="SEV35" s="733"/>
      <c r="SEW35" s="733"/>
      <c r="SEX35" s="733"/>
      <c r="SEY35" s="733"/>
      <c r="SEZ35" s="733"/>
      <c r="SFA35" s="733"/>
      <c r="SFB35" s="733"/>
      <c r="SFC35" s="733"/>
      <c r="SFD35" s="733"/>
      <c r="SFE35" s="733"/>
      <c r="SFF35" s="733"/>
      <c r="SFG35" s="733"/>
      <c r="SFH35" s="733"/>
      <c r="SFI35" s="733"/>
      <c r="SFJ35" s="733"/>
      <c r="SFK35" s="733"/>
      <c r="SFL35" s="733"/>
      <c r="SFM35" s="733"/>
      <c r="SFN35" s="733"/>
      <c r="SFO35" s="733"/>
      <c r="SFP35" s="733"/>
      <c r="SFQ35" s="733"/>
      <c r="SFR35" s="733"/>
      <c r="SFS35" s="733"/>
      <c r="SFT35" s="733"/>
      <c r="SFU35" s="733"/>
      <c r="SFV35" s="733"/>
      <c r="SFW35" s="733"/>
      <c r="SFX35" s="733"/>
      <c r="SFY35" s="733"/>
      <c r="SFZ35" s="733"/>
      <c r="SGA35" s="733"/>
      <c r="SGB35" s="733"/>
      <c r="SGC35" s="733"/>
      <c r="SGD35" s="733"/>
      <c r="SGE35" s="733"/>
      <c r="SGF35" s="733"/>
      <c r="SGG35" s="733"/>
      <c r="SGH35" s="733"/>
      <c r="SGI35" s="733"/>
      <c r="SGJ35" s="733"/>
      <c r="SGK35" s="733"/>
      <c r="SGL35" s="733"/>
      <c r="SGM35" s="733"/>
      <c r="SGN35" s="733"/>
      <c r="SGO35" s="733"/>
      <c r="SGP35" s="733"/>
      <c r="SGQ35" s="733"/>
      <c r="SGR35" s="733"/>
      <c r="SGS35" s="733"/>
      <c r="SGT35" s="733"/>
      <c r="SGU35" s="733"/>
      <c r="SGV35" s="733"/>
      <c r="SGW35" s="733"/>
      <c r="SGX35" s="733"/>
      <c r="SGY35" s="733"/>
      <c r="SGZ35" s="733"/>
      <c r="SHA35" s="733"/>
      <c r="SHB35" s="733"/>
      <c r="SHC35" s="733"/>
      <c r="SHD35" s="733"/>
      <c r="SHE35" s="733"/>
      <c r="SHF35" s="733"/>
      <c r="SHG35" s="733"/>
      <c r="SHH35" s="733"/>
      <c r="SHI35" s="733"/>
      <c r="SHJ35" s="733"/>
      <c r="SHK35" s="733"/>
      <c r="SHL35" s="733"/>
      <c r="SHM35" s="733"/>
      <c r="SHN35" s="733"/>
      <c r="SHO35" s="733"/>
      <c r="SHP35" s="733"/>
      <c r="SHQ35" s="733"/>
      <c r="SHR35" s="733"/>
      <c r="SHS35" s="733"/>
      <c r="SHT35" s="733"/>
      <c r="SHU35" s="733"/>
      <c r="SHV35" s="733"/>
      <c r="SHW35" s="733"/>
      <c r="SHX35" s="733"/>
      <c r="SHY35" s="733"/>
      <c r="SHZ35" s="733"/>
      <c r="SIA35" s="733"/>
      <c r="SIB35" s="733"/>
      <c r="SIC35" s="733"/>
      <c r="SID35" s="733"/>
      <c r="SIE35" s="733"/>
      <c r="SIF35" s="733"/>
      <c r="SIG35" s="733"/>
      <c r="SIH35" s="733"/>
      <c r="SII35" s="733"/>
      <c r="SIJ35" s="733"/>
      <c r="SIK35" s="733"/>
      <c r="SIL35" s="733"/>
      <c r="SIM35" s="733"/>
      <c r="SIN35" s="733"/>
      <c r="SIO35" s="733"/>
      <c r="SIP35" s="733"/>
      <c r="SIQ35" s="733"/>
      <c r="SIR35" s="733"/>
      <c r="SIS35" s="733"/>
      <c r="SIT35" s="733"/>
      <c r="SIU35" s="733"/>
      <c r="SIV35" s="733"/>
      <c r="SIW35" s="733"/>
      <c r="SIX35" s="733"/>
      <c r="SIY35" s="733"/>
      <c r="SIZ35" s="733"/>
      <c r="SJA35" s="733"/>
      <c r="SJB35" s="733"/>
      <c r="SJC35" s="733"/>
      <c r="SJD35" s="733"/>
      <c r="SJE35" s="733"/>
      <c r="SJF35" s="733"/>
      <c r="SJG35" s="733"/>
      <c r="SJH35" s="733"/>
      <c r="SJI35" s="733"/>
      <c r="SJJ35" s="733"/>
      <c r="SJK35" s="733"/>
      <c r="SJL35" s="733"/>
      <c r="SJM35" s="733"/>
      <c r="SJN35" s="733"/>
      <c r="SJO35" s="733"/>
      <c r="SJP35" s="733"/>
      <c r="SJQ35" s="733"/>
      <c r="SJR35" s="733"/>
      <c r="SJS35" s="733"/>
      <c r="SJT35" s="733"/>
      <c r="SJU35" s="733"/>
      <c r="SJV35" s="733"/>
      <c r="SJW35" s="733"/>
      <c r="SJX35" s="733"/>
      <c r="SJY35" s="733"/>
      <c r="SJZ35" s="733"/>
      <c r="SKA35" s="733"/>
      <c r="SKB35" s="733"/>
      <c r="SKC35" s="733"/>
      <c r="SKD35" s="733"/>
      <c r="SKE35" s="733"/>
      <c r="SKF35" s="733"/>
      <c r="SKG35" s="733"/>
      <c r="SKH35" s="733"/>
      <c r="SKI35" s="733"/>
      <c r="SKJ35" s="733"/>
      <c r="SKK35" s="733"/>
      <c r="SKL35" s="733"/>
      <c r="SKM35" s="733"/>
      <c r="SKN35" s="733"/>
      <c r="SKO35" s="733"/>
      <c r="SKP35" s="733"/>
      <c r="SKQ35" s="733"/>
      <c r="SKR35" s="733"/>
      <c r="SKS35" s="733"/>
      <c r="SKT35" s="733"/>
      <c r="SKU35" s="733"/>
      <c r="SKV35" s="733"/>
      <c r="SKW35" s="733"/>
      <c r="SKX35" s="733"/>
      <c r="SKY35" s="733"/>
      <c r="SKZ35" s="733"/>
      <c r="SLA35" s="733"/>
      <c r="SLB35" s="733"/>
      <c r="SLC35" s="733"/>
      <c r="SLD35" s="733"/>
      <c r="SLE35" s="733"/>
      <c r="SLF35" s="733"/>
      <c r="SLG35" s="733"/>
      <c r="SLH35" s="733"/>
      <c r="SLI35" s="733"/>
      <c r="SLJ35" s="733"/>
      <c r="SLK35" s="733"/>
      <c r="SLL35" s="733"/>
      <c r="SLM35" s="733"/>
      <c r="SLN35" s="733"/>
      <c r="SLO35" s="733"/>
      <c r="SLP35" s="733"/>
      <c r="SLQ35" s="733"/>
      <c r="SLR35" s="733"/>
      <c r="SLS35" s="733"/>
      <c r="SLT35" s="733"/>
      <c r="SLU35" s="733"/>
      <c r="SLV35" s="733"/>
      <c r="SLW35" s="733"/>
      <c r="SLX35" s="733"/>
      <c r="SLY35" s="733"/>
      <c r="SLZ35" s="733"/>
      <c r="SMA35" s="733"/>
      <c r="SMB35" s="733"/>
      <c r="SMC35" s="733"/>
      <c r="SMD35" s="733"/>
      <c r="SME35" s="733"/>
      <c r="SMF35" s="733"/>
      <c r="SMG35" s="733"/>
      <c r="SMH35" s="733"/>
      <c r="SMI35" s="733"/>
      <c r="SMJ35" s="733"/>
      <c r="SMK35" s="733"/>
      <c r="SML35" s="733"/>
      <c r="SMM35" s="733"/>
      <c r="SMN35" s="733"/>
      <c r="SMO35" s="733"/>
      <c r="SMP35" s="733"/>
      <c r="SMQ35" s="733"/>
      <c r="SMR35" s="733"/>
      <c r="SMS35" s="733"/>
      <c r="SMT35" s="733"/>
      <c r="SMU35" s="733"/>
      <c r="SMV35" s="733"/>
      <c r="SMW35" s="733"/>
      <c r="SMX35" s="733"/>
      <c r="SMY35" s="733"/>
      <c r="SMZ35" s="733"/>
      <c r="SNA35" s="733"/>
      <c r="SNB35" s="733"/>
      <c r="SNC35" s="733"/>
      <c r="SND35" s="733"/>
      <c r="SNE35" s="733"/>
      <c r="SNF35" s="733"/>
      <c r="SNG35" s="733"/>
      <c r="SNH35" s="733"/>
      <c r="SNI35" s="733"/>
      <c r="SNJ35" s="733"/>
      <c r="SNK35" s="733"/>
      <c r="SNL35" s="733"/>
      <c r="SNM35" s="733"/>
      <c r="SNN35" s="733"/>
      <c r="SNO35" s="733"/>
      <c r="SNP35" s="733"/>
      <c r="SNQ35" s="733"/>
      <c r="SNR35" s="733"/>
      <c r="SNS35" s="733"/>
      <c r="SNT35" s="733"/>
      <c r="SNU35" s="733"/>
      <c r="SNV35" s="733"/>
      <c r="SNW35" s="733"/>
      <c r="SNX35" s="733"/>
      <c r="SNY35" s="733"/>
      <c r="SNZ35" s="733"/>
      <c r="SOA35" s="733"/>
      <c r="SOB35" s="733"/>
      <c r="SOC35" s="733"/>
      <c r="SOD35" s="733"/>
      <c r="SOE35" s="733"/>
      <c r="SOF35" s="733"/>
      <c r="SOG35" s="733"/>
      <c r="SOH35" s="733"/>
      <c r="SOI35" s="733"/>
      <c r="SOJ35" s="733"/>
      <c r="SOK35" s="733"/>
      <c r="SOL35" s="733"/>
      <c r="SOM35" s="733"/>
      <c r="SON35" s="733"/>
      <c r="SOO35" s="733"/>
      <c r="SOP35" s="733"/>
      <c r="SOQ35" s="733"/>
      <c r="SOR35" s="733"/>
      <c r="SOS35" s="733"/>
      <c r="SOT35" s="733"/>
      <c r="SOU35" s="733"/>
      <c r="SOV35" s="733"/>
      <c r="SOW35" s="733"/>
      <c r="SOX35" s="733"/>
      <c r="SOY35" s="733"/>
      <c r="SOZ35" s="733"/>
      <c r="SPA35" s="733"/>
      <c r="SPB35" s="733"/>
      <c r="SPC35" s="733"/>
      <c r="SPD35" s="733"/>
      <c r="SPE35" s="733"/>
      <c r="SPF35" s="733"/>
      <c r="SPG35" s="733"/>
      <c r="SPH35" s="733"/>
      <c r="SPI35" s="733"/>
      <c r="SPJ35" s="733"/>
      <c r="SPK35" s="733"/>
      <c r="SPL35" s="733"/>
      <c r="SPM35" s="733"/>
      <c r="SPN35" s="733"/>
      <c r="SPO35" s="733"/>
      <c r="SPP35" s="733"/>
      <c r="SPQ35" s="733"/>
      <c r="SPR35" s="733"/>
      <c r="SPS35" s="733"/>
      <c r="SPT35" s="733"/>
      <c r="SPU35" s="733"/>
      <c r="SPV35" s="733"/>
      <c r="SPW35" s="733"/>
      <c r="SPX35" s="733"/>
      <c r="SPY35" s="733"/>
      <c r="SPZ35" s="733"/>
      <c r="SQA35" s="733"/>
      <c r="SQB35" s="733"/>
      <c r="SQC35" s="733"/>
      <c r="SQD35" s="733"/>
      <c r="SQE35" s="733"/>
      <c r="SQF35" s="733"/>
      <c r="SQG35" s="733"/>
      <c r="SQH35" s="733"/>
      <c r="SQI35" s="733"/>
      <c r="SQJ35" s="733"/>
      <c r="SQK35" s="733"/>
      <c r="SQL35" s="733"/>
      <c r="SQM35" s="733"/>
      <c r="SQN35" s="733"/>
      <c r="SQO35" s="733"/>
      <c r="SQP35" s="733"/>
      <c r="SQQ35" s="733"/>
      <c r="SQR35" s="733"/>
      <c r="SQS35" s="733"/>
      <c r="SQT35" s="733"/>
      <c r="SQU35" s="733"/>
      <c r="SQV35" s="733"/>
      <c r="SQW35" s="733"/>
      <c r="SQX35" s="733"/>
      <c r="SQY35" s="733"/>
      <c r="SQZ35" s="733"/>
      <c r="SRA35" s="733"/>
      <c r="SRB35" s="733"/>
      <c r="SRC35" s="733"/>
      <c r="SRD35" s="733"/>
      <c r="SRE35" s="733"/>
      <c r="SRF35" s="733"/>
      <c r="SRG35" s="733"/>
      <c r="SRH35" s="733"/>
      <c r="SRI35" s="733"/>
      <c r="SRJ35" s="733"/>
      <c r="SRK35" s="733"/>
      <c r="SRL35" s="733"/>
      <c r="SRM35" s="733"/>
      <c r="SRN35" s="733"/>
      <c r="SRO35" s="733"/>
      <c r="SRP35" s="733"/>
      <c r="SRQ35" s="733"/>
      <c r="SRR35" s="733"/>
      <c r="SRS35" s="733"/>
      <c r="SRT35" s="733"/>
      <c r="SRU35" s="733"/>
      <c r="SRV35" s="733"/>
      <c r="SRW35" s="733"/>
      <c r="SRX35" s="733"/>
      <c r="SRY35" s="733"/>
      <c r="SRZ35" s="733"/>
      <c r="SSA35" s="733"/>
      <c r="SSB35" s="733"/>
      <c r="SSC35" s="733"/>
      <c r="SSD35" s="733"/>
      <c r="SSE35" s="733"/>
      <c r="SSF35" s="733"/>
      <c r="SSG35" s="733"/>
      <c r="SSH35" s="733"/>
      <c r="SSI35" s="733"/>
      <c r="SSJ35" s="733"/>
      <c r="SSK35" s="733"/>
      <c r="SSL35" s="733"/>
      <c r="SSM35" s="733"/>
      <c r="SSN35" s="733"/>
      <c r="SSO35" s="733"/>
      <c r="SSP35" s="733"/>
      <c r="SSQ35" s="733"/>
      <c r="SSR35" s="733"/>
      <c r="SSS35" s="733"/>
      <c r="SST35" s="733"/>
      <c r="SSU35" s="733"/>
      <c r="SSV35" s="733"/>
      <c r="SSW35" s="733"/>
      <c r="SSX35" s="733"/>
      <c r="SSY35" s="733"/>
      <c r="SSZ35" s="733"/>
      <c r="STA35" s="733"/>
      <c r="STB35" s="733"/>
      <c r="STC35" s="733"/>
      <c r="STD35" s="733"/>
      <c r="STE35" s="733"/>
      <c r="STF35" s="733"/>
      <c r="STG35" s="733"/>
      <c r="STH35" s="733"/>
      <c r="STI35" s="733"/>
      <c r="STJ35" s="733"/>
      <c r="STK35" s="733"/>
      <c r="STL35" s="733"/>
      <c r="STM35" s="733"/>
      <c r="STN35" s="733"/>
      <c r="STO35" s="733"/>
      <c r="STP35" s="733"/>
      <c r="STQ35" s="733"/>
      <c r="STR35" s="733"/>
      <c r="STS35" s="733"/>
      <c r="STT35" s="733"/>
      <c r="STU35" s="733"/>
      <c r="STV35" s="733"/>
      <c r="STW35" s="733"/>
      <c r="STX35" s="733"/>
      <c r="STY35" s="733"/>
      <c r="STZ35" s="733"/>
      <c r="SUA35" s="733"/>
      <c r="SUB35" s="733"/>
      <c r="SUC35" s="733"/>
      <c r="SUD35" s="733"/>
      <c r="SUE35" s="733"/>
      <c r="SUF35" s="733"/>
      <c r="SUG35" s="733"/>
      <c r="SUH35" s="733"/>
      <c r="SUI35" s="733"/>
      <c r="SUJ35" s="733"/>
      <c r="SUK35" s="733"/>
      <c r="SUL35" s="733"/>
      <c r="SUM35" s="733"/>
      <c r="SUN35" s="733"/>
      <c r="SUO35" s="733"/>
      <c r="SUP35" s="733"/>
      <c r="SUQ35" s="733"/>
      <c r="SUR35" s="733"/>
      <c r="SUS35" s="733"/>
      <c r="SUT35" s="733"/>
      <c r="SUU35" s="733"/>
      <c r="SUV35" s="733"/>
      <c r="SUW35" s="733"/>
      <c r="SUX35" s="733"/>
      <c r="SUY35" s="733"/>
      <c r="SUZ35" s="733"/>
      <c r="SVA35" s="733"/>
      <c r="SVB35" s="733"/>
      <c r="SVC35" s="733"/>
      <c r="SVD35" s="733"/>
      <c r="SVE35" s="733"/>
      <c r="SVF35" s="733"/>
      <c r="SVG35" s="733"/>
      <c r="SVH35" s="733"/>
      <c r="SVI35" s="733"/>
      <c r="SVJ35" s="733"/>
      <c r="SVK35" s="733"/>
      <c r="SVL35" s="733"/>
      <c r="SVM35" s="733"/>
      <c r="SVN35" s="733"/>
      <c r="SVO35" s="733"/>
      <c r="SVP35" s="733"/>
      <c r="SVQ35" s="733"/>
      <c r="SVR35" s="733"/>
      <c r="SVS35" s="733"/>
      <c r="SVT35" s="733"/>
      <c r="SVU35" s="733"/>
      <c r="SVV35" s="733"/>
      <c r="SVW35" s="733"/>
      <c r="SVX35" s="733"/>
      <c r="SVY35" s="733"/>
      <c r="SVZ35" s="733"/>
      <c r="SWA35" s="733"/>
      <c r="SWB35" s="733"/>
      <c r="SWC35" s="733"/>
      <c r="SWD35" s="733"/>
      <c r="SWE35" s="733"/>
      <c r="SWF35" s="733"/>
      <c r="SWG35" s="733"/>
      <c r="SWH35" s="733"/>
      <c r="SWI35" s="733"/>
      <c r="SWJ35" s="733"/>
      <c r="SWK35" s="733"/>
      <c r="SWL35" s="733"/>
      <c r="SWM35" s="733"/>
      <c r="SWN35" s="733"/>
      <c r="SWO35" s="733"/>
      <c r="SWP35" s="733"/>
      <c r="SWQ35" s="733"/>
      <c r="SWR35" s="733"/>
      <c r="SWS35" s="733"/>
      <c r="SWT35" s="733"/>
      <c r="SWU35" s="733"/>
      <c r="SWV35" s="733"/>
      <c r="SWW35" s="733"/>
      <c r="SWX35" s="733"/>
      <c r="SWY35" s="733"/>
      <c r="SWZ35" s="733"/>
      <c r="SXA35" s="733"/>
      <c r="SXB35" s="733"/>
      <c r="SXC35" s="733"/>
      <c r="SXD35" s="733"/>
      <c r="SXE35" s="733"/>
      <c r="SXF35" s="733"/>
      <c r="SXG35" s="733"/>
      <c r="SXH35" s="733"/>
      <c r="SXI35" s="733"/>
      <c r="SXJ35" s="733"/>
      <c r="SXK35" s="733"/>
      <c r="SXL35" s="733"/>
      <c r="SXM35" s="733"/>
      <c r="SXN35" s="733"/>
      <c r="SXO35" s="733"/>
      <c r="SXP35" s="733"/>
      <c r="SXQ35" s="733"/>
      <c r="SXR35" s="733"/>
      <c r="SXS35" s="733"/>
      <c r="SXT35" s="733"/>
      <c r="SXU35" s="733"/>
      <c r="SXV35" s="733"/>
      <c r="SXW35" s="733"/>
      <c r="SXX35" s="733"/>
      <c r="SXY35" s="733"/>
      <c r="SXZ35" s="733"/>
      <c r="SYA35" s="733"/>
      <c r="SYB35" s="733"/>
      <c r="SYC35" s="733"/>
      <c r="SYD35" s="733"/>
      <c r="SYE35" s="733"/>
      <c r="SYF35" s="733"/>
      <c r="SYG35" s="733"/>
      <c r="SYH35" s="733"/>
      <c r="SYI35" s="733"/>
      <c r="SYJ35" s="733"/>
      <c r="SYK35" s="733"/>
      <c r="SYL35" s="733"/>
      <c r="SYM35" s="733"/>
      <c r="SYN35" s="733"/>
      <c r="SYO35" s="733"/>
      <c r="SYP35" s="733"/>
      <c r="SYQ35" s="733"/>
      <c r="SYR35" s="733"/>
      <c r="SYS35" s="733"/>
      <c r="SYT35" s="733"/>
      <c r="SYU35" s="733"/>
      <c r="SYV35" s="733"/>
      <c r="SYW35" s="733"/>
      <c r="SYX35" s="733"/>
      <c r="SYY35" s="733"/>
      <c r="SYZ35" s="733"/>
      <c r="SZA35" s="733"/>
      <c r="SZB35" s="733"/>
      <c r="SZC35" s="733"/>
      <c r="SZD35" s="733"/>
      <c r="SZE35" s="733"/>
      <c r="SZF35" s="733"/>
      <c r="SZG35" s="733"/>
      <c r="SZH35" s="733"/>
      <c r="SZI35" s="733"/>
      <c r="SZJ35" s="733"/>
      <c r="SZK35" s="733"/>
      <c r="SZL35" s="733"/>
      <c r="SZM35" s="733"/>
      <c r="SZN35" s="733"/>
      <c r="SZO35" s="733"/>
      <c r="SZP35" s="733"/>
      <c r="SZQ35" s="733"/>
      <c r="SZR35" s="733"/>
      <c r="SZS35" s="733"/>
      <c r="SZT35" s="733"/>
      <c r="SZU35" s="733"/>
      <c r="SZV35" s="733"/>
      <c r="SZW35" s="733"/>
      <c r="SZX35" s="733"/>
      <c r="SZY35" s="733"/>
      <c r="SZZ35" s="733"/>
      <c r="TAA35" s="733"/>
      <c r="TAB35" s="733"/>
      <c r="TAC35" s="733"/>
      <c r="TAD35" s="733"/>
      <c r="TAE35" s="733"/>
      <c r="TAF35" s="733"/>
      <c r="TAG35" s="733"/>
      <c r="TAH35" s="733"/>
      <c r="TAI35" s="733"/>
      <c r="TAJ35" s="733"/>
      <c r="TAK35" s="733"/>
      <c r="TAL35" s="733"/>
      <c r="TAM35" s="733"/>
      <c r="TAN35" s="733"/>
      <c r="TAO35" s="733"/>
      <c r="TAP35" s="733"/>
      <c r="TAQ35" s="733"/>
      <c r="TAR35" s="733"/>
      <c r="TAS35" s="733"/>
      <c r="TAT35" s="733"/>
      <c r="TAU35" s="733"/>
      <c r="TAV35" s="733"/>
      <c r="TAW35" s="733"/>
      <c r="TAX35" s="733"/>
      <c r="TAY35" s="733"/>
      <c r="TAZ35" s="733"/>
      <c r="TBA35" s="733"/>
      <c r="TBB35" s="733"/>
      <c r="TBC35" s="733"/>
      <c r="TBD35" s="733"/>
      <c r="TBE35" s="733"/>
      <c r="TBF35" s="733"/>
      <c r="TBG35" s="733"/>
      <c r="TBH35" s="733"/>
      <c r="TBI35" s="733"/>
      <c r="TBJ35" s="733"/>
      <c r="TBK35" s="733"/>
      <c r="TBL35" s="733"/>
      <c r="TBM35" s="733"/>
      <c r="TBN35" s="733"/>
      <c r="TBO35" s="733"/>
      <c r="TBP35" s="733"/>
      <c r="TBQ35" s="733"/>
      <c r="TBR35" s="733"/>
      <c r="TBS35" s="733"/>
      <c r="TBT35" s="733"/>
      <c r="TBU35" s="733"/>
      <c r="TBV35" s="733"/>
      <c r="TBW35" s="733"/>
      <c r="TBX35" s="733"/>
      <c r="TBY35" s="733"/>
      <c r="TBZ35" s="733"/>
      <c r="TCA35" s="733"/>
      <c r="TCB35" s="733"/>
      <c r="TCC35" s="733"/>
      <c r="TCD35" s="733"/>
      <c r="TCE35" s="733"/>
      <c r="TCF35" s="733"/>
      <c r="TCG35" s="733"/>
      <c r="TCH35" s="733"/>
      <c r="TCI35" s="733"/>
      <c r="TCJ35" s="733"/>
      <c r="TCK35" s="733"/>
      <c r="TCL35" s="733"/>
      <c r="TCM35" s="733"/>
      <c r="TCN35" s="733"/>
      <c r="TCO35" s="733"/>
      <c r="TCP35" s="733"/>
      <c r="TCQ35" s="733"/>
      <c r="TCR35" s="733"/>
      <c r="TCS35" s="733"/>
      <c r="TCT35" s="733"/>
      <c r="TCU35" s="733"/>
      <c r="TCV35" s="733"/>
      <c r="TCW35" s="733"/>
      <c r="TCX35" s="733"/>
      <c r="TCY35" s="733"/>
      <c r="TCZ35" s="733"/>
      <c r="TDA35" s="733"/>
      <c r="TDB35" s="733"/>
      <c r="TDC35" s="733"/>
      <c r="TDD35" s="733"/>
      <c r="TDE35" s="733"/>
      <c r="TDF35" s="733"/>
      <c r="TDG35" s="733"/>
      <c r="TDH35" s="733"/>
      <c r="TDI35" s="733"/>
      <c r="TDJ35" s="733"/>
      <c r="TDK35" s="733"/>
      <c r="TDL35" s="733"/>
      <c r="TDM35" s="733"/>
      <c r="TDN35" s="733"/>
      <c r="TDO35" s="733"/>
      <c r="TDP35" s="733"/>
      <c r="TDQ35" s="733"/>
      <c r="TDR35" s="733"/>
      <c r="TDS35" s="733"/>
      <c r="TDT35" s="733"/>
      <c r="TDU35" s="733"/>
      <c r="TDV35" s="733"/>
      <c r="TDW35" s="733"/>
      <c r="TDX35" s="733"/>
      <c r="TDY35" s="733"/>
      <c r="TDZ35" s="733"/>
      <c r="TEA35" s="733"/>
      <c r="TEB35" s="733"/>
      <c r="TEC35" s="733"/>
      <c r="TED35" s="733"/>
      <c r="TEE35" s="733"/>
      <c r="TEF35" s="733"/>
      <c r="TEG35" s="733"/>
      <c r="TEH35" s="733"/>
      <c r="TEI35" s="733"/>
      <c r="TEJ35" s="733"/>
      <c r="TEK35" s="733"/>
      <c r="TEL35" s="733"/>
      <c r="TEM35" s="733"/>
      <c r="TEN35" s="733"/>
      <c r="TEO35" s="733"/>
      <c r="TEP35" s="733"/>
      <c r="TEQ35" s="733"/>
      <c r="TER35" s="733"/>
      <c r="TES35" s="733"/>
      <c r="TET35" s="733"/>
      <c r="TEU35" s="733"/>
      <c r="TEV35" s="733"/>
      <c r="TEW35" s="733"/>
      <c r="TEX35" s="733"/>
      <c r="TEY35" s="733"/>
      <c r="TEZ35" s="733"/>
      <c r="TFA35" s="733"/>
      <c r="TFB35" s="733"/>
      <c r="TFC35" s="733"/>
      <c r="TFD35" s="733"/>
      <c r="TFE35" s="733"/>
      <c r="TFF35" s="733"/>
      <c r="TFG35" s="733"/>
      <c r="TFH35" s="733"/>
      <c r="TFI35" s="733"/>
      <c r="TFJ35" s="733"/>
      <c r="TFK35" s="733"/>
      <c r="TFL35" s="733"/>
      <c r="TFM35" s="733"/>
      <c r="TFN35" s="733"/>
      <c r="TFO35" s="733"/>
      <c r="TFP35" s="733"/>
      <c r="TFQ35" s="733"/>
      <c r="TFR35" s="733"/>
      <c r="TFS35" s="733"/>
      <c r="TFT35" s="733"/>
      <c r="TFU35" s="733"/>
      <c r="TFV35" s="733"/>
      <c r="TFW35" s="733"/>
      <c r="TFX35" s="733"/>
      <c r="TFY35" s="733"/>
      <c r="TFZ35" s="733"/>
      <c r="TGA35" s="733"/>
      <c r="TGB35" s="733"/>
      <c r="TGC35" s="733"/>
      <c r="TGD35" s="733"/>
      <c r="TGE35" s="733"/>
      <c r="TGF35" s="733"/>
      <c r="TGG35" s="733"/>
      <c r="TGH35" s="733"/>
      <c r="TGI35" s="733"/>
      <c r="TGJ35" s="733"/>
      <c r="TGK35" s="733"/>
      <c r="TGL35" s="733"/>
      <c r="TGM35" s="733"/>
      <c r="TGN35" s="733"/>
      <c r="TGO35" s="733"/>
      <c r="TGP35" s="733"/>
      <c r="TGQ35" s="733"/>
      <c r="TGR35" s="733"/>
      <c r="TGS35" s="733"/>
      <c r="TGT35" s="733"/>
      <c r="TGU35" s="733"/>
      <c r="TGV35" s="733"/>
      <c r="TGW35" s="733"/>
      <c r="TGX35" s="733"/>
      <c r="TGY35" s="733"/>
      <c r="TGZ35" s="733"/>
      <c r="THA35" s="733"/>
      <c r="THB35" s="733"/>
      <c r="THC35" s="733"/>
      <c r="THD35" s="733"/>
      <c r="THE35" s="733"/>
      <c r="THF35" s="733"/>
      <c r="THG35" s="733"/>
      <c r="THH35" s="733"/>
      <c r="THI35" s="733"/>
      <c r="THJ35" s="733"/>
      <c r="THK35" s="733"/>
      <c r="THL35" s="733"/>
      <c r="THM35" s="733"/>
      <c r="THN35" s="733"/>
      <c r="THO35" s="733"/>
      <c r="THP35" s="733"/>
      <c r="THQ35" s="733"/>
      <c r="THR35" s="733"/>
      <c r="THS35" s="733"/>
      <c r="THT35" s="733"/>
      <c r="THU35" s="733"/>
      <c r="THV35" s="733"/>
      <c r="THW35" s="733"/>
      <c r="THX35" s="733"/>
      <c r="THY35" s="733"/>
      <c r="THZ35" s="733"/>
      <c r="TIA35" s="733"/>
      <c r="TIB35" s="733"/>
      <c r="TIC35" s="733"/>
      <c r="TID35" s="733"/>
      <c r="TIE35" s="733"/>
      <c r="TIF35" s="733"/>
      <c r="TIG35" s="733"/>
      <c r="TIH35" s="733"/>
      <c r="TII35" s="733"/>
      <c r="TIJ35" s="733"/>
      <c r="TIK35" s="733"/>
      <c r="TIL35" s="733"/>
      <c r="TIM35" s="733"/>
      <c r="TIN35" s="733"/>
      <c r="TIO35" s="733"/>
      <c r="TIP35" s="733"/>
      <c r="TIQ35" s="733"/>
      <c r="TIR35" s="733"/>
      <c r="TIS35" s="733"/>
      <c r="TIT35" s="733"/>
      <c r="TIU35" s="733"/>
      <c r="TIV35" s="733"/>
      <c r="TIW35" s="733"/>
      <c r="TIX35" s="733"/>
      <c r="TIY35" s="733"/>
      <c r="TIZ35" s="733"/>
      <c r="TJA35" s="733"/>
      <c r="TJB35" s="733"/>
      <c r="TJC35" s="733"/>
      <c r="TJD35" s="733"/>
      <c r="TJE35" s="733"/>
      <c r="TJF35" s="733"/>
      <c r="TJG35" s="733"/>
      <c r="TJH35" s="733"/>
      <c r="TJI35" s="733"/>
      <c r="TJJ35" s="733"/>
      <c r="TJK35" s="733"/>
      <c r="TJL35" s="733"/>
      <c r="TJM35" s="733"/>
      <c r="TJN35" s="733"/>
      <c r="TJO35" s="733"/>
      <c r="TJP35" s="733"/>
      <c r="TJQ35" s="733"/>
      <c r="TJR35" s="733"/>
      <c r="TJS35" s="733"/>
      <c r="TJT35" s="733"/>
      <c r="TJU35" s="733"/>
      <c r="TJV35" s="733"/>
      <c r="TJW35" s="733"/>
      <c r="TJX35" s="733"/>
      <c r="TJY35" s="733"/>
      <c r="TJZ35" s="733"/>
      <c r="TKA35" s="733"/>
      <c r="TKB35" s="733"/>
      <c r="TKC35" s="733"/>
      <c r="TKD35" s="733"/>
      <c r="TKE35" s="733"/>
      <c r="TKF35" s="733"/>
      <c r="TKG35" s="733"/>
      <c r="TKH35" s="733"/>
      <c r="TKI35" s="733"/>
      <c r="TKJ35" s="733"/>
      <c r="TKK35" s="733"/>
      <c r="TKL35" s="733"/>
      <c r="TKM35" s="733"/>
      <c r="TKN35" s="733"/>
      <c r="TKO35" s="733"/>
      <c r="TKP35" s="733"/>
      <c r="TKQ35" s="733"/>
      <c r="TKR35" s="733"/>
      <c r="TKS35" s="733"/>
      <c r="TKT35" s="733"/>
      <c r="TKU35" s="733"/>
      <c r="TKV35" s="733"/>
      <c r="TKW35" s="733"/>
      <c r="TKX35" s="733"/>
      <c r="TKY35" s="733"/>
      <c r="TKZ35" s="733"/>
      <c r="TLA35" s="733"/>
      <c r="TLB35" s="733"/>
      <c r="TLC35" s="733"/>
      <c r="TLD35" s="733"/>
      <c r="TLE35" s="733"/>
      <c r="TLF35" s="733"/>
      <c r="TLG35" s="733"/>
      <c r="TLH35" s="733"/>
      <c r="TLI35" s="733"/>
      <c r="TLJ35" s="733"/>
      <c r="TLK35" s="733"/>
      <c r="TLL35" s="733"/>
      <c r="TLM35" s="733"/>
      <c r="TLN35" s="733"/>
      <c r="TLO35" s="733"/>
      <c r="TLP35" s="733"/>
      <c r="TLQ35" s="733"/>
      <c r="TLR35" s="733"/>
      <c r="TLS35" s="733"/>
      <c r="TLT35" s="733"/>
      <c r="TLU35" s="733"/>
      <c r="TLV35" s="733"/>
      <c r="TLW35" s="733"/>
      <c r="TLX35" s="733"/>
      <c r="TLY35" s="733"/>
      <c r="TLZ35" s="733"/>
      <c r="TMA35" s="733"/>
      <c r="TMB35" s="733"/>
      <c r="TMC35" s="733"/>
      <c r="TMD35" s="733"/>
      <c r="TME35" s="733"/>
      <c r="TMF35" s="733"/>
      <c r="TMG35" s="733"/>
      <c r="TMH35" s="733"/>
      <c r="TMI35" s="733"/>
      <c r="TMJ35" s="733"/>
      <c r="TMK35" s="733"/>
      <c r="TML35" s="733"/>
      <c r="TMM35" s="733"/>
      <c r="TMN35" s="733"/>
      <c r="TMO35" s="733"/>
      <c r="TMP35" s="733"/>
      <c r="TMQ35" s="733"/>
      <c r="TMR35" s="733"/>
      <c r="TMS35" s="733"/>
      <c r="TMT35" s="733"/>
      <c r="TMU35" s="733"/>
      <c r="TMV35" s="733"/>
      <c r="TMW35" s="733"/>
      <c r="TMX35" s="733"/>
      <c r="TMY35" s="733"/>
      <c r="TMZ35" s="733"/>
      <c r="TNA35" s="733"/>
      <c r="TNB35" s="733"/>
      <c r="TNC35" s="733"/>
      <c r="TND35" s="733"/>
      <c r="TNE35" s="733"/>
      <c r="TNF35" s="733"/>
      <c r="TNG35" s="733"/>
      <c r="TNH35" s="733"/>
      <c r="TNI35" s="733"/>
      <c r="TNJ35" s="733"/>
      <c r="TNK35" s="733"/>
      <c r="TNL35" s="733"/>
      <c r="TNM35" s="733"/>
      <c r="TNN35" s="733"/>
      <c r="TNO35" s="733"/>
      <c r="TNP35" s="733"/>
      <c r="TNQ35" s="733"/>
      <c r="TNR35" s="733"/>
      <c r="TNS35" s="733"/>
      <c r="TNT35" s="733"/>
      <c r="TNU35" s="733"/>
      <c r="TNV35" s="733"/>
      <c r="TNW35" s="733"/>
      <c r="TNX35" s="733"/>
      <c r="TNY35" s="733"/>
      <c r="TNZ35" s="733"/>
      <c r="TOA35" s="733"/>
      <c r="TOB35" s="733"/>
      <c r="TOC35" s="733"/>
      <c r="TOD35" s="733"/>
      <c r="TOE35" s="733"/>
      <c r="TOF35" s="733"/>
      <c r="TOG35" s="733"/>
      <c r="TOH35" s="733"/>
      <c r="TOI35" s="733"/>
      <c r="TOJ35" s="733"/>
      <c r="TOK35" s="733"/>
      <c r="TOL35" s="733"/>
      <c r="TOM35" s="733"/>
      <c r="TON35" s="733"/>
      <c r="TOO35" s="733"/>
      <c r="TOP35" s="733"/>
      <c r="TOQ35" s="733"/>
      <c r="TOR35" s="733"/>
      <c r="TOS35" s="733"/>
      <c r="TOT35" s="733"/>
      <c r="TOU35" s="733"/>
      <c r="TOV35" s="733"/>
      <c r="TOW35" s="733"/>
      <c r="TOX35" s="733"/>
      <c r="TOY35" s="733"/>
      <c r="TOZ35" s="733"/>
      <c r="TPA35" s="733"/>
      <c r="TPB35" s="733"/>
      <c r="TPC35" s="733"/>
      <c r="TPD35" s="733"/>
      <c r="TPE35" s="733"/>
      <c r="TPF35" s="733"/>
      <c r="TPG35" s="733"/>
      <c r="TPH35" s="733"/>
      <c r="TPI35" s="733"/>
      <c r="TPJ35" s="733"/>
      <c r="TPK35" s="733"/>
      <c r="TPL35" s="733"/>
      <c r="TPM35" s="733"/>
      <c r="TPN35" s="733"/>
      <c r="TPO35" s="733"/>
      <c r="TPP35" s="733"/>
      <c r="TPQ35" s="733"/>
      <c r="TPR35" s="733"/>
      <c r="TPS35" s="733"/>
      <c r="TPT35" s="733"/>
      <c r="TPU35" s="733"/>
      <c r="TPV35" s="733"/>
      <c r="TPW35" s="733"/>
      <c r="TPX35" s="733"/>
      <c r="TPY35" s="733"/>
      <c r="TPZ35" s="733"/>
      <c r="TQA35" s="733"/>
      <c r="TQB35" s="733"/>
      <c r="TQC35" s="733"/>
      <c r="TQD35" s="733"/>
      <c r="TQE35" s="733"/>
      <c r="TQF35" s="733"/>
      <c r="TQG35" s="733"/>
      <c r="TQH35" s="733"/>
      <c r="TQI35" s="733"/>
      <c r="TQJ35" s="733"/>
      <c r="TQK35" s="733"/>
      <c r="TQL35" s="733"/>
      <c r="TQM35" s="733"/>
      <c r="TQN35" s="733"/>
      <c r="TQO35" s="733"/>
      <c r="TQP35" s="733"/>
      <c r="TQQ35" s="733"/>
      <c r="TQR35" s="733"/>
      <c r="TQS35" s="733"/>
      <c r="TQT35" s="733"/>
      <c r="TQU35" s="733"/>
      <c r="TQV35" s="733"/>
      <c r="TQW35" s="733"/>
      <c r="TQX35" s="733"/>
      <c r="TQY35" s="733"/>
      <c r="TQZ35" s="733"/>
      <c r="TRA35" s="733"/>
      <c r="TRB35" s="733"/>
      <c r="TRC35" s="733"/>
      <c r="TRD35" s="733"/>
      <c r="TRE35" s="733"/>
      <c r="TRF35" s="733"/>
      <c r="TRG35" s="733"/>
      <c r="TRH35" s="733"/>
      <c r="TRI35" s="733"/>
      <c r="TRJ35" s="733"/>
      <c r="TRK35" s="733"/>
      <c r="TRL35" s="733"/>
      <c r="TRM35" s="733"/>
      <c r="TRN35" s="733"/>
      <c r="TRO35" s="733"/>
      <c r="TRP35" s="733"/>
      <c r="TRQ35" s="733"/>
      <c r="TRR35" s="733"/>
      <c r="TRS35" s="733"/>
      <c r="TRT35" s="733"/>
      <c r="TRU35" s="733"/>
      <c r="TRV35" s="733"/>
      <c r="TRW35" s="733"/>
      <c r="TRX35" s="733"/>
      <c r="TRY35" s="733"/>
      <c r="TRZ35" s="733"/>
      <c r="TSA35" s="733"/>
      <c r="TSB35" s="733"/>
      <c r="TSC35" s="733"/>
      <c r="TSD35" s="733"/>
      <c r="TSE35" s="733"/>
      <c r="TSF35" s="733"/>
      <c r="TSG35" s="733"/>
      <c r="TSH35" s="733"/>
      <c r="TSI35" s="733"/>
      <c r="TSJ35" s="733"/>
      <c r="TSK35" s="733"/>
      <c r="TSL35" s="733"/>
      <c r="TSM35" s="733"/>
      <c r="TSN35" s="733"/>
      <c r="TSO35" s="733"/>
      <c r="TSP35" s="733"/>
      <c r="TSQ35" s="733"/>
      <c r="TSR35" s="733"/>
      <c r="TSS35" s="733"/>
      <c r="TST35" s="733"/>
      <c r="TSU35" s="733"/>
      <c r="TSV35" s="733"/>
      <c r="TSW35" s="733"/>
      <c r="TSX35" s="733"/>
      <c r="TSY35" s="733"/>
      <c r="TSZ35" s="733"/>
      <c r="TTA35" s="733"/>
      <c r="TTB35" s="733"/>
      <c r="TTC35" s="733"/>
      <c r="TTD35" s="733"/>
      <c r="TTE35" s="733"/>
      <c r="TTF35" s="733"/>
      <c r="TTG35" s="733"/>
      <c r="TTH35" s="733"/>
      <c r="TTI35" s="733"/>
      <c r="TTJ35" s="733"/>
      <c r="TTK35" s="733"/>
      <c r="TTL35" s="733"/>
      <c r="TTM35" s="733"/>
      <c r="TTN35" s="733"/>
      <c r="TTO35" s="733"/>
      <c r="TTP35" s="733"/>
      <c r="TTQ35" s="733"/>
      <c r="TTR35" s="733"/>
      <c r="TTS35" s="733"/>
      <c r="TTT35" s="733"/>
      <c r="TTU35" s="733"/>
      <c r="TTV35" s="733"/>
      <c r="TTW35" s="733"/>
      <c r="TTX35" s="733"/>
      <c r="TTY35" s="733"/>
      <c r="TTZ35" s="733"/>
      <c r="TUA35" s="733"/>
      <c r="TUB35" s="733"/>
      <c r="TUC35" s="733"/>
      <c r="TUD35" s="733"/>
      <c r="TUE35" s="733"/>
      <c r="TUF35" s="733"/>
      <c r="TUG35" s="733"/>
      <c r="TUH35" s="733"/>
      <c r="TUI35" s="733"/>
      <c r="TUJ35" s="733"/>
      <c r="TUK35" s="733"/>
      <c r="TUL35" s="733"/>
      <c r="TUM35" s="733"/>
      <c r="TUN35" s="733"/>
      <c r="TUO35" s="733"/>
      <c r="TUP35" s="733"/>
      <c r="TUQ35" s="733"/>
      <c r="TUR35" s="733"/>
      <c r="TUS35" s="733"/>
      <c r="TUT35" s="733"/>
      <c r="TUU35" s="733"/>
      <c r="TUV35" s="733"/>
      <c r="TUW35" s="733"/>
      <c r="TUX35" s="733"/>
      <c r="TUY35" s="733"/>
      <c r="TUZ35" s="733"/>
      <c r="TVA35" s="733"/>
      <c r="TVB35" s="733"/>
      <c r="TVC35" s="733"/>
      <c r="TVD35" s="733"/>
      <c r="TVE35" s="733"/>
      <c r="TVF35" s="733"/>
      <c r="TVG35" s="733"/>
      <c r="TVH35" s="733"/>
      <c r="TVI35" s="733"/>
      <c r="TVJ35" s="733"/>
      <c r="TVK35" s="733"/>
      <c r="TVL35" s="733"/>
      <c r="TVM35" s="733"/>
      <c r="TVN35" s="733"/>
      <c r="TVO35" s="733"/>
      <c r="TVP35" s="733"/>
      <c r="TVQ35" s="733"/>
      <c r="TVR35" s="733"/>
      <c r="TVS35" s="733"/>
      <c r="TVT35" s="733"/>
      <c r="TVU35" s="733"/>
      <c r="TVV35" s="733"/>
      <c r="TVW35" s="733"/>
      <c r="TVX35" s="733"/>
      <c r="TVY35" s="733"/>
      <c r="TVZ35" s="733"/>
      <c r="TWA35" s="733"/>
      <c r="TWB35" s="733"/>
      <c r="TWC35" s="733"/>
      <c r="TWD35" s="733"/>
      <c r="TWE35" s="733"/>
      <c r="TWF35" s="733"/>
      <c r="TWG35" s="733"/>
      <c r="TWH35" s="733"/>
      <c r="TWI35" s="733"/>
      <c r="TWJ35" s="733"/>
      <c r="TWK35" s="733"/>
      <c r="TWL35" s="733"/>
      <c r="TWM35" s="733"/>
      <c r="TWN35" s="733"/>
      <c r="TWO35" s="733"/>
      <c r="TWP35" s="733"/>
      <c r="TWQ35" s="733"/>
      <c r="TWR35" s="733"/>
      <c r="TWS35" s="733"/>
      <c r="TWT35" s="733"/>
      <c r="TWU35" s="733"/>
      <c r="TWV35" s="733"/>
      <c r="TWW35" s="733"/>
      <c r="TWX35" s="733"/>
      <c r="TWY35" s="733"/>
      <c r="TWZ35" s="733"/>
      <c r="TXA35" s="733"/>
      <c r="TXB35" s="733"/>
      <c r="TXC35" s="733"/>
      <c r="TXD35" s="733"/>
      <c r="TXE35" s="733"/>
      <c r="TXF35" s="733"/>
      <c r="TXG35" s="733"/>
      <c r="TXH35" s="733"/>
      <c r="TXI35" s="733"/>
      <c r="TXJ35" s="733"/>
      <c r="TXK35" s="733"/>
      <c r="TXL35" s="733"/>
      <c r="TXM35" s="733"/>
      <c r="TXN35" s="733"/>
      <c r="TXO35" s="733"/>
      <c r="TXP35" s="733"/>
      <c r="TXQ35" s="733"/>
      <c r="TXR35" s="733"/>
      <c r="TXS35" s="733"/>
      <c r="TXT35" s="733"/>
      <c r="TXU35" s="733"/>
      <c r="TXV35" s="733"/>
      <c r="TXW35" s="733"/>
      <c r="TXX35" s="733"/>
      <c r="TXY35" s="733"/>
      <c r="TXZ35" s="733"/>
      <c r="TYA35" s="733"/>
      <c r="TYB35" s="733"/>
      <c r="TYC35" s="733"/>
      <c r="TYD35" s="733"/>
      <c r="TYE35" s="733"/>
      <c r="TYF35" s="733"/>
      <c r="TYG35" s="733"/>
      <c r="TYH35" s="733"/>
      <c r="TYI35" s="733"/>
      <c r="TYJ35" s="733"/>
      <c r="TYK35" s="733"/>
      <c r="TYL35" s="733"/>
      <c r="TYM35" s="733"/>
      <c r="TYN35" s="733"/>
      <c r="TYO35" s="733"/>
      <c r="TYP35" s="733"/>
      <c r="TYQ35" s="733"/>
      <c r="TYR35" s="733"/>
      <c r="TYS35" s="733"/>
      <c r="TYT35" s="733"/>
      <c r="TYU35" s="733"/>
      <c r="TYV35" s="733"/>
      <c r="TYW35" s="733"/>
      <c r="TYX35" s="733"/>
      <c r="TYY35" s="733"/>
      <c r="TYZ35" s="733"/>
      <c r="TZA35" s="733"/>
      <c r="TZB35" s="733"/>
      <c r="TZC35" s="733"/>
      <c r="TZD35" s="733"/>
      <c r="TZE35" s="733"/>
      <c r="TZF35" s="733"/>
      <c r="TZG35" s="733"/>
      <c r="TZH35" s="733"/>
      <c r="TZI35" s="733"/>
      <c r="TZJ35" s="733"/>
      <c r="TZK35" s="733"/>
      <c r="TZL35" s="733"/>
      <c r="TZM35" s="733"/>
      <c r="TZN35" s="733"/>
      <c r="TZO35" s="733"/>
      <c r="TZP35" s="733"/>
      <c r="TZQ35" s="733"/>
      <c r="TZR35" s="733"/>
      <c r="TZS35" s="733"/>
      <c r="TZT35" s="733"/>
      <c r="TZU35" s="733"/>
      <c r="TZV35" s="733"/>
      <c r="TZW35" s="733"/>
      <c r="TZX35" s="733"/>
      <c r="TZY35" s="733"/>
      <c r="TZZ35" s="733"/>
      <c r="UAA35" s="733"/>
      <c r="UAB35" s="733"/>
      <c r="UAC35" s="733"/>
      <c r="UAD35" s="733"/>
      <c r="UAE35" s="733"/>
      <c r="UAF35" s="733"/>
      <c r="UAG35" s="733"/>
      <c r="UAH35" s="733"/>
      <c r="UAI35" s="733"/>
      <c r="UAJ35" s="733"/>
      <c r="UAK35" s="733"/>
      <c r="UAL35" s="733"/>
      <c r="UAM35" s="733"/>
      <c r="UAN35" s="733"/>
      <c r="UAO35" s="733"/>
      <c r="UAP35" s="733"/>
      <c r="UAQ35" s="733"/>
      <c r="UAR35" s="733"/>
      <c r="UAS35" s="733"/>
      <c r="UAT35" s="733"/>
      <c r="UAU35" s="733"/>
      <c r="UAV35" s="733"/>
      <c r="UAW35" s="733"/>
      <c r="UAX35" s="733"/>
      <c r="UAY35" s="733"/>
      <c r="UAZ35" s="733"/>
      <c r="UBA35" s="733"/>
      <c r="UBB35" s="733"/>
      <c r="UBC35" s="733"/>
      <c r="UBD35" s="733"/>
      <c r="UBE35" s="733"/>
      <c r="UBF35" s="733"/>
      <c r="UBG35" s="733"/>
      <c r="UBH35" s="733"/>
      <c r="UBI35" s="733"/>
      <c r="UBJ35" s="733"/>
      <c r="UBK35" s="733"/>
      <c r="UBL35" s="733"/>
      <c r="UBM35" s="733"/>
      <c r="UBN35" s="733"/>
      <c r="UBO35" s="733"/>
      <c r="UBP35" s="733"/>
      <c r="UBQ35" s="733"/>
      <c r="UBR35" s="733"/>
      <c r="UBS35" s="733"/>
      <c r="UBT35" s="733"/>
      <c r="UBU35" s="733"/>
      <c r="UBV35" s="733"/>
      <c r="UBW35" s="733"/>
      <c r="UBX35" s="733"/>
      <c r="UBY35" s="733"/>
      <c r="UBZ35" s="733"/>
      <c r="UCA35" s="733"/>
      <c r="UCB35" s="733"/>
      <c r="UCC35" s="733"/>
      <c r="UCD35" s="733"/>
      <c r="UCE35" s="733"/>
      <c r="UCF35" s="733"/>
      <c r="UCG35" s="733"/>
      <c r="UCH35" s="733"/>
      <c r="UCI35" s="733"/>
      <c r="UCJ35" s="733"/>
      <c r="UCK35" s="733"/>
      <c r="UCL35" s="733"/>
      <c r="UCM35" s="733"/>
      <c r="UCN35" s="733"/>
      <c r="UCO35" s="733"/>
      <c r="UCP35" s="733"/>
      <c r="UCQ35" s="733"/>
      <c r="UCR35" s="733"/>
      <c r="UCS35" s="733"/>
      <c r="UCT35" s="733"/>
      <c r="UCU35" s="733"/>
      <c r="UCV35" s="733"/>
      <c r="UCW35" s="733"/>
      <c r="UCX35" s="733"/>
      <c r="UCY35" s="733"/>
      <c r="UCZ35" s="733"/>
      <c r="UDA35" s="733"/>
      <c r="UDB35" s="733"/>
      <c r="UDC35" s="733"/>
      <c r="UDD35" s="733"/>
      <c r="UDE35" s="733"/>
      <c r="UDF35" s="733"/>
      <c r="UDG35" s="733"/>
      <c r="UDH35" s="733"/>
      <c r="UDI35" s="733"/>
      <c r="UDJ35" s="733"/>
      <c r="UDK35" s="733"/>
      <c r="UDL35" s="733"/>
      <c r="UDM35" s="733"/>
      <c r="UDN35" s="733"/>
      <c r="UDO35" s="733"/>
      <c r="UDP35" s="733"/>
      <c r="UDQ35" s="733"/>
      <c r="UDR35" s="733"/>
      <c r="UDS35" s="733"/>
      <c r="UDT35" s="733"/>
      <c r="UDU35" s="733"/>
      <c r="UDV35" s="733"/>
      <c r="UDW35" s="733"/>
      <c r="UDX35" s="733"/>
      <c r="UDY35" s="733"/>
      <c r="UDZ35" s="733"/>
      <c r="UEA35" s="733"/>
      <c r="UEB35" s="733"/>
      <c r="UEC35" s="733"/>
      <c r="UED35" s="733"/>
      <c r="UEE35" s="733"/>
      <c r="UEF35" s="733"/>
      <c r="UEG35" s="733"/>
      <c r="UEH35" s="733"/>
      <c r="UEI35" s="733"/>
      <c r="UEJ35" s="733"/>
      <c r="UEK35" s="733"/>
      <c r="UEL35" s="733"/>
      <c r="UEM35" s="733"/>
      <c r="UEN35" s="733"/>
      <c r="UEO35" s="733"/>
      <c r="UEP35" s="733"/>
      <c r="UEQ35" s="733"/>
      <c r="UER35" s="733"/>
      <c r="UES35" s="733"/>
      <c r="UET35" s="733"/>
      <c r="UEU35" s="733"/>
      <c r="UEV35" s="733"/>
      <c r="UEW35" s="733"/>
      <c r="UEX35" s="733"/>
      <c r="UEY35" s="733"/>
      <c r="UEZ35" s="733"/>
      <c r="UFA35" s="733"/>
      <c r="UFB35" s="733"/>
      <c r="UFC35" s="733"/>
      <c r="UFD35" s="733"/>
      <c r="UFE35" s="733"/>
      <c r="UFF35" s="733"/>
      <c r="UFG35" s="733"/>
      <c r="UFH35" s="733"/>
      <c r="UFI35" s="733"/>
      <c r="UFJ35" s="733"/>
      <c r="UFK35" s="733"/>
      <c r="UFL35" s="733"/>
      <c r="UFM35" s="733"/>
      <c r="UFN35" s="733"/>
      <c r="UFO35" s="733"/>
      <c r="UFP35" s="733"/>
      <c r="UFQ35" s="733"/>
      <c r="UFR35" s="733"/>
      <c r="UFS35" s="733"/>
      <c r="UFT35" s="733"/>
      <c r="UFU35" s="733"/>
      <c r="UFV35" s="733"/>
      <c r="UFW35" s="733"/>
      <c r="UFX35" s="733"/>
      <c r="UFY35" s="733"/>
      <c r="UFZ35" s="733"/>
      <c r="UGA35" s="733"/>
      <c r="UGB35" s="733"/>
      <c r="UGC35" s="733"/>
      <c r="UGD35" s="733"/>
      <c r="UGE35" s="733"/>
      <c r="UGF35" s="733"/>
      <c r="UGG35" s="733"/>
      <c r="UGH35" s="733"/>
      <c r="UGI35" s="733"/>
      <c r="UGJ35" s="733"/>
      <c r="UGK35" s="733"/>
      <c r="UGL35" s="733"/>
      <c r="UGM35" s="733"/>
      <c r="UGN35" s="733"/>
      <c r="UGO35" s="733"/>
      <c r="UGP35" s="733"/>
      <c r="UGQ35" s="733"/>
      <c r="UGR35" s="733"/>
      <c r="UGS35" s="733"/>
      <c r="UGT35" s="733"/>
      <c r="UGU35" s="733"/>
      <c r="UGV35" s="733"/>
      <c r="UGW35" s="733"/>
      <c r="UGX35" s="733"/>
      <c r="UGY35" s="733"/>
      <c r="UGZ35" s="733"/>
      <c r="UHA35" s="733"/>
      <c r="UHB35" s="733"/>
      <c r="UHC35" s="733"/>
      <c r="UHD35" s="733"/>
      <c r="UHE35" s="733"/>
      <c r="UHF35" s="733"/>
      <c r="UHG35" s="733"/>
      <c r="UHH35" s="733"/>
      <c r="UHI35" s="733"/>
      <c r="UHJ35" s="733"/>
      <c r="UHK35" s="733"/>
      <c r="UHL35" s="733"/>
      <c r="UHM35" s="733"/>
      <c r="UHN35" s="733"/>
      <c r="UHO35" s="733"/>
      <c r="UHP35" s="733"/>
      <c r="UHQ35" s="733"/>
      <c r="UHR35" s="733"/>
      <c r="UHS35" s="733"/>
      <c r="UHT35" s="733"/>
      <c r="UHU35" s="733"/>
      <c r="UHV35" s="733"/>
      <c r="UHW35" s="733"/>
      <c r="UHX35" s="733"/>
      <c r="UHY35" s="733"/>
      <c r="UHZ35" s="733"/>
      <c r="UIA35" s="733"/>
      <c r="UIB35" s="733"/>
      <c r="UIC35" s="733"/>
      <c r="UID35" s="733"/>
      <c r="UIE35" s="733"/>
      <c r="UIF35" s="733"/>
      <c r="UIG35" s="733"/>
      <c r="UIH35" s="733"/>
      <c r="UII35" s="733"/>
      <c r="UIJ35" s="733"/>
      <c r="UIK35" s="733"/>
      <c r="UIL35" s="733"/>
      <c r="UIM35" s="733"/>
      <c r="UIN35" s="733"/>
      <c r="UIO35" s="733"/>
      <c r="UIP35" s="733"/>
      <c r="UIQ35" s="733"/>
      <c r="UIR35" s="733"/>
      <c r="UIS35" s="733"/>
      <c r="UIT35" s="733"/>
      <c r="UIU35" s="733"/>
      <c r="UIV35" s="733"/>
      <c r="UIW35" s="733"/>
      <c r="UIX35" s="733"/>
      <c r="UIY35" s="733"/>
      <c r="UIZ35" s="733"/>
      <c r="UJA35" s="733"/>
      <c r="UJB35" s="733"/>
      <c r="UJC35" s="733"/>
      <c r="UJD35" s="733"/>
      <c r="UJE35" s="733"/>
      <c r="UJF35" s="733"/>
      <c r="UJG35" s="733"/>
      <c r="UJH35" s="733"/>
      <c r="UJI35" s="733"/>
      <c r="UJJ35" s="733"/>
      <c r="UJK35" s="733"/>
      <c r="UJL35" s="733"/>
      <c r="UJM35" s="733"/>
      <c r="UJN35" s="733"/>
      <c r="UJO35" s="733"/>
      <c r="UJP35" s="733"/>
      <c r="UJQ35" s="733"/>
      <c r="UJR35" s="733"/>
      <c r="UJS35" s="733"/>
      <c r="UJT35" s="733"/>
      <c r="UJU35" s="733"/>
      <c r="UJV35" s="733"/>
      <c r="UJW35" s="733"/>
      <c r="UJX35" s="733"/>
      <c r="UJY35" s="733"/>
      <c r="UJZ35" s="733"/>
      <c r="UKA35" s="733"/>
      <c r="UKB35" s="733"/>
      <c r="UKC35" s="733"/>
      <c r="UKD35" s="733"/>
      <c r="UKE35" s="733"/>
      <c r="UKF35" s="733"/>
      <c r="UKG35" s="733"/>
      <c r="UKH35" s="733"/>
      <c r="UKI35" s="733"/>
      <c r="UKJ35" s="733"/>
      <c r="UKK35" s="733"/>
      <c r="UKL35" s="733"/>
      <c r="UKM35" s="733"/>
      <c r="UKN35" s="733"/>
      <c r="UKO35" s="733"/>
      <c r="UKP35" s="733"/>
      <c r="UKQ35" s="733"/>
      <c r="UKR35" s="733"/>
      <c r="UKS35" s="733"/>
      <c r="UKT35" s="733"/>
      <c r="UKU35" s="733"/>
      <c r="UKV35" s="733"/>
      <c r="UKW35" s="733"/>
      <c r="UKX35" s="733"/>
      <c r="UKY35" s="733"/>
      <c r="UKZ35" s="733"/>
      <c r="ULA35" s="733"/>
      <c r="ULB35" s="733"/>
      <c r="ULC35" s="733"/>
      <c r="ULD35" s="733"/>
      <c r="ULE35" s="733"/>
      <c r="ULF35" s="733"/>
      <c r="ULG35" s="733"/>
      <c r="ULH35" s="733"/>
      <c r="ULI35" s="733"/>
      <c r="ULJ35" s="733"/>
      <c r="ULK35" s="733"/>
      <c r="ULL35" s="733"/>
      <c r="ULM35" s="733"/>
      <c r="ULN35" s="733"/>
      <c r="ULO35" s="733"/>
      <c r="ULP35" s="733"/>
      <c r="ULQ35" s="733"/>
      <c r="ULR35" s="733"/>
      <c r="ULS35" s="733"/>
      <c r="ULT35" s="733"/>
      <c r="ULU35" s="733"/>
      <c r="ULV35" s="733"/>
      <c r="ULW35" s="733"/>
      <c r="ULX35" s="733"/>
      <c r="ULY35" s="733"/>
      <c r="ULZ35" s="733"/>
      <c r="UMA35" s="733"/>
      <c r="UMB35" s="733"/>
      <c r="UMC35" s="733"/>
      <c r="UMD35" s="733"/>
      <c r="UME35" s="733"/>
      <c r="UMF35" s="733"/>
      <c r="UMG35" s="733"/>
      <c r="UMH35" s="733"/>
      <c r="UMI35" s="733"/>
      <c r="UMJ35" s="733"/>
      <c r="UMK35" s="733"/>
      <c r="UML35" s="733"/>
      <c r="UMM35" s="733"/>
      <c r="UMN35" s="733"/>
      <c r="UMO35" s="733"/>
      <c r="UMP35" s="733"/>
      <c r="UMQ35" s="733"/>
      <c r="UMR35" s="733"/>
      <c r="UMS35" s="733"/>
      <c r="UMT35" s="733"/>
      <c r="UMU35" s="733"/>
      <c r="UMV35" s="733"/>
      <c r="UMW35" s="733"/>
      <c r="UMX35" s="733"/>
      <c r="UMY35" s="733"/>
      <c r="UMZ35" s="733"/>
      <c r="UNA35" s="733"/>
      <c r="UNB35" s="733"/>
      <c r="UNC35" s="733"/>
      <c r="UND35" s="733"/>
      <c r="UNE35" s="733"/>
      <c r="UNF35" s="733"/>
      <c r="UNG35" s="733"/>
      <c r="UNH35" s="733"/>
      <c r="UNI35" s="733"/>
      <c r="UNJ35" s="733"/>
      <c r="UNK35" s="733"/>
      <c r="UNL35" s="733"/>
      <c r="UNM35" s="733"/>
      <c r="UNN35" s="733"/>
      <c r="UNO35" s="733"/>
      <c r="UNP35" s="733"/>
      <c r="UNQ35" s="733"/>
      <c r="UNR35" s="733"/>
      <c r="UNS35" s="733"/>
      <c r="UNT35" s="733"/>
      <c r="UNU35" s="733"/>
      <c r="UNV35" s="733"/>
      <c r="UNW35" s="733"/>
      <c r="UNX35" s="733"/>
      <c r="UNY35" s="733"/>
      <c r="UNZ35" s="733"/>
      <c r="UOA35" s="733"/>
      <c r="UOB35" s="733"/>
      <c r="UOC35" s="733"/>
      <c r="UOD35" s="733"/>
      <c r="UOE35" s="733"/>
      <c r="UOF35" s="733"/>
      <c r="UOG35" s="733"/>
      <c r="UOH35" s="733"/>
      <c r="UOI35" s="733"/>
      <c r="UOJ35" s="733"/>
      <c r="UOK35" s="733"/>
      <c r="UOL35" s="733"/>
      <c r="UOM35" s="733"/>
      <c r="UON35" s="733"/>
      <c r="UOO35" s="733"/>
      <c r="UOP35" s="733"/>
      <c r="UOQ35" s="733"/>
      <c r="UOR35" s="733"/>
      <c r="UOS35" s="733"/>
      <c r="UOT35" s="733"/>
      <c r="UOU35" s="733"/>
      <c r="UOV35" s="733"/>
      <c r="UOW35" s="733"/>
      <c r="UOX35" s="733"/>
      <c r="UOY35" s="733"/>
      <c r="UOZ35" s="733"/>
      <c r="UPA35" s="733"/>
      <c r="UPB35" s="733"/>
      <c r="UPC35" s="733"/>
      <c r="UPD35" s="733"/>
      <c r="UPE35" s="733"/>
      <c r="UPF35" s="733"/>
      <c r="UPG35" s="733"/>
      <c r="UPH35" s="733"/>
      <c r="UPI35" s="733"/>
      <c r="UPJ35" s="733"/>
      <c r="UPK35" s="733"/>
      <c r="UPL35" s="733"/>
      <c r="UPM35" s="733"/>
      <c r="UPN35" s="733"/>
      <c r="UPO35" s="733"/>
      <c r="UPP35" s="733"/>
      <c r="UPQ35" s="733"/>
      <c r="UPR35" s="733"/>
      <c r="UPS35" s="733"/>
      <c r="UPT35" s="733"/>
      <c r="UPU35" s="733"/>
      <c r="UPV35" s="733"/>
      <c r="UPW35" s="733"/>
      <c r="UPX35" s="733"/>
      <c r="UPY35" s="733"/>
      <c r="UPZ35" s="733"/>
      <c r="UQA35" s="733"/>
      <c r="UQB35" s="733"/>
      <c r="UQC35" s="733"/>
      <c r="UQD35" s="733"/>
      <c r="UQE35" s="733"/>
      <c r="UQF35" s="733"/>
      <c r="UQG35" s="733"/>
      <c r="UQH35" s="733"/>
      <c r="UQI35" s="733"/>
      <c r="UQJ35" s="733"/>
      <c r="UQK35" s="733"/>
      <c r="UQL35" s="733"/>
      <c r="UQM35" s="733"/>
      <c r="UQN35" s="733"/>
      <c r="UQO35" s="733"/>
      <c r="UQP35" s="733"/>
      <c r="UQQ35" s="733"/>
      <c r="UQR35" s="733"/>
      <c r="UQS35" s="733"/>
      <c r="UQT35" s="733"/>
      <c r="UQU35" s="733"/>
      <c r="UQV35" s="733"/>
      <c r="UQW35" s="733"/>
      <c r="UQX35" s="733"/>
      <c r="UQY35" s="733"/>
      <c r="UQZ35" s="733"/>
      <c r="URA35" s="733"/>
      <c r="URB35" s="733"/>
      <c r="URC35" s="733"/>
      <c r="URD35" s="733"/>
      <c r="URE35" s="733"/>
      <c r="URF35" s="733"/>
      <c r="URG35" s="733"/>
      <c r="URH35" s="733"/>
      <c r="URI35" s="733"/>
      <c r="URJ35" s="733"/>
      <c r="URK35" s="733"/>
      <c r="URL35" s="733"/>
      <c r="URM35" s="733"/>
      <c r="URN35" s="733"/>
      <c r="URO35" s="733"/>
      <c r="URP35" s="733"/>
      <c r="URQ35" s="733"/>
      <c r="URR35" s="733"/>
      <c r="URS35" s="733"/>
      <c r="URT35" s="733"/>
      <c r="URU35" s="733"/>
      <c r="URV35" s="733"/>
      <c r="URW35" s="733"/>
      <c r="URX35" s="733"/>
      <c r="URY35" s="733"/>
      <c r="URZ35" s="733"/>
      <c r="USA35" s="733"/>
      <c r="USB35" s="733"/>
      <c r="USC35" s="733"/>
      <c r="USD35" s="733"/>
      <c r="USE35" s="733"/>
      <c r="USF35" s="733"/>
      <c r="USG35" s="733"/>
      <c r="USH35" s="733"/>
      <c r="USI35" s="733"/>
      <c r="USJ35" s="733"/>
      <c r="USK35" s="733"/>
      <c r="USL35" s="733"/>
      <c r="USM35" s="733"/>
      <c r="USN35" s="733"/>
      <c r="USO35" s="733"/>
      <c r="USP35" s="733"/>
      <c r="USQ35" s="733"/>
      <c r="USR35" s="733"/>
      <c r="USS35" s="733"/>
      <c r="UST35" s="733"/>
      <c r="USU35" s="733"/>
      <c r="USV35" s="733"/>
      <c r="USW35" s="733"/>
      <c r="USX35" s="733"/>
      <c r="USY35" s="733"/>
      <c r="USZ35" s="733"/>
      <c r="UTA35" s="733"/>
      <c r="UTB35" s="733"/>
      <c r="UTC35" s="733"/>
      <c r="UTD35" s="733"/>
      <c r="UTE35" s="733"/>
      <c r="UTF35" s="733"/>
      <c r="UTG35" s="733"/>
      <c r="UTH35" s="733"/>
      <c r="UTI35" s="733"/>
      <c r="UTJ35" s="733"/>
      <c r="UTK35" s="733"/>
      <c r="UTL35" s="733"/>
      <c r="UTM35" s="733"/>
      <c r="UTN35" s="733"/>
      <c r="UTO35" s="733"/>
      <c r="UTP35" s="733"/>
      <c r="UTQ35" s="733"/>
      <c r="UTR35" s="733"/>
      <c r="UTS35" s="733"/>
      <c r="UTT35" s="733"/>
      <c r="UTU35" s="733"/>
      <c r="UTV35" s="733"/>
      <c r="UTW35" s="733"/>
      <c r="UTX35" s="733"/>
      <c r="UTY35" s="733"/>
      <c r="UTZ35" s="733"/>
      <c r="UUA35" s="733"/>
      <c r="UUB35" s="733"/>
      <c r="UUC35" s="733"/>
      <c r="UUD35" s="733"/>
      <c r="UUE35" s="733"/>
      <c r="UUF35" s="733"/>
      <c r="UUG35" s="733"/>
      <c r="UUH35" s="733"/>
      <c r="UUI35" s="733"/>
      <c r="UUJ35" s="733"/>
      <c r="UUK35" s="733"/>
      <c r="UUL35" s="733"/>
      <c r="UUM35" s="733"/>
      <c r="UUN35" s="733"/>
      <c r="UUO35" s="733"/>
      <c r="UUP35" s="733"/>
      <c r="UUQ35" s="733"/>
      <c r="UUR35" s="733"/>
      <c r="UUS35" s="733"/>
      <c r="UUT35" s="733"/>
      <c r="UUU35" s="733"/>
      <c r="UUV35" s="733"/>
      <c r="UUW35" s="733"/>
      <c r="UUX35" s="733"/>
      <c r="UUY35" s="733"/>
      <c r="UUZ35" s="733"/>
      <c r="UVA35" s="733"/>
      <c r="UVB35" s="733"/>
      <c r="UVC35" s="733"/>
      <c r="UVD35" s="733"/>
      <c r="UVE35" s="733"/>
      <c r="UVF35" s="733"/>
      <c r="UVG35" s="733"/>
      <c r="UVH35" s="733"/>
      <c r="UVI35" s="733"/>
      <c r="UVJ35" s="733"/>
      <c r="UVK35" s="733"/>
      <c r="UVL35" s="733"/>
      <c r="UVM35" s="733"/>
      <c r="UVN35" s="733"/>
      <c r="UVO35" s="733"/>
      <c r="UVP35" s="733"/>
      <c r="UVQ35" s="733"/>
      <c r="UVR35" s="733"/>
      <c r="UVS35" s="733"/>
      <c r="UVT35" s="733"/>
      <c r="UVU35" s="733"/>
      <c r="UVV35" s="733"/>
      <c r="UVW35" s="733"/>
      <c r="UVX35" s="733"/>
      <c r="UVY35" s="733"/>
      <c r="UVZ35" s="733"/>
      <c r="UWA35" s="733"/>
      <c r="UWB35" s="733"/>
      <c r="UWC35" s="733"/>
      <c r="UWD35" s="733"/>
      <c r="UWE35" s="733"/>
      <c r="UWF35" s="733"/>
      <c r="UWG35" s="733"/>
      <c r="UWH35" s="733"/>
      <c r="UWI35" s="733"/>
      <c r="UWJ35" s="733"/>
      <c r="UWK35" s="733"/>
      <c r="UWL35" s="733"/>
      <c r="UWM35" s="733"/>
      <c r="UWN35" s="733"/>
      <c r="UWO35" s="733"/>
      <c r="UWP35" s="733"/>
      <c r="UWQ35" s="733"/>
      <c r="UWR35" s="733"/>
      <c r="UWS35" s="733"/>
      <c r="UWT35" s="733"/>
      <c r="UWU35" s="733"/>
      <c r="UWV35" s="733"/>
      <c r="UWW35" s="733"/>
      <c r="UWX35" s="733"/>
      <c r="UWY35" s="733"/>
      <c r="UWZ35" s="733"/>
      <c r="UXA35" s="733"/>
      <c r="UXB35" s="733"/>
      <c r="UXC35" s="733"/>
      <c r="UXD35" s="733"/>
      <c r="UXE35" s="733"/>
      <c r="UXF35" s="733"/>
      <c r="UXG35" s="733"/>
      <c r="UXH35" s="733"/>
      <c r="UXI35" s="733"/>
      <c r="UXJ35" s="733"/>
      <c r="UXK35" s="733"/>
      <c r="UXL35" s="733"/>
      <c r="UXM35" s="733"/>
      <c r="UXN35" s="733"/>
      <c r="UXO35" s="733"/>
      <c r="UXP35" s="733"/>
      <c r="UXQ35" s="733"/>
      <c r="UXR35" s="733"/>
      <c r="UXS35" s="733"/>
      <c r="UXT35" s="733"/>
      <c r="UXU35" s="733"/>
      <c r="UXV35" s="733"/>
      <c r="UXW35" s="733"/>
      <c r="UXX35" s="733"/>
      <c r="UXY35" s="733"/>
      <c r="UXZ35" s="733"/>
      <c r="UYA35" s="733"/>
      <c r="UYB35" s="733"/>
      <c r="UYC35" s="733"/>
      <c r="UYD35" s="733"/>
      <c r="UYE35" s="733"/>
      <c r="UYF35" s="733"/>
      <c r="UYG35" s="733"/>
      <c r="UYH35" s="733"/>
      <c r="UYI35" s="733"/>
      <c r="UYJ35" s="733"/>
      <c r="UYK35" s="733"/>
      <c r="UYL35" s="733"/>
      <c r="UYM35" s="733"/>
      <c r="UYN35" s="733"/>
      <c r="UYO35" s="733"/>
      <c r="UYP35" s="733"/>
      <c r="UYQ35" s="733"/>
      <c r="UYR35" s="733"/>
      <c r="UYS35" s="733"/>
      <c r="UYT35" s="733"/>
      <c r="UYU35" s="733"/>
      <c r="UYV35" s="733"/>
      <c r="UYW35" s="733"/>
      <c r="UYX35" s="733"/>
      <c r="UYY35" s="733"/>
      <c r="UYZ35" s="733"/>
      <c r="UZA35" s="733"/>
      <c r="UZB35" s="733"/>
      <c r="UZC35" s="733"/>
      <c r="UZD35" s="733"/>
      <c r="UZE35" s="733"/>
      <c r="UZF35" s="733"/>
      <c r="UZG35" s="733"/>
      <c r="UZH35" s="733"/>
      <c r="UZI35" s="733"/>
      <c r="UZJ35" s="733"/>
      <c r="UZK35" s="733"/>
      <c r="UZL35" s="733"/>
      <c r="UZM35" s="733"/>
      <c r="UZN35" s="733"/>
      <c r="UZO35" s="733"/>
      <c r="UZP35" s="733"/>
      <c r="UZQ35" s="733"/>
      <c r="UZR35" s="733"/>
      <c r="UZS35" s="733"/>
      <c r="UZT35" s="733"/>
      <c r="UZU35" s="733"/>
      <c r="UZV35" s="733"/>
      <c r="UZW35" s="733"/>
      <c r="UZX35" s="733"/>
      <c r="UZY35" s="733"/>
      <c r="UZZ35" s="733"/>
      <c r="VAA35" s="733"/>
      <c r="VAB35" s="733"/>
      <c r="VAC35" s="733"/>
      <c r="VAD35" s="733"/>
      <c r="VAE35" s="733"/>
      <c r="VAF35" s="733"/>
      <c r="VAG35" s="733"/>
      <c r="VAH35" s="733"/>
      <c r="VAI35" s="733"/>
      <c r="VAJ35" s="733"/>
      <c r="VAK35" s="733"/>
      <c r="VAL35" s="733"/>
      <c r="VAM35" s="733"/>
      <c r="VAN35" s="733"/>
      <c r="VAO35" s="733"/>
      <c r="VAP35" s="733"/>
      <c r="VAQ35" s="733"/>
      <c r="VAR35" s="733"/>
      <c r="VAS35" s="733"/>
      <c r="VAT35" s="733"/>
      <c r="VAU35" s="733"/>
      <c r="VAV35" s="733"/>
      <c r="VAW35" s="733"/>
      <c r="VAX35" s="733"/>
      <c r="VAY35" s="733"/>
      <c r="VAZ35" s="733"/>
      <c r="VBA35" s="733"/>
      <c r="VBB35" s="733"/>
      <c r="VBC35" s="733"/>
      <c r="VBD35" s="733"/>
      <c r="VBE35" s="733"/>
      <c r="VBF35" s="733"/>
      <c r="VBG35" s="733"/>
      <c r="VBH35" s="733"/>
      <c r="VBI35" s="733"/>
      <c r="VBJ35" s="733"/>
      <c r="VBK35" s="733"/>
      <c r="VBL35" s="733"/>
      <c r="VBM35" s="733"/>
      <c r="VBN35" s="733"/>
      <c r="VBO35" s="733"/>
      <c r="VBP35" s="733"/>
      <c r="VBQ35" s="733"/>
      <c r="VBR35" s="733"/>
      <c r="VBS35" s="733"/>
      <c r="VBT35" s="733"/>
      <c r="VBU35" s="733"/>
      <c r="VBV35" s="733"/>
      <c r="VBW35" s="733"/>
      <c r="VBX35" s="733"/>
      <c r="VBY35" s="733"/>
      <c r="VBZ35" s="733"/>
      <c r="VCA35" s="733"/>
      <c r="VCB35" s="733"/>
      <c r="VCC35" s="733"/>
      <c r="VCD35" s="733"/>
      <c r="VCE35" s="733"/>
      <c r="VCF35" s="733"/>
      <c r="VCG35" s="733"/>
      <c r="VCH35" s="733"/>
      <c r="VCI35" s="733"/>
      <c r="VCJ35" s="733"/>
      <c r="VCK35" s="733"/>
      <c r="VCL35" s="733"/>
      <c r="VCM35" s="733"/>
      <c r="VCN35" s="733"/>
      <c r="VCO35" s="733"/>
      <c r="VCP35" s="733"/>
      <c r="VCQ35" s="733"/>
      <c r="VCR35" s="733"/>
      <c r="VCS35" s="733"/>
      <c r="VCT35" s="733"/>
      <c r="VCU35" s="733"/>
      <c r="VCV35" s="733"/>
      <c r="VCW35" s="733"/>
      <c r="VCX35" s="733"/>
      <c r="VCY35" s="733"/>
      <c r="VCZ35" s="733"/>
      <c r="VDA35" s="733"/>
      <c r="VDB35" s="733"/>
      <c r="VDC35" s="733"/>
      <c r="VDD35" s="733"/>
      <c r="VDE35" s="733"/>
      <c r="VDF35" s="733"/>
      <c r="VDG35" s="733"/>
      <c r="VDH35" s="733"/>
      <c r="VDI35" s="733"/>
      <c r="VDJ35" s="733"/>
      <c r="VDK35" s="733"/>
      <c r="VDL35" s="733"/>
      <c r="VDM35" s="733"/>
      <c r="VDN35" s="733"/>
      <c r="VDO35" s="733"/>
      <c r="VDP35" s="733"/>
      <c r="VDQ35" s="733"/>
      <c r="VDR35" s="733"/>
      <c r="VDS35" s="733"/>
      <c r="VDT35" s="733"/>
      <c r="VDU35" s="733"/>
      <c r="VDV35" s="733"/>
      <c r="VDW35" s="733"/>
      <c r="VDX35" s="733"/>
      <c r="VDY35" s="733"/>
      <c r="VDZ35" s="733"/>
      <c r="VEA35" s="733"/>
      <c r="VEB35" s="733"/>
      <c r="VEC35" s="733"/>
      <c r="VED35" s="733"/>
      <c r="VEE35" s="733"/>
      <c r="VEF35" s="733"/>
      <c r="VEG35" s="733"/>
      <c r="VEH35" s="733"/>
      <c r="VEI35" s="733"/>
      <c r="VEJ35" s="733"/>
      <c r="VEK35" s="733"/>
      <c r="VEL35" s="733"/>
      <c r="VEM35" s="733"/>
      <c r="VEN35" s="733"/>
      <c r="VEO35" s="733"/>
      <c r="VEP35" s="733"/>
      <c r="VEQ35" s="733"/>
      <c r="VER35" s="733"/>
      <c r="VES35" s="733"/>
      <c r="VET35" s="733"/>
      <c r="VEU35" s="733"/>
      <c r="VEV35" s="733"/>
      <c r="VEW35" s="733"/>
      <c r="VEX35" s="733"/>
      <c r="VEY35" s="733"/>
      <c r="VEZ35" s="733"/>
      <c r="VFA35" s="733"/>
      <c r="VFB35" s="733"/>
      <c r="VFC35" s="733"/>
      <c r="VFD35" s="733"/>
      <c r="VFE35" s="733"/>
      <c r="VFF35" s="733"/>
      <c r="VFG35" s="733"/>
      <c r="VFH35" s="733"/>
      <c r="VFI35" s="733"/>
      <c r="VFJ35" s="733"/>
      <c r="VFK35" s="733"/>
      <c r="VFL35" s="733"/>
      <c r="VFM35" s="733"/>
      <c r="VFN35" s="733"/>
      <c r="VFO35" s="733"/>
      <c r="VFP35" s="733"/>
      <c r="VFQ35" s="733"/>
      <c r="VFR35" s="733"/>
      <c r="VFS35" s="733"/>
      <c r="VFT35" s="733"/>
      <c r="VFU35" s="733"/>
      <c r="VFV35" s="733"/>
      <c r="VFW35" s="733"/>
      <c r="VFX35" s="733"/>
      <c r="VFY35" s="733"/>
      <c r="VFZ35" s="733"/>
      <c r="VGA35" s="733"/>
      <c r="VGB35" s="733"/>
      <c r="VGC35" s="733"/>
      <c r="VGD35" s="733"/>
      <c r="VGE35" s="733"/>
      <c r="VGF35" s="733"/>
      <c r="VGG35" s="733"/>
      <c r="VGH35" s="733"/>
      <c r="VGI35" s="733"/>
      <c r="VGJ35" s="733"/>
      <c r="VGK35" s="733"/>
      <c r="VGL35" s="733"/>
      <c r="VGM35" s="733"/>
      <c r="VGN35" s="733"/>
      <c r="VGO35" s="733"/>
      <c r="VGP35" s="733"/>
      <c r="VGQ35" s="733"/>
      <c r="VGR35" s="733"/>
      <c r="VGS35" s="733"/>
      <c r="VGT35" s="733"/>
      <c r="VGU35" s="733"/>
      <c r="VGV35" s="733"/>
      <c r="VGW35" s="733"/>
      <c r="VGX35" s="733"/>
      <c r="VGY35" s="733"/>
      <c r="VGZ35" s="733"/>
      <c r="VHA35" s="733"/>
      <c r="VHB35" s="733"/>
      <c r="VHC35" s="733"/>
      <c r="VHD35" s="733"/>
      <c r="VHE35" s="733"/>
      <c r="VHF35" s="733"/>
      <c r="VHG35" s="733"/>
      <c r="VHH35" s="733"/>
      <c r="VHI35" s="733"/>
      <c r="VHJ35" s="733"/>
      <c r="VHK35" s="733"/>
      <c r="VHL35" s="733"/>
      <c r="VHM35" s="733"/>
      <c r="VHN35" s="733"/>
      <c r="VHO35" s="733"/>
      <c r="VHP35" s="733"/>
      <c r="VHQ35" s="733"/>
      <c r="VHR35" s="733"/>
      <c r="VHS35" s="733"/>
      <c r="VHT35" s="733"/>
      <c r="VHU35" s="733"/>
      <c r="VHV35" s="733"/>
      <c r="VHW35" s="733"/>
      <c r="VHX35" s="733"/>
      <c r="VHY35" s="733"/>
      <c r="VHZ35" s="733"/>
      <c r="VIA35" s="733"/>
      <c r="VIB35" s="733"/>
      <c r="VIC35" s="733"/>
      <c r="VID35" s="733"/>
      <c r="VIE35" s="733"/>
      <c r="VIF35" s="733"/>
      <c r="VIG35" s="733"/>
      <c r="VIH35" s="733"/>
      <c r="VII35" s="733"/>
      <c r="VIJ35" s="733"/>
      <c r="VIK35" s="733"/>
      <c r="VIL35" s="733"/>
      <c r="VIM35" s="733"/>
      <c r="VIN35" s="733"/>
      <c r="VIO35" s="733"/>
      <c r="VIP35" s="733"/>
      <c r="VIQ35" s="733"/>
      <c r="VIR35" s="733"/>
      <c r="VIS35" s="733"/>
      <c r="VIT35" s="733"/>
      <c r="VIU35" s="733"/>
      <c r="VIV35" s="733"/>
      <c r="VIW35" s="733"/>
      <c r="VIX35" s="733"/>
      <c r="VIY35" s="733"/>
      <c r="VIZ35" s="733"/>
      <c r="VJA35" s="733"/>
      <c r="VJB35" s="733"/>
      <c r="VJC35" s="733"/>
      <c r="VJD35" s="733"/>
      <c r="VJE35" s="733"/>
      <c r="VJF35" s="733"/>
      <c r="VJG35" s="733"/>
      <c r="VJH35" s="733"/>
      <c r="VJI35" s="733"/>
      <c r="VJJ35" s="733"/>
      <c r="VJK35" s="733"/>
      <c r="VJL35" s="733"/>
      <c r="VJM35" s="733"/>
      <c r="VJN35" s="733"/>
      <c r="VJO35" s="733"/>
      <c r="VJP35" s="733"/>
      <c r="VJQ35" s="733"/>
      <c r="VJR35" s="733"/>
      <c r="VJS35" s="733"/>
      <c r="VJT35" s="733"/>
      <c r="VJU35" s="733"/>
      <c r="VJV35" s="733"/>
      <c r="VJW35" s="733"/>
      <c r="VJX35" s="733"/>
      <c r="VJY35" s="733"/>
      <c r="VJZ35" s="733"/>
      <c r="VKA35" s="733"/>
      <c r="VKB35" s="733"/>
      <c r="VKC35" s="733"/>
      <c r="VKD35" s="733"/>
      <c r="VKE35" s="733"/>
      <c r="VKF35" s="733"/>
      <c r="VKG35" s="733"/>
      <c r="VKH35" s="733"/>
      <c r="VKI35" s="733"/>
      <c r="VKJ35" s="733"/>
      <c r="VKK35" s="733"/>
      <c r="VKL35" s="733"/>
      <c r="VKM35" s="733"/>
      <c r="VKN35" s="733"/>
      <c r="VKO35" s="733"/>
      <c r="VKP35" s="733"/>
      <c r="VKQ35" s="733"/>
      <c r="VKR35" s="733"/>
      <c r="VKS35" s="733"/>
      <c r="VKT35" s="733"/>
      <c r="VKU35" s="733"/>
      <c r="VKV35" s="733"/>
      <c r="VKW35" s="733"/>
      <c r="VKX35" s="733"/>
      <c r="VKY35" s="733"/>
      <c r="VKZ35" s="733"/>
      <c r="VLA35" s="733"/>
      <c r="VLB35" s="733"/>
      <c r="VLC35" s="733"/>
      <c r="VLD35" s="733"/>
      <c r="VLE35" s="733"/>
      <c r="VLF35" s="733"/>
      <c r="VLG35" s="733"/>
      <c r="VLH35" s="733"/>
      <c r="VLI35" s="733"/>
      <c r="VLJ35" s="733"/>
      <c r="VLK35" s="733"/>
      <c r="VLL35" s="733"/>
      <c r="VLM35" s="733"/>
      <c r="VLN35" s="733"/>
      <c r="VLO35" s="733"/>
      <c r="VLP35" s="733"/>
      <c r="VLQ35" s="733"/>
      <c r="VLR35" s="733"/>
      <c r="VLS35" s="733"/>
      <c r="VLT35" s="733"/>
      <c r="VLU35" s="733"/>
      <c r="VLV35" s="733"/>
      <c r="VLW35" s="733"/>
      <c r="VLX35" s="733"/>
      <c r="VLY35" s="733"/>
      <c r="VLZ35" s="733"/>
      <c r="VMA35" s="733"/>
      <c r="VMB35" s="733"/>
      <c r="VMC35" s="733"/>
      <c r="VMD35" s="733"/>
      <c r="VME35" s="733"/>
      <c r="VMF35" s="733"/>
      <c r="VMG35" s="733"/>
      <c r="VMH35" s="733"/>
      <c r="VMI35" s="733"/>
      <c r="VMJ35" s="733"/>
      <c r="VMK35" s="733"/>
      <c r="VML35" s="733"/>
      <c r="VMM35" s="733"/>
      <c r="VMN35" s="733"/>
      <c r="VMO35" s="733"/>
      <c r="VMP35" s="733"/>
      <c r="VMQ35" s="733"/>
      <c r="VMR35" s="733"/>
      <c r="VMS35" s="733"/>
      <c r="VMT35" s="733"/>
      <c r="VMU35" s="733"/>
      <c r="VMV35" s="733"/>
      <c r="VMW35" s="733"/>
      <c r="VMX35" s="733"/>
      <c r="VMY35" s="733"/>
      <c r="VMZ35" s="733"/>
      <c r="VNA35" s="733"/>
      <c r="VNB35" s="733"/>
      <c r="VNC35" s="733"/>
      <c r="VND35" s="733"/>
      <c r="VNE35" s="733"/>
      <c r="VNF35" s="733"/>
      <c r="VNG35" s="733"/>
      <c r="VNH35" s="733"/>
      <c r="VNI35" s="733"/>
      <c r="VNJ35" s="733"/>
      <c r="VNK35" s="733"/>
      <c r="VNL35" s="733"/>
      <c r="VNM35" s="733"/>
      <c r="VNN35" s="733"/>
      <c r="VNO35" s="733"/>
      <c r="VNP35" s="733"/>
      <c r="VNQ35" s="733"/>
      <c r="VNR35" s="733"/>
      <c r="VNS35" s="733"/>
      <c r="VNT35" s="733"/>
      <c r="VNU35" s="733"/>
      <c r="VNV35" s="733"/>
      <c r="VNW35" s="733"/>
      <c r="VNX35" s="733"/>
      <c r="VNY35" s="733"/>
      <c r="VNZ35" s="733"/>
      <c r="VOA35" s="733"/>
      <c r="VOB35" s="733"/>
      <c r="VOC35" s="733"/>
      <c r="VOD35" s="733"/>
      <c r="VOE35" s="733"/>
      <c r="VOF35" s="733"/>
      <c r="VOG35" s="733"/>
      <c r="VOH35" s="733"/>
      <c r="VOI35" s="733"/>
      <c r="VOJ35" s="733"/>
      <c r="VOK35" s="733"/>
      <c r="VOL35" s="733"/>
      <c r="VOM35" s="733"/>
      <c r="VON35" s="733"/>
      <c r="VOO35" s="733"/>
      <c r="VOP35" s="733"/>
      <c r="VOQ35" s="733"/>
      <c r="VOR35" s="733"/>
      <c r="VOS35" s="733"/>
      <c r="VOT35" s="733"/>
      <c r="VOU35" s="733"/>
      <c r="VOV35" s="733"/>
      <c r="VOW35" s="733"/>
      <c r="VOX35" s="733"/>
      <c r="VOY35" s="733"/>
      <c r="VOZ35" s="733"/>
      <c r="VPA35" s="733"/>
      <c r="VPB35" s="733"/>
      <c r="VPC35" s="733"/>
      <c r="VPD35" s="733"/>
      <c r="VPE35" s="733"/>
      <c r="VPF35" s="733"/>
      <c r="VPG35" s="733"/>
      <c r="VPH35" s="733"/>
      <c r="VPI35" s="733"/>
      <c r="VPJ35" s="733"/>
      <c r="VPK35" s="733"/>
      <c r="VPL35" s="733"/>
      <c r="VPM35" s="733"/>
      <c r="VPN35" s="733"/>
      <c r="VPO35" s="733"/>
      <c r="VPP35" s="733"/>
      <c r="VPQ35" s="733"/>
      <c r="VPR35" s="733"/>
      <c r="VPS35" s="733"/>
      <c r="VPT35" s="733"/>
      <c r="VPU35" s="733"/>
      <c r="VPV35" s="733"/>
      <c r="VPW35" s="733"/>
      <c r="VPX35" s="733"/>
      <c r="VPY35" s="733"/>
      <c r="VPZ35" s="733"/>
      <c r="VQA35" s="733"/>
      <c r="VQB35" s="733"/>
      <c r="VQC35" s="733"/>
      <c r="VQD35" s="733"/>
      <c r="VQE35" s="733"/>
      <c r="VQF35" s="733"/>
      <c r="VQG35" s="733"/>
      <c r="VQH35" s="733"/>
      <c r="VQI35" s="733"/>
      <c r="VQJ35" s="733"/>
      <c r="VQK35" s="733"/>
      <c r="VQL35" s="733"/>
      <c r="VQM35" s="733"/>
      <c r="VQN35" s="733"/>
      <c r="VQO35" s="733"/>
      <c r="VQP35" s="733"/>
      <c r="VQQ35" s="733"/>
      <c r="VQR35" s="733"/>
      <c r="VQS35" s="733"/>
      <c r="VQT35" s="733"/>
      <c r="VQU35" s="733"/>
      <c r="VQV35" s="733"/>
      <c r="VQW35" s="733"/>
      <c r="VQX35" s="733"/>
      <c r="VQY35" s="733"/>
      <c r="VQZ35" s="733"/>
      <c r="VRA35" s="733"/>
      <c r="VRB35" s="733"/>
      <c r="VRC35" s="733"/>
      <c r="VRD35" s="733"/>
      <c r="VRE35" s="733"/>
      <c r="VRF35" s="733"/>
      <c r="VRG35" s="733"/>
      <c r="VRH35" s="733"/>
      <c r="VRI35" s="733"/>
      <c r="VRJ35" s="733"/>
      <c r="VRK35" s="733"/>
      <c r="VRL35" s="733"/>
      <c r="VRM35" s="733"/>
      <c r="VRN35" s="733"/>
      <c r="VRO35" s="733"/>
      <c r="VRP35" s="733"/>
      <c r="VRQ35" s="733"/>
      <c r="VRR35" s="733"/>
      <c r="VRS35" s="733"/>
      <c r="VRT35" s="733"/>
      <c r="VRU35" s="733"/>
      <c r="VRV35" s="733"/>
      <c r="VRW35" s="733"/>
      <c r="VRX35" s="733"/>
      <c r="VRY35" s="733"/>
      <c r="VRZ35" s="733"/>
      <c r="VSA35" s="733"/>
      <c r="VSB35" s="733"/>
      <c r="VSC35" s="733"/>
      <c r="VSD35" s="733"/>
      <c r="VSE35" s="733"/>
      <c r="VSF35" s="733"/>
      <c r="VSG35" s="733"/>
      <c r="VSH35" s="733"/>
      <c r="VSI35" s="733"/>
      <c r="VSJ35" s="733"/>
      <c r="VSK35" s="733"/>
      <c r="VSL35" s="733"/>
      <c r="VSM35" s="733"/>
      <c r="VSN35" s="733"/>
      <c r="VSO35" s="733"/>
      <c r="VSP35" s="733"/>
      <c r="VSQ35" s="733"/>
      <c r="VSR35" s="733"/>
      <c r="VSS35" s="733"/>
      <c r="VST35" s="733"/>
      <c r="VSU35" s="733"/>
      <c r="VSV35" s="733"/>
      <c r="VSW35" s="733"/>
      <c r="VSX35" s="733"/>
      <c r="VSY35" s="733"/>
      <c r="VSZ35" s="733"/>
      <c r="VTA35" s="733"/>
      <c r="VTB35" s="733"/>
      <c r="VTC35" s="733"/>
      <c r="VTD35" s="733"/>
      <c r="VTE35" s="733"/>
      <c r="VTF35" s="733"/>
      <c r="VTG35" s="733"/>
      <c r="VTH35" s="733"/>
      <c r="VTI35" s="733"/>
      <c r="VTJ35" s="733"/>
      <c r="VTK35" s="733"/>
      <c r="VTL35" s="733"/>
      <c r="VTM35" s="733"/>
      <c r="VTN35" s="733"/>
      <c r="VTO35" s="733"/>
      <c r="VTP35" s="733"/>
      <c r="VTQ35" s="733"/>
      <c r="VTR35" s="733"/>
      <c r="VTS35" s="733"/>
      <c r="VTT35" s="733"/>
      <c r="VTU35" s="733"/>
      <c r="VTV35" s="733"/>
      <c r="VTW35" s="733"/>
      <c r="VTX35" s="733"/>
      <c r="VTY35" s="733"/>
      <c r="VTZ35" s="733"/>
      <c r="VUA35" s="733"/>
      <c r="VUB35" s="733"/>
      <c r="VUC35" s="733"/>
      <c r="VUD35" s="733"/>
      <c r="VUE35" s="733"/>
      <c r="VUF35" s="733"/>
      <c r="VUG35" s="733"/>
      <c r="VUH35" s="733"/>
      <c r="VUI35" s="733"/>
      <c r="VUJ35" s="733"/>
      <c r="VUK35" s="733"/>
      <c r="VUL35" s="733"/>
      <c r="VUM35" s="733"/>
      <c r="VUN35" s="733"/>
      <c r="VUO35" s="733"/>
      <c r="VUP35" s="733"/>
      <c r="VUQ35" s="733"/>
      <c r="VUR35" s="733"/>
      <c r="VUS35" s="733"/>
      <c r="VUT35" s="733"/>
      <c r="VUU35" s="733"/>
      <c r="VUV35" s="733"/>
      <c r="VUW35" s="733"/>
      <c r="VUX35" s="733"/>
      <c r="VUY35" s="733"/>
      <c r="VUZ35" s="733"/>
      <c r="VVA35" s="733"/>
      <c r="VVB35" s="733"/>
      <c r="VVC35" s="733"/>
      <c r="VVD35" s="733"/>
      <c r="VVE35" s="733"/>
      <c r="VVF35" s="733"/>
      <c r="VVG35" s="733"/>
      <c r="VVH35" s="733"/>
      <c r="VVI35" s="733"/>
      <c r="VVJ35" s="733"/>
      <c r="VVK35" s="733"/>
      <c r="VVL35" s="733"/>
      <c r="VVM35" s="733"/>
      <c r="VVN35" s="733"/>
      <c r="VVO35" s="733"/>
      <c r="VVP35" s="733"/>
      <c r="VVQ35" s="733"/>
      <c r="VVR35" s="733"/>
      <c r="VVS35" s="733"/>
      <c r="VVT35" s="733"/>
      <c r="VVU35" s="733"/>
      <c r="VVV35" s="733"/>
      <c r="VVW35" s="733"/>
      <c r="VVX35" s="733"/>
      <c r="VVY35" s="733"/>
      <c r="VVZ35" s="733"/>
      <c r="VWA35" s="733"/>
      <c r="VWB35" s="733"/>
      <c r="VWC35" s="733"/>
      <c r="VWD35" s="733"/>
      <c r="VWE35" s="733"/>
      <c r="VWF35" s="733"/>
      <c r="VWG35" s="733"/>
      <c r="VWH35" s="733"/>
      <c r="VWI35" s="733"/>
      <c r="VWJ35" s="733"/>
      <c r="VWK35" s="733"/>
      <c r="VWL35" s="733"/>
      <c r="VWM35" s="733"/>
      <c r="VWN35" s="733"/>
      <c r="VWO35" s="733"/>
      <c r="VWP35" s="733"/>
      <c r="VWQ35" s="733"/>
      <c r="VWR35" s="733"/>
      <c r="VWS35" s="733"/>
      <c r="VWT35" s="733"/>
      <c r="VWU35" s="733"/>
      <c r="VWV35" s="733"/>
      <c r="VWW35" s="733"/>
      <c r="VWX35" s="733"/>
      <c r="VWY35" s="733"/>
      <c r="VWZ35" s="733"/>
      <c r="VXA35" s="733"/>
      <c r="VXB35" s="733"/>
      <c r="VXC35" s="733"/>
      <c r="VXD35" s="733"/>
      <c r="VXE35" s="733"/>
      <c r="VXF35" s="733"/>
      <c r="VXG35" s="733"/>
      <c r="VXH35" s="733"/>
      <c r="VXI35" s="733"/>
      <c r="VXJ35" s="733"/>
      <c r="VXK35" s="733"/>
      <c r="VXL35" s="733"/>
      <c r="VXM35" s="733"/>
      <c r="VXN35" s="733"/>
      <c r="VXO35" s="733"/>
      <c r="VXP35" s="733"/>
      <c r="VXQ35" s="733"/>
      <c r="VXR35" s="733"/>
      <c r="VXS35" s="733"/>
      <c r="VXT35" s="733"/>
      <c r="VXU35" s="733"/>
      <c r="VXV35" s="733"/>
      <c r="VXW35" s="733"/>
      <c r="VXX35" s="733"/>
      <c r="VXY35" s="733"/>
      <c r="VXZ35" s="733"/>
      <c r="VYA35" s="733"/>
      <c r="VYB35" s="733"/>
      <c r="VYC35" s="733"/>
      <c r="VYD35" s="733"/>
      <c r="VYE35" s="733"/>
      <c r="VYF35" s="733"/>
      <c r="VYG35" s="733"/>
      <c r="VYH35" s="733"/>
      <c r="VYI35" s="733"/>
      <c r="VYJ35" s="733"/>
      <c r="VYK35" s="733"/>
      <c r="VYL35" s="733"/>
      <c r="VYM35" s="733"/>
      <c r="VYN35" s="733"/>
      <c r="VYO35" s="733"/>
      <c r="VYP35" s="733"/>
      <c r="VYQ35" s="733"/>
      <c r="VYR35" s="733"/>
      <c r="VYS35" s="733"/>
      <c r="VYT35" s="733"/>
      <c r="VYU35" s="733"/>
      <c r="VYV35" s="733"/>
      <c r="VYW35" s="733"/>
      <c r="VYX35" s="733"/>
      <c r="VYY35" s="733"/>
      <c r="VYZ35" s="733"/>
      <c r="VZA35" s="733"/>
      <c r="VZB35" s="733"/>
      <c r="VZC35" s="733"/>
      <c r="VZD35" s="733"/>
      <c r="VZE35" s="733"/>
      <c r="VZF35" s="733"/>
      <c r="VZG35" s="733"/>
      <c r="VZH35" s="733"/>
      <c r="VZI35" s="733"/>
      <c r="VZJ35" s="733"/>
      <c r="VZK35" s="733"/>
      <c r="VZL35" s="733"/>
      <c r="VZM35" s="733"/>
      <c r="VZN35" s="733"/>
      <c r="VZO35" s="733"/>
      <c r="VZP35" s="733"/>
      <c r="VZQ35" s="733"/>
      <c r="VZR35" s="733"/>
      <c r="VZS35" s="733"/>
      <c r="VZT35" s="733"/>
      <c r="VZU35" s="733"/>
      <c r="VZV35" s="733"/>
      <c r="VZW35" s="733"/>
      <c r="VZX35" s="733"/>
      <c r="VZY35" s="733"/>
      <c r="VZZ35" s="733"/>
      <c r="WAA35" s="733"/>
      <c r="WAB35" s="733"/>
      <c r="WAC35" s="733"/>
      <c r="WAD35" s="733"/>
      <c r="WAE35" s="733"/>
      <c r="WAF35" s="733"/>
      <c r="WAG35" s="733"/>
      <c r="WAH35" s="733"/>
      <c r="WAI35" s="733"/>
      <c r="WAJ35" s="733"/>
      <c r="WAK35" s="733"/>
      <c r="WAL35" s="733"/>
      <c r="WAM35" s="733"/>
      <c r="WAN35" s="733"/>
      <c r="WAO35" s="733"/>
      <c r="WAP35" s="733"/>
      <c r="WAQ35" s="733"/>
      <c r="WAR35" s="733"/>
      <c r="WAS35" s="733"/>
      <c r="WAT35" s="733"/>
      <c r="WAU35" s="733"/>
      <c r="WAV35" s="733"/>
      <c r="WAW35" s="733"/>
      <c r="WAX35" s="733"/>
      <c r="WAY35" s="733"/>
      <c r="WAZ35" s="733"/>
      <c r="WBA35" s="733"/>
      <c r="WBB35" s="733"/>
      <c r="WBC35" s="733"/>
      <c r="WBD35" s="733"/>
      <c r="WBE35" s="733"/>
      <c r="WBF35" s="733"/>
      <c r="WBG35" s="733"/>
      <c r="WBH35" s="733"/>
      <c r="WBI35" s="733"/>
      <c r="WBJ35" s="733"/>
      <c r="WBK35" s="733"/>
      <c r="WBL35" s="733"/>
      <c r="WBM35" s="733"/>
      <c r="WBN35" s="733"/>
      <c r="WBO35" s="733"/>
      <c r="WBP35" s="733"/>
      <c r="WBQ35" s="733"/>
      <c r="WBR35" s="733"/>
      <c r="WBS35" s="733"/>
      <c r="WBT35" s="733"/>
      <c r="WBU35" s="733"/>
      <c r="WBV35" s="733"/>
      <c r="WBW35" s="733"/>
      <c r="WBX35" s="733"/>
      <c r="WBY35" s="733"/>
      <c r="WBZ35" s="733"/>
      <c r="WCA35" s="733"/>
      <c r="WCB35" s="733"/>
      <c r="WCC35" s="733"/>
      <c r="WCD35" s="733"/>
      <c r="WCE35" s="733"/>
      <c r="WCF35" s="733"/>
      <c r="WCG35" s="733"/>
      <c r="WCH35" s="733"/>
      <c r="WCI35" s="733"/>
      <c r="WCJ35" s="733"/>
      <c r="WCK35" s="733"/>
      <c r="WCL35" s="733"/>
      <c r="WCM35" s="733"/>
      <c r="WCN35" s="733"/>
      <c r="WCO35" s="733"/>
      <c r="WCP35" s="733"/>
      <c r="WCQ35" s="733"/>
      <c r="WCR35" s="733"/>
      <c r="WCS35" s="733"/>
      <c r="WCT35" s="733"/>
      <c r="WCU35" s="733"/>
      <c r="WCV35" s="733"/>
      <c r="WCW35" s="733"/>
      <c r="WCX35" s="733"/>
      <c r="WCY35" s="733"/>
      <c r="WCZ35" s="733"/>
      <c r="WDA35" s="733"/>
      <c r="WDB35" s="733"/>
      <c r="WDC35" s="733"/>
      <c r="WDD35" s="733"/>
      <c r="WDE35" s="733"/>
      <c r="WDF35" s="733"/>
      <c r="WDG35" s="733"/>
      <c r="WDH35" s="733"/>
      <c r="WDI35" s="733"/>
      <c r="WDJ35" s="733"/>
      <c r="WDK35" s="733"/>
      <c r="WDL35" s="733"/>
      <c r="WDM35" s="733"/>
      <c r="WDN35" s="733"/>
      <c r="WDO35" s="733"/>
      <c r="WDP35" s="733"/>
      <c r="WDQ35" s="733"/>
      <c r="WDR35" s="733"/>
      <c r="WDS35" s="733"/>
      <c r="WDT35" s="733"/>
      <c r="WDU35" s="733"/>
      <c r="WDV35" s="733"/>
      <c r="WDW35" s="733"/>
      <c r="WDX35" s="733"/>
      <c r="WDY35" s="733"/>
      <c r="WDZ35" s="733"/>
      <c r="WEA35" s="733"/>
      <c r="WEB35" s="733"/>
      <c r="WEC35" s="733"/>
      <c r="WED35" s="733"/>
      <c r="WEE35" s="733"/>
      <c r="WEF35" s="733"/>
      <c r="WEG35" s="733"/>
      <c r="WEH35" s="733"/>
      <c r="WEI35" s="733"/>
      <c r="WEJ35" s="733"/>
      <c r="WEK35" s="733"/>
      <c r="WEL35" s="733"/>
      <c r="WEM35" s="733"/>
      <c r="WEN35" s="733"/>
      <c r="WEO35" s="733"/>
      <c r="WEP35" s="733"/>
      <c r="WEQ35" s="733"/>
      <c r="WER35" s="733"/>
      <c r="WES35" s="733"/>
      <c r="WET35" s="733"/>
      <c r="WEU35" s="733"/>
      <c r="WEV35" s="733"/>
      <c r="WEW35" s="733"/>
      <c r="WEX35" s="733"/>
      <c r="WEY35" s="733"/>
      <c r="WEZ35" s="733"/>
      <c r="WFA35" s="733"/>
      <c r="WFB35" s="733"/>
      <c r="WFC35" s="733"/>
      <c r="WFD35" s="733"/>
      <c r="WFE35" s="733"/>
      <c r="WFF35" s="733"/>
      <c r="WFG35" s="733"/>
      <c r="WFH35" s="733"/>
      <c r="WFI35" s="733"/>
      <c r="WFJ35" s="733"/>
      <c r="WFK35" s="733"/>
      <c r="WFL35" s="733"/>
      <c r="WFM35" s="733"/>
      <c r="WFN35" s="733"/>
      <c r="WFO35" s="733"/>
      <c r="WFP35" s="733"/>
      <c r="WFQ35" s="733"/>
      <c r="WFR35" s="733"/>
      <c r="WFS35" s="733"/>
      <c r="WFT35" s="733"/>
      <c r="WFU35" s="733"/>
      <c r="WFV35" s="733"/>
      <c r="WFW35" s="733"/>
      <c r="WFX35" s="733"/>
      <c r="WFY35" s="733"/>
      <c r="WFZ35" s="733"/>
      <c r="WGA35" s="733"/>
      <c r="WGB35" s="733"/>
      <c r="WGC35" s="733"/>
      <c r="WGD35" s="733"/>
      <c r="WGE35" s="733"/>
      <c r="WGF35" s="733"/>
      <c r="WGG35" s="733"/>
      <c r="WGH35" s="733"/>
      <c r="WGI35" s="733"/>
      <c r="WGJ35" s="733"/>
      <c r="WGK35" s="733"/>
      <c r="WGL35" s="733"/>
      <c r="WGM35" s="733"/>
      <c r="WGN35" s="733"/>
      <c r="WGO35" s="733"/>
      <c r="WGP35" s="733"/>
      <c r="WGQ35" s="733"/>
      <c r="WGR35" s="733"/>
      <c r="WGS35" s="733"/>
      <c r="WGT35" s="733"/>
      <c r="WGU35" s="733"/>
      <c r="WGV35" s="733"/>
      <c r="WGW35" s="733"/>
      <c r="WGX35" s="733"/>
      <c r="WGY35" s="733"/>
      <c r="WGZ35" s="733"/>
      <c r="WHA35" s="733"/>
      <c r="WHB35" s="733"/>
      <c r="WHC35" s="733"/>
      <c r="WHD35" s="733"/>
      <c r="WHE35" s="733"/>
      <c r="WHF35" s="733"/>
      <c r="WHG35" s="733"/>
      <c r="WHH35" s="733"/>
      <c r="WHI35" s="733"/>
      <c r="WHJ35" s="733"/>
      <c r="WHK35" s="733"/>
      <c r="WHL35" s="733"/>
      <c r="WHM35" s="733"/>
      <c r="WHN35" s="733"/>
      <c r="WHO35" s="733"/>
      <c r="WHP35" s="733"/>
      <c r="WHQ35" s="733"/>
      <c r="WHR35" s="733"/>
      <c r="WHS35" s="733"/>
      <c r="WHT35" s="733"/>
      <c r="WHU35" s="733"/>
      <c r="WHV35" s="733"/>
      <c r="WHW35" s="733"/>
      <c r="WHX35" s="733"/>
      <c r="WHY35" s="733"/>
      <c r="WHZ35" s="733"/>
      <c r="WIA35" s="733"/>
      <c r="WIB35" s="733"/>
      <c r="WIC35" s="733"/>
      <c r="WID35" s="733"/>
      <c r="WIE35" s="733"/>
      <c r="WIF35" s="733"/>
      <c r="WIG35" s="733"/>
      <c r="WIH35" s="733"/>
      <c r="WII35" s="733"/>
      <c r="WIJ35" s="733"/>
      <c r="WIK35" s="733"/>
      <c r="WIL35" s="733"/>
      <c r="WIM35" s="733"/>
      <c r="WIN35" s="733"/>
      <c r="WIO35" s="733"/>
      <c r="WIP35" s="733"/>
      <c r="WIQ35" s="733"/>
      <c r="WIR35" s="733"/>
      <c r="WIS35" s="733"/>
      <c r="WIT35" s="733"/>
      <c r="WIU35" s="733"/>
      <c r="WIV35" s="733"/>
      <c r="WIW35" s="733"/>
      <c r="WIX35" s="733"/>
      <c r="WIY35" s="733"/>
      <c r="WIZ35" s="733"/>
      <c r="WJA35" s="733"/>
      <c r="WJB35" s="733"/>
      <c r="WJC35" s="733"/>
      <c r="WJD35" s="733"/>
      <c r="WJE35" s="733"/>
      <c r="WJF35" s="733"/>
      <c r="WJG35" s="733"/>
      <c r="WJH35" s="733"/>
      <c r="WJI35" s="733"/>
      <c r="WJJ35" s="733"/>
      <c r="WJK35" s="733"/>
      <c r="WJL35" s="733"/>
      <c r="WJM35" s="733"/>
      <c r="WJN35" s="733"/>
      <c r="WJO35" s="733"/>
      <c r="WJP35" s="733"/>
      <c r="WJQ35" s="733"/>
      <c r="WJR35" s="733"/>
      <c r="WJS35" s="733"/>
      <c r="WJT35" s="733"/>
      <c r="WJU35" s="733"/>
      <c r="WJV35" s="733"/>
      <c r="WJW35" s="733"/>
      <c r="WJX35" s="733"/>
      <c r="WJY35" s="733"/>
      <c r="WJZ35" s="733"/>
      <c r="WKA35" s="733"/>
      <c r="WKB35" s="733"/>
      <c r="WKC35" s="733"/>
      <c r="WKD35" s="733"/>
      <c r="WKE35" s="733"/>
      <c r="WKF35" s="733"/>
      <c r="WKG35" s="733"/>
      <c r="WKH35" s="733"/>
      <c r="WKI35" s="733"/>
      <c r="WKJ35" s="733"/>
      <c r="WKK35" s="733"/>
      <c r="WKL35" s="733"/>
      <c r="WKM35" s="733"/>
      <c r="WKN35" s="733"/>
      <c r="WKO35" s="733"/>
      <c r="WKP35" s="733"/>
      <c r="WKQ35" s="733"/>
      <c r="WKR35" s="733"/>
      <c r="WKS35" s="733"/>
      <c r="WKT35" s="733"/>
      <c r="WKU35" s="733"/>
      <c r="WKV35" s="733"/>
      <c r="WKW35" s="733"/>
      <c r="WKX35" s="733"/>
      <c r="WKY35" s="733"/>
      <c r="WKZ35" s="733"/>
      <c r="WLA35" s="733"/>
      <c r="WLB35" s="733"/>
      <c r="WLC35" s="733"/>
      <c r="WLD35" s="733"/>
      <c r="WLE35" s="733"/>
      <c r="WLF35" s="733"/>
      <c r="WLG35" s="733"/>
      <c r="WLH35" s="733"/>
      <c r="WLI35" s="733"/>
      <c r="WLJ35" s="733"/>
      <c r="WLK35" s="733"/>
      <c r="WLL35" s="733"/>
      <c r="WLM35" s="733"/>
      <c r="WLN35" s="733"/>
      <c r="WLO35" s="733"/>
      <c r="WLP35" s="733"/>
      <c r="WLQ35" s="733"/>
      <c r="WLR35" s="733"/>
      <c r="WLS35" s="733"/>
      <c r="WLT35" s="733"/>
      <c r="WLU35" s="733"/>
      <c r="WLV35" s="733"/>
      <c r="WLW35" s="733"/>
      <c r="WLX35" s="733"/>
      <c r="WLY35" s="733"/>
      <c r="WLZ35" s="733"/>
      <c r="WMA35" s="733"/>
      <c r="WMB35" s="733"/>
      <c r="WMC35" s="733"/>
      <c r="WMD35" s="733"/>
      <c r="WME35" s="733"/>
      <c r="WMF35" s="733"/>
      <c r="WMG35" s="733"/>
      <c r="WMH35" s="733"/>
      <c r="WMI35" s="733"/>
      <c r="WMJ35" s="733"/>
      <c r="WMK35" s="733"/>
      <c r="WML35" s="733"/>
      <c r="WMM35" s="733"/>
      <c r="WMN35" s="733"/>
      <c r="WMO35" s="733"/>
      <c r="WMP35" s="733"/>
      <c r="WMQ35" s="733"/>
      <c r="WMR35" s="733"/>
      <c r="WMS35" s="733"/>
      <c r="WMT35" s="733"/>
      <c r="WMU35" s="733"/>
      <c r="WMV35" s="733"/>
      <c r="WMW35" s="733"/>
      <c r="WMX35" s="733"/>
      <c r="WMY35" s="733"/>
      <c r="WMZ35" s="733"/>
      <c r="WNA35" s="733"/>
      <c r="WNB35" s="733"/>
      <c r="WNC35" s="733"/>
      <c r="WND35" s="733"/>
      <c r="WNE35" s="733"/>
      <c r="WNF35" s="733"/>
      <c r="WNG35" s="733"/>
      <c r="WNH35" s="733"/>
      <c r="WNI35" s="733"/>
      <c r="WNJ35" s="733"/>
      <c r="WNK35" s="733"/>
      <c r="WNL35" s="733"/>
      <c r="WNM35" s="733"/>
      <c r="WNN35" s="733"/>
      <c r="WNO35" s="733"/>
      <c r="WNP35" s="733"/>
      <c r="WNQ35" s="733"/>
      <c r="WNR35" s="733"/>
      <c r="WNS35" s="733"/>
      <c r="WNT35" s="733"/>
      <c r="WNU35" s="733"/>
      <c r="WNV35" s="733"/>
      <c r="WNW35" s="733"/>
      <c r="WNX35" s="733"/>
      <c r="WNY35" s="733"/>
      <c r="WNZ35" s="733"/>
      <c r="WOA35" s="733"/>
      <c r="WOB35" s="733"/>
      <c r="WOC35" s="733"/>
      <c r="WOD35" s="733"/>
      <c r="WOE35" s="733"/>
      <c r="WOF35" s="733"/>
      <c r="WOG35" s="733"/>
      <c r="WOH35" s="733"/>
      <c r="WOI35" s="733"/>
      <c r="WOJ35" s="733"/>
      <c r="WOK35" s="733"/>
      <c r="WOL35" s="733"/>
      <c r="WOM35" s="733"/>
      <c r="WON35" s="733"/>
      <c r="WOO35" s="733"/>
      <c r="WOP35" s="733"/>
      <c r="WOQ35" s="733"/>
      <c r="WOR35" s="733"/>
      <c r="WOS35" s="733"/>
      <c r="WOT35" s="733"/>
      <c r="WOU35" s="733"/>
      <c r="WOV35" s="733"/>
      <c r="WOW35" s="733"/>
      <c r="WOX35" s="733"/>
      <c r="WOY35" s="733"/>
      <c r="WOZ35" s="733"/>
      <c r="WPA35" s="733"/>
      <c r="WPB35" s="733"/>
      <c r="WPC35" s="733"/>
      <c r="WPD35" s="733"/>
      <c r="WPE35" s="733"/>
      <c r="WPF35" s="733"/>
      <c r="WPG35" s="733"/>
      <c r="WPH35" s="733"/>
      <c r="WPI35" s="733"/>
      <c r="WPJ35" s="733"/>
      <c r="WPK35" s="733"/>
      <c r="WPL35" s="733"/>
      <c r="WPM35" s="733"/>
      <c r="WPN35" s="733"/>
      <c r="WPO35" s="733"/>
      <c r="WPP35" s="733"/>
      <c r="WPQ35" s="733"/>
      <c r="WPR35" s="733"/>
      <c r="WPS35" s="733"/>
      <c r="WPT35" s="733"/>
      <c r="WPU35" s="733"/>
      <c r="WPV35" s="733"/>
      <c r="WPW35" s="733"/>
      <c r="WPX35" s="733"/>
      <c r="WPY35" s="733"/>
      <c r="WPZ35" s="733"/>
      <c r="WQA35" s="733"/>
      <c r="WQB35" s="733"/>
      <c r="WQC35" s="733"/>
      <c r="WQD35" s="733"/>
      <c r="WQE35" s="733"/>
      <c r="WQF35" s="733"/>
      <c r="WQG35" s="733"/>
      <c r="WQH35" s="733"/>
      <c r="WQI35" s="733"/>
      <c r="WQJ35" s="733"/>
      <c r="WQK35" s="733"/>
      <c r="WQL35" s="733"/>
      <c r="WQM35" s="733"/>
      <c r="WQN35" s="733"/>
      <c r="WQO35" s="733"/>
      <c r="WQP35" s="733"/>
      <c r="WQQ35" s="733"/>
      <c r="WQR35" s="733"/>
      <c r="WQS35" s="733"/>
      <c r="WQT35" s="733"/>
      <c r="WQU35" s="733"/>
      <c r="WQV35" s="733"/>
      <c r="WQW35" s="733"/>
      <c r="WQX35" s="733"/>
      <c r="WQY35" s="733"/>
      <c r="WQZ35" s="733"/>
      <c r="WRA35" s="733"/>
      <c r="WRB35" s="733"/>
      <c r="WRC35" s="733"/>
      <c r="WRD35" s="733"/>
      <c r="WRE35" s="733"/>
      <c r="WRF35" s="733"/>
      <c r="WRG35" s="733"/>
      <c r="WRH35" s="733"/>
      <c r="WRI35" s="733"/>
      <c r="WRJ35" s="733"/>
      <c r="WRK35" s="733"/>
      <c r="WRL35" s="733"/>
      <c r="WRM35" s="733"/>
      <c r="WRN35" s="733"/>
      <c r="WRO35" s="733"/>
      <c r="WRP35" s="733"/>
      <c r="WRQ35" s="733"/>
      <c r="WRR35" s="733"/>
      <c r="WRS35" s="733"/>
      <c r="WRT35" s="733"/>
      <c r="WRU35" s="733"/>
      <c r="WRV35" s="733"/>
      <c r="WRW35" s="733"/>
      <c r="WRX35" s="733"/>
      <c r="WRY35" s="733"/>
      <c r="WRZ35" s="733"/>
      <c r="WSA35" s="733"/>
      <c r="WSB35" s="733"/>
      <c r="WSC35" s="733"/>
      <c r="WSD35" s="733"/>
      <c r="WSE35" s="733"/>
      <c r="WSF35" s="733"/>
      <c r="WSG35" s="733"/>
      <c r="WSH35" s="733"/>
      <c r="WSI35" s="733"/>
      <c r="WSJ35" s="733"/>
      <c r="WSK35" s="733"/>
      <c r="WSL35" s="733"/>
      <c r="WSM35" s="733"/>
      <c r="WSN35" s="733"/>
      <c r="WSO35" s="733"/>
      <c r="WSP35" s="733"/>
      <c r="WSQ35" s="733"/>
      <c r="WSR35" s="733"/>
      <c r="WSS35" s="733"/>
      <c r="WST35" s="733"/>
      <c r="WSU35" s="733"/>
      <c r="WSV35" s="733"/>
      <c r="WSW35" s="733"/>
      <c r="WSX35" s="733"/>
      <c r="WSY35" s="733"/>
      <c r="WSZ35" s="733"/>
      <c r="WTA35" s="733"/>
      <c r="WTB35" s="733"/>
      <c r="WTC35" s="733"/>
      <c r="WTD35" s="733"/>
      <c r="WTE35" s="733"/>
      <c r="WTF35" s="733"/>
      <c r="WTG35" s="733"/>
      <c r="WTH35" s="733"/>
      <c r="WTI35" s="733"/>
      <c r="WTJ35" s="733"/>
      <c r="WTK35" s="733"/>
      <c r="WTL35" s="733"/>
      <c r="WTM35" s="733"/>
      <c r="WTN35" s="733"/>
      <c r="WTO35" s="733"/>
      <c r="WTP35" s="733"/>
      <c r="WTQ35" s="733"/>
      <c r="WTR35" s="733"/>
      <c r="WTS35" s="733"/>
      <c r="WTT35" s="733"/>
      <c r="WTU35" s="733"/>
      <c r="WTV35" s="733"/>
      <c r="WTW35" s="733"/>
      <c r="WTX35" s="733"/>
      <c r="WTY35" s="733"/>
      <c r="WTZ35" s="733"/>
      <c r="WUA35" s="733"/>
      <c r="WUB35" s="733"/>
      <c r="WUC35" s="733"/>
      <c r="WUD35" s="733"/>
      <c r="WUE35" s="733"/>
      <c r="WUF35" s="733"/>
      <c r="WUG35" s="733"/>
      <c r="WUH35" s="733"/>
      <c r="WUI35" s="733"/>
      <c r="WUJ35" s="733"/>
      <c r="WUK35" s="733"/>
      <c r="WUL35" s="733"/>
      <c r="WUM35" s="733"/>
      <c r="WUN35" s="733"/>
      <c r="WUO35" s="733"/>
      <c r="WUP35" s="733"/>
      <c r="WUQ35" s="733"/>
      <c r="WUR35" s="733"/>
      <c r="WUS35" s="733"/>
      <c r="WUT35" s="733"/>
      <c r="WUU35" s="733"/>
      <c r="WUV35" s="733"/>
      <c r="WUW35" s="733"/>
      <c r="WUX35" s="733"/>
      <c r="WUY35" s="733"/>
      <c r="WUZ35" s="733"/>
      <c r="WVA35" s="733"/>
      <c r="WVB35" s="733"/>
      <c r="WVC35" s="733"/>
      <c r="WVD35" s="733"/>
      <c r="WVE35" s="733"/>
      <c r="WVF35" s="733"/>
      <c r="WVG35" s="733"/>
      <c r="WVH35" s="733"/>
      <c r="WVI35" s="733"/>
      <c r="WVJ35" s="733"/>
      <c r="WVK35" s="733"/>
      <c r="WVL35" s="733"/>
      <c r="WVM35" s="733"/>
      <c r="WVN35" s="733"/>
      <c r="WVO35" s="733"/>
      <c r="WVP35" s="733"/>
      <c r="WVQ35" s="733"/>
      <c r="WVR35" s="733"/>
      <c r="WVS35" s="733"/>
      <c r="WVT35" s="733"/>
      <c r="WVU35" s="733"/>
      <c r="WVV35" s="733"/>
      <c r="WVW35" s="733"/>
      <c r="WVX35" s="733"/>
      <c r="WVY35" s="733"/>
      <c r="WVZ35" s="733"/>
      <c r="WWA35" s="733"/>
      <c r="WWB35" s="733"/>
      <c r="WWC35" s="733"/>
      <c r="WWD35" s="733"/>
      <c r="WWE35" s="733"/>
      <c r="WWF35" s="733"/>
      <c r="WWG35" s="733"/>
      <c r="WWH35" s="733"/>
      <c r="WWI35" s="733"/>
      <c r="WWJ35" s="733"/>
      <c r="WWK35" s="733"/>
      <c r="WWL35" s="733"/>
      <c r="WWM35" s="733"/>
      <c r="WWN35" s="733"/>
      <c r="WWO35" s="733"/>
      <c r="WWP35" s="733"/>
      <c r="WWQ35" s="733"/>
      <c r="WWR35" s="733"/>
      <c r="WWS35" s="733"/>
      <c r="WWT35" s="733"/>
      <c r="WWU35" s="733"/>
      <c r="WWV35" s="733"/>
      <c r="WWW35" s="733"/>
      <c r="WWX35" s="733"/>
      <c r="WWY35" s="733"/>
      <c r="WWZ35" s="733"/>
      <c r="WXA35" s="733"/>
      <c r="WXB35" s="733"/>
      <c r="WXC35" s="733"/>
      <c r="WXD35" s="733"/>
      <c r="WXE35" s="733"/>
      <c r="WXF35" s="733"/>
      <c r="WXG35" s="733"/>
      <c r="WXH35" s="733"/>
      <c r="WXI35" s="733"/>
      <c r="WXJ35" s="733"/>
      <c r="WXK35" s="733"/>
      <c r="WXL35" s="733"/>
      <c r="WXM35" s="733"/>
      <c r="WXN35" s="733"/>
      <c r="WXO35" s="733"/>
      <c r="WXP35" s="733"/>
      <c r="WXQ35" s="733"/>
      <c r="WXR35" s="733"/>
      <c r="WXS35" s="733"/>
      <c r="WXT35" s="733"/>
      <c r="WXU35" s="733"/>
      <c r="WXV35" s="733"/>
      <c r="WXW35" s="733"/>
      <c r="WXX35" s="733"/>
      <c r="WXY35" s="733"/>
      <c r="WXZ35" s="733"/>
      <c r="WYA35" s="733"/>
      <c r="WYB35" s="733"/>
      <c r="WYC35" s="733"/>
      <c r="WYD35" s="733"/>
      <c r="WYE35" s="733"/>
      <c r="WYF35" s="733"/>
      <c r="WYG35" s="733"/>
      <c r="WYH35" s="733"/>
      <c r="WYI35" s="733"/>
      <c r="WYJ35" s="733"/>
      <c r="WYK35" s="733"/>
      <c r="WYL35" s="733"/>
      <c r="WYM35" s="733"/>
      <c r="WYN35" s="733"/>
      <c r="WYO35" s="733"/>
      <c r="WYP35" s="733"/>
      <c r="WYQ35" s="733"/>
      <c r="WYR35" s="733"/>
      <c r="WYS35" s="733"/>
      <c r="WYT35" s="733"/>
      <c r="WYU35" s="733"/>
      <c r="WYV35" s="733"/>
      <c r="WYW35" s="733"/>
      <c r="WYX35" s="733"/>
      <c r="WYY35" s="733"/>
      <c r="WYZ35" s="733"/>
      <c r="WZA35" s="733"/>
      <c r="WZB35" s="733"/>
      <c r="WZC35" s="733"/>
      <c r="WZD35" s="733"/>
      <c r="WZE35" s="733"/>
      <c r="WZF35" s="733"/>
      <c r="WZG35" s="733"/>
      <c r="WZH35" s="733"/>
      <c r="WZI35" s="733"/>
      <c r="WZJ35" s="733"/>
      <c r="WZK35" s="733"/>
      <c r="WZL35" s="733"/>
      <c r="WZM35" s="733"/>
      <c r="WZN35" s="733"/>
      <c r="WZO35" s="733"/>
      <c r="WZP35" s="733"/>
      <c r="WZQ35" s="733"/>
      <c r="WZR35" s="733"/>
      <c r="WZS35" s="733"/>
      <c r="WZT35" s="733"/>
      <c r="WZU35" s="733"/>
      <c r="WZV35" s="733"/>
      <c r="WZW35" s="733"/>
      <c r="WZX35" s="733"/>
      <c r="WZY35" s="733"/>
      <c r="WZZ35" s="733"/>
      <c r="XAA35" s="733"/>
      <c r="XAB35" s="733"/>
      <c r="XAC35" s="733"/>
      <c r="XAD35" s="733"/>
      <c r="XAE35" s="733"/>
      <c r="XAF35" s="733"/>
      <c r="XAG35" s="733"/>
      <c r="XAH35" s="733"/>
      <c r="XAI35" s="733"/>
      <c r="XAJ35" s="733"/>
      <c r="XAK35" s="733"/>
      <c r="XAL35" s="733"/>
      <c r="XAM35" s="733"/>
      <c r="XAN35" s="733"/>
      <c r="XAO35" s="733"/>
      <c r="XAP35" s="733"/>
      <c r="XAQ35" s="733"/>
      <c r="XAR35" s="733"/>
      <c r="XAS35" s="733"/>
      <c r="XAT35" s="733"/>
      <c r="XAU35" s="733"/>
      <c r="XAV35" s="733"/>
      <c r="XAW35" s="733"/>
      <c r="XAX35" s="733"/>
      <c r="XAY35" s="733"/>
      <c r="XAZ35" s="733"/>
      <c r="XBA35" s="733"/>
      <c r="XBB35" s="733"/>
      <c r="XBC35" s="733"/>
      <c r="XBD35" s="733"/>
      <c r="XBE35" s="733"/>
      <c r="XBF35" s="733"/>
      <c r="XBG35" s="733"/>
      <c r="XBH35" s="733"/>
      <c r="XBI35" s="733"/>
      <c r="XBJ35" s="733"/>
      <c r="XBK35" s="733"/>
      <c r="XBL35" s="733"/>
      <c r="XBM35" s="733"/>
      <c r="XBN35" s="733"/>
      <c r="XBO35" s="733"/>
      <c r="XBP35" s="733"/>
      <c r="XBQ35" s="733"/>
      <c r="XBR35" s="733"/>
      <c r="XBS35" s="733"/>
      <c r="XBT35" s="733"/>
      <c r="XBU35" s="733"/>
      <c r="XBV35" s="733"/>
      <c r="XBW35" s="733"/>
      <c r="XBX35" s="733"/>
      <c r="XBY35" s="733"/>
      <c r="XBZ35" s="733"/>
      <c r="XCA35" s="733"/>
      <c r="XCB35" s="733"/>
      <c r="XCC35" s="733"/>
      <c r="XCD35" s="733"/>
      <c r="XCE35" s="733"/>
      <c r="XCF35" s="733"/>
      <c r="XCG35" s="733"/>
      <c r="XCH35" s="733"/>
      <c r="XCI35" s="733"/>
      <c r="XCJ35" s="733"/>
      <c r="XCK35" s="733"/>
      <c r="XCL35" s="733"/>
      <c r="XCM35" s="733"/>
      <c r="XCN35" s="733"/>
      <c r="XCO35" s="733"/>
      <c r="XCP35" s="733"/>
      <c r="XCQ35" s="733"/>
      <c r="XCR35" s="733"/>
      <c r="XCS35" s="733"/>
      <c r="XCT35" s="733"/>
      <c r="XCU35" s="733"/>
      <c r="XCV35" s="733"/>
      <c r="XCW35" s="733"/>
      <c r="XCX35" s="733"/>
      <c r="XCY35" s="733"/>
      <c r="XCZ35" s="733"/>
      <c r="XDA35" s="733"/>
      <c r="XDB35" s="733"/>
      <c r="XDC35" s="733"/>
      <c r="XDD35" s="733"/>
      <c r="XDE35" s="733"/>
      <c r="XDF35" s="733"/>
      <c r="XDG35" s="733"/>
      <c r="XDH35" s="733"/>
      <c r="XDI35" s="733"/>
      <c r="XDJ35" s="733"/>
      <c r="XDK35" s="733"/>
      <c r="XDL35" s="733"/>
      <c r="XDM35" s="733"/>
      <c r="XDN35" s="733"/>
      <c r="XDO35" s="733"/>
      <c r="XDP35" s="733"/>
      <c r="XDQ35" s="733"/>
      <c r="XDR35" s="733"/>
      <c r="XDS35" s="733"/>
      <c r="XDT35" s="733"/>
      <c r="XDU35" s="733"/>
      <c r="XDV35" s="733"/>
      <c r="XDW35" s="733"/>
      <c r="XDX35" s="733"/>
      <c r="XDY35" s="733"/>
      <c r="XDZ35" s="733"/>
      <c r="XEA35" s="733"/>
      <c r="XEB35" s="733"/>
      <c r="XEC35" s="733"/>
      <c r="XED35" s="733"/>
      <c r="XEE35" s="733"/>
      <c r="XEF35" s="733"/>
      <c r="XEG35" s="733"/>
      <c r="XEH35" s="733"/>
      <c r="XEI35" s="733"/>
      <c r="XEJ35" s="733"/>
      <c r="XEK35" s="733"/>
      <c r="XEL35" s="733"/>
      <c r="XEM35" s="733"/>
      <c r="XEN35" s="733"/>
      <c r="XEO35" s="733"/>
      <c r="XEP35" s="733"/>
      <c r="XEQ35" s="733"/>
      <c r="XER35" s="733"/>
      <c r="XES35" s="733"/>
      <c r="XET35" s="733"/>
      <c r="XEU35" s="733"/>
      <c r="XEV35" s="733"/>
      <c r="XEW35" s="733"/>
      <c r="XEX35" s="733"/>
      <c r="XEY35" s="733"/>
      <c r="XEZ35" s="733"/>
      <c r="XFA35" s="733"/>
      <c r="XFB35" s="733"/>
    </row>
    <row r="36" spans="1:16382" ht="63.75" customHeight="1" x14ac:dyDescent="0.3">
      <c r="A36" s="734"/>
      <c r="B36" s="755">
        <v>13</v>
      </c>
      <c r="C36" s="758" t="s">
        <v>1149</v>
      </c>
      <c r="D36" s="758" t="s">
        <v>1150</v>
      </c>
      <c r="E36" s="758" t="s">
        <v>1151</v>
      </c>
      <c r="F36" s="759" t="s">
        <v>1126</v>
      </c>
      <c r="G36" s="758" t="s">
        <v>1152</v>
      </c>
      <c r="H36" s="755"/>
      <c r="I36" s="755" t="s">
        <v>1127</v>
      </c>
      <c r="J36" s="760" t="s">
        <v>152</v>
      </c>
      <c r="K36" s="768" t="s">
        <v>294</v>
      </c>
      <c r="L36" s="751" t="s">
        <v>166</v>
      </c>
      <c r="M36" s="752">
        <v>365</v>
      </c>
      <c r="N36" s="128" t="str">
        <f t="shared" si="10"/>
        <v>MEDIA</v>
      </c>
      <c r="O36" s="126">
        <f t="shared" si="0"/>
        <v>0.6</v>
      </c>
      <c r="P36" s="751" t="s">
        <v>166</v>
      </c>
      <c r="Q36" s="767">
        <v>0.8</v>
      </c>
      <c r="R36" s="128" t="str">
        <f t="shared" si="1"/>
        <v>MAYOR</v>
      </c>
      <c r="S36" s="126">
        <f t="shared" si="2"/>
        <v>0.8</v>
      </c>
      <c r="T36" s="129" t="str">
        <f t="shared" si="15"/>
        <v>ALTO</v>
      </c>
      <c r="U36" s="769">
        <v>1</v>
      </c>
      <c r="V36" s="483" t="s">
        <v>1169</v>
      </c>
      <c r="W36" s="130" t="s">
        <v>9</v>
      </c>
      <c r="X36" s="131" t="s">
        <v>63</v>
      </c>
      <c r="Y36" s="131" t="s">
        <v>71</v>
      </c>
      <c r="Z36" s="132" t="str">
        <f t="shared" si="28"/>
        <v>40%</v>
      </c>
      <c r="AA36" s="131" t="s">
        <v>74</v>
      </c>
      <c r="AB36" s="131" t="s">
        <v>79</v>
      </c>
      <c r="AC36" s="131" t="s">
        <v>83</v>
      </c>
      <c r="AD36" s="756"/>
      <c r="AE36" s="477">
        <f t="shared" si="29"/>
        <v>0.36</v>
      </c>
      <c r="AF36" s="128" t="str">
        <f t="shared" si="6"/>
        <v>BAJA</v>
      </c>
      <c r="AG36" s="132">
        <f t="shared" si="7"/>
        <v>0.36</v>
      </c>
      <c r="AH36" s="128" t="str">
        <f t="shared" si="8"/>
        <v>MAYOR</v>
      </c>
      <c r="AI36" s="132">
        <f t="shared" si="26"/>
        <v>0.8</v>
      </c>
      <c r="AJ36" s="129" t="str">
        <f t="shared" si="16"/>
        <v>ALTO</v>
      </c>
      <c r="AK36" s="129" t="str">
        <f>AJ36</f>
        <v>ALTO</v>
      </c>
      <c r="AL36" s="201" t="s">
        <v>258</v>
      </c>
      <c r="AM36" s="756"/>
      <c r="AN36" s="125" t="s">
        <v>946</v>
      </c>
      <c r="AO36" s="130" t="s">
        <v>932</v>
      </c>
      <c r="AP36" s="757"/>
      <c r="AQ36" s="735"/>
      <c r="AR36" s="2190">
        <v>1</v>
      </c>
      <c r="AS36" s="735"/>
      <c r="AT36" s="735"/>
      <c r="AU36" s="735"/>
      <c r="AV36" s="735"/>
      <c r="AW36" s="735"/>
      <c r="AX36" s="735"/>
      <c r="AY36" s="735"/>
      <c r="AZ36" s="735"/>
      <c r="BA36" s="735"/>
      <c r="BB36" s="735"/>
      <c r="BC36" s="735"/>
      <c r="BD36" s="735"/>
      <c r="BE36" s="735"/>
      <c r="BF36" s="735"/>
      <c r="BG36" s="735"/>
      <c r="BH36" s="735"/>
      <c r="BI36" s="735"/>
      <c r="BJ36" s="735"/>
      <c r="BK36" s="735"/>
      <c r="BL36" s="735"/>
      <c r="BM36" s="735"/>
      <c r="BN36" s="735"/>
      <c r="BO36" s="735"/>
      <c r="BP36" s="735"/>
      <c r="BQ36" s="735"/>
      <c r="BR36" s="735"/>
      <c r="BS36" s="735"/>
      <c r="BT36" s="735"/>
      <c r="BU36" s="735"/>
      <c r="BV36" s="735"/>
      <c r="BW36" s="735"/>
      <c r="BX36" s="735"/>
      <c r="BY36" s="735"/>
      <c r="BZ36" s="735"/>
      <c r="CA36" s="735"/>
      <c r="CB36" s="735"/>
      <c r="CC36" s="735"/>
      <c r="CD36" s="735"/>
      <c r="CE36" s="735"/>
      <c r="CF36" s="735"/>
      <c r="CG36" s="735"/>
      <c r="CH36" s="735"/>
      <c r="CI36" s="735"/>
      <c r="CJ36" s="735"/>
      <c r="CK36" s="735"/>
      <c r="CL36" s="735"/>
      <c r="CM36" s="735"/>
      <c r="CN36" s="735"/>
      <c r="CO36" s="735"/>
      <c r="CP36" s="735"/>
      <c r="CQ36" s="735"/>
      <c r="CR36" s="735"/>
      <c r="CS36" s="735"/>
      <c r="CT36" s="735"/>
      <c r="CU36" s="735"/>
      <c r="CV36" s="735"/>
      <c r="CW36" s="735"/>
      <c r="CX36" s="735"/>
      <c r="CY36" s="735"/>
      <c r="CZ36" s="735"/>
      <c r="DA36" s="735"/>
      <c r="DB36" s="735"/>
      <c r="DC36" s="735"/>
      <c r="DD36" s="735"/>
      <c r="DE36" s="735"/>
      <c r="DF36" s="735"/>
      <c r="DG36" s="735"/>
      <c r="DH36" s="735"/>
      <c r="DI36" s="735"/>
      <c r="DJ36" s="735"/>
      <c r="DK36" s="735"/>
      <c r="DL36" s="735"/>
      <c r="DM36" s="735"/>
      <c r="DN36" s="735"/>
      <c r="DO36" s="735"/>
      <c r="DP36" s="735"/>
      <c r="DQ36" s="735"/>
      <c r="DR36" s="735"/>
      <c r="DS36" s="735"/>
      <c r="DT36" s="735"/>
      <c r="DU36" s="735"/>
      <c r="DV36" s="735"/>
      <c r="DW36" s="735"/>
      <c r="DX36" s="735"/>
      <c r="DY36" s="735"/>
      <c r="DZ36" s="735"/>
      <c r="EA36" s="735"/>
      <c r="EB36" s="735"/>
      <c r="EC36" s="735"/>
      <c r="ED36" s="735"/>
      <c r="EE36" s="735"/>
      <c r="EF36" s="735"/>
      <c r="EG36" s="735"/>
      <c r="EH36" s="735"/>
      <c r="EI36" s="735"/>
      <c r="EJ36" s="735"/>
      <c r="EK36" s="735"/>
      <c r="EL36" s="735"/>
      <c r="EM36" s="735"/>
      <c r="EN36" s="735"/>
      <c r="EO36" s="735"/>
      <c r="EP36" s="735"/>
      <c r="EQ36" s="735"/>
      <c r="ER36" s="735"/>
      <c r="ES36" s="735"/>
      <c r="ET36" s="735"/>
      <c r="EU36" s="735"/>
      <c r="EV36" s="735"/>
      <c r="EW36" s="735"/>
      <c r="EX36" s="735"/>
      <c r="EY36" s="735"/>
      <c r="EZ36" s="735"/>
      <c r="FA36" s="735"/>
      <c r="FB36" s="735"/>
      <c r="FC36" s="735"/>
      <c r="FD36" s="735"/>
      <c r="FE36" s="735"/>
      <c r="FF36" s="735"/>
      <c r="FG36" s="735"/>
      <c r="FH36" s="735"/>
      <c r="FI36" s="735"/>
      <c r="FJ36" s="735"/>
      <c r="FK36" s="735"/>
      <c r="FL36" s="735"/>
      <c r="FM36" s="735"/>
      <c r="FN36" s="735"/>
      <c r="FO36" s="735"/>
      <c r="FP36" s="735"/>
      <c r="FQ36" s="735"/>
      <c r="FR36" s="735"/>
      <c r="FS36" s="735"/>
      <c r="FT36" s="735"/>
      <c r="FU36" s="735"/>
      <c r="FV36" s="735"/>
      <c r="FW36" s="735"/>
      <c r="FX36" s="735"/>
      <c r="FY36" s="735"/>
      <c r="FZ36" s="735"/>
      <c r="GA36" s="735"/>
      <c r="GB36" s="735"/>
      <c r="GC36" s="735"/>
      <c r="GD36" s="735"/>
      <c r="GE36" s="735"/>
      <c r="GF36" s="735"/>
      <c r="GG36" s="735"/>
      <c r="GH36" s="735"/>
      <c r="GI36" s="735"/>
      <c r="GJ36" s="735"/>
      <c r="GK36" s="735"/>
      <c r="GL36" s="735"/>
      <c r="GM36" s="735"/>
      <c r="GN36" s="735"/>
      <c r="GO36" s="735"/>
      <c r="GP36" s="735"/>
      <c r="GQ36" s="735"/>
      <c r="GR36" s="735"/>
      <c r="GS36" s="735"/>
      <c r="GT36" s="735"/>
      <c r="GU36" s="735"/>
      <c r="GV36" s="735"/>
      <c r="GW36" s="735"/>
      <c r="GX36" s="735"/>
      <c r="GY36" s="735"/>
      <c r="GZ36" s="735"/>
      <c r="HA36" s="735"/>
      <c r="HB36" s="735"/>
      <c r="HC36" s="735"/>
      <c r="HD36" s="735"/>
      <c r="HE36" s="735"/>
      <c r="HF36" s="735"/>
      <c r="HG36" s="735"/>
      <c r="HH36" s="735"/>
      <c r="HI36" s="735"/>
      <c r="HJ36" s="735"/>
      <c r="HK36" s="735"/>
      <c r="HL36" s="735"/>
      <c r="HM36" s="735"/>
      <c r="HN36" s="735"/>
      <c r="HO36" s="735"/>
      <c r="HP36" s="735"/>
      <c r="HQ36" s="735"/>
      <c r="HR36" s="735"/>
      <c r="HS36" s="735"/>
      <c r="HT36" s="735"/>
      <c r="HU36" s="735"/>
      <c r="HV36" s="735"/>
      <c r="HW36" s="735"/>
      <c r="HX36" s="735"/>
      <c r="HY36" s="735"/>
      <c r="HZ36" s="735"/>
      <c r="IA36" s="735"/>
      <c r="IB36" s="735"/>
      <c r="IC36" s="735"/>
      <c r="ID36" s="735"/>
      <c r="IE36" s="735"/>
      <c r="IF36" s="735"/>
      <c r="IG36" s="735"/>
      <c r="IH36" s="735"/>
      <c r="II36" s="735"/>
      <c r="IJ36" s="735"/>
      <c r="IK36" s="735"/>
      <c r="IL36" s="735"/>
      <c r="IM36" s="735"/>
      <c r="IN36" s="735"/>
      <c r="IO36" s="735"/>
      <c r="IP36" s="735"/>
      <c r="IQ36" s="735"/>
      <c r="IR36" s="735"/>
      <c r="IS36" s="735"/>
      <c r="IT36" s="735"/>
      <c r="IU36" s="735"/>
      <c r="IV36" s="735"/>
      <c r="IW36" s="735"/>
      <c r="IX36" s="735"/>
      <c r="IY36" s="735"/>
      <c r="IZ36" s="735"/>
      <c r="JA36" s="735"/>
      <c r="JB36" s="735"/>
      <c r="JC36" s="735"/>
      <c r="JD36" s="735"/>
      <c r="JE36" s="735"/>
      <c r="JF36" s="735"/>
      <c r="JG36" s="735"/>
      <c r="JH36" s="735"/>
      <c r="JI36" s="735"/>
      <c r="JJ36" s="735"/>
      <c r="JK36" s="735"/>
      <c r="JL36" s="735"/>
      <c r="JM36" s="735"/>
      <c r="JN36" s="735"/>
      <c r="JO36" s="735"/>
      <c r="JP36" s="735"/>
      <c r="JQ36" s="735"/>
      <c r="JR36" s="735"/>
      <c r="JS36" s="735"/>
      <c r="JT36" s="735"/>
      <c r="JU36" s="735"/>
      <c r="JV36" s="735"/>
      <c r="JW36" s="735"/>
      <c r="JX36" s="735"/>
      <c r="JY36" s="735"/>
      <c r="JZ36" s="735"/>
      <c r="KA36" s="735"/>
      <c r="KB36" s="735"/>
      <c r="KC36" s="735"/>
      <c r="KD36" s="735"/>
      <c r="KE36" s="735"/>
      <c r="KF36" s="735"/>
      <c r="KG36" s="735"/>
      <c r="KH36" s="735"/>
      <c r="KI36" s="735"/>
      <c r="KJ36" s="735"/>
      <c r="KK36" s="735"/>
      <c r="KL36" s="735"/>
      <c r="KM36" s="735"/>
      <c r="KN36" s="735"/>
      <c r="KO36" s="735"/>
      <c r="KP36" s="735"/>
      <c r="KQ36" s="735"/>
      <c r="KR36" s="735"/>
      <c r="KS36" s="735"/>
      <c r="KT36" s="735"/>
      <c r="KU36" s="735"/>
      <c r="KV36" s="735"/>
      <c r="KW36" s="735"/>
      <c r="KX36" s="735"/>
      <c r="KY36" s="735"/>
      <c r="KZ36" s="735"/>
      <c r="LA36" s="735"/>
      <c r="LB36" s="735"/>
      <c r="LC36" s="735"/>
      <c r="LD36" s="735"/>
      <c r="LE36" s="735"/>
      <c r="LF36" s="735"/>
      <c r="LG36" s="735"/>
      <c r="LH36" s="735"/>
      <c r="LI36" s="735"/>
      <c r="LJ36" s="735"/>
      <c r="LK36" s="735"/>
      <c r="LL36" s="735"/>
      <c r="LM36" s="735"/>
      <c r="LN36" s="735"/>
      <c r="LO36" s="735"/>
      <c r="LP36" s="735"/>
      <c r="LQ36" s="735"/>
      <c r="LR36" s="735"/>
      <c r="LS36" s="735"/>
      <c r="LT36" s="735"/>
      <c r="LU36" s="735"/>
      <c r="LV36" s="735"/>
      <c r="LW36" s="735"/>
      <c r="LX36" s="735"/>
      <c r="LY36" s="735"/>
      <c r="LZ36" s="735"/>
      <c r="MA36" s="735"/>
      <c r="MB36" s="735"/>
      <c r="MC36" s="735"/>
      <c r="MD36" s="735"/>
      <c r="ME36" s="735"/>
      <c r="MF36" s="735"/>
      <c r="MG36" s="735"/>
      <c r="MH36" s="735"/>
      <c r="MI36" s="735"/>
      <c r="MJ36" s="735"/>
      <c r="MK36" s="735"/>
      <c r="ML36" s="735"/>
      <c r="MM36" s="735"/>
      <c r="MN36" s="735"/>
      <c r="MO36" s="735"/>
      <c r="MP36" s="735"/>
      <c r="MQ36" s="735"/>
      <c r="MR36" s="735"/>
      <c r="MS36" s="735"/>
      <c r="MT36" s="735"/>
      <c r="MU36" s="735"/>
      <c r="MV36" s="735"/>
      <c r="MW36" s="735"/>
      <c r="MX36" s="735"/>
      <c r="MY36" s="735"/>
      <c r="MZ36" s="735"/>
      <c r="NA36" s="735"/>
      <c r="NB36" s="735"/>
      <c r="NC36" s="735"/>
      <c r="ND36" s="735"/>
      <c r="NE36" s="735"/>
      <c r="NF36" s="735"/>
      <c r="NG36" s="735"/>
      <c r="NH36" s="735"/>
      <c r="NI36" s="735"/>
      <c r="NJ36" s="735"/>
      <c r="NK36" s="735"/>
      <c r="NL36" s="735"/>
      <c r="NM36" s="735"/>
      <c r="NN36" s="735"/>
      <c r="NO36" s="735"/>
      <c r="NP36" s="735"/>
      <c r="NQ36" s="735"/>
      <c r="NR36" s="735"/>
      <c r="NS36" s="735"/>
      <c r="NT36" s="735"/>
      <c r="NU36" s="735"/>
      <c r="NV36" s="735"/>
      <c r="NW36" s="735"/>
      <c r="NX36" s="735"/>
      <c r="NY36" s="735"/>
      <c r="NZ36" s="735"/>
      <c r="OA36" s="735"/>
      <c r="OB36" s="735"/>
      <c r="OC36" s="735"/>
      <c r="OD36" s="735"/>
      <c r="OE36" s="735"/>
      <c r="OF36" s="735"/>
      <c r="OG36" s="735"/>
      <c r="OH36" s="735"/>
      <c r="OI36" s="735"/>
      <c r="OJ36" s="735"/>
      <c r="OK36" s="735"/>
      <c r="OL36" s="735"/>
      <c r="OM36" s="735"/>
      <c r="ON36" s="735"/>
      <c r="OO36" s="735"/>
      <c r="OP36" s="735"/>
      <c r="OQ36" s="735"/>
      <c r="OR36" s="735"/>
      <c r="OS36" s="735"/>
      <c r="OT36" s="735"/>
      <c r="OU36" s="735"/>
      <c r="OV36" s="735"/>
      <c r="OW36" s="735"/>
      <c r="OX36" s="735"/>
      <c r="OY36" s="735"/>
      <c r="OZ36" s="735"/>
      <c r="PA36" s="735"/>
      <c r="PB36" s="735"/>
      <c r="PC36" s="735"/>
      <c r="PD36" s="735"/>
      <c r="PE36" s="735"/>
      <c r="PF36" s="735"/>
      <c r="PG36" s="735"/>
      <c r="PH36" s="735"/>
      <c r="PI36" s="735"/>
      <c r="PJ36" s="735"/>
      <c r="PK36" s="735"/>
      <c r="PL36" s="735"/>
      <c r="PM36" s="735"/>
      <c r="PN36" s="735"/>
      <c r="PO36" s="735"/>
      <c r="PP36" s="735"/>
      <c r="PQ36" s="735"/>
      <c r="PR36" s="735"/>
      <c r="PS36" s="735"/>
      <c r="PT36" s="735"/>
      <c r="PU36" s="735"/>
      <c r="PV36" s="735"/>
      <c r="PW36" s="735"/>
      <c r="PX36" s="735"/>
      <c r="PY36" s="735"/>
      <c r="PZ36" s="735"/>
      <c r="QA36" s="735"/>
      <c r="QB36" s="735"/>
      <c r="QC36" s="735"/>
      <c r="QD36" s="735"/>
      <c r="QE36" s="735"/>
      <c r="QF36" s="735"/>
      <c r="QG36" s="735"/>
      <c r="QH36" s="735"/>
      <c r="QI36" s="735"/>
      <c r="QJ36" s="735"/>
      <c r="QK36" s="735"/>
      <c r="QL36" s="735"/>
      <c r="QM36" s="735"/>
      <c r="QN36" s="735"/>
      <c r="QO36" s="735"/>
      <c r="QP36" s="735"/>
      <c r="QQ36" s="735"/>
      <c r="QR36" s="735"/>
      <c r="QS36" s="735"/>
      <c r="QT36" s="735"/>
      <c r="QU36" s="735"/>
      <c r="QV36" s="735"/>
      <c r="QW36" s="735"/>
      <c r="QX36" s="735"/>
      <c r="QY36" s="735"/>
      <c r="QZ36" s="735"/>
      <c r="RA36" s="735"/>
      <c r="RB36" s="735"/>
      <c r="RC36" s="735"/>
      <c r="RD36" s="735"/>
      <c r="RE36" s="735"/>
      <c r="RF36" s="735"/>
      <c r="RG36" s="735"/>
      <c r="RH36" s="735"/>
      <c r="RI36" s="735"/>
      <c r="RJ36" s="735"/>
      <c r="RK36" s="735"/>
      <c r="RL36" s="735"/>
      <c r="RM36" s="735"/>
      <c r="RN36" s="735"/>
      <c r="RO36" s="735"/>
      <c r="RP36" s="735"/>
      <c r="RQ36" s="735"/>
      <c r="RR36" s="735"/>
      <c r="RS36" s="735"/>
      <c r="RT36" s="735"/>
      <c r="RU36" s="735"/>
      <c r="RV36" s="735"/>
      <c r="RW36" s="735"/>
      <c r="RX36" s="735"/>
      <c r="RY36" s="735"/>
      <c r="RZ36" s="735"/>
      <c r="SA36" s="735"/>
      <c r="SB36" s="735"/>
      <c r="SC36" s="735"/>
      <c r="SD36" s="735"/>
      <c r="SE36" s="735"/>
      <c r="SF36" s="735"/>
      <c r="SG36" s="735"/>
      <c r="SH36" s="735"/>
      <c r="SI36" s="735"/>
      <c r="SJ36" s="735"/>
      <c r="SK36" s="735"/>
      <c r="SL36" s="735"/>
      <c r="SM36" s="735"/>
      <c r="SN36" s="735"/>
      <c r="SO36" s="735"/>
      <c r="SP36" s="735"/>
      <c r="SQ36" s="735"/>
      <c r="SR36" s="735"/>
      <c r="SS36" s="735"/>
      <c r="ST36" s="735"/>
      <c r="SU36" s="735"/>
      <c r="SV36" s="735"/>
      <c r="SW36" s="735"/>
      <c r="SX36" s="735"/>
      <c r="SY36" s="735"/>
      <c r="SZ36" s="735"/>
      <c r="TA36" s="735"/>
      <c r="TB36" s="735"/>
      <c r="TC36" s="735"/>
      <c r="TD36" s="735"/>
      <c r="TE36" s="735"/>
      <c r="TF36" s="735"/>
      <c r="TG36" s="735"/>
      <c r="TH36" s="735"/>
      <c r="TI36" s="735"/>
      <c r="TJ36" s="735"/>
      <c r="TK36" s="735"/>
      <c r="TL36" s="735"/>
      <c r="TM36" s="735"/>
      <c r="TN36" s="735"/>
      <c r="TO36" s="735"/>
      <c r="TP36" s="735"/>
      <c r="TQ36" s="735"/>
      <c r="TR36" s="735"/>
      <c r="TS36" s="735"/>
      <c r="TT36" s="735"/>
      <c r="TU36" s="735"/>
      <c r="TV36" s="735"/>
      <c r="TW36" s="735"/>
      <c r="TX36" s="735"/>
      <c r="TY36" s="735"/>
      <c r="TZ36" s="735"/>
      <c r="UA36" s="735"/>
      <c r="UB36" s="735"/>
      <c r="UC36" s="735"/>
      <c r="UD36" s="735"/>
      <c r="UE36" s="735"/>
      <c r="UF36" s="735"/>
      <c r="UG36" s="735"/>
      <c r="UH36" s="735"/>
      <c r="UI36" s="735"/>
      <c r="UJ36" s="735"/>
      <c r="UK36" s="735"/>
      <c r="UL36" s="735"/>
      <c r="UM36" s="735"/>
      <c r="UN36" s="735"/>
      <c r="UO36" s="735"/>
      <c r="UP36" s="735"/>
      <c r="UQ36" s="735"/>
      <c r="UR36" s="735"/>
      <c r="US36" s="735"/>
      <c r="UT36" s="735"/>
      <c r="UU36" s="735"/>
      <c r="UV36" s="735"/>
      <c r="UW36" s="735"/>
      <c r="UX36" s="735"/>
      <c r="UY36" s="735"/>
      <c r="UZ36" s="735"/>
      <c r="VA36" s="735"/>
      <c r="VB36" s="735"/>
      <c r="VC36" s="735"/>
      <c r="VD36" s="735"/>
      <c r="VE36" s="735"/>
      <c r="VF36" s="735"/>
      <c r="VG36" s="735"/>
      <c r="VH36" s="735"/>
      <c r="VI36" s="735"/>
      <c r="VJ36" s="735"/>
      <c r="VK36" s="735"/>
      <c r="VL36" s="735"/>
      <c r="VM36" s="735"/>
      <c r="VN36" s="735"/>
      <c r="VO36" s="735"/>
      <c r="VP36" s="735"/>
      <c r="VQ36" s="735"/>
      <c r="VR36" s="735"/>
      <c r="VS36" s="735"/>
      <c r="VT36" s="735"/>
      <c r="VU36" s="735"/>
      <c r="VV36" s="735"/>
      <c r="VW36" s="735"/>
      <c r="VX36" s="735"/>
      <c r="VY36" s="735"/>
      <c r="VZ36" s="735"/>
      <c r="WA36" s="735"/>
      <c r="WB36" s="735"/>
      <c r="WC36" s="735"/>
      <c r="WD36" s="735"/>
      <c r="WE36" s="735"/>
      <c r="WF36" s="735"/>
      <c r="WG36" s="735"/>
      <c r="WH36" s="735"/>
      <c r="WI36" s="735"/>
      <c r="WJ36" s="735"/>
      <c r="WK36" s="735"/>
      <c r="WL36" s="735"/>
      <c r="WM36" s="735"/>
      <c r="WN36" s="735"/>
      <c r="WO36" s="735"/>
      <c r="WP36" s="735"/>
      <c r="WQ36" s="735"/>
      <c r="WR36" s="735"/>
      <c r="WS36" s="735"/>
      <c r="WT36" s="735"/>
      <c r="WU36" s="735"/>
      <c r="WV36" s="735"/>
      <c r="WW36" s="735"/>
      <c r="WX36" s="735"/>
      <c r="WY36" s="735"/>
      <c r="WZ36" s="735"/>
      <c r="XA36" s="735"/>
      <c r="XB36" s="735"/>
      <c r="XC36" s="735"/>
      <c r="XD36" s="735"/>
      <c r="XE36" s="735"/>
      <c r="XF36" s="735"/>
      <c r="XG36" s="735"/>
      <c r="XH36" s="735"/>
      <c r="XI36" s="735"/>
      <c r="XJ36" s="735"/>
      <c r="XK36" s="735"/>
      <c r="XL36" s="735"/>
      <c r="XM36" s="735"/>
      <c r="XN36" s="735"/>
      <c r="XO36" s="735"/>
      <c r="XP36" s="735"/>
      <c r="XQ36" s="735"/>
      <c r="XR36" s="735"/>
      <c r="XS36" s="735"/>
      <c r="XT36" s="735"/>
      <c r="XU36" s="735"/>
      <c r="XV36" s="735"/>
      <c r="XW36" s="735"/>
      <c r="XX36" s="735"/>
      <c r="XY36" s="735"/>
      <c r="XZ36" s="735"/>
      <c r="YA36" s="735"/>
      <c r="YB36" s="735"/>
      <c r="YC36" s="735"/>
      <c r="YD36" s="735"/>
      <c r="YE36" s="735"/>
      <c r="YF36" s="735"/>
      <c r="YG36" s="735"/>
      <c r="YH36" s="735"/>
      <c r="YI36" s="735"/>
      <c r="YJ36" s="735"/>
      <c r="YK36" s="735"/>
      <c r="YL36" s="735"/>
      <c r="YM36" s="735"/>
      <c r="YN36" s="735"/>
      <c r="YO36" s="735"/>
      <c r="YP36" s="735"/>
      <c r="YQ36" s="735"/>
      <c r="YR36" s="735"/>
      <c r="YS36" s="735"/>
      <c r="YT36" s="735"/>
      <c r="YU36" s="735"/>
      <c r="YV36" s="735"/>
      <c r="YW36" s="735"/>
      <c r="YX36" s="735"/>
      <c r="YY36" s="735"/>
      <c r="YZ36" s="735"/>
      <c r="ZA36" s="735"/>
      <c r="ZB36" s="735"/>
      <c r="ZC36" s="735"/>
      <c r="ZD36" s="735"/>
      <c r="ZE36" s="735"/>
      <c r="ZF36" s="735"/>
      <c r="ZG36" s="735"/>
      <c r="ZH36" s="735"/>
      <c r="ZI36" s="735"/>
      <c r="ZJ36" s="735"/>
      <c r="ZK36" s="735"/>
      <c r="ZL36" s="735"/>
      <c r="ZM36" s="735"/>
      <c r="ZN36" s="735"/>
      <c r="ZO36" s="735"/>
      <c r="ZP36" s="735"/>
      <c r="ZQ36" s="735"/>
      <c r="ZR36" s="735"/>
      <c r="ZS36" s="735"/>
      <c r="ZT36" s="735"/>
      <c r="ZU36" s="735"/>
      <c r="ZV36" s="735"/>
      <c r="ZW36" s="735"/>
      <c r="ZX36" s="735"/>
      <c r="ZY36" s="735"/>
      <c r="ZZ36" s="735"/>
      <c r="AAA36" s="735"/>
      <c r="AAB36" s="735"/>
      <c r="AAC36" s="735"/>
      <c r="AAD36" s="735"/>
      <c r="AAE36" s="735"/>
      <c r="AAF36" s="735"/>
      <c r="AAG36" s="735"/>
      <c r="AAH36" s="735"/>
      <c r="AAI36" s="735"/>
      <c r="AAJ36" s="735"/>
      <c r="AAK36" s="735"/>
      <c r="AAL36" s="735"/>
      <c r="AAM36" s="735"/>
      <c r="AAN36" s="735"/>
      <c r="AAO36" s="735"/>
      <c r="AAP36" s="735"/>
      <c r="AAQ36" s="735"/>
      <c r="AAR36" s="735"/>
      <c r="AAS36" s="735"/>
      <c r="AAT36" s="735"/>
      <c r="AAU36" s="735"/>
      <c r="AAV36" s="735"/>
      <c r="AAW36" s="735"/>
      <c r="AAX36" s="735"/>
      <c r="AAY36" s="735"/>
      <c r="AAZ36" s="735"/>
      <c r="ABA36" s="735"/>
      <c r="ABB36" s="735"/>
      <c r="ABC36" s="735"/>
      <c r="ABD36" s="735"/>
      <c r="ABE36" s="735"/>
      <c r="ABF36" s="735"/>
      <c r="ABG36" s="735"/>
      <c r="ABH36" s="735"/>
      <c r="ABI36" s="735"/>
      <c r="ABJ36" s="735"/>
      <c r="ABK36" s="735"/>
      <c r="ABL36" s="735"/>
      <c r="ABM36" s="735"/>
      <c r="ABN36" s="735"/>
      <c r="ABO36" s="735"/>
      <c r="ABP36" s="735"/>
      <c r="ABQ36" s="735"/>
      <c r="ABR36" s="735"/>
      <c r="ABS36" s="735"/>
      <c r="ABT36" s="735"/>
      <c r="ABU36" s="735"/>
      <c r="ABV36" s="735"/>
      <c r="ABW36" s="735"/>
      <c r="ABX36" s="735"/>
      <c r="ABY36" s="735"/>
      <c r="ABZ36" s="735"/>
      <c r="ACA36" s="735"/>
      <c r="ACB36" s="735"/>
      <c r="ACC36" s="735"/>
      <c r="ACD36" s="735"/>
      <c r="ACE36" s="735"/>
      <c r="ACF36" s="735"/>
      <c r="ACG36" s="735"/>
      <c r="ACH36" s="735"/>
      <c r="ACI36" s="735"/>
      <c r="ACJ36" s="735"/>
      <c r="ACK36" s="735"/>
      <c r="ACL36" s="735"/>
      <c r="ACM36" s="735"/>
      <c r="ACN36" s="735"/>
      <c r="ACO36" s="735"/>
      <c r="ACP36" s="735"/>
      <c r="ACQ36" s="735"/>
      <c r="ACR36" s="735"/>
      <c r="ACS36" s="735"/>
      <c r="ACT36" s="735"/>
      <c r="ACU36" s="735"/>
      <c r="ACV36" s="735"/>
      <c r="ACW36" s="735"/>
      <c r="ACX36" s="735"/>
      <c r="ACY36" s="735"/>
      <c r="ACZ36" s="735"/>
      <c r="ADA36" s="735"/>
      <c r="ADB36" s="735"/>
      <c r="ADC36" s="735"/>
      <c r="ADD36" s="735"/>
      <c r="ADE36" s="735"/>
      <c r="ADF36" s="735"/>
      <c r="ADG36" s="735"/>
      <c r="ADH36" s="735"/>
      <c r="ADI36" s="735"/>
      <c r="ADJ36" s="735"/>
      <c r="ADK36" s="735"/>
      <c r="ADL36" s="735"/>
      <c r="ADM36" s="735"/>
      <c r="ADN36" s="735"/>
      <c r="ADO36" s="735"/>
      <c r="ADP36" s="735"/>
      <c r="ADQ36" s="735"/>
      <c r="ADR36" s="735"/>
      <c r="ADS36" s="735"/>
      <c r="ADT36" s="735"/>
      <c r="ADU36" s="735"/>
      <c r="ADV36" s="735"/>
      <c r="ADW36" s="735"/>
      <c r="ADX36" s="735"/>
      <c r="ADY36" s="735"/>
      <c r="ADZ36" s="735"/>
      <c r="AEA36" s="735"/>
      <c r="AEB36" s="735"/>
      <c r="AEC36" s="735"/>
      <c r="AED36" s="735"/>
      <c r="AEE36" s="735"/>
      <c r="AEF36" s="735"/>
      <c r="AEG36" s="735"/>
      <c r="AEH36" s="735"/>
      <c r="AEI36" s="735"/>
      <c r="AEJ36" s="735"/>
      <c r="AEK36" s="735"/>
      <c r="AEL36" s="735"/>
      <c r="AEM36" s="735"/>
      <c r="AEN36" s="735"/>
      <c r="AEO36" s="735"/>
      <c r="AEP36" s="735"/>
      <c r="AEQ36" s="735"/>
      <c r="AER36" s="735"/>
      <c r="AES36" s="735"/>
      <c r="AET36" s="735"/>
      <c r="AEU36" s="735"/>
      <c r="AEV36" s="735"/>
      <c r="AEW36" s="735"/>
      <c r="AEX36" s="735"/>
      <c r="AEY36" s="735"/>
      <c r="AEZ36" s="735"/>
      <c r="AFA36" s="735"/>
      <c r="AFB36" s="735"/>
      <c r="AFC36" s="735"/>
      <c r="AFD36" s="735"/>
      <c r="AFE36" s="735"/>
      <c r="AFF36" s="735"/>
      <c r="AFG36" s="735"/>
      <c r="AFH36" s="735"/>
      <c r="AFI36" s="735"/>
      <c r="AFJ36" s="735"/>
      <c r="AFK36" s="735"/>
      <c r="AFL36" s="735"/>
      <c r="AFM36" s="735"/>
      <c r="AFN36" s="735"/>
      <c r="AFO36" s="735"/>
      <c r="AFP36" s="735"/>
      <c r="AFQ36" s="735"/>
      <c r="AFR36" s="735"/>
      <c r="AFS36" s="735"/>
      <c r="AFT36" s="735"/>
      <c r="AFU36" s="735"/>
      <c r="AFV36" s="735"/>
      <c r="AFW36" s="735"/>
      <c r="AFX36" s="735"/>
      <c r="AFY36" s="735"/>
      <c r="AFZ36" s="735"/>
      <c r="AGA36" s="735"/>
      <c r="AGB36" s="735"/>
      <c r="AGC36" s="735"/>
      <c r="AGD36" s="735"/>
      <c r="AGE36" s="735"/>
      <c r="AGF36" s="735"/>
      <c r="AGG36" s="735"/>
      <c r="AGH36" s="735"/>
      <c r="AGI36" s="735"/>
      <c r="AGJ36" s="735"/>
      <c r="AGK36" s="735"/>
      <c r="AGL36" s="735"/>
      <c r="AGM36" s="735"/>
      <c r="AGN36" s="735"/>
      <c r="AGO36" s="735"/>
      <c r="AGP36" s="735"/>
      <c r="AGQ36" s="735"/>
      <c r="AGR36" s="735"/>
      <c r="AGS36" s="735"/>
      <c r="AGT36" s="735"/>
      <c r="AGU36" s="735"/>
      <c r="AGV36" s="735"/>
      <c r="AGW36" s="735"/>
      <c r="AGX36" s="735"/>
      <c r="AGY36" s="735"/>
      <c r="AGZ36" s="735"/>
      <c r="AHA36" s="735"/>
      <c r="AHB36" s="735"/>
      <c r="AHC36" s="735"/>
      <c r="AHD36" s="735"/>
      <c r="AHE36" s="735"/>
      <c r="AHF36" s="735"/>
      <c r="AHG36" s="735"/>
      <c r="AHH36" s="735"/>
      <c r="AHI36" s="735"/>
      <c r="AHJ36" s="735"/>
      <c r="AHK36" s="735"/>
      <c r="AHL36" s="735"/>
      <c r="AHM36" s="735"/>
      <c r="AHN36" s="735"/>
      <c r="AHO36" s="735"/>
      <c r="AHP36" s="735"/>
      <c r="AHQ36" s="735"/>
      <c r="AHR36" s="735"/>
      <c r="AHS36" s="735"/>
      <c r="AHT36" s="735"/>
      <c r="AHU36" s="735"/>
      <c r="AHV36" s="735"/>
      <c r="AHW36" s="735"/>
      <c r="AHX36" s="735"/>
      <c r="AHY36" s="735"/>
      <c r="AHZ36" s="735"/>
      <c r="AIA36" s="735"/>
      <c r="AIB36" s="735"/>
      <c r="AIC36" s="735"/>
      <c r="AID36" s="735"/>
      <c r="AIE36" s="735"/>
      <c r="AIF36" s="735"/>
      <c r="AIG36" s="735"/>
      <c r="AIH36" s="735"/>
      <c r="AII36" s="735"/>
      <c r="AIJ36" s="735"/>
      <c r="AIK36" s="735"/>
      <c r="AIL36" s="735"/>
      <c r="AIM36" s="735"/>
      <c r="AIN36" s="735"/>
      <c r="AIO36" s="735"/>
      <c r="AIP36" s="735"/>
      <c r="AIQ36" s="735"/>
      <c r="AIR36" s="735"/>
      <c r="AIS36" s="735"/>
      <c r="AIT36" s="735"/>
      <c r="AIU36" s="735"/>
      <c r="AIV36" s="735"/>
      <c r="AIW36" s="735"/>
      <c r="AIX36" s="735"/>
      <c r="AIY36" s="735"/>
      <c r="AIZ36" s="735"/>
      <c r="AJA36" s="735"/>
      <c r="AJB36" s="735"/>
      <c r="AJC36" s="735"/>
      <c r="AJD36" s="735"/>
      <c r="AJE36" s="735"/>
      <c r="AJF36" s="735"/>
      <c r="AJG36" s="735"/>
      <c r="AJH36" s="735"/>
      <c r="AJI36" s="735"/>
      <c r="AJJ36" s="735"/>
      <c r="AJK36" s="735"/>
      <c r="AJL36" s="735"/>
      <c r="AJM36" s="735"/>
      <c r="AJN36" s="735"/>
      <c r="AJO36" s="735"/>
      <c r="AJP36" s="735"/>
      <c r="AJQ36" s="735"/>
      <c r="AJR36" s="735"/>
      <c r="AJS36" s="735"/>
      <c r="AJT36" s="735"/>
      <c r="AJU36" s="735"/>
      <c r="AJV36" s="735"/>
      <c r="AJW36" s="735"/>
      <c r="AJX36" s="735"/>
      <c r="AJY36" s="735"/>
      <c r="AJZ36" s="735"/>
      <c r="AKA36" s="735"/>
      <c r="AKB36" s="735"/>
      <c r="AKC36" s="735"/>
      <c r="AKD36" s="735"/>
      <c r="AKE36" s="735"/>
      <c r="AKF36" s="735"/>
      <c r="AKG36" s="735"/>
      <c r="AKH36" s="735"/>
      <c r="AKI36" s="735"/>
      <c r="AKJ36" s="735"/>
      <c r="AKK36" s="735"/>
      <c r="AKL36" s="735"/>
      <c r="AKM36" s="735"/>
      <c r="AKN36" s="735"/>
      <c r="AKO36" s="735"/>
      <c r="AKP36" s="735"/>
      <c r="AKQ36" s="735"/>
      <c r="AKR36" s="735"/>
      <c r="AKS36" s="735"/>
      <c r="AKT36" s="735"/>
      <c r="AKU36" s="735"/>
      <c r="AKV36" s="735"/>
      <c r="AKW36" s="735"/>
      <c r="AKX36" s="735"/>
      <c r="AKY36" s="735"/>
      <c r="AKZ36" s="735"/>
      <c r="ALA36" s="735"/>
      <c r="ALB36" s="735"/>
      <c r="ALC36" s="735"/>
      <c r="ALD36" s="735"/>
      <c r="ALE36" s="735"/>
      <c r="ALF36" s="735"/>
      <c r="ALG36" s="735"/>
      <c r="ALH36" s="735"/>
      <c r="ALI36" s="735"/>
      <c r="ALJ36" s="735"/>
      <c r="ALK36" s="735"/>
      <c r="ALL36" s="735"/>
      <c r="ALM36" s="735"/>
      <c r="ALN36" s="735"/>
      <c r="ALO36" s="735"/>
      <c r="ALP36" s="735"/>
      <c r="ALQ36" s="735"/>
      <c r="ALR36" s="735"/>
      <c r="ALS36" s="735"/>
      <c r="ALT36" s="735"/>
      <c r="ALU36" s="735"/>
      <c r="ALV36" s="735"/>
      <c r="ALW36" s="735"/>
      <c r="ALX36" s="735"/>
      <c r="ALY36" s="735"/>
      <c r="ALZ36" s="735"/>
      <c r="AMA36" s="735"/>
      <c r="AMB36" s="735"/>
      <c r="AMC36" s="735"/>
      <c r="AMD36" s="735"/>
      <c r="AME36" s="735"/>
      <c r="AMF36" s="735"/>
      <c r="AMG36" s="735"/>
      <c r="AMH36" s="735"/>
      <c r="AMI36" s="735"/>
      <c r="AMJ36" s="735"/>
      <c r="AMK36" s="735"/>
      <c r="AML36" s="735"/>
      <c r="AMM36" s="735"/>
      <c r="AMN36" s="735"/>
      <c r="AMO36" s="735"/>
      <c r="AMP36" s="735"/>
      <c r="AMQ36" s="735"/>
      <c r="AMR36" s="735"/>
      <c r="AMS36" s="735"/>
      <c r="AMT36" s="735"/>
      <c r="AMU36" s="735"/>
      <c r="AMV36" s="735"/>
      <c r="AMW36" s="735"/>
      <c r="AMX36" s="735"/>
      <c r="AMY36" s="735"/>
      <c r="AMZ36" s="735"/>
      <c r="ANA36" s="735"/>
      <c r="ANB36" s="735"/>
      <c r="ANC36" s="735"/>
      <c r="AND36" s="735"/>
      <c r="ANE36" s="735"/>
      <c r="ANF36" s="735"/>
      <c r="ANG36" s="735"/>
      <c r="ANH36" s="735"/>
      <c r="ANI36" s="735"/>
      <c r="ANJ36" s="735"/>
      <c r="ANK36" s="735"/>
      <c r="ANL36" s="735"/>
      <c r="ANM36" s="735"/>
      <c r="ANN36" s="735"/>
      <c r="ANO36" s="735"/>
      <c r="ANP36" s="735"/>
      <c r="ANQ36" s="735"/>
      <c r="ANR36" s="735"/>
      <c r="ANS36" s="735"/>
      <c r="ANT36" s="735"/>
      <c r="ANU36" s="735"/>
      <c r="ANV36" s="735"/>
      <c r="ANW36" s="735"/>
      <c r="ANX36" s="735"/>
      <c r="ANY36" s="735"/>
      <c r="ANZ36" s="735"/>
      <c r="AOA36" s="735"/>
      <c r="AOB36" s="735"/>
      <c r="AOC36" s="735"/>
      <c r="AOD36" s="735"/>
      <c r="AOE36" s="735"/>
      <c r="AOF36" s="735"/>
      <c r="AOG36" s="735"/>
      <c r="AOH36" s="735"/>
      <c r="AOI36" s="735"/>
      <c r="AOJ36" s="735"/>
      <c r="AOK36" s="735"/>
      <c r="AOL36" s="735"/>
      <c r="AOM36" s="735"/>
      <c r="AON36" s="735"/>
      <c r="AOO36" s="735"/>
      <c r="AOP36" s="735"/>
      <c r="AOQ36" s="735"/>
      <c r="AOR36" s="735"/>
      <c r="AOS36" s="735"/>
      <c r="AOT36" s="735"/>
      <c r="AOU36" s="735"/>
      <c r="AOV36" s="735"/>
      <c r="AOW36" s="735"/>
      <c r="AOX36" s="735"/>
      <c r="AOY36" s="735"/>
      <c r="AOZ36" s="735"/>
      <c r="APA36" s="735"/>
      <c r="APB36" s="735"/>
      <c r="APC36" s="735"/>
      <c r="APD36" s="735"/>
      <c r="APE36" s="735"/>
      <c r="APF36" s="735"/>
      <c r="APG36" s="735"/>
      <c r="APH36" s="735"/>
      <c r="API36" s="735"/>
      <c r="APJ36" s="735"/>
      <c r="APK36" s="735"/>
      <c r="APL36" s="735"/>
      <c r="APM36" s="735"/>
      <c r="APN36" s="735"/>
      <c r="APO36" s="735"/>
      <c r="APP36" s="735"/>
      <c r="APQ36" s="735"/>
      <c r="APR36" s="735"/>
      <c r="APS36" s="735"/>
      <c r="APT36" s="735"/>
      <c r="APU36" s="735"/>
      <c r="APV36" s="735"/>
      <c r="APW36" s="735"/>
      <c r="APX36" s="735"/>
      <c r="APY36" s="735"/>
      <c r="APZ36" s="735"/>
      <c r="AQA36" s="735"/>
      <c r="AQB36" s="735"/>
      <c r="AQC36" s="735"/>
      <c r="AQD36" s="735"/>
      <c r="AQE36" s="735"/>
      <c r="AQF36" s="735"/>
      <c r="AQG36" s="735"/>
      <c r="AQH36" s="735"/>
      <c r="AQI36" s="735"/>
      <c r="AQJ36" s="735"/>
      <c r="AQK36" s="735"/>
      <c r="AQL36" s="735"/>
      <c r="AQM36" s="735"/>
      <c r="AQN36" s="735"/>
      <c r="AQO36" s="735"/>
      <c r="AQP36" s="735"/>
      <c r="AQQ36" s="735"/>
      <c r="AQR36" s="735"/>
      <c r="AQS36" s="735"/>
      <c r="AQT36" s="735"/>
      <c r="AQU36" s="735"/>
      <c r="AQV36" s="735"/>
      <c r="AQW36" s="735"/>
      <c r="AQX36" s="735"/>
      <c r="AQY36" s="735"/>
      <c r="AQZ36" s="735"/>
      <c r="ARA36" s="735"/>
      <c r="ARB36" s="735"/>
      <c r="ARC36" s="735"/>
      <c r="ARD36" s="735"/>
      <c r="ARE36" s="735"/>
      <c r="ARF36" s="735"/>
      <c r="ARG36" s="735"/>
      <c r="ARH36" s="735"/>
      <c r="ARI36" s="735"/>
      <c r="ARJ36" s="735"/>
      <c r="ARK36" s="735"/>
      <c r="ARL36" s="735"/>
      <c r="ARM36" s="735"/>
      <c r="ARN36" s="735"/>
      <c r="ARO36" s="735"/>
      <c r="ARP36" s="735"/>
      <c r="ARQ36" s="735"/>
      <c r="ARR36" s="735"/>
      <c r="ARS36" s="735"/>
      <c r="ART36" s="735"/>
      <c r="ARU36" s="735"/>
      <c r="ARV36" s="735"/>
      <c r="ARW36" s="735"/>
      <c r="ARX36" s="735"/>
      <c r="ARY36" s="735"/>
      <c r="ARZ36" s="735"/>
      <c r="ASA36" s="735"/>
      <c r="ASB36" s="735"/>
      <c r="ASC36" s="735"/>
      <c r="ASD36" s="735"/>
      <c r="ASE36" s="735"/>
      <c r="ASF36" s="735"/>
      <c r="ASG36" s="735"/>
      <c r="ASH36" s="735"/>
      <c r="ASI36" s="735"/>
      <c r="ASJ36" s="735"/>
      <c r="ASK36" s="735"/>
      <c r="ASL36" s="735"/>
      <c r="ASM36" s="735"/>
      <c r="ASN36" s="735"/>
      <c r="ASO36" s="735"/>
      <c r="ASP36" s="735"/>
      <c r="ASQ36" s="735"/>
      <c r="ASR36" s="735"/>
      <c r="ASS36" s="735"/>
      <c r="AST36" s="735"/>
      <c r="ASU36" s="735"/>
      <c r="ASV36" s="735"/>
      <c r="ASW36" s="735"/>
      <c r="ASX36" s="735"/>
      <c r="ASY36" s="735"/>
      <c r="ASZ36" s="735"/>
      <c r="ATA36" s="735"/>
      <c r="ATB36" s="735"/>
      <c r="ATC36" s="735"/>
      <c r="ATD36" s="735"/>
      <c r="ATE36" s="735"/>
      <c r="ATF36" s="735"/>
      <c r="ATG36" s="735"/>
      <c r="ATH36" s="735"/>
      <c r="ATI36" s="735"/>
      <c r="ATJ36" s="735"/>
      <c r="ATK36" s="735"/>
      <c r="ATL36" s="735"/>
      <c r="ATM36" s="735"/>
      <c r="ATN36" s="735"/>
      <c r="ATO36" s="735"/>
      <c r="ATP36" s="735"/>
      <c r="ATQ36" s="735"/>
      <c r="ATR36" s="735"/>
      <c r="ATS36" s="735"/>
      <c r="ATT36" s="735"/>
      <c r="ATU36" s="735"/>
      <c r="ATV36" s="735"/>
      <c r="ATW36" s="735"/>
      <c r="ATX36" s="735"/>
      <c r="ATY36" s="735"/>
      <c r="ATZ36" s="735"/>
      <c r="AUA36" s="735"/>
      <c r="AUB36" s="735"/>
      <c r="AUC36" s="735"/>
      <c r="AUD36" s="735"/>
      <c r="AUE36" s="735"/>
      <c r="AUF36" s="735"/>
      <c r="AUG36" s="735"/>
      <c r="AUH36" s="735"/>
      <c r="AUI36" s="735"/>
      <c r="AUJ36" s="735"/>
      <c r="AUK36" s="735"/>
      <c r="AUL36" s="735"/>
      <c r="AUM36" s="735"/>
      <c r="AUN36" s="735"/>
      <c r="AUO36" s="735"/>
      <c r="AUP36" s="735"/>
      <c r="AUQ36" s="735"/>
      <c r="AUR36" s="735"/>
      <c r="AUS36" s="735"/>
      <c r="AUT36" s="735"/>
      <c r="AUU36" s="735"/>
      <c r="AUV36" s="735"/>
      <c r="AUW36" s="735"/>
      <c r="AUX36" s="735"/>
      <c r="AUY36" s="735"/>
      <c r="AUZ36" s="735"/>
      <c r="AVA36" s="735"/>
      <c r="AVB36" s="735"/>
      <c r="AVC36" s="735"/>
      <c r="AVD36" s="735"/>
      <c r="AVE36" s="735"/>
      <c r="AVF36" s="735"/>
      <c r="AVG36" s="735"/>
      <c r="AVH36" s="735"/>
      <c r="AVI36" s="735"/>
      <c r="AVJ36" s="735"/>
      <c r="AVK36" s="735"/>
      <c r="AVL36" s="735"/>
      <c r="AVM36" s="735"/>
      <c r="AVN36" s="735"/>
      <c r="AVO36" s="735"/>
      <c r="AVP36" s="735"/>
      <c r="AVQ36" s="735"/>
      <c r="AVR36" s="735"/>
      <c r="AVS36" s="735"/>
      <c r="AVT36" s="735"/>
      <c r="AVU36" s="735"/>
      <c r="AVV36" s="735"/>
      <c r="AVW36" s="735"/>
      <c r="AVX36" s="735"/>
      <c r="AVY36" s="735"/>
      <c r="AVZ36" s="735"/>
      <c r="AWA36" s="735"/>
      <c r="AWB36" s="735"/>
      <c r="AWC36" s="735"/>
      <c r="AWD36" s="735"/>
      <c r="AWE36" s="735"/>
      <c r="AWF36" s="735"/>
      <c r="AWG36" s="735"/>
      <c r="AWH36" s="735"/>
      <c r="AWI36" s="735"/>
      <c r="AWJ36" s="735"/>
      <c r="AWK36" s="735"/>
      <c r="AWL36" s="735"/>
      <c r="AWM36" s="735"/>
      <c r="AWN36" s="735"/>
      <c r="AWO36" s="735"/>
      <c r="AWP36" s="735"/>
      <c r="AWQ36" s="735"/>
      <c r="AWR36" s="735"/>
      <c r="AWS36" s="735"/>
      <c r="AWT36" s="735"/>
      <c r="AWU36" s="735"/>
      <c r="AWV36" s="735"/>
      <c r="AWW36" s="735"/>
      <c r="AWX36" s="735"/>
      <c r="AWY36" s="735"/>
      <c r="AWZ36" s="735"/>
      <c r="AXA36" s="735"/>
      <c r="AXB36" s="735"/>
      <c r="AXC36" s="735"/>
      <c r="AXD36" s="735"/>
      <c r="AXE36" s="735"/>
      <c r="AXF36" s="735"/>
      <c r="AXG36" s="735"/>
      <c r="AXH36" s="735"/>
      <c r="AXI36" s="735"/>
      <c r="AXJ36" s="735"/>
      <c r="AXK36" s="735"/>
      <c r="AXL36" s="735"/>
      <c r="AXM36" s="735"/>
      <c r="AXN36" s="735"/>
      <c r="AXO36" s="735"/>
      <c r="AXP36" s="735"/>
      <c r="AXQ36" s="735"/>
      <c r="AXR36" s="735"/>
      <c r="AXS36" s="735"/>
      <c r="AXT36" s="735"/>
      <c r="AXU36" s="735"/>
      <c r="AXV36" s="735"/>
      <c r="AXW36" s="735"/>
      <c r="AXX36" s="735"/>
      <c r="AXY36" s="735"/>
      <c r="AXZ36" s="735"/>
      <c r="AYA36" s="735"/>
      <c r="AYB36" s="735"/>
      <c r="AYC36" s="735"/>
      <c r="AYD36" s="735"/>
      <c r="AYE36" s="735"/>
      <c r="AYF36" s="735"/>
      <c r="AYG36" s="735"/>
      <c r="AYH36" s="735"/>
      <c r="AYI36" s="735"/>
      <c r="AYJ36" s="735"/>
      <c r="AYK36" s="735"/>
      <c r="AYL36" s="735"/>
      <c r="AYM36" s="735"/>
      <c r="AYN36" s="735"/>
      <c r="AYO36" s="735"/>
      <c r="AYP36" s="735"/>
      <c r="AYQ36" s="735"/>
      <c r="AYR36" s="735"/>
      <c r="AYS36" s="735"/>
      <c r="AYT36" s="735"/>
      <c r="AYU36" s="735"/>
      <c r="AYV36" s="735"/>
      <c r="AYW36" s="735"/>
      <c r="AYX36" s="735"/>
      <c r="AYY36" s="735"/>
      <c r="AYZ36" s="735"/>
      <c r="AZA36" s="735"/>
      <c r="AZB36" s="735"/>
      <c r="AZC36" s="735"/>
      <c r="AZD36" s="735"/>
      <c r="AZE36" s="735"/>
      <c r="AZF36" s="735"/>
      <c r="AZG36" s="735"/>
      <c r="AZH36" s="735"/>
      <c r="AZI36" s="735"/>
      <c r="AZJ36" s="735"/>
      <c r="AZK36" s="735"/>
      <c r="AZL36" s="735"/>
      <c r="AZM36" s="735"/>
      <c r="AZN36" s="735"/>
      <c r="AZO36" s="735"/>
      <c r="AZP36" s="735"/>
      <c r="AZQ36" s="735"/>
      <c r="AZR36" s="735"/>
      <c r="AZS36" s="735"/>
      <c r="AZT36" s="735"/>
      <c r="AZU36" s="735"/>
      <c r="AZV36" s="735"/>
      <c r="AZW36" s="735"/>
      <c r="AZX36" s="735"/>
      <c r="AZY36" s="735"/>
      <c r="AZZ36" s="735"/>
      <c r="BAA36" s="735"/>
      <c r="BAB36" s="735"/>
      <c r="BAC36" s="735"/>
      <c r="BAD36" s="735"/>
      <c r="BAE36" s="735"/>
      <c r="BAF36" s="735"/>
      <c r="BAG36" s="735"/>
      <c r="BAH36" s="735"/>
      <c r="BAI36" s="735"/>
      <c r="BAJ36" s="735"/>
      <c r="BAK36" s="735"/>
      <c r="BAL36" s="735"/>
      <c r="BAM36" s="735"/>
      <c r="BAN36" s="735"/>
      <c r="BAO36" s="735"/>
      <c r="BAP36" s="735"/>
      <c r="BAQ36" s="735"/>
      <c r="BAR36" s="735"/>
      <c r="BAS36" s="735"/>
      <c r="BAT36" s="735"/>
      <c r="BAU36" s="735"/>
      <c r="BAV36" s="735"/>
      <c r="BAW36" s="735"/>
      <c r="BAX36" s="735"/>
      <c r="BAY36" s="735"/>
      <c r="BAZ36" s="735"/>
      <c r="BBA36" s="735"/>
      <c r="BBB36" s="735"/>
      <c r="BBC36" s="735"/>
      <c r="BBD36" s="735"/>
      <c r="BBE36" s="735"/>
      <c r="BBF36" s="735"/>
      <c r="BBG36" s="735"/>
      <c r="BBH36" s="735"/>
      <c r="BBI36" s="735"/>
      <c r="BBJ36" s="735"/>
      <c r="BBK36" s="735"/>
      <c r="BBL36" s="735"/>
      <c r="BBM36" s="735"/>
      <c r="BBN36" s="735"/>
      <c r="BBO36" s="735"/>
      <c r="BBP36" s="735"/>
      <c r="BBQ36" s="735"/>
      <c r="BBR36" s="735"/>
      <c r="BBS36" s="735"/>
      <c r="BBT36" s="735"/>
      <c r="BBU36" s="735"/>
      <c r="BBV36" s="735"/>
      <c r="BBW36" s="735"/>
      <c r="BBX36" s="735"/>
      <c r="BBY36" s="735"/>
      <c r="BBZ36" s="735"/>
      <c r="BCA36" s="735"/>
      <c r="BCB36" s="735"/>
      <c r="BCC36" s="735"/>
      <c r="BCD36" s="735"/>
      <c r="BCE36" s="735"/>
      <c r="BCF36" s="735"/>
      <c r="BCG36" s="735"/>
      <c r="BCH36" s="735"/>
      <c r="BCI36" s="735"/>
      <c r="BCJ36" s="735"/>
      <c r="BCK36" s="735"/>
      <c r="BCL36" s="735"/>
      <c r="BCM36" s="735"/>
      <c r="BCN36" s="735"/>
      <c r="BCO36" s="735"/>
      <c r="BCP36" s="735"/>
      <c r="BCQ36" s="735"/>
      <c r="BCR36" s="735"/>
      <c r="BCS36" s="735"/>
      <c r="BCT36" s="735"/>
      <c r="BCU36" s="735"/>
      <c r="BCV36" s="735"/>
      <c r="BCW36" s="735"/>
      <c r="BCX36" s="735"/>
      <c r="BCY36" s="735"/>
      <c r="BCZ36" s="735"/>
      <c r="BDA36" s="735"/>
      <c r="BDB36" s="735"/>
      <c r="BDC36" s="735"/>
      <c r="BDD36" s="735"/>
      <c r="BDE36" s="735"/>
      <c r="BDF36" s="735"/>
      <c r="BDG36" s="735"/>
      <c r="BDH36" s="735"/>
      <c r="BDI36" s="735"/>
      <c r="BDJ36" s="735"/>
      <c r="BDK36" s="735"/>
      <c r="BDL36" s="735"/>
      <c r="BDM36" s="735"/>
      <c r="BDN36" s="735"/>
      <c r="BDO36" s="735"/>
      <c r="BDP36" s="735"/>
      <c r="BDQ36" s="735"/>
      <c r="BDR36" s="735"/>
      <c r="BDS36" s="735"/>
      <c r="BDT36" s="735"/>
      <c r="BDU36" s="735"/>
      <c r="BDV36" s="735"/>
      <c r="BDW36" s="735"/>
      <c r="BDX36" s="735"/>
      <c r="BDY36" s="735"/>
      <c r="BDZ36" s="735"/>
      <c r="BEA36" s="735"/>
      <c r="BEB36" s="735"/>
      <c r="BEC36" s="735"/>
      <c r="BED36" s="735"/>
      <c r="BEE36" s="735"/>
      <c r="BEF36" s="735"/>
      <c r="BEG36" s="735"/>
      <c r="BEH36" s="735"/>
      <c r="BEI36" s="735"/>
      <c r="BEJ36" s="735"/>
      <c r="BEK36" s="735"/>
      <c r="BEL36" s="735"/>
      <c r="BEM36" s="735"/>
      <c r="BEN36" s="735"/>
      <c r="BEO36" s="735"/>
      <c r="BEP36" s="735"/>
      <c r="BEQ36" s="735"/>
      <c r="BER36" s="735"/>
      <c r="BES36" s="735"/>
      <c r="BET36" s="735"/>
      <c r="BEU36" s="735"/>
      <c r="BEV36" s="735"/>
      <c r="BEW36" s="735"/>
      <c r="BEX36" s="735"/>
      <c r="BEY36" s="735"/>
      <c r="BEZ36" s="735"/>
      <c r="BFA36" s="735"/>
      <c r="BFB36" s="735"/>
      <c r="BFC36" s="735"/>
      <c r="BFD36" s="735"/>
      <c r="BFE36" s="735"/>
      <c r="BFF36" s="735"/>
      <c r="BFG36" s="735"/>
      <c r="BFH36" s="735"/>
      <c r="BFI36" s="735"/>
      <c r="BFJ36" s="735"/>
      <c r="BFK36" s="735"/>
      <c r="BFL36" s="735"/>
      <c r="BFM36" s="735"/>
      <c r="BFN36" s="735"/>
      <c r="BFO36" s="735"/>
      <c r="BFP36" s="735"/>
      <c r="BFQ36" s="735"/>
      <c r="BFR36" s="735"/>
      <c r="BFS36" s="735"/>
      <c r="BFT36" s="735"/>
      <c r="BFU36" s="735"/>
      <c r="BFV36" s="735"/>
      <c r="BFW36" s="735"/>
      <c r="BFX36" s="735"/>
      <c r="BFY36" s="735"/>
      <c r="BFZ36" s="735"/>
      <c r="BGA36" s="735"/>
      <c r="BGB36" s="735"/>
      <c r="BGC36" s="735"/>
      <c r="BGD36" s="735"/>
      <c r="BGE36" s="735"/>
      <c r="BGF36" s="735"/>
      <c r="BGG36" s="735"/>
      <c r="BGH36" s="735"/>
      <c r="BGI36" s="735"/>
      <c r="BGJ36" s="735"/>
      <c r="BGK36" s="735"/>
      <c r="BGL36" s="735"/>
      <c r="BGM36" s="735"/>
      <c r="BGN36" s="735"/>
      <c r="BGO36" s="735"/>
      <c r="BGP36" s="735"/>
      <c r="BGQ36" s="735"/>
      <c r="BGR36" s="735"/>
      <c r="BGS36" s="735"/>
      <c r="BGT36" s="735"/>
      <c r="BGU36" s="735"/>
      <c r="BGV36" s="735"/>
      <c r="BGW36" s="735"/>
      <c r="BGX36" s="735"/>
      <c r="BGY36" s="735"/>
      <c r="BGZ36" s="735"/>
      <c r="BHA36" s="735"/>
      <c r="BHB36" s="735"/>
      <c r="BHC36" s="735"/>
      <c r="BHD36" s="735"/>
      <c r="BHE36" s="735"/>
      <c r="BHF36" s="735"/>
      <c r="BHG36" s="735"/>
      <c r="BHH36" s="735"/>
      <c r="BHI36" s="735"/>
      <c r="BHJ36" s="735"/>
      <c r="BHK36" s="735"/>
      <c r="BHL36" s="735"/>
      <c r="BHM36" s="735"/>
      <c r="BHN36" s="735"/>
      <c r="BHO36" s="735"/>
      <c r="BHP36" s="735"/>
      <c r="BHQ36" s="735"/>
      <c r="BHR36" s="735"/>
      <c r="BHS36" s="735"/>
      <c r="BHT36" s="735"/>
      <c r="BHU36" s="735"/>
      <c r="BHV36" s="735"/>
      <c r="BHW36" s="735"/>
      <c r="BHX36" s="735"/>
      <c r="BHY36" s="735"/>
      <c r="BHZ36" s="735"/>
      <c r="BIA36" s="735"/>
      <c r="BIB36" s="735"/>
      <c r="BIC36" s="735"/>
      <c r="BID36" s="735"/>
      <c r="BIE36" s="735"/>
      <c r="BIF36" s="735"/>
      <c r="BIG36" s="735"/>
      <c r="BIH36" s="735"/>
      <c r="BII36" s="735"/>
      <c r="BIJ36" s="735"/>
      <c r="BIK36" s="735"/>
      <c r="BIL36" s="735"/>
      <c r="BIM36" s="735"/>
      <c r="BIN36" s="735"/>
      <c r="BIO36" s="735"/>
      <c r="BIP36" s="735"/>
      <c r="BIQ36" s="735"/>
      <c r="BIR36" s="735"/>
      <c r="BIS36" s="735"/>
      <c r="BIT36" s="735"/>
      <c r="BIU36" s="735"/>
      <c r="BIV36" s="735"/>
      <c r="BIW36" s="735"/>
      <c r="BIX36" s="735"/>
      <c r="BIY36" s="735"/>
      <c r="BIZ36" s="735"/>
      <c r="BJA36" s="735"/>
      <c r="BJB36" s="735"/>
      <c r="BJC36" s="735"/>
      <c r="BJD36" s="735"/>
      <c r="BJE36" s="735"/>
      <c r="BJF36" s="735"/>
      <c r="BJG36" s="735"/>
      <c r="BJH36" s="735"/>
      <c r="BJI36" s="735"/>
      <c r="BJJ36" s="735"/>
      <c r="BJK36" s="735"/>
      <c r="BJL36" s="735"/>
      <c r="BJM36" s="735"/>
      <c r="BJN36" s="735"/>
      <c r="BJO36" s="735"/>
      <c r="BJP36" s="735"/>
      <c r="BJQ36" s="735"/>
      <c r="BJR36" s="735"/>
      <c r="BJS36" s="735"/>
      <c r="BJT36" s="735"/>
      <c r="BJU36" s="735"/>
      <c r="BJV36" s="735"/>
      <c r="BJW36" s="735"/>
      <c r="BJX36" s="735"/>
      <c r="BJY36" s="735"/>
      <c r="BJZ36" s="735"/>
      <c r="BKA36" s="735"/>
      <c r="BKB36" s="735"/>
      <c r="BKC36" s="735"/>
      <c r="BKD36" s="735"/>
      <c r="BKE36" s="735"/>
      <c r="BKF36" s="735"/>
      <c r="BKG36" s="735"/>
      <c r="BKH36" s="735"/>
      <c r="BKI36" s="735"/>
      <c r="BKJ36" s="735"/>
      <c r="BKK36" s="735"/>
      <c r="BKL36" s="735"/>
      <c r="BKM36" s="735"/>
      <c r="BKN36" s="735"/>
      <c r="BKO36" s="735"/>
      <c r="BKP36" s="735"/>
      <c r="BKQ36" s="735"/>
      <c r="BKR36" s="735"/>
      <c r="BKS36" s="735"/>
      <c r="BKT36" s="735"/>
      <c r="BKU36" s="735"/>
      <c r="BKV36" s="735"/>
      <c r="BKW36" s="735"/>
      <c r="BKX36" s="735"/>
      <c r="BKY36" s="735"/>
      <c r="BKZ36" s="735"/>
      <c r="BLA36" s="735"/>
      <c r="BLB36" s="735"/>
      <c r="BLC36" s="735"/>
      <c r="BLD36" s="735"/>
      <c r="BLE36" s="735"/>
      <c r="BLF36" s="735"/>
      <c r="BLG36" s="735"/>
      <c r="BLH36" s="735"/>
      <c r="BLI36" s="735"/>
      <c r="BLJ36" s="735"/>
      <c r="BLK36" s="735"/>
      <c r="BLL36" s="735"/>
      <c r="BLM36" s="735"/>
      <c r="BLN36" s="735"/>
      <c r="BLO36" s="735"/>
      <c r="BLP36" s="735"/>
      <c r="BLQ36" s="735"/>
      <c r="BLR36" s="735"/>
      <c r="BLS36" s="735"/>
      <c r="BLT36" s="735"/>
      <c r="BLU36" s="735"/>
      <c r="BLV36" s="735"/>
      <c r="BLW36" s="735"/>
      <c r="BLX36" s="735"/>
      <c r="BLY36" s="735"/>
      <c r="BLZ36" s="735"/>
      <c r="BMA36" s="735"/>
      <c r="BMB36" s="735"/>
      <c r="BMC36" s="735"/>
      <c r="BMD36" s="735"/>
      <c r="BME36" s="735"/>
      <c r="BMF36" s="735"/>
      <c r="BMG36" s="735"/>
      <c r="BMH36" s="735"/>
      <c r="BMI36" s="735"/>
      <c r="BMJ36" s="735"/>
      <c r="BMK36" s="735"/>
      <c r="BML36" s="735"/>
      <c r="BMM36" s="735"/>
      <c r="BMN36" s="735"/>
      <c r="BMO36" s="735"/>
      <c r="BMP36" s="735"/>
      <c r="BMQ36" s="735"/>
      <c r="BMR36" s="735"/>
      <c r="BMS36" s="735"/>
      <c r="BMT36" s="735"/>
      <c r="BMU36" s="735"/>
      <c r="BMV36" s="735"/>
      <c r="BMW36" s="735"/>
      <c r="BMX36" s="735"/>
      <c r="BMY36" s="735"/>
      <c r="BMZ36" s="735"/>
      <c r="BNA36" s="735"/>
      <c r="BNB36" s="735"/>
      <c r="BNC36" s="735"/>
      <c r="BND36" s="735"/>
      <c r="BNE36" s="735"/>
      <c r="BNF36" s="735"/>
      <c r="BNG36" s="735"/>
      <c r="BNH36" s="735"/>
      <c r="BNI36" s="735"/>
      <c r="BNJ36" s="735"/>
      <c r="BNK36" s="735"/>
      <c r="BNL36" s="735"/>
      <c r="BNM36" s="735"/>
      <c r="BNN36" s="735"/>
      <c r="BNO36" s="735"/>
      <c r="BNP36" s="735"/>
      <c r="BNQ36" s="735"/>
      <c r="BNR36" s="735"/>
      <c r="BNS36" s="735"/>
      <c r="BNT36" s="735"/>
      <c r="BNU36" s="735"/>
      <c r="BNV36" s="735"/>
      <c r="BNW36" s="735"/>
      <c r="BNX36" s="735"/>
      <c r="BNY36" s="735"/>
      <c r="BNZ36" s="735"/>
      <c r="BOA36" s="735"/>
      <c r="BOB36" s="735"/>
      <c r="BOC36" s="735"/>
      <c r="BOD36" s="735"/>
      <c r="BOE36" s="735"/>
      <c r="BOF36" s="735"/>
      <c r="BOG36" s="735"/>
      <c r="BOH36" s="735"/>
      <c r="BOI36" s="735"/>
      <c r="BOJ36" s="735"/>
      <c r="BOK36" s="735"/>
      <c r="BOL36" s="735"/>
      <c r="BOM36" s="735"/>
      <c r="BON36" s="735"/>
      <c r="BOO36" s="735"/>
      <c r="BOP36" s="735"/>
      <c r="BOQ36" s="735"/>
      <c r="BOR36" s="735"/>
      <c r="BOS36" s="735"/>
      <c r="BOT36" s="735"/>
      <c r="BOU36" s="735"/>
      <c r="BOV36" s="735"/>
      <c r="BOW36" s="735"/>
      <c r="BOX36" s="735"/>
      <c r="BOY36" s="735"/>
      <c r="BOZ36" s="735"/>
      <c r="BPA36" s="735"/>
      <c r="BPB36" s="735"/>
      <c r="BPC36" s="735"/>
      <c r="BPD36" s="735"/>
      <c r="BPE36" s="735"/>
      <c r="BPF36" s="735"/>
      <c r="BPG36" s="735"/>
      <c r="BPH36" s="735"/>
      <c r="BPI36" s="735"/>
      <c r="BPJ36" s="735"/>
      <c r="BPK36" s="735"/>
      <c r="BPL36" s="735"/>
      <c r="BPM36" s="735"/>
      <c r="BPN36" s="735"/>
      <c r="BPO36" s="735"/>
      <c r="BPP36" s="735"/>
      <c r="BPQ36" s="735"/>
      <c r="BPR36" s="735"/>
      <c r="BPS36" s="735"/>
      <c r="BPT36" s="735"/>
      <c r="BPU36" s="735"/>
      <c r="BPV36" s="735"/>
      <c r="BPW36" s="735"/>
      <c r="BPX36" s="735"/>
      <c r="BPY36" s="735"/>
      <c r="BPZ36" s="735"/>
      <c r="BQA36" s="735"/>
      <c r="BQB36" s="735"/>
      <c r="BQC36" s="735"/>
      <c r="BQD36" s="735"/>
      <c r="BQE36" s="735"/>
      <c r="BQF36" s="735"/>
      <c r="BQG36" s="735"/>
      <c r="BQH36" s="735"/>
      <c r="BQI36" s="735"/>
      <c r="BQJ36" s="735"/>
      <c r="BQK36" s="735"/>
      <c r="BQL36" s="735"/>
      <c r="BQM36" s="735"/>
      <c r="BQN36" s="735"/>
      <c r="BQO36" s="735"/>
      <c r="BQP36" s="735"/>
      <c r="BQQ36" s="735"/>
      <c r="BQR36" s="735"/>
      <c r="BQS36" s="735"/>
      <c r="BQT36" s="735"/>
      <c r="BQU36" s="735"/>
      <c r="BQV36" s="735"/>
      <c r="BQW36" s="735"/>
      <c r="BQX36" s="735"/>
      <c r="BQY36" s="735"/>
      <c r="BQZ36" s="735"/>
      <c r="BRA36" s="735"/>
      <c r="BRB36" s="735"/>
      <c r="BRC36" s="735"/>
      <c r="BRD36" s="735"/>
      <c r="BRE36" s="735"/>
      <c r="BRF36" s="735"/>
      <c r="BRG36" s="735"/>
      <c r="BRH36" s="735"/>
      <c r="BRI36" s="735"/>
      <c r="BRJ36" s="735"/>
      <c r="BRK36" s="735"/>
      <c r="BRL36" s="735"/>
      <c r="BRM36" s="735"/>
      <c r="BRN36" s="735"/>
      <c r="BRO36" s="735"/>
      <c r="BRP36" s="735"/>
      <c r="BRQ36" s="735"/>
      <c r="BRR36" s="735"/>
      <c r="BRS36" s="735"/>
      <c r="BRT36" s="735"/>
      <c r="BRU36" s="735"/>
      <c r="BRV36" s="735"/>
      <c r="BRW36" s="735"/>
      <c r="BRX36" s="735"/>
      <c r="BRY36" s="735"/>
      <c r="BRZ36" s="735"/>
      <c r="BSA36" s="735"/>
      <c r="BSB36" s="735"/>
      <c r="BSC36" s="735"/>
      <c r="BSD36" s="735"/>
      <c r="BSE36" s="735"/>
      <c r="BSF36" s="735"/>
      <c r="BSG36" s="735"/>
      <c r="BSH36" s="735"/>
      <c r="BSI36" s="735"/>
      <c r="BSJ36" s="735"/>
      <c r="BSK36" s="735"/>
      <c r="BSL36" s="735"/>
      <c r="BSM36" s="735"/>
      <c r="BSN36" s="735"/>
      <c r="BSO36" s="735"/>
      <c r="BSP36" s="735"/>
      <c r="BSQ36" s="735"/>
      <c r="BSR36" s="735"/>
      <c r="BSS36" s="735"/>
      <c r="BST36" s="735"/>
      <c r="BSU36" s="735"/>
      <c r="BSV36" s="735"/>
      <c r="BSW36" s="735"/>
      <c r="BSX36" s="735"/>
      <c r="BSY36" s="735"/>
      <c r="BSZ36" s="735"/>
      <c r="BTA36" s="735"/>
      <c r="BTB36" s="735"/>
      <c r="BTC36" s="735"/>
      <c r="BTD36" s="735"/>
      <c r="BTE36" s="735"/>
      <c r="BTF36" s="735"/>
      <c r="BTG36" s="735"/>
      <c r="BTH36" s="735"/>
      <c r="BTI36" s="735"/>
      <c r="BTJ36" s="735"/>
      <c r="BTK36" s="735"/>
      <c r="BTL36" s="735"/>
      <c r="BTM36" s="735"/>
      <c r="BTN36" s="735"/>
      <c r="BTO36" s="735"/>
      <c r="BTP36" s="735"/>
      <c r="BTQ36" s="735"/>
      <c r="BTR36" s="735"/>
      <c r="BTS36" s="735"/>
      <c r="BTT36" s="735"/>
      <c r="BTU36" s="735"/>
      <c r="BTV36" s="735"/>
      <c r="BTW36" s="735"/>
      <c r="BTX36" s="735"/>
      <c r="BTY36" s="735"/>
      <c r="BTZ36" s="735"/>
      <c r="BUA36" s="735"/>
      <c r="BUB36" s="735"/>
      <c r="BUC36" s="735"/>
      <c r="BUD36" s="735"/>
      <c r="BUE36" s="735"/>
      <c r="BUF36" s="735"/>
      <c r="BUG36" s="735"/>
      <c r="BUH36" s="735"/>
      <c r="BUI36" s="735"/>
      <c r="BUJ36" s="735"/>
      <c r="BUK36" s="735"/>
      <c r="BUL36" s="735"/>
      <c r="BUM36" s="735"/>
      <c r="BUN36" s="735"/>
      <c r="BUO36" s="735"/>
      <c r="BUP36" s="735"/>
      <c r="BUQ36" s="735"/>
      <c r="BUR36" s="735"/>
      <c r="BUS36" s="735"/>
      <c r="BUT36" s="735"/>
      <c r="BUU36" s="735"/>
      <c r="BUV36" s="735"/>
      <c r="BUW36" s="735"/>
      <c r="BUX36" s="735"/>
      <c r="BUY36" s="735"/>
      <c r="BUZ36" s="735"/>
      <c r="BVA36" s="735"/>
      <c r="BVB36" s="735"/>
      <c r="BVC36" s="735"/>
      <c r="BVD36" s="735"/>
      <c r="BVE36" s="735"/>
      <c r="BVF36" s="735"/>
      <c r="BVG36" s="735"/>
      <c r="BVH36" s="735"/>
      <c r="BVI36" s="735"/>
      <c r="BVJ36" s="735"/>
      <c r="BVK36" s="735"/>
      <c r="BVL36" s="735"/>
      <c r="BVM36" s="735"/>
      <c r="BVN36" s="735"/>
      <c r="BVO36" s="735"/>
      <c r="BVP36" s="735"/>
      <c r="BVQ36" s="735"/>
      <c r="BVR36" s="735"/>
      <c r="BVS36" s="735"/>
      <c r="BVT36" s="735"/>
      <c r="BVU36" s="735"/>
      <c r="BVV36" s="735"/>
      <c r="BVW36" s="735"/>
      <c r="BVX36" s="735"/>
      <c r="BVY36" s="735"/>
      <c r="BVZ36" s="735"/>
      <c r="BWA36" s="735"/>
      <c r="BWB36" s="735"/>
      <c r="BWC36" s="735"/>
      <c r="BWD36" s="735"/>
      <c r="BWE36" s="735"/>
      <c r="BWF36" s="735"/>
      <c r="BWG36" s="735"/>
      <c r="BWH36" s="735"/>
      <c r="BWI36" s="735"/>
      <c r="BWJ36" s="735"/>
      <c r="BWK36" s="735"/>
      <c r="BWL36" s="735"/>
      <c r="BWM36" s="735"/>
      <c r="BWN36" s="735"/>
      <c r="BWO36" s="735"/>
      <c r="BWP36" s="735"/>
      <c r="BWQ36" s="735"/>
      <c r="BWR36" s="735"/>
      <c r="BWS36" s="735"/>
      <c r="BWT36" s="735"/>
      <c r="BWU36" s="735"/>
      <c r="BWV36" s="735"/>
      <c r="BWW36" s="735"/>
      <c r="BWX36" s="735"/>
      <c r="BWY36" s="735"/>
      <c r="BWZ36" s="735"/>
      <c r="BXA36" s="735"/>
      <c r="BXB36" s="735"/>
      <c r="BXC36" s="735"/>
      <c r="BXD36" s="735"/>
      <c r="BXE36" s="735"/>
      <c r="BXF36" s="735"/>
      <c r="BXG36" s="735"/>
      <c r="BXH36" s="735"/>
      <c r="BXI36" s="735"/>
      <c r="BXJ36" s="735"/>
      <c r="BXK36" s="735"/>
      <c r="BXL36" s="735"/>
      <c r="BXM36" s="735"/>
      <c r="BXN36" s="735"/>
      <c r="BXO36" s="735"/>
      <c r="BXP36" s="735"/>
      <c r="BXQ36" s="735"/>
      <c r="BXR36" s="735"/>
      <c r="BXS36" s="735"/>
      <c r="BXT36" s="735"/>
      <c r="BXU36" s="735"/>
      <c r="BXV36" s="735"/>
      <c r="BXW36" s="735"/>
      <c r="BXX36" s="735"/>
      <c r="BXY36" s="735"/>
      <c r="BXZ36" s="735"/>
      <c r="BYA36" s="735"/>
      <c r="BYB36" s="735"/>
      <c r="BYC36" s="735"/>
      <c r="BYD36" s="735"/>
      <c r="BYE36" s="735"/>
      <c r="BYF36" s="735"/>
      <c r="BYG36" s="735"/>
      <c r="BYH36" s="735"/>
      <c r="BYI36" s="735"/>
      <c r="BYJ36" s="735"/>
      <c r="BYK36" s="735"/>
      <c r="BYL36" s="735"/>
      <c r="BYM36" s="735"/>
      <c r="BYN36" s="735"/>
      <c r="BYO36" s="735"/>
      <c r="BYP36" s="735"/>
      <c r="BYQ36" s="735"/>
      <c r="BYR36" s="735"/>
      <c r="BYS36" s="735"/>
      <c r="BYT36" s="735"/>
      <c r="BYU36" s="735"/>
      <c r="BYV36" s="735"/>
      <c r="BYW36" s="735"/>
      <c r="BYX36" s="735"/>
      <c r="BYY36" s="735"/>
      <c r="BYZ36" s="735"/>
      <c r="BZA36" s="735"/>
      <c r="BZB36" s="735"/>
      <c r="BZC36" s="735"/>
      <c r="BZD36" s="735"/>
      <c r="BZE36" s="735"/>
      <c r="BZF36" s="735"/>
      <c r="BZG36" s="735"/>
      <c r="BZH36" s="735"/>
      <c r="BZI36" s="735"/>
      <c r="BZJ36" s="735"/>
      <c r="BZK36" s="735"/>
      <c r="BZL36" s="735"/>
      <c r="BZM36" s="735"/>
      <c r="BZN36" s="735"/>
      <c r="BZO36" s="735"/>
      <c r="BZP36" s="735"/>
      <c r="BZQ36" s="735"/>
      <c r="BZR36" s="735"/>
      <c r="BZS36" s="735"/>
      <c r="BZT36" s="735"/>
      <c r="BZU36" s="735"/>
      <c r="BZV36" s="735"/>
      <c r="BZW36" s="735"/>
      <c r="BZX36" s="735"/>
      <c r="BZY36" s="735"/>
      <c r="BZZ36" s="735"/>
      <c r="CAA36" s="735"/>
      <c r="CAB36" s="735"/>
      <c r="CAC36" s="735"/>
      <c r="CAD36" s="735"/>
      <c r="CAE36" s="735"/>
      <c r="CAF36" s="735"/>
      <c r="CAG36" s="735"/>
      <c r="CAH36" s="735"/>
      <c r="CAI36" s="735"/>
      <c r="CAJ36" s="735"/>
      <c r="CAK36" s="735"/>
      <c r="CAL36" s="735"/>
      <c r="CAM36" s="735"/>
      <c r="CAN36" s="735"/>
      <c r="CAO36" s="735"/>
      <c r="CAP36" s="735"/>
      <c r="CAQ36" s="735"/>
      <c r="CAR36" s="735"/>
      <c r="CAS36" s="735"/>
      <c r="CAT36" s="735"/>
      <c r="CAU36" s="735"/>
      <c r="CAV36" s="735"/>
      <c r="CAW36" s="735"/>
      <c r="CAX36" s="735"/>
      <c r="CAY36" s="735"/>
      <c r="CAZ36" s="735"/>
      <c r="CBA36" s="735"/>
      <c r="CBB36" s="735"/>
      <c r="CBC36" s="735"/>
      <c r="CBD36" s="735"/>
      <c r="CBE36" s="735"/>
      <c r="CBF36" s="735"/>
      <c r="CBG36" s="735"/>
      <c r="CBH36" s="735"/>
      <c r="CBI36" s="735"/>
      <c r="CBJ36" s="735"/>
      <c r="CBK36" s="735"/>
      <c r="CBL36" s="735"/>
      <c r="CBM36" s="735"/>
      <c r="CBN36" s="735"/>
      <c r="CBO36" s="735"/>
      <c r="CBP36" s="735"/>
      <c r="CBQ36" s="735"/>
      <c r="CBR36" s="735"/>
      <c r="CBS36" s="735"/>
      <c r="CBT36" s="735"/>
      <c r="CBU36" s="735"/>
      <c r="CBV36" s="735"/>
      <c r="CBW36" s="735"/>
      <c r="CBX36" s="735"/>
      <c r="CBY36" s="735"/>
      <c r="CBZ36" s="735"/>
      <c r="CCA36" s="735"/>
      <c r="CCB36" s="735"/>
      <c r="CCC36" s="735"/>
      <c r="CCD36" s="735"/>
      <c r="CCE36" s="735"/>
      <c r="CCF36" s="735"/>
      <c r="CCG36" s="735"/>
      <c r="CCH36" s="735"/>
      <c r="CCI36" s="735"/>
      <c r="CCJ36" s="735"/>
      <c r="CCK36" s="735"/>
      <c r="CCL36" s="735"/>
      <c r="CCM36" s="735"/>
      <c r="CCN36" s="735"/>
      <c r="CCO36" s="735"/>
      <c r="CCP36" s="735"/>
      <c r="CCQ36" s="735"/>
      <c r="CCR36" s="735"/>
      <c r="CCS36" s="735"/>
      <c r="CCT36" s="735"/>
      <c r="CCU36" s="735"/>
      <c r="CCV36" s="735"/>
      <c r="CCW36" s="735"/>
      <c r="CCX36" s="735"/>
      <c r="CCY36" s="735"/>
      <c r="CCZ36" s="735"/>
      <c r="CDA36" s="735"/>
      <c r="CDB36" s="735"/>
      <c r="CDC36" s="735"/>
      <c r="CDD36" s="735"/>
      <c r="CDE36" s="735"/>
      <c r="CDF36" s="735"/>
      <c r="CDG36" s="735"/>
      <c r="CDH36" s="735"/>
      <c r="CDI36" s="735"/>
      <c r="CDJ36" s="735"/>
      <c r="CDK36" s="735"/>
      <c r="CDL36" s="735"/>
      <c r="CDM36" s="735"/>
      <c r="CDN36" s="735"/>
      <c r="CDO36" s="735"/>
      <c r="CDP36" s="735"/>
      <c r="CDQ36" s="735"/>
      <c r="CDR36" s="735"/>
      <c r="CDS36" s="735"/>
      <c r="CDT36" s="735"/>
      <c r="CDU36" s="735"/>
      <c r="CDV36" s="735"/>
      <c r="CDW36" s="735"/>
      <c r="CDX36" s="735"/>
      <c r="CDY36" s="735"/>
      <c r="CDZ36" s="735"/>
      <c r="CEA36" s="735"/>
      <c r="CEB36" s="735"/>
      <c r="CEC36" s="735"/>
      <c r="CED36" s="735"/>
      <c r="CEE36" s="735"/>
      <c r="CEF36" s="735"/>
      <c r="CEG36" s="735"/>
      <c r="CEH36" s="735"/>
      <c r="CEI36" s="735"/>
      <c r="CEJ36" s="735"/>
      <c r="CEK36" s="735"/>
      <c r="CEL36" s="735"/>
      <c r="CEM36" s="735"/>
      <c r="CEN36" s="735"/>
      <c r="CEO36" s="735"/>
      <c r="CEP36" s="735"/>
      <c r="CEQ36" s="735"/>
      <c r="CER36" s="735"/>
      <c r="CES36" s="735"/>
      <c r="CET36" s="735"/>
      <c r="CEU36" s="735"/>
      <c r="CEV36" s="735"/>
      <c r="CEW36" s="735"/>
      <c r="CEX36" s="735"/>
      <c r="CEY36" s="735"/>
      <c r="CEZ36" s="735"/>
      <c r="CFA36" s="735"/>
      <c r="CFB36" s="735"/>
      <c r="CFC36" s="735"/>
      <c r="CFD36" s="735"/>
      <c r="CFE36" s="735"/>
      <c r="CFF36" s="735"/>
      <c r="CFG36" s="735"/>
      <c r="CFH36" s="735"/>
      <c r="CFI36" s="735"/>
      <c r="CFJ36" s="735"/>
      <c r="CFK36" s="735"/>
      <c r="CFL36" s="735"/>
      <c r="CFM36" s="735"/>
      <c r="CFN36" s="735"/>
      <c r="CFO36" s="735"/>
      <c r="CFP36" s="735"/>
      <c r="CFQ36" s="735"/>
      <c r="CFR36" s="735"/>
      <c r="CFS36" s="735"/>
      <c r="CFT36" s="735"/>
      <c r="CFU36" s="735"/>
      <c r="CFV36" s="735"/>
      <c r="CFW36" s="735"/>
      <c r="CFX36" s="735"/>
      <c r="CFY36" s="735"/>
      <c r="CFZ36" s="735"/>
      <c r="CGA36" s="735"/>
      <c r="CGB36" s="735"/>
      <c r="CGC36" s="735"/>
      <c r="CGD36" s="735"/>
      <c r="CGE36" s="735"/>
      <c r="CGF36" s="735"/>
      <c r="CGG36" s="735"/>
      <c r="CGH36" s="735"/>
      <c r="CGI36" s="735"/>
      <c r="CGJ36" s="735"/>
      <c r="CGK36" s="735"/>
      <c r="CGL36" s="735"/>
      <c r="CGM36" s="735"/>
      <c r="CGN36" s="735"/>
      <c r="CGO36" s="735"/>
      <c r="CGP36" s="735"/>
      <c r="CGQ36" s="735"/>
      <c r="CGR36" s="735"/>
      <c r="CGS36" s="735"/>
      <c r="CGT36" s="735"/>
      <c r="CGU36" s="735"/>
      <c r="CGV36" s="735"/>
      <c r="CGW36" s="735"/>
      <c r="CGX36" s="735"/>
      <c r="CGY36" s="735"/>
      <c r="CGZ36" s="735"/>
      <c r="CHA36" s="735"/>
      <c r="CHB36" s="735"/>
      <c r="CHC36" s="735"/>
      <c r="CHD36" s="735"/>
      <c r="CHE36" s="735"/>
      <c r="CHF36" s="735"/>
      <c r="CHG36" s="735"/>
      <c r="CHH36" s="735"/>
      <c r="CHI36" s="735"/>
      <c r="CHJ36" s="735"/>
      <c r="CHK36" s="735"/>
      <c r="CHL36" s="735"/>
      <c r="CHM36" s="735"/>
      <c r="CHN36" s="735"/>
      <c r="CHO36" s="735"/>
      <c r="CHP36" s="735"/>
      <c r="CHQ36" s="735"/>
      <c r="CHR36" s="735"/>
      <c r="CHS36" s="735"/>
      <c r="CHT36" s="735"/>
      <c r="CHU36" s="735"/>
      <c r="CHV36" s="735"/>
      <c r="CHW36" s="735"/>
      <c r="CHX36" s="735"/>
      <c r="CHY36" s="735"/>
      <c r="CHZ36" s="735"/>
      <c r="CIA36" s="735"/>
      <c r="CIB36" s="735"/>
      <c r="CIC36" s="735"/>
      <c r="CID36" s="735"/>
      <c r="CIE36" s="735"/>
      <c r="CIF36" s="735"/>
      <c r="CIG36" s="735"/>
      <c r="CIH36" s="735"/>
      <c r="CII36" s="735"/>
      <c r="CIJ36" s="735"/>
      <c r="CIK36" s="735"/>
      <c r="CIL36" s="735"/>
      <c r="CIM36" s="735"/>
      <c r="CIN36" s="735"/>
      <c r="CIO36" s="735"/>
      <c r="CIP36" s="735"/>
      <c r="CIQ36" s="735"/>
      <c r="CIR36" s="735"/>
      <c r="CIS36" s="735"/>
      <c r="CIT36" s="735"/>
      <c r="CIU36" s="735"/>
      <c r="CIV36" s="735"/>
      <c r="CIW36" s="735"/>
      <c r="CIX36" s="735"/>
      <c r="CIY36" s="735"/>
      <c r="CIZ36" s="735"/>
      <c r="CJA36" s="735"/>
      <c r="CJB36" s="735"/>
      <c r="CJC36" s="735"/>
      <c r="CJD36" s="735"/>
      <c r="CJE36" s="735"/>
      <c r="CJF36" s="735"/>
      <c r="CJG36" s="735"/>
      <c r="CJH36" s="735"/>
      <c r="CJI36" s="735"/>
      <c r="CJJ36" s="735"/>
      <c r="CJK36" s="735"/>
      <c r="CJL36" s="735"/>
      <c r="CJM36" s="735"/>
      <c r="CJN36" s="735"/>
      <c r="CJO36" s="735"/>
      <c r="CJP36" s="735"/>
      <c r="CJQ36" s="735"/>
      <c r="CJR36" s="735"/>
      <c r="CJS36" s="735"/>
      <c r="CJT36" s="735"/>
      <c r="CJU36" s="735"/>
      <c r="CJV36" s="735"/>
      <c r="CJW36" s="735"/>
      <c r="CJX36" s="735"/>
      <c r="CJY36" s="735"/>
      <c r="CJZ36" s="735"/>
      <c r="CKA36" s="735"/>
      <c r="CKB36" s="735"/>
      <c r="CKC36" s="735"/>
      <c r="CKD36" s="735"/>
      <c r="CKE36" s="735"/>
      <c r="CKF36" s="735"/>
      <c r="CKG36" s="735"/>
      <c r="CKH36" s="735"/>
      <c r="CKI36" s="735"/>
      <c r="CKJ36" s="735"/>
      <c r="CKK36" s="735"/>
      <c r="CKL36" s="735"/>
      <c r="CKM36" s="735"/>
      <c r="CKN36" s="735"/>
      <c r="CKO36" s="735"/>
      <c r="CKP36" s="735"/>
      <c r="CKQ36" s="735"/>
      <c r="CKR36" s="735"/>
      <c r="CKS36" s="735"/>
      <c r="CKT36" s="735"/>
      <c r="CKU36" s="735"/>
      <c r="CKV36" s="735"/>
      <c r="CKW36" s="735"/>
      <c r="CKX36" s="735"/>
      <c r="CKY36" s="735"/>
      <c r="CKZ36" s="735"/>
      <c r="CLA36" s="735"/>
      <c r="CLB36" s="735"/>
      <c r="CLC36" s="735"/>
      <c r="CLD36" s="735"/>
      <c r="CLE36" s="735"/>
      <c r="CLF36" s="735"/>
      <c r="CLG36" s="735"/>
      <c r="CLH36" s="735"/>
      <c r="CLI36" s="735"/>
      <c r="CLJ36" s="735"/>
      <c r="CLK36" s="735"/>
      <c r="CLL36" s="735"/>
      <c r="CLM36" s="735"/>
      <c r="CLN36" s="735"/>
      <c r="CLO36" s="735"/>
      <c r="CLP36" s="735"/>
      <c r="CLQ36" s="735"/>
      <c r="CLR36" s="735"/>
      <c r="CLS36" s="735"/>
      <c r="CLT36" s="735"/>
      <c r="CLU36" s="735"/>
      <c r="CLV36" s="735"/>
      <c r="CLW36" s="735"/>
      <c r="CLX36" s="735"/>
      <c r="CLY36" s="735"/>
      <c r="CLZ36" s="735"/>
      <c r="CMA36" s="735"/>
      <c r="CMB36" s="735"/>
      <c r="CMC36" s="735"/>
      <c r="CMD36" s="735"/>
      <c r="CME36" s="735"/>
      <c r="CMF36" s="735"/>
      <c r="CMG36" s="735"/>
      <c r="CMH36" s="735"/>
      <c r="CMI36" s="735"/>
      <c r="CMJ36" s="735"/>
      <c r="CMK36" s="735"/>
      <c r="CML36" s="735"/>
      <c r="CMM36" s="735"/>
      <c r="CMN36" s="735"/>
      <c r="CMO36" s="735"/>
      <c r="CMP36" s="735"/>
      <c r="CMQ36" s="735"/>
      <c r="CMR36" s="735"/>
      <c r="CMS36" s="735"/>
      <c r="CMT36" s="735"/>
      <c r="CMU36" s="735"/>
      <c r="CMV36" s="735"/>
      <c r="CMW36" s="735"/>
      <c r="CMX36" s="735"/>
      <c r="CMY36" s="735"/>
      <c r="CMZ36" s="735"/>
      <c r="CNA36" s="735"/>
      <c r="CNB36" s="735"/>
      <c r="CNC36" s="735"/>
      <c r="CND36" s="735"/>
      <c r="CNE36" s="735"/>
      <c r="CNF36" s="735"/>
      <c r="CNG36" s="735"/>
      <c r="CNH36" s="735"/>
      <c r="CNI36" s="735"/>
      <c r="CNJ36" s="735"/>
      <c r="CNK36" s="735"/>
      <c r="CNL36" s="735"/>
      <c r="CNM36" s="735"/>
      <c r="CNN36" s="735"/>
      <c r="CNO36" s="735"/>
      <c r="CNP36" s="735"/>
      <c r="CNQ36" s="735"/>
      <c r="CNR36" s="735"/>
      <c r="CNS36" s="735"/>
      <c r="CNT36" s="735"/>
      <c r="CNU36" s="735"/>
      <c r="CNV36" s="735"/>
      <c r="CNW36" s="735"/>
      <c r="CNX36" s="735"/>
      <c r="CNY36" s="735"/>
      <c r="CNZ36" s="735"/>
      <c r="COA36" s="735"/>
      <c r="COB36" s="735"/>
      <c r="COC36" s="735"/>
      <c r="COD36" s="735"/>
      <c r="COE36" s="735"/>
      <c r="COF36" s="735"/>
      <c r="COG36" s="735"/>
      <c r="COH36" s="735"/>
      <c r="COI36" s="735"/>
      <c r="COJ36" s="735"/>
      <c r="COK36" s="735"/>
      <c r="COL36" s="735"/>
      <c r="COM36" s="735"/>
      <c r="CON36" s="735"/>
      <c r="COO36" s="735"/>
      <c r="COP36" s="735"/>
      <c r="COQ36" s="735"/>
      <c r="COR36" s="735"/>
      <c r="COS36" s="735"/>
      <c r="COT36" s="735"/>
      <c r="COU36" s="735"/>
      <c r="COV36" s="735"/>
      <c r="COW36" s="735"/>
      <c r="COX36" s="735"/>
      <c r="COY36" s="735"/>
      <c r="COZ36" s="735"/>
      <c r="CPA36" s="735"/>
      <c r="CPB36" s="735"/>
      <c r="CPC36" s="735"/>
      <c r="CPD36" s="735"/>
      <c r="CPE36" s="735"/>
      <c r="CPF36" s="735"/>
      <c r="CPG36" s="735"/>
      <c r="CPH36" s="735"/>
      <c r="CPI36" s="735"/>
      <c r="CPJ36" s="735"/>
      <c r="CPK36" s="735"/>
      <c r="CPL36" s="735"/>
      <c r="CPM36" s="735"/>
      <c r="CPN36" s="735"/>
      <c r="CPO36" s="735"/>
      <c r="CPP36" s="735"/>
      <c r="CPQ36" s="735"/>
      <c r="CPR36" s="735"/>
      <c r="CPS36" s="735"/>
      <c r="CPT36" s="735"/>
      <c r="CPU36" s="735"/>
      <c r="CPV36" s="735"/>
      <c r="CPW36" s="735"/>
      <c r="CPX36" s="735"/>
      <c r="CPY36" s="735"/>
      <c r="CPZ36" s="735"/>
      <c r="CQA36" s="735"/>
      <c r="CQB36" s="735"/>
      <c r="CQC36" s="735"/>
      <c r="CQD36" s="735"/>
      <c r="CQE36" s="735"/>
      <c r="CQF36" s="735"/>
      <c r="CQG36" s="735"/>
      <c r="CQH36" s="735"/>
      <c r="CQI36" s="735"/>
      <c r="CQJ36" s="735"/>
      <c r="CQK36" s="735"/>
      <c r="CQL36" s="735"/>
      <c r="CQM36" s="735"/>
      <c r="CQN36" s="735"/>
      <c r="CQO36" s="735"/>
      <c r="CQP36" s="735"/>
      <c r="CQQ36" s="735"/>
      <c r="CQR36" s="735"/>
      <c r="CQS36" s="735"/>
      <c r="CQT36" s="735"/>
      <c r="CQU36" s="735"/>
      <c r="CQV36" s="735"/>
      <c r="CQW36" s="735"/>
      <c r="CQX36" s="735"/>
      <c r="CQY36" s="735"/>
      <c r="CQZ36" s="735"/>
      <c r="CRA36" s="735"/>
      <c r="CRB36" s="735"/>
      <c r="CRC36" s="735"/>
      <c r="CRD36" s="735"/>
      <c r="CRE36" s="735"/>
      <c r="CRF36" s="735"/>
      <c r="CRG36" s="735"/>
      <c r="CRH36" s="735"/>
      <c r="CRI36" s="735"/>
      <c r="CRJ36" s="735"/>
      <c r="CRK36" s="735"/>
      <c r="CRL36" s="735"/>
      <c r="CRM36" s="735"/>
      <c r="CRN36" s="735"/>
      <c r="CRO36" s="735"/>
      <c r="CRP36" s="735"/>
      <c r="CRQ36" s="735"/>
      <c r="CRR36" s="735"/>
      <c r="CRS36" s="735"/>
      <c r="CRT36" s="735"/>
      <c r="CRU36" s="735"/>
      <c r="CRV36" s="735"/>
      <c r="CRW36" s="735"/>
      <c r="CRX36" s="735"/>
      <c r="CRY36" s="735"/>
      <c r="CRZ36" s="735"/>
      <c r="CSA36" s="735"/>
      <c r="CSB36" s="735"/>
      <c r="CSC36" s="735"/>
      <c r="CSD36" s="735"/>
      <c r="CSE36" s="735"/>
      <c r="CSF36" s="735"/>
      <c r="CSG36" s="735"/>
      <c r="CSH36" s="735"/>
      <c r="CSI36" s="735"/>
      <c r="CSJ36" s="735"/>
      <c r="CSK36" s="735"/>
      <c r="CSL36" s="735"/>
      <c r="CSM36" s="735"/>
      <c r="CSN36" s="735"/>
      <c r="CSO36" s="735"/>
      <c r="CSP36" s="735"/>
      <c r="CSQ36" s="735"/>
      <c r="CSR36" s="735"/>
      <c r="CSS36" s="735"/>
      <c r="CST36" s="735"/>
      <c r="CSU36" s="735"/>
      <c r="CSV36" s="735"/>
      <c r="CSW36" s="735"/>
      <c r="CSX36" s="735"/>
      <c r="CSY36" s="735"/>
      <c r="CSZ36" s="735"/>
      <c r="CTA36" s="735"/>
      <c r="CTB36" s="735"/>
      <c r="CTC36" s="735"/>
      <c r="CTD36" s="735"/>
      <c r="CTE36" s="735"/>
      <c r="CTF36" s="735"/>
      <c r="CTG36" s="735"/>
      <c r="CTH36" s="735"/>
      <c r="CTI36" s="735"/>
      <c r="CTJ36" s="735"/>
      <c r="CTK36" s="735"/>
      <c r="CTL36" s="735"/>
      <c r="CTM36" s="735"/>
      <c r="CTN36" s="735"/>
      <c r="CTO36" s="735"/>
      <c r="CTP36" s="735"/>
      <c r="CTQ36" s="735"/>
      <c r="CTR36" s="735"/>
      <c r="CTS36" s="735"/>
      <c r="CTT36" s="735"/>
      <c r="CTU36" s="735"/>
      <c r="CTV36" s="735"/>
      <c r="CTW36" s="735"/>
      <c r="CTX36" s="735"/>
      <c r="CTY36" s="735"/>
      <c r="CTZ36" s="735"/>
      <c r="CUA36" s="735"/>
      <c r="CUB36" s="735"/>
      <c r="CUC36" s="735"/>
      <c r="CUD36" s="735"/>
      <c r="CUE36" s="735"/>
      <c r="CUF36" s="735"/>
      <c r="CUG36" s="735"/>
      <c r="CUH36" s="735"/>
      <c r="CUI36" s="735"/>
      <c r="CUJ36" s="735"/>
      <c r="CUK36" s="735"/>
      <c r="CUL36" s="735"/>
      <c r="CUM36" s="735"/>
      <c r="CUN36" s="735"/>
      <c r="CUO36" s="735"/>
      <c r="CUP36" s="735"/>
      <c r="CUQ36" s="735"/>
      <c r="CUR36" s="735"/>
      <c r="CUS36" s="735"/>
      <c r="CUT36" s="735"/>
      <c r="CUU36" s="735"/>
      <c r="CUV36" s="735"/>
      <c r="CUW36" s="735"/>
      <c r="CUX36" s="735"/>
      <c r="CUY36" s="735"/>
      <c r="CUZ36" s="735"/>
      <c r="CVA36" s="735"/>
      <c r="CVB36" s="735"/>
      <c r="CVC36" s="735"/>
      <c r="CVD36" s="735"/>
      <c r="CVE36" s="735"/>
      <c r="CVF36" s="735"/>
      <c r="CVG36" s="735"/>
      <c r="CVH36" s="735"/>
      <c r="CVI36" s="735"/>
      <c r="CVJ36" s="735"/>
      <c r="CVK36" s="735"/>
      <c r="CVL36" s="735"/>
      <c r="CVM36" s="735"/>
      <c r="CVN36" s="735"/>
      <c r="CVO36" s="735"/>
      <c r="CVP36" s="735"/>
      <c r="CVQ36" s="735"/>
      <c r="CVR36" s="735"/>
      <c r="CVS36" s="735"/>
      <c r="CVT36" s="735"/>
      <c r="CVU36" s="735"/>
      <c r="CVV36" s="735"/>
      <c r="CVW36" s="735"/>
      <c r="CVX36" s="735"/>
      <c r="CVY36" s="735"/>
      <c r="CVZ36" s="735"/>
      <c r="CWA36" s="735"/>
      <c r="CWB36" s="735"/>
      <c r="CWC36" s="735"/>
      <c r="CWD36" s="735"/>
      <c r="CWE36" s="735"/>
      <c r="CWF36" s="735"/>
      <c r="CWG36" s="735"/>
      <c r="CWH36" s="735"/>
      <c r="CWI36" s="735"/>
      <c r="CWJ36" s="735"/>
      <c r="CWK36" s="735"/>
      <c r="CWL36" s="735"/>
      <c r="CWM36" s="735"/>
      <c r="CWN36" s="735"/>
      <c r="CWO36" s="735"/>
      <c r="CWP36" s="735"/>
      <c r="CWQ36" s="735"/>
      <c r="CWR36" s="735"/>
      <c r="CWS36" s="735"/>
      <c r="CWT36" s="735"/>
      <c r="CWU36" s="735"/>
      <c r="CWV36" s="735"/>
      <c r="CWW36" s="735"/>
      <c r="CWX36" s="735"/>
      <c r="CWY36" s="735"/>
      <c r="CWZ36" s="735"/>
      <c r="CXA36" s="735"/>
      <c r="CXB36" s="735"/>
      <c r="CXC36" s="735"/>
      <c r="CXD36" s="735"/>
      <c r="CXE36" s="735"/>
      <c r="CXF36" s="735"/>
      <c r="CXG36" s="735"/>
      <c r="CXH36" s="735"/>
      <c r="CXI36" s="735"/>
      <c r="CXJ36" s="735"/>
      <c r="CXK36" s="735"/>
      <c r="CXL36" s="735"/>
      <c r="CXM36" s="735"/>
      <c r="CXN36" s="735"/>
      <c r="CXO36" s="735"/>
      <c r="CXP36" s="735"/>
      <c r="CXQ36" s="735"/>
      <c r="CXR36" s="735"/>
      <c r="CXS36" s="735"/>
      <c r="CXT36" s="735"/>
      <c r="CXU36" s="735"/>
      <c r="CXV36" s="735"/>
      <c r="CXW36" s="735"/>
      <c r="CXX36" s="735"/>
      <c r="CXY36" s="735"/>
      <c r="CXZ36" s="735"/>
      <c r="CYA36" s="735"/>
      <c r="CYB36" s="735"/>
      <c r="CYC36" s="735"/>
      <c r="CYD36" s="735"/>
      <c r="CYE36" s="735"/>
      <c r="CYF36" s="735"/>
      <c r="CYG36" s="735"/>
      <c r="CYH36" s="735"/>
      <c r="CYI36" s="735"/>
      <c r="CYJ36" s="735"/>
      <c r="CYK36" s="735"/>
      <c r="CYL36" s="735"/>
      <c r="CYM36" s="735"/>
      <c r="CYN36" s="735"/>
      <c r="CYO36" s="735"/>
      <c r="CYP36" s="735"/>
      <c r="CYQ36" s="735"/>
      <c r="CYR36" s="735"/>
      <c r="CYS36" s="735"/>
      <c r="CYT36" s="735"/>
      <c r="CYU36" s="735"/>
      <c r="CYV36" s="735"/>
      <c r="CYW36" s="735"/>
      <c r="CYX36" s="735"/>
      <c r="CYY36" s="735"/>
      <c r="CYZ36" s="735"/>
      <c r="CZA36" s="735"/>
      <c r="CZB36" s="735"/>
      <c r="CZC36" s="735"/>
      <c r="CZD36" s="735"/>
      <c r="CZE36" s="735"/>
      <c r="CZF36" s="735"/>
      <c r="CZG36" s="735"/>
      <c r="CZH36" s="735"/>
      <c r="CZI36" s="735"/>
      <c r="CZJ36" s="735"/>
      <c r="CZK36" s="735"/>
      <c r="CZL36" s="735"/>
      <c r="CZM36" s="735"/>
      <c r="CZN36" s="735"/>
      <c r="CZO36" s="735"/>
      <c r="CZP36" s="735"/>
      <c r="CZQ36" s="735"/>
      <c r="CZR36" s="735"/>
      <c r="CZS36" s="735"/>
      <c r="CZT36" s="735"/>
      <c r="CZU36" s="735"/>
      <c r="CZV36" s="735"/>
      <c r="CZW36" s="735"/>
      <c r="CZX36" s="735"/>
      <c r="CZY36" s="735"/>
      <c r="CZZ36" s="735"/>
      <c r="DAA36" s="735"/>
      <c r="DAB36" s="735"/>
      <c r="DAC36" s="735"/>
      <c r="DAD36" s="735"/>
      <c r="DAE36" s="735"/>
      <c r="DAF36" s="735"/>
      <c r="DAG36" s="735"/>
      <c r="DAH36" s="735"/>
      <c r="DAI36" s="735"/>
      <c r="DAJ36" s="735"/>
      <c r="DAK36" s="735"/>
      <c r="DAL36" s="735"/>
      <c r="DAM36" s="735"/>
      <c r="DAN36" s="735"/>
      <c r="DAO36" s="735"/>
      <c r="DAP36" s="735"/>
      <c r="DAQ36" s="735"/>
      <c r="DAR36" s="735"/>
      <c r="DAS36" s="735"/>
      <c r="DAT36" s="735"/>
      <c r="DAU36" s="735"/>
      <c r="DAV36" s="735"/>
      <c r="DAW36" s="735"/>
      <c r="DAX36" s="735"/>
      <c r="DAY36" s="735"/>
      <c r="DAZ36" s="735"/>
      <c r="DBA36" s="735"/>
      <c r="DBB36" s="735"/>
      <c r="DBC36" s="735"/>
      <c r="DBD36" s="735"/>
      <c r="DBE36" s="735"/>
      <c r="DBF36" s="735"/>
      <c r="DBG36" s="735"/>
      <c r="DBH36" s="735"/>
      <c r="DBI36" s="735"/>
      <c r="DBJ36" s="735"/>
      <c r="DBK36" s="735"/>
      <c r="DBL36" s="735"/>
      <c r="DBM36" s="735"/>
      <c r="DBN36" s="735"/>
      <c r="DBO36" s="735"/>
      <c r="DBP36" s="735"/>
      <c r="DBQ36" s="735"/>
      <c r="DBR36" s="735"/>
      <c r="DBS36" s="735"/>
      <c r="DBT36" s="735"/>
      <c r="DBU36" s="735"/>
      <c r="DBV36" s="735"/>
      <c r="DBW36" s="735"/>
      <c r="DBX36" s="735"/>
      <c r="DBY36" s="735"/>
      <c r="DBZ36" s="735"/>
      <c r="DCA36" s="735"/>
      <c r="DCB36" s="735"/>
      <c r="DCC36" s="735"/>
      <c r="DCD36" s="735"/>
      <c r="DCE36" s="735"/>
      <c r="DCF36" s="735"/>
      <c r="DCG36" s="735"/>
      <c r="DCH36" s="735"/>
      <c r="DCI36" s="735"/>
      <c r="DCJ36" s="735"/>
      <c r="DCK36" s="735"/>
      <c r="DCL36" s="735"/>
      <c r="DCM36" s="735"/>
      <c r="DCN36" s="735"/>
      <c r="DCO36" s="735"/>
      <c r="DCP36" s="735"/>
      <c r="DCQ36" s="735"/>
      <c r="DCR36" s="735"/>
      <c r="DCS36" s="735"/>
      <c r="DCT36" s="735"/>
      <c r="DCU36" s="735"/>
      <c r="DCV36" s="735"/>
      <c r="DCW36" s="735"/>
      <c r="DCX36" s="735"/>
      <c r="DCY36" s="735"/>
      <c r="DCZ36" s="735"/>
      <c r="DDA36" s="735"/>
      <c r="DDB36" s="735"/>
      <c r="DDC36" s="735"/>
      <c r="DDD36" s="735"/>
      <c r="DDE36" s="735"/>
      <c r="DDF36" s="735"/>
      <c r="DDG36" s="735"/>
      <c r="DDH36" s="735"/>
      <c r="DDI36" s="735"/>
      <c r="DDJ36" s="735"/>
      <c r="DDK36" s="735"/>
      <c r="DDL36" s="735"/>
      <c r="DDM36" s="735"/>
      <c r="DDN36" s="735"/>
      <c r="DDO36" s="735"/>
      <c r="DDP36" s="735"/>
      <c r="DDQ36" s="735"/>
      <c r="DDR36" s="735"/>
      <c r="DDS36" s="735"/>
      <c r="DDT36" s="735"/>
      <c r="DDU36" s="735"/>
      <c r="DDV36" s="735"/>
      <c r="DDW36" s="735"/>
      <c r="DDX36" s="735"/>
      <c r="DDY36" s="735"/>
      <c r="DDZ36" s="735"/>
      <c r="DEA36" s="735"/>
      <c r="DEB36" s="735"/>
      <c r="DEC36" s="735"/>
      <c r="DED36" s="735"/>
      <c r="DEE36" s="735"/>
      <c r="DEF36" s="735"/>
      <c r="DEG36" s="735"/>
      <c r="DEH36" s="735"/>
      <c r="DEI36" s="735"/>
      <c r="DEJ36" s="735"/>
      <c r="DEK36" s="735"/>
      <c r="DEL36" s="735"/>
      <c r="DEM36" s="735"/>
      <c r="DEN36" s="735"/>
      <c r="DEO36" s="735"/>
      <c r="DEP36" s="735"/>
      <c r="DEQ36" s="735"/>
      <c r="DER36" s="735"/>
      <c r="DES36" s="735"/>
      <c r="DET36" s="735"/>
      <c r="DEU36" s="735"/>
      <c r="DEV36" s="735"/>
      <c r="DEW36" s="735"/>
      <c r="DEX36" s="735"/>
      <c r="DEY36" s="735"/>
      <c r="DEZ36" s="735"/>
      <c r="DFA36" s="735"/>
      <c r="DFB36" s="735"/>
      <c r="DFC36" s="735"/>
      <c r="DFD36" s="735"/>
      <c r="DFE36" s="735"/>
      <c r="DFF36" s="735"/>
      <c r="DFG36" s="735"/>
      <c r="DFH36" s="735"/>
      <c r="DFI36" s="735"/>
      <c r="DFJ36" s="735"/>
      <c r="DFK36" s="735"/>
      <c r="DFL36" s="735"/>
      <c r="DFM36" s="735"/>
      <c r="DFN36" s="735"/>
      <c r="DFO36" s="735"/>
      <c r="DFP36" s="735"/>
      <c r="DFQ36" s="735"/>
      <c r="DFR36" s="735"/>
      <c r="DFS36" s="735"/>
      <c r="DFT36" s="735"/>
      <c r="DFU36" s="735"/>
      <c r="DFV36" s="735"/>
      <c r="DFW36" s="735"/>
      <c r="DFX36" s="735"/>
      <c r="DFY36" s="735"/>
      <c r="DFZ36" s="735"/>
      <c r="DGA36" s="735"/>
      <c r="DGB36" s="735"/>
      <c r="DGC36" s="735"/>
      <c r="DGD36" s="735"/>
      <c r="DGE36" s="735"/>
      <c r="DGF36" s="735"/>
      <c r="DGG36" s="735"/>
      <c r="DGH36" s="735"/>
      <c r="DGI36" s="735"/>
      <c r="DGJ36" s="735"/>
      <c r="DGK36" s="735"/>
      <c r="DGL36" s="735"/>
      <c r="DGM36" s="735"/>
      <c r="DGN36" s="735"/>
      <c r="DGO36" s="735"/>
      <c r="DGP36" s="735"/>
      <c r="DGQ36" s="735"/>
      <c r="DGR36" s="735"/>
      <c r="DGS36" s="735"/>
      <c r="DGT36" s="735"/>
      <c r="DGU36" s="735"/>
      <c r="DGV36" s="735"/>
      <c r="DGW36" s="735"/>
      <c r="DGX36" s="735"/>
      <c r="DGY36" s="735"/>
      <c r="DGZ36" s="735"/>
      <c r="DHA36" s="735"/>
      <c r="DHB36" s="735"/>
      <c r="DHC36" s="735"/>
      <c r="DHD36" s="735"/>
      <c r="DHE36" s="735"/>
      <c r="DHF36" s="735"/>
      <c r="DHG36" s="735"/>
      <c r="DHH36" s="735"/>
      <c r="DHI36" s="735"/>
      <c r="DHJ36" s="735"/>
      <c r="DHK36" s="735"/>
      <c r="DHL36" s="735"/>
      <c r="DHM36" s="735"/>
      <c r="DHN36" s="735"/>
      <c r="DHO36" s="735"/>
      <c r="DHP36" s="735"/>
      <c r="DHQ36" s="735"/>
      <c r="DHR36" s="735"/>
      <c r="DHS36" s="735"/>
      <c r="DHT36" s="735"/>
      <c r="DHU36" s="735"/>
      <c r="DHV36" s="735"/>
      <c r="DHW36" s="735"/>
      <c r="DHX36" s="735"/>
      <c r="DHY36" s="735"/>
      <c r="DHZ36" s="735"/>
      <c r="DIA36" s="735"/>
      <c r="DIB36" s="735"/>
      <c r="DIC36" s="735"/>
      <c r="DID36" s="735"/>
      <c r="DIE36" s="735"/>
      <c r="DIF36" s="735"/>
      <c r="DIG36" s="735"/>
      <c r="DIH36" s="735"/>
      <c r="DII36" s="735"/>
      <c r="DIJ36" s="735"/>
      <c r="DIK36" s="735"/>
      <c r="DIL36" s="735"/>
      <c r="DIM36" s="735"/>
      <c r="DIN36" s="735"/>
      <c r="DIO36" s="735"/>
      <c r="DIP36" s="735"/>
      <c r="DIQ36" s="735"/>
      <c r="DIR36" s="735"/>
      <c r="DIS36" s="735"/>
      <c r="DIT36" s="735"/>
      <c r="DIU36" s="735"/>
      <c r="DIV36" s="735"/>
      <c r="DIW36" s="735"/>
      <c r="DIX36" s="735"/>
      <c r="DIY36" s="735"/>
      <c r="DIZ36" s="735"/>
      <c r="DJA36" s="735"/>
      <c r="DJB36" s="735"/>
      <c r="DJC36" s="735"/>
      <c r="DJD36" s="735"/>
      <c r="DJE36" s="735"/>
      <c r="DJF36" s="735"/>
      <c r="DJG36" s="735"/>
      <c r="DJH36" s="735"/>
      <c r="DJI36" s="735"/>
      <c r="DJJ36" s="735"/>
      <c r="DJK36" s="735"/>
      <c r="DJL36" s="735"/>
      <c r="DJM36" s="735"/>
      <c r="DJN36" s="735"/>
      <c r="DJO36" s="735"/>
      <c r="DJP36" s="735"/>
      <c r="DJQ36" s="735"/>
      <c r="DJR36" s="735"/>
      <c r="DJS36" s="735"/>
      <c r="DJT36" s="735"/>
      <c r="DJU36" s="735"/>
      <c r="DJV36" s="735"/>
      <c r="DJW36" s="735"/>
      <c r="DJX36" s="735"/>
      <c r="DJY36" s="735"/>
      <c r="DJZ36" s="735"/>
      <c r="DKA36" s="735"/>
      <c r="DKB36" s="735"/>
      <c r="DKC36" s="735"/>
      <c r="DKD36" s="735"/>
      <c r="DKE36" s="735"/>
      <c r="DKF36" s="735"/>
      <c r="DKG36" s="735"/>
      <c r="DKH36" s="735"/>
      <c r="DKI36" s="735"/>
      <c r="DKJ36" s="735"/>
      <c r="DKK36" s="735"/>
      <c r="DKL36" s="735"/>
      <c r="DKM36" s="735"/>
      <c r="DKN36" s="735"/>
      <c r="DKO36" s="735"/>
      <c r="DKP36" s="735"/>
      <c r="DKQ36" s="735"/>
      <c r="DKR36" s="735"/>
      <c r="DKS36" s="735"/>
      <c r="DKT36" s="735"/>
      <c r="DKU36" s="735"/>
      <c r="DKV36" s="735"/>
      <c r="DKW36" s="735"/>
      <c r="DKX36" s="735"/>
      <c r="DKY36" s="735"/>
      <c r="DKZ36" s="735"/>
      <c r="DLA36" s="735"/>
      <c r="DLB36" s="735"/>
      <c r="DLC36" s="735"/>
      <c r="DLD36" s="735"/>
      <c r="DLE36" s="735"/>
      <c r="DLF36" s="735"/>
      <c r="DLG36" s="735"/>
      <c r="DLH36" s="735"/>
      <c r="DLI36" s="735"/>
      <c r="DLJ36" s="735"/>
      <c r="DLK36" s="735"/>
      <c r="DLL36" s="735"/>
      <c r="DLM36" s="735"/>
      <c r="DLN36" s="735"/>
      <c r="DLO36" s="735"/>
      <c r="DLP36" s="735"/>
      <c r="DLQ36" s="735"/>
      <c r="DLR36" s="735"/>
      <c r="DLS36" s="735"/>
      <c r="DLT36" s="735"/>
      <c r="DLU36" s="735"/>
      <c r="DLV36" s="735"/>
      <c r="DLW36" s="735"/>
      <c r="DLX36" s="735"/>
      <c r="DLY36" s="735"/>
      <c r="DLZ36" s="735"/>
      <c r="DMA36" s="735"/>
      <c r="DMB36" s="735"/>
      <c r="DMC36" s="735"/>
      <c r="DMD36" s="735"/>
      <c r="DME36" s="735"/>
      <c r="DMF36" s="735"/>
      <c r="DMG36" s="735"/>
      <c r="DMH36" s="735"/>
      <c r="DMI36" s="735"/>
      <c r="DMJ36" s="735"/>
      <c r="DMK36" s="735"/>
      <c r="DML36" s="735"/>
      <c r="DMM36" s="735"/>
      <c r="DMN36" s="735"/>
      <c r="DMO36" s="735"/>
      <c r="DMP36" s="735"/>
      <c r="DMQ36" s="735"/>
      <c r="DMR36" s="735"/>
      <c r="DMS36" s="735"/>
      <c r="DMT36" s="735"/>
      <c r="DMU36" s="735"/>
      <c r="DMV36" s="735"/>
      <c r="DMW36" s="735"/>
      <c r="DMX36" s="735"/>
      <c r="DMY36" s="735"/>
      <c r="DMZ36" s="735"/>
      <c r="DNA36" s="735"/>
      <c r="DNB36" s="735"/>
      <c r="DNC36" s="735"/>
      <c r="DND36" s="735"/>
      <c r="DNE36" s="735"/>
      <c r="DNF36" s="735"/>
      <c r="DNG36" s="735"/>
      <c r="DNH36" s="735"/>
      <c r="DNI36" s="735"/>
      <c r="DNJ36" s="735"/>
      <c r="DNK36" s="735"/>
      <c r="DNL36" s="735"/>
      <c r="DNM36" s="735"/>
      <c r="DNN36" s="735"/>
      <c r="DNO36" s="735"/>
      <c r="DNP36" s="735"/>
      <c r="DNQ36" s="735"/>
      <c r="DNR36" s="735"/>
      <c r="DNS36" s="735"/>
      <c r="DNT36" s="735"/>
      <c r="DNU36" s="735"/>
      <c r="DNV36" s="735"/>
      <c r="DNW36" s="735"/>
      <c r="DNX36" s="735"/>
      <c r="DNY36" s="735"/>
      <c r="DNZ36" s="735"/>
      <c r="DOA36" s="735"/>
      <c r="DOB36" s="735"/>
      <c r="DOC36" s="735"/>
      <c r="DOD36" s="735"/>
      <c r="DOE36" s="735"/>
      <c r="DOF36" s="735"/>
      <c r="DOG36" s="735"/>
      <c r="DOH36" s="735"/>
      <c r="DOI36" s="735"/>
      <c r="DOJ36" s="735"/>
      <c r="DOK36" s="735"/>
      <c r="DOL36" s="735"/>
      <c r="DOM36" s="735"/>
      <c r="DON36" s="735"/>
      <c r="DOO36" s="735"/>
      <c r="DOP36" s="735"/>
      <c r="DOQ36" s="735"/>
      <c r="DOR36" s="735"/>
      <c r="DOS36" s="735"/>
      <c r="DOT36" s="735"/>
      <c r="DOU36" s="735"/>
      <c r="DOV36" s="735"/>
      <c r="DOW36" s="735"/>
      <c r="DOX36" s="735"/>
      <c r="DOY36" s="735"/>
      <c r="DOZ36" s="735"/>
      <c r="DPA36" s="735"/>
      <c r="DPB36" s="735"/>
      <c r="DPC36" s="735"/>
      <c r="DPD36" s="735"/>
      <c r="DPE36" s="735"/>
      <c r="DPF36" s="735"/>
      <c r="DPG36" s="735"/>
      <c r="DPH36" s="735"/>
      <c r="DPI36" s="735"/>
      <c r="DPJ36" s="735"/>
      <c r="DPK36" s="735"/>
      <c r="DPL36" s="735"/>
      <c r="DPM36" s="735"/>
      <c r="DPN36" s="735"/>
      <c r="DPO36" s="735"/>
      <c r="DPP36" s="735"/>
      <c r="DPQ36" s="735"/>
      <c r="DPR36" s="735"/>
      <c r="DPS36" s="735"/>
      <c r="DPT36" s="735"/>
      <c r="DPU36" s="735"/>
      <c r="DPV36" s="735"/>
      <c r="DPW36" s="735"/>
      <c r="DPX36" s="735"/>
      <c r="DPY36" s="735"/>
      <c r="DPZ36" s="735"/>
      <c r="DQA36" s="735"/>
      <c r="DQB36" s="735"/>
      <c r="DQC36" s="735"/>
      <c r="DQD36" s="735"/>
      <c r="DQE36" s="735"/>
      <c r="DQF36" s="735"/>
      <c r="DQG36" s="735"/>
      <c r="DQH36" s="735"/>
      <c r="DQI36" s="735"/>
      <c r="DQJ36" s="735"/>
      <c r="DQK36" s="735"/>
      <c r="DQL36" s="735"/>
      <c r="DQM36" s="735"/>
      <c r="DQN36" s="735"/>
      <c r="DQO36" s="735"/>
      <c r="DQP36" s="735"/>
      <c r="DQQ36" s="735"/>
      <c r="DQR36" s="735"/>
      <c r="DQS36" s="735"/>
      <c r="DQT36" s="735"/>
      <c r="DQU36" s="735"/>
      <c r="DQV36" s="735"/>
      <c r="DQW36" s="735"/>
      <c r="DQX36" s="735"/>
      <c r="DQY36" s="735"/>
      <c r="DQZ36" s="735"/>
      <c r="DRA36" s="735"/>
      <c r="DRB36" s="735"/>
      <c r="DRC36" s="735"/>
      <c r="DRD36" s="735"/>
      <c r="DRE36" s="735"/>
      <c r="DRF36" s="735"/>
      <c r="DRG36" s="735"/>
      <c r="DRH36" s="735"/>
      <c r="DRI36" s="735"/>
      <c r="DRJ36" s="735"/>
      <c r="DRK36" s="735"/>
      <c r="DRL36" s="735"/>
      <c r="DRM36" s="735"/>
      <c r="DRN36" s="735"/>
      <c r="DRO36" s="735"/>
      <c r="DRP36" s="735"/>
      <c r="DRQ36" s="735"/>
      <c r="DRR36" s="735"/>
      <c r="DRS36" s="735"/>
      <c r="DRT36" s="735"/>
      <c r="DRU36" s="735"/>
      <c r="DRV36" s="735"/>
      <c r="DRW36" s="735"/>
      <c r="DRX36" s="735"/>
      <c r="DRY36" s="735"/>
      <c r="DRZ36" s="735"/>
      <c r="DSA36" s="735"/>
      <c r="DSB36" s="735"/>
      <c r="DSC36" s="735"/>
      <c r="DSD36" s="735"/>
      <c r="DSE36" s="735"/>
      <c r="DSF36" s="735"/>
      <c r="DSG36" s="735"/>
      <c r="DSH36" s="735"/>
      <c r="DSI36" s="735"/>
      <c r="DSJ36" s="735"/>
      <c r="DSK36" s="735"/>
      <c r="DSL36" s="735"/>
      <c r="DSM36" s="735"/>
      <c r="DSN36" s="735"/>
      <c r="DSO36" s="735"/>
      <c r="DSP36" s="735"/>
      <c r="DSQ36" s="735"/>
      <c r="DSR36" s="735"/>
      <c r="DSS36" s="735"/>
      <c r="DST36" s="735"/>
      <c r="DSU36" s="735"/>
      <c r="DSV36" s="735"/>
      <c r="DSW36" s="735"/>
      <c r="DSX36" s="735"/>
      <c r="DSY36" s="735"/>
      <c r="DSZ36" s="735"/>
      <c r="DTA36" s="735"/>
      <c r="DTB36" s="735"/>
      <c r="DTC36" s="735"/>
      <c r="DTD36" s="735"/>
      <c r="DTE36" s="735"/>
      <c r="DTF36" s="735"/>
      <c r="DTG36" s="735"/>
      <c r="DTH36" s="735"/>
      <c r="DTI36" s="735"/>
      <c r="DTJ36" s="735"/>
      <c r="DTK36" s="735"/>
      <c r="DTL36" s="735"/>
      <c r="DTM36" s="735"/>
      <c r="DTN36" s="735"/>
      <c r="DTO36" s="735"/>
      <c r="DTP36" s="735"/>
      <c r="DTQ36" s="735"/>
      <c r="DTR36" s="735"/>
      <c r="DTS36" s="735"/>
      <c r="DTT36" s="735"/>
      <c r="DTU36" s="735"/>
      <c r="DTV36" s="735"/>
      <c r="DTW36" s="735"/>
      <c r="DTX36" s="735"/>
      <c r="DTY36" s="735"/>
      <c r="DTZ36" s="735"/>
      <c r="DUA36" s="735"/>
      <c r="DUB36" s="735"/>
      <c r="DUC36" s="735"/>
      <c r="DUD36" s="735"/>
      <c r="DUE36" s="735"/>
      <c r="DUF36" s="735"/>
      <c r="DUG36" s="735"/>
      <c r="DUH36" s="735"/>
      <c r="DUI36" s="735"/>
      <c r="DUJ36" s="735"/>
      <c r="DUK36" s="735"/>
      <c r="DUL36" s="735"/>
      <c r="DUM36" s="735"/>
      <c r="DUN36" s="735"/>
      <c r="DUO36" s="735"/>
      <c r="DUP36" s="735"/>
      <c r="DUQ36" s="735"/>
      <c r="DUR36" s="735"/>
      <c r="DUS36" s="735"/>
      <c r="DUT36" s="735"/>
      <c r="DUU36" s="735"/>
      <c r="DUV36" s="735"/>
      <c r="DUW36" s="735"/>
      <c r="DUX36" s="735"/>
      <c r="DUY36" s="735"/>
      <c r="DUZ36" s="735"/>
      <c r="DVA36" s="735"/>
      <c r="DVB36" s="735"/>
      <c r="DVC36" s="735"/>
      <c r="DVD36" s="735"/>
      <c r="DVE36" s="735"/>
      <c r="DVF36" s="735"/>
      <c r="DVG36" s="735"/>
      <c r="DVH36" s="735"/>
      <c r="DVI36" s="735"/>
      <c r="DVJ36" s="735"/>
      <c r="DVK36" s="735"/>
      <c r="DVL36" s="735"/>
      <c r="DVM36" s="735"/>
      <c r="DVN36" s="735"/>
      <c r="DVO36" s="735"/>
      <c r="DVP36" s="735"/>
      <c r="DVQ36" s="735"/>
      <c r="DVR36" s="735"/>
      <c r="DVS36" s="735"/>
      <c r="DVT36" s="735"/>
      <c r="DVU36" s="735"/>
      <c r="DVV36" s="735"/>
      <c r="DVW36" s="735"/>
      <c r="DVX36" s="735"/>
      <c r="DVY36" s="735"/>
      <c r="DVZ36" s="735"/>
      <c r="DWA36" s="735"/>
      <c r="DWB36" s="735"/>
      <c r="DWC36" s="735"/>
      <c r="DWD36" s="735"/>
      <c r="DWE36" s="735"/>
      <c r="DWF36" s="735"/>
      <c r="DWG36" s="735"/>
      <c r="DWH36" s="735"/>
      <c r="DWI36" s="735"/>
      <c r="DWJ36" s="735"/>
      <c r="DWK36" s="735"/>
      <c r="DWL36" s="735"/>
      <c r="DWM36" s="735"/>
      <c r="DWN36" s="735"/>
      <c r="DWO36" s="735"/>
      <c r="DWP36" s="735"/>
      <c r="DWQ36" s="735"/>
      <c r="DWR36" s="735"/>
      <c r="DWS36" s="735"/>
      <c r="DWT36" s="735"/>
      <c r="DWU36" s="735"/>
      <c r="DWV36" s="735"/>
      <c r="DWW36" s="735"/>
      <c r="DWX36" s="735"/>
      <c r="DWY36" s="735"/>
      <c r="DWZ36" s="735"/>
      <c r="DXA36" s="735"/>
      <c r="DXB36" s="735"/>
      <c r="DXC36" s="735"/>
      <c r="DXD36" s="735"/>
      <c r="DXE36" s="735"/>
      <c r="DXF36" s="735"/>
      <c r="DXG36" s="735"/>
      <c r="DXH36" s="735"/>
      <c r="DXI36" s="735"/>
      <c r="DXJ36" s="735"/>
      <c r="DXK36" s="735"/>
      <c r="DXL36" s="735"/>
      <c r="DXM36" s="735"/>
      <c r="DXN36" s="735"/>
      <c r="DXO36" s="735"/>
      <c r="DXP36" s="735"/>
      <c r="DXQ36" s="735"/>
      <c r="DXR36" s="735"/>
      <c r="DXS36" s="735"/>
      <c r="DXT36" s="735"/>
      <c r="DXU36" s="735"/>
      <c r="DXV36" s="735"/>
      <c r="DXW36" s="735"/>
      <c r="DXX36" s="735"/>
      <c r="DXY36" s="735"/>
      <c r="DXZ36" s="735"/>
      <c r="DYA36" s="735"/>
      <c r="DYB36" s="735"/>
      <c r="DYC36" s="735"/>
      <c r="DYD36" s="735"/>
      <c r="DYE36" s="735"/>
      <c r="DYF36" s="735"/>
      <c r="DYG36" s="735"/>
      <c r="DYH36" s="735"/>
      <c r="DYI36" s="735"/>
      <c r="DYJ36" s="735"/>
      <c r="DYK36" s="735"/>
      <c r="DYL36" s="735"/>
      <c r="DYM36" s="735"/>
      <c r="DYN36" s="735"/>
      <c r="DYO36" s="735"/>
      <c r="DYP36" s="735"/>
      <c r="DYQ36" s="735"/>
      <c r="DYR36" s="735"/>
      <c r="DYS36" s="735"/>
      <c r="DYT36" s="735"/>
      <c r="DYU36" s="735"/>
      <c r="DYV36" s="735"/>
      <c r="DYW36" s="735"/>
      <c r="DYX36" s="735"/>
      <c r="DYY36" s="735"/>
      <c r="DYZ36" s="735"/>
      <c r="DZA36" s="735"/>
      <c r="DZB36" s="735"/>
      <c r="DZC36" s="735"/>
      <c r="DZD36" s="735"/>
      <c r="DZE36" s="735"/>
      <c r="DZF36" s="735"/>
      <c r="DZG36" s="735"/>
      <c r="DZH36" s="735"/>
      <c r="DZI36" s="735"/>
      <c r="DZJ36" s="735"/>
      <c r="DZK36" s="735"/>
      <c r="DZL36" s="735"/>
      <c r="DZM36" s="735"/>
      <c r="DZN36" s="735"/>
      <c r="DZO36" s="735"/>
      <c r="DZP36" s="735"/>
      <c r="DZQ36" s="735"/>
      <c r="DZR36" s="735"/>
      <c r="DZS36" s="735"/>
      <c r="DZT36" s="735"/>
      <c r="DZU36" s="735"/>
      <c r="DZV36" s="735"/>
      <c r="DZW36" s="735"/>
      <c r="DZX36" s="735"/>
      <c r="DZY36" s="735"/>
      <c r="DZZ36" s="735"/>
      <c r="EAA36" s="735"/>
      <c r="EAB36" s="735"/>
      <c r="EAC36" s="735"/>
      <c r="EAD36" s="735"/>
      <c r="EAE36" s="735"/>
      <c r="EAF36" s="735"/>
      <c r="EAG36" s="735"/>
      <c r="EAH36" s="735"/>
      <c r="EAI36" s="735"/>
      <c r="EAJ36" s="735"/>
      <c r="EAK36" s="735"/>
      <c r="EAL36" s="735"/>
      <c r="EAM36" s="735"/>
      <c r="EAN36" s="735"/>
      <c r="EAO36" s="735"/>
      <c r="EAP36" s="735"/>
      <c r="EAQ36" s="735"/>
      <c r="EAR36" s="735"/>
      <c r="EAS36" s="735"/>
      <c r="EAT36" s="735"/>
      <c r="EAU36" s="735"/>
      <c r="EAV36" s="735"/>
      <c r="EAW36" s="735"/>
      <c r="EAX36" s="735"/>
      <c r="EAY36" s="735"/>
      <c r="EAZ36" s="735"/>
      <c r="EBA36" s="735"/>
      <c r="EBB36" s="735"/>
      <c r="EBC36" s="735"/>
      <c r="EBD36" s="735"/>
      <c r="EBE36" s="735"/>
      <c r="EBF36" s="735"/>
      <c r="EBG36" s="735"/>
      <c r="EBH36" s="735"/>
      <c r="EBI36" s="735"/>
      <c r="EBJ36" s="735"/>
      <c r="EBK36" s="735"/>
      <c r="EBL36" s="735"/>
      <c r="EBM36" s="735"/>
      <c r="EBN36" s="735"/>
      <c r="EBO36" s="735"/>
      <c r="EBP36" s="735"/>
      <c r="EBQ36" s="735"/>
      <c r="EBR36" s="735"/>
      <c r="EBS36" s="735"/>
      <c r="EBT36" s="735"/>
      <c r="EBU36" s="735"/>
      <c r="EBV36" s="735"/>
      <c r="EBW36" s="735"/>
      <c r="EBX36" s="735"/>
      <c r="EBY36" s="735"/>
      <c r="EBZ36" s="735"/>
      <c r="ECA36" s="735"/>
      <c r="ECB36" s="735"/>
      <c r="ECC36" s="735"/>
      <c r="ECD36" s="735"/>
      <c r="ECE36" s="735"/>
      <c r="ECF36" s="735"/>
      <c r="ECG36" s="735"/>
      <c r="ECH36" s="735"/>
      <c r="ECI36" s="735"/>
      <c r="ECJ36" s="735"/>
      <c r="ECK36" s="735"/>
      <c r="ECL36" s="735"/>
      <c r="ECM36" s="735"/>
      <c r="ECN36" s="735"/>
      <c r="ECO36" s="735"/>
      <c r="ECP36" s="735"/>
      <c r="ECQ36" s="735"/>
      <c r="ECR36" s="735"/>
      <c r="ECS36" s="735"/>
      <c r="ECT36" s="735"/>
      <c r="ECU36" s="735"/>
      <c r="ECV36" s="735"/>
      <c r="ECW36" s="735"/>
      <c r="ECX36" s="735"/>
      <c r="ECY36" s="735"/>
      <c r="ECZ36" s="735"/>
      <c r="EDA36" s="735"/>
      <c r="EDB36" s="735"/>
      <c r="EDC36" s="735"/>
      <c r="EDD36" s="735"/>
      <c r="EDE36" s="735"/>
      <c r="EDF36" s="735"/>
      <c r="EDG36" s="735"/>
      <c r="EDH36" s="735"/>
      <c r="EDI36" s="735"/>
      <c r="EDJ36" s="735"/>
      <c r="EDK36" s="735"/>
      <c r="EDL36" s="735"/>
      <c r="EDM36" s="735"/>
      <c r="EDN36" s="735"/>
      <c r="EDO36" s="735"/>
      <c r="EDP36" s="735"/>
      <c r="EDQ36" s="735"/>
      <c r="EDR36" s="735"/>
      <c r="EDS36" s="735"/>
      <c r="EDT36" s="735"/>
      <c r="EDU36" s="735"/>
      <c r="EDV36" s="735"/>
      <c r="EDW36" s="735"/>
      <c r="EDX36" s="735"/>
      <c r="EDY36" s="735"/>
      <c r="EDZ36" s="735"/>
      <c r="EEA36" s="735"/>
      <c r="EEB36" s="735"/>
      <c r="EEC36" s="735"/>
      <c r="EED36" s="735"/>
      <c r="EEE36" s="735"/>
      <c r="EEF36" s="735"/>
      <c r="EEG36" s="735"/>
      <c r="EEH36" s="735"/>
      <c r="EEI36" s="735"/>
      <c r="EEJ36" s="735"/>
      <c r="EEK36" s="735"/>
      <c r="EEL36" s="735"/>
      <c r="EEM36" s="735"/>
      <c r="EEN36" s="735"/>
      <c r="EEO36" s="735"/>
      <c r="EEP36" s="735"/>
      <c r="EEQ36" s="735"/>
      <c r="EER36" s="735"/>
      <c r="EES36" s="735"/>
      <c r="EET36" s="735"/>
      <c r="EEU36" s="735"/>
      <c r="EEV36" s="735"/>
      <c r="EEW36" s="735"/>
      <c r="EEX36" s="735"/>
      <c r="EEY36" s="735"/>
      <c r="EEZ36" s="735"/>
      <c r="EFA36" s="735"/>
      <c r="EFB36" s="735"/>
      <c r="EFC36" s="735"/>
      <c r="EFD36" s="735"/>
      <c r="EFE36" s="735"/>
      <c r="EFF36" s="735"/>
      <c r="EFG36" s="735"/>
      <c r="EFH36" s="735"/>
      <c r="EFI36" s="735"/>
      <c r="EFJ36" s="735"/>
      <c r="EFK36" s="735"/>
      <c r="EFL36" s="735"/>
      <c r="EFM36" s="735"/>
      <c r="EFN36" s="735"/>
      <c r="EFO36" s="735"/>
      <c r="EFP36" s="735"/>
      <c r="EFQ36" s="735"/>
      <c r="EFR36" s="735"/>
      <c r="EFS36" s="735"/>
      <c r="EFT36" s="735"/>
      <c r="EFU36" s="735"/>
      <c r="EFV36" s="735"/>
      <c r="EFW36" s="735"/>
      <c r="EFX36" s="735"/>
      <c r="EFY36" s="735"/>
      <c r="EFZ36" s="735"/>
      <c r="EGA36" s="735"/>
      <c r="EGB36" s="735"/>
      <c r="EGC36" s="735"/>
      <c r="EGD36" s="735"/>
      <c r="EGE36" s="735"/>
      <c r="EGF36" s="735"/>
      <c r="EGG36" s="735"/>
      <c r="EGH36" s="735"/>
      <c r="EGI36" s="735"/>
      <c r="EGJ36" s="735"/>
      <c r="EGK36" s="735"/>
      <c r="EGL36" s="735"/>
      <c r="EGM36" s="735"/>
      <c r="EGN36" s="735"/>
      <c r="EGO36" s="735"/>
      <c r="EGP36" s="735"/>
      <c r="EGQ36" s="735"/>
      <c r="EGR36" s="735"/>
      <c r="EGS36" s="735"/>
      <c r="EGT36" s="735"/>
      <c r="EGU36" s="735"/>
      <c r="EGV36" s="735"/>
      <c r="EGW36" s="735"/>
      <c r="EGX36" s="735"/>
      <c r="EGY36" s="735"/>
      <c r="EGZ36" s="735"/>
      <c r="EHA36" s="735"/>
      <c r="EHB36" s="735"/>
      <c r="EHC36" s="735"/>
      <c r="EHD36" s="735"/>
      <c r="EHE36" s="735"/>
      <c r="EHF36" s="735"/>
      <c r="EHG36" s="735"/>
      <c r="EHH36" s="735"/>
      <c r="EHI36" s="735"/>
      <c r="EHJ36" s="735"/>
      <c r="EHK36" s="735"/>
      <c r="EHL36" s="735"/>
      <c r="EHM36" s="735"/>
      <c r="EHN36" s="735"/>
      <c r="EHO36" s="735"/>
      <c r="EHP36" s="735"/>
      <c r="EHQ36" s="735"/>
      <c r="EHR36" s="735"/>
      <c r="EHS36" s="735"/>
      <c r="EHT36" s="735"/>
      <c r="EHU36" s="735"/>
      <c r="EHV36" s="735"/>
      <c r="EHW36" s="735"/>
      <c r="EHX36" s="735"/>
      <c r="EHY36" s="735"/>
      <c r="EHZ36" s="735"/>
      <c r="EIA36" s="735"/>
      <c r="EIB36" s="735"/>
      <c r="EIC36" s="735"/>
      <c r="EID36" s="735"/>
      <c r="EIE36" s="735"/>
      <c r="EIF36" s="735"/>
      <c r="EIG36" s="735"/>
      <c r="EIH36" s="735"/>
      <c r="EII36" s="735"/>
      <c r="EIJ36" s="735"/>
      <c r="EIK36" s="735"/>
      <c r="EIL36" s="735"/>
      <c r="EIM36" s="735"/>
      <c r="EIN36" s="735"/>
      <c r="EIO36" s="735"/>
      <c r="EIP36" s="735"/>
      <c r="EIQ36" s="735"/>
      <c r="EIR36" s="735"/>
      <c r="EIS36" s="735"/>
      <c r="EIT36" s="735"/>
      <c r="EIU36" s="735"/>
      <c r="EIV36" s="735"/>
      <c r="EIW36" s="735"/>
      <c r="EIX36" s="735"/>
      <c r="EIY36" s="735"/>
      <c r="EIZ36" s="735"/>
      <c r="EJA36" s="735"/>
      <c r="EJB36" s="735"/>
      <c r="EJC36" s="735"/>
      <c r="EJD36" s="735"/>
      <c r="EJE36" s="735"/>
      <c r="EJF36" s="735"/>
      <c r="EJG36" s="735"/>
      <c r="EJH36" s="735"/>
      <c r="EJI36" s="735"/>
      <c r="EJJ36" s="735"/>
      <c r="EJK36" s="735"/>
      <c r="EJL36" s="735"/>
      <c r="EJM36" s="735"/>
      <c r="EJN36" s="735"/>
      <c r="EJO36" s="735"/>
      <c r="EJP36" s="735"/>
      <c r="EJQ36" s="735"/>
      <c r="EJR36" s="735"/>
      <c r="EJS36" s="735"/>
      <c r="EJT36" s="735"/>
      <c r="EJU36" s="735"/>
      <c r="EJV36" s="735"/>
      <c r="EJW36" s="735"/>
      <c r="EJX36" s="735"/>
      <c r="EJY36" s="735"/>
      <c r="EJZ36" s="735"/>
      <c r="EKA36" s="735"/>
      <c r="EKB36" s="735"/>
      <c r="EKC36" s="735"/>
      <c r="EKD36" s="735"/>
      <c r="EKE36" s="735"/>
      <c r="EKF36" s="735"/>
      <c r="EKG36" s="735"/>
      <c r="EKH36" s="735"/>
      <c r="EKI36" s="735"/>
      <c r="EKJ36" s="735"/>
      <c r="EKK36" s="735"/>
      <c r="EKL36" s="735"/>
      <c r="EKM36" s="735"/>
      <c r="EKN36" s="735"/>
      <c r="EKO36" s="735"/>
      <c r="EKP36" s="735"/>
      <c r="EKQ36" s="735"/>
      <c r="EKR36" s="735"/>
      <c r="EKS36" s="735"/>
      <c r="EKT36" s="735"/>
      <c r="EKU36" s="735"/>
      <c r="EKV36" s="735"/>
      <c r="EKW36" s="735"/>
      <c r="EKX36" s="735"/>
      <c r="EKY36" s="735"/>
      <c r="EKZ36" s="735"/>
      <c r="ELA36" s="735"/>
      <c r="ELB36" s="735"/>
      <c r="ELC36" s="735"/>
      <c r="ELD36" s="735"/>
      <c r="ELE36" s="735"/>
      <c r="ELF36" s="735"/>
      <c r="ELG36" s="735"/>
      <c r="ELH36" s="735"/>
      <c r="ELI36" s="735"/>
      <c r="ELJ36" s="735"/>
      <c r="ELK36" s="735"/>
      <c r="ELL36" s="735"/>
      <c r="ELM36" s="735"/>
      <c r="ELN36" s="735"/>
      <c r="ELO36" s="735"/>
      <c r="ELP36" s="735"/>
      <c r="ELQ36" s="735"/>
      <c r="ELR36" s="735"/>
      <c r="ELS36" s="735"/>
      <c r="ELT36" s="735"/>
      <c r="ELU36" s="735"/>
      <c r="ELV36" s="735"/>
      <c r="ELW36" s="735"/>
      <c r="ELX36" s="735"/>
      <c r="ELY36" s="735"/>
      <c r="ELZ36" s="735"/>
      <c r="EMA36" s="735"/>
      <c r="EMB36" s="735"/>
      <c r="EMC36" s="735"/>
      <c r="EMD36" s="735"/>
      <c r="EME36" s="735"/>
      <c r="EMF36" s="735"/>
      <c r="EMG36" s="735"/>
      <c r="EMH36" s="735"/>
      <c r="EMI36" s="735"/>
      <c r="EMJ36" s="735"/>
      <c r="EMK36" s="735"/>
      <c r="EML36" s="735"/>
      <c r="EMM36" s="735"/>
      <c r="EMN36" s="735"/>
      <c r="EMO36" s="735"/>
      <c r="EMP36" s="735"/>
      <c r="EMQ36" s="735"/>
      <c r="EMR36" s="735"/>
      <c r="EMS36" s="735"/>
      <c r="EMT36" s="735"/>
      <c r="EMU36" s="735"/>
      <c r="EMV36" s="735"/>
      <c r="EMW36" s="735"/>
      <c r="EMX36" s="735"/>
      <c r="EMY36" s="735"/>
      <c r="EMZ36" s="735"/>
      <c r="ENA36" s="735"/>
      <c r="ENB36" s="735"/>
      <c r="ENC36" s="735"/>
      <c r="END36" s="735"/>
      <c r="ENE36" s="735"/>
      <c r="ENF36" s="735"/>
      <c r="ENG36" s="735"/>
      <c r="ENH36" s="735"/>
      <c r="ENI36" s="735"/>
      <c r="ENJ36" s="735"/>
      <c r="ENK36" s="735"/>
      <c r="ENL36" s="735"/>
      <c r="ENM36" s="735"/>
      <c r="ENN36" s="735"/>
      <c r="ENO36" s="735"/>
      <c r="ENP36" s="735"/>
      <c r="ENQ36" s="735"/>
      <c r="ENR36" s="735"/>
      <c r="ENS36" s="735"/>
      <c r="ENT36" s="735"/>
      <c r="ENU36" s="735"/>
      <c r="ENV36" s="735"/>
      <c r="ENW36" s="735"/>
      <c r="ENX36" s="735"/>
      <c r="ENY36" s="735"/>
      <c r="ENZ36" s="735"/>
      <c r="EOA36" s="735"/>
      <c r="EOB36" s="735"/>
      <c r="EOC36" s="735"/>
      <c r="EOD36" s="735"/>
      <c r="EOE36" s="735"/>
      <c r="EOF36" s="735"/>
      <c r="EOG36" s="735"/>
      <c r="EOH36" s="735"/>
      <c r="EOI36" s="735"/>
      <c r="EOJ36" s="735"/>
      <c r="EOK36" s="735"/>
      <c r="EOL36" s="735"/>
      <c r="EOM36" s="735"/>
      <c r="EON36" s="735"/>
      <c r="EOO36" s="735"/>
      <c r="EOP36" s="735"/>
      <c r="EOQ36" s="735"/>
      <c r="EOR36" s="735"/>
      <c r="EOS36" s="735"/>
      <c r="EOT36" s="735"/>
      <c r="EOU36" s="735"/>
      <c r="EOV36" s="735"/>
      <c r="EOW36" s="735"/>
      <c r="EOX36" s="735"/>
      <c r="EOY36" s="735"/>
      <c r="EOZ36" s="735"/>
      <c r="EPA36" s="735"/>
      <c r="EPB36" s="735"/>
      <c r="EPC36" s="735"/>
      <c r="EPD36" s="735"/>
      <c r="EPE36" s="735"/>
      <c r="EPF36" s="735"/>
      <c r="EPG36" s="735"/>
      <c r="EPH36" s="735"/>
      <c r="EPI36" s="735"/>
      <c r="EPJ36" s="735"/>
      <c r="EPK36" s="735"/>
      <c r="EPL36" s="735"/>
      <c r="EPM36" s="735"/>
      <c r="EPN36" s="735"/>
      <c r="EPO36" s="735"/>
      <c r="EPP36" s="735"/>
      <c r="EPQ36" s="735"/>
      <c r="EPR36" s="735"/>
      <c r="EPS36" s="735"/>
      <c r="EPT36" s="735"/>
      <c r="EPU36" s="735"/>
      <c r="EPV36" s="735"/>
      <c r="EPW36" s="735"/>
      <c r="EPX36" s="735"/>
      <c r="EPY36" s="735"/>
      <c r="EPZ36" s="735"/>
      <c r="EQA36" s="735"/>
      <c r="EQB36" s="735"/>
      <c r="EQC36" s="735"/>
      <c r="EQD36" s="735"/>
      <c r="EQE36" s="735"/>
      <c r="EQF36" s="735"/>
      <c r="EQG36" s="735"/>
      <c r="EQH36" s="735"/>
      <c r="EQI36" s="735"/>
      <c r="EQJ36" s="735"/>
      <c r="EQK36" s="735"/>
      <c r="EQL36" s="735"/>
      <c r="EQM36" s="735"/>
      <c r="EQN36" s="735"/>
      <c r="EQO36" s="735"/>
      <c r="EQP36" s="735"/>
      <c r="EQQ36" s="735"/>
      <c r="EQR36" s="735"/>
      <c r="EQS36" s="735"/>
      <c r="EQT36" s="735"/>
      <c r="EQU36" s="735"/>
      <c r="EQV36" s="735"/>
      <c r="EQW36" s="735"/>
      <c r="EQX36" s="735"/>
      <c r="EQY36" s="735"/>
      <c r="EQZ36" s="735"/>
      <c r="ERA36" s="735"/>
      <c r="ERB36" s="735"/>
      <c r="ERC36" s="735"/>
      <c r="ERD36" s="735"/>
      <c r="ERE36" s="735"/>
      <c r="ERF36" s="735"/>
      <c r="ERG36" s="735"/>
      <c r="ERH36" s="735"/>
      <c r="ERI36" s="735"/>
      <c r="ERJ36" s="735"/>
      <c r="ERK36" s="735"/>
      <c r="ERL36" s="735"/>
      <c r="ERM36" s="735"/>
      <c r="ERN36" s="735"/>
      <c r="ERO36" s="735"/>
      <c r="ERP36" s="735"/>
      <c r="ERQ36" s="735"/>
      <c r="ERR36" s="735"/>
      <c r="ERS36" s="735"/>
      <c r="ERT36" s="735"/>
      <c r="ERU36" s="735"/>
      <c r="ERV36" s="735"/>
      <c r="ERW36" s="735"/>
      <c r="ERX36" s="735"/>
      <c r="ERY36" s="735"/>
      <c r="ERZ36" s="735"/>
      <c r="ESA36" s="735"/>
      <c r="ESB36" s="735"/>
      <c r="ESC36" s="735"/>
      <c r="ESD36" s="735"/>
      <c r="ESE36" s="735"/>
      <c r="ESF36" s="735"/>
      <c r="ESG36" s="735"/>
      <c r="ESH36" s="735"/>
      <c r="ESI36" s="735"/>
      <c r="ESJ36" s="735"/>
      <c r="ESK36" s="735"/>
      <c r="ESL36" s="735"/>
      <c r="ESM36" s="735"/>
      <c r="ESN36" s="735"/>
      <c r="ESO36" s="735"/>
      <c r="ESP36" s="735"/>
      <c r="ESQ36" s="735"/>
      <c r="ESR36" s="735"/>
      <c r="ESS36" s="735"/>
      <c r="EST36" s="735"/>
      <c r="ESU36" s="735"/>
      <c r="ESV36" s="735"/>
      <c r="ESW36" s="735"/>
      <c r="ESX36" s="735"/>
      <c r="ESY36" s="735"/>
      <c r="ESZ36" s="735"/>
      <c r="ETA36" s="735"/>
      <c r="ETB36" s="735"/>
      <c r="ETC36" s="735"/>
      <c r="ETD36" s="735"/>
      <c r="ETE36" s="735"/>
      <c r="ETF36" s="735"/>
      <c r="ETG36" s="735"/>
      <c r="ETH36" s="735"/>
      <c r="ETI36" s="735"/>
      <c r="ETJ36" s="735"/>
      <c r="ETK36" s="735"/>
      <c r="ETL36" s="735"/>
      <c r="ETM36" s="735"/>
      <c r="ETN36" s="735"/>
      <c r="ETO36" s="735"/>
      <c r="ETP36" s="735"/>
      <c r="ETQ36" s="735"/>
      <c r="ETR36" s="735"/>
      <c r="ETS36" s="735"/>
      <c r="ETT36" s="735"/>
      <c r="ETU36" s="735"/>
      <c r="ETV36" s="735"/>
      <c r="ETW36" s="735"/>
      <c r="ETX36" s="735"/>
      <c r="ETY36" s="735"/>
      <c r="ETZ36" s="735"/>
      <c r="EUA36" s="735"/>
      <c r="EUB36" s="735"/>
      <c r="EUC36" s="735"/>
      <c r="EUD36" s="735"/>
      <c r="EUE36" s="735"/>
      <c r="EUF36" s="735"/>
      <c r="EUG36" s="735"/>
      <c r="EUH36" s="735"/>
      <c r="EUI36" s="735"/>
      <c r="EUJ36" s="735"/>
      <c r="EUK36" s="735"/>
      <c r="EUL36" s="735"/>
      <c r="EUM36" s="735"/>
      <c r="EUN36" s="735"/>
      <c r="EUO36" s="735"/>
      <c r="EUP36" s="735"/>
      <c r="EUQ36" s="735"/>
      <c r="EUR36" s="735"/>
      <c r="EUS36" s="735"/>
      <c r="EUT36" s="735"/>
      <c r="EUU36" s="735"/>
      <c r="EUV36" s="735"/>
      <c r="EUW36" s="735"/>
      <c r="EUX36" s="735"/>
      <c r="EUY36" s="735"/>
      <c r="EUZ36" s="735"/>
      <c r="EVA36" s="735"/>
      <c r="EVB36" s="735"/>
      <c r="EVC36" s="735"/>
      <c r="EVD36" s="735"/>
      <c r="EVE36" s="735"/>
      <c r="EVF36" s="735"/>
      <c r="EVG36" s="735"/>
      <c r="EVH36" s="735"/>
      <c r="EVI36" s="735"/>
      <c r="EVJ36" s="735"/>
      <c r="EVK36" s="735"/>
      <c r="EVL36" s="735"/>
      <c r="EVM36" s="735"/>
      <c r="EVN36" s="735"/>
      <c r="EVO36" s="735"/>
      <c r="EVP36" s="735"/>
      <c r="EVQ36" s="735"/>
      <c r="EVR36" s="735"/>
      <c r="EVS36" s="735"/>
      <c r="EVT36" s="735"/>
      <c r="EVU36" s="735"/>
      <c r="EVV36" s="735"/>
      <c r="EVW36" s="735"/>
      <c r="EVX36" s="735"/>
      <c r="EVY36" s="735"/>
      <c r="EVZ36" s="735"/>
      <c r="EWA36" s="735"/>
      <c r="EWB36" s="735"/>
      <c r="EWC36" s="735"/>
      <c r="EWD36" s="735"/>
      <c r="EWE36" s="735"/>
      <c r="EWF36" s="735"/>
      <c r="EWG36" s="735"/>
      <c r="EWH36" s="735"/>
      <c r="EWI36" s="735"/>
      <c r="EWJ36" s="735"/>
      <c r="EWK36" s="735"/>
      <c r="EWL36" s="735"/>
      <c r="EWM36" s="735"/>
      <c r="EWN36" s="735"/>
      <c r="EWO36" s="735"/>
      <c r="EWP36" s="735"/>
      <c r="EWQ36" s="735"/>
      <c r="EWR36" s="735"/>
      <c r="EWS36" s="735"/>
      <c r="EWT36" s="735"/>
      <c r="EWU36" s="735"/>
      <c r="EWV36" s="735"/>
      <c r="EWW36" s="735"/>
      <c r="EWX36" s="735"/>
      <c r="EWY36" s="735"/>
      <c r="EWZ36" s="735"/>
      <c r="EXA36" s="735"/>
      <c r="EXB36" s="735"/>
      <c r="EXC36" s="735"/>
      <c r="EXD36" s="735"/>
      <c r="EXE36" s="735"/>
      <c r="EXF36" s="735"/>
      <c r="EXG36" s="735"/>
      <c r="EXH36" s="735"/>
      <c r="EXI36" s="735"/>
      <c r="EXJ36" s="735"/>
      <c r="EXK36" s="735"/>
      <c r="EXL36" s="735"/>
      <c r="EXM36" s="735"/>
      <c r="EXN36" s="735"/>
      <c r="EXO36" s="735"/>
      <c r="EXP36" s="735"/>
      <c r="EXQ36" s="735"/>
      <c r="EXR36" s="735"/>
      <c r="EXS36" s="735"/>
      <c r="EXT36" s="735"/>
      <c r="EXU36" s="735"/>
      <c r="EXV36" s="735"/>
      <c r="EXW36" s="735"/>
      <c r="EXX36" s="735"/>
      <c r="EXY36" s="735"/>
      <c r="EXZ36" s="735"/>
      <c r="EYA36" s="735"/>
      <c r="EYB36" s="735"/>
      <c r="EYC36" s="735"/>
      <c r="EYD36" s="735"/>
      <c r="EYE36" s="735"/>
      <c r="EYF36" s="735"/>
      <c r="EYG36" s="735"/>
      <c r="EYH36" s="735"/>
      <c r="EYI36" s="735"/>
      <c r="EYJ36" s="735"/>
      <c r="EYK36" s="735"/>
      <c r="EYL36" s="735"/>
      <c r="EYM36" s="735"/>
      <c r="EYN36" s="735"/>
      <c r="EYO36" s="735"/>
      <c r="EYP36" s="735"/>
      <c r="EYQ36" s="735"/>
      <c r="EYR36" s="735"/>
      <c r="EYS36" s="735"/>
      <c r="EYT36" s="735"/>
      <c r="EYU36" s="735"/>
      <c r="EYV36" s="735"/>
      <c r="EYW36" s="735"/>
      <c r="EYX36" s="735"/>
      <c r="EYY36" s="735"/>
      <c r="EYZ36" s="735"/>
      <c r="EZA36" s="735"/>
      <c r="EZB36" s="735"/>
      <c r="EZC36" s="735"/>
      <c r="EZD36" s="735"/>
      <c r="EZE36" s="735"/>
      <c r="EZF36" s="735"/>
      <c r="EZG36" s="735"/>
      <c r="EZH36" s="735"/>
      <c r="EZI36" s="735"/>
      <c r="EZJ36" s="735"/>
      <c r="EZK36" s="735"/>
      <c r="EZL36" s="735"/>
      <c r="EZM36" s="735"/>
      <c r="EZN36" s="735"/>
      <c r="EZO36" s="735"/>
      <c r="EZP36" s="735"/>
      <c r="EZQ36" s="735"/>
      <c r="EZR36" s="735"/>
      <c r="EZS36" s="735"/>
      <c r="EZT36" s="735"/>
      <c r="EZU36" s="735"/>
      <c r="EZV36" s="735"/>
      <c r="EZW36" s="735"/>
      <c r="EZX36" s="735"/>
      <c r="EZY36" s="735"/>
      <c r="EZZ36" s="735"/>
      <c r="FAA36" s="735"/>
      <c r="FAB36" s="735"/>
      <c r="FAC36" s="735"/>
      <c r="FAD36" s="735"/>
      <c r="FAE36" s="735"/>
      <c r="FAF36" s="735"/>
      <c r="FAG36" s="735"/>
      <c r="FAH36" s="735"/>
      <c r="FAI36" s="735"/>
      <c r="FAJ36" s="735"/>
      <c r="FAK36" s="735"/>
      <c r="FAL36" s="735"/>
      <c r="FAM36" s="735"/>
      <c r="FAN36" s="735"/>
      <c r="FAO36" s="735"/>
      <c r="FAP36" s="735"/>
      <c r="FAQ36" s="735"/>
      <c r="FAR36" s="735"/>
      <c r="FAS36" s="735"/>
      <c r="FAT36" s="735"/>
      <c r="FAU36" s="735"/>
      <c r="FAV36" s="735"/>
      <c r="FAW36" s="735"/>
      <c r="FAX36" s="735"/>
      <c r="FAY36" s="735"/>
      <c r="FAZ36" s="735"/>
      <c r="FBA36" s="735"/>
      <c r="FBB36" s="735"/>
      <c r="FBC36" s="735"/>
      <c r="FBD36" s="735"/>
      <c r="FBE36" s="735"/>
      <c r="FBF36" s="735"/>
      <c r="FBG36" s="735"/>
      <c r="FBH36" s="735"/>
      <c r="FBI36" s="735"/>
      <c r="FBJ36" s="735"/>
      <c r="FBK36" s="735"/>
      <c r="FBL36" s="735"/>
      <c r="FBM36" s="735"/>
      <c r="FBN36" s="735"/>
      <c r="FBO36" s="735"/>
      <c r="FBP36" s="735"/>
      <c r="FBQ36" s="735"/>
      <c r="FBR36" s="735"/>
      <c r="FBS36" s="735"/>
      <c r="FBT36" s="735"/>
      <c r="FBU36" s="735"/>
      <c r="FBV36" s="735"/>
      <c r="FBW36" s="735"/>
      <c r="FBX36" s="735"/>
      <c r="FBY36" s="735"/>
      <c r="FBZ36" s="735"/>
      <c r="FCA36" s="735"/>
      <c r="FCB36" s="735"/>
      <c r="FCC36" s="735"/>
      <c r="FCD36" s="735"/>
      <c r="FCE36" s="735"/>
      <c r="FCF36" s="735"/>
      <c r="FCG36" s="735"/>
      <c r="FCH36" s="735"/>
      <c r="FCI36" s="735"/>
      <c r="FCJ36" s="735"/>
      <c r="FCK36" s="735"/>
      <c r="FCL36" s="735"/>
      <c r="FCM36" s="735"/>
      <c r="FCN36" s="735"/>
      <c r="FCO36" s="735"/>
      <c r="FCP36" s="735"/>
      <c r="FCQ36" s="735"/>
      <c r="FCR36" s="735"/>
      <c r="FCS36" s="735"/>
      <c r="FCT36" s="735"/>
      <c r="FCU36" s="735"/>
      <c r="FCV36" s="735"/>
      <c r="FCW36" s="735"/>
      <c r="FCX36" s="735"/>
      <c r="FCY36" s="735"/>
      <c r="FCZ36" s="735"/>
      <c r="FDA36" s="735"/>
      <c r="FDB36" s="735"/>
      <c r="FDC36" s="735"/>
      <c r="FDD36" s="735"/>
      <c r="FDE36" s="735"/>
      <c r="FDF36" s="735"/>
      <c r="FDG36" s="735"/>
      <c r="FDH36" s="735"/>
      <c r="FDI36" s="735"/>
      <c r="FDJ36" s="735"/>
      <c r="FDK36" s="735"/>
      <c r="FDL36" s="735"/>
      <c r="FDM36" s="735"/>
      <c r="FDN36" s="735"/>
      <c r="FDO36" s="735"/>
      <c r="FDP36" s="735"/>
      <c r="FDQ36" s="735"/>
      <c r="FDR36" s="735"/>
      <c r="FDS36" s="735"/>
      <c r="FDT36" s="735"/>
      <c r="FDU36" s="735"/>
      <c r="FDV36" s="735"/>
      <c r="FDW36" s="735"/>
      <c r="FDX36" s="735"/>
      <c r="FDY36" s="735"/>
      <c r="FDZ36" s="735"/>
      <c r="FEA36" s="735"/>
      <c r="FEB36" s="735"/>
      <c r="FEC36" s="735"/>
      <c r="FED36" s="735"/>
      <c r="FEE36" s="735"/>
      <c r="FEF36" s="735"/>
      <c r="FEG36" s="735"/>
      <c r="FEH36" s="735"/>
      <c r="FEI36" s="735"/>
      <c r="FEJ36" s="735"/>
      <c r="FEK36" s="735"/>
      <c r="FEL36" s="735"/>
      <c r="FEM36" s="735"/>
      <c r="FEN36" s="735"/>
      <c r="FEO36" s="735"/>
      <c r="FEP36" s="735"/>
      <c r="FEQ36" s="735"/>
      <c r="FER36" s="735"/>
      <c r="FES36" s="735"/>
      <c r="FET36" s="735"/>
      <c r="FEU36" s="735"/>
      <c r="FEV36" s="735"/>
      <c r="FEW36" s="735"/>
      <c r="FEX36" s="735"/>
      <c r="FEY36" s="735"/>
      <c r="FEZ36" s="735"/>
      <c r="FFA36" s="735"/>
      <c r="FFB36" s="735"/>
      <c r="FFC36" s="735"/>
      <c r="FFD36" s="735"/>
      <c r="FFE36" s="735"/>
      <c r="FFF36" s="735"/>
      <c r="FFG36" s="735"/>
      <c r="FFH36" s="735"/>
      <c r="FFI36" s="735"/>
      <c r="FFJ36" s="735"/>
      <c r="FFK36" s="735"/>
      <c r="FFL36" s="735"/>
      <c r="FFM36" s="735"/>
      <c r="FFN36" s="735"/>
      <c r="FFO36" s="735"/>
      <c r="FFP36" s="735"/>
      <c r="FFQ36" s="735"/>
      <c r="FFR36" s="735"/>
      <c r="FFS36" s="735"/>
      <c r="FFT36" s="735"/>
      <c r="FFU36" s="735"/>
      <c r="FFV36" s="735"/>
      <c r="FFW36" s="735"/>
      <c r="FFX36" s="735"/>
      <c r="FFY36" s="735"/>
      <c r="FFZ36" s="735"/>
      <c r="FGA36" s="735"/>
      <c r="FGB36" s="735"/>
      <c r="FGC36" s="735"/>
      <c r="FGD36" s="735"/>
      <c r="FGE36" s="735"/>
      <c r="FGF36" s="735"/>
      <c r="FGG36" s="735"/>
      <c r="FGH36" s="735"/>
      <c r="FGI36" s="735"/>
      <c r="FGJ36" s="735"/>
      <c r="FGK36" s="735"/>
      <c r="FGL36" s="735"/>
      <c r="FGM36" s="735"/>
      <c r="FGN36" s="735"/>
      <c r="FGO36" s="735"/>
      <c r="FGP36" s="735"/>
      <c r="FGQ36" s="735"/>
      <c r="FGR36" s="735"/>
      <c r="FGS36" s="735"/>
      <c r="FGT36" s="735"/>
      <c r="FGU36" s="735"/>
      <c r="FGV36" s="735"/>
      <c r="FGW36" s="735"/>
      <c r="FGX36" s="735"/>
      <c r="FGY36" s="735"/>
      <c r="FGZ36" s="735"/>
      <c r="FHA36" s="735"/>
      <c r="FHB36" s="735"/>
      <c r="FHC36" s="735"/>
      <c r="FHD36" s="735"/>
      <c r="FHE36" s="735"/>
      <c r="FHF36" s="735"/>
      <c r="FHG36" s="735"/>
      <c r="FHH36" s="735"/>
      <c r="FHI36" s="735"/>
      <c r="FHJ36" s="735"/>
      <c r="FHK36" s="735"/>
      <c r="FHL36" s="735"/>
      <c r="FHM36" s="735"/>
      <c r="FHN36" s="735"/>
      <c r="FHO36" s="735"/>
      <c r="FHP36" s="735"/>
      <c r="FHQ36" s="735"/>
      <c r="FHR36" s="735"/>
      <c r="FHS36" s="735"/>
      <c r="FHT36" s="735"/>
      <c r="FHU36" s="735"/>
      <c r="FHV36" s="735"/>
      <c r="FHW36" s="735"/>
      <c r="FHX36" s="735"/>
      <c r="FHY36" s="735"/>
      <c r="FHZ36" s="735"/>
      <c r="FIA36" s="735"/>
      <c r="FIB36" s="735"/>
      <c r="FIC36" s="735"/>
      <c r="FID36" s="735"/>
      <c r="FIE36" s="735"/>
      <c r="FIF36" s="735"/>
      <c r="FIG36" s="735"/>
      <c r="FIH36" s="735"/>
      <c r="FII36" s="735"/>
      <c r="FIJ36" s="735"/>
      <c r="FIK36" s="735"/>
      <c r="FIL36" s="735"/>
      <c r="FIM36" s="735"/>
      <c r="FIN36" s="735"/>
      <c r="FIO36" s="735"/>
      <c r="FIP36" s="735"/>
      <c r="FIQ36" s="735"/>
      <c r="FIR36" s="735"/>
      <c r="FIS36" s="735"/>
      <c r="FIT36" s="735"/>
      <c r="FIU36" s="735"/>
      <c r="FIV36" s="735"/>
      <c r="FIW36" s="735"/>
      <c r="FIX36" s="735"/>
      <c r="FIY36" s="735"/>
      <c r="FIZ36" s="735"/>
      <c r="FJA36" s="735"/>
      <c r="FJB36" s="735"/>
      <c r="FJC36" s="735"/>
      <c r="FJD36" s="735"/>
      <c r="FJE36" s="735"/>
      <c r="FJF36" s="735"/>
      <c r="FJG36" s="735"/>
      <c r="FJH36" s="735"/>
      <c r="FJI36" s="735"/>
      <c r="FJJ36" s="735"/>
      <c r="FJK36" s="735"/>
      <c r="FJL36" s="735"/>
      <c r="FJM36" s="735"/>
      <c r="FJN36" s="735"/>
      <c r="FJO36" s="735"/>
      <c r="FJP36" s="735"/>
      <c r="FJQ36" s="735"/>
      <c r="FJR36" s="735"/>
      <c r="FJS36" s="735"/>
      <c r="FJT36" s="735"/>
      <c r="FJU36" s="735"/>
      <c r="FJV36" s="735"/>
      <c r="FJW36" s="735"/>
      <c r="FJX36" s="735"/>
      <c r="FJY36" s="735"/>
      <c r="FJZ36" s="735"/>
      <c r="FKA36" s="735"/>
      <c r="FKB36" s="735"/>
      <c r="FKC36" s="735"/>
      <c r="FKD36" s="735"/>
      <c r="FKE36" s="735"/>
      <c r="FKF36" s="735"/>
      <c r="FKG36" s="735"/>
      <c r="FKH36" s="735"/>
      <c r="FKI36" s="735"/>
      <c r="FKJ36" s="735"/>
      <c r="FKK36" s="735"/>
      <c r="FKL36" s="735"/>
      <c r="FKM36" s="735"/>
      <c r="FKN36" s="735"/>
      <c r="FKO36" s="735"/>
      <c r="FKP36" s="735"/>
      <c r="FKQ36" s="735"/>
      <c r="FKR36" s="735"/>
      <c r="FKS36" s="735"/>
      <c r="FKT36" s="735"/>
      <c r="FKU36" s="735"/>
      <c r="FKV36" s="735"/>
      <c r="FKW36" s="735"/>
      <c r="FKX36" s="735"/>
      <c r="FKY36" s="735"/>
      <c r="FKZ36" s="735"/>
      <c r="FLA36" s="735"/>
      <c r="FLB36" s="735"/>
      <c r="FLC36" s="735"/>
      <c r="FLD36" s="735"/>
      <c r="FLE36" s="735"/>
      <c r="FLF36" s="735"/>
      <c r="FLG36" s="735"/>
      <c r="FLH36" s="735"/>
      <c r="FLI36" s="735"/>
      <c r="FLJ36" s="735"/>
      <c r="FLK36" s="735"/>
      <c r="FLL36" s="735"/>
      <c r="FLM36" s="735"/>
      <c r="FLN36" s="735"/>
      <c r="FLO36" s="735"/>
      <c r="FLP36" s="735"/>
      <c r="FLQ36" s="735"/>
      <c r="FLR36" s="735"/>
      <c r="FLS36" s="735"/>
      <c r="FLT36" s="735"/>
      <c r="FLU36" s="735"/>
      <c r="FLV36" s="735"/>
      <c r="FLW36" s="735"/>
      <c r="FLX36" s="735"/>
      <c r="FLY36" s="735"/>
      <c r="FLZ36" s="735"/>
      <c r="FMA36" s="735"/>
      <c r="FMB36" s="735"/>
      <c r="FMC36" s="735"/>
      <c r="FMD36" s="735"/>
      <c r="FME36" s="735"/>
      <c r="FMF36" s="735"/>
      <c r="FMG36" s="735"/>
      <c r="FMH36" s="735"/>
      <c r="FMI36" s="735"/>
      <c r="FMJ36" s="735"/>
      <c r="FMK36" s="735"/>
      <c r="FML36" s="735"/>
      <c r="FMM36" s="735"/>
      <c r="FMN36" s="735"/>
      <c r="FMO36" s="735"/>
      <c r="FMP36" s="735"/>
      <c r="FMQ36" s="735"/>
      <c r="FMR36" s="735"/>
      <c r="FMS36" s="735"/>
      <c r="FMT36" s="735"/>
      <c r="FMU36" s="735"/>
      <c r="FMV36" s="735"/>
      <c r="FMW36" s="735"/>
      <c r="FMX36" s="735"/>
      <c r="FMY36" s="735"/>
      <c r="FMZ36" s="735"/>
      <c r="FNA36" s="735"/>
      <c r="FNB36" s="735"/>
      <c r="FNC36" s="735"/>
      <c r="FND36" s="735"/>
      <c r="FNE36" s="735"/>
      <c r="FNF36" s="735"/>
      <c r="FNG36" s="735"/>
      <c r="FNH36" s="735"/>
      <c r="FNI36" s="735"/>
      <c r="FNJ36" s="735"/>
      <c r="FNK36" s="735"/>
      <c r="FNL36" s="735"/>
      <c r="FNM36" s="735"/>
      <c r="FNN36" s="735"/>
      <c r="FNO36" s="735"/>
      <c r="FNP36" s="735"/>
      <c r="FNQ36" s="735"/>
      <c r="FNR36" s="735"/>
      <c r="FNS36" s="735"/>
      <c r="FNT36" s="735"/>
      <c r="FNU36" s="735"/>
      <c r="FNV36" s="735"/>
      <c r="FNW36" s="735"/>
      <c r="FNX36" s="735"/>
      <c r="FNY36" s="735"/>
      <c r="FNZ36" s="735"/>
      <c r="FOA36" s="735"/>
      <c r="FOB36" s="735"/>
      <c r="FOC36" s="735"/>
      <c r="FOD36" s="735"/>
      <c r="FOE36" s="735"/>
      <c r="FOF36" s="735"/>
      <c r="FOG36" s="735"/>
      <c r="FOH36" s="735"/>
      <c r="FOI36" s="735"/>
      <c r="FOJ36" s="735"/>
      <c r="FOK36" s="735"/>
      <c r="FOL36" s="735"/>
      <c r="FOM36" s="735"/>
      <c r="FON36" s="735"/>
      <c r="FOO36" s="735"/>
      <c r="FOP36" s="735"/>
      <c r="FOQ36" s="735"/>
      <c r="FOR36" s="735"/>
      <c r="FOS36" s="735"/>
      <c r="FOT36" s="735"/>
      <c r="FOU36" s="735"/>
      <c r="FOV36" s="735"/>
      <c r="FOW36" s="735"/>
      <c r="FOX36" s="735"/>
      <c r="FOY36" s="735"/>
      <c r="FOZ36" s="735"/>
      <c r="FPA36" s="735"/>
      <c r="FPB36" s="735"/>
      <c r="FPC36" s="735"/>
      <c r="FPD36" s="735"/>
      <c r="FPE36" s="735"/>
      <c r="FPF36" s="735"/>
      <c r="FPG36" s="735"/>
      <c r="FPH36" s="735"/>
      <c r="FPI36" s="735"/>
      <c r="FPJ36" s="735"/>
      <c r="FPK36" s="735"/>
      <c r="FPL36" s="735"/>
      <c r="FPM36" s="735"/>
      <c r="FPN36" s="735"/>
      <c r="FPO36" s="735"/>
      <c r="FPP36" s="735"/>
      <c r="FPQ36" s="735"/>
      <c r="FPR36" s="735"/>
      <c r="FPS36" s="735"/>
      <c r="FPT36" s="735"/>
      <c r="FPU36" s="735"/>
      <c r="FPV36" s="735"/>
      <c r="FPW36" s="735"/>
      <c r="FPX36" s="735"/>
      <c r="FPY36" s="735"/>
      <c r="FPZ36" s="735"/>
      <c r="FQA36" s="735"/>
      <c r="FQB36" s="735"/>
      <c r="FQC36" s="735"/>
      <c r="FQD36" s="735"/>
      <c r="FQE36" s="735"/>
      <c r="FQF36" s="735"/>
      <c r="FQG36" s="735"/>
      <c r="FQH36" s="735"/>
      <c r="FQI36" s="735"/>
      <c r="FQJ36" s="735"/>
      <c r="FQK36" s="735"/>
      <c r="FQL36" s="735"/>
      <c r="FQM36" s="735"/>
      <c r="FQN36" s="735"/>
      <c r="FQO36" s="735"/>
      <c r="FQP36" s="735"/>
      <c r="FQQ36" s="735"/>
      <c r="FQR36" s="735"/>
      <c r="FQS36" s="735"/>
      <c r="FQT36" s="735"/>
      <c r="FQU36" s="735"/>
      <c r="FQV36" s="735"/>
      <c r="FQW36" s="735"/>
      <c r="FQX36" s="735"/>
      <c r="FQY36" s="735"/>
      <c r="FQZ36" s="735"/>
      <c r="FRA36" s="735"/>
      <c r="FRB36" s="735"/>
      <c r="FRC36" s="735"/>
      <c r="FRD36" s="735"/>
      <c r="FRE36" s="735"/>
      <c r="FRF36" s="735"/>
      <c r="FRG36" s="735"/>
      <c r="FRH36" s="735"/>
      <c r="FRI36" s="735"/>
      <c r="FRJ36" s="735"/>
      <c r="FRK36" s="735"/>
      <c r="FRL36" s="735"/>
      <c r="FRM36" s="735"/>
      <c r="FRN36" s="735"/>
      <c r="FRO36" s="735"/>
      <c r="FRP36" s="735"/>
      <c r="FRQ36" s="735"/>
      <c r="FRR36" s="735"/>
      <c r="FRS36" s="735"/>
      <c r="FRT36" s="735"/>
      <c r="FRU36" s="735"/>
      <c r="FRV36" s="735"/>
      <c r="FRW36" s="735"/>
      <c r="FRX36" s="735"/>
      <c r="FRY36" s="735"/>
      <c r="FRZ36" s="735"/>
      <c r="FSA36" s="735"/>
      <c r="FSB36" s="735"/>
      <c r="FSC36" s="735"/>
      <c r="FSD36" s="735"/>
      <c r="FSE36" s="735"/>
      <c r="FSF36" s="735"/>
      <c r="FSG36" s="735"/>
      <c r="FSH36" s="735"/>
      <c r="FSI36" s="735"/>
      <c r="FSJ36" s="735"/>
      <c r="FSK36" s="735"/>
      <c r="FSL36" s="735"/>
      <c r="FSM36" s="735"/>
      <c r="FSN36" s="735"/>
      <c r="FSO36" s="735"/>
      <c r="FSP36" s="735"/>
      <c r="FSQ36" s="735"/>
      <c r="FSR36" s="735"/>
      <c r="FSS36" s="735"/>
      <c r="FST36" s="735"/>
      <c r="FSU36" s="735"/>
      <c r="FSV36" s="735"/>
      <c r="FSW36" s="735"/>
      <c r="FSX36" s="735"/>
      <c r="FSY36" s="735"/>
      <c r="FSZ36" s="735"/>
      <c r="FTA36" s="735"/>
      <c r="FTB36" s="735"/>
      <c r="FTC36" s="735"/>
      <c r="FTD36" s="735"/>
      <c r="FTE36" s="735"/>
      <c r="FTF36" s="735"/>
      <c r="FTG36" s="735"/>
      <c r="FTH36" s="735"/>
      <c r="FTI36" s="735"/>
      <c r="FTJ36" s="735"/>
      <c r="FTK36" s="735"/>
      <c r="FTL36" s="735"/>
      <c r="FTM36" s="735"/>
      <c r="FTN36" s="735"/>
      <c r="FTO36" s="735"/>
      <c r="FTP36" s="735"/>
      <c r="FTQ36" s="735"/>
      <c r="FTR36" s="735"/>
      <c r="FTS36" s="735"/>
      <c r="FTT36" s="735"/>
      <c r="FTU36" s="735"/>
      <c r="FTV36" s="735"/>
      <c r="FTW36" s="735"/>
      <c r="FTX36" s="735"/>
      <c r="FTY36" s="735"/>
      <c r="FTZ36" s="735"/>
      <c r="FUA36" s="735"/>
      <c r="FUB36" s="735"/>
      <c r="FUC36" s="735"/>
      <c r="FUD36" s="735"/>
      <c r="FUE36" s="735"/>
      <c r="FUF36" s="735"/>
      <c r="FUG36" s="735"/>
      <c r="FUH36" s="735"/>
      <c r="FUI36" s="735"/>
      <c r="FUJ36" s="735"/>
      <c r="FUK36" s="735"/>
      <c r="FUL36" s="735"/>
      <c r="FUM36" s="735"/>
      <c r="FUN36" s="735"/>
      <c r="FUO36" s="735"/>
      <c r="FUP36" s="735"/>
      <c r="FUQ36" s="735"/>
      <c r="FUR36" s="735"/>
      <c r="FUS36" s="735"/>
      <c r="FUT36" s="735"/>
      <c r="FUU36" s="735"/>
      <c r="FUV36" s="735"/>
      <c r="FUW36" s="735"/>
      <c r="FUX36" s="735"/>
      <c r="FUY36" s="735"/>
      <c r="FUZ36" s="735"/>
      <c r="FVA36" s="735"/>
      <c r="FVB36" s="735"/>
      <c r="FVC36" s="735"/>
      <c r="FVD36" s="735"/>
      <c r="FVE36" s="735"/>
      <c r="FVF36" s="735"/>
      <c r="FVG36" s="735"/>
      <c r="FVH36" s="735"/>
      <c r="FVI36" s="735"/>
      <c r="FVJ36" s="735"/>
      <c r="FVK36" s="735"/>
      <c r="FVL36" s="735"/>
      <c r="FVM36" s="735"/>
      <c r="FVN36" s="735"/>
      <c r="FVO36" s="735"/>
      <c r="FVP36" s="735"/>
      <c r="FVQ36" s="735"/>
      <c r="FVR36" s="735"/>
      <c r="FVS36" s="735"/>
      <c r="FVT36" s="735"/>
      <c r="FVU36" s="735"/>
      <c r="FVV36" s="735"/>
      <c r="FVW36" s="735"/>
      <c r="FVX36" s="735"/>
      <c r="FVY36" s="735"/>
      <c r="FVZ36" s="735"/>
      <c r="FWA36" s="735"/>
      <c r="FWB36" s="735"/>
      <c r="FWC36" s="735"/>
      <c r="FWD36" s="735"/>
      <c r="FWE36" s="735"/>
      <c r="FWF36" s="735"/>
      <c r="FWG36" s="735"/>
      <c r="FWH36" s="735"/>
      <c r="FWI36" s="735"/>
      <c r="FWJ36" s="735"/>
      <c r="FWK36" s="735"/>
      <c r="FWL36" s="735"/>
      <c r="FWM36" s="735"/>
      <c r="FWN36" s="735"/>
      <c r="FWO36" s="735"/>
      <c r="FWP36" s="735"/>
      <c r="FWQ36" s="735"/>
      <c r="FWR36" s="735"/>
      <c r="FWS36" s="735"/>
      <c r="FWT36" s="735"/>
      <c r="FWU36" s="735"/>
      <c r="FWV36" s="735"/>
      <c r="FWW36" s="735"/>
      <c r="FWX36" s="735"/>
      <c r="FWY36" s="735"/>
      <c r="FWZ36" s="735"/>
      <c r="FXA36" s="735"/>
      <c r="FXB36" s="735"/>
      <c r="FXC36" s="735"/>
      <c r="FXD36" s="735"/>
      <c r="FXE36" s="735"/>
      <c r="FXF36" s="735"/>
      <c r="FXG36" s="735"/>
      <c r="FXH36" s="735"/>
      <c r="FXI36" s="735"/>
      <c r="FXJ36" s="735"/>
      <c r="FXK36" s="735"/>
      <c r="FXL36" s="735"/>
      <c r="FXM36" s="735"/>
      <c r="FXN36" s="735"/>
      <c r="FXO36" s="735"/>
      <c r="FXP36" s="735"/>
      <c r="FXQ36" s="735"/>
      <c r="FXR36" s="735"/>
      <c r="FXS36" s="735"/>
      <c r="FXT36" s="735"/>
      <c r="FXU36" s="735"/>
      <c r="FXV36" s="735"/>
      <c r="FXW36" s="735"/>
      <c r="FXX36" s="735"/>
      <c r="FXY36" s="735"/>
      <c r="FXZ36" s="735"/>
      <c r="FYA36" s="735"/>
      <c r="FYB36" s="735"/>
      <c r="FYC36" s="735"/>
      <c r="FYD36" s="735"/>
      <c r="FYE36" s="735"/>
      <c r="FYF36" s="735"/>
      <c r="FYG36" s="735"/>
      <c r="FYH36" s="735"/>
      <c r="FYI36" s="735"/>
      <c r="FYJ36" s="735"/>
      <c r="FYK36" s="735"/>
      <c r="FYL36" s="735"/>
      <c r="FYM36" s="735"/>
      <c r="FYN36" s="735"/>
      <c r="FYO36" s="735"/>
      <c r="FYP36" s="735"/>
      <c r="FYQ36" s="735"/>
      <c r="FYR36" s="735"/>
      <c r="FYS36" s="735"/>
      <c r="FYT36" s="735"/>
      <c r="FYU36" s="735"/>
      <c r="FYV36" s="735"/>
      <c r="FYW36" s="735"/>
      <c r="FYX36" s="735"/>
      <c r="FYY36" s="735"/>
      <c r="FYZ36" s="735"/>
      <c r="FZA36" s="735"/>
      <c r="FZB36" s="735"/>
      <c r="FZC36" s="735"/>
      <c r="FZD36" s="735"/>
      <c r="FZE36" s="735"/>
      <c r="FZF36" s="735"/>
      <c r="FZG36" s="735"/>
      <c r="FZH36" s="735"/>
      <c r="FZI36" s="735"/>
      <c r="FZJ36" s="735"/>
      <c r="FZK36" s="735"/>
      <c r="FZL36" s="735"/>
      <c r="FZM36" s="735"/>
      <c r="FZN36" s="735"/>
      <c r="FZO36" s="735"/>
      <c r="FZP36" s="735"/>
      <c r="FZQ36" s="735"/>
      <c r="FZR36" s="735"/>
      <c r="FZS36" s="735"/>
      <c r="FZT36" s="735"/>
      <c r="FZU36" s="735"/>
      <c r="FZV36" s="735"/>
      <c r="FZW36" s="735"/>
      <c r="FZX36" s="735"/>
      <c r="FZY36" s="735"/>
      <c r="FZZ36" s="735"/>
      <c r="GAA36" s="735"/>
      <c r="GAB36" s="735"/>
      <c r="GAC36" s="735"/>
      <c r="GAD36" s="735"/>
      <c r="GAE36" s="735"/>
      <c r="GAF36" s="735"/>
      <c r="GAG36" s="735"/>
      <c r="GAH36" s="735"/>
      <c r="GAI36" s="735"/>
      <c r="GAJ36" s="735"/>
      <c r="GAK36" s="735"/>
      <c r="GAL36" s="735"/>
      <c r="GAM36" s="735"/>
      <c r="GAN36" s="735"/>
      <c r="GAO36" s="735"/>
      <c r="GAP36" s="735"/>
      <c r="GAQ36" s="735"/>
      <c r="GAR36" s="735"/>
      <c r="GAS36" s="735"/>
      <c r="GAT36" s="735"/>
      <c r="GAU36" s="735"/>
      <c r="GAV36" s="735"/>
      <c r="GAW36" s="735"/>
      <c r="GAX36" s="735"/>
      <c r="GAY36" s="735"/>
      <c r="GAZ36" s="735"/>
      <c r="GBA36" s="735"/>
      <c r="GBB36" s="735"/>
      <c r="GBC36" s="735"/>
      <c r="GBD36" s="735"/>
      <c r="GBE36" s="735"/>
      <c r="GBF36" s="735"/>
      <c r="GBG36" s="735"/>
      <c r="GBH36" s="735"/>
      <c r="GBI36" s="735"/>
      <c r="GBJ36" s="735"/>
      <c r="GBK36" s="735"/>
      <c r="GBL36" s="735"/>
      <c r="GBM36" s="735"/>
      <c r="GBN36" s="735"/>
      <c r="GBO36" s="735"/>
      <c r="GBP36" s="735"/>
      <c r="GBQ36" s="735"/>
      <c r="GBR36" s="735"/>
      <c r="GBS36" s="735"/>
      <c r="GBT36" s="735"/>
      <c r="GBU36" s="735"/>
      <c r="GBV36" s="735"/>
      <c r="GBW36" s="735"/>
      <c r="GBX36" s="735"/>
      <c r="GBY36" s="735"/>
      <c r="GBZ36" s="735"/>
      <c r="GCA36" s="735"/>
      <c r="GCB36" s="735"/>
      <c r="GCC36" s="735"/>
      <c r="GCD36" s="735"/>
      <c r="GCE36" s="735"/>
      <c r="GCF36" s="735"/>
      <c r="GCG36" s="735"/>
      <c r="GCH36" s="735"/>
      <c r="GCI36" s="735"/>
      <c r="GCJ36" s="735"/>
      <c r="GCK36" s="735"/>
      <c r="GCL36" s="735"/>
      <c r="GCM36" s="735"/>
      <c r="GCN36" s="735"/>
      <c r="GCO36" s="735"/>
      <c r="GCP36" s="735"/>
      <c r="GCQ36" s="735"/>
      <c r="GCR36" s="735"/>
      <c r="GCS36" s="735"/>
      <c r="GCT36" s="735"/>
      <c r="GCU36" s="735"/>
      <c r="GCV36" s="735"/>
      <c r="GCW36" s="735"/>
      <c r="GCX36" s="735"/>
      <c r="GCY36" s="735"/>
      <c r="GCZ36" s="735"/>
      <c r="GDA36" s="735"/>
      <c r="GDB36" s="735"/>
      <c r="GDC36" s="735"/>
      <c r="GDD36" s="735"/>
      <c r="GDE36" s="735"/>
      <c r="GDF36" s="735"/>
      <c r="GDG36" s="735"/>
      <c r="GDH36" s="735"/>
      <c r="GDI36" s="735"/>
      <c r="GDJ36" s="735"/>
      <c r="GDK36" s="735"/>
      <c r="GDL36" s="735"/>
      <c r="GDM36" s="735"/>
      <c r="GDN36" s="735"/>
      <c r="GDO36" s="735"/>
      <c r="GDP36" s="735"/>
      <c r="GDQ36" s="735"/>
      <c r="GDR36" s="735"/>
      <c r="GDS36" s="735"/>
      <c r="GDT36" s="735"/>
      <c r="GDU36" s="735"/>
      <c r="GDV36" s="735"/>
      <c r="GDW36" s="735"/>
      <c r="GDX36" s="735"/>
      <c r="GDY36" s="735"/>
      <c r="GDZ36" s="735"/>
      <c r="GEA36" s="735"/>
      <c r="GEB36" s="735"/>
      <c r="GEC36" s="735"/>
      <c r="GED36" s="735"/>
      <c r="GEE36" s="735"/>
      <c r="GEF36" s="735"/>
      <c r="GEG36" s="735"/>
      <c r="GEH36" s="735"/>
      <c r="GEI36" s="735"/>
      <c r="GEJ36" s="735"/>
      <c r="GEK36" s="735"/>
      <c r="GEL36" s="735"/>
      <c r="GEM36" s="735"/>
      <c r="GEN36" s="735"/>
      <c r="GEO36" s="735"/>
      <c r="GEP36" s="735"/>
      <c r="GEQ36" s="735"/>
      <c r="GER36" s="735"/>
      <c r="GES36" s="735"/>
      <c r="GET36" s="735"/>
      <c r="GEU36" s="735"/>
      <c r="GEV36" s="735"/>
      <c r="GEW36" s="735"/>
      <c r="GEX36" s="735"/>
      <c r="GEY36" s="735"/>
      <c r="GEZ36" s="735"/>
      <c r="GFA36" s="735"/>
      <c r="GFB36" s="735"/>
      <c r="GFC36" s="735"/>
      <c r="GFD36" s="735"/>
      <c r="GFE36" s="735"/>
      <c r="GFF36" s="735"/>
      <c r="GFG36" s="735"/>
      <c r="GFH36" s="735"/>
      <c r="GFI36" s="735"/>
      <c r="GFJ36" s="735"/>
      <c r="GFK36" s="735"/>
      <c r="GFL36" s="735"/>
      <c r="GFM36" s="735"/>
      <c r="GFN36" s="735"/>
      <c r="GFO36" s="735"/>
      <c r="GFP36" s="735"/>
      <c r="GFQ36" s="735"/>
      <c r="GFR36" s="735"/>
      <c r="GFS36" s="735"/>
      <c r="GFT36" s="735"/>
      <c r="GFU36" s="735"/>
      <c r="GFV36" s="735"/>
      <c r="GFW36" s="735"/>
      <c r="GFX36" s="735"/>
      <c r="GFY36" s="735"/>
      <c r="GFZ36" s="735"/>
      <c r="GGA36" s="735"/>
      <c r="GGB36" s="735"/>
      <c r="GGC36" s="735"/>
      <c r="GGD36" s="735"/>
      <c r="GGE36" s="735"/>
      <c r="GGF36" s="735"/>
      <c r="GGG36" s="735"/>
      <c r="GGH36" s="735"/>
      <c r="GGI36" s="735"/>
      <c r="GGJ36" s="735"/>
      <c r="GGK36" s="735"/>
      <c r="GGL36" s="735"/>
      <c r="GGM36" s="735"/>
      <c r="GGN36" s="735"/>
      <c r="GGO36" s="735"/>
      <c r="GGP36" s="735"/>
      <c r="GGQ36" s="735"/>
      <c r="GGR36" s="735"/>
      <c r="GGS36" s="735"/>
      <c r="GGT36" s="735"/>
      <c r="GGU36" s="735"/>
      <c r="GGV36" s="735"/>
      <c r="GGW36" s="735"/>
      <c r="GGX36" s="735"/>
      <c r="GGY36" s="735"/>
      <c r="GGZ36" s="735"/>
      <c r="GHA36" s="735"/>
      <c r="GHB36" s="735"/>
      <c r="GHC36" s="735"/>
      <c r="GHD36" s="735"/>
      <c r="GHE36" s="735"/>
      <c r="GHF36" s="735"/>
      <c r="GHG36" s="735"/>
      <c r="GHH36" s="735"/>
      <c r="GHI36" s="735"/>
      <c r="GHJ36" s="735"/>
      <c r="GHK36" s="735"/>
      <c r="GHL36" s="735"/>
      <c r="GHM36" s="735"/>
      <c r="GHN36" s="735"/>
      <c r="GHO36" s="735"/>
      <c r="GHP36" s="735"/>
      <c r="GHQ36" s="735"/>
      <c r="GHR36" s="735"/>
      <c r="GHS36" s="735"/>
      <c r="GHT36" s="735"/>
      <c r="GHU36" s="735"/>
      <c r="GHV36" s="735"/>
      <c r="GHW36" s="735"/>
      <c r="GHX36" s="735"/>
      <c r="GHY36" s="735"/>
      <c r="GHZ36" s="735"/>
      <c r="GIA36" s="735"/>
      <c r="GIB36" s="735"/>
      <c r="GIC36" s="735"/>
      <c r="GID36" s="735"/>
      <c r="GIE36" s="735"/>
      <c r="GIF36" s="735"/>
      <c r="GIG36" s="735"/>
      <c r="GIH36" s="735"/>
      <c r="GII36" s="735"/>
      <c r="GIJ36" s="735"/>
      <c r="GIK36" s="735"/>
      <c r="GIL36" s="735"/>
      <c r="GIM36" s="735"/>
      <c r="GIN36" s="735"/>
      <c r="GIO36" s="735"/>
      <c r="GIP36" s="735"/>
      <c r="GIQ36" s="735"/>
      <c r="GIR36" s="735"/>
      <c r="GIS36" s="735"/>
      <c r="GIT36" s="735"/>
      <c r="GIU36" s="735"/>
      <c r="GIV36" s="735"/>
      <c r="GIW36" s="735"/>
      <c r="GIX36" s="735"/>
      <c r="GIY36" s="735"/>
      <c r="GIZ36" s="735"/>
      <c r="GJA36" s="735"/>
      <c r="GJB36" s="735"/>
      <c r="GJC36" s="735"/>
      <c r="GJD36" s="735"/>
      <c r="GJE36" s="735"/>
      <c r="GJF36" s="735"/>
      <c r="GJG36" s="735"/>
      <c r="GJH36" s="735"/>
      <c r="GJI36" s="735"/>
      <c r="GJJ36" s="735"/>
      <c r="GJK36" s="735"/>
      <c r="GJL36" s="735"/>
      <c r="GJM36" s="735"/>
      <c r="GJN36" s="735"/>
      <c r="GJO36" s="735"/>
      <c r="GJP36" s="735"/>
      <c r="GJQ36" s="735"/>
      <c r="GJR36" s="735"/>
      <c r="GJS36" s="735"/>
      <c r="GJT36" s="735"/>
      <c r="GJU36" s="735"/>
      <c r="GJV36" s="735"/>
      <c r="GJW36" s="735"/>
      <c r="GJX36" s="735"/>
      <c r="GJY36" s="735"/>
      <c r="GJZ36" s="735"/>
      <c r="GKA36" s="735"/>
      <c r="GKB36" s="735"/>
      <c r="GKC36" s="735"/>
      <c r="GKD36" s="735"/>
      <c r="GKE36" s="735"/>
      <c r="GKF36" s="735"/>
      <c r="GKG36" s="735"/>
      <c r="GKH36" s="735"/>
      <c r="GKI36" s="735"/>
      <c r="GKJ36" s="735"/>
      <c r="GKK36" s="735"/>
      <c r="GKL36" s="735"/>
      <c r="GKM36" s="735"/>
      <c r="GKN36" s="735"/>
      <c r="GKO36" s="735"/>
      <c r="GKP36" s="735"/>
      <c r="GKQ36" s="735"/>
      <c r="GKR36" s="735"/>
      <c r="GKS36" s="735"/>
      <c r="GKT36" s="735"/>
      <c r="GKU36" s="735"/>
      <c r="GKV36" s="735"/>
      <c r="GKW36" s="735"/>
      <c r="GKX36" s="735"/>
      <c r="GKY36" s="735"/>
      <c r="GKZ36" s="735"/>
      <c r="GLA36" s="735"/>
      <c r="GLB36" s="735"/>
      <c r="GLC36" s="735"/>
      <c r="GLD36" s="735"/>
      <c r="GLE36" s="735"/>
      <c r="GLF36" s="735"/>
      <c r="GLG36" s="735"/>
      <c r="GLH36" s="735"/>
      <c r="GLI36" s="735"/>
      <c r="GLJ36" s="735"/>
      <c r="GLK36" s="735"/>
      <c r="GLL36" s="735"/>
      <c r="GLM36" s="735"/>
      <c r="GLN36" s="735"/>
      <c r="GLO36" s="735"/>
      <c r="GLP36" s="735"/>
      <c r="GLQ36" s="735"/>
      <c r="GLR36" s="735"/>
      <c r="GLS36" s="735"/>
      <c r="GLT36" s="735"/>
      <c r="GLU36" s="735"/>
      <c r="GLV36" s="735"/>
      <c r="GLW36" s="735"/>
      <c r="GLX36" s="735"/>
      <c r="GLY36" s="735"/>
      <c r="GLZ36" s="735"/>
      <c r="GMA36" s="735"/>
      <c r="GMB36" s="735"/>
      <c r="GMC36" s="735"/>
      <c r="GMD36" s="735"/>
      <c r="GME36" s="735"/>
      <c r="GMF36" s="735"/>
      <c r="GMG36" s="735"/>
      <c r="GMH36" s="735"/>
      <c r="GMI36" s="735"/>
      <c r="GMJ36" s="735"/>
      <c r="GMK36" s="735"/>
      <c r="GML36" s="735"/>
      <c r="GMM36" s="735"/>
      <c r="GMN36" s="735"/>
      <c r="GMO36" s="735"/>
      <c r="GMP36" s="735"/>
      <c r="GMQ36" s="735"/>
      <c r="GMR36" s="735"/>
      <c r="GMS36" s="735"/>
      <c r="GMT36" s="735"/>
      <c r="GMU36" s="735"/>
      <c r="GMV36" s="735"/>
      <c r="GMW36" s="735"/>
      <c r="GMX36" s="735"/>
      <c r="GMY36" s="735"/>
      <c r="GMZ36" s="735"/>
      <c r="GNA36" s="735"/>
      <c r="GNB36" s="735"/>
      <c r="GNC36" s="735"/>
      <c r="GND36" s="735"/>
      <c r="GNE36" s="735"/>
      <c r="GNF36" s="735"/>
      <c r="GNG36" s="735"/>
      <c r="GNH36" s="735"/>
      <c r="GNI36" s="735"/>
      <c r="GNJ36" s="735"/>
      <c r="GNK36" s="735"/>
      <c r="GNL36" s="735"/>
      <c r="GNM36" s="735"/>
      <c r="GNN36" s="735"/>
      <c r="GNO36" s="735"/>
      <c r="GNP36" s="735"/>
      <c r="GNQ36" s="735"/>
      <c r="GNR36" s="735"/>
      <c r="GNS36" s="735"/>
      <c r="GNT36" s="735"/>
      <c r="GNU36" s="735"/>
      <c r="GNV36" s="735"/>
      <c r="GNW36" s="735"/>
      <c r="GNX36" s="735"/>
      <c r="GNY36" s="735"/>
      <c r="GNZ36" s="735"/>
      <c r="GOA36" s="735"/>
      <c r="GOB36" s="735"/>
      <c r="GOC36" s="735"/>
      <c r="GOD36" s="735"/>
      <c r="GOE36" s="735"/>
      <c r="GOF36" s="735"/>
      <c r="GOG36" s="735"/>
      <c r="GOH36" s="735"/>
      <c r="GOI36" s="735"/>
      <c r="GOJ36" s="735"/>
      <c r="GOK36" s="735"/>
      <c r="GOL36" s="735"/>
      <c r="GOM36" s="735"/>
      <c r="GON36" s="735"/>
      <c r="GOO36" s="735"/>
      <c r="GOP36" s="735"/>
      <c r="GOQ36" s="735"/>
      <c r="GOR36" s="735"/>
      <c r="GOS36" s="735"/>
      <c r="GOT36" s="735"/>
      <c r="GOU36" s="735"/>
      <c r="GOV36" s="735"/>
      <c r="GOW36" s="735"/>
      <c r="GOX36" s="735"/>
      <c r="GOY36" s="735"/>
      <c r="GOZ36" s="735"/>
      <c r="GPA36" s="735"/>
      <c r="GPB36" s="735"/>
      <c r="GPC36" s="735"/>
      <c r="GPD36" s="735"/>
      <c r="GPE36" s="735"/>
      <c r="GPF36" s="735"/>
      <c r="GPG36" s="735"/>
      <c r="GPH36" s="735"/>
      <c r="GPI36" s="735"/>
      <c r="GPJ36" s="735"/>
      <c r="GPK36" s="735"/>
      <c r="GPL36" s="735"/>
      <c r="GPM36" s="735"/>
      <c r="GPN36" s="735"/>
      <c r="GPO36" s="735"/>
      <c r="GPP36" s="735"/>
      <c r="GPQ36" s="735"/>
      <c r="GPR36" s="735"/>
      <c r="GPS36" s="735"/>
      <c r="GPT36" s="735"/>
      <c r="GPU36" s="735"/>
      <c r="GPV36" s="735"/>
      <c r="GPW36" s="735"/>
      <c r="GPX36" s="735"/>
      <c r="GPY36" s="735"/>
      <c r="GPZ36" s="735"/>
      <c r="GQA36" s="735"/>
      <c r="GQB36" s="735"/>
      <c r="GQC36" s="735"/>
      <c r="GQD36" s="735"/>
      <c r="GQE36" s="735"/>
      <c r="GQF36" s="735"/>
      <c r="GQG36" s="735"/>
      <c r="GQH36" s="735"/>
      <c r="GQI36" s="735"/>
      <c r="GQJ36" s="735"/>
      <c r="GQK36" s="735"/>
      <c r="GQL36" s="735"/>
      <c r="GQM36" s="735"/>
      <c r="GQN36" s="735"/>
      <c r="GQO36" s="735"/>
      <c r="GQP36" s="735"/>
      <c r="GQQ36" s="735"/>
      <c r="GQR36" s="735"/>
      <c r="GQS36" s="735"/>
      <c r="GQT36" s="735"/>
      <c r="GQU36" s="735"/>
      <c r="GQV36" s="735"/>
      <c r="GQW36" s="735"/>
      <c r="GQX36" s="735"/>
      <c r="GQY36" s="735"/>
      <c r="GQZ36" s="735"/>
      <c r="GRA36" s="735"/>
      <c r="GRB36" s="735"/>
      <c r="GRC36" s="735"/>
      <c r="GRD36" s="735"/>
      <c r="GRE36" s="735"/>
      <c r="GRF36" s="735"/>
      <c r="GRG36" s="735"/>
      <c r="GRH36" s="735"/>
      <c r="GRI36" s="735"/>
      <c r="GRJ36" s="735"/>
      <c r="GRK36" s="735"/>
      <c r="GRL36" s="735"/>
      <c r="GRM36" s="735"/>
      <c r="GRN36" s="735"/>
      <c r="GRO36" s="735"/>
      <c r="GRP36" s="735"/>
      <c r="GRQ36" s="735"/>
      <c r="GRR36" s="735"/>
      <c r="GRS36" s="735"/>
      <c r="GRT36" s="735"/>
      <c r="GRU36" s="735"/>
      <c r="GRV36" s="735"/>
      <c r="GRW36" s="735"/>
      <c r="GRX36" s="735"/>
      <c r="GRY36" s="735"/>
      <c r="GRZ36" s="735"/>
      <c r="GSA36" s="735"/>
      <c r="GSB36" s="735"/>
      <c r="GSC36" s="735"/>
      <c r="GSD36" s="735"/>
      <c r="GSE36" s="735"/>
      <c r="GSF36" s="735"/>
      <c r="GSG36" s="735"/>
      <c r="GSH36" s="735"/>
      <c r="GSI36" s="735"/>
      <c r="GSJ36" s="735"/>
      <c r="GSK36" s="735"/>
      <c r="GSL36" s="735"/>
      <c r="GSM36" s="735"/>
      <c r="GSN36" s="735"/>
      <c r="GSO36" s="735"/>
      <c r="GSP36" s="735"/>
      <c r="GSQ36" s="735"/>
      <c r="GSR36" s="735"/>
      <c r="GSS36" s="735"/>
      <c r="GST36" s="735"/>
      <c r="GSU36" s="735"/>
      <c r="GSV36" s="735"/>
      <c r="GSW36" s="735"/>
      <c r="GSX36" s="735"/>
      <c r="GSY36" s="735"/>
      <c r="GSZ36" s="735"/>
      <c r="GTA36" s="735"/>
      <c r="GTB36" s="735"/>
      <c r="GTC36" s="735"/>
      <c r="GTD36" s="735"/>
      <c r="GTE36" s="735"/>
      <c r="GTF36" s="735"/>
      <c r="GTG36" s="735"/>
      <c r="GTH36" s="735"/>
      <c r="GTI36" s="735"/>
      <c r="GTJ36" s="735"/>
      <c r="GTK36" s="735"/>
      <c r="GTL36" s="735"/>
      <c r="GTM36" s="735"/>
      <c r="GTN36" s="735"/>
      <c r="GTO36" s="735"/>
      <c r="GTP36" s="735"/>
      <c r="GTQ36" s="735"/>
      <c r="GTR36" s="735"/>
      <c r="GTS36" s="735"/>
      <c r="GTT36" s="735"/>
      <c r="GTU36" s="735"/>
      <c r="GTV36" s="735"/>
      <c r="GTW36" s="735"/>
      <c r="GTX36" s="735"/>
      <c r="GTY36" s="735"/>
      <c r="GTZ36" s="735"/>
      <c r="GUA36" s="735"/>
      <c r="GUB36" s="735"/>
      <c r="GUC36" s="735"/>
      <c r="GUD36" s="735"/>
      <c r="GUE36" s="735"/>
      <c r="GUF36" s="735"/>
      <c r="GUG36" s="735"/>
      <c r="GUH36" s="735"/>
      <c r="GUI36" s="735"/>
      <c r="GUJ36" s="735"/>
      <c r="GUK36" s="735"/>
      <c r="GUL36" s="735"/>
      <c r="GUM36" s="735"/>
      <c r="GUN36" s="735"/>
      <c r="GUO36" s="735"/>
      <c r="GUP36" s="735"/>
      <c r="GUQ36" s="735"/>
      <c r="GUR36" s="735"/>
      <c r="GUS36" s="735"/>
      <c r="GUT36" s="735"/>
      <c r="GUU36" s="735"/>
      <c r="GUV36" s="735"/>
      <c r="GUW36" s="735"/>
      <c r="GUX36" s="735"/>
      <c r="GUY36" s="735"/>
      <c r="GUZ36" s="735"/>
      <c r="GVA36" s="735"/>
      <c r="GVB36" s="735"/>
      <c r="GVC36" s="735"/>
      <c r="GVD36" s="735"/>
      <c r="GVE36" s="735"/>
      <c r="GVF36" s="735"/>
      <c r="GVG36" s="735"/>
      <c r="GVH36" s="735"/>
      <c r="GVI36" s="735"/>
      <c r="GVJ36" s="735"/>
      <c r="GVK36" s="735"/>
      <c r="GVL36" s="735"/>
      <c r="GVM36" s="735"/>
      <c r="GVN36" s="735"/>
      <c r="GVO36" s="735"/>
      <c r="GVP36" s="735"/>
      <c r="GVQ36" s="735"/>
      <c r="GVR36" s="735"/>
      <c r="GVS36" s="735"/>
      <c r="GVT36" s="735"/>
      <c r="GVU36" s="735"/>
      <c r="GVV36" s="735"/>
      <c r="GVW36" s="735"/>
      <c r="GVX36" s="735"/>
      <c r="GVY36" s="735"/>
      <c r="GVZ36" s="735"/>
      <c r="GWA36" s="735"/>
      <c r="GWB36" s="735"/>
      <c r="GWC36" s="735"/>
      <c r="GWD36" s="735"/>
      <c r="GWE36" s="735"/>
      <c r="GWF36" s="735"/>
      <c r="GWG36" s="735"/>
      <c r="GWH36" s="735"/>
      <c r="GWI36" s="735"/>
      <c r="GWJ36" s="735"/>
      <c r="GWK36" s="735"/>
      <c r="GWL36" s="735"/>
      <c r="GWM36" s="735"/>
      <c r="GWN36" s="735"/>
      <c r="GWO36" s="735"/>
      <c r="GWP36" s="735"/>
      <c r="GWQ36" s="735"/>
      <c r="GWR36" s="735"/>
      <c r="GWS36" s="735"/>
      <c r="GWT36" s="735"/>
      <c r="GWU36" s="735"/>
      <c r="GWV36" s="735"/>
      <c r="GWW36" s="735"/>
      <c r="GWX36" s="735"/>
      <c r="GWY36" s="735"/>
      <c r="GWZ36" s="735"/>
      <c r="GXA36" s="735"/>
      <c r="GXB36" s="735"/>
      <c r="GXC36" s="735"/>
      <c r="GXD36" s="735"/>
      <c r="GXE36" s="735"/>
      <c r="GXF36" s="735"/>
      <c r="GXG36" s="735"/>
      <c r="GXH36" s="735"/>
      <c r="GXI36" s="735"/>
      <c r="GXJ36" s="735"/>
      <c r="GXK36" s="735"/>
      <c r="GXL36" s="735"/>
      <c r="GXM36" s="735"/>
      <c r="GXN36" s="735"/>
      <c r="GXO36" s="735"/>
      <c r="GXP36" s="735"/>
      <c r="GXQ36" s="735"/>
      <c r="GXR36" s="735"/>
      <c r="GXS36" s="735"/>
      <c r="GXT36" s="735"/>
      <c r="GXU36" s="735"/>
      <c r="GXV36" s="735"/>
      <c r="GXW36" s="735"/>
      <c r="GXX36" s="735"/>
      <c r="GXY36" s="735"/>
      <c r="GXZ36" s="735"/>
      <c r="GYA36" s="735"/>
      <c r="GYB36" s="735"/>
      <c r="GYC36" s="735"/>
      <c r="GYD36" s="735"/>
      <c r="GYE36" s="735"/>
      <c r="GYF36" s="735"/>
      <c r="GYG36" s="735"/>
      <c r="GYH36" s="735"/>
      <c r="GYI36" s="735"/>
      <c r="GYJ36" s="735"/>
      <c r="GYK36" s="735"/>
      <c r="GYL36" s="735"/>
      <c r="GYM36" s="735"/>
      <c r="GYN36" s="735"/>
      <c r="GYO36" s="735"/>
      <c r="GYP36" s="735"/>
      <c r="GYQ36" s="735"/>
      <c r="GYR36" s="735"/>
      <c r="GYS36" s="735"/>
      <c r="GYT36" s="735"/>
      <c r="GYU36" s="735"/>
      <c r="GYV36" s="735"/>
      <c r="GYW36" s="735"/>
      <c r="GYX36" s="735"/>
      <c r="GYY36" s="735"/>
      <c r="GYZ36" s="735"/>
      <c r="GZA36" s="735"/>
      <c r="GZB36" s="735"/>
      <c r="GZC36" s="735"/>
      <c r="GZD36" s="735"/>
      <c r="GZE36" s="735"/>
      <c r="GZF36" s="735"/>
      <c r="GZG36" s="735"/>
      <c r="GZH36" s="735"/>
      <c r="GZI36" s="735"/>
      <c r="GZJ36" s="735"/>
      <c r="GZK36" s="735"/>
      <c r="GZL36" s="735"/>
      <c r="GZM36" s="735"/>
      <c r="GZN36" s="735"/>
      <c r="GZO36" s="735"/>
      <c r="GZP36" s="735"/>
      <c r="GZQ36" s="735"/>
      <c r="GZR36" s="735"/>
      <c r="GZS36" s="735"/>
      <c r="GZT36" s="735"/>
      <c r="GZU36" s="735"/>
      <c r="GZV36" s="735"/>
      <c r="GZW36" s="735"/>
      <c r="GZX36" s="735"/>
      <c r="GZY36" s="735"/>
      <c r="GZZ36" s="735"/>
      <c r="HAA36" s="735"/>
      <c r="HAB36" s="735"/>
      <c r="HAC36" s="735"/>
      <c r="HAD36" s="735"/>
      <c r="HAE36" s="735"/>
      <c r="HAF36" s="735"/>
      <c r="HAG36" s="735"/>
      <c r="HAH36" s="735"/>
      <c r="HAI36" s="735"/>
      <c r="HAJ36" s="735"/>
      <c r="HAK36" s="735"/>
      <c r="HAL36" s="735"/>
      <c r="HAM36" s="735"/>
      <c r="HAN36" s="735"/>
      <c r="HAO36" s="735"/>
      <c r="HAP36" s="735"/>
      <c r="HAQ36" s="735"/>
      <c r="HAR36" s="735"/>
      <c r="HAS36" s="735"/>
      <c r="HAT36" s="735"/>
      <c r="HAU36" s="735"/>
      <c r="HAV36" s="735"/>
      <c r="HAW36" s="735"/>
      <c r="HAX36" s="735"/>
      <c r="HAY36" s="735"/>
      <c r="HAZ36" s="735"/>
      <c r="HBA36" s="735"/>
      <c r="HBB36" s="735"/>
      <c r="HBC36" s="735"/>
      <c r="HBD36" s="735"/>
      <c r="HBE36" s="735"/>
      <c r="HBF36" s="735"/>
      <c r="HBG36" s="735"/>
      <c r="HBH36" s="735"/>
      <c r="HBI36" s="735"/>
      <c r="HBJ36" s="735"/>
      <c r="HBK36" s="735"/>
      <c r="HBL36" s="735"/>
      <c r="HBM36" s="735"/>
      <c r="HBN36" s="735"/>
      <c r="HBO36" s="735"/>
      <c r="HBP36" s="735"/>
      <c r="HBQ36" s="735"/>
      <c r="HBR36" s="735"/>
      <c r="HBS36" s="735"/>
      <c r="HBT36" s="735"/>
      <c r="HBU36" s="735"/>
      <c r="HBV36" s="735"/>
      <c r="HBW36" s="735"/>
      <c r="HBX36" s="735"/>
      <c r="HBY36" s="735"/>
      <c r="HBZ36" s="735"/>
      <c r="HCA36" s="735"/>
      <c r="HCB36" s="735"/>
      <c r="HCC36" s="735"/>
      <c r="HCD36" s="735"/>
      <c r="HCE36" s="735"/>
      <c r="HCF36" s="735"/>
      <c r="HCG36" s="735"/>
      <c r="HCH36" s="735"/>
      <c r="HCI36" s="735"/>
      <c r="HCJ36" s="735"/>
      <c r="HCK36" s="735"/>
      <c r="HCL36" s="735"/>
      <c r="HCM36" s="735"/>
      <c r="HCN36" s="735"/>
      <c r="HCO36" s="735"/>
      <c r="HCP36" s="735"/>
      <c r="HCQ36" s="735"/>
      <c r="HCR36" s="735"/>
      <c r="HCS36" s="735"/>
      <c r="HCT36" s="735"/>
      <c r="HCU36" s="735"/>
      <c r="HCV36" s="735"/>
      <c r="HCW36" s="735"/>
      <c r="HCX36" s="735"/>
      <c r="HCY36" s="735"/>
      <c r="HCZ36" s="735"/>
      <c r="HDA36" s="735"/>
      <c r="HDB36" s="735"/>
      <c r="HDC36" s="735"/>
      <c r="HDD36" s="735"/>
      <c r="HDE36" s="735"/>
      <c r="HDF36" s="735"/>
      <c r="HDG36" s="735"/>
      <c r="HDH36" s="735"/>
      <c r="HDI36" s="735"/>
      <c r="HDJ36" s="735"/>
      <c r="HDK36" s="735"/>
      <c r="HDL36" s="735"/>
      <c r="HDM36" s="735"/>
      <c r="HDN36" s="735"/>
      <c r="HDO36" s="735"/>
      <c r="HDP36" s="735"/>
      <c r="HDQ36" s="735"/>
      <c r="HDR36" s="735"/>
      <c r="HDS36" s="735"/>
      <c r="HDT36" s="735"/>
      <c r="HDU36" s="735"/>
      <c r="HDV36" s="735"/>
      <c r="HDW36" s="735"/>
      <c r="HDX36" s="735"/>
      <c r="HDY36" s="735"/>
      <c r="HDZ36" s="735"/>
      <c r="HEA36" s="735"/>
      <c r="HEB36" s="735"/>
      <c r="HEC36" s="735"/>
      <c r="HED36" s="735"/>
      <c r="HEE36" s="735"/>
      <c r="HEF36" s="735"/>
      <c r="HEG36" s="735"/>
      <c r="HEH36" s="735"/>
      <c r="HEI36" s="735"/>
      <c r="HEJ36" s="735"/>
      <c r="HEK36" s="735"/>
      <c r="HEL36" s="735"/>
      <c r="HEM36" s="735"/>
      <c r="HEN36" s="735"/>
      <c r="HEO36" s="735"/>
      <c r="HEP36" s="735"/>
      <c r="HEQ36" s="735"/>
      <c r="HER36" s="735"/>
      <c r="HES36" s="735"/>
      <c r="HET36" s="735"/>
      <c r="HEU36" s="735"/>
      <c r="HEV36" s="735"/>
      <c r="HEW36" s="735"/>
      <c r="HEX36" s="735"/>
      <c r="HEY36" s="735"/>
      <c r="HEZ36" s="735"/>
      <c r="HFA36" s="735"/>
      <c r="HFB36" s="735"/>
      <c r="HFC36" s="735"/>
      <c r="HFD36" s="735"/>
      <c r="HFE36" s="735"/>
      <c r="HFF36" s="735"/>
      <c r="HFG36" s="735"/>
      <c r="HFH36" s="735"/>
      <c r="HFI36" s="735"/>
      <c r="HFJ36" s="735"/>
      <c r="HFK36" s="735"/>
      <c r="HFL36" s="735"/>
      <c r="HFM36" s="735"/>
      <c r="HFN36" s="735"/>
      <c r="HFO36" s="735"/>
      <c r="HFP36" s="735"/>
      <c r="HFQ36" s="735"/>
      <c r="HFR36" s="735"/>
      <c r="HFS36" s="735"/>
      <c r="HFT36" s="735"/>
      <c r="HFU36" s="735"/>
      <c r="HFV36" s="735"/>
      <c r="HFW36" s="735"/>
      <c r="HFX36" s="735"/>
      <c r="HFY36" s="735"/>
      <c r="HFZ36" s="735"/>
      <c r="HGA36" s="735"/>
      <c r="HGB36" s="735"/>
      <c r="HGC36" s="735"/>
      <c r="HGD36" s="735"/>
      <c r="HGE36" s="735"/>
      <c r="HGF36" s="735"/>
      <c r="HGG36" s="735"/>
      <c r="HGH36" s="735"/>
      <c r="HGI36" s="735"/>
      <c r="HGJ36" s="735"/>
      <c r="HGK36" s="735"/>
      <c r="HGL36" s="735"/>
      <c r="HGM36" s="735"/>
      <c r="HGN36" s="735"/>
      <c r="HGO36" s="735"/>
      <c r="HGP36" s="735"/>
      <c r="HGQ36" s="735"/>
      <c r="HGR36" s="735"/>
      <c r="HGS36" s="735"/>
      <c r="HGT36" s="735"/>
      <c r="HGU36" s="735"/>
      <c r="HGV36" s="735"/>
      <c r="HGW36" s="735"/>
      <c r="HGX36" s="735"/>
      <c r="HGY36" s="735"/>
      <c r="HGZ36" s="735"/>
      <c r="HHA36" s="735"/>
      <c r="HHB36" s="735"/>
      <c r="HHC36" s="735"/>
      <c r="HHD36" s="735"/>
      <c r="HHE36" s="735"/>
      <c r="HHF36" s="735"/>
      <c r="HHG36" s="735"/>
      <c r="HHH36" s="735"/>
      <c r="HHI36" s="735"/>
      <c r="HHJ36" s="735"/>
      <c r="HHK36" s="735"/>
      <c r="HHL36" s="735"/>
      <c r="HHM36" s="735"/>
      <c r="HHN36" s="735"/>
      <c r="HHO36" s="735"/>
      <c r="HHP36" s="735"/>
      <c r="HHQ36" s="735"/>
      <c r="HHR36" s="735"/>
      <c r="HHS36" s="735"/>
      <c r="HHT36" s="735"/>
      <c r="HHU36" s="735"/>
      <c r="HHV36" s="735"/>
      <c r="HHW36" s="735"/>
      <c r="HHX36" s="735"/>
      <c r="HHY36" s="735"/>
      <c r="HHZ36" s="735"/>
      <c r="HIA36" s="735"/>
      <c r="HIB36" s="735"/>
      <c r="HIC36" s="735"/>
      <c r="HID36" s="735"/>
      <c r="HIE36" s="735"/>
      <c r="HIF36" s="735"/>
      <c r="HIG36" s="735"/>
      <c r="HIH36" s="735"/>
      <c r="HII36" s="735"/>
      <c r="HIJ36" s="735"/>
      <c r="HIK36" s="735"/>
      <c r="HIL36" s="735"/>
      <c r="HIM36" s="735"/>
      <c r="HIN36" s="735"/>
      <c r="HIO36" s="735"/>
      <c r="HIP36" s="735"/>
      <c r="HIQ36" s="735"/>
      <c r="HIR36" s="735"/>
      <c r="HIS36" s="735"/>
      <c r="HIT36" s="735"/>
      <c r="HIU36" s="735"/>
      <c r="HIV36" s="735"/>
      <c r="HIW36" s="735"/>
      <c r="HIX36" s="735"/>
      <c r="HIY36" s="735"/>
      <c r="HIZ36" s="735"/>
      <c r="HJA36" s="735"/>
      <c r="HJB36" s="735"/>
      <c r="HJC36" s="735"/>
      <c r="HJD36" s="735"/>
      <c r="HJE36" s="735"/>
      <c r="HJF36" s="735"/>
      <c r="HJG36" s="735"/>
      <c r="HJH36" s="735"/>
      <c r="HJI36" s="735"/>
      <c r="HJJ36" s="735"/>
      <c r="HJK36" s="735"/>
      <c r="HJL36" s="735"/>
      <c r="HJM36" s="735"/>
      <c r="HJN36" s="735"/>
      <c r="HJO36" s="735"/>
      <c r="HJP36" s="735"/>
      <c r="HJQ36" s="735"/>
      <c r="HJR36" s="735"/>
      <c r="HJS36" s="735"/>
      <c r="HJT36" s="735"/>
      <c r="HJU36" s="735"/>
      <c r="HJV36" s="735"/>
      <c r="HJW36" s="735"/>
      <c r="HJX36" s="735"/>
      <c r="HJY36" s="735"/>
      <c r="HJZ36" s="735"/>
      <c r="HKA36" s="735"/>
      <c r="HKB36" s="735"/>
      <c r="HKC36" s="735"/>
      <c r="HKD36" s="735"/>
      <c r="HKE36" s="735"/>
      <c r="HKF36" s="735"/>
      <c r="HKG36" s="735"/>
      <c r="HKH36" s="735"/>
      <c r="HKI36" s="735"/>
      <c r="HKJ36" s="735"/>
      <c r="HKK36" s="735"/>
      <c r="HKL36" s="735"/>
      <c r="HKM36" s="735"/>
      <c r="HKN36" s="735"/>
      <c r="HKO36" s="735"/>
      <c r="HKP36" s="735"/>
      <c r="HKQ36" s="735"/>
      <c r="HKR36" s="735"/>
      <c r="HKS36" s="735"/>
      <c r="HKT36" s="735"/>
      <c r="HKU36" s="735"/>
      <c r="HKV36" s="735"/>
      <c r="HKW36" s="735"/>
      <c r="HKX36" s="735"/>
      <c r="HKY36" s="735"/>
      <c r="HKZ36" s="735"/>
      <c r="HLA36" s="735"/>
      <c r="HLB36" s="735"/>
      <c r="HLC36" s="735"/>
      <c r="HLD36" s="735"/>
      <c r="HLE36" s="735"/>
      <c r="HLF36" s="735"/>
      <c r="HLG36" s="735"/>
      <c r="HLH36" s="735"/>
      <c r="HLI36" s="735"/>
      <c r="HLJ36" s="735"/>
      <c r="HLK36" s="735"/>
      <c r="HLL36" s="735"/>
      <c r="HLM36" s="735"/>
      <c r="HLN36" s="735"/>
      <c r="HLO36" s="735"/>
      <c r="HLP36" s="735"/>
      <c r="HLQ36" s="735"/>
      <c r="HLR36" s="735"/>
      <c r="HLS36" s="735"/>
      <c r="HLT36" s="735"/>
      <c r="HLU36" s="735"/>
      <c r="HLV36" s="735"/>
      <c r="HLW36" s="735"/>
      <c r="HLX36" s="735"/>
      <c r="HLY36" s="735"/>
      <c r="HLZ36" s="735"/>
      <c r="HMA36" s="735"/>
      <c r="HMB36" s="735"/>
      <c r="HMC36" s="735"/>
      <c r="HMD36" s="735"/>
      <c r="HME36" s="735"/>
      <c r="HMF36" s="735"/>
      <c r="HMG36" s="735"/>
      <c r="HMH36" s="735"/>
      <c r="HMI36" s="735"/>
      <c r="HMJ36" s="735"/>
      <c r="HMK36" s="735"/>
      <c r="HML36" s="735"/>
      <c r="HMM36" s="735"/>
      <c r="HMN36" s="735"/>
      <c r="HMO36" s="735"/>
      <c r="HMP36" s="735"/>
      <c r="HMQ36" s="735"/>
      <c r="HMR36" s="735"/>
      <c r="HMS36" s="735"/>
      <c r="HMT36" s="735"/>
      <c r="HMU36" s="735"/>
      <c r="HMV36" s="735"/>
      <c r="HMW36" s="735"/>
      <c r="HMX36" s="735"/>
      <c r="HMY36" s="735"/>
      <c r="HMZ36" s="735"/>
      <c r="HNA36" s="735"/>
      <c r="HNB36" s="735"/>
      <c r="HNC36" s="735"/>
      <c r="HND36" s="735"/>
      <c r="HNE36" s="735"/>
      <c r="HNF36" s="735"/>
      <c r="HNG36" s="735"/>
      <c r="HNH36" s="735"/>
      <c r="HNI36" s="735"/>
      <c r="HNJ36" s="735"/>
      <c r="HNK36" s="735"/>
      <c r="HNL36" s="735"/>
      <c r="HNM36" s="735"/>
      <c r="HNN36" s="735"/>
      <c r="HNO36" s="735"/>
      <c r="HNP36" s="735"/>
      <c r="HNQ36" s="735"/>
      <c r="HNR36" s="735"/>
      <c r="HNS36" s="735"/>
      <c r="HNT36" s="735"/>
      <c r="HNU36" s="735"/>
      <c r="HNV36" s="735"/>
      <c r="HNW36" s="735"/>
      <c r="HNX36" s="735"/>
      <c r="HNY36" s="735"/>
      <c r="HNZ36" s="735"/>
      <c r="HOA36" s="735"/>
      <c r="HOB36" s="735"/>
      <c r="HOC36" s="735"/>
      <c r="HOD36" s="735"/>
      <c r="HOE36" s="735"/>
      <c r="HOF36" s="735"/>
      <c r="HOG36" s="735"/>
      <c r="HOH36" s="735"/>
      <c r="HOI36" s="735"/>
      <c r="HOJ36" s="735"/>
      <c r="HOK36" s="735"/>
      <c r="HOL36" s="735"/>
      <c r="HOM36" s="735"/>
      <c r="HON36" s="735"/>
      <c r="HOO36" s="735"/>
      <c r="HOP36" s="735"/>
      <c r="HOQ36" s="735"/>
      <c r="HOR36" s="735"/>
      <c r="HOS36" s="735"/>
      <c r="HOT36" s="735"/>
      <c r="HOU36" s="735"/>
      <c r="HOV36" s="735"/>
      <c r="HOW36" s="735"/>
      <c r="HOX36" s="735"/>
      <c r="HOY36" s="735"/>
      <c r="HOZ36" s="735"/>
      <c r="HPA36" s="735"/>
      <c r="HPB36" s="735"/>
      <c r="HPC36" s="735"/>
      <c r="HPD36" s="735"/>
      <c r="HPE36" s="735"/>
      <c r="HPF36" s="735"/>
      <c r="HPG36" s="735"/>
      <c r="HPH36" s="735"/>
      <c r="HPI36" s="735"/>
      <c r="HPJ36" s="735"/>
      <c r="HPK36" s="735"/>
      <c r="HPL36" s="735"/>
      <c r="HPM36" s="735"/>
      <c r="HPN36" s="735"/>
      <c r="HPO36" s="735"/>
      <c r="HPP36" s="735"/>
      <c r="HPQ36" s="735"/>
      <c r="HPR36" s="735"/>
      <c r="HPS36" s="735"/>
      <c r="HPT36" s="735"/>
      <c r="HPU36" s="735"/>
      <c r="HPV36" s="735"/>
      <c r="HPW36" s="735"/>
      <c r="HPX36" s="735"/>
      <c r="HPY36" s="735"/>
      <c r="HPZ36" s="735"/>
      <c r="HQA36" s="735"/>
      <c r="HQB36" s="735"/>
      <c r="HQC36" s="735"/>
      <c r="HQD36" s="735"/>
      <c r="HQE36" s="735"/>
      <c r="HQF36" s="735"/>
      <c r="HQG36" s="735"/>
      <c r="HQH36" s="735"/>
      <c r="HQI36" s="735"/>
      <c r="HQJ36" s="735"/>
      <c r="HQK36" s="735"/>
      <c r="HQL36" s="735"/>
      <c r="HQM36" s="735"/>
      <c r="HQN36" s="735"/>
      <c r="HQO36" s="735"/>
      <c r="HQP36" s="735"/>
      <c r="HQQ36" s="735"/>
      <c r="HQR36" s="735"/>
      <c r="HQS36" s="735"/>
      <c r="HQT36" s="735"/>
      <c r="HQU36" s="735"/>
      <c r="HQV36" s="735"/>
      <c r="HQW36" s="735"/>
      <c r="HQX36" s="735"/>
      <c r="HQY36" s="735"/>
      <c r="HQZ36" s="735"/>
      <c r="HRA36" s="735"/>
      <c r="HRB36" s="735"/>
      <c r="HRC36" s="735"/>
      <c r="HRD36" s="735"/>
      <c r="HRE36" s="735"/>
      <c r="HRF36" s="735"/>
      <c r="HRG36" s="735"/>
      <c r="HRH36" s="735"/>
      <c r="HRI36" s="735"/>
      <c r="HRJ36" s="735"/>
      <c r="HRK36" s="735"/>
      <c r="HRL36" s="735"/>
      <c r="HRM36" s="735"/>
      <c r="HRN36" s="735"/>
      <c r="HRO36" s="735"/>
      <c r="HRP36" s="735"/>
      <c r="HRQ36" s="735"/>
      <c r="HRR36" s="735"/>
      <c r="HRS36" s="735"/>
      <c r="HRT36" s="735"/>
      <c r="HRU36" s="735"/>
      <c r="HRV36" s="735"/>
      <c r="HRW36" s="735"/>
      <c r="HRX36" s="735"/>
      <c r="HRY36" s="735"/>
      <c r="HRZ36" s="735"/>
      <c r="HSA36" s="735"/>
      <c r="HSB36" s="735"/>
      <c r="HSC36" s="735"/>
      <c r="HSD36" s="735"/>
      <c r="HSE36" s="735"/>
      <c r="HSF36" s="735"/>
      <c r="HSG36" s="735"/>
      <c r="HSH36" s="735"/>
      <c r="HSI36" s="735"/>
      <c r="HSJ36" s="735"/>
      <c r="HSK36" s="735"/>
      <c r="HSL36" s="735"/>
      <c r="HSM36" s="735"/>
      <c r="HSN36" s="735"/>
      <c r="HSO36" s="735"/>
      <c r="HSP36" s="735"/>
      <c r="HSQ36" s="735"/>
      <c r="HSR36" s="735"/>
      <c r="HSS36" s="735"/>
      <c r="HST36" s="735"/>
      <c r="HSU36" s="735"/>
      <c r="HSV36" s="735"/>
      <c r="HSW36" s="735"/>
      <c r="HSX36" s="735"/>
      <c r="HSY36" s="735"/>
      <c r="HSZ36" s="735"/>
      <c r="HTA36" s="735"/>
      <c r="HTB36" s="735"/>
      <c r="HTC36" s="735"/>
      <c r="HTD36" s="735"/>
      <c r="HTE36" s="735"/>
      <c r="HTF36" s="735"/>
      <c r="HTG36" s="735"/>
      <c r="HTH36" s="735"/>
      <c r="HTI36" s="735"/>
      <c r="HTJ36" s="735"/>
      <c r="HTK36" s="735"/>
      <c r="HTL36" s="735"/>
      <c r="HTM36" s="735"/>
      <c r="HTN36" s="735"/>
      <c r="HTO36" s="735"/>
      <c r="HTP36" s="735"/>
      <c r="HTQ36" s="735"/>
      <c r="HTR36" s="735"/>
      <c r="HTS36" s="735"/>
      <c r="HTT36" s="735"/>
      <c r="HTU36" s="735"/>
      <c r="HTV36" s="735"/>
      <c r="HTW36" s="735"/>
      <c r="HTX36" s="735"/>
      <c r="HTY36" s="735"/>
      <c r="HTZ36" s="735"/>
      <c r="HUA36" s="735"/>
      <c r="HUB36" s="735"/>
      <c r="HUC36" s="735"/>
      <c r="HUD36" s="735"/>
      <c r="HUE36" s="735"/>
      <c r="HUF36" s="735"/>
      <c r="HUG36" s="735"/>
      <c r="HUH36" s="735"/>
      <c r="HUI36" s="735"/>
      <c r="HUJ36" s="735"/>
      <c r="HUK36" s="735"/>
      <c r="HUL36" s="735"/>
      <c r="HUM36" s="735"/>
      <c r="HUN36" s="735"/>
      <c r="HUO36" s="735"/>
      <c r="HUP36" s="735"/>
      <c r="HUQ36" s="735"/>
      <c r="HUR36" s="735"/>
      <c r="HUS36" s="735"/>
      <c r="HUT36" s="735"/>
      <c r="HUU36" s="735"/>
      <c r="HUV36" s="735"/>
      <c r="HUW36" s="735"/>
      <c r="HUX36" s="735"/>
      <c r="HUY36" s="735"/>
      <c r="HUZ36" s="735"/>
      <c r="HVA36" s="735"/>
      <c r="HVB36" s="735"/>
      <c r="HVC36" s="735"/>
      <c r="HVD36" s="735"/>
      <c r="HVE36" s="735"/>
      <c r="HVF36" s="735"/>
      <c r="HVG36" s="735"/>
      <c r="HVH36" s="735"/>
      <c r="HVI36" s="735"/>
      <c r="HVJ36" s="735"/>
      <c r="HVK36" s="735"/>
      <c r="HVL36" s="735"/>
      <c r="HVM36" s="735"/>
      <c r="HVN36" s="735"/>
      <c r="HVO36" s="735"/>
      <c r="HVP36" s="735"/>
      <c r="HVQ36" s="735"/>
      <c r="HVR36" s="735"/>
      <c r="HVS36" s="735"/>
      <c r="HVT36" s="735"/>
      <c r="HVU36" s="735"/>
      <c r="HVV36" s="735"/>
      <c r="HVW36" s="735"/>
      <c r="HVX36" s="735"/>
      <c r="HVY36" s="735"/>
      <c r="HVZ36" s="735"/>
      <c r="HWA36" s="735"/>
      <c r="HWB36" s="735"/>
      <c r="HWC36" s="735"/>
      <c r="HWD36" s="735"/>
      <c r="HWE36" s="735"/>
      <c r="HWF36" s="735"/>
      <c r="HWG36" s="735"/>
      <c r="HWH36" s="735"/>
      <c r="HWI36" s="735"/>
      <c r="HWJ36" s="735"/>
      <c r="HWK36" s="735"/>
      <c r="HWL36" s="735"/>
      <c r="HWM36" s="735"/>
      <c r="HWN36" s="735"/>
      <c r="HWO36" s="735"/>
      <c r="HWP36" s="735"/>
      <c r="HWQ36" s="735"/>
      <c r="HWR36" s="735"/>
      <c r="HWS36" s="735"/>
      <c r="HWT36" s="735"/>
      <c r="HWU36" s="735"/>
      <c r="HWV36" s="735"/>
      <c r="HWW36" s="735"/>
      <c r="HWX36" s="735"/>
      <c r="HWY36" s="735"/>
      <c r="HWZ36" s="735"/>
      <c r="HXA36" s="735"/>
      <c r="HXB36" s="735"/>
      <c r="HXC36" s="735"/>
      <c r="HXD36" s="735"/>
      <c r="HXE36" s="735"/>
      <c r="HXF36" s="735"/>
      <c r="HXG36" s="735"/>
      <c r="HXH36" s="735"/>
      <c r="HXI36" s="735"/>
      <c r="HXJ36" s="735"/>
      <c r="HXK36" s="735"/>
      <c r="HXL36" s="735"/>
      <c r="HXM36" s="735"/>
      <c r="HXN36" s="735"/>
      <c r="HXO36" s="735"/>
      <c r="HXP36" s="735"/>
      <c r="HXQ36" s="735"/>
      <c r="HXR36" s="735"/>
      <c r="HXS36" s="735"/>
      <c r="HXT36" s="735"/>
      <c r="HXU36" s="735"/>
      <c r="HXV36" s="735"/>
      <c r="HXW36" s="735"/>
      <c r="HXX36" s="735"/>
      <c r="HXY36" s="735"/>
      <c r="HXZ36" s="735"/>
      <c r="HYA36" s="735"/>
      <c r="HYB36" s="735"/>
      <c r="HYC36" s="735"/>
      <c r="HYD36" s="735"/>
      <c r="HYE36" s="735"/>
      <c r="HYF36" s="735"/>
      <c r="HYG36" s="735"/>
      <c r="HYH36" s="735"/>
      <c r="HYI36" s="735"/>
      <c r="HYJ36" s="735"/>
      <c r="HYK36" s="735"/>
      <c r="HYL36" s="735"/>
      <c r="HYM36" s="735"/>
      <c r="HYN36" s="735"/>
      <c r="HYO36" s="735"/>
      <c r="HYP36" s="735"/>
      <c r="HYQ36" s="735"/>
      <c r="HYR36" s="735"/>
      <c r="HYS36" s="735"/>
      <c r="HYT36" s="735"/>
      <c r="HYU36" s="735"/>
      <c r="HYV36" s="735"/>
      <c r="HYW36" s="735"/>
      <c r="HYX36" s="735"/>
      <c r="HYY36" s="735"/>
      <c r="HYZ36" s="735"/>
      <c r="HZA36" s="735"/>
      <c r="HZB36" s="735"/>
      <c r="HZC36" s="735"/>
      <c r="HZD36" s="735"/>
      <c r="HZE36" s="735"/>
      <c r="HZF36" s="735"/>
      <c r="HZG36" s="735"/>
      <c r="HZH36" s="735"/>
      <c r="HZI36" s="735"/>
      <c r="HZJ36" s="735"/>
      <c r="HZK36" s="735"/>
      <c r="HZL36" s="735"/>
      <c r="HZM36" s="735"/>
      <c r="HZN36" s="735"/>
      <c r="HZO36" s="735"/>
      <c r="HZP36" s="735"/>
      <c r="HZQ36" s="735"/>
      <c r="HZR36" s="735"/>
      <c r="HZS36" s="735"/>
      <c r="HZT36" s="735"/>
      <c r="HZU36" s="735"/>
      <c r="HZV36" s="735"/>
      <c r="HZW36" s="735"/>
      <c r="HZX36" s="735"/>
      <c r="HZY36" s="735"/>
      <c r="HZZ36" s="735"/>
      <c r="IAA36" s="735"/>
      <c r="IAB36" s="735"/>
      <c r="IAC36" s="735"/>
      <c r="IAD36" s="735"/>
      <c r="IAE36" s="735"/>
      <c r="IAF36" s="735"/>
      <c r="IAG36" s="735"/>
      <c r="IAH36" s="735"/>
      <c r="IAI36" s="735"/>
      <c r="IAJ36" s="735"/>
      <c r="IAK36" s="735"/>
      <c r="IAL36" s="735"/>
      <c r="IAM36" s="735"/>
      <c r="IAN36" s="735"/>
      <c r="IAO36" s="735"/>
      <c r="IAP36" s="735"/>
      <c r="IAQ36" s="735"/>
      <c r="IAR36" s="735"/>
      <c r="IAS36" s="735"/>
      <c r="IAT36" s="735"/>
      <c r="IAU36" s="735"/>
      <c r="IAV36" s="735"/>
      <c r="IAW36" s="735"/>
      <c r="IAX36" s="735"/>
      <c r="IAY36" s="735"/>
      <c r="IAZ36" s="735"/>
      <c r="IBA36" s="735"/>
      <c r="IBB36" s="735"/>
      <c r="IBC36" s="735"/>
      <c r="IBD36" s="735"/>
      <c r="IBE36" s="735"/>
      <c r="IBF36" s="735"/>
      <c r="IBG36" s="735"/>
      <c r="IBH36" s="735"/>
      <c r="IBI36" s="735"/>
      <c r="IBJ36" s="735"/>
      <c r="IBK36" s="735"/>
      <c r="IBL36" s="735"/>
      <c r="IBM36" s="735"/>
      <c r="IBN36" s="735"/>
      <c r="IBO36" s="735"/>
      <c r="IBP36" s="735"/>
      <c r="IBQ36" s="735"/>
      <c r="IBR36" s="735"/>
      <c r="IBS36" s="735"/>
      <c r="IBT36" s="735"/>
      <c r="IBU36" s="735"/>
      <c r="IBV36" s="735"/>
      <c r="IBW36" s="735"/>
      <c r="IBX36" s="735"/>
      <c r="IBY36" s="735"/>
      <c r="IBZ36" s="735"/>
      <c r="ICA36" s="735"/>
      <c r="ICB36" s="735"/>
      <c r="ICC36" s="735"/>
      <c r="ICD36" s="735"/>
      <c r="ICE36" s="735"/>
      <c r="ICF36" s="735"/>
      <c r="ICG36" s="735"/>
      <c r="ICH36" s="735"/>
      <c r="ICI36" s="735"/>
      <c r="ICJ36" s="735"/>
      <c r="ICK36" s="735"/>
      <c r="ICL36" s="735"/>
      <c r="ICM36" s="735"/>
      <c r="ICN36" s="735"/>
      <c r="ICO36" s="735"/>
      <c r="ICP36" s="735"/>
      <c r="ICQ36" s="735"/>
      <c r="ICR36" s="735"/>
      <c r="ICS36" s="735"/>
      <c r="ICT36" s="735"/>
      <c r="ICU36" s="735"/>
      <c r="ICV36" s="735"/>
      <c r="ICW36" s="735"/>
      <c r="ICX36" s="735"/>
      <c r="ICY36" s="735"/>
      <c r="ICZ36" s="735"/>
      <c r="IDA36" s="735"/>
      <c r="IDB36" s="735"/>
      <c r="IDC36" s="735"/>
      <c r="IDD36" s="735"/>
      <c r="IDE36" s="735"/>
      <c r="IDF36" s="735"/>
      <c r="IDG36" s="735"/>
      <c r="IDH36" s="735"/>
      <c r="IDI36" s="735"/>
      <c r="IDJ36" s="735"/>
      <c r="IDK36" s="735"/>
      <c r="IDL36" s="735"/>
      <c r="IDM36" s="735"/>
      <c r="IDN36" s="735"/>
      <c r="IDO36" s="735"/>
      <c r="IDP36" s="735"/>
      <c r="IDQ36" s="735"/>
      <c r="IDR36" s="735"/>
      <c r="IDS36" s="735"/>
      <c r="IDT36" s="735"/>
      <c r="IDU36" s="735"/>
      <c r="IDV36" s="735"/>
      <c r="IDW36" s="735"/>
      <c r="IDX36" s="735"/>
      <c r="IDY36" s="735"/>
      <c r="IDZ36" s="735"/>
      <c r="IEA36" s="735"/>
      <c r="IEB36" s="735"/>
      <c r="IEC36" s="735"/>
      <c r="IED36" s="735"/>
      <c r="IEE36" s="735"/>
      <c r="IEF36" s="735"/>
      <c r="IEG36" s="735"/>
      <c r="IEH36" s="735"/>
      <c r="IEI36" s="735"/>
      <c r="IEJ36" s="735"/>
      <c r="IEK36" s="735"/>
      <c r="IEL36" s="735"/>
      <c r="IEM36" s="735"/>
      <c r="IEN36" s="735"/>
      <c r="IEO36" s="735"/>
      <c r="IEP36" s="735"/>
      <c r="IEQ36" s="735"/>
      <c r="IER36" s="735"/>
      <c r="IES36" s="735"/>
      <c r="IET36" s="735"/>
      <c r="IEU36" s="735"/>
      <c r="IEV36" s="735"/>
      <c r="IEW36" s="735"/>
      <c r="IEX36" s="735"/>
      <c r="IEY36" s="735"/>
      <c r="IEZ36" s="735"/>
      <c r="IFA36" s="735"/>
      <c r="IFB36" s="735"/>
      <c r="IFC36" s="735"/>
      <c r="IFD36" s="735"/>
      <c r="IFE36" s="735"/>
      <c r="IFF36" s="735"/>
      <c r="IFG36" s="735"/>
      <c r="IFH36" s="735"/>
      <c r="IFI36" s="735"/>
      <c r="IFJ36" s="735"/>
      <c r="IFK36" s="735"/>
      <c r="IFL36" s="735"/>
      <c r="IFM36" s="735"/>
      <c r="IFN36" s="735"/>
      <c r="IFO36" s="735"/>
      <c r="IFP36" s="735"/>
      <c r="IFQ36" s="735"/>
      <c r="IFR36" s="735"/>
      <c r="IFS36" s="735"/>
      <c r="IFT36" s="735"/>
      <c r="IFU36" s="735"/>
      <c r="IFV36" s="735"/>
      <c r="IFW36" s="735"/>
      <c r="IFX36" s="735"/>
      <c r="IFY36" s="735"/>
      <c r="IFZ36" s="735"/>
      <c r="IGA36" s="735"/>
      <c r="IGB36" s="735"/>
      <c r="IGC36" s="735"/>
      <c r="IGD36" s="735"/>
      <c r="IGE36" s="735"/>
      <c r="IGF36" s="735"/>
      <c r="IGG36" s="735"/>
      <c r="IGH36" s="735"/>
      <c r="IGI36" s="735"/>
      <c r="IGJ36" s="735"/>
      <c r="IGK36" s="735"/>
      <c r="IGL36" s="735"/>
      <c r="IGM36" s="735"/>
      <c r="IGN36" s="735"/>
      <c r="IGO36" s="735"/>
      <c r="IGP36" s="735"/>
      <c r="IGQ36" s="735"/>
      <c r="IGR36" s="735"/>
      <c r="IGS36" s="735"/>
      <c r="IGT36" s="735"/>
      <c r="IGU36" s="735"/>
      <c r="IGV36" s="735"/>
      <c r="IGW36" s="735"/>
      <c r="IGX36" s="735"/>
      <c r="IGY36" s="735"/>
      <c r="IGZ36" s="735"/>
      <c r="IHA36" s="735"/>
      <c r="IHB36" s="735"/>
      <c r="IHC36" s="735"/>
      <c r="IHD36" s="735"/>
      <c r="IHE36" s="735"/>
      <c r="IHF36" s="735"/>
      <c r="IHG36" s="735"/>
      <c r="IHH36" s="735"/>
      <c r="IHI36" s="735"/>
      <c r="IHJ36" s="735"/>
      <c r="IHK36" s="735"/>
      <c r="IHL36" s="735"/>
      <c r="IHM36" s="735"/>
      <c r="IHN36" s="735"/>
      <c r="IHO36" s="735"/>
      <c r="IHP36" s="735"/>
      <c r="IHQ36" s="735"/>
      <c r="IHR36" s="735"/>
      <c r="IHS36" s="735"/>
      <c r="IHT36" s="735"/>
      <c r="IHU36" s="735"/>
      <c r="IHV36" s="735"/>
      <c r="IHW36" s="735"/>
      <c r="IHX36" s="735"/>
      <c r="IHY36" s="735"/>
      <c r="IHZ36" s="735"/>
      <c r="IIA36" s="735"/>
      <c r="IIB36" s="735"/>
      <c r="IIC36" s="735"/>
      <c r="IID36" s="735"/>
      <c r="IIE36" s="735"/>
      <c r="IIF36" s="735"/>
      <c r="IIG36" s="735"/>
      <c r="IIH36" s="735"/>
      <c r="III36" s="735"/>
      <c r="IIJ36" s="735"/>
      <c r="IIK36" s="735"/>
      <c r="IIL36" s="735"/>
      <c r="IIM36" s="735"/>
      <c r="IIN36" s="735"/>
      <c r="IIO36" s="735"/>
      <c r="IIP36" s="735"/>
      <c r="IIQ36" s="735"/>
      <c r="IIR36" s="735"/>
      <c r="IIS36" s="735"/>
      <c r="IIT36" s="735"/>
      <c r="IIU36" s="735"/>
      <c r="IIV36" s="735"/>
      <c r="IIW36" s="735"/>
      <c r="IIX36" s="735"/>
      <c r="IIY36" s="735"/>
      <c r="IIZ36" s="735"/>
      <c r="IJA36" s="735"/>
      <c r="IJB36" s="735"/>
      <c r="IJC36" s="735"/>
      <c r="IJD36" s="735"/>
      <c r="IJE36" s="735"/>
      <c r="IJF36" s="735"/>
      <c r="IJG36" s="735"/>
      <c r="IJH36" s="735"/>
      <c r="IJI36" s="735"/>
      <c r="IJJ36" s="735"/>
      <c r="IJK36" s="735"/>
      <c r="IJL36" s="735"/>
      <c r="IJM36" s="735"/>
      <c r="IJN36" s="735"/>
      <c r="IJO36" s="735"/>
      <c r="IJP36" s="735"/>
      <c r="IJQ36" s="735"/>
      <c r="IJR36" s="735"/>
      <c r="IJS36" s="735"/>
      <c r="IJT36" s="735"/>
      <c r="IJU36" s="735"/>
      <c r="IJV36" s="735"/>
      <c r="IJW36" s="735"/>
      <c r="IJX36" s="735"/>
      <c r="IJY36" s="735"/>
      <c r="IJZ36" s="735"/>
      <c r="IKA36" s="735"/>
      <c r="IKB36" s="735"/>
      <c r="IKC36" s="735"/>
      <c r="IKD36" s="735"/>
      <c r="IKE36" s="735"/>
      <c r="IKF36" s="735"/>
      <c r="IKG36" s="735"/>
      <c r="IKH36" s="735"/>
      <c r="IKI36" s="735"/>
      <c r="IKJ36" s="735"/>
      <c r="IKK36" s="735"/>
      <c r="IKL36" s="735"/>
      <c r="IKM36" s="735"/>
      <c r="IKN36" s="735"/>
      <c r="IKO36" s="735"/>
      <c r="IKP36" s="735"/>
      <c r="IKQ36" s="735"/>
      <c r="IKR36" s="735"/>
      <c r="IKS36" s="735"/>
      <c r="IKT36" s="735"/>
      <c r="IKU36" s="735"/>
      <c r="IKV36" s="735"/>
      <c r="IKW36" s="735"/>
      <c r="IKX36" s="735"/>
      <c r="IKY36" s="735"/>
      <c r="IKZ36" s="735"/>
      <c r="ILA36" s="735"/>
      <c r="ILB36" s="735"/>
      <c r="ILC36" s="735"/>
      <c r="ILD36" s="735"/>
      <c r="ILE36" s="735"/>
      <c r="ILF36" s="735"/>
      <c r="ILG36" s="735"/>
      <c r="ILH36" s="735"/>
      <c r="ILI36" s="735"/>
      <c r="ILJ36" s="735"/>
      <c r="ILK36" s="735"/>
      <c r="ILL36" s="735"/>
      <c r="ILM36" s="735"/>
      <c r="ILN36" s="735"/>
      <c r="ILO36" s="735"/>
      <c r="ILP36" s="735"/>
      <c r="ILQ36" s="735"/>
      <c r="ILR36" s="735"/>
      <c r="ILS36" s="735"/>
      <c r="ILT36" s="735"/>
      <c r="ILU36" s="735"/>
      <c r="ILV36" s="735"/>
      <c r="ILW36" s="735"/>
      <c r="ILX36" s="735"/>
      <c r="ILY36" s="735"/>
      <c r="ILZ36" s="735"/>
      <c r="IMA36" s="735"/>
      <c r="IMB36" s="735"/>
      <c r="IMC36" s="735"/>
      <c r="IMD36" s="735"/>
      <c r="IME36" s="735"/>
      <c r="IMF36" s="735"/>
      <c r="IMG36" s="735"/>
      <c r="IMH36" s="735"/>
      <c r="IMI36" s="735"/>
      <c r="IMJ36" s="735"/>
      <c r="IMK36" s="735"/>
      <c r="IML36" s="735"/>
      <c r="IMM36" s="735"/>
      <c r="IMN36" s="735"/>
      <c r="IMO36" s="735"/>
      <c r="IMP36" s="735"/>
      <c r="IMQ36" s="735"/>
      <c r="IMR36" s="735"/>
      <c r="IMS36" s="735"/>
      <c r="IMT36" s="735"/>
      <c r="IMU36" s="735"/>
      <c r="IMV36" s="735"/>
      <c r="IMW36" s="735"/>
      <c r="IMX36" s="735"/>
      <c r="IMY36" s="735"/>
      <c r="IMZ36" s="735"/>
      <c r="INA36" s="735"/>
      <c r="INB36" s="735"/>
      <c r="INC36" s="735"/>
      <c r="IND36" s="735"/>
      <c r="INE36" s="735"/>
      <c r="INF36" s="735"/>
      <c r="ING36" s="735"/>
      <c r="INH36" s="735"/>
      <c r="INI36" s="735"/>
      <c r="INJ36" s="735"/>
      <c r="INK36" s="735"/>
      <c r="INL36" s="735"/>
      <c r="INM36" s="735"/>
      <c r="INN36" s="735"/>
      <c r="INO36" s="735"/>
      <c r="INP36" s="735"/>
      <c r="INQ36" s="735"/>
      <c r="INR36" s="735"/>
      <c r="INS36" s="735"/>
      <c r="INT36" s="735"/>
      <c r="INU36" s="735"/>
      <c r="INV36" s="735"/>
      <c r="INW36" s="735"/>
      <c r="INX36" s="735"/>
      <c r="INY36" s="735"/>
      <c r="INZ36" s="735"/>
      <c r="IOA36" s="735"/>
      <c r="IOB36" s="735"/>
      <c r="IOC36" s="735"/>
      <c r="IOD36" s="735"/>
      <c r="IOE36" s="735"/>
      <c r="IOF36" s="735"/>
      <c r="IOG36" s="735"/>
      <c r="IOH36" s="735"/>
      <c r="IOI36" s="735"/>
      <c r="IOJ36" s="735"/>
      <c r="IOK36" s="735"/>
      <c r="IOL36" s="735"/>
      <c r="IOM36" s="735"/>
      <c r="ION36" s="735"/>
      <c r="IOO36" s="735"/>
      <c r="IOP36" s="735"/>
      <c r="IOQ36" s="735"/>
      <c r="IOR36" s="735"/>
      <c r="IOS36" s="735"/>
      <c r="IOT36" s="735"/>
      <c r="IOU36" s="735"/>
      <c r="IOV36" s="735"/>
      <c r="IOW36" s="735"/>
      <c r="IOX36" s="735"/>
      <c r="IOY36" s="735"/>
      <c r="IOZ36" s="735"/>
      <c r="IPA36" s="735"/>
      <c r="IPB36" s="735"/>
      <c r="IPC36" s="735"/>
      <c r="IPD36" s="735"/>
      <c r="IPE36" s="735"/>
      <c r="IPF36" s="735"/>
      <c r="IPG36" s="735"/>
      <c r="IPH36" s="735"/>
      <c r="IPI36" s="735"/>
      <c r="IPJ36" s="735"/>
      <c r="IPK36" s="735"/>
      <c r="IPL36" s="735"/>
      <c r="IPM36" s="735"/>
      <c r="IPN36" s="735"/>
      <c r="IPO36" s="735"/>
      <c r="IPP36" s="735"/>
      <c r="IPQ36" s="735"/>
      <c r="IPR36" s="735"/>
      <c r="IPS36" s="735"/>
      <c r="IPT36" s="735"/>
      <c r="IPU36" s="735"/>
      <c r="IPV36" s="735"/>
      <c r="IPW36" s="735"/>
      <c r="IPX36" s="735"/>
      <c r="IPY36" s="735"/>
      <c r="IPZ36" s="735"/>
      <c r="IQA36" s="735"/>
      <c r="IQB36" s="735"/>
      <c r="IQC36" s="735"/>
      <c r="IQD36" s="735"/>
      <c r="IQE36" s="735"/>
      <c r="IQF36" s="735"/>
      <c r="IQG36" s="735"/>
      <c r="IQH36" s="735"/>
      <c r="IQI36" s="735"/>
      <c r="IQJ36" s="735"/>
      <c r="IQK36" s="735"/>
      <c r="IQL36" s="735"/>
      <c r="IQM36" s="735"/>
      <c r="IQN36" s="735"/>
      <c r="IQO36" s="735"/>
      <c r="IQP36" s="735"/>
      <c r="IQQ36" s="735"/>
      <c r="IQR36" s="735"/>
      <c r="IQS36" s="735"/>
      <c r="IQT36" s="735"/>
      <c r="IQU36" s="735"/>
      <c r="IQV36" s="735"/>
      <c r="IQW36" s="735"/>
      <c r="IQX36" s="735"/>
      <c r="IQY36" s="735"/>
      <c r="IQZ36" s="735"/>
      <c r="IRA36" s="735"/>
      <c r="IRB36" s="735"/>
      <c r="IRC36" s="735"/>
      <c r="IRD36" s="735"/>
      <c r="IRE36" s="735"/>
      <c r="IRF36" s="735"/>
      <c r="IRG36" s="735"/>
      <c r="IRH36" s="735"/>
      <c r="IRI36" s="735"/>
      <c r="IRJ36" s="735"/>
      <c r="IRK36" s="735"/>
      <c r="IRL36" s="735"/>
      <c r="IRM36" s="735"/>
      <c r="IRN36" s="735"/>
      <c r="IRO36" s="735"/>
      <c r="IRP36" s="735"/>
      <c r="IRQ36" s="735"/>
      <c r="IRR36" s="735"/>
      <c r="IRS36" s="735"/>
      <c r="IRT36" s="735"/>
      <c r="IRU36" s="735"/>
      <c r="IRV36" s="735"/>
      <c r="IRW36" s="735"/>
      <c r="IRX36" s="735"/>
      <c r="IRY36" s="735"/>
      <c r="IRZ36" s="735"/>
      <c r="ISA36" s="735"/>
      <c r="ISB36" s="735"/>
      <c r="ISC36" s="735"/>
      <c r="ISD36" s="735"/>
      <c r="ISE36" s="735"/>
      <c r="ISF36" s="735"/>
      <c r="ISG36" s="735"/>
      <c r="ISH36" s="735"/>
      <c r="ISI36" s="735"/>
      <c r="ISJ36" s="735"/>
      <c r="ISK36" s="735"/>
      <c r="ISL36" s="735"/>
      <c r="ISM36" s="735"/>
      <c r="ISN36" s="735"/>
      <c r="ISO36" s="735"/>
      <c r="ISP36" s="735"/>
      <c r="ISQ36" s="735"/>
      <c r="ISR36" s="735"/>
      <c r="ISS36" s="735"/>
      <c r="IST36" s="735"/>
      <c r="ISU36" s="735"/>
      <c r="ISV36" s="735"/>
      <c r="ISW36" s="735"/>
      <c r="ISX36" s="735"/>
      <c r="ISY36" s="735"/>
      <c r="ISZ36" s="735"/>
      <c r="ITA36" s="735"/>
      <c r="ITB36" s="735"/>
      <c r="ITC36" s="735"/>
      <c r="ITD36" s="735"/>
      <c r="ITE36" s="735"/>
      <c r="ITF36" s="735"/>
      <c r="ITG36" s="735"/>
      <c r="ITH36" s="735"/>
      <c r="ITI36" s="735"/>
      <c r="ITJ36" s="735"/>
      <c r="ITK36" s="735"/>
      <c r="ITL36" s="735"/>
      <c r="ITM36" s="735"/>
      <c r="ITN36" s="735"/>
      <c r="ITO36" s="735"/>
      <c r="ITP36" s="735"/>
      <c r="ITQ36" s="735"/>
      <c r="ITR36" s="735"/>
      <c r="ITS36" s="735"/>
      <c r="ITT36" s="735"/>
      <c r="ITU36" s="735"/>
      <c r="ITV36" s="735"/>
      <c r="ITW36" s="735"/>
      <c r="ITX36" s="735"/>
      <c r="ITY36" s="735"/>
      <c r="ITZ36" s="735"/>
      <c r="IUA36" s="735"/>
      <c r="IUB36" s="735"/>
      <c r="IUC36" s="735"/>
      <c r="IUD36" s="735"/>
      <c r="IUE36" s="735"/>
      <c r="IUF36" s="735"/>
      <c r="IUG36" s="735"/>
      <c r="IUH36" s="735"/>
      <c r="IUI36" s="735"/>
      <c r="IUJ36" s="735"/>
      <c r="IUK36" s="735"/>
      <c r="IUL36" s="735"/>
      <c r="IUM36" s="735"/>
      <c r="IUN36" s="735"/>
      <c r="IUO36" s="735"/>
      <c r="IUP36" s="735"/>
      <c r="IUQ36" s="735"/>
      <c r="IUR36" s="735"/>
      <c r="IUS36" s="735"/>
      <c r="IUT36" s="735"/>
      <c r="IUU36" s="735"/>
      <c r="IUV36" s="735"/>
      <c r="IUW36" s="735"/>
      <c r="IUX36" s="735"/>
      <c r="IUY36" s="735"/>
      <c r="IUZ36" s="735"/>
      <c r="IVA36" s="735"/>
      <c r="IVB36" s="735"/>
      <c r="IVC36" s="735"/>
      <c r="IVD36" s="735"/>
      <c r="IVE36" s="735"/>
      <c r="IVF36" s="735"/>
      <c r="IVG36" s="735"/>
      <c r="IVH36" s="735"/>
      <c r="IVI36" s="735"/>
      <c r="IVJ36" s="735"/>
      <c r="IVK36" s="735"/>
      <c r="IVL36" s="735"/>
      <c r="IVM36" s="735"/>
      <c r="IVN36" s="735"/>
      <c r="IVO36" s="735"/>
      <c r="IVP36" s="735"/>
      <c r="IVQ36" s="735"/>
      <c r="IVR36" s="735"/>
      <c r="IVS36" s="735"/>
      <c r="IVT36" s="735"/>
      <c r="IVU36" s="735"/>
      <c r="IVV36" s="735"/>
      <c r="IVW36" s="735"/>
      <c r="IVX36" s="735"/>
      <c r="IVY36" s="735"/>
      <c r="IVZ36" s="735"/>
      <c r="IWA36" s="735"/>
      <c r="IWB36" s="735"/>
      <c r="IWC36" s="735"/>
      <c r="IWD36" s="735"/>
      <c r="IWE36" s="735"/>
      <c r="IWF36" s="735"/>
      <c r="IWG36" s="735"/>
      <c r="IWH36" s="735"/>
      <c r="IWI36" s="735"/>
      <c r="IWJ36" s="735"/>
      <c r="IWK36" s="735"/>
      <c r="IWL36" s="735"/>
      <c r="IWM36" s="735"/>
      <c r="IWN36" s="735"/>
      <c r="IWO36" s="735"/>
      <c r="IWP36" s="735"/>
      <c r="IWQ36" s="735"/>
      <c r="IWR36" s="735"/>
      <c r="IWS36" s="735"/>
      <c r="IWT36" s="735"/>
      <c r="IWU36" s="735"/>
      <c r="IWV36" s="735"/>
      <c r="IWW36" s="735"/>
      <c r="IWX36" s="735"/>
      <c r="IWY36" s="735"/>
      <c r="IWZ36" s="735"/>
      <c r="IXA36" s="735"/>
      <c r="IXB36" s="735"/>
      <c r="IXC36" s="735"/>
      <c r="IXD36" s="735"/>
      <c r="IXE36" s="735"/>
      <c r="IXF36" s="735"/>
      <c r="IXG36" s="735"/>
      <c r="IXH36" s="735"/>
      <c r="IXI36" s="735"/>
      <c r="IXJ36" s="735"/>
      <c r="IXK36" s="735"/>
      <c r="IXL36" s="735"/>
      <c r="IXM36" s="735"/>
      <c r="IXN36" s="735"/>
      <c r="IXO36" s="735"/>
      <c r="IXP36" s="735"/>
      <c r="IXQ36" s="735"/>
      <c r="IXR36" s="735"/>
      <c r="IXS36" s="735"/>
      <c r="IXT36" s="735"/>
      <c r="IXU36" s="735"/>
      <c r="IXV36" s="735"/>
      <c r="IXW36" s="735"/>
      <c r="IXX36" s="735"/>
      <c r="IXY36" s="735"/>
      <c r="IXZ36" s="735"/>
      <c r="IYA36" s="735"/>
      <c r="IYB36" s="735"/>
      <c r="IYC36" s="735"/>
      <c r="IYD36" s="735"/>
      <c r="IYE36" s="735"/>
      <c r="IYF36" s="735"/>
      <c r="IYG36" s="735"/>
      <c r="IYH36" s="735"/>
      <c r="IYI36" s="735"/>
      <c r="IYJ36" s="735"/>
      <c r="IYK36" s="735"/>
      <c r="IYL36" s="735"/>
      <c r="IYM36" s="735"/>
      <c r="IYN36" s="735"/>
      <c r="IYO36" s="735"/>
      <c r="IYP36" s="735"/>
      <c r="IYQ36" s="735"/>
      <c r="IYR36" s="735"/>
      <c r="IYS36" s="735"/>
      <c r="IYT36" s="735"/>
      <c r="IYU36" s="735"/>
      <c r="IYV36" s="735"/>
      <c r="IYW36" s="735"/>
      <c r="IYX36" s="735"/>
      <c r="IYY36" s="735"/>
      <c r="IYZ36" s="735"/>
      <c r="IZA36" s="735"/>
      <c r="IZB36" s="735"/>
      <c r="IZC36" s="735"/>
      <c r="IZD36" s="735"/>
      <c r="IZE36" s="735"/>
      <c r="IZF36" s="735"/>
      <c r="IZG36" s="735"/>
      <c r="IZH36" s="735"/>
      <c r="IZI36" s="735"/>
      <c r="IZJ36" s="735"/>
      <c r="IZK36" s="735"/>
      <c r="IZL36" s="735"/>
      <c r="IZM36" s="735"/>
      <c r="IZN36" s="735"/>
      <c r="IZO36" s="735"/>
      <c r="IZP36" s="735"/>
      <c r="IZQ36" s="735"/>
      <c r="IZR36" s="735"/>
      <c r="IZS36" s="735"/>
      <c r="IZT36" s="735"/>
      <c r="IZU36" s="735"/>
      <c r="IZV36" s="735"/>
      <c r="IZW36" s="735"/>
      <c r="IZX36" s="735"/>
      <c r="IZY36" s="735"/>
      <c r="IZZ36" s="735"/>
      <c r="JAA36" s="735"/>
      <c r="JAB36" s="735"/>
      <c r="JAC36" s="735"/>
      <c r="JAD36" s="735"/>
      <c r="JAE36" s="735"/>
      <c r="JAF36" s="735"/>
      <c r="JAG36" s="735"/>
      <c r="JAH36" s="735"/>
      <c r="JAI36" s="735"/>
      <c r="JAJ36" s="735"/>
      <c r="JAK36" s="735"/>
      <c r="JAL36" s="735"/>
      <c r="JAM36" s="735"/>
      <c r="JAN36" s="735"/>
      <c r="JAO36" s="735"/>
      <c r="JAP36" s="735"/>
      <c r="JAQ36" s="735"/>
      <c r="JAR36" s="735"/>
      <c r="JAS36" s="735"/>
      <c r="JAT36" s="735"/>
      <c r="JAU36" s="735"/>
      <c r="JAV36" s="735"/>
      <c r="JAW36" s="735"/>
      <c r="JAX36" s="735"/>
      <c r="JAY36" s="735"/>
      <c r="JAZ36" s="735"/>
      <c r="JBA36" s="735"/>
      <c r="JBB36" s="735"/>
      <c r="JBC36" s="735"/>
      <c r="JBD36" s="735"/>
      <c r="JBE36" s="735"/>
      <c r="JBF36" s="735"/>
      <c r="JBG36" s="735"/>
      <c r="JBH36" s="735"/>
      <c r="JBI36" s="735"/>
      <c r="JBJ36" s="735"/>
      <c r="JBK36" s="735"/>
      <c r="JBL36" s="735"/>
      <c r="JBM36" s="735"/>
      <c r="JBN36" s="735"/>
      <c r="JBO36" s="735"/>
      <c r="JBP36" s="735"/>
      <c r="JBQ36" s="735"/>
      <c r="JBR36" s="735"/>
      <c r="JBS36" s="735"/>
      <c r="JBT36" s="735"/>
      <c r="JBU36" s="735"/>
      <c r="JBV36" s="735"/>
      <c r="JBW36" s="735"/>
      <c r="JBX36" s="735"/>
      <c r="JBY36" s="735"/>
      <c r="JBZ36" s="735"/>
      <c r="JCA36" s="735"/>
      <c r="JCB36" s="735"/>
      <c r="JCC36" s="735"/>
      <c r="JCD36" s="735"/>
      <c r="JCE36" s="735"/>
      <c r="JCF36" s="735"/>
      <c r="JCG36" s="735"/>
      <c r="JCH36" s="735"/>
      <c r="JCI36" s="735"/>
      <c r="JCJ36" s="735"/>
      <c r="JCK36" s="735"/>
      <c r="JCL36" s="735"/>
      <c r="JCM36" s="735"/>
      <c r="JCN36" s="735"/>
      <c r="JCO36" s="735"/>
      <c r="JCP36" s="735"/>
      <c r="JCQ36" s="735"/>
      <c r="JCR36" s="735"/>
      <c r="JCS36" s="735"/>
      <c r="JCT36" s="735"/>
      <c r="JCU36" s="735"/>
      <c r="JCV36" s="735"/>
      <c r="JCW36" s="735"/>
      <c r="JCX36" s="735"/>
      <c r="JCY36" s="735"/>
      <c r="JCZ36" s="735"/>
      <c r="JDA36" s="735"/>
      <c r="JDB36" s="735"/>
      <c r="JDC36" s="735"/>
      <c r="JDD36" s="735"/>
      <c r="JDE36" s="735"/>
      <c r="JDF36" s="735"/>
      <c r="JDG36" s="735"/>
      <c r="JDH36" s="735"/>
      <c r="JDI36" s="735"/>
      <c r="JDJ36" s="735"/>
      <c r="JDK36" s="735"/>
      <c r="JDL36" s="735"/>
      <c r="JDM36" s="735"/>
      <c r="JDN36" s="735"/>
      <c r="JDO36" s="735"/>
      <c r="JDP36" s="735"/>
      <c r="JDQ36" s="735"/>
      <c r="JDR36" s="735"/>
      <c r="JDS36" s="735"/>
      <c r="JDT36" s="735"/>
      <c r="JDU36" s="735"/>
      <c r="JDV36" s="735"/>
      <c r="JDW36" s="735"/>
      <c r="JDX36" s="735"/>
      <c r="JDY36" s="735"/>
      <c r="JDZ36" s="735"/>
      <c r="JEA36" s="735"/>
      <c r="JEB36" s="735"/>
      <c r="JEC36" s="735"/>
      <c r="JED36" s="735"/>
      <c r="JEE36" s="735"/>
      <c r="JEF36" s="735"/>
      <c r="JEG36" s="735"/>
      <c r="JEH36" s="735"/>
      <c r="JEI36" s="735"/>
      <c r="JEJ36" s="735"/>
      <c r="JEK36" s="735"/>
      <c r="JEL36" s="735"/>
      <c r="JEM36" s="735"/>
      <c r="JEN36" s="735"/>
      <c r="JEO36" s="735"/>
      <c r="JEP36" s="735"/>
      <c r="JEQ36" s="735"/>
      <c r="JER36" s="735"/>
      <c r="JES36" s="735"/>
      <c r="JET36" s="735"/>
      <c r="JEU36" s="735"/>
      <c r="JEV36" s="735"/>
      <c r="JEW36" s="735"/>
      <c r="JEX36" s="735"/>
      <c r="JEY36" s="735"/>
      <c r="JEZ36" s="735"/>
      <c r="JFA36" s="735"/>
      <c r="JFB36" s="735"/>
      <c r="JFC36" s="735"/>
      <c r="JFD36" s="735"/>
      <c r="JFE36" s="735"/>
      <c r="JFF36" s="735"/>
      <c r="JFG36" s="735"/>
      <c r="JFH36" s="735"/>
      <c r="JFI36" s="735"/>
      <c r="JFJ36" s="735"/>
      <c r="JFK36" s="735"/>
      <c r="JFL36" s="735"/>
      <c r="JFM36" s="735"/>
      <c r="JFN36" s="735"/>
      <c r="JFO36" s="735"/>
      <c r="JFP36" s="735"/>
      <c r="JFQ36" s="735"/>
      <c r="JFR36" s="735"/>
      <c r="JFS36" s="735"/>
      <c r="JFT36" s="735"/>
      <c r="JFU36" s="735"/>
      <c r="JFV36" s="735"/>
      <c r="JFW36" s="735"/>
      <c r="JFX36" s="735"/>
      <c r="JFY36" s="735"/>
      <c r="JFZ36" s="735"/>
      <c r="JGA36" s="735"/>
      <c r="JGB36" s="735"/>
      <c r="JGC36" s="735"/>
      <c r="JGD36" s="735"/>
      <c r="JGE36" s="735"/>
      <c r="JGF36" s="735"/>
      <c r="JGG36" s="735"/>
      <c r="JGH36" s="735"/>
      <c r="JGI36" s="735"/>
      <c r="JGJ36" s="735"/>
      <c r="JGK36" s="735"/>
      <c r="JGL36" s="735"/>
      <c r="JGM36" s="735"/>
      <c r="JGN36" s="735"/>
      <c r="JGO36" s="735"/>
      <c r="JGP36" s="735"/>
      <c r="JGQ36" s="735"/>
      <c r="JGR36" s="735"/>
      <c r="JGS36" s="735"/>
      <c r="JGT36" s="735"/>
      <c r="JGU36" s="735"/>
      <c r="JGV36" s="735"/>
      <c r="JGW36" s="735"/>
      <c r="JGX36" s="735"/>
      <c r="JGY36" s="735"/>
      <c r="JGZ36" s="735"/>
      <c r="JHA36" s="735"/>
      <c r="JHB36" s="735"/>
      <c r="JHC36" s="735"/>
      <c r="JHD36" s="735"/>
      <c r="JHE36" s="735"/>
      <c r="JHF36" s="735"/>
      <c r="JHG36" s="735"/>
      <c r="JHH36" s="735"/>
      <c r="JHI36" s="735"/>
      <c r="JHJ36" s="735"/>
      <c r="JHK36" s="735"/>
      <c r="JHL36" s="735"/>
      <c r="JHM36" s="735"/>
      <c r="JHN36" s="735"/>
      <c r="JHO36" s="735"/>
      <c r="JHP36" s="735"/>
      <c r="JHQ36" s="735"/>
      <c r="JHR36" s="735"/>
      <c r="JHS36" s="735"/>
      <c r="JHT36" s="735"/>
      <c r="JHU36" s="735"/>
      <c r="JHV36" s="735"/>
      <c r="JHW36" s="735"/>
      <c r="JHX36" s="735"/>
      <c r="JHY36" s="735"/>
      <c r="JHZ36" s="735"/>
      <c r="JIA36" s="735"/>
      <c r="JIB36" s="735"/>
      <c r="JIC36" s="735"/>
      <c r="JID36" s="735"/>
      <c r="JIE36" s="735"/>
      <c r="JIF36" s="735"/>
      <c r="JIG36" s="735"/>
      <c r="JIH36" s="735"/>
      <c r="JII36" s="735"/>
      <c r="JIJ36" s="735"/>
      <c r="JIK36" s="735"/>
      <c r="JIL36" s="735"/>
      <c r="JIM36" s="735"/>
      <c r="JIN36" s="735"/>
      <c r="JIO36" s="735"/>
      <c r="JIP36" s="735"/>
      <c r="JIQ36" s="735"/>
      <c r="JIR36" s="735"/>
      <c r="JIS36" s="735"/>
      <c r="JIT36" s="735"/>
      <c r="JIU36" s="735"/>
      <c r="JIV36" s="735"/>
      <c r="JIW36" s="735"/>
      <c r="JIX36" s="735"/>
      <c r="JIY36" s="735"/>
      <c r="JIZ36" s="735"/>
      <c r="JJA36" s="735"/>
      <c r="JJB36" s="735"/>
      <c r="JJC36" s="735"/>
      <c r="JJD36" s="735"/>
      <c r="JJE36" s="735"/>
      <c r="JJF36" s="735"/>
      <c r="JJG36" s="735"/>
      <c r="JJH36" s="735"/>
      <c r="JJI36" s="735"/>
      <c r="JJJ36" s="735"/>
      <c r="JJK36" s="735"/>
      <c r="JJL36" s="735"/>
      <c r="JJM36" s="735"/>
      <c r="JJN36" s="735"/>
      <c r="JJO36" s="735"/>
      <c r="JJP36" s="735"/>
      <c r="JJQ36" s="735"/>
      <c r="JJR36" s="735"/>
      <c r="JJS36" s="735"/>
      <c r="JJT36" s="735"/>
      <c r="JJU36" s="735"/>
      <c r="JJV36" s="735"/>
      <c r="JJW36" s="735"/>
      <c r="JJX36" s="735"/>
      <c r="JJY36" s="735"/>
      <c r="JJZ36" s="735"/>
      <c r="JKA36" s="735"/>
      <c r="JKB36" s="735"/>
      <c r="JKC36" s="735"/>
      <c r="JKD36" s="735"/>
      <c r="JKE36" s="735"/>
      <c r="JKF36" s="735"/>
      <c r="JKG36" s="735"/>
      <c r="JKH36" s="735"/>
      <c r="JKI36" s="735"/>
      <c r="JKJ36" s="735"/>
      <c r="JKK36" s="735"/>
      <c r="JKL36" s="735"/>
      <c r="JKM36" s="735"/>
      <c r="JKN36" s="735"/>
      <c r="JKO36" s="735"/>
      <c r="JKP36" s="735"/>
      <c r="JKQ36" s="735"/>
      <c r="JKR36" s="735"/>
      <c r="JKS36" s="735"/>
      <c r="JKT36" s="735"/>
      <c r="JKU36" s="735"/>
      <c r="JKV36" s="735"/>
      <c r="JKW36" s="735"/>
      <c r="JKX36" s="735"/>
      <c r="JKY36" s="735"/>
      <c r="JKZ36" s="735"/>
      <c r="JLA36" s="735"/>
      <c r="JLB36" s="735"/>
      <c r="JLC36" s="735"/>
      <c r="JLD36" s="735"/>
      <c r="JLE36" s="735"/>
      <c r="JLF36" s="735"/>
      <c r="JLG36" s="735"/>
      <c r="JLH36" s="735"/>
      <c r="JLI36" s="735"/>
      <c r="JLJ36" s="735"/>
      <c r="JLK36" s="735"/>
      <c r="JLL36" s="735"/>
      <c r="JLM36" s="735"/>
      <c r="JLN36" s="735"/>
      <c r="JLO36" s="735"/>
      <c r="JLP36" s="735"/>
      <c r="JLQ36" s="735"/>
      <c r="JLR36" s="735"/>
      <c r="JLS36" s="735"/>
      <c r="JLT36" s="735"/>
      <c r="JLU36" s="735"/>
      <c r="JLV36" s="735"/>
      <c r="JLW36" s="735"/>
      <c r="JLX36" s="735"/>
      <c r="JLY36" s="735"/>
      <c r="JLZ36" s="735"/>
      <c r="JMA36" s="735"/>
      <c r="JMB36" s="735"/>
      <c r="JMC36" s="735"/>
      <c r="JMD36" s="735"/>
      <c r="JME36" s="735"/>
      <c r="JMF36" s="735"/>
      <c r="JMG36" s="735"/>
      <c r="JMH36" s="735"/>
      <c r="JMI36" s="735"/>
      <c r="JMJ36" s="735"/>
      <c r="JMK36" s="735"/>
      <c r="JML36" s="735"/>
      <c r="JMM36" s="735"/>
      <c r="JMN36" s="735"/>
      <c r="JMO36" s="735"/>
      <c r="JMP36" s="735"/>
      <c r="JMQ36" s="735"/>
      <c r="JMR36" s="735"/>
      <c r="JMS36" s="735"/>
      <c r="JMT36" s="735"/>
      <c r="JMU36" s="735"/>
      <c r="JMV36" s="735"/>
      <c r="JMW36" s="735"/>
      <c r="JMX36" s="735"/>
      <c r="JMY36" s="735"/>
      <c r="JMZ36" s="735"/>
      <c r="JNA36" s="735"/>
      <c r="JNB36" s="735"/>
      <c r="JNC36" s="735"/>
      <c r="JND36" s="735"/>
      <c r="JNE36" s="735"/>
      <c r="JNF36" s="735"/>
      <c r="JNG36" s="735"/>
      <c r="JNH36" s="735"/>
      <c r="JNI36" s="735"/>
      <c r="JNJ36" s="735"/>
      <c r="JNK36" s="735"/>
      <c r="JNL36" s="735"/>
      <c r="JNM36" s="735"/>
      <c r="JNN36" s="735"/>
      <c r="JNO36" s="735"/>
      <c r="JNP36" s="735"/>
      <c r="JNQ36" s="735"/>
      <c r="JNR36" s="735"/>
      <c r="JNS36" s="735"/>
      <c r="JNT36" s="735"/>
      <c r="JNU36" s="735"/>
      <c r="JNV36" s="735"/>
      <c r="JNW36" s="735"/>
      <c r="JNX36" s="735"/>
      <c r="JNY36" s="735"/>
      <c r="JNZ36" s="735"/>
      <c r="JOA36" s="735"/>
      <c r="JOB36" s="735"/>
      <c r="JOC36" s="735"/>
      <c r="JOD36" s="735"/>
      <c r="JOE36" s="735"/>
      <c r="JOF36" s="735"/>
      <c r="JOG36" s="735"/>
      <c r="JOH36" s="735"/>
      <c r="JOI36" s="735"/>
      <c r="JOJ36" s="735"/>
      <c r="JOK36" s="735"/>
      <c r="JOL36" s="735"/>
      <c r="JOM36" s="735"/>
      <c r="JON36" s="735"/>
      <c r="JOO36" s="735"/>
      <c r="JOP36" s="735"/>
      <c r="JOQ36" s="735"/>
      <c r="JOR36" s="735"/>
      <c r="JOS36" s="735"/>
      <c r="JOT36" s="735"/>
      <c r="JOU36" s="735"/>
      <c r="JOV36" s="735"/>
      <c r="JOW36" s="735"/>
      <c r="JOX36" s="735"/>
      <c r="JOY36" s="735"/>
      <c r="JOZ36" s="735"/>
      <c r="JPA36" s="735"/>
      <c r="JPB36" s="735"/>
      <c r="JPC36" s="735"/>
      <c r="JPD36" s="735"/>
      <c r="JPE36" s="735"/>
      <c r="JPF36" s="735"/>
      <c r="JPG36" s="735"/>
      <c r="JPH36" s="735"/>
      <c r="JPI36" s="735"/>
      <c r="JPJ36" s="735"/>
      <c r="JPK36" s="735"/>
      <c r="JPL36" s="735"/>
      <c r="JPM36" s="735"/>
      <c r="JPN36" s="735"/>
      <c r="JPO36" s="735"/>
      <c r="JPP36" s="735"/>
      <c r="JPQ36" s="735"/>
      <c r="JPR36" s="735"/>
      <c r="JPS36" s="735"/>
      <c r="JPT36" s="735"/>
      <c r="JPU36" s="735"/>
      <c r="JPV36" s="735"/>
      <c r="JPW36" s="735"/>
      <c r="JPX36" s="735"/>
      <c r="JPY36" s="735"/>
      <c r="JPZ36" s="735"/>
      <c r="JQA36" s="735"/>
      <c r="JQB36" s="735"/>
      <c r="JQC36" s="735"/>
      <c r="JQD36" s="735"/>
      <c r="JQE36" s="735"/>
      <c r="JQF36" s="735"/>
      <c r="JQG36" s="735"/>
      <c r="JQH36" s="735"/>
      <c r="JQI36" s="735"/>
      <c r="JQJ36" s="735"/>
      <c r="JQK36" s="735"/>
      <c r="JQL36" s="735"/>
      <c r="JQM36" s="735"/>
      <c r="JQN36" s="735"/>
      <c r="JQO36" s="735"/>
      <c r="JQP36" s="735"/>
      <c r="JQQ36" s="735"/>
      <c r="JQR36" s="735"/>
      <c r="JQS36" s="735"/>
      <c r="JQT36" s="735"/>
      <c r="JQU36" s="735"/>
      <c r="JQV36" s="735"/>
      <c r="JQW36" s="735"/>
      <c r="JQX36" s="735"/>
      <c r="JQY36" s="735"/>
      <c r="JQZ36" s="735"/>
      <c r="JRA36" s="735"/>
      <c r="JRB36" s="735"/>
      <c r="JRC36" s="735"/>
      <c r="JRD36" s="735"/>
      <c r="JRE36" s="735"/>
      <c r="JRF36" s="735"/>
      <c r="JRG36" s="735"/>
      <c r="JRH36" s="735"/>
      <c r="JRI36" s="735"/>
      <c r="JRJ36" s="735"/>
      <c r="JRK36" s="735"/>
      <c r="JRL36" s="735"/>
      <c r="JRM36" s="735"/>
      <c r="JRN36" s="735"/>
      <c r="JRO36" s="735"/>
      <c r="JRP36" s="735"/>
      <c r="JRQ36" s="735"/>
      <c r="JRR36" s="735"/>
      <c r="JRS36" s="735"/>
      <c r="JRT36" s="735"/>
      <c r="JRU36" s="735"/>
      <c r="JRV36" s="735"/>
      <c r="JRW36" s="735"/>
      <c r="JRX36" s="735"/>
      <c r="JRY36" s="735"/>
      <c r="JRZ36" s="735"/>
      <c r="JSA36" s="735"/>
      <c r="JSB36" s="735"/>
      <c r="JSC36" s="735"/>
      <c r="JSD36" s="735"/>
      <c r="JSE36" s="735"/>
      <c r="JSF36" s="735"/>
      <c r="JSG36" s="735"/>
      <c r="JSH36" s="735"/>
      <c r="JSI36" s="735"/>
      <c r="JSJ36" s="735"/>
      <c r="JSK36" s="735"/>
      <c r="JSL36" s="735"/>
      <c r="JSM36" s="735"/>
      <c r="JSN36" s="735"/>
      <c r="JSO36" s="735"/>
      <c r="JSP36" s="735"/>
      <c r="JSQ36" s="735"/>
      <c r="JSR36" s="735"/>
      <c r="JSS36" s="735"/>
      <c r="JST36" s="735"/>
      <c r="JSU36" s="735"/>
      <c r="JSV36" s="735"/>
      <c r="JSW36" s="735"/>
      <c r="JSX36" s="735"/>
      <c r="JSY36" s="735"/>
      <c r="JSZ36" s="735"/>
      <c r="JTA36" s="735"/>
      <c r="JTB36" s="735"/>
      <c r="JTC36" s="735"/>
      <c r="JTD36" s="735"/>
      <c r="JTE36" s="735"/>
      <c r="JTF36" s="735"/>
      <c r="JTG36" s="735"/>
      <c r="JTH36" s="735"/>
      <c r="JTI36" s="735"/>
      <c r="JTJ36" s="735"/>
      <c r="JTK36" s="735"/>
      <c r="JTL36" s="735"/>
      <c r="JTM36" s="735"/>
      <c r="JTN36" s="735"/>
      <c r="JTO36" s="735"/>
      <c r="JTP36" s="735"/>
      <c r="JTQ36" s="735"/>
      <c r="JTR36" s="735"/>
      <c r="JTS36" s="735"/>
      <c r="JTT36" s="735"/>
      <c r="JTU36" s="735"/>
      <c r="JTV36" s="735"/>
      <c r="JTW36" s="735"/>
      <c r="JTX36" s="735"/>
      <c r="JTY36" s="735"/>
      <c r="JTZ36" s="735"/>
      <c r="JUA36" s="735"/>
      <c r="JUB36" s="735"/>
      <c r="JUC36" s="735"/>
      <c r="JUD36" s="735"/>
      <c r="JUE36" s="735"/>
      <c r="JUF36" s="735"/>
      <c r="JUG36" s="735"/>
      <c r="JUH36" s="735"/>
      <c r="JUI36" s="735"/>
      <c r="JUJ36" s="735"/>
      <c r="JUK36" s="735"/>
      <c r="JUL36" s="735"/>
      <c r="JUM36" s="735"/>
      <c r="JUN36" s="735"/>
      <c r="JUO36" s="735"/>
      <c r="JUP36" s="735"/>
      <c r="JUQ36" s="735"/>
      <c r="JUR36" s="735"/>
      <c r="JUS36" s="735"/>
      <c r="JUT36" s="735"/>
      <c r="JUU36" s="735"/>
      <c r="JUV36" s="735"/>
      <c r="JUW36" s="735"/>
      <c r="JUX36" s="735"/>
      <c r="JUY36" s="735"/>
      <c r="JUZ36" s="735"/>
      <c r="JVA36" s="735"/>
      <c r="JVB36" s="735"/>
      <c r="JVC36" s="735"/>
      <c r="JVD36" s="735"/>
      <c r="JVE36" s="735"/>
      <c r="JVF36" s="735"/>
      <c r="JVG36" s="735"/>
      <c r="JVH36" s="735"/>
      <c r="JVI36" s="735"/>
      <c r="JVJ36" s="735"/>
      <c r="JVK36" s="735"/>
      <c r="JVL36" s="735"/>
      <c r="JVM36" s="735"/>
      <c r="JVN36" s="735"/>
      <c r="JVO36" s="735"/>
      <c r="JVP36" s="735"/>
      <c r="JVQ36" s="735"/>
      <c r="JVR36" s="735"/>
      <c r="JVS36" s="735"/>
      <c r="JVT36" s="735"/>
      <c r="JVU36" s="735"/>
      <c r="JVV36" s="735"/>
      <c r="JVW36" s="735"/>
      <c r="JVX36" s="735"/>
      <c r="JVY36" s="735"/>
      <c r="JVZ36" s="735"/>
      <c r="JWA36" s="735"/>
      <c r="JWB36" s="735"/>
      <c r="JWC36" s="735"/>
      <c r="JWD36" s="735"/>
      <c r="JWE36" s="735"/>
      <c r="JWF36" s="735"/>
      <c r="JWG36" s="735"/>
      <c r="JWH36" s="735"/>
      <c r="JWI36" s="735"/>
      <c r="JWJ36" s="735"/>
      <c r="JWK36" s="735"/>
      <c r="JWL36" s="735"/>
      <c r="JWM36" s="735"/>
      <c r="JWN36" s="735"/>
      <c r="JWO36" s="735"/>
      <c r="JWP36" s="735"/>
      <c r="JWQ36" s="735"/>
      <c r="JWR36" s="735"/>
      <c r="JWS36" s="735"/>
      <c r="JWT36" s="735"/>
      <c r="JWU36" s="735"/>
      <c r="JWV36" s="735"/>
      <c r="JWW36" s="735"/>
      <c r="JWX36" s="735"/>
      <c r="JWY36" s="735"/>
      <c r="JWZ36" s="735"/>
      <c r="JXA36" s="735"/>
      <c r="JXB36" s="735"/>
      <c r="JXC36" s="735"/>
      <c r="JXD36" s="735"/>
      <c r="JXE36" s="735"/>
      <c r="JXF36" s="735"/>
      <c r="JXG36" s="735"/>
      <c r="JXH36" s="735"/>
      <c r="JXI36" s="735"/>
      <c r="JXJ36" s="735"/>
      <c r="JXK36" s="735"/>
      <c r="JXL36" s="735"/>
      <c r="JXM36" s="735"/>
      <c r="JXN36" s="735"/>
      <c r="JXO36" s="735"/>
      <c r="JXP36" s="735"/>
      <c r="JXQ36" s="735"/>
      <c r="JXR36" s="735"/>
      <c r="JXS36" s="735"/>
      <c r="JXT36" s="735"/>
      <c r="JXU36" s="735"/>
      <c r="JXV36" s="735"/>
      <c r="JXW36" s="735"/>
      <c r="JXX36" s="735"/>
      <c r="JXY36" s="735"/>
      <c r="JXZ36" s="735"/>
      <c r="JYA36" s="735"/>
      <c r="JYB36" s="735"/>
      <c r="JYC36" s="735"/>
      <c r="JYD36" s="735"/>
      <c r="JYE36" s="735"/>
      <c r="JYF36" s="735"/>
      <c r="JYG36" s="735"/>
      <c r="JYH36" s="735"/>
      <c r="JYI36" s="735"/>
      <c r="JYJ36" s="735"/>
      <c r="JYK36" s="735"/>
      <c r="JYL36" s="735"/>
      <c r="JYM36" s="735"/>
      <c r="JYN36" s="735"/>
      <c r="JYO36" s="735"/>
      <c r="JYP36" s="735"/>
      <c r="JYQ36" s="735"/>
      <c r="JYR36" s="735"/>
      <c r="JYS36" s="735"/>
      <c r="JYT36" s="735"/>
      <c r="JYU36" s="735"/>
      <c r="JYV36" s="735"/>
      <c r="JYW36" s="735"/>
      <c r="JYX36" s="735"/>
      <c r="JYY36" s="735"/>
      <c r="JYZ36" s="735"/>
      <c r="JZA36" s="735"/>
      <c r="JZB36" s="735"/>
      <c r="JZC36" s="735"/>
      <c r="JZD36" s="735"/>
      <c r="JZE36" s="735"/>
      <c r="JZF36" s="735"/>
      <c r="JZG36" s="735"/>
      <c r="JZH36" s="735"/>
      <c r="JZI36" s="735"/>
      <c r="JZJ36" s="735"/>
      <c r="JZK36" s="735"/>
      <c r="JZL36" s="735"/>
      <c r="JZM36" s="735"/>
      <c r="JZN36" s="735"/>
      <c r="JZO36" s="735"/>
      <c r="JZP36" s="735"/>
      <c r="JZQ36" s="735"/>
      <c r="JZR36" s="735"/>
      <c r="JZS36" s="735"/>
      <c r="JZT36" s="735"/>
      <c r="JZU36" s="735"/>
      <c r="JZV36" s="735"/>
      <c r="JZW36" s="735"/>
      <c r="JZX36" s="735"/>
      <c r="JZY36" s="735"/>
      <c r="JZZ36" s="735"/>
      <c r="KAA36" s="735"/>
      <c r="KAB36" s="735"/>
      <c r="KAC36" s="735"/>
      <c r="KAD36" s="735"/>
      <c r="KAE36" s="735"/>
      <c r="KAF36" s="735"/>
      <c r="KAG36" s="735"/>
      <c r="KAH36" s="735"/>
      <c r="KAI36" s="735"/>
      <c r="KAJ36" s="735"/>
      <c r="KAK36" s="735"/>
      <c r="KAL36" s="735"/>
      <c r="KAM36" s="735"/>
      <c r="KAN36" s="735"/>
      <c r="KAO36" s="735"/>
      <c r="KAP36" s="735"/>
      <c r="KAQ36" s="735"/>
      <c r="KAR36" s="735"/>
      <c r="KAS36" s="735"/>
      <c r="KAT36" s="735"/>
      <c r="KAU36" s="735"/>
      <c r="KAV36" s="735"/>
      <c r="KAW36" s="735"/>
      <c r="KAX36" s="735"/>
      <c r="KAY36" s="735"/>
      <c r="KAZ36" s="735"/>
      <c r="KBA36" s="735"/>
      <c r="KBB36" s="735"/>
      <c r="KBC36" s="735"/>
      <c r="KBD36" s="735"/>
      <c r="KBE36" s="735"/>
      <c r="KBF36" s="735"/>
      <c r="KBG36" s="735"/>
      <c r="KBH36" s="735"/>
      <c r="KBI36" s="735"/>
      <c r="KBJ36" s="735"/>
      <c r="KBK36" s="735"/>
      <c r="KBL36" s="735"/>
      <c r="KBM36" s="735"/>
      <c r="KBN36" s="735"/>
      <c r="KBO36" s="735"/>
      <c r="KBP36" s="735"/>
      <c r="KBQ36" s="735"/>
      <c r="KBR36" s="735"/>
      <c r="KBS36" s="735"/>
      <c r="KBT36" s="735"/>
      <c r="KBU36" s="735"/>
      <c r="KBV36" s="735"/>
      <c r="KBW36" s="735"/>
      <c r="KBX36" s="735"/>
      <c r="KBY36" s="735"/>
      <c r="KBZ36" s="735"/>
      <c r="KCA36" s="735"/>
      <c r="KCB36" s="735"/>
      <c r="KCC36" s="735"/>
      <c r="KCD36" s="735"/>
      <c r="KCE36" s="735"/>
      <c r="KCF36" s="735"/>
      <c r="KCG36" s="735"/>
      <c r="KCH36" s="735"/>
      <c r="KCI36" s="735"/>
      <c r="KCJ36" s="735"/>
      <c r="KCK36" s="735"/>
      <c r="KCL36" s="735"/>
      <c r="KCM36" s="735"/>
      <c r="KCN36" s="735"/>
      <c r="KCO36" s="735"/>
      <c r="KCP36" s="735"/>
      <c r="KCQ36" s="735"/>
      <c r="KCR36" s="735"/>
      <c r="KCS36" s="735"/>
      <c r="KCT36" s="735"/>
      <c r="KCU36" s="735"/>
      <c r="KCV36" s="735"/>
      <c r="KCW36" s="735"/>
      <c r="KCX36" s="735"/>
      <c r="KCY36" s="735"/>
      <c r="KCZ36" s="735"/>
      <c r="KDA36" s="735"/>
      <c r="KDB36" s="735"/>
      <c r="KDC36" s="735"/>
      <c r="KDD36" s="735"/>
      <c r="KDE36" s="735"/>
      <c r="KDF36" s="735"/>
      <c r="KDG36" s="735"/>
      <c r="KDH36" s="735"/>
      <c r="KDI36" s="735"/>
      <c r="KDJ36" s="735"/>
      <c r="KDK36" s="735"/>
      <c r="KDL36" s="735"/>
      <c r="KDM36" s="735"/>
      <c r="KDN36" s="735"/>
      <c r="KDO36" s="735"/>
      <c r="KDP36" s="735"/>
      <c r="KDQ36" s="735"/>
      <c r="KDR36" s="735"/>
      <c r="KDS36" s="735"/>
      <c r="KDT36" s="735"/>
      <c r="KDU36" s="735"/>
      <c r="KDV36" s="735"/>
      <c r="KDW36" s="735"/>
      <c r="KDX36" s="735"/>
      <c r="KDY36" s="735"/>
      <c r="KDZ36" s="735"/>
      <c r="KEA36" s="735"/>
      <c r="KEB36" s="735"/>
      <c r="KEC36" s="735"/>
      <c r="KED36" s="735"/>
      <c r="KEE36" s="735"/>
      <c r="KEF36" s="735"/>
      <c r="KEG36" s="735"/>
      <c r="KEH36" s="735"/>
      <c r="KEI36" s="735"/>
      <c r="KEJ36" s="735"/>
      <c r="KEK36" s="735"/>
      <c r="KEL36" s="735"/>
      <c r="KEM36" s="735"/>
      <c r="KEN36" s="735"/>
      <c r="KEO36" s="735"/>
      <c r="KEP36" s="735"/>
      <c r="KEQ36" s="735"/>
      <c r="KER36" s="735"/>
      <c r="KES36" s="735"/>
      <c r="KET36" s="735"/>
      <c r="KEU36" s="735"/>
      <c r="KEV36" s="735"/>
      <c r="KEW36" s="735"/>
      <c r="KEX36" s="735"/>
      <c r="KEY36" s="735"/>
      <c r="KEZ36" s="735"/>
      <c r="KFA36" s="735"/>
      <c r="KFB36" s="735"/>
      <c r="KFC36" s="735"/>
      <c r="KFD36" s="735"/>
      <c r="KFE36" s="735"/>
      <c r="KFF36" s="735"/>
      <c r="KFG36" s="735"/>
      <c r="KFH36" s="735"/>
      <c r="KFI36" s="735"/>
      <c r="KFJ36" s="735"/>
      <c r="KFK36" s="735"/>
      <c r="KFL36" s="735"/>
      <c r="KFM36" s="735"/>
      <c r="KFN36" s="735"/>
      <c r="KFO36" s="735"/>
      <c r="KFP36" s="735"/>
      <c r="KFQ36" s="735"/>
      <c r="KFR36" s="735"/>
      <c r="KFS36" s="735"/>
      <c r="KFT36" s="735"/>
      <c r="KFU36" s="735"/>
      <c r="KFV36" s="735"/>
      <c r="KFW36" s="735"/>
      <c r="KFX36" s="735"/>
      <c r="KFY36" s="735"/>
      <c r="KFZ36" s="735"/>
      <c r="KGA36" s="735"/>
      <c r="KGB36" s="735"/>
      <c r="KGC36" s="735"/>
      <c r="KGD36" s="735"/>
      <c r="KGE36" s="735"/>
      <c r="KGF36" s="735"/>
      <c r="KGG36" s="735"/>
      <c r="KGH36" s="735"/>
      <c r="KGI36" s="735"/>
      <c r="KGJ36" s="735"/>
      <c r="KGK36" s="735"/>
      <c r="KGL36" s="735"/>
      <c r="KGM36" s="735"/>
      <c r="KGN36" s="735"/>
      <c r="KGO36" s="735"/>
      <c r="KGP36" s="735"/>
      <c r="KGQ36" s="735"/>
      <c r="KGR36" s="735"/>
      <c r="KGS36" s="735"/>
      <c r="KGT36" s="735"/>
      <c r="KGU36" s="735"/>
      <c r="KGV36" s="735"/>
      <c r="KGW36" s="735"/>
      <c r="KGX36" s="735"/>
      <c r="KGY36" s="735"/>
      <c r="KGZ36" s="735"/>
      <c r="KHA36" s="735"/>
      <c r="KHB36" s="735"/>
      <c r="KHC36" s="735"/>
      <c r="KHD36" s="735"/>
      <c r="KHE36" s="735"/>
      <c r="KHF36" s="735"/>
      <c r="KHG36" s="735"/>
      <c r="KHH36" s="735"/>
      <c r="KHI36" s="735"/>
      <c r="KHJ36" s="735"/>
      <c r="KHK36" s="735"/>
      <c r="KHL36" s="735"/>
      <c r="KHM36" s="735"/>
      <c r="KHN36" s="735"/>
      <c r="KHO36" s="735"/>
      <c r="KHP36" s="735"/>
      <c r="KHQ36" s="735"/>
      <c r="KHR36" s="735"/>
      <c r="KHS36" s="735"/>
      <c r="KHT36" s="735"/>
      <c r="KHU36" s="735"/>
      <c r="KHV36" s="735"/>
      <c r="KHW36" s="735"/>
      <c r="KHX36" s="735"/>
      <c r="KHY36" s="735"/>
      <c r="KHZ36" s="735"/>
      <c r="KIA36" s="735"/>
      <c r="KIB36" s="735"/>
      <c r="KIC36" s="735"/>
      <c r="KID36" s="735"/>
      <c r="KIE36" s="735"/>
      <c r="KIF36" s="735"/>
      <c r="KIG36" s="735"/>
      <c r="KIH36" s="735"/>
      <c r="KII36" s="735"/>
      <c r="KIJ36" s="735"/>
      <c r="KIK36" s="735"/>
      <c r="KIL36" s="735"/>
      <c r="KIM36" s="735"/>
      <c r="KIN36" s="735"/>
      <c r="KIO36" s="735"/>
      <c r="KIP36" s="735"/>
      <c r="KIQ36" s="735"/>
      <c r="KIR36" s="735"/>
      <c r="KIS36" s="735"/>
      <c r="KIT36" s="735"/>
      <c r="KIU36" s="735"/>
      <c r="KIV36" s="735"/>
      <c r="KIW36" s="735"/>
      <c r="KIX36" s="735"/>
      <c r="KIY36" s="735"/>
      <c r="KIZ36" s="735"/>
      <c r="KJA36" s="735"/>
      <c r="KJB36" s="735"/>
      <c r="KJC36" s="735"/>
      <c r="KJD36" s="735"/>
      <c r="KJE36" s="735"/>
      <c r="KJF36" s="735"/>
      <c r="KJG36" s="735"/>
      <c r="KJH36" s="735"/>
      <c r="KJI36" s="735"/>
      <c r="KJJ36" s="735"/>
      <c r="KJK36" s="735"/>
      <c r="KJL36" s="735"/>
      <c r="KJM36" s="735"/>
      <c r="KJN36" s="735"/>
      <c r="KJO36" s="735"/>
      <c r="KJP36" s="735"/>
      <c r="KJQ36" s="735"/>
      <c r="KJR36" s="735"/>
      <c r="KJS36" s="735"/>
      <c r="KJT36" s="735"/>
      <c r="KJU36" s="735"/>
      <c r="KJV36" s="735"/>
      <c r="KJW36" s="735"/>
      <c r="KJX36" s="735"/>
      <c r="KJY36" s="735"/>
      <c r="KJZ36" s="735"/>
      <c r="KKA36" s="735"/>
      <c r="KKB36" s="735"/>
      <c r="KKC36" s="735"/>
      <c r="KKD36" s="735"/>
      <c r="KKE36" s="735"/>
      <c r="KKF36" s="735"/>
      <c r="KKG36" s="735"/>
      <c r="KKH36" s="735"/>
      <c r="KKI36" s="735"/>
      <c r="KKJ36" s="735"/>
      <c r="KKK36" s="735"/>
      <c r="KKL36" s="735"/>
      <c r="KKM36" s="735"/>
      <c r="KKN36" s="735"/>
      <c r="KKO36" s="735"/>
      <c r="KKP36" s="735"/>
      <c r="KKQ36" s="735"/>
      <c r="KKR36" s="735"/>
      <c r="KKS36" s="735"/>
      <c r="KKT36" s="735"/>
      <c r="KKU36" s="735"/>
      <c r="KKV36" s="735"/>
      <c r="KKW36" s="735"/>
      <c r="KKX36" s="735"/>
      <c r="KKY36" s="735"/>
      <c r="KKZ36" s="735"/>
      <c r="KLA36" s="735"/>
      <c r="KLB36" s="735"/>
      <c r="KLC36" s="735"/>
      <c r="KLD36" s="735"/>
      <c r="KLE36" s="735"/>
      <c r="KLF36" s="735"/>
      <c r="KLG36" s="735"/>
      <c r="KLH36" s="735"/>
      <c r="KLI36" s="735"/>
      <c r="KLJ36" s="735"/>
      <c r="KLK36" s="735"/>
      <c r="KLL36" s="735"/>
      <c r="KLM36" s="735"/>
      <c r="KLN36" s="735"/>
      <c r="KLO36" s="735"/>
      <c r="KLP36" s="735"/>
      <c r="KLQ36" s="735"/>
      <c r="KLR36" s="735"/>
      <c r="KLS36" s="735"/>
      <c r="KLT36" s="735"/>
      <c r="KLU36" s="735"/>
      <c r="KLV36" s="735"/>
      <c r="KLW36" s="735"/>
      <c r="KLX36" s="735"/>
      <c r="KLY36" s="735"/>
      <c r="KLZ36" s="735"/>
      <c r="KMA36" s="735"/>
      <c r="KMB36" s="735"/>
      <c r="KMC36" s="735"/>
      <c r="KMD36" s="735"/>
      <c r="KME36" s="735"/>
      <c r="KMF36" s="735"/>
      <c r="KMG36" s="735"/>
      <c r="KMH36" s="735"/>
      <c r="KMI36" s="735"/>
      <c r="KMJ36" s="735"/>
      <c r="KMK36" s="735"/>
      <c r="KML36" s="735"/>
      <c r="KMM36" s="735"/>
      <c r="KMN36" s="735"/>
      <c r="KMO36" s="735"/>
      <c r="KMP36" s="735"/>
      <c r="KMQ36" s="735"/>
      <c r="KMR36" s="735"/>
      <c r="KMS36" s="735"/>
      <c r="KMT36" s="735"/>
      <c r="KMU36" s="735"/>
      <c r="KMV36" s="735"/>
      <c r="KMW36" s="735"/>
      <c r="KMX36" s="735"/>
      <c r="KMY36" s="735"/>
      <c r="KMZ36" s="735"/>
      <c r="KNA36" s="735"/>
      <c r="KNB36" s="735"/>
      <c r="KNC36" s="735"/>
      <c r="KND36" s="735"/>
      <c r="KNE36" s="735"/>
      <c r="KNF36" s="735"/>
      <c r="KNG36" s="735"/>
      <c r="KNH36" s="735"/>
      <c r="KNI36" s="735"/>
      <c r="KNJ36" s="735"/>
      <c r="KNK36" s="735"/>
      <c r="KNL36" s="735"/>
      <c r="KNM36" s="735"/>
      <c r="KNN36" s="735"/>
      <c r="KNO36" s="735"/>
      <c r="KNP36" s="735"/>
      <c r="KNQ36" s="735"/>
      <c r="KNR36" s="735"/>
      <c r="KNS36" s="735"/>
      <c r="KNT36" s="735"/>
      <c r="KNU36" s="735"/>
      <c r="KNV36" s="735"/>
      <c r="KNW36" s="735"/>
      <c r="KNX36" s="735"/>
      <c r="KNY36" s="735"/>
      <c r="KNZ36" s="735"/>
      <c r="KOA36" s="735"/>
      <c r="KOB36" s="735"/>
      <c r="KOC36" s="735"/>
      <c r="KOD36" s="735"/>
      <c r="KOE36" s="735"/>
      <c r="KOF36" s="735"/>
      <c r="KOG36" s="735"/>
      <c r="KOH36" s="735"/>
      <c r="KOI36" s="735"/>
      <c r="KOJ36" s="735"/>
      <c r="KOK36" s="735"/>
      <c r="KOL36" s="735"/>
      <c r="KOM36" s="735"/>
      <c r="KON36" s="735"/>
      <c r="KOO36" s="735"/>
      <c r="KOP36" s="735"/>
      <c r="KOQ36" s="735"/>
      <c r="KOR36" s="735"/>
      <c r="KOS36" s="735"/>
      <c r="KOT36" s="735"/>
      <c r="KOU36" s="735"/>
      <c r="KOV36" s="735"/>
      <c r="KOW36" s="735"/>
      <c r="KOX36" s="735"/>
      <c r="KOY36" s="735"/>
      <c r="KOZ36" s="735"/>
      <c r="KPA36" s="735"/>
      <c r="KPB36" s="735"/>
      <c r="KPC36" s="735"/>
      <c r="KPD36" s="735"/>
      <c r="KPE36" s="735"/>
      <c r="KPF36" s="735"/>
      <c r="KPG36" s="735"/>
      <c r="KPH36" s="735"/>
      <c r="KPI36" s="735"/>
      <c r="KPJ36" s="735"/>
      <c r="KPK36" s="735"/>
      <c r="KPL36" s="735"/>
      <c r="KPM36" s="735"/>
      <c r="KPN36" s="735"/>
      <c r="KPO36" s="735"/>
      <c r="KPP36" s="735"/>
      <c r="KPQ36" s="735"/>
      <c r="KPR36" s="735"/>
      <c r="KPS36" s="735"/>
      <c r="KPT36" s="735"/>
      <c r="KPU36" s="735"/>
      <c r="KPV36" s="735"/>
      <c r="KPW36" s="735"/>
      <c r="KPX36" s="735"/>
      <c r="KPY36" s="735"/>
      <c r="KPZ36" s="735"/>
      <c r="KQA36" s="735"/>
      <c r="KQB36" s="735"/>
      <c r="KQC36" s="735"/>
      <c r="KQD36" s="735"/>
      <c r="KQE36" s="735"/>
      <c r="KQF36" s="735"/>
      <c r="KQG36" s="735"/>
      <c r="KQH36" s="735"/>
      <c r="KQI36" s="735"/>
      <c r="KQJ36" s="735"/>
      <c r="KQK36" s="735"/>
      <c r="KQL36" s="735"/>
      <c r="KQM36" s="735"/>
      <c r="KQN36" s="735"/>
      <c r="KQO36" s="735"/>
      <c r="KQP36" s="735"/>
      <c r="KQQ36" s="735"/>
      <c r="KQR36" s="735"/>
      <c r="KQS36" s="735"/>
      <c r="KQT36" s="735"/>
      <c r="KQU36" s="735"/>
      <c r="KQV36" s="735"/>
      <c r="KQW36" s="735"/>
      <c r="KQX36" s="735"/>
      <c r="KQY36" s="735"/>
      <c r="KQZ36" s="735"/>
      <c r="KRA36" s="735"/>
      <c r="KRB36" s="735"/>
      <c r="KRC36" s="735"/>
      <c r="KRD36" s="735"/>
      <c r="KRE36" s="735"/>
      <c r="KRF36" s="735"/>
      <c r="KRG36" s="735"/>
      <c r="KRH36" s="735"/>
      <c r="KRI36" s="735"/>
      <c r="KRJ36" s="735"/>
      <c r="KRK36" s="735"/>
      <c r="KRL36" s="735"/>
      <c r="KRM36" s="735"/>
      <c r="KRN36" s="735"/>
      <c r="KRO36" s="735"/>
      <c r="KRP36" s="735"/>
      <c r="KRQ36" s="735"/>
      <c r="KRR36" s="735"/>
      <c r="KRS36" s="735"/>
      <c r="KRT36" s="735"/>
      <c r="KRU36" s="735"/>
      <c r="KRV36" s="735"/>
      <c r="KRW36" s="735"/>
      <c r="KRX36" s="735"/>
      <c r="KRY36" s="735"/>
      <c r="KRZ36" s="735"/>
      <c r="KSA36" s="735"/>
      <c r="KSB36" s="735"/>
      <c r="KSC36" s="735"/>
      <c r="KSD36" s="735"/>
      <c r="KSE36" s="735"/>
      <c r="KSF36" s="735"/>
      <c r="KSG36" s="735"/>
      <c r="KSH36" s="735"/>
      <c r="KSI36" s="735"/>
      <c r="KSJ36" s="735"/>
      <c r="KSK36" s="735"/>
      <c r="KSL36" s="735"/>
      <c r="KSM36" s="735"/>
      <c r="KSN36" s="735"/>
      <c r="KSO36" s="735"/>
      <c r="KSP36" s="735"/>
      <c r="KSQ36" s="735"/>
      <c r="KSR36" s="735"/>
      <c r="KSS36" s="735"/>
      <c r="KST36" s="735"/>
      <c r="KSU36" s="735"/>
      <c r="KSV36" s="735"/>
      <c r="KSW36" s="735"/>
      <c r="KSX36" s="735"/>
      <c r="KSY36" s="735"/>
      <c r="KSZ36" s="735"/>
      <c r="KTA36" s="735"/>
      <c r="KTB36" s="735"/>
      <c r="KTC36" s="735"/>
      <c r="KTD36" s="735"/>
      <c r="KTE36" s="735"/>
      <c r="KTF36" s="735"/>
      <c r="KTG36" s="735"/>
      <c r="KTH36" s="735"/>
      <c r="KTI36" s="735"/>
      <c r="KTJ36" s="735"/>
      <c r="KTK36" s="735"/>
      <c r="KTL36" s="735"/>
      <c r="KTM36" s="735"/>
      <c r="KTN36" s="735"/>
      <c r="KTO36" s="735"/>
      <c r="KTP36" s="735"/>
      <c r="KTQ36" s="735"/>
      <c r="KTR36" s="735"/>
      <c r="KTS36" s="735"/>
      <c r="KTT36" s="735"/>
      <c r="KTU36" s="735"/>
      <c r="KTV36" s="735"/>
      <c r="KTW36" s="735"/>
      <c r="KTX36" s="735"/>
      <c r="KTY36" s="735"/>
      <c r="KTZ36" s="735"/>
      <c r="KUA36" s="735"/>
      <c r="KUB36" s="735"/>
      <c r="KUC36" s="735"/>
      <c r="KUD36" s="735"/>
      <c r="KUE36" s="735"/>
      <c r="KUF36" s="735"/>
      <c r="KUG36" s="735"/>
      <c r="KUH36" s="735"/>
      <c r="KUI36" s="735"/>
      <c r="KUJ36" s="735"/>
      <c r="KUK36" s="735"/>
      <c r="KUL36" s="735"/>
      <c r="KUM36" s="735"/>
      <c r="KUN36" s="735"/>
      <c r="KUO36" s="735"/>
      <c r="KUP36" s="735"/>
      <c r="KUQ36" s="735"/>
      <c r="KUR36" s="735"/>
      <c r="KUS36" s="735"/>
      <c r="KUT36" s="735"/>
      <c r="KUU36" s="735"/>
      <c r="KUV36" s="735"/>
      <c r="KUW36" s="735"/>
      <c r="KUX36" s="735"/>
      <c r="KUY36" s="735"/>
      <c r="KUZ36" s="735"/>
      <c r="KVA36" s="735"/>
      <c r="KVB36" s="735"/>
      <c r="KVC36" s="735"/>
      <c r="KVD36" s="735"/>
      <c r="KVE36" s="735"/>
      <c r="KVF36" s="735"/>
      <c r="KVG36" s="735"/>
      <c r="KVH36" s="735"/>
      <c r="KVI36" s="735"/>
      <c r="KVJ36" s="735"/>
      <c r="KVK36" s="735"/>
      <c r="KVL36" s="735"/>
      <c r="KVM36" s="735"/>
      <c r="KVN36" s="735"/>
      <c r="KVO36" s="735"/>
      <c r="KVP36" s="735"/>
      <c r="KVQ36" s="735"/>
      <c r="KVR36" s="735"/>
      <c r="KVS36" s="735"/>
      <c r="KVT36" s="735"/>
      <c r="KVU36" s="735"/>
      <c r="KVV36" s="735"/>
      <c r="KVW36" s="735"/>
      <c r="KVX36" s="735"/>
      <c r="KVY36" s="735"/>
      <c r="KVZ36" s="735"/>
      <c r="KWA36" s="735"/>
      <c r="KWB36" s="735"/>
      <c r="KWC36" s="735"/>
      <c r="KWD36" s="735"/>
      <c r="KWE36" s="735"/>
      <c r="KWF36" s="735"/>
      <c r="KWG36" s="735"/>
      <c r="KWH36" s="735"/>
      <c r="KWI36" s="735"/>
      <c r="KWJ36" s="735"/>
      <c r="KWK36" s="735"/>
      <c r="KWL36" s="735"/>
      <c r="KWM36" s="735"/>
      <c r="KWN36" s="735"/>
      <c r="KWO36" s="735"/>
      <c r="KWP36" s="735"/>
      <c r="KWQ36" s="735"/>
      <c r="KWR36" s="735"/>
      <c r="KWS36" s="735"/>
      <c r="KWT36" s="735"/>
      <c r="KWU36" s="735"/>
      <c r="KWV36" s="735"/>
      <c r="KWW36" s="735"/>
      <c r="KWX36" s="735"/>
      <c r="KWY36" s="735"/>
      <c r="KWZ36" s="735"/>
      <c r="KXA36" s="735"/>
      <c r="KXB36" s="735"/>
      <c r="KXC36" s="735"/>
      <c r="KXD36" s="735"/>
      <c r="KXE36" s="735"/>
      <c r="KXF36" s="735"/>
      <c r="KXG36" s="735"/>
      <c r="KXH36" s="735"/>
      <c r="KXI36" s="735"/>
      <c r="KXJ36" s="735"/>
      <c r="KXK36" s="735"/>
      <c r="KXL36" s="735"/>
      <c r="KXM36" s="735"/>
      <c r="KXN36" s="735"/>
      <c r="KXO36" s="735"/>
      <c r="KXP36" s="735"/>
      <c r="KXQ36" s="735"/>
      <c r="KXR36" s="735"/>
      <c r="KXS36" s="735"/>
      <c r="KXT36" s="735"/>
      <c r="KXU36" s="735"/>
      <c r="KXV36" s="735"/>
      <c r="KXW36" s="735"/>
      <c r="KXX36" s="735"/>
      <c r="KXY36" s="735"/>
      <c r="KXZ36" s="735"/>
      <c r="KYA36" s="735"/>
      <c r="KYB36" s="735"/>
      <c r="KYC36" s="735"/>
      <c r="KYD36" s="735"/>
      <c r="KYE36" s="735"/>
      <c r="KYF36" s="735"/>
      <c r="KYG36" s="735"/>
      <c r="KYH36" s="735"/>
      <c r="KYI36" s="735"/>
      <c r="KYJ36" s="735"/>
      <c r="KYK36" s="735"/>
      <c r="KYL36" s="735"/>
      <c r="KYM36" s="735"/>
      <c r="KYN36" s="735"/>
      <c r="KYO36" s="735"/>
      <c r="KYP36" s="735"/>
      <c r="KYQ36" s="735"/>
      <c r="KYR36" s="735"/>
      <c r="KYS36" s="735"/>
      <c r="KYT36" s="735"/>
      <c r="KYU36" s="735"/>
      <c r="KYV36" s="735"/>
      <c r="KYW36" s="735"/>
      <c r="KYX36" s="735"/>
      <c r="KYY36" s="735"/>
      <c r="KYZ36" s="735"/>
      <c r="KZA36" s="735"/>
      <c r="KZB36" s="735"/>
      <c r="KZC36" s="735"/>
      <c r="KZD36" s="735"/>
      <c r="KZE36" s="735"/>
      <c r="KZF36" s="735"/>
      <c r="KZG36" s="735"/>
      <c r="KZH36" s="735"/>
      <c r="KZI36" s="735"/>
      <c r="KZJ36" s="735"/>
      <c r="KZK36" s="735"/>
      <c r="KZL36" s="735"/>
      <c r="KZM36" s="735"/>
      <c r="KZN36" s="735"/>
      <c r="KZO36" s="735"/>
      <c r="KZP36" s="735"/>
      <c r="KZQ36" s="735"/>
      <c r="KZR36" s="735"/>
      <c r="KZS36" s="735"/>
      <c r="KZT36" s="735"/>
      <c r="KZU36" s="735"/>
      <c r="KZV36" s="735"/>
      <c r="KZW36" s="735"/>
      <c r="KZX36" s="735"/>
      <c r="KZY36" s="735"/>
      <c r="KZZ36" s="735"/>
      <c r="LAA36" s="735"/>
      <c r="LAB36" s="735"/>
      <c r="LAC36" s="735"/>
      <c r="LAD36" s="735"/>
      <c r="LAE36" s="735"/>
      <c r="LAF36" s="735"/>
      <c r="LAG36" s="735"/>
      <c r="LAH36" s="735"/>
      <c r="LAI36" s="735"/>
      <c r="LAJ36" s="735"/>
      <c r="LAK36" s="735"/>
      <c r="LAL36" s="735"/>
      <c r="LAM36" s="735"/>
      <c r="LAN36" s="735"/>
      <c r="LAO36" s="735"/>
      <c r="LAP36" s="735"/>
      <c r="LAQ36" s="735"/>
      <c r="LAR36" s="735"/>
      <c r="LAS36" s="735"/>
      <c r="LAT36" s="735"/>
      <c r="LAU36" s="735"/>
      <c r="LAV36" s="735"/>
      <c r="LAW36" s="735"/>
      <c r="LAX36" s="735"/>
      <c r="LAY36" s="735"/>
      <c r="LAZ36" s="735"/>
      <c r="LBA36" s="735"/>
      <c r="LBB36" s="735"/>
      <c r="LBC36" s="735"/>
      <c r="LBD36" s="735"/>
      <c r="LBE36" s="735"/>
      <c r="LBF36" s="735"/>
      <c r="LBG36" s="735"/>
      <c r="LBH36" s="735"/>
      <c r="LBI36" s="735"/>
      <c r="LBJ36" s="735"/>
      <c r="LBK36" s="735"/>
      <c r="LBL36" s="735"/>
      <c r="LBM36" s="735"/>
      <c r="LBN36" s="735"/>
      <c r="LBO36" s="735"/>
      <c r="LBP36" s="735"/>
      <c r="LBQ36" s="735"/>
      <c r="LBR36" s="735"/>
      <c r="LBS36" s="735"/>
      <c r="LBT36" s="735"/>
      <c r="LBU36" s="735"/>
      <c r="LBV36" s="735"/>
      <c r="LBW36" s="735"/>
      <c r="LBX36" s="735"/>
      <c r="LBY36" s="735"/>
      <c r="LBZ36" s="735"/>
      <c r="LCA36" s="735"/>
      <c r="LCB36" s="735"/>
      <c r="LCC36" s="735"/>
      <c r="LCD36" s="735"/>
      <c r="LCE36" s="735"/>
      <c r="LCF36" s="735"/>
      <c r="LCG36" s="735"/>
      <c r="LCH36" s="735"/>
      <c r="LCI36" s="735"/>
      <c r="LCJ36" s="735"/>
      <c r="LCK36" s="735"/>
      <c r="LCL36" s="735"/>
      <c r="LCM36" s="735"/>
      <c r="LCN36" s="735"/>
      <c r="LCO36" s="735"/>
      <c r="LCP36" s="735"/>
      <c r="LCQ36" s="735"/>
      <c r="LCR36" s="735"/>
      <c r="LCS36" s="735"/>
      <c r="LCT36" s="735"/>
      <c r="LCU36" s="735"/>
      <c r="LCV36" s="735"/>
      <c r="LCW36" s="735"/>
      <c r="LCX36" s="735"/>
      <c r="LCY36" s="735"/>
      <c r="LCZ36" s="735"/>
      <c r="LDA36" s="735"/>
      <c r="LDB36" s="735"/>
      <c r="LDC36" s="735"/>
      <c r="LDD36" s="735"/>
      <c r="LDE36" s="735"/>
      <c r="LDF36" s="735"/>
      <c r="LDG36" s="735"/>
      <c r="LDH36" s="735"/>
      <c r="LDI36" s="735"/>
      <c r="LDJ36" s="735"/>
      <c r="LDK36" s="735"/>
      <c r="LDL36" s="735"/>
      <c r="LDM36" s="735"/>
      <c r="LDN36" s="735"/>
      <c r="LDO36" s="735"/>
      <c r="LDP36" s="735"/>
      <c r="LDQ36" s="735"/>
      <c r="LDR36" s="735"/>
      <c r="LDS36" s="735"/>
      <c r="LDT36" s="735"/>
      <c r="LDU36" s="735"/>
      <c r="LDV36" s="735"/>
      <c r="LDW36" s="735"/>
      <c r="LDX36" s="735"/>
      <c r="LDY36" s="735"/>
      <c r="LDZ36" s="735"/>
      <c r="LEA36" s="735"/>
      <c r="LEB36" s="735"/>
      <c r="LEC36" s="735"/>
      <c r="LED36" s="735"/>
      <c r="LEE36" s="735"/>
      <c r="LEF36" s="735"/>
      <c r="LEG36" s="735"/>
      <c r="LEH36" s="735"/>
      <c r="LEI36" s="735"/>
      <c r="LEJ36" s="735"/>
      <c r="LEK36" s="735"/>
      <c r="LEL36" s="735"/>
      <c r="LEM36" s="735"/>
      <c r="LEN36" s="735"/>
      <c r="LEO36" s="735"/>
      <c r="LEP36" s="735"/>
      <c r="LEQ36" s="735"/>
      <c r="LER36" s="735"/>
      <c r="LES36" s="735"/>
      <c r="LET36" s="735"/>
      <c r="LEU36" s="735"/>
      <c r="LEV36" s="735"/>
      <c r="LEW36" s="735"/>
      <c r="LEX36" s="735"/>
      <c r="LEY36" s="735"/>
      <c r="LEZ36" s="735"/>
      <c r="LFA36" s="735"/>
      <c r="LFB36" s="735"/>
      <c r="LFC36" s="735"/>
      <c r="LFD36" s="735"/>
      <c r="LFE36" s="735"/>
      <c r="LFF36" s="735"/>
      <c r="LFG36" s="735"/>
      <c r="LFH36" s="735"/>
      <c r="LFI36" s="735"/>
      <c r="LFJ36" s="735"/>
      <c r="LFK36" s="735"/>
      <c r="LFL36" s="735"/>
      <c r="LFM36" s="735"/>
      <c r="LFN36" s="735"/>
      <c r="LFO36" s="735"/>
      <c r="LFP36" s="735"/>
      <c r="LFQ36" s="735"/>
      <c r="LFR36" s="735"/>
      <c r="LFS36" s="735"/>
      <c r="LFT36" s="735"/>
      <c r="LFU36" s="735"/>
      <c r="LFV36" s="735"/>
      <c r="LFW36" s="735"/>
      <c r="LFX36" s="735"/>
      <c r="LFY36" s="735"/>
      <c r="LFZ36" s="735"/>
      <c r="LGA36" s="735"/>
      <c r="LGB36" s="735"/>
      <c r="LGC36" s="735"/>
      <c r="LGD36" s="735"/>
      <c r="LGE36" s="735"/>
      <c r="LGF36" s="735"/>
      <c r="LGG36" s="735"/>
      <c r="LGH36" s="735"/>
      <c r="LGI36" s="735"/>
      <c r="LGJ36" s="735"/>
      <c r="LGK36" s="735"/>
      <c r="LGL36" s="735"/>
      <c r="LGM36" s="735"/>
      <c r="LGN36" s="735"/>
      <c r="LGO36" s="735"/>
      <c r="LGP36" s="735"/>
      <c r="LGQ36" s="735"/>
      <c r="LGR36" s="735"/>
      <c r="LGS36" s="735"/>
      <c r="LGT36" s="735"/>
      <c r="LGU36" s="735"/>
      <c r="LGV36" s="735"/>
      <c r="LGW36" s="735"/>
      <c r="LGX36" s="735"/>
      <c r="LGY36" s="735"/>
      <c r="LGZ36" s="735"/>
      <c r="LHA36" s="735"/>
      <c r="LHB36" s="735"/>
      <c r="LHC36" s="735"/>
      <c r="LHD36" s="735"/>
      <c r="LHE36" s="735"/>
      <c r="LHF36" s="735"/>
      <c r="LHG36" s="735"/>
      <c r="LHH36" s="735"/>
      <c r="LHI36" s="735"/>
      <c r="LHJ36" s="735"/>
      <c r="LHK36" s="735"/>
      <c r="LHL36" s="735"/>
      <c r="LHM36" s="735"/>
      <c r="LHN36" s="735"/>
      <c r="LHO36" s="735"/>
      <c r="LHP36" s="735"/>
      <c r="LHQ36" s="735"/>
      <c r="LHR36" s="735"/>
      <c r="LHS36" s="735"/>
      <c r="LHT36" s="735"/>
      <c r="LHU36" s="735"/>
      <c r="LHV36" s="735"/>
      <c r="LHW36" s="735"/>
      <c r="LHX36" s="735"/>
      <c r="LHY36" s="735"/>
      <c r="LHZ36" s="735"/>
      <c r="LIA36" s="735"/>
      <c r="LIB36" s="735"/>
      <c r="LIC36" s="735"/>
      <c r="LID36" s="735"/>
      <c r="LIE36" s="735"/>
      <c r="LIF36" s="735"/>
      <c r="LIG36" s="735"/>
      <c r="LIH36" s="735"/>
      <c r="LII36" s="735"/>
      <c r="LIJ36" s="735"/>
      <c r="LIK36" s="735"/>
      <c r="LIL36" s="735"/>
      <c r="LIM36" s="735"/>
      <c r="LIN36" s="735"/>
      <c r="LIO36" s="735"/>
      <c r="LIP36" s="735"/>
      <c r="LIQ36" s="735"/>
      <c r="LIR36" s="735"/>
      <c r="LIS36" s="735"/>
      <c r="LIT36" s="735"/>
      <c r="LIU36" s="735"/>
      <c r="LIV36" s="735"/>
      <c r="LIW36" s="735"/>
      <c r="LIX36" s="735"/>
      <c r="LIY36" s="735"/>
      <c r="LIZ36" s="735"/>
      <c r="LJA36" s="735"/>
      <c r="LJB36" s="735"/>
      <c r="LJC36" s="735"/>
      <c r="LJD36" s="735"/>
      <c r="LJE36" s="735"/>
      <c r="LJF36" s="735"/>
      <c r="LJG36" s="735"/>
      <c r="LJH36" s="735"/>
      <c r="LJI36" s="735"/>
      <c r="LJJ36" s="735"/>
      <c r="LJK36" s="735"/>
      <c r="LJL36" s="735"/>
      <c r="LJM36" s="735"/>
      <c r="LJN36" s="735"/>
      <c r="LJO36" s="735"/>
      <c r="LJP36" s="735"/>
      <c r="LJQ36" s="735"/>
      <c r="LJR36" s="735"/>
      <c r="LJS36" s="735"/>
      <c r="LJT36" s="735"/>
      <c r="LJU36" s="735"/>
      <c r="LJV36" s="735"/>
      <c r="LJW36" s="735"/>
      <c r="LJX36" s="735"/>
      <c r="LJY36" s="735"/>
      <c r="LJZ36" s="735"/>
      <c r="LKA36" s="735"/>
      <c r="LKB36" s="735"/>
      <c r="LKC36" s="735"/>
      <c r="LKD36" s="735"/>
      <c r="LKE36" s="735"/>
      <c r="LKF36" s="735"/>
      <c r="LKG36" s="735"/>
      <c r="LKH36" s="735"/>
      <c r="LKI36" s="735"/>
      <c r="LKJ36" s="735"/>
      <c r="LKK36" s="735"/>
      <c r="LKL36" s="735"/>
      <c r="LKM36" s="735"/>
      <c r="LKN36" s="735"/>
      <c r="LKO36" s="735"/>
      <c r="LKP36" s="735"/>
      <c r="LKQ36" s="735"/>
      <c r="LKR36" s="735"/>
      <c r="LKS36" s="735"/>
      <c r="LKT36" s="735"/>
      <c r="LKU36" s="735"/>
      <c r="LKV36" s="735"/>
      <c r="LKW36" s="735"/>
      <c r="LKX36" s="735"/>
      <c r="LKY36" s="735"/>
      <c r="LKZ36" s="735"/>
      <c r="LLA36" s="735"/>
      <c r="LLB36" s="735"/>
      <c r="LLC36" s="735"/>
      <c r="LLD36" s="735"/>
      <c r="LLE36" s="735"/>
      <c r="LLF36" s="735"/>
      <c r="LLG36" s="735"/>
      <c r="LLH36" s="735"/>
      <c r="LLI36" s="735"/>
      <c r="LLJ36" s="735"/>
      <c r="LLK36" s="735"/>
      <c r="LLL36" s="735"/>
      <c r="LLM36" s="735"/>
      <c r="LLN36" s="735"/>
      <c r="LLO36" s="735"/>
      <c r="LLP36" s="735"/>
      <c r="LLQ36" s="735"/>
      <c r="LLR36" s="735"/>
      <c r="LLS36" s="735"/>
      <c r="LLT36" s="735"/>
      <c r="LLU36" s="735"/>
      <c r="LLV36" s="735"/>
      <c r="LLW36" s="735"/>
      <c r="LLX36" s="735"/>
      <c r="LLY36" s="735"/>
      <c r="LLZ36" s="735"/>
      <c r="LMA36" s="735"/>
      <c r="LMB36" s="735"/>
      <c r="LMC36" s="735"/>
      <c r="LMD36" s="735"/>
      <c r="LME36" s="735"/>
      <c r="LMF36" s="735"/>
      <c r="LMG36" s="735"/>
      <c r="LMH36" s="735"/>
      <c r="LMI36" s="735"/>
      <c r="LMJ36" s="735"/>
      <c r="LMK36" s="735"/>
      <c r="LML36" s="735"/>
      <c r="LMM36" s="735"/>
      <c r="LMN36" s="735"/>
      <c r="LMO36" s="735"/>
      <c r="LMP36" s="735"/>
      <c r="LMQ36" s="735"/>
      <c r="LMR36" s="735"/>
      <c r="LMS36" s="735"/>
      <c r="LMT36" s="735"/>
      <c r="LMU36" s="735"/>
      <c r="LMV36" s="735"/>
      <c r="LMW36" s="735"/>
      <c r="LMX36" s="735"/>
      <c r="LMY36" s="735"/>
      <c r="LMZ36" s="735"/>
      <c r="LNA36" s="735"/>
      <c r="LNB36" s="735"/>
      <c r="LNC36" s="735"/>
      <c r="LND36" s="735"/>
      <c r="LNE36" s="735"/>
      <c r="LNF36" s="735"/>
      <c r="LNG36" s="735"/>
      <c r="LNH36" s="735"/>
      <c r="LNI36" s="735"/>
      <c r="LNJ36" s="735"/>
      <c r="LNK36" s="735"/>
      <c r="LNL36" s="735"/>
      <c r="LNM36" s="735"/>
      <c r="LNN36" s="735"/>
      <c r="LNO36" s="735"/>
      <c r="LNP36" s="735"/>
      <c r="LNQ36" s="735"/>
      <c r="LNR36" s="735"/>
      <c r="LNS36" s="735"/>
      <c r="LNT36" s="735"/>
      <c r="LNU36" s="735"/>
      <c r="LNV36" s="735"/>
      <c r="LNW36" s="735"/>
      <c r="LNX36" s="735"/>
      <c r="LNY36" s="735"/>
      <c r="LNZ36" s="735"/>
      <c r="LOA36" s="735"/>
      <c r="LOB36" s="735"/>
      <c r="LOC36" s="735"/>
      <c r="LOD36" s="735"/>
      <c r="LOE36" s="735"/>
      <c r="LOF36" s="735"/>
      <c r="LOG36" s="735"/>
      <c r="LOH36" s="735"/>
      <c r="LOI36" s="735"/>
      <c r="LOJ36" s="735"/>
      <c r="LOK36" s="735"/>
      <c r="LOL36" s="735"/>
      <c r="LOM36" s="735"/>
      <c r="LON36" s="735"/>
      <c r="LOO36" s="735"/>
      <c r="LOP36" s="735"/>
      <c r="LOQ36" s="735"/>
      <c r="LOR36" s="735"/>
      <c r="LOS36" s="735"/>
      <c r="LOT36" s="735"/>
      <c r="LOU36" s="735"/>
      <c r="LOV36" s="735"/>
      <c r="LOW36" s="735"/>
      <c r="LOX36" s="735"/>
      <c r="LOY36" s="735"/>
      <c r="LOZ36" s="735"/>
      <c r="LPA36" s="735"/>
      <c r="LPB36" s="735"/>
      <c r="LPC36" s="735"/>
      <c r="LPD36" s="735"/>
      <c r="LPE36" s="735"/>
      <c r="LPF36" s="735"/>
      <c r="LPG36" s="735"/>
      <c r="LPH36" s="735"/>
      <c r="LPI36" s="735"/>
      <c r="LPJ36" s="735"/>
      <c r="LPK36" s="735"/>
      <c r="LPL36" s="735"/>
      <c r="LPM36" s="735"/>
      <c r="LPN36" s="735"/>
      <c r="LPO36" s="735"/>
      <c r="LPP36" s="735"/>
      <c r="LPQ36" s="735"/>
      <c r="LPR36" s="735"/>
      <c r="LPS36" s="735"/>
      <c r="LPT36" s="735"/>
      <c r="LPU36" s="735"/>
      <c r="LPV36" s="735"/>
      <c r="LPW36" s="735"/>
      <c r="LPX36" s="735"/>
      <c r="LPY36" s="735"/>
      <c r="LPZ36" s="735"/>
      <c r="LQA36" s="735"/>
      <c r="LQB36" s="735"/>
      <c r="LQC36" s="735"/>
      <c r="LQD36" s="735"/>
      <c r="LQE36" s="735"/>
      <c r="LQF36" s="735"/>
      <c r="LQG36" s="735"/>
      <c r="LQH36" s="735"/>
      <c r="LQI36" s="735"/>
      <c r="LQJ36" s="735"/>
      <c r="LQK36" s="735"/>
      <c r="LQL36" s="735"/>
      <c r="LQM36" s="735"/>
      <c r="LQN36" s="735"/>
      <c r="LQO36" s="735"/>
      <c r="LQP36" s="735"/>
      <c r="LQQ36" s="735"/>
      <c r="LQR36" s="735"/>
      <c r="LQS36" s="735"/>
      <c r="LQT36" s="735"/>
      <c r="LQU36" s="735"/>
      <c r="LQV36" s="735"/>
      <c r="LQW36" s="735"/>
      <c r="LQX36" s="735"/>
      <c r="LQY36" s="735"/>
      <c r="LQZ36" s="735"/>
      <c r="LRA36" s="735"/>
      <c r="LRB36" s="735"/>
      <c r="LRC36" s="735"/>
      <c r="LRD36" s="735"/>
      <c r="LRE36" s="735"/>
      <c r="LRF36" s="735"/>
      <c r="LRG36" s="735"/>
      <c r="LRH36" s="735"/>
      <c r="LRI36" s="735"/>
      <c r="LRJ36" s="735"/>
      <c r="LRK36" s="735"/>
      <c r="LRL36" s="735"/>
      <c r="LRM36" s="735"/>
      <c r="LRN36" s="735"/>
      <c r="LRO36" s="735"/>
      <c r="LRP36" s="735"/>
      <c r="LRQ36" s="735"/>
      <c r="LRR36" s="735"/>
      <c r="LRS36" s="735"/>
      <c r="LRT36" s="735"/>
      <c r="LRU36" s="735"/>
      <c r="LRV36" s="735"/>
      <c r="LRW36" s="735"/>
      <c r="LRX36" s="735"/>
      <c r="LRY36" s="735"/>
      <c r="LRZ36" s="735"/>
      <c r="LSA36" s="735"/>
      <c r="LSB36" s="735"/>
      <c r="LSC36" s="735"/>
      <c r="LSD36" s="735"/>
      <c r="LSE36" s="735"/>
      <c r="LSF36" s="735"/>
      <c r="LSG36" s="735"/>
      <c r="LSH36" s="735"/>
      <c r="LSI36" s="735"/>
      <c r="LSJ36" s="735"/>
      <c r="LSK36" s="735"/>
      <c r="LSL36" s="735"/>
      <c r="LSM36" s="735"/>
      <c r="LSN36" s="735"/>
      <c r="LSO36" s="735"/>
      <c r="LSP36" s="735"/>
      <c r="LSQ36" s="735"/>
      <c r="LSR36" s="735"/>
      <c r="LSS36" s="735"/>
      <c r="LST36" s="735"/>
      <c r="LSU36" s="735"/>
      <c r="LSV36" s="735"/>
      <c r="LSW36" s="735"/>
      <c r="LSX36" s="735"/>
      <c r="LSY36" s="735"/>
      <c r="LSZ36" s="735"/>
      <c r="LTA36" s="735"/>
      <c r="LTB36" s="735"/>
      <c r="LTC36" s="735"/>
      <c r="LTD36" s="735"/>
      <c r="LTE36" s="735"/>
      <c r="LTF36" s="735"/>
      <c r="LTG36" s="735"/>
      <c r="LTH36" s="735"/>
      <c r="LTI36" s="735"/>
      <c r="LTJ36" s="735"/>
      <c r="LTK36" s="735"/>
      <c r="LTL36" s="735"/>
      <c r="LTM36" s="735"/>
      <c r="LTN36" s="735"/>
      <c r="LTO36" s="735"/>
      <c r="LTP36" s="735"/>
      <c r="LTQ36" s="735"/>
      <c r="LTR36" s="735"/>
      <c r="LTS36" s="735"/>
      <c r="LTT36" s="735"/>
      <c r="LTU36" s="735"/>
      <c r="LTV36" s="735"/>
      <c r="LTW36" s="735"/>
      <c r="LTX36" s="735"/>
      <c r="LTY36" s="735"/>
      <c r="LTZ36" s="735"/>
      <c r="LUA36" s="735"/>
      <c r="LUB36" s="735"/>
      <c r="LUC36" s="735"/>
      <c r="LUD36" s="735"/>
      <c r="LUE36" s="735"/>
      <c r="LUF36" s="735"/>
      <c r="LUG36" s="735"/>
      <c r="LUH36" s="735"/>
      <c r="LUI36" s="735"/>
      <c r="LUJ36" s="735"/>
      <c r="LUK36" s="735"/>
      <c r="LUL36" s="735"/>
      <c r="LUM36" s="735"/>
      <c r="LUN36" s="735"/>
      <c r="LUO36" s="735"/>
      <c r="LUP36" s="735"/>
      <c r="LUQ36" s="735"/>
      <c r="LUR36" s="735"/>
      <c r="LUS36" s="735"/>
      <c r="LUT36" s="735"/>
      <c r="LUU36" s="735"/>
      <c r="LUV36" s="735"/>
      <c r="LUW36" s="735"/>
      <c r="LUX36" s="735"/>
      <c r="LUY36" s="735"/>
      <c r="LUZ36" s="735"/>
      <c r="LVA36" s="735"/>
      <c r="LVB36" s="735"/>
      <c r="LVC36" s="735"/>
      <c r="LVD36" s="735"/>
      <c r="LVE36" s="735"/>
      <c r="LVF36" s="735"/>
      <c r="LVG36" s="735"/>
      <c r="LVH36" s="735"/>
      <c r="LVI36" s="735"/>
      <c r="LVJ36" s="735"/>
      <c r="LVK36" s="735"/>
      <c r="LVL36" s="735"/>
      <c r="LVM36" s="735"/>
      <c r="LVN36" s="735"/>
      <c r="LVO36" s="735"/>
      <c r="LVP36" s="735"/>
      <c r="LVQ36" s="735"/>
      <c r="LVR36" s="735"/>
      <c r="LVS36" s="735"/>
      <c r="LVT36" s="735"/>
      <c r="LVU36" s="735"/>
      <c r="LVV36" s="735"/>
      <c r="LVW36" s="735"/>
      <c r="LVX36" s="735"/>
      <c r="LVY36" s="735"/>
      <c r="LVZ36" s="735"/>
      <c r="LWA36" s="735"/>
      <c r="LWB36" s="735"/>
      <c r="LWC36" s="735"/>
      <c r="LWD36" s="735"/>
      <c r="LWE36" s="735"/>
      <c r="LWF36" s="735"/>
      <c r="LWG36" s="735"/>
      <c r="LWH36" s="735"/>
      <c r="LWI36" s="735"/>
      <c r="LWJ36" s="735"/>
      <c r="LWK36" s="735"/>
      <c r="LWL36" s="735"/>
      <c r="LWM36" s="735"/>
      <c r="LWN36" s="735"/>
      <c r="LWO36" s="735"/>
      <c r="LWP36" s="735"/>
      <c r="LWQ36" s="735"/>
      <c r="LWR36" s="735"/>
      <c r="LWS36" s="735"/>
      <c r="LWT36" s="735"/>
      <c r="LWU36" s="735"/>
      <c r="LWV36" s="735"/>
      <c r="LWW36" s="735"/>
      <c r="LWX36" s="735"/>
      <c r="LWY36" s="735"/>
      <c r="LWZ36" s="735"/>
      <c r="LXA36" s="735"/>
      <c r="LXB36" s="735"/>
      <c r="LXC36" s="735"/>
      <c r="LXD36" s="735"/>
      <c r="LXE36" s="735"/>
      <c r="LXF36" s="735"/>
      <c r="LXG36" s="735"/>
      <c r="LXH36" s="735"/>
      <c r="LXI36" s="735"/>
      <c r="LXJ36" s="735"/>
      <c r="LXK36" s="735"/>
      <c r="LXL36" s="735"/>
      <c r="LXM36" s="735"/>
      <c r="LXN36" s="735"/>
      <c r="LXO36" s="735"/>
      <c r="LXP36" s="735"/>
      <c r="LXQ36" s="735"/>
      <c r="LXR36" s="735"/>
      <c r="LXS36" s="735"/>
      <c r="LXT36" s="735"/>
      <c r="LXU36" s="735"/>
      <c r="LXV36" s="735"/>
      <c r="LXW36" s="735"/>
      <c r="LXX36" s="735"/>
      <c r="LXY36" s="735"/>
      <c r="LXZ36" s="735"/>
      <c r="LYA36" s="735"/>
      <c r="LYB36" s="735"/>
      <c r="LYC36" s="735"/>
      <c r="LYD36" s="735"/>
      <c r="LYE36" s="735"/>
      <c r="LYF36" s="735"/>
      <c r="LYG36" s="735"/>
      <c r="LYH36" s="735"/>
      <c r="LYI36" s="735"/>
      <c r="LYJ36" s="735"/>
      <c r="LYK36" s="735"/>
      <c r="LYL36" s="735"/>
      <c r="LYM36" s="735"/>
      <c r="LYN36" s="735"/>
      <c r="LYO36" s="735"/>
      <c r="LYP36" s="735"/>
      <c r="LYQ36" s="735"/>
      <c r="LYR36" s="735"/>
      <c r="LYS36" s="735"/>
      <c r="LYT36" s="735"/>
      <c r="LYU36" s="735"/>
      <c r="LYV36" s="735"/>
      <c r="LYW36" s="735"/>
      <c r="LYX36" s="735"/>
      <c r="LYY36" s="735"/>
      <c r="LYZ36" s="735"/>
      <c r="LZA36" s="735"/>
      <c r="LZB36" s="735"/>
      <c r="LZC36" s="735"/>
      <c r="LZD36" s="735"/>
      <c r="LZE36" s="735"/>
      <c r="LZF36" s="735"/>
      <c r="LZG36" s="735"/>
      <c r="LZH36" s="735"/>
      <c r="LZI36" s="735"/>
      <c r="LZJ36" s="735"/>
      <c r="LZK36" s="735"/>
      <c r="LZL36" s="735"/>
      <c r="LZM36" s="735"/>
      <c r="LZN36" s="735"/>
      <c r="LZO36" s="735"/>
      <c r="LZP36" s="735"/>
      <c r="LZQ36" s="735"/>
      <c r="LZR36" s="735"/>
      <c r="LZS36" s="735"/>
      <c r="LZT36" s="735"/>
      <c r="LZU36" s="735"/>
      <c r="LZV36" s="735"/>
      <c r="LZW36" s="735"/>
      <c r="LZX36" s="735"/>
      <c r="LZY36" s="735"/>
      <c r="LZZ36" s="735"/>
      <c r="MAA36" s="735"/>
      <c r="MAB36" s="735"/>
      <c r="MAC36" s="735"/>
      <c r="MAD36" s="735"/>
      <c r="MAE36" s="735"/>
      <c r="MAF36" s="735"/>
      <c r="MAG36" s="735"/>
      <c r="MAH36" s="735"/>
      <c r="MAI36" s="735"/>
      <c r="MAJ36" s="735"/>
      <c r="MAK36" s="735"/>
      <c r="MAL36" s="735"/>
      <c r="MAM36" s="735"/>
      <c r="MAN36" s="735"/>
      <c r="MAO36" s="735"/>
      <c r="MAP36" s="735"/>
      <c r="MAQ36" s="735"/>
      <c r="MAR36" s="735"/>
      <c r="MAS36" s="735"/>
      <c r="MAT36" s="735"/>
      <c r="MAU36" s="735"/>
      <c r="MAV36" s="735"/>
      <c r="MAW36" s="735"/>
      <c r="MAX36" s="735"/>
      <c r="MAY36" s="735"/>
      <c r="MAZ36" s="735"/>
      <c r="MBA36" s="735"/>
      <c r="MBB36" s="735"/>
      <c r="MBC36" s="735"/>
      <c r="MBD36" s="735"/>
      <c r="MBE36" s="735"/>
      <c r="MBF36" s="735"/>
      <c r="MBG36" s="735"/>
      <c r="MBH36" s="735"/>
      <c r="MBI36" s="735"/>
      <c r="MBJ36" s="735"/>
      <c r="MBK36" s="735"/>
      <c r="MBL36" s="735"/>
      <c r="MBM36" s="735"/>
      <c r="MBN36" s="735"/>
      <c r="MBO36" s="735"/>
      <c r="MBP36" s="735"/>
      <c r="MBQ36" s="735"/>
      <c r="MBR36" s="735"/>
      <c r="MBS36" s="735"/>
      <c r="MBT36" s="735"/>
      <c r="MBU36" s="735"/>
      <c r="MBV36" s="735"/>
      <c r="MBW36" s="735"/>
      <c r="MBX36" s="735"/>
      <c r="MBY36" s="735"/>
      <c r="MBZ36" s="735"/>
      <c r="MCA36" s="735"/>
      <c r="MCB36" s="735"/>
      <c r="MCC36" s="735"/>
      <c r="MCD36" s="735"/>
      <c r="MCE36" s="735"/>
      <c r="MCF36" s="735"/>
      <c r="MCG36" s="735"/>
      <c r="MCH36" s="735"/>
      <c r="MCI36" s="735"/>
      <c r="MCJ36" s="735"/>
      <c r="MCK36" s="735"/>
      <c r="MCL36" s="735"/>
      <c r="MCM36" s="735"/>
      <c r="MCN36" s="735"/>
      <c r="MCO36" s="735"/>
      <c r="MCP36" s="735"/>
      <c r="MCQ36" s="735"/>
      <c r="MCR36" s="735"/>
      <c r="MCS36" s="735"/>
      <c r="MCT36" s="735"/>
      <c r="MCU36" s="735"/>
      <c r="MCV36" s="735"/>
      <c r="MCW36" s="735"/>
      <c r="MCX36" s="735"/>
      <c r="MCY36" s="735"/>
      <c r="MCZ36" s="735"/>
      <c r="MDA36" s="735"/>
      <c r="MDB36" s="735"/>
      <c r="MDC36" s="735"/>
      <c r="MDD36" s="735"/>
      <c r="MDE36" s="735"/>
      <c r="MDF36" s="735"/>
      <c r="MDG36" s="735"/>
      <c r="MDH36" s="735"/>
      <c r="MDI36" s="735"/>
      <c r="MDJ36" s="735"/>
      <c r="MDK36" s="735"/>
      <c r="MDL36" s="735"/>
      <c r="MDM36" s="735"/>
      <c r="MDN36" s="735"/>
      <c r="MDO36" s="735"/>
      <c r="MDP36" s="735"/>
      <c r="MDQ36" s="735"/>
      <c r="MDR36" s="735"/>
      <c r="MDS36" s="735"/>
      <c r="MDT36" s="735"/>
      <c r="MDU36" s="735"/>
      <c r="MDV36" s="735"/>
      <c r="MDW36" s="735"/>
      <c r="MDX36" s="735"/>
      <c r="MDY36" s="735"/>
      <c r="MDZ36" s="735"/>
      <c r="MEA36" s="735"/>
      <c r="MEB36" s="735"/>
      <c r="MEC36" s="735"/>
      <c r="MED36" s="735"/>
      <c r="MEE36" s="735"/>
      <c r="MEF36" s="735"/>
      <c r="MEG36" s="735"/>
      <c r="MEH36" s="735"/>
      <c r="MEI36" s="735"/>
      <c r="MEJ36" s="735"/>
      <c r="MEK36" s="735"/>
      <c r="MEL36" s="735"/>
      <c r="MEM36" s="735"/>
      <c r="MEN36" s="735"/>
      <c r="MEO36" s="735"/>
      <c r="MEP36" s="735"/>
      <c r="MEQ36" s="735"/>
      <c r="MER36" s="735"/>
      <c r="MES36" s="735"/>
      <c r="MET36" s="735"/>
      <c r="MEU36" s="735"/>
      <c r="MEV36" s="735"/>
      <c r="MEW36" s="735"/>
      <c r="MEX36" s="735"/>
      <c r="MEY36" s="735"/>
      <c r="MEZ36" s="735"/>
      <c r="MFA36" s="735"/>
      <c r="MFB36" s="735"/>
      <c r="MFC36" s="735"/>
      <c r="MFD36" s="735"/>
      <c r="MFE36" s="735"/>
      <c r="MFF36" s="735"/>
      <c r="MFG36" s="735"/>
      <c r="MFH36" s="735"/>
      <c r="MFI36" s="735"/>
      <c r="MFJ36" s="735"/>
      <c r="MFK36" s="735"/>
      <c r="MFL36" s="735"/>
      <c r="MFM36" s="735"/>
      <c r="MFN36" s="735"/>
      <c r="MFO36" s="735"/>
      <c r="MFP36" s="735"/>
      <c r="MFQ36" s="735"/>
      <c r="MFR36" s="735"/>
      <c r="MFS36" s="735"/>
      <c r="MFT36" s="735"/>
      <c r="MFU36" s="735"/>
      <c r="MFV36" s="735"/>
      <c r="MFW36" s="735"/>
      <c r="MFX36" s="735"/>
      <c r="MFY36" s="735"/>
      <c r="MFZ36" s="735"/>
      <c r="MGA36" s="735"/>
      <c r="MGB36" s="735"/>
      <c r="MGC36" s="735"/>
      <c r="MGD36" s="735"/>
      <c r="MGE36" s="735"/>
      <c r="MGF36" s="735"/>
      <c r="MGG36" s="735"/>
      <c r="MGH36" s="735"/>
      <c r="MGI36" s="735"/>
      <c r="MGJ36" s="735"/>
      <c r="MGK36" s="735"/>
      <c r="MGL36" s="735"/>
      <c r="MGM36" s="735"/>
      <c r="MGN36" s="735"/>
      <c r="MGO36" s="735"/>
      <c r="MGP36" s="735"/>
      <c r="MGQ36" s="735"/>
      <c r="MGR36" s="735"/>
      <c r="MGS36" s="735"/>
      <c r="MGT36" s="735"/>
      <c r="MGU36" s="735"/>
      <c r="MGV36" s="735"/>
      <c r="MGW36" s="735"/>
      <c r="MGX36" s="735"/>
      <c r="MGY36" s="735"/>
      <c r="MGZ36" s="735"/>
      <c r="MHA36" s="735"/>
      <c r="MHB36" s="735"/>
      <c r="MHC36" s="735"/>
      <c r="MHD36" s="735"/>
      <c r="MHE36" s="735"/>
      <c r="MHF36" s="735"/>
      <c r="MHG36" s="735"/>
      <c r="MHH36" s="735"/>
      <c r="MHI36" s="735"/>
      <c r="MHJ36" s="735"/>
      <c r="MHK36" s="735"/>
      <c r="MHL36" s="735"/>
      <c r="MHM36" s="735"/>
      <c r="MHN36" s="735"/>
      <c r="MHO36" s="735"/>
      <c r="MHP36" s="735"/>
      <c r="MHQ36" s="735"/>
      <c r="MHR36" s="735"/>
      <c r="MHS36" s="735"/>
      <c r="MHT36" s="735"/>
      <c r="MHU36" s="735"/>
      <c r="MHV36" s="735"/>
      <c r="MHW36" s="735"/>
      <c r="MHX36" s="735"/>
      <c r="MHY36" s="735"/>
      <c r="MHZ36" s="735"/>
      <c r="MIA36" s="735"/>
      <c r="MIB36" s="735"/>
      <c r="MIC36" s="735"/>
      <c r="MID36" s="735"/>
      <c r="MIE36" s="735"/>
      <c r="MIF36" s="735"/>
      <c r="MIG36" s="735"/>
      <c r="MIH36" s="735"/>
      <c r="MII36" s="735"/>
      <c r="MIJ36" s="735"/>
      <c r="MIK36" s="735"/>
      <c r="MIL36" s="735"/>
      <c r="MIM36" s="735"/>
      <c r="MIN36" s="735"/>
      <c r="MIO36" s="735"/>
      <c r="MIP36" s="735"/>
      <c r="MIQ36" s="735"/>
      <c r="MIR36" s="735"/>
      <c r="MIS36" s="735"/>
      <c r="MIT36" s="735"/>
      <c r="MIU36" s="735"/>
      <c r="MIV36" s="735"/>
      <c r="MIW36" s="735"/>
      <c r="MIX36" s="735"/>
      <c r="MIY36" s="735"/>
      <c r="MIZ36" s="735"/>
      <c r="MJA36" s="735"/>
      <c r="MJB36" s="735"/>
      <c r="MJC36" s="735"/>
      <c r="MJD36" s="735"/>
      <c r="MJE36" s="735"/>
      <c r="MJF36" s="735"/>
      <c r="MJG36" s="735"/>
      <c r="MJH36" s="735"/>
      <c r="MJI36" s="735"/>
      <c r="MJJ36" s="735"/>
      <c r="MJK36" s="735"/>
      <c r="MJL36" s="735"/>
      <c r="MJM36" s="735"/>
      <c r="MJN36" s="735"/>
      <c r="MJO36" s="735"/>
      <c r="MJP36" s="735"/>
      <c r="MJQ36" s="735"/>
      <c r="MJR36" s="735"/>
      <c r="MJS36" s="735"/>
      <c r="MJT36" s="735"/>
      <c r="MJU36" s="735"/>
      <c r="MJV36" s="735"/>
      <c r="MJW36" s="735"/>
      <c r="MJX36" s="735"/>
      <c r="MJY36" s="735"/>
      <c r="MJZ36" s="735"/>
      <c r="MKA36" s="735"/>
      <c r="MKB36" s="735"/>
      <c r="MKC36" s="735"/>
      <c r="MKD36" s="735"/>
      <c r="MKE36" s="735"/>
      <c r="MKF36" s="735"/>
      <c r="MKG36" s="735"/>
      <c r="MKH36" s="735"/>
      <c r="MKI36" s="735"/>
      <c r="MKJ36" s="735"/>
      <c r="MKK36" s="735"/>
      <c r="MKL36" s="735"/>
      <c r="MKM36" s="735"/>
      <c r="MKN36" s="735"/>
      <c r="MKO36" s="735"/>
      <c r="MKP36" s="735"/>
      <c r="MKQ36" s="735"/>
      <c r="MKR36" s="735"/>
      <c r="MKS36" s="735"/>
      <c r="MKT36" s="735"/>
      <c r="MKU36" s="735"/>
      <c r="MKV36" s="735"/>
      <c r="MKW36" s="735"/>
      <c r="MKX36" s="735"/>
      <c r="MKY36" s="735"/>
      <c r="MKZ36" s="735"/>
      <c r="MLA36" s="735"/>
      <c r="MLB36" s="735"/>
      <c r="MLC36" s="735"/>
      <c r="MLD36" s="735"/>
      <c r="MLE36" s="735"/>
      <c r="MLF36" s="735"/>
      <c r="MLG36" s="735"/>
      <c r="MLH36" s="735"/>
      <c r="MLI36" s="735"/>
      <c r="MLJ36" s="735"/>
      <c r="MLK36" s="735"/>
      <c r="MLL36" s="735"/>
      <c r="MLM36" s="735"/>
      <c r="MLN36" s="735"/>
      <c r="MLO36" s="735"/>
      <c r="MLP36" s="735"/>
      <c r="MLQ36" s="735"/>
      <c r="MLR36" s="735"/>
      <c r="MLS36" s="735"/>
      <c r="MLT36" s="735"/>
      <c r="MLU36" s="735"/>
      <c r="MLV36" s="735"/>
      <c r="MLW36" s="735"/>
      <c r="MLX36" s="735"/>
      <c r="MLY36" s="735"/>
      <c r="MLZ36" s="735"/>
      <c r="MMA36" s="735"/>
      <c r="MMB36" s="735"/>
      <c r="MMC36" s="735"/>
      <c r="MMD36" s="735"/>
      <c r="MME36" s="735"/>
      <c r="MMF36" s="735"/>
      <c r="MMG36" s="735"/>
      <c r="MMH36" s="735"/>
      <c r="MMI36" s="735"/>
      <c r="MMJ36" s="735"/>
      <c r="MMK36" s="735"/>
      <c r="MML36" s="735"/>
      <c r="MMM36" s="735"/>
      <c r="MMN36" s="735"/>
      <c r="MMO36" s="735"/>
      <c r="MMP36" s="735"/>
      <c r="MMQ36" s="735"/>
      <c r="MMR36" s="735"/>
      <c r="MMS36" s="735"/>
      <c r="MMT36" s="735"/>
      <c r="MMU36" s="735"/>
      <c r="MMV36" s="735"/>
      <c r="MMW36" s="735"/>
      <c r="MMX36" s="735"/>
      <c r="MMY36" s="735"/>
      <c r="MMZ36" s="735"/>
      <c r="MNA36" s="735"/>
      <c r="MNB36" s="735"/>
      <c r="MNC36" s="735"/>
      <c r="MND36" s="735"/>
      <c r="MNE36" s="735"/>
      <c r="MNF36" s="735"/>
      <c r="MNG36" s="735"/>
      <c r="MNH36" s="735"/>
      <c r="MNI36" s="735"/>
      <c r="MNJ36" s="735"/>
      <c r="MNK36" s="735"/>
      <c r="MNL36" s="735"/>
      <c r="MNM36" s="735"/>
      <c r="MNN36" s="735"/>
      <c r="MNO36" s="735"/>
      <c r="MNP36" s="735"/>
      <c r="MNQ36" s="735"/>
      <c r="MNR36" s="735"/>
      <c r="MNS36" s="735"/>
      <c r="MNT36" s="735"/>
      <c r="MNU36" s="735"/>
      <c r="MNV36" s="735"/>
      <c r="MNW36" s="735"/>
      <c r="MNX36" s="735"/>
      <c r="MNY36" s="735"/>
      <c r="MNZ36" s="735"/>
      <c r="MOA36" s="735"/>
      <c r="MOB36" s="735"/>
      <c r="MOC36" s="735"/>
      <c r="MOD36" s="735"/>
      <c r="MOE36" s="735"/>
      <c r="MOF36" s="735"/>
      <c r="MOG36" s="735"/>
      <c r="MOH36" s="735"/>
      <c r="MOI36" s="735"/>
      <c r="MOJ36" s="735"/>
      <c r="MOK36" s="735"/>
      <c r="MOL36" s="735"/>
      <c r="MOM36" s="735"/>
      <c r="MON36" s="735"/>
      <c r="MOO36" s="735"/>
      <c r="MOP36" s="735"/>
      <c r="MOQ36" s="735"/>
      <c r="MOR36" s="735"/>
      <c r="MOS36" s="735"/>
      <c r="MOT36" s="735"/>
      <c r="MOU36" s="735"/>
      <c r="MOV36" s="735"/>
      <c r="MOW36" s="735"/>
      <c r="MOX36" s="735"/>
      <c r="MOY36" s="735"/>
      <c r="MOZ36" s="735"/>
      <c r="MPA36" s="735"/>
      <c r="MPB36" s="735"/>
      <c r="MPC36" s="735"/>
      <c r="MPD36" s="735"/>
      <c r="MPE36" s="735"/>
      <c r="MPF36" s="735"/>
      <c r="MPG36" s="735"/>
      <c r="MPH36" s="735"/>
      <c r="MPI36" s="735"/>
      <c r="MPJ36" s="735"/>
      <c r="MPK36" s="735"/>
      <c r="MPL36" s="735"/>
      <c r="MPM36" s="735"/>
      <c r="MPN36" s="735"/>
      <c r="MPO36" s="735"/>
      <c r="MPP36" s="735"/>
      <c r="MPQ36" s="735"/>
      <c r="MPR36" s="735"/>
      <c r="MPS36" s="735"/>
      <c r="MPT36" s="735"/>
      <c r="MPU36" s="735"/>
      <c r="MPV36" s="735"/>
      <c r="MPW36" s="735"/>
      <c r="MPX36" s="735"/>
      <c r="MPY36" s="735"/>
      <c r="MPZ36" s="735"/>
      <c r="MQA36" s="735"/>
      <c r="MQB36" s="735"/>
      <c r="MQC36" s="735"/>
      <c r="MQD36" s="735"/>
      <c r="MQE36" s="735"/>
      <c r="MQF36" s="735"/>
      <c r="MQG36" s="735"/>
      <c r="MQH36" s="735"/>
      <c r="MQI36" s="735"/>
      <c r="MQJ36" s="735"/>
      <c r="MQK36" s="735"/>
      <c r="MQL36" s="735"/>
      <c r="MQM36" s="735"/>
      <c r="MQN36" s="735"/>
      <c r="MQO36" s="735"/>
      <c r="MQP36" s="735"/>
      <c r="MQQ36" s="735"/>
      <c r="MQR36" s="735"/>
      <c r="MQS36" s="735"/>
      <c r="MQT36" s="735"/>
      <c r="MQU36" s="735"/>
      <c r="MQV36" s="735"/>
      <c r="MQW36" s="735"/>
      <c r="MQX36" s="735"/>
      <c r="MQY36" s="735"/>
      <c r="MQZ36" s="735"/>
      <c r="MRA36" s="735"/>
      <c r="MRB36" s="735"/>
      <c r="MRC36" s="735"/>
      <c r="MRD36" s="735"/>
      <c r="MRE36" s="735"/>
      <c r="MRF36" s="735"/>
      <c r="MRG36" s="735"/>
      <c r="MRH36" s="735"/>
      <c r="MRI36" s="735"/>
      <c r="MRJ36" s="735"/>
      <c r="MRK36" s="735"/>
      <c r="MRL36" s="735"/>
      <c r="MRM36" s="735"/>
      <c r="MRN36" s="735"/>
      <c r="MRO36" s="735"/>
      <c r="MRP36" s="735"/>
      <c r="MRQ36" s="735"/>
      <c r="MRR36" s="735"/>
      <c r="MRS36" s="735"/>
      <c r="MRT36" s="735"/>
      <c r="MRU36" s="735"/>
      <c r="MRV36" s="735"/>
      <c r="MRW36" s="735"/>
      <c r="MRX36" s="735"/>
      <c r="MRY36" s="735"/>
      <c r="MRZ36" s="735"/>
      <c r="MSA36" s="735"/>
      <c r="MSB36" s="735"/>
      <c r="MSC36" s="735"/>
      <c r="MSD36" s="735"/>
      <c r="MSE36" s="735"/>
      <c r="MSF36" s="735"/>
      <c r="MSG36" s="735"/>
      <c r="MSH36" s="735"/>
      <c r="MSI36" s="735"/>
      <c r="MSJ36" s="735"/>
      <c r="MSK36" s="735"/>
      <c r="MSL36" s="735"/>
      <c r="MSM36" s="735"/>
      <c r="MSN36" s="735"/>
      <c r="MSO36" s="735"/>
      <c r="MSP36" s="735"/>
      <c r="MSQ36" s="735"/>
      <c r="MSR36" s="735"/>
      <c r="MSS36" s="735"/>
      <c r="MST36" s="735"/>
      <c r="MSU36" s="735"/>
      <c r="MSV36" s="735"/>
      <c r="MSW36" s="735"/>
      <c r="MSX36" s="735"/>
      <c r="MSY36" s="735"/>
      <c r="MSZ36" s="735"/>
      <c r="MTA36" s="735"/>
      <c r="MTB36" s="735"/>
      <c r="MTC36" s="735"/>
      <c r="MTD36" s="735"/>
      <c r="MTE36" s="735"/>
      <c r="MTF36" s="735"/>
      <c r="MTG36" s="735"/>
      <c r="MTH36" s="735"/>
      <c r="MTI36" s="735"/>
      <c r="MTJ36" s="735"/>
      <c r="MTK36" s="735"/>
      <c r="MTL36" s="735"/>
      <c r="MTM36" s="735"/>
      <c r="MTN36" s="735"/>
      <c r="MTO36" s="735"/>
      <c r="MTP36" s="735"/>
      <c r="MTQ36" s="735"/>
      <c r="MTR36" s="735"/>
      <c r="MTS36" s="735"/>
      <c r="MTT36" s="735"/>
      <c r="MTU36" s="735"/>
      <c r="MTV36" s="735"/>
      <c r="MTW36" s="735"/>
      <c r="MTX36" s="735"/>
      <c r="MTY36" s="735"/>
      <c r="MTZ36" s="735"/>
      <c r="MUA36" s="735"/>
      <c r="MUB36" s="735"/>
      <c r="MUC36" s="735"/>
      <c r="MUD36" s="735"/>
      <c r="MUE36" s="735"/>
      <c r="MUF36" s="735"/>
      <c r="MUG36" s="735"/>
      <c r="MUH36" s="735"/>
      <c r="MUI36" s="735"/>
      <c r="MUJ36" s="735"/>
      <c r="MUK36" s="735"/>
      <c r="MUL36" s="735"/>
      <c r="MUM36" s="735"/>
      <c r="MUN36" s="735"/>
      <c r="MUO36" s="735"/>
      <c r="MUP36" s="735"/>
      <c r="MUQ36" s="735"/>
      <c r="MUR36" s="735"/>
      <c r="MUS36" s="735"/>
      <c r="MUT36" s="735"/>
      <c r="MUU36" s="735"/>
      <c r="MUV36" s="735"/>
      <c r="MUW36" s="735"/>
      <c r="MUX36" s="735"/>
      <c r="MUY36" s="735"/>
      <c r="MUZ36" s="735"/>
      <c r="MVA36" s="735"/>
      <c r="MVB36" s="735"/>
      <c r="MVC36" s="735"/>
      <c r="MVD36" s="735"/>
      <c r="MVE36" s="735"/>
      <c r="MVF36" s="735"/>
      <c r="MVG36" s="735"/>
      <c r="MVH36" s="735"/>
      <c r="MVI36" s="735"/>
      <c r="MVJ36" s="735"/>
      <c r="MVK36" s="735"/>
      <c r="MVL36" s="735"/>
      <c r="MVM36" s="735"/>
      <c r="MVN36" s="735"/>
      <c r="MVO36" s="735"/>
      <c r="MVP36" s="735"/>
      <c r="MVQ36" s="735"/>
      <c r="MVR36" s="735"/>
      <c r="MVS36" s="735"/>
      <c r="MVT36" s="735"/>
      <c r="MVU36" s="735"/>
      <c r="MVV36" s="735"/>
      <c r="MVW36" s="735"/>
      <c r="MVX36" s="735"/>
      <c r="MVY36" s="735"/>
      <c r="MVZ36" s="735"/>
      <c r="MWA36" s="735"/>
      <c r="MWB36" s="735"/>
      <c r="MWC36" s="735"/>
      <c r="MWD36" s="735"/>
      <c r="MWE36" s="735"/>
      <c r="MWF36" s="735"/>
      <c r="MWG36" s="735"/>
      <c r="MWH36" s="735"/>
      <c r="MWI36" s="735"/>
      <c r="MWJ36" s="735"/>
      <c r="MWK36" s="735"/>
      <c r="MWL36" s="735"/>
      <c r="MWM36" s="735"/>
      <c r="MWN36" s="735"/>
      <c r="MWO36" s="735"/>
      <c r="MWP36" s="735"/>
      <c r="MWQ36" s="735"/>
      <c r="MWR36" s="735"/>
      <c r="MWS36" s="735"/>
      <c r="MWT36" s="735"/>
      <c r="MWU36" s="735"/>
      <c r="MWV36" s="735"/>
      <c r="MWW36" s="735"/>
      <c r="MWX36" s="735"/>
      <c r="MWY36" s="735"/>
      <c r="MWZ36" s="735"/>
      <c r="MXA36" s="735"/>
      <c r="MXB36" s="735"/>
      <c r="MXC36" s="735"/>
      <c r="MXD36" s="735"/>
      <c r="MXE36" s="735"/>
      <c r="MXF36" s="735"/>
      <c r="MXG36" s="735"/>
      <c r="MXH36" s="735"/>
      <c r="MXI36" s="735"/>
      <c r="MXJ36" s="735"/>
      <c r="MXK36" s="735"/>
      <c r="MXL36" s="735"/>
      <c r="MXM36" s="735"/>
      <c r="MXN36" s="735"/>
      <c r="MXO36" s="735"/>
      <c r="MXP36" s="735"/>
      <c r="MXQ36" s="735"/>
      <c r="MXR36" s="735"/>
      <c r="MXS36" s="735"/>
      <c r="MXT36" s="735"/>
      <c r="MXU36" s="735"/>
      <c r="MXV36" s="735"/>
      <c r="MXW36" s="735"/>
      <c r="MXX36" s="735"/>
      <c r="MXY36" s="735"/>
      <c r="MXZ36" s="735"/>
      <c r="MYA36" s="735"/>
      <c r="MYB36" s="735"/>
      <c r="MYC36" s="735"/>
      <c r="MYD36" s="735"/>
      <c r="MYE36" s="735"/>
      <c r="MYF36" s="735"/>
      <c r="MYG36" s="735"/>
      <c r="MYH36" s="735"/>
      <c r="MYI36" s="735"/>
      <c r="MYJ36" s="735"/>
      <c r="MYK36" s="735"/>
      <c r="MYL36" s="735"/>
      <c r="MYM36" s="735"/>
      <c r="MYN36" s="735"/>
      <c r="MYO36" s="735"/>
      <c r="MYP36" s="735"/>
      <c r="MYQ36" s="735"/>
      <c r="MYR36" s="735"/>
      <c r="MYS36" s="735"/>
      <c r="MYT36" s="735"/>
      <c r="MYU36" s="735"/>
      <c r="MYV36" s="735"/>
      <c r="MYW36" s="735"/>
      <c r="MYX36" s="735"/>
      <c r="MYY36" s="735"/>
      <c r="MYZ36" s="735"/>
      <c r="MZA36" s="735"/>
      <c r="MZB36" s="735"/>
      <c r="MZC36" s="735"/>
      <c r="MZD36" s="735"/>
      <c r="MZE36" s="735"/>
      <c r="MZF36" s="735"/>
      <c r="MZG36" s="735"/>
      <c r="MZH36" s="735"/>
      <c r="MZI36" s="735"/>
      <c r="MZJ36" s="735"/>
      <c r="MZK36" s="735"/>
      <c r="MZL36" s="735"/>
      <c r="MZM36" s="735"/>
      <c r="MZN36" s="735"/>
      <c r="MZO36" s="735"/>
      <c r="MZP36" s="735"/>
      <c r="MZQ36" s="735"/>
      <c r="MZR36" s="735"/>
      <c r="MZS36" s="735"/>
      <c r="MZT36" s="735"/>
      <c r="MZU36" s="735"/>
      <c r="MZV36" s="735"/>
      <c r="MZW36" s="735"/>
      <c r="MZX36" s="735"/>
      <c r="MZY36" s="735"/>
      <c r="MZZ36" s="735"/>
      <c r="NAA36" s="735"/>
      <c r="NAB36" s="735"/>
      <c r="NAC36" s="735"/>
      <c r="NAD36" s="735"/>
      <c r="NAE36" s="735"/>
      <c r="NAF36" s="735"/>
      <c r="NAG36" s="735"/>
      <c r="NAH36" s="735"/>
      <c r="NAI36" s="735"/>
      <c r="NAJ36" s="735"/>
      <c r="NAK36" s="735"/>
      <c r="NAL36" s="735"/>
      <c r="NAM36" s="735"/>
      <c r="NAN36" s="735"/>
      <c r="NAO36" s="735"/>
      <c r="NAP36" s="735"/>
      <c r="NAQ36" s="735"/>
      <c r="NAR36" s="735"/>
      <c r="NAS36" s="735"/>
      <c r="NAT36" s="735"/>
      <c r="NAU36" s="735"/>
      <c r="NAV36" s="735"/>
      <c r="NAW36" s="735"/>
      <c r="NAX36" s="735"/>
      <c r="NAY36" s="735"/>
      <c r="NAZ36" s="735"/>
      <c r="NBA36" s="735"/>
      <c r="NBB36" s="735"/>
      <c r="NBC36" s="735"/>
      <c r="NBD36" s="735"/>
      <c r="NBE36" s="735"/>
      <c r="NBF36" s="735"/>
      <c r="NBG36" s="735"/>
      <c r="NBH36" s="735"/>
      <c r="NBI36" s="735"/>
      <c r="NBJ36" s="735"/>
      <c r="NBK36" s="735"/>
      <c r="NBL36" s="735"/>
      <c r="NBM36" s="735"/>
      <c r="NBN36" s="735"/>
      <c r="NBO36" s="735"/>
      <c r="NBP36" s="735"/>
      <c r="NBQ36" s="735"/>
      <c r="NBR36" s="735"/>
      <c r="NBS36" s="735"/>
      <c r="NBT36" s="735"/>
      <c r="NBU36" s="735"/>
      <c r="NBV36" s="735"/>
      <c r="NBW36" s="735"/>
      <c r="NBX36" s="735"/>
      <c r="NBY36" s="735"/>
      <c r="NBZ36" s="735"/>
      <c r="NCA36" s="735"/>
      <c r="NCB36" s="735"/>
      <c r="NCC36" s="735"/>
      <c r="NCD36" s="735"/>
      <c r="NCE36" s="735"/>
      <c r="NCF36" s="735"/>
      <c r="NCG36" s="735"/>
      <c r="NCH36" s="735"/>
      <c r="NCI36" s="735"/>
      <c r="NCJ36" s="735"/>
      <c r="NCK36" s="735"/>
      <c r="NCL36" s="735"/>
      <c r="NCM36" s="735"/>
      <c r="NCN36" s="735"/>
      <c r="NCO36" s="735"/>
      <c r="NCP36" s="735"/>
      <c r="NCQ36" s="735"/>
      <c r="NCR36" s="735"/>
      <c r="NCS36" s="735"/>
      <c r="NCT36" s="735"/>
      <c r="NCU36" s="735"/>
      <c r="NCV36" s="735"/>
      <c r="NCW36" s="735"/>
      <c r="NCX36" s="735"/>
      <c r="NCY36" s="735"/>
      <c r="NCZ36" s="735"/>
      <c r="NDA36" s="735"/>
      <c r="NDB36" s="735"/>
      <c r="NDC36" s="735"/>
      <c r="NDD36" s="735"/>
      <c r="NDE36" s="735"/>
      <c r="NDF36" s="735"/>
      <c r="NDG36" s="735"/>
      <c r="NDH36" s="735"/>
      <c r="NDI36" s="735"/>
      <c r="NDJ36" s="735"/>
      <c r="NDK36" s="735"/>
      <c r="NDL36" s="735"/>
      <c r="NDM36" s="735"/>
      <c r="NDN36" s="735"/>
      <c r="NDO36" s="735"/>
      <c r="NDP36" s="735"/>
      <c r="NDQ36" s="735"/>
      <c r="NDR36" s="735"/>
      <c r="NDS36" s="735"/>
      <c r="NDT36" s="735"/>
      <c r="NDU36" s="735"/>
      <c r="NDV36" s="735"/>
      <c r="NDW36" s="735"/>
      <c r="NDX36" s="735"/>
      <c r="NDY36" s="735"/>
      <c r="NDZ36" s="735"/>
      <c r="NEA36" s="735"/>
      <c r="NEB36" s="735"/>
      <c r="NEC36" s="735"/>
      <c r="NED36" s="735"/>
      <c r="NEE36" s="735"/>
      <c r="NEF36" s="735"/>
      <c r="NEG36" s="735"/>
      <c r="NEH36" s="735"/>
      <c r="NEI36" s="735"/>
      <c r="NEJ36" s="735"/>
      <c r="NEK36" s="735"/>
      <c r="NEL36" s="735"/>
      <c r="NEM36" s="735"/>
      <c r="NEN36" s="735"/>
      <c r="NEO36" s="735"/>
      <c r="NEP36" s="735"/>
      <c r="NEQ36" s="735"/>
      <c r="NER36" s="735"/>
      <c r="NES36" s="735"/>
      <c r="NET36" s="735"/>
      <c r="NEU36" s="735"/>
      <c r="NEV36" s="735"/>
      <c r="NEW36" s="735"/>
      <c r="NEX36" s="735"/>
      <c r="NEY36" s="735"/>
      <c r="NEZ36" s="735"/>
      <c r="NFA36" s="735"/>
      <c r="NFB36" s="735"/>
      <c r="NFC36" s="735"/>
      <c r="NFD36" s="735"/>
      <c r="NFE36" s="735"/>
      <c r="NFF36" s="735"/>
      <c r="NFG36" s="735"/>
      <c r="NFH36" s="735"/>
      <c r="NFI36" s="735"/>
      <c r="NFJ36" s="735"/>
      <c r="NFK36" s="735"/>
      <c r="NFL36" s="735"/>
      <c r="NFM36" s="735"/>
      <c r="NFN36" s="735"/>
      <c r="NFO36" s="735"/>
      <c r="NFP36" s="735"/>
      <c r="NFQ36" s="735"/>
      <c r="NFR36" s="735"/>
      <c r="NFS36" s="735"/>
      <c r="NFT36" s="735"/>
      <c r="NFU36" s="735"/>
      <c r="NFV36" s="735"/>
      <c r="NFW36" s="735"/>
      <c r="NFX36" s="735"/>
      <c r="NFY36" s="735"/>
      <c r="NFZ36" s="735"/>
      <c r="NGA36" s="735"/>
      <c r="NGB36" s="735"/>
      <c r="NGC36" s="735"/>
      <c r="NGD36" s="735"/>
      <c r="NGE36" s="735"/>
      <c r="NGF36" s="735"/>
      <c r="NGG36" s="735"/>
      <c r="NGH36" s="735"/>
      <c r="NGI36" s="735"/>
      <c r="NGJ36" s="735"/>
      <c r="NGK36" s="735"/>
      <c r="NGL36" s="735"/>
      <c r="NGM36" s="735"/>
      <c r="NGN36" s="735"/>
      <c r="NGO36" s="735"/>
      <c r="NGP36" s="735"/>
      <c r="NGQ36" s="735"/>
      <c r="NGR36" s="735"/>
      <c r="NGS36" s="735"/>
      <c r="NGT36" s="735"/>
      <c r="NGU36" s="735"/>
      <c r="NGV36" s="735"/>
      <c r="NGW36" s="735"/>
      <c r="NGX36" s="735"/>
      <c r="NGY36" s="735"/>
      <c r="NGZ36" s="735"/>
      <c r="NHA36" s="735"/>
      <c r="NHB36" s="735"/>
      <c r="NHC36" s="735"/>
      <c r="NHD36" s="735"/>
      <c r="NHE36" s="735"/>
      <c r="NHF36" s="735"/>
      <c r="NHG36" s="735"/>
      <c r="NHH36" s="735"/>
      <c r="NHI36" s="735"/>
      <c r="NHJ36" s="735"/>
      <c r="NHK36" s="735"/>
      <c r="NHL36" s="735"/>
      <c r="NHM36" s="735"/>
      <c r="NHN36" s="735"/>
      <c r="NHO36" s="735"/>
      <c r="NHP36" s="735"/>
      <c r="NHQ36" s="735"/>
      <c r="NHR36" s="735"/>
      <c r="NHS36" s="735"/>
      <c r="NHT36" s="735"/>
      <c r="NHU36" s="735"/>
      <c r="NHV36" s="735"/>
      <c r="NHW36" s="735"/>
      <c r="NHX36" s="735"/>
      <c r="NHY36" s="735"/>
      <c r="NHZ36" s="735"/>
      <c r="NIA36" s="735"/>
      <c r="NIB36" s="735"/>
      <c r="NIC36" s="735"/>
      <c r="NID36" s="735"/>
      <c r="NIE36" s="735"/>
      <c r="NIF36" s="735"/>
      <c r="NIG36" s="735"/>
      <c r="NIH36" s="735"/>
      <c r="NII36" s="735"/>
      <c r="NIJ36" s="735"/>
      <c r="NIK36" s="735"/>
      <c r="NIL36" s="735"/>
      <c r="NIM36" s="735"/>
      <c r="NIN36" s="735"/>
      <c r="NIO36" s="735"/>
      <c r="NIP36" s="735"/>
      <c r="NIQ36" s="735"/>
      <c r="NIR36" s="735"/>
      <c r="NIS36" s="735"/>
      <c r="NIT36" s="735"/>
      <c r="NIU36" s="735"/>
      <c r="NIV36" s="735"/>
      <c r="NIW36" s="735"/>
      <c r="NIX36" s="735"/>
      <c r="NIY36" s="735"/>
      <c r="NIZ36" s="735"/>
      <c r="NJA36" s="735"/>
      <c r="NJB36" s="735"/>
      <c r="NJC36" s="735"/>
      <c r="NJD36" s="735"/>
      <c r="NJE36" s="735"/>
      <c r="NJF36" s="735"/>
      <c r="NJG36" s="735"/>
      <c r="NJH36" s="735"/>
      <c r="NJI36" s="735"/>
      <c r="NJJ36" s="735"/>
      <c r="NJK36" s="735"/>
      <c r="NJL36" s="735"/>
      <c r="NJM36" s="735"/>
      <c r="NJN36" s="735"/>
      <c r="NJO36" s="735"/>
      <c r="NJP36" s="735"/>
      <c r="NJQ36" s="735"/>
      <c r="NJR36" s="735"/>
      <c r="NJS36" s="735"/>
      <c r="NJT36" s="735"/>
      <c r="NJU36" s="735"/>
      <c r="NJV36" s="735"/>
      <c r="NJW36" s="735"/>
      <c r="NJX36" s="735"/>
      <c r="NJY36" s="735"/>
      <c r="NJZ36" s="735"/>
      <c r="NKA36" s="735"/>
      <c r="NKB36" s="735"/>
      <c r="NKC36" s="735"/>
      <c r="NKD36" s="735"/>
      <c r="NKE36" s="735"/>
      <c r="NKF36" s="735"/>
      <c r="NKG36" s="735"/>
      <c r="NKH36" s="735"/>
      <c r="NKI36" s="735"/>
      <c r="NKJ36" s="735"/>
      <c r="NKK36" s="735"/>
      <c r="NKL36" s="735"/>
      <c r="NKM36" s="735"/>
      <c r="NKN36" s="735"/>
      <c r="NKO36" s="735"/>
      <c r="NKP36" s="735"/>
      <c r="NKQ36" s="735"/>
      <c r="NKR36" s="735"/>
      <c r="NKS36" s="735"/>
      <c r="NKT36" s="735"/>
      <c r="NKU36" s="735"/>
      <c r="NKV36" s="735"/>
      <c r="NKW36" s="735"/>
      <c r="NKX36" s="735"/>
      <c r="NKY36" s="735"/>
      <c r="NKZ36" s="735"/>
      <c r="NLA36" s="735"/>
      <c r="NLB36" s="735"/>
      <c r="NLC36" s="735"/>
      <c r="NLD36" s="735"/>
      <c r="NLE36" s="735"/>
      <c r="NLF36" s="735"/>
      <c r="NLG36" s="735"/>
      <c r="NLH36" s="735"/>
      <c r="NLI36" s="735"/>
      <c r="NLJ36" s="735"/>
      <c r="NLK36" s="735"/>
      <c r="NLL36" s="735"/>
      <c r="NLM36" s="735"/>
      <c r="NLN36" s="735"/>
      <c r="NLO36" s="735"/>
      <c r="NLP36" s="735"/>
      <c r="NLQ36" s="735"/>
      <c r="NLR36" s="735"/>
      <c r="NLS36" s="735"/>
      <c r="NLT36" s="735"/>
      <c r="NLU36" s="735"/>
      <c r="NLV36" s="735"/>
      <c r="NLW36" s="735"/>
      <c r="NLX36" s="735"/>
      <c r="NLY36" s="735"/>
      <c r="NLZ36" s="735"/>
      <c r="NMA36" s="735"/>
      <c r="NMB36" s="735"/>
      <c r="NMC36" s="735"/>
      <c r="NMD36" s="735"/>
      <c r="NME36" s="735"/>
      <c r="NMF36" s="735"/>
      <c r="NMG36" s="735"/>
      <c r="NMH36" s="735"/>
      <c r="NMI36" s="735"/>
      <c r="NMJ36" s="735"/>
      <c r="NMK36" s="735"/>
      <c r="NML36" s="735"/>
      <c r="NMM36" s="735"/>
      <c r="NMN36" s="735"/>
      <c r="NMO36" s="735"/>
      <c r="NMP36" s="735"/>
      <c r="NMQ36" s="735"/>
      <c r="NMR36" s="735"/>
      <c r="NMS36" s="735"/>
      <c r="NMT36" s="735"/>
      <c r="NMU36" s="735"/>
      <c r="NMV36" s="735"/>
      <c r="NMW36" s="735"/>
      <c r="NMX36" s="735"/>
      <c r="NMY36" s="735"/>
      <c r="NMZ36" s="735"/>
      <c r="NNA36" s="735"/>
      <c r="NNB36" s="735"/>
      <c r="NNC36" s="735"/>
      <c r="NND36" s="735"/>
      <c r="NNE36" s="735"/>
      <c r="NNF36" s="735"/>
      <c r="NNG36" s="735"/>
      <c r="NNH36" s="735"/>
      <c r="NNI36" s="735"/>
      <c r="NNJ36" s="735"/>
      <c r="NNK36" s="735"/>
      <c r="NNL36" s="735"/>
      <c r="NNM36" s="735"/>
      <c r="NNN36" s="735"/>
      <c r="NNO36" s="735"/>
      <c r="NNP36" s="735"/>
      <c r="NNQ36" s="735"/>
      <c r="NNR36" s="735"/>
      <c r="NNS36" s="735"/>
      <c r="NNT36" s="735"/>
      <c r="NNU36" s="735"/>
      <c r="NNV36" s="735"/>
      <c r="NNW36" s="735"/>
      <c r="NNX36" s="735"/>
      <c r="NNY36" s="735"/>
      <c r="NNZ36" s="735"/>
      <c r="NOA36" s="735"/>
      <c r="NOB36" s="735"/>
      <c r="NOC36" s="735"/>
      <c r="NOD36" s="735"/>
      <c r="NOE36" s="735"/>
      <c r="NOF36" s="735"/>
      <c r="NOG36" s="735"/>
      <c r="NOH36" s="735"/>
      <c r="NOI36" s="735"/>
      <c r="NOJ36" s="735"/>
      <c r="NOK36" s="735"/>
      <c r="NOL36" s="735"/>
      <c r="NOM36" s="735"/>
      <c r="NON36" s="735"/>
      <c r="NOO36" s="735"/>
      <c r="NOP36" s="735"/>
      <c r="NOQ36" s="735"/>
      <c r="NOR36" s="735"/>
      <c r="NOS36" s="735"/>
      <c r="NOT36" s="735"/>
      <c r="NOU36" s="735"/>
      <c r="NOV36" s="735"/>
      <c r="NOW36" s="735"/>
      <c r="NOX36" s="735"/>
      <c r="NOY36" s="735"/>
      <c r="NOZ36" s="735"/>
      <c r="NPA36" s="735"/>
      <c r="NPB36" s="735"/>
      <c r="NPC36" s="735"/>
      <c r="NPD36" s="735"/>
      <c r="NPE36" s="735"/>
      <c r="NPF36" s="735"/>
      <c r="NPG36" s="735"/>
      <c r="NPH36" s="735"/>
      <c r="NPI36" s="735"/>
      <c r="NPJ36" s="735"/>
      <c r="NPK36" s="735"/>
      <c r="NPL36" s="735"/>
      <c r="NPM36" s="735"/>
      <c r="NPN36" s="735"/>
      <c r="NPO36" s="735"/>
      <c r="NPP36" s="735"/>
      <c r="NPQ36" s="735"/>
      <c r="NPR36" s="735"/>
      <c r="NPS36" s="735"/>
      <c r="NPT36" s="735"/>
      <c r="NPU36" s="735"/>
      <c r="NPV36" s="735"/>
      <c r="NPW36" s="735"/>
      <c r="NPX36" s="735"/>
      <c r="NPY36" s="735"/>
      <c r="NPZ36" s="735"/>
      <c r="NQA36" s="735"/>
      <c r="NQB36" s="735"/>
      <c r="NQC36" s="735"/>
      <c r="NQD36" s="735"/>
      <c r="NQE36" s="735"/>
      <c r="NQF36" s="735"/>
      <c r="NQG36" s="735"/>
      <c r="NQH36" s="735"/>
      <c r="NQI36" s="735"/>
      <c r="NQJ36" s="735"/>
      <c r="NQK36" s="735"/>
      <c r="NQL36" s="735"/>
      <c r="NQM36" s="735"/>
      <c r="NQN36" s="735"/>
      <c r="NQO36" s="735"/>
      <c r="NQP36" s="735"/>
      <c r="NQQ36" s="735"/>
      <c r="NQR36" s="735"/>
      <c r="NQS36" s="735"/>
      <c r="NQT36" s="735"/>
      <c r="NQU36" s="735"/>
      <c r="NQV36" s="735"/>
      <c r="NQW36" s="735"/>
      <c r="NQX36" s="735"/>
      <c r="NQY36" s="735"/>
      <c r="NQZ36" s="735"/>
      <c r="NRA36" s="735"/>
      <c r="NRB36" s="735"/>
      <c r="NRC36" s="735"/>
      <c r="NRD36" s="735"/>
      <c r="NRE36" s="735"/>
      <c r="NRF36" s="735"/>
      <c r="NRG36" s="735"/>
      <c r="NRH36" s="735"/>
      <c r="NRI36" s="735"/>
      <c r="NRJ36" s="735"/>
      <c r="NRK36" s="735"/>
      <c r="NRL36" s="735"/>
      <c r="NRM36" s="735"/>
      <c r="NRN36" s="735"/>
      <c r="NRO36" s="735"/>
      <c r="NRP36" s="735"/>
      <c r="NRQ36" s="735"/>
      <c r="NRR36" s="735"/>
      <c r="NRS36" s="735"/>
      <c r="NRT36" s="735"/>
      <c r="NRU36" s="735"/>
      <c r="NRV36" s="735"/>
      <c r="NRW36" s="735"/>
      <c r="NRX36" s="735"/>
      <c r="NRY36" s="735"/>
      <c r="NRZ36" s="735"/>
      <c r="NSA36" s="735"/>
      <c r="NSB36" s="735"/>
      <c r="NSC36" s="735"/>
      <c r="NSD36" s="735"/>
      <c r="NSE36" s="735"/>
      <c r="NSF36" s="735"/>
      <c r="NSG36" s="735"/>
      <c r="NSH36" s="735"/>
      <c r="NSI36" s="735"/>
      <c r="NSJ36" s="735"/>
      <c r="NSK36" s="735"/>
      <c r="NSL36" s="735"/>
      <c r="NSM36" s="735"/>
      <c r="NSN36" s="735"/>
      <c r="NSO36" s="735"/>
      <c r="NSP36" s="735"/>
      <c r="NSQ36" s="735"/>
      <c r="NSR36" s="735"/>
      <c r="NSS36" s="735"/>
      <c r="NST36" s="735"/>
      <c r="NSU36" s="735"/>
      <c r="NSV36" s="735"/>
      <c r="NSW36" s="735"/>
      <c r="NSX36" s="735"/>
      <c r="NSY36" s="735"/>
      <c r="NSZ36" s="735"/>
      <c r="NTA36" s="735"/>
      <c r="NTB36" s="735"/>
      <c r="NTC36" s="735"/>
      <c r="NTD36" s="735"/>
      <c r="NTE36" s="735"/>
      <c r="NTF36" s="735"/>
      <c r="NTG36" s="735"/>
      <c r="NTH36" s="735"/>
      <c r="NTI36" s="735"/>
      <c r="NTJ36" s="735"/>
      <c r="NTK36" s="735"/>
      <c r="NTL36" s="735"/>
      <c r="NTM36" s="735"/>
      <c r="NTN36" s="735"/>
      <c r="NTO36" s="735"/>
      <c r="NTP36" s="735"/>
      <c r="NTQ36" s="735"/>
      <c r="NTR36" s="735"/>
      <c r="NTS36" s="735"/>
      <c r="NTT36" s="735"/>
      <c r="NTU36" s="735"/>
      <c r="NTV36" s="735"/>
      <c r="NTW36" s="735"/>
      <c r="NTX36" s="735"/>
      <c r="NTY36" s="735"/>
      <c r="NTZ36" s="735"/>
      <c r="NUA36" s="735"/>
      <c r="NUB36" s="735"/>
      <c r="NUC36" s="735"/>
      <c r="NUD36" s="735"/>
      <c r="NUE36" s="735"/>
      <c r="NUF36" s="735"/>
      <c r="NUG36" s="735"/>
      <c r="NUH36" s="735"/>
      <c r="NUI36" s="735"/>
      <c r="NUJ36" s="735"/>
      <c r="NUK36" s="735"/>
      <c r="NUL36" s="735"/>
      <c r="NUM36" s="735"/>
      <c r="NUN36" s="735"/>
      <c r="NUO36" s="735"/>
      <c r="NUP36" s="735"/>
      <c r="NUQ36" s="735"/>
      <c r="NUR36" s="735"/>
      <c r="NUS36" s="735"/>
      <c r="NUT36" s="735"/>
      <c r="NUU36" s="735"/>
      <c r="NUV36" s="735"/>
      <c r="NUW36" s="735"/>
      <c r="NUX36" s="735"/>
      <c r="NUY36" s="735"/>
      <c r="NUZ36" s="735"/>
      <c r="NVA36" s="735"/>
      <c r="NVB36" s="735"/>
      <c r="NVC36" s="735"/>
      <c r="NVD36" s="735"/>
      <c r="NVE36" s="735"/>
      <c r="NVF36" s="735"/>
      <c r="NVG36" s="735"/>
      <c r="NVH36" s="735"/>
      <c r="NVI36" s="735"/>
      <c r="NVJ36" s="735"/>
      <c r="NVK36" s="735"/>
      <c r="NVL36" s="735"/>
      <c r="NVM36" s="735"/>
      <c r="NVN36" s="735"/>
      <c r="NVO36" s="735"/>
      <c r="NVP36" s="735"/>
      <c r="NVQ36" s="735"/>
      <c r="NVR36" s="735"/>
      <c r="NVS36" s="735"/>
      <c r="NVT36" s="735"/>
      <c r="NVU36" s="735"/>
      <c r="NVV36" s="735"/>
      <c r="NVW36" s="735"/>
      <c r="NVX36" s="735"/>
      <c r="NVY36" s="735"/>
      <c r="NVZ36" s="735"/>
      <c r="NWA36" s="735"/>
      <c r="NWB36" s="735"/>
      <c r="NWC36" s="735"/>
      <c r="NWD36" s="735"/>
      <c r="NWE36" s="735"/>
      <c r="NWF36" s="735"/>
      <c r="NWG36" s="735"/>
      <c r="NWH36" s="735"/>
      <c r="NWI36" s="735"/>
      <c r="NWJ36" s="735"/>
      <c r="NWK36" s="735"/>
      <c r="NWL36" s="735"/>
      <c r="NWM36" s="735"/>
      <c r="NWN36" s="735"/>
      <c r="NWO36" s="735"/>
      <c r="NWP36" s="735"/>
      <c r="NWQ36" s="735"/>
      <c r="NWR36" s="735"/>
      <c r="NWS36" s="735"/>
      <c r="NWT36" s="735"/>
      <c r="NWU36" s="735"/>
      <c r="NWV36" s="735"/>
      <c r="NWW36" s="735"/>
      <c r="NWX36" s="735"/>
      <c r="NWY36" s="735"/>
      <c r="NWZ36" s="735"/>
      <c r="NXA36" s="735"/>
      <c r="NXB36" s="735"/>
      <c r="NXC36" s="735"/>
      <c r="NXD36" s="735"/>
      <c r="NXE36" s="735"/>
      <c r="NXF36" s="735"/>
      <c r="NXG36" s="735"/>
      <c r="NXH36" s="735"/>
      <c r="NXI36" s="735"/>
      <c r="NXJ36" s="735"/>
      <c r="NXK36" s="735"/>
      <c r="NXL36" s="735"/>
      <c r="NXM36" s="735"/>
      <c r="NXN36" s="735"/>
      <c r="NXO36" s="735"/>
      <c r="NXP36" s="735"/>
      <c r="NXQ36" s="735"/>
      <c r="NXR36" s="735"/>
      <c r="NXS36" s="735"/>
      <c r="NXT36" s="735"/>
      <c r="NXU36" s="735"/>
      <c r="NXV36" s="735"/>
      <c r="NXW36" s="735"/>
      <c r="NXX36" s="735"/>
      <c r="NXY36" s="735"/>
      <c r="NXZ36" s="735"/>
      <c r="NYA36" s="735"/>
      <c r="NYB36" s="735"/>
      <c r="NYC36" s="735"/>
      <c r="NYD36" s="735"/>
      <c r="NYE36" s="735"/>
      <c r="NYF36" s="735"/>
      <c r="NYG36" s="735"/>
      <c r="NYH36" s="735"/>
      <c r="NYI36" s="735"/>
      <c r="NYJ36" s="735"/>
      <c r="NYK36" s="735"/>
      <c r="NYL36" s="735"/>
      <c r="NYM36" s="735"/>
      <c r="NYN36" s="735"/>
      <c r="NYO36" s="735"/>
      <c r="NYP36" s="735"/>
      <c r="NYQ36" s="735"/>
      <c r="NYR36" s="735"/>
      <c r="NYS36" s="735"/>
      <c r="NYT36" s="735"/>
      <c r="NYU36" s="735"/>
      <c r="NYV36" s="735"/>
      <c r="NYW36" s="735"/>
      <c r="NYX36" s="735"/>
      <c r="NYY36" s="735"/>
      <c r="NYZ36" s="735"/>
      <c r="NZA36" s="735"/>
      <c r="NZB36" s="735"/>
      <c r="NZC36" s="735"/>
      <c r="NZD36" s="735"/>
      <c r="NZE36" s="735"/>
      <c r="NZF36" s="735"/>
      <c r="NZG36" s="735"/>
      <c r="NZH36" s="735"/>
      <c r="NZI36" s="735"/>
      <c r="NZJ36" s="735"/>
      <c r="NZK36" s="735"/>
      <c r="NZL36" s="735"/>
      <c r="NZM36" s="735"/>
      <c r="NZN36" s="735"/>
      <c r="NZO36" s="735"/>
      <c r="NZP36" s="735"/>
      <c r="NZQ36" s="735"/>
      <c r="NZR36" s="735"/>
      <c r="NZS36" s="735"/>
      <c r="NZT36" s="735"/>
      <c r="NZU36" s="735"/>
      <c r="NZV36" s="735"/>
      <c r="NZW36" s="735"/>
      <c r="NZX36" s="735"/>
      <c r="NZY36" s="735"/>
      <c r="NZZ36" s="735"/>
      <c r="OAA36" s="735"/>
      <c r="OAB36" s="735"/>
      <c r="OAC36" s="735"/>
      <c r="OAD36" s="735"/>
      <c r="OAE36" s="735"/>
      <c r="OAF36" s="735"/>
      <c r="OAG36" s="735"/>
      <c r="OAH36" s="735"/>
      <c r="OAI36" s="735"/>
      <c r="OAJ36" s="735"/>
      <c r="OAK36" s="735"/>
      <c r="OAL36" s="735"/>
      <c r="OAM36" s="735"/>
      <c r="OAN36" s="735"/>
      <c r="OAO36" s="735"/>
      <c r="OAP36" s="735"/>
      <c r="OAQ36" s="735"/>
      <c r="OAR36" s="735"/>
      <c r="OAS36" s="735"/>
      <c r="OAT36" s="735"/>
      <c r="OAU36" s="735"/>
      <c r="OAV36" s="735"/>
      <c r="OAW36" s="735"/>
      <c r="OAX36" s="735"/>
      <c r="OAY36" s="735"/>
      <c r="OAZ36" s="735"/>
      <c r="OBA36" s="735"/>
      <c r="OBB36" s="735"/>
      <c r="OBC36" s="735"/>
      <c r="OBD36" s="735"/>
      <c r="OBE36" s="735"/>
      <c r="OBF36" s="735"/>
      <c r="OBG36" s="735"/>
      <c r="OBH36" s="735"/>
      <c r="OBI36" s="735"/>
      <c r="OBJ36" s="735"/>
      <c r="OBK36" s="735"/>
      <c r="OBL36" s="735"/>
      <c r="OBM36" s="735"/>
      <c r="OBN36" s="735"/>
      <c r="OBO36" s="735"/>
      <c r="OBP36" s="735"/>
      <c r="OBQ36" s="735"/>
      <c r="OBR36" s="735"/>
      <c r="OBS36" s="735"/>
      <c r="OBT36" s="735"/>
      <c r="OBU36" s="735"/>
      <c r="OBV36" s="735"/>
      <c r="OBW36" s="735"/>
      <c r="OBX36" s="735"/>
      <c r="OBY36" s="735"/>
      <c r="OBZ36" s="735"/>
      <c r="OCA36" s="735"/>
      <c r="OCB36" s="735"/>
      <c r="OCC36" s="735"/>
      <c r="OCD36" s="735"/>
      <c r="OCE36" s="735"/>
      <c r="OCF36" s="735"/>
      <c r="OCG36" s="735"/>
      <c r="OCH36" s="735"/>
      <c r="OCI36" s="735"/>
      <c r="OCJ36" s="735"/>
      <c r="OCK36" s="735"/>
      <c r="OCL36" s="735"/>
      <c r="OCM36" s="735"/>
      <c r="OCN36" s="735"/>
      <c r="OCO36" s="735"/>
      <c r="OCP36" s="735"/>
      <c r="OCQ36" s="735"/>
      <c r="OCR36" s="735"/>
      <c r="OCS36" s="735"/>
      <c r="OCT36" s="735"/>
      <c r="OCU36" s="735"/>
      <c r="OCV36" s="735"/>
      <c r="OCW36" s="735"/>
      <c r="OCX36" s="735"/>
      <c r="OCY36" s="735"/>
      <c r="OCZ36" s="735"/>
      <c r="ODA36" s="735"/>
      <c r="ODB36" s="735"/>
      <c r="ODC36" s="735"/>
      <c r="ODD36" s="735"/>
      <c r="ODE36" s="735"/>
      <c r="ODF36" s="735"/>
      <c r="ODG36" s="735"/>
      <c r="ODH36" s="735"/>
      <c r="ODI36" s="735"/>
      <c r="ODJ36" s="735"/>
      <c r="ODK36" s="735"/>
      <c r="ODL36" s="735"/>
      <c r="ODM36" s="735"/>
      <c r="ODN36" s="735"/>
      <c r="ODO36" s="735"/>
      <c r="ODP36" s="735"/>
      <c r="ODQ36" s="735"/>
      <c r="ODR36" s="735"/>
      <c r="ODS36" s="735"/>
      <c r="ODT36" s="735"/>
      <c r="ODU36" s="735"/>
      <c r="ODV36" s="735"/>
      <c r="ODW36" s="735"/>
      <c r="ODX36" s="735"/>
      <c r="ODY36" s="735"/>
      <c r="ODZ36" s="735"/>
      <c r="OEA36" s="735"/>
      <c r="OEB36" s="735"/>
      <c r="OEC36" s="735"/>
      <c r="OED36" s="735"/>
      <c r="OEE36" s="735"/>
      <c r="OEF36" s="735"/>
      <c r="OEG36" s="735"/>
      <c r="OEH36" s="735"/>
      <c r="OEI36" s="735"/>
      <c r="OEJ36" s="735"/>
      <c r="OEK36" s="735"/>
      <c r="OEL36" s="735"/>
      <c r="OEM36" s="735"/>
      <c r="OEN36" s="735"/>
      <c r="OEO36" s="735"/>
      <c r="OEP36" s="735"/>
      <c r="OEQ36" s="735"/>
      <c r="OER36" s="735"/>
      <c r="OES36" s="735"/>
      <c r="OET36" s="735"/>
      <c r="OEU36" s="735"/>
      <c r="OEV36" s="735"/>
      <c r="OEW36" s="735"/>
      <c r="OEX36" s="735"/>
      <c r="OEY36" s="735"/>
      <c r="OEZ36" s="735"/>
      <c r="OFA36" s="735"/>
      <c r="OFB36" s="735"/>
      <c r="OFC36" s="735"/>
      <c r="OFD36" s="735"/>
      <c r="OFE36" s="735"/>
      <c r="OFF36" s="735"/>
      <c r="OFG36" s="735"/>
      <c r="OFH36" s="735"/>
      <c r="OFI36" s="735"/>
      <c r="OFJ36" s="735"/>
      <c r="OFK36" s="735"/>
      <c r="OFL36" s="735"/>
      <c r="OFM36" s="735"/>
      <c r="OFN36" s="735"/>
      <c r="OFO36" s="735"/>
      <c r="OFP36" s="735"/>
      <c r="OFQ36" s="735"/>
      <c r="OFR36" s="735"/>
      <c r="OFS36" s="735"/>
      <c r="OFT36" s="735"/>
      <c r="OFU36" s="735"/>
      <c r="OFV36" s="735"/>
      <c r="OFW36" s="735"/>
      <c r="OFX36" s="735"/>
      <c r="OFY36" s="735"/>
      <c r="OFZ36" s="735"/>
      <c r="OGA36" s="735"/>
      <c r="OGB36" s="735"/>
      <c r="OGC36" s="735"/>
      <c r="OGD36" s="735"/>
      <c r="OGE36" s="735"/>
      <c r="OGF36" s="735"/>
      <c r="OGG36" s="735"/>
      <c r="OGH36" s="735"/>
      <c r="OGI36" s="735"/>
      <c r="OGJ36" s="735"/>
      <c r="OGK36" s="735"/>
      <c r="OGL36" s="735"/>
      <c r="OGM36" s="735"/>
      <c r="OGN36" s="735"/>
      <c r="OGO36" s="735"/>
      <c r="OGP36" s="735"/>
      <c r="OGQ36" s="735"/>
      <c r="OGR36" s="735"/>
      <c r="OGS36" s="735"/>
      <c r="OGT36" s="735"/>
      <c r="OGU36" s="735"/>
      <c r="OGV36" s="735"/>
      <c r="OGW36" s="735"/>
      <c r="OGX36" s="735"/>
      <c r="OGY36" s="735"/>
      <c r="OGZ36" s="735"/>
      <c r="OHA36" s="735"/>
      <c r="OHB36" s="735"/>
      <c r="OHC36" s="735"/>
      <c r="OHD36" s="735"/>
      <c r="OHE36" s="735"/>
      <c r="OHF36" s="735"/>
      <c r="OHG36" s="735"/>
      <c r="OHH36" s="735"/>
      <c r="OHI36" s="735"/>
      <c r="OHJ36" s="735"/>
      <c r="OHK36" s="735"/>
      <c r="OHL36" s="735"/>
      <c r="OHM36" s="735"/>
      <c r="OHN36" s="735"/>
      <c r="OHO36" s="735"/>
      <c r="OHP36" s="735"/>
      <c r="OHQ36" s="735"/>
      <c r="OHR36" s="735"/>
      <c r="OHS36" s="735"/>
      <c r="OHT36" s="735"/>
      <c r="OHU36" s="735"/>
      <c r="OHV36" s="735"/>
      <c r="OHW36" s="735"/>
      <c r="OHX36" s="735"/>
      <c r="OHY36" s="735"/>
      <c r="OHZ36" s="735"/>
      <c r="OIA36" s="735"/>
      <c r="OIB36" s="735"/>
      <c r="OIC36" s="735"/>
      <c r="OID36" s="735"/>
      <c r="OIE36" s="735"/>
      <c r="OIF36" s="735"/>
      <c r="OIG36" s="735"/>
      <c r="OIH36" s="735"/>
      <c r="OII36" s="735"/>
      <c r="OIJ36" s="735"/>
      <c r="OIK36" s="735"/>
      <c r="OIL36" s="735"/>
      <c r="OIM36" s="735"/>
      <c r="OIN36" s="735"/>
      <c r="OIO36" s="735"/>
      <c r="OIP36" s="735"/>
      <c r="OIQ36" s="735"/>
      <c r="OIR36" s="735"/>
      <c r="OIS36" s="735"/>
      <c r="OIT36" s="735"/>
      <c r="OIU36" s="735"/>
      <c r="OIV36" s="735"/>
      <c r="OIW36" s="735"/>
      <c r="OIX36" s="735"/>
      <c r="OIY36" s="735"/>
      <c r="OIZ36" s="735"/>
      <c r="OJA36" s="735"/>
      <c r="OJB36" s="735"/>
      <c r="OJC36" s="735"/>
      <c r="OJD36" s="735"/>
      <c r="OJE36" s="735"/>
      <c r="OJF36" s="735"/>
      <c r="OJG36" s="735"/>
      <c r="OJH36" s="735"/>
      <c r="OJI36" s="735"/>
      <c r="OJJ36" s="735"/>
      <c r="OJK36" s="735"/>
      <c r="OJL36" s="735"/>
      <c r="OJM36" s="735"/>
      <c r="OJN36" s="735"/>
      <c r="OJO36" s="735"/>
      <c r="OJP36" s="735"/>
      <c r="OJQ36" s="735"/>
      <c r="OJR36" s="735"/>
      <c r="OJS36" s="735"/>
      <c r="OJT36" s="735"/>
      <c r="OJU36" s="735"/>
      <c r="OJV36" s="735"/>
      <c r="OJW36" s="735"/>
      <c r="OJX36" s="735"/>
      <c r="OJY36" s="735"/>
      <c r="OJZ36" s="735"/>
      <c r="OKA36" s="735"/>
      <c r="OKB36" s="735"/>
      <c r="OKC36" s="735"/>
      <c r="OKD36" s="735"/>
      <c r="OKE36" s="735"/>
      <c r="OKF36" s="735"/>
      <c r="OKG36" s="735"/>
      <c r="OKH36" s="735"/>
      <c r="OKI36" s="735"/>
      <c r="OKJ36" s="735"/>
      <c r="OKK36" s="735"/>
      <c r="OKL36" s="735"/>
      <c r="OKM36" s="735"/>
      <c r="OKN36" s="735"/>
      <c r="OKO36" s="735"/>
      <c r="OKP36" s="735"/>
      <c r="OKQ36" s="735"/>
      <c r="OKR36" s="735"/>
      <c r="OKS36" s="735"/>
      <c r="OKT36" s="735"/>
      <c r="OKU36" s="735"/>
      <c r="OKV36" s="735"/>
      <c r="OKW36" s="735"/>
      <c r="OKX36" s="735"/>
      <c r="OKY36" s="735"/>
      <c r="OKZ36" s="735"/>
      <c r="OLA36" s="735"/>
      <c r="OLB36" s="735"/>
      <c r="OLC36" s="735"/>
      <c r="OLD36" s="735"/>
      <c r="OLE36" s="735"/>
      <c r="OLF36" s="735"/>
      <c r="OLG36" s="735"/>
      <c r="OLH36" s="735"/>
      <c r="OLI36" s="735"/>
      <c r="OLJ36" s="735"/>
      <c r="OLK36" s="735"/>
      <c r="OLL36" s="735"/>
      <c r="OLM36" s="735"/>
      <c r="OLN36" s="735"/>
      <c r="OLO36" s="735"/>
      <c r="OLP36" s="735"/>
      <c r="OLQ36" s="735"/>
      <c r="OLR36" s="735"/>
      <c r="OLS36" s="735"/>
      <c r="OLT36" s="735"/>
      <c r="OLU36" s="735"/>
      <c r="OLV36" s="735"/>
      <c r="OLW36" s="735"/>
      <c r="OLX36" s="735"/>
      <c r="OLY36" s="735"/>
      <c r="OLZ36" s="735"/>
      <c r="OMA36" s="735"/>
      <c r="OMB36" s="735"/>
      <c r="OMC36" s="735"/>
      <c r="OMD36" s="735"/>
      <c r="OME36" s="735"/>
      <c r="OMF36" s="735"/>
      <c r="OMG36" s="735"/>
      <c r="OMH36" s="735"/>
      <c r="OMI36" s="735"/>
      <c r="OMJ36" s="735"/>
      <c r="OMK36" s="735"/>
      <c r="OML36" s="735"/>
      <c r="OMM36" s="735"/>
      <c r="OMN36" s="735"/>
      <c r="OMO36" s="735"/>
      <c r="OMP36" s="735"/>
      <c r="OMQ36" s="735"/>
      <c r="OMR36" s="735"/>
      <c r="OMS36" s="735"/>
      <c r="OMT36" s="735"/>
      <c r="OMU36" s="735"/>
      <c r="OMV36" s="735"/>
      <c r="OMW36" s="735"/>
      <c r="OMX36" s="735"/>
      <c r="OMY36" s="735"/>
      <c r="OMZ36" s="735"/>
      <c r="ONA36" s="735"/>
      <c r="ONB36" s="735"/>
      <c r="ONC36" s="735"/>
      <c r="OND36" s="735"/>
      <c r="ONE36" s="735"/>
      <c r="ONF36" s="735"/>
      <c r="ONG36" s="735"/>
      <c r="ONH36" s="735"/>
      <c r="ONI36" s="735"/>
      <c r="ONJ36" s="735"/>
      <c r="ONK36" s="735"/>
      <c r="ONL36" s="735"/>
      <c r="ONM36" s="735"/>
      <c r="ONN36" s="735"/>
      <c r="ONO36" s="735"/>
      <c r="ONP36" s="735"/>
      <c r="ONQ36" s="735"/>
      <c r="ONR36" s="735"/>
      <c r="ONS36" s="735"/>
      <c r="ONT36" s="735"/>
      <c r="ONU36" s="735"/>
      <c r="ONV36" s="735"/>
      <c r="ONW36" s="735"/>
      <c r="ONX36" s="735"/>
      <c r="ONY36" s="735"/>
      <c r="ONZ36" s="735"/>
      <c r="OOA36" s="735"/>
      <c r="OOB36" s="735"/>
      <c r="OOC36" s="735"/>
      <c r="OOD36" s="735"/>
      <c r="OOE36" s="735"/>
      <c r="OOF36" s="735"/>
      <c r="OOG36" s="735"/>
      <c r="OOH36" s="735"/>
      <c r="OOI36" s="735"/>
      <c r="OOJ36" s="735"/>
      <c r="OOK36" s="735"/>
      <c r="OOL36" s="735"/>
      <c r="OOM36" s="735"/>
      <c r="OON36" s="735"/>
      <c r="OOO36" s="735"/>
      <c r="OOP36" s="735"/>
      <c r="OOQ36" s="735"/>
      <c r="OOR36" s="735"/>
      <c r="OOS36" s="735"/>
      <c r="OOT36" s="735"/>
      <c r="OOU36" s="735"/>
      <c r="OOV36" s="735"/>
      <c r="OOW36" s="735"/>
      <c r="OOX36" s="735"/>
      <c r="OOY36" s="735"/>
      <c r="OOZ36" s="735"/>
      <c r="OPA36" s="735"/>
      <c r="OPB36" s="735"/>
      <c r="OPC36" s="735"/>
      <c r="OPD36" s="735"/>
      <c r="OPE36" s="735"/>
      <c r="OPF36" s="735"/>
      <c r="OPG36" s="735"/>
      <c r="OPH36" s="735"/>
      <c r="OPI36" s="735"/>
      <c r="OPJ36" s="735"/>
      <c r="OPK36" s="735"/>
      <c r="OPL36" s="735"/>
      <c r="OPM36" s="735"/>
      <c r="OPN36" s="735"/>
      <c r="OPO36" s="735"/>
      <c r="OPP36" s="735"/>
      <c r="OPQ36" s="735"/>
      <c r="OPR36" s="735"/>
      <c r="OPS36" s="735"/>
      <c r="OPT36" s="735"/>
      <c r="OPU36" s="735"/>
      <c r="OPV36" s="735"/>
      <c r="OPW36" s="735"/>
      <c r="OPX36" s="735"/>
      <c r="OPY36" s="735"/>
      <c r="OPZ36" s="735"/>
      <c r="OQA36" s="735"/>
      <c r="OQB36" s="735"/>
      <c r="OQC36" s="735"/>
      <c r="OQD36" s="735"/>
      <c r="OQE36" s="735"/>
      <c r="OQF36" s="735"/>
      <c r="OQG36" s="735"/>
      <c r="OQH36" s="735"/>
      <c r="OQI36" s="735"/>
      <c r="OQJ36" s="735"/>
      <c r="OQK36" s="735"/>
      <c r="OQL36" s="735"/>
      <c r="OQM36" s="735"/>
      <c r="OQN36" s="735"/>
      <c r="OQO36" s="735"/>
      <c r="OQP36" s="735"/>
      <c r="OQQ36" s="735"/>
      <c r="OQR36" s="735"/>
      <c r="OQS36" s="735"/>
      <c r="OQT36" s="735"/>
      <c r="OQU36" s="735"/>
      <c r="OQV36" s="735"/>
      <c r="OQW36" s="735"/>
      <c r="OQX36" s="735"/>
      <c r="OQY36" s="735"/>
      <c r="OQZ36" s="735"/>
      <c r="ORA36" s="735"/>
      <c r="ORB36" s="735"/>
      <c r="ORC36" s="735"/>
      <c r="ORD36" s="735"/>
      <c r="ORE36" s="735"/>
      <c r="ORF36" s="735"/>
      <c r="ORG36" s="735"/>
      <c r="ORH36" s="735"/>
      <c r="ORI36" s="735"/>
      <c r="ORJ36" s="735"/>
      <c r="ORK36" s="735"/>
      <c r="ORL36" s="735"/>
      <c r="ORM36" s="735"/>
      <c r="ORN36" s="735"/>
      <c r="ORO36" s="735"/>
      <c r="ORP36" s="735"/>
      <c r="ORQ36" s="735"/>
      <c r="ORR36" s="735"/>
      <c r="ORS36" s="735"/>
      <c r="ORT36" s="735"/>
      <c r="ORU36" s="735"/>
      <c r="ORV36" s="735"/>
      <c r="ORW36" s="735"/>
      <c r="ORX36" s="735"/>
      <c r="ORY36" s="735"/>
      <c r="ORZ36" s="735"/>
      <c r="OSA36" s="735"/>
      <c r="OSB36" s="735"/>
      <c r="OSC36" s="735"/>
      <c r="OSD36" s="735"/>
      <c r="OSE36" s="735"/>
      <c r="OSF36" s="735"/>
      <c r="OSG36" s="735"/>
      <c r="OSH36" s="735"/>
      <c r="OSI36" s="735"/>
      <c r="OSJ36" s="735"/>
      <c r="OSK36" s="735"/>
      <c r="OSL36" s="735"/>
      <c r="OSM36" s="735"/>
      <c r="OSN36" s="735"/>
      <c r="OSO36" s="735"/>
      <c r="OSP36" s="735"/>
      <c r="OSQ36" s="735"/>
      <c r="OSR36" s="735"/>
      <c r="OSS36" s="735"/>
      <c r="OST36" s="735"/>
      <c r="OSU36" s="735"/>
      <c r="OSV36" s="735"/>
      <c r="OSW36" s="735"/>
      <c r="OSX36" s="735"/>
      <c r="OSY36" s="735"/>
      <c r="OSZ36" s="735"/>
      <c r="OTA36" s="735"/>
      <c r="OTB36" s="735"/>
      <c r="OTC36" s="735"/>
      <c r="OTD36" s="735"/>
      <c r="OTE36" s="735"/>
      <c r="OTF36" s="735"/>
      <c r="OTG36" s="735"/>
      <c r="OTH36" s="735"/>
      <c r="OTI36" s="735"/>
      <c r="OTJ36" s="735"/>
      <c r="OTK36" s="735"/>
      <c r="OTL36" s="735"/>
      <c r="OTM36" s="735"/>
      <c r="OTN36" s="735"/>
      <c r="OTO36" s="735"/>
      <c r="OTP36" s="735"/>
      <c r="OTQ36" s="735"/>
      <c r="OTR36" s="735"/>
      <c r="OTS36" s="735"/>
      <c r="OTT36" s="735"/>
      <c r="OTU36" s="735"/>
      <c r="OTV36" s="735"/>
      <c r="OTW36" s="735"/>
      <c r="OTX36" s="735"/>
      <c r="OTY36" s="735"/>
      <c r="OTZ36" s="735"/>
      <c r="OUA36" s="735"/>
      <c r="OUB36" s="735"/>
      <c r="OUC36" s="735"/>
      <c r="OUD36" s="735"/>
      <c r="OUE36" s="735"/>
      <c r="OUF36" s="735"/>
      <c r="OUG36" s="735"/>
      <c r="OUH36" s="735"/>
      <c r="OUI36" s="735"/>
      <c r="OUJ36" s="735"/>
      <c r="OUK36" s="735"/>
      <c r="OUL36" s="735"/>
      <c r="OUM36" s="735"/>
      <c r="OUN36" s="735"/>
      <c r="OUO36" s="735"/>
      <c r="OUP36" s="735"/>
      <c r="OUQ36" s="735"/>
      <c r="OUR36" s="735"/>
      <c r="OUS36" s="735"/>
      <c r="OUT36" s="735"/>
      <c r="OUU36" s="735"/>
      <c r="OUV36" s="735"/>
      <c r="OUW36" s="735"/>
      <c r="OUX36" s="735"/>
      <c r="OUY36" s="735"/>
      <c r="OUZ36" s="735"/>
      <c r="OVA36" s="735"/>
      <c r="OVB36" s="735"/>
      <c r="OVC36" s="735"/>
      <c r="OVD36" s="735"/>
      <c r="OVE36" s="735"/>
      <c r="OVF36" s="735"/>
      <c r="OVG36" s="735"/>
      <c r="OVH36" s="735"/>
      <c r="OVI36" s="735"/>
      <c r="OVJ36" s="735"/>
      <c r="OVK36" s="735"/>
      <c r="OVL36" s="735"/>
      <c r="OVM36" s="735"/>
      <c r="OVN36" s="735"/>
      <c r="OVO36" s="735"/>
      <c r="OVP36" s="735"/>
      <c r="OVQ36" s="735"/>
      <c r="OVR36" s="735"/>
      <c r="OVS36" s="735"/>
      <c r="OVT36" s="735"/>
      <c r="OVU36" s="735"/>
      <c r="OVV36" s="735"/>
      <c r="OVW36" s="735"/>
      <c r="OVX36" s="735"/>
      <c r="OVY36" s="735"/>
      <c r="OVZ36" s="735"/>
      <c r="OWA36" s="735"/>
      <c r="OWB36" s="735"/>
      <c r="OWC36" s="735"/>
      <c r="OWD36" s="735"/>
      <c r="OWE36" s="735"/>
      <c r="OWF36" s="735"/>
      <c r="OWG36" s="735"/>
      <c r="OWH36" s="735"/>
      <c r="OWI36" s="735"/>
      <c r="OWJ36" s="735"/>
      <c r="OWK36" s="735"/>
      <c r="OWL36" s="735"/>
      <c r="OWM36" s="735"/>
      <c r="OWN36" s="735"/>
      <c r="OWO36" s="735"/>
      <c r="OWP36" s="735"/>
      <c r="OWQ36" s="735"/>
      <c r="OWR36" s="735"/>
      <c r="OWS36" s="735"/>
      <c r="OWT36" s="735"/>
      <c r="OWU36" s="735"/>
      <c r="OWV36" s="735"/>
      <c r="OWW36" s="735"/>
      <c r="OWX36" s="735"/>
      <c r="OWY36" s="735"/>
      <c r="OWZ36" s="735"/>
      <c r="OXA36" s="735"/>
      <c r="OXB36" s="735"/>
      <c r="OXC36" s="735"/>
      <c r="OXD36" s="735"/>
      <c r="OXE36" s="735"/>
      <c r="OXF36" s="735"/>
      <c r="OXG36" s="735"/>
      <c r="OXH36" s="735"/>
      <c r="OXI36" s="735"/>
      <c r="OXJ36" s="735"/>
      <c r="OXK36" s="735"/>
      <c r="OXL36" s="735"/>
      <c r="OXM36" s="735"/>
      <c r="OXN36" s="735"/>
      <c r="OXO36" s="735"/>
      <c r="OXP36" s="735"/>
      <c r="OXQ36" s="735"/>
      <c r="OXR36" s="735"/>
      <c r="OXS36" s="735"/>
      <c r="OXT36" s="735"/>
      <c r="OXU36" s="735"/>
      <c r="OXV36" s="735"/>
      <c r="OXW36" s="735"/>
      <c r="OXX36" s="735"/>
      <c r="OXY36" s="735"/>
      <c r="OXZ36" s="735"/>
      <c r="OYA36" s="735"/>
      <c r="OYB36" s="735"/>
      <c r="OYC36" s="735"/>
      <c r="OYD36" s="735"/>
      <c r="OYE36" s="735"/>
      <c r="OYF36" s="735"/>
      <c r="OYG36" s="735"/>
      <c r="OYH36" s="735"/>
      <c r="OYI36" s="735"/>
      <c r="OYJ36" s="735"/>
      <c r="OYK36" s="735"/>
      <c r="OYL36" s="735"/>
      <c r="OYM36" s="735"/>
      <c r="OYN36" s="735"/>
      <c r="OYO36" s="735"/>
      <c r="OYP36" s="735"/>
      <c r="OYQ36" s="735"/>
      <c r="OYR36" s="735"/>
      <c r="OYS36" s="735"/>
      <c r="OYT36" s="735"/>
      <c r="OYU36" s="735"/>
      <c r="OYV36" s="735"/>
      <c r="OYW36" s="735"/>
      <c r="OYX36" s="735"/>
      <c r="OYY36" s="735"/>
      <c r="OYZ36" s="735"/>
      <c r="OZA36" s="735"/>
      <c r="OZB36" s="735"/>
      <c r="OZC36" s="735"/>
      <c r="OZD36" s="735"/>
      <c r="OZE36" s="735"/>
      <c r="OZF36" s="735"/>
      <c r="OZG36" s="735"/>
      <c r="OZH36" s="735"/>
      <c r="OZI36" s="735"/>
      <c r="OZJ36" s="735"/>
      <c r="OZK36" s="735"/>
      <c r="OZL36" s="735"/>
      <c r="OZM36" s="735"/>
      <c r="OZN36" s="735"/>
      <c r="OZO36" s="735"/>
      <c r="OZP36" s="735"/>
      <c r="OZQ36" s="735"/>
      <c r="OZR36" s="735"/>
      <c r="OZS36" s="735"/>
      <c r="OZT36" s="735"/>
      <c r="OZU36" s="735"/>
      <c r="OZV36" s="735"/>
      <c r="OZW36" s="735"/>
      <c r="OZX36" s="735"/>
      <c r="OZY36" s="735"/>
      <c r="OZZ36" s="735"/>
      <c r="PAA36" s="735"/>
      <c r="PAB36" s="735"/>
      <c r="PAC36" s="735"/>
      <c r="PAD36" s="735"/>
      <c r="PAE36" s="735"/>
      <c r="PAF36" s="735"/>
      <c r="PAG36" s="735"/>
      <c r="PAH36" s="735"/>
      <c r="PAI36" s="735"/>
      <c r="PAJ36" s="735"/>
      <c r="PAK36" s="735"/>
      <c r="PAL36" s="735"/>
      <c r="PAM36" s="735"/>
      <c r="PAN36" s="735"/>
      <c r="PAO36" s="735"/>
      <c r="PAP36" s="735"/>
      <c r="PAQ36" s="735"/>
      <c r="PAR36" s="735"/>
      <c r="PAS36" s="735"/>
      <c r="PAT36" s="735"/>
      <c r="PAU36" s="735"/>
      <c r="PAV36" s="735"/>
      <c r="PAW36" s="735"/>
      <c r="PAX36" s="735"/>
      <c r="PAY36" s="735"/>
      <c r="PAZ36" s="735"/>
      <c r="PBA36" s="735"/>
      <c r="PBB36" s="735"/>
      <c r="PBC36" s="735"/>
      <c r="PBD36" s="735"/>
      <c r="PBE36" s="735"/>
      <c r="PBF36" s="735"/>
      <c r="PBG36" s="735"/>
      <c r="PBH36" s="735"/>
      <c r="PBI36" s="735"/>
      <c r="PBJ36" s="735"/>
      <c r="PBK36" s="735"/>
      <c r="PBL36" s="735"/>
      <c r="PBM36" s="735"/>
      <c r="PBN36" s="735"/>
      <c r="PBO36" s="735"/>
      <c r="PBP36" s="735"/>
      <c r="PBQ36" s="735"/>
      <c r="PBR36" s="735"/>
      <c r="PBS36" s="735"/>
      <c r="PBT36" s="735"/>
      <c r="PBU36" s="735"/>
      <c r="PBV36" s="735"/>
      <c r="PBW36" s="735"/>
      <c r="PBX36" s="735"/>
      <c r="PBY36" s="735"/>
      <c r="PBZ36" s="735"/>
      <c r="PCA36" s="735"/>
      <c r="PCB36" s="735"/>
      <c r="PCC36" s="735"/>
      <c r="PCD36" s="735"/>
      <c r="PCE36" s="735"/>
      <c r="PCF36" s="735"/>
      <c r="PCG36" s="735"/>
      <c r="PCH36" s="735"/>
      <c r="PCI36" s="735"/>
      <c r="PCJ36" s="735"/>
      <c r="PCK36" s="735"/>
      <c r="PCL36" s="735"/>
      <c r="PCM36" s="735"/>
      <c r="PCN36" s="735"/>
      <c r="PCO36" s="735"/>
      <c r="PCP36" s="735"/>
      <c r="PCQ36" s="735"/>
      <c r="PCR36" s="735"/>
      <c r="PCS36" s="735"/>
      <c r="PCT36" s="735"/>
      <c r="PCU36" s="735"/>
      <c r="PCV36" s="735"/>
      <c r="PCW36" s="735"/>
      <c r="PCX36" s="735"/>
      <c r="PCY36" s="735"/>
      <c r="PCZ36" s="735"/>
      <c r="PDA36" s="735"/>
      <c r="PDB36" s="735"/>
      <c r="PDC36" s="735"/>
      <c r="PDD36" s="735"/>
      <c r="PDE36" s="735"/>
      <c r="PDF36" s="735"/>
      <c r="PDG36" s="735"/>
      <c r="PDH36" s="735"/>
      <c r="PDI36" s="735"/>
      <c r="PDJ36" s="735"/>
      <c r="PDK36" s="735"/>
      <c r="PDL36" s="735"/>
      <c r="PDM36" s="735"/>
      <c r="PDN36" s="735"/>
      <c r="PDO36" s="735"/>
      <c r="PDP36" s="735"/>
      <c r="PDQ36" s="735"/>
      <c r="PDR36" s="735"/>
      <c r="PDS36" s="735"/>
      <c r="PDT36" s="735"/>
      <c r="PDU36" s="735"/>
      <c r="PDV36" s="735"/>
      <c r="PDW36" s="735"/>
      <c r="PDX36" s="735"/>
      <c r="PDY36" s="735"/>
      <c r="PDZ36" s="735"/>
      <c r="PEA36" s="735"/>
      <c r="PEB36" s="735"/>
      <c r="PEC36" s="735"/>
      <c r="PED36" s="735"/>
      <c r="PEE36" s="735"/>
      <c r="PEF36" s="735"/>
      <c r="PEG36" s="735"/>
      <c r="PEH36" s="735"/>
      <c r="PEI36" s="735"/>
      <c r="PEJ36" s="735"/>
      <c r="PEK36" s="735"/>
      <c r="PEL36" s="735"/>
      <c r="PEM36" s="735"/>
      <c r="PEN36" s="735"/>
      <c r="PEO36" s="735"/>
      <c r="PEP36" s="735"/>
      <c r="PEQ36" s="735"/>
      <c r="PER36" s="735"/>
      <c r="PES36" s="735"/>
      <c r="PET36" s="735"/>
      <c r="PEU36" s="735"/>
      <c r="PEV36" s="735"/>
      <c r="PEW36" s="735"/>
      <c r="PEX36" s="735"/>
      <c r="PEY36" s="735"/>
      <c r="PEZ36" s="735"/>
      <c r="PFA36" s="735"/>
      <c r="PFB36" s="735"/>
      <c r="PFC36" s="735"/>
      <c r="PFD36" s="735"/>
      <c r="PFE36" s="735"/>
      <c r="PFF36" s="735"/>
      <c r="PFG36" s="735"/>
      <c r="PFH36" s="735"/>
      <c r="PFI36" s="735"/>
      <c r="PFJ36" s="735"/>
      <c r="PFK36" s="735"/>
      <c r="PFL36" s="735"/>
      <c r="PFM36" s="735"/>
      <c r="PFN36" s="735"/>
      <c r="PFO36" s="735"/>
      <c r="PFP36" s="735"/>
      <c r="PFQ36" s="735"/>
      <c r="PFR36" s="735"/>
      <c r="PFS36" s="735"/>
      <c r="PFT36" s="735"/>
      <c r="PFU36" s="735"/>
      <c r="PFV36" s="735"/>
      <c r="PFW36" s="735"/>
      <c r="PFX36" s="735"/>
      <c r="PFY36" s="735"/>
      <c r="PFZ36" s="735"/>
      <c r="PGA36" s="735"/>
      <c r="PGB36" s="735"/>
      <c r="PGC36" s="735"/>
      <c r="PGD36" s="735"/>
      <c r="PGE36" s="735"/>
      <c r="PGF36" s="735"/>
      <c r="PGG36" s="735"/>
      <c r="PGH36" s="735"/>
      <c r="PGI36" s="735"/>
      <c r="PGJ36" s="735"/>
      <c r="PGK36" s="735"/>
      <c r="PGL36" s="735"/>
      <c r="PGM36" s="735"/>
      <c r="PGN36" s="735"/>
      <c r="PGO36" s="735"/>
      <c r="PGP36" s="735"/>
      <c r="PGQ36" s="735"/>
      <c r="PGR36" s="735"/>
      <c r="PGS36" s="735"/>
      <c r="PGT36" s="735"/>
      <c r="PGU36" s="735"/>
      <c r="PGV36" s="735"/>
      <c r="PGW36" s="735"/>
      <c r="PGX36" s="735"/>
      <c r="PGY36" s="735"/>
      <c r="PGZ36" s="735"/>
      <c r="PHA36" s="735"/>
      <c r="PHB36" s="735"/>
      <c r="PHC36" s="735"/>
      <c r="PHD36" s="735"/>
      <c r="PHE36" s="735"/>
      <c r="PHF36" s="735"/>
      <c r="PHG36" s="735"/>
      <c r="PHH36" s="735"/>
      <c r="PHI36" s="735"/>
      <c r="PHJ36" s="735"/>
      <c r="PHK36" s="735"/>
      <c r="PHL36" s="735"/>
      <c r="PHM36" s="735"/>
      <c r="PHN36" s="735"/>
      <c r="PHO36" s="735"/>
      <c r="PHP36" s="735"/>
      <c r="PHQ36" s="735"/>
      <c r="PHR36" s="735"/>
      <c r="PHS36" s="735"/>
      <c r="PHT36" s="735"/>
      <c r="PHU36" s="735"/>
      <c r="PHV36" s="735"/>
      <c r="PHW36" s="735"/>
      <c r="PHX36" s="735"/>
      <c r="PHY36" s="735"/>
      <c r="PHZ36" s="735"/>
      <c r="PIA36" s="735"/>
      <c r="PIB36" s="735"/>
      <c r="PIC36" s="735"/>
      <c r="PID36" s="735"/>
      <c r="PIE36" s="735"/>
      <c r="PIF36" s="735"/>
      <c r="PIG36" s="735"/>
      <c r="PIH36" s="735"/>
      <c r="PII36" s="735"/>
      <c r="PIJ36" s="735"/>
      <c r="PIK36" s="735"/>
      <c r="PIL36" s="735"/>
      <c r="PIM36" s="735"/>
      <c r="PIN36" s="735"/>
      <c r="PIO36" s="735"/>
      <c r="PIP36" s="735"/>
      <c r="PIQ36" s="735"/>
      <c r="PIR36" s="735"/>
      <c r="PIS36" s="735"/>
      <c r="PIT36" s="735"/>
      <c r="PIU36" s="735"/>
      <c r="PIV36" s="735"/>
      <c r="PIW36" s="735"/>
      <c r="PIX36" s="735"/>
      <c r="PIY36" s="735"/>
      <c r="PIZ36" s="735"/>
      <c r="PJA36" s="735"/>
      <c r="PJB36" s="735"/>
      <c r="PJC36" s="735"/>
      <c r="PJD36" s="735"/>
      <c r="PJE36" s="735"/>
      <c r="PJF36" s="735"/>
      <c r="PJG36" s="735"/>
      <c r="PJH36" s="735"/>
      <c r="PJI36" s="735"/>
      <c r="PJJ36" s="735"/>
      <c r="PJK36" s="735"/>
      <c r="PJL36" s="735"/>
      <c r="PJM36" s="735"/>
      <c r="PJN36" s="735"/>
      <c r="PJO36" s="735"/>
      <c r="PJP36" s="735"/>
      <c r="PJQ36" s="735"/>
      <c r="PJR36" s="735"/>
      <c r="PJS36" s="735"/>
      <c r="PJT36" s="735"/>
      <c r="PJU36" s="735"/>
      <c r="PJV36" s="735"/>
      <c r="PJW36" s="735"/>
      <c r="PJX36" s="735"/>
      <c r="PJY36" s="735"/>
      <c r="PJZ36" s="735"/>
      <c r="PKA36" s="735"/>
      <c r="PKB36" s="735"/>
      <c r="PKC36" s="735"/>
      <c r="PKD36" s="735"/>
      <c r="PKE36" s="735"/>
      <c r="PKF36" s="735"/>
      <c r="PKG36" s="735"/>
      <c r="PKH36" s="735"/>
      <c r="PKI36" s="735"/>
      <c r="PKJ36" s="735"/>
      <c r="PKK36" s="735"/>
      <c r="PKL36" s="735"/>
      <c r="PKM36" s="735"/>
      <c r="PKN36" s="735"/>
      <c r="PKO36" s="735"/>
      <c r="PKP36" s="735"/>
      <c r="PKQ36" s="735"/>
      <c r="PKR36" s="735"/>
      <c r="PKS36" s="735"/>
      <c r="PKT36" s="735"/>
      <c r="PKU36" s="735"/>
      <c r="PKV36" s="735"/>
      <c r="PKW36" s="735"/>
      <c r="PKX36" s="735"/>
      <c r="PKY36" s="735"/>
      <c r="PKZ36" s="735"/>
      <c r="PLA36" s="735"/>
      <c r="PLB36" s="735"/>
      <c r="PLC36" s="735"/>
      <c r="PLD36" s="735"/>
      <c r="PLE36" s="735"/>
      <c r="PLF36" s="735"/>
      <c r="PLG36" s="735"/>
      <c r="PLH36" s="735"/>
      <c r="PLI36" s="735"/>
      <c r="PLJ36" s="735"/>
      <c r="PLK36" s="735"/>
      <c r="PLL36" s="735"/>
      <c r="PLM36" s="735"/>
      <c r="PLN36" s="735"/>
      <c r="PLO36" s="735"/>
      <c r="PLP36" s="735"/>
      <c r="PLQ36" s="735"/>
      <c r="PLR36" s="735"/>
      <c r="PLS36" s="735"/>
      <c r="PLT36" s="735"/>
      <c r="PLU36" s="735"/>
      <c r="PLV36" s="735"/>
      <c r="PLW36" s="735"/>
      <c r="PLX36" s="735"/>
      <c r="PLY36" s="735"/>
      <c r="PLZ36" s="735"/>
      <c r="PMA36" s="735"/>
      <c r="PMB36" s="735"/>
      <c r="PMC36" s="735"/>
      <c r="PMD36" s="735"/>
      <c r="PME36" s="735"/>
      <c r="PMF36" s="735"/>
      <c r="PMG36" s="735"/>
      <c r="PMH36" s="735"/>
      <c r="PMI36" s="735"/>
      <c r="PMJ36" s="735"/>
      <c r="PMK36" s="735"/>
      <c r="PML36" s="735"/>
      <c r="PMM36" s="735"/>
      <c r="PMN36" s="735"/>
      <c r="PMO36" s="735"/>
      <c r="PMP36" s="735"/>
      <c r="PMQ36" s="735"/>
      <c r="PMR36" s="735"/>
      <c r="PMS36" s="735"/>
      <c r="PMT36" s="735"/>
      <c r="PMU36" s="735"/>
      <c r="PMV36" s="735"/>
      <c r="PMW36" s="735"/>
      <c r="PMX36" s="735"/>
      <c r="PMY36" s="735"/>
      <c r="PMZ36" s="735"/>
      <c r="PNA36" s="735"/>
      <c r="PNB36" s="735"/>
      <c r="PNC36" s="735"/>
      <c r="PND36" s="735"/>
      <c r="PNE36" s="735"/>
      <c r="PNF36" s="735"/>
      <c r="PNG36" s="735"/>
      <c r="PNH36" s="735"/>
      <c r="PNI36" s="735"/>
      <c r="PNJ36" s="735"/>
      <c r="PNK36" s="735"/>
      <c r="PNL36" s="735"/>
      <c r="PNM36" s="735"/>
      <c r="PNN36" s="735"/>
      <c r="PNO36" s="735"/>
      <c r="PNP36" s="735"/>
      <c r="PNQ36" s="735"/>
      <c r="PNR36" s="735"/>
      <c r="PNS36" s="735"/>
      <c r="PNT36" s="735"/>
      <c r="PNU36" s="735"/>
      <c r="PNV36" s="735"/>
      <c r="PNW36" s="735"/>
      <c r="PNX36" s="735"/>
      <c r="PNY36" s="735"/>
      <c r="PNZ36" s="735"/>
      <c r="POA36" s="735"/>
      <c r="POB36" s="735"/>
      <c r="POC36" s="735"/>
      <c r="POD36" s="735"/>
      <c r="POE36" s="735"/>
      <c r="POF36" s="735"/>
      <c r="POG36" s="735"/>
      <c r="POH36" s="735"/>
      <c r="POI36" s="735"/>
      <c r="POJ36" s="735"/>
      <c r="POK36" s="735"/>
      <c r="POL36" s="735"/>
      <c r="POM36" s="735"/>
      <c r="PON36" s="735"/>
      <c r="POO36" s="735"/>
      <c r="POP36" s="735"/>
      <c r="POQ36" s="735"/>
      <c r="POR36" s="735"/>
      <c r="POS36" s="735"/>
      <c r="POT36" s="735"/>
      <c r="POU36" s="735"/>
      <c r="POV36" s="735"/>
      <c r="POW36" s="735"/>
      <c r="POX36" s="735"/>
      <c r="POY36" s="735"/>
      <c r="POZ36" s="735"/>
      <c r="PPA36" s="735"/>
      <c r="PPB36" s="735"/>
      <c r="PPC36" s="735"/>
      <c r="PPD36" s="735"/>
      <c r="PPE36" s="735"/>
      <c r="PPF36" s="735"/>
      <c r="PPG36" s="735"/>
      <c r="PPH36" s="735"/>
      <c r="PPI36" s="735"/>
      <c r="PPJ36" s="735"/>
      <c r="PPK36" s="735"/>
      <c r="PPL36" s="735"/>
      <c r="PPM36" s="735"/>
      <c r="PPN36" s="735"/>
      <c r="PPO36" s="735"/>
      <c r="PPP36" s="735"/>
      <c r="PPQ36" s="735"/>
      <c r="PPR36" s="735"/>
      <c r="PPS36" s="735"/>
      <c r="PPT36" s="735"/>
      <c r="PPU36" s="735"/>
      <c r="PPV36" s="735"/>
      <c r="PPW36" s="735"/>
      <c r="PPX36" s="735"/>
      <c r="PPY36" s="735"/>
      <c r="PPZ36" s="735"/>
      <c r="PQA36" s="735"/>
      <c r="PQB36" s="735"/>
      <c r="PQC36" s="735"/>
      <c r="PQD36" s="735"/>
      <c r="PQE36" s="735"/>
      <c r="PQF36" s="735"/>
      <c r="PQG36" s="735"/>
      <c r="PQH36" s="735"/>
      <c r="PQI36" s="735"/>
      <c r="PQJ36" s="735"/>
      <c r="PQK36" s="735"/>
      <c r="PQL36" s="735"/>
      <c r="PQM36" s="735"/>
      <c r="PQN36" s="735"/>
      <c r="PQO36" s="735"/>
      <c r="PQP36" s="735"/>
      <c r="PQQ36" s="735"/>
      <c r="PQR36" s="735"/>
      <c r="PQS36" s="735"/>
      <c r="PQT36" s="735"/>
      <c r="PQU36" s="735"/>
      <c r="PQV36" s="735"/>
      <c r="PQW36" s="735"/>
      <c r="PQX36" s="735"/>
      <c r="PQY36" s="735"/>
      <c r="PQZ36" s="735"/>
      <c r="PRA36" s="735"/>
      <c r="PRB36" s="735"/>
      <c r="PRC36" s="735"/>
      <c r="PRD36" s="735"/>
      <c r="PRE36" s="735"/>
      <c r="PRF36" s="735"/>
      <c r="PRG36" s="735"/>
      <c r="PRH36" s="735"/>
      <c r="PRI36" s="735"/>
      <c r="PRJ36" s="735"/>
      <c r="PRK36" s="735"/>
      <c r="PRL36" s="735"/>
      <c r="PRM36" s="735"/>
      <c r="PRN36" s="735"/>
      <c r="PRO36" s="735"/>
      <c r="PRP36" s="735"/>
      <c r="PRQ36" s="735"/>
      <c r="PRR36" s="735"/>
      <c r="PRS36" s="735"/>
      <c r="PRT36" s="735"/>
      <c r="PRU36" s="735"/>
      <c r="PRV36" s="735"/>
      <c r="PRW36" s="735"/>
      <c r="PRX36" s="735"/>
      <c r="PRY36" s="735"/>
      <c r="PRZ36" s="735"/>
      <c r="PSA36" s="735"/>
      <c r="PSB36" s="735"/>
      <c r="PSC36" s="735"/>
      <c r="PSD36" s="735"/>
      <c r="PSE36" s="735"/>
      <c r="PSF36" s="735"/>
      <c r="PSG36" s="735"/>
      <c r="PSH36" s="735"/>
      <c r="PSI36" s="735"/>
      <c r="PSJ36" s="735"/>
      <c r="PSK36" s="735"/>
      <c r="PSL36" s="735"/>
      <c r="PSM36" s="735"/>
      <c r="PSN36" s="735"/>
      <c r="PSO36" s="735"/>
      <c r="PSP36" s="735"/>
      <c r="PSQ36" s="735"/>
      <c r="PSR36" s="735"/>
      <c r="PSS36" s="735"/>
      <c r="PST36" s="735"/>
      <c r="PSU36" s="735"/>
      <c r="PSV36" s="735"/>
      <c r="PSW36" s="735"/>
      <c r="PSX36" s="735"/>
      <c r="PSY36" s="735"/>
      <c r="PSZ36" s="735"/>
      <c r="PTA36" s="735"/>
      <c r="PTB36" s="735"/>
      <c r="PTC36" s="735"/>
      <c r="PTD36" s="735"/>
      <c r="PTE36" s="735"/>
      <c r="PTF36" s="735"/>
      <c r="PTG36" s="735"/>
      <c r="PTH36" s="735"/>
      <c r="PTI36" s="735"/>
      <c r="PTJ36" s="735"/>
      <c r="PTK36" s="735"/>
      <c r="PTL36" s="735"/>
      <c r="PTM36" s="735"/>
      <c r="PTN36" s="735"/>
      <c r="PTO36" s="735"/>
      <c r="PTP36" s="735"/>
      <c r="PTQ36" s="735"/>
      <c r="PTR36" s="735"/>
      <c r="PTS36" s="735"/>
      <c r="PTT36" s="735"/>
      <c r="PTU36" s="735"/>
      <c r="PTV36" s="735"/>
      <c r="PTW36" s="735"/>
      <c r="PTX36" s="735"/>
      <c r="PTY36" s="735"/>
      <c r="PTZ36" s="735"/>
      <c r="PUA36" s="735"/>
      <c r="PUB36" s="735"/>
      <c r="PUC36" s="735"/>
      <c r="PUD36" s="735"/>
      <c r="PUE36" s="735"/>
      <c r="PUF36" s="735"/>
      <c r="PUG36" s="735"/>
      <c r="PUH36" s="735"/>
      <c r="PUI36" s="735"/>
      <c r="PUJ36" s="735"/>
      <c r="PUK36" s="735"/>
      <c r="PUL36" s="735"/>
      <c r="PUM36" s="735"/>
      <c r="PUN36" s="735"/>
      <c r="PUO36" s="735"/>
      <c r="PUP36" s="735"/>
      <c r="PUQ36" s="735"/>
      <c r="PUR36" s="735"/>
      <c r="PUS36" s="735"/>
      <c r="PUT36" s="735"/>
      <c r="PUU36" s="735"/>
      <c r="PUV36" s="735"/>
      <c r="PUW36" s="735"/>
      <c r="PUX36" s="735"/>
      <c r="PUY36" s="735"/>
      <c r="PUZ36" s="735"/>
      <c r="PVA36" s="735"/>
      <c r="PVB36" s="735"/>
      <c r="PVC36" s="735"/>
      <c r="PVD36" s="735"/>
      <c r="PVE36" s="735"/>
      <c r="PVF36" s="735"/>
      <c r="PVG36" s="735"/>
      <c r="PVH36" s="735"/>
      <c r="PVI36" s="735"/>
      <c r="PVJ36" s="735"/>
      <c r="PVK36" s="735"/>
      <c r="PVL36" s="735"/>
      <c r="PVM36" s="735"/>
      <c r="PVN36" s="735"/>
      <c r="PVO36" s="735"/>
      <c r="PVP36" s="735"/>
      <c r="PVQ36" s="735"/>
      <c r="PVR36" s="735"/>
      <c r="PVS36" s="735"/>
      <c r="PVT36" s="735"/>
      <c r="PVU36" s="735"/>
      <c r="PVV36" s="735"/>
      <c r="PVW36" s="735"/>
      <c r="PVX36" s="735"/>
      <c r="PVY36" s="735"/>
      <c r="PVZ36" s="735"/>
      <c r="PWA36" s="735"/>
      <c r="PWB36" s="735"/>
      <c r="PWC36" s="735"/>
      <c r="PWD36" s="735"/>
      <c r="PWE36" s="735"/>
      <c r="PWF36" s="735"/>
      <c r="PWG36" s="735"/>
      <c r="PWH36" s="735"/>
      <c r="PWI36" s="735"/>
      <c r="PWJ36" s="735"/>
      <c r="PWK36" s="735"/>
      <c r="PWL36" s="735"/>
      <c r="PWM36" s="735"/>
      <c r="PWN36" s="735"/>
      <c r="PWO36" s="735"/>
      <c r="PWP36" s="735"/>
      <c r="PWQ36" s="735"/>
      <c r="PWR36" s="735"/>
      <c r="PWS36" s="735"/>
      <c r="PWT36" s="735"/>
      <c r="PWU36" s="735"/>
      <c r="PWV36" s="735"/>
      <c r="PWW36" s="735"/>
      <c r="PWX36" s="735"/>
      <c r="PWY36" s="735"/>
      <c r="PWZ36" s="735"/>
      <c r="PXA36" s="735"/>
      <c r="PXB36" s="735"/>
      <c r="PXC36" s="735"/>
      <c r="PXD36" s="735"/>
      <c r="PXE36" s="735"/>
      <c r="PXF36" s="735"/>
      <c r="PXG36" s="735"/>
      <c r="PXH36" s="735"/>
      <c r="PXI36" s="735"/>
      <c r="PXJ36" s="735"/>
      <c r="PXK36" s="735"/>
      <c r="PXL36" s="735"/>
      <c r="PXM36" s="735"/>
      <c r="PXN36" s="735"/>
      <c r="PXO36" s="735"/>
      <c r="PXP36" s="735"/>
      <c r="PXQ36" s="735"/>
      <c r="PXR36" s="735"/>
      <c r="PXS36" s="735"/>
      <c r="PXT36" s="735"/>
      <c r="PXU36" s="735"/>
      <c r="PXV36" s="735"/>
      <c r="PXW36" s="735"/>
      <c r="PXX36" s="735"/>
      <c r="PXY36" s="735"/>
      <c r="PXZ36" s="735"/>
      <c r="PYA36" s="735"/>
      <c r="PYB36" s="735"/>
      <c r="PYC36" s="735"/>
      <c r="PYD36" s="735"/>
      <c r="PYE36" s="735"/>
      <c r="PYF36" s="735"/>
      <c r="PYG36" s="735"/>
      <c r="PYH36" s="735"/>
      <c r="PYI36" s="735"/>
      <c r="PYJ36" s="735"/>
      <c r="PYK36" s="735"/>
      <c r="PYL36" s="735"/>
      <c r="PYM36" s="735"/>
      <c r="PYN36" s="735"/>
      <c r="PYO36" s="735"/>
      <c r="PYP36" s="735"/>
      <c r="PYQ36" s="735"/>
      <c r="PYR36" s="735"/>
      <c r="PYS36" s="735"/>
      <c r="PYT36" s="735"/>
      <c r="PYU36" s="735"/>
      <c r="PYV36" s="735"/>
      <c r="PYW36" s="735"/>
      <c r="PYX36" s="735"/>
      <c r="PYY36" s="735"/>
      <c r="PYZ36" s="735"/>
      <c r="PZA36" s="735"/>
      <c r="PZB36" s="735"/>
      <c r="PZC36" s="735"/>
      <c r="PZD36" s="735"/>
      <c r="PZE36" s="735"/>
      <c r="PZF36" s="735"/>
      <c r="PZG36" s="735"/>
      <c r="PZH36" s="735"/>
      <c r="PZI36" s="735"/>
      <c r="PZJ36" s="735"/>
      <c r="PZK36" s="735"/>
      <c r="PZL36" s="735"/>
      <c r="PZM36" s="735"/>
      <c r="PZN36" s="735"/>
      <c r="PZO36" s="735"/>
      <c r="PZP36" s="735"/>
      <c r="PZQ36" s="735"/>
      <c r="PZR36" s="735"/>
      <c r="PZS36" s="735"/>
      <c r="PZT36" s="735"/>
      <c r="PZU36" s="735"/>
      <c r="PZV36" s="735"/>
      <c r="PZW36" s="735"/>
      <c r="PZX36" s="735"/>
      <c r="PZY36" s="735"/>
      <c r="PZZ36" s="735"/>
      <c r="QAA36" s="735"/>
      <c r="QAB36" s="735"/>
      <c r="QAC36" s="735"/>
      <c r="QAD36" s="735"/>
      <c r="QAE36" s="735"/>
      <c r="QAF36" s="735"/>
      <c r="QAG36" s="735"/>
      <c r="QAH36" s="735"/>
      <c r="QAI36" s="735"/>
      <c r="QAJ36" s="735"/>
      <c r="QAK36" s="735"/>
      <c r="QAL36" s="735"/>
      <c r="QAM36" s="735"/>
      <c r="QAN36" s="735"/>
      <c r="QAO36" s="735"/>
      <c r="QAP36" s="735"/>
      <c r="QAQ36" s="735"/>
      <c r="QAR36" s="735"/>
      <c r="QAS36" s="735"/>
      <c r="QAT36" s="735"/>
      <c r="QAU36" s="735"/>
      <c r="QAV36" s="735"/>
      <c r="QAW36" s="735"/>
      <c r="QAX36" s="735"/>
      <c r="QAY36" s="735"/>
      <c r="QAZ36" s="735"/>
      <c r="QBA36" s="735"/>
      <c r="QBB36" s="735"/>
      <c r="QBC36" s="735"/>
      <c r="QBD36" s="735"/>
      <c r="QBE36" s="735"/>
      <c r="QBF36" s="735"/>
      <c r="QBG36" s="735"/>
      <c r="QBH36" s="735"/>
      <c r="QBI36" s="735"/>
      <c r="QBJ36" s="735"/>
      <c r="QBK36" s="735"/>
      <c r="QBL36" s="735"/>
      <c r="QBM36" s="735"/>
      <c r="QBN36" s="735"/>
      <c r="QBO36" s="735"/>
      <c r="QBP36" s="735"/>
      <c r="QBQ36" s="735"/>
      <c r="QBR36" s="735"/>
      <c r="QBS36" s="735"/>
      <c r="QBT36" s="735"/>
      <c r="QBU36" s="735"/>
      <c r="QBV36" s="735"/>
      <c r="QBW36" s="735"/>
      <c r="QBX36" s="735"/>
      <c r="QBY36" s="735"/>
      <c r="QBZ36" s="735"/>
      <c r="QCA36" s="735"/>
      <c r="QCB36" s="735"/>
      <c r="QCC36" s="735"/>
      <c r="QCD36" s="735"/>
      <c r="QCE36" s="735"/>
      <c r="QCF36" s="735"/>
      <c r="QCG36" s="735"/>
      <c r="QCH36" s="735"/>
      <c r="QCI36" s="735"/>
      <c r="QCJ36" s="735"/>
      <c r="QCK36" s="735"/>
      <c r="QCL36" s="735"/>
      <c r="QCM36" s="735"/>
      <c r="QCN36" s="735"/>
      <c r="QCO36" s="735"/>
      <c r="QCP36" s="735"/>
      <c r="QCQ36" s="735"/>
      <c r="QCR36" s="735"/>
      <c r="QCS36" s="735"/>
      <c r="QCT36" s="735"/>
      <c r="QCU36" s="735"/>
      <c r="QCV36" s="735"/>
      <c r="QCW36" s="735"/>
      <c r="QCX36" s="735"/>
      <c r="QCY36" s="735"/>
      <c r="QCZ36" s="735"/>
      <c r="QDA36" s="735"/>
      <c r="QDB36" s="735"/>
      <c r="QDC36" s="735"/>
      <c r="QDD36" s="735"/>
      <c r="QDE36" s="735"/>
      <c r="QDF36" s="735"/>
      <c r="QDG36" s="735"/>
      <c r="QDH36" s="735"/>
      <c r="QDI36" s="735"/>
      <c r="QDJ36" s="735"/>
      <c r="QDK36" s="735"/>
      <c r="QDL36" s="735"/>
      <c r="QDM36" s="735"/>
      <c r="QDN36" s="735"/>
      <c r="QDO36" s="735"/>
      <c r="QDP36" s="735"/>
      <c r="QDQ36" s="735"/>
      <c r="QDR36" s="735"/>
      <c r="QDS36" s="735"/>
      <c r="QDT36" s="735"/>
      <c r="QDU36" s="735"/>
      <c r="QDV36" s="735"/>
      <c r="QDW36" s="735"/>
      <c r="QDX36" s="735"/>
      <c r="QDY36" s="735"/>
      <c r="QDZ36" s="735"/>
      <c r="QEA36" s="735"/>
      <c r="QEB36" s="735"/>
      <c r="QEC36" s="735"/>
      <c r="QED36" s="735"/>
      <c r="QEE36" s="735"/>
      <c r="QEF36" s="735"/>
      <c r="QEG36" s="735"/>
      <c r="QEH36" s="735"/>
      <c r="QEI36" s="735"/>
      <c r="QEJ36" s="735"/>
      <c r="QEK36" s="735"/>
      <c r="QEL36" s="735"/>
      <c r="QEM36" s="735"/>
      <c r="QEN36" s="735"/>
      <c r="QEO36" s="735"/>
      <c r="QEP36" s="735"/>
      <c r="QEQ36" s="735"/>
      <c r="QER36" s="735"/>
      <c r="QES36" s="735"/>
      <c r="QET36" s="735"/>
      <c r="QEU36" s="735"/>
      <c r="QEV36" s="735"/>
      <c r="QEW36" s="735"/>
      <c r="QEX36" s="735"/>
      <c r="QEY36" s="735"/>
      <c r="QEZ36" s="735"/>
      <c r="QFA36" s="735"/>
      <c r="QFB36" s="735"/>
      <c r="QFC36" s="735"/>
      <c r="QFD36" s="735"/>
      <c r="QFE36" s="735"/>
      <c r="QFF36" s="735"/>
      <c r="QFG36" s="735"/>
      <c r="QFH36" s="735"/>
      <c r="QFI36" s="735"/>
      <c r="QFJ36" s="735"/>
      <c r="QFK36" s="735"/>
      <c r="QFL36" s="735"/>
      <c r="QFM36" s="735"/>
      <c r="QFN36" s="735"/>
      <c r="QFO36" s="735"/>
      <c r="QFP36" s="735"/>
      <c r="QFQ36" s="735"/>
      <c r="QFR36" s="735"/>
      <c r="QFS36" s="735"/>
      <c r="QFT36" s="735"/>
      <c r="QFU36" s="735"/>
      <c r="QFV36" s="735"/>
      <c r="QFW36" s="735"/>
      <c r="QFX36" s="735"/>
      <c r="QFY36" s="735"/>
      <c r="QFZ36" s="735"/>
      <c r="QGA36" s="735"/>
      <c r="QGB36" s="735"/>
      <c r="QGC36" s="735"/>
      <c r="QGD36" s="735"/>
      <c r="QGE36" s="735"/>
      <c r="QGF36" s="735"/>
      <c r="QGG36" s="735"/>
      <c r="QGH36" s="735"/>
      <c r="QGI36" s="735"/>
      <c r="QGJ36" s="735"/>
      <c r="QGK36" s="735"/>
      <c r="QGL36" s="735"/>
      <c r="QGM36" s="735"/>
      <c r="QGN36" s="735"/>
      <c r="QGO36" s="735"/>
      <c r="QGP36" s="735"/>
      <c r="QGQ36" s="735"/>
      <c r="QGR36" s="735"/>
      <c r="QGS36" s="735"/>
      <c r="QGT36" s="735"/>
      <c r="QGU36" s="735"/>
      <c r="QGV36" s="735"/>
      <c r="QGW36" s="735"/>
      <c r="QGX36" s="735"/>
      <c r="QGY36" s="735"/>
      <c r="QGZ36" s="735"/>
      <c r="QHA36" s="735"/>
      <c r="QHB36" s="735"/>
      <c r="QHC36" s="735"/>
      <c r="QHD36" s="735"/>
      <c r="QHE36" s="735"/>
      <c r="QHF36" s="735"/>
      <c r="QHG36" s="735"/>
      <c r="QHH36" s="735"/>
      <c r="QHI36" s="735"/>
      <c r="QHJ36" s="735"/>
      <c r="QHK36" s="735"/>
      <c r="QHL36" s="735"/>
      <c r="QHM36" s="735"/>
      <c r="QHN36" s="735"/>
      <c r="QHO36" s="735"/>
      <c r="QHP36" s="735"/>
      <c r="QHQ36" s="735"/>
      <c r="QHR36" s="735"/>
      <c r="QHS36" s="735"/>
      <c r="QHT36" s="735"/>
      <c r="QHU36" s="735"/>
      <c r="QHV36" s="735"/>
      <c r="QHW36" s="735"/>
      <c r="QHX36" s="735"/>
      <c r="QHY36" s="735"/>
      <c r="QHZ36" s="735"/>
      <c r="QIA36" s="735"/>
      <c r="QIB36" s="735"/>
      <c r="QIC36" s="735"/>
      <c r="QID36" s="735"/>
      <c r="QIE36" s="735"/>
      <c r="QIF36" s="735"/>
      <c r="QIG36" s="735"/>
      <c r="QIH36" s="735"/>
      <c r="QII36" s="735"/>
      <c r="QIJ36" s="735"/>
      <c r="QIK36" s="735"/>
      <c r="QIL36" s="735"/>
      <c r="QIM36" s="735"/>
      <c r="QIN36" s="735"/>
      <c r="QIO36" s="735"/>
      <c r="QIP36" s="735"/>
      <c r="QIQ36" s="735"/>
      <c r="QIR36" s="735"/>
      <c r="QIS36" s="735"/>
      <c r="QIT36" s="735"/>
      <c r="QIU36" s="735"/>
      <c r="QIV36" s="735"/>
      <c r="QIW36" s="735"/>
      <c r="QIX36" s="735"/>
      <c r="QIY36" s="735"/>
      <c r="QIZ36" s="735"/>
      <c r="QJA36" s="735"/>
      <c r="QJB36" s="735"/>
      <c r="QJC36" s="735"/>
      <c r="QJD36" s="735"/>
      <c r="QJE36" s="735"/>
      <c r="QJF36" s="735"/>
      <c r="QJG36" s="735"/>
      <c r="QJH36" s="735"/>
      <c r="QJI36" s="735"/>
      <c r="QJJ36" s="735"/>
      <c r="QJK36" s="735"/>
      <c r="QJL36" s="735"/>
      <c r="QJM36" s="735"/>
      <c r="QJN36" s="735"/>
      <c r="QJO36" s="735"/>
      <c r="QJP36" s="735"/>
      <c r="QJQ36" s="735"/>
      <c r="QJR36" s="735"/>
      <c r="QJS36" s="735"/>
      <c r="QJT36" s="735"/>
      <c r="QJU36" s="735"/>
      <c r="QJV36" s="735"/>
      <c r="QJW36" s="735"/>
      <c r="QJX36" s="735"/>
      <c r="QJY36" s="735"/>
      <c r="QJZ36" s="735"/>
      <c r="QKA36" s="735"/>
      <c r="QKB36" s="735"/>
      <c r="QKC36" s="735"/>
      <c r="QKD36" s="735"/>
      <c r="QKE36" s="735"/>
      <c r="QKF36" s="735"/>
      <c r="QKG36" s="735"/>
      <c r="QKH36" s="735"/>
      <c r="QKI36" s="735"/>
      <c r="QKJ36" s="735"/>
      <c r="QKK36" s="735"/>
      <c r="QKL36" s="735"/>
      <c r="QKM36" s="735"/>
      <c r="QKN36" s="735"/>
      <c r="QKO36" s="735"/>
      <c r="QKP36" s="735"/>
      <c r="QKQ36" s="735"/>
      <c r="QKR36" s="735"/>
      <c r="QKS36" s="735"/>
      <c r="QKT36" s="735"/>
      <c r="QKU36" s="735"/>
      <c r="QKV36" s="735"/>
      <c r="QKW36" s="735"/>
      <c r="QKX36" s="735"/>
      <c r="QKY36" s="735"/>
      <c r="QKZ36" s="735"/>
      <c r="QLA36" s="735"/>
      <c r="QLB36" s="735"/>
      <c r="QLC36" s="735"/>
      <c r="QLD36" s="735"/>
      <c r="QLE36" s="735"/>
      <c r="QLF36" s="735"/>
      <c r="QLG36" s="735"/>
      <c r="QLH36" s="735"/>
      <c r="QLI36" s="735"/>
      <c r="QLJ36" s="735"/>
      <c r="QLK36" s="735"/>
      <c r="QLL36" s="735"/>
      <c r="QLM36" s="735"/>
      <c r="QLN36" s="735"/>
      <c r="QLO36" s="735"/>
      <c r="QLP36" s="735"/>
      <c r="QLQ36" s="735"/>
      <c r="QLR36" s="735"/>
      <c r="QLS36" s="735"/>
      <c r="QLT36" s="735"/>
      <c r="QLU36" s="735"/>
      <c r="QLV36" s="735"/>
      <c r="QLW36" s="735"/>
      <c r="QLX36" s="735"/>
      <c r="QLY36" s="735"/>
      <c r="QLZ36" s="735"/>
      <c r="QMA36" s="735"/>
      <c r="QMB36" s="735"/>
      <c r="QMC36" s="735"/>
      <c r="QMD36" s="735"/>
      <c r="QME36" s="735"/>
      <c r="QMF36" s="735"/>
      <c r="QMG36" s="735"/>
      <c r="QMH36" s="735"/>
      <c r="QMI36" s="735"/>
      <c r="QMJ36" s="735"/>
      <c r="QMK36" s="735"/>
      <c r="QML36" s="735"/>
      <c r="QMM36" s="735"/>
      <c r="QMN36" s="735"/>
      <c r="QMO36" s="735"/>
      <c r="QMP36" s="735"/>
      <c r="QMQ36" s="735"/>
      <c r="QMR36" s="735"/>
      <c r="QMS36" s="735"/>
      <c r="QMT36" s="735"/>
      <c r="QMU36" s="735"/>
      <c r="QMV36" s="735"/>
      <c r="QMW36" s="735"/>
      <c r="QMX36" s="735"/>
      <c r="QMY36" s="735"/>
      <c r="QMZ36" s="735"/>
      <c r="QNA36" s="735"/>
      <c r="QNB36" s="735"/>
      <c r="QNC36" s="735"/>
      <c r="QND36" s="735"/>
      <c r="QNE36" s="735"/>
      <c r="QNF36" s="735"/>
      <c r="QNG36" s="735"/>
      <c r="QNH36" s="735"/>
      <c r="QNI36" s="735"/>
      <c r="QNJ36" s="735"/>
      <c r="QNK36" s="735"/>
      <c r="QNL36" s="735"/>
      <c r="QNM36" s="735"/>
      <c r="QNN36" s="735"/>
      <c r="QNO36" s="735"/>
      <c r="QNP36" s="735"/>
      <c r="QNQ36" s="735"/>
      <c r="QNR36" s="735"/>
      <c r="QNS36" s="735"/>
      <c r="QNT36" s="735"/>
      <c r="QNU36" s="735"/>
      <c r="QNV36" s="735"/>
      <c r="QNW36" s="735"/>
      <c r="QNX36" s="735"/>
      <c r="QNY36" s="735"/>
      <c r="QNZ36" s="735"/>
      <c r="QOA36" s="735"/>
      <c r="QOB36" s="735"/>
      <c r="QOC36" s="735"/>
      <c r="QOD36" s="735"/>
      <c r="QOE36" s="735"/>
      <c r="QOF36" s="735"/>
      <c r="QOG36" s="735"/>
      <c r="QOH36" s="735"/>
      <c r="QOI36" s="735"/>
      <c r="QOJ36" s="735"/>
      <c r="QOK36" s="735"/>
      <c r="QOL36" s="735"/>
      <c r="QOM36" s="735"/>
      <c r="QON36" s="735"/>
      <c r="QOO36" s="735"/>
      <c r="QOP36" s="735"/>
      <c r="QOQ36" s="735"/>
      <c r="QOR36" s="735"/>
      <c r="QOS36" s="735"/>
      <c r="QOT36" s="735"/>
      <c r="QOU36" s="735"/>
      <c r="QOV36" s="735"/>
      <c r="QOW36" s="735"/>
      <c r="QOX36" s="735"/>
      <c r="QOY36" s="735"/>
      <c r="QOZ36" s="735"/>
      <c r="QPA36" s="735"/>
      <c r="QPB36" s="735"/>
      <c r="QPC36" s="735"/>
      <c r="QPD36" s="735"/>
      <c r="QPE36" s="735"/>
      <c r="QPF36" s="735"/>
      <c r="QPG36" s="735"/>
      <c r="QPH36" s="735"/>
      <c r="QPI36" s="735"/>
      <c r="QPJ36" s="735"/>
      <c r="QPK36" s="735"/>
      <c r="QPL36" s="735"/>
      <c r="QPM36" s="735"/>
      <c r="QPN36" s="735"/>
      <c r="QPO36" s="735"/>
      <c r="QPP36" s="735"/>
      <c r="QPQ36" s="735"/>
      <c r="QPR36" s="735"/>
      <c r="QPS36" s="735"/>
      <c r="QPT36" s="735"/>
      <c r="QPU36" s="735"/>
      <c r="QPV36" s="735"/>
      <c r="QPW36" s="735"/>
      <c r="QPX36" s="735"/>
      <c r="QPY36" s="735"/>
      <c r="QPZ36" s="735"/>
      <c r="QQA36" s="735"/>
      <c r="QQB36" s="735"/>
      <c r="QQC36" s="735"/>
      <c r="QQD36" s="735"/>
      <c r="QQE36" s="735"/>
      <c r="QQF36" s="735"/>
      <c r="QQG36" s="735"/>
      <c r="QQH36" s="735"/>
      <c r="QQI36" s="735"/>
      <c r="QQJ36" s="735"/>
      <c r="QQK36" s="735"/>
      <c r="QQL36" s="735"/>
      <c r="QQM36" s="735"/>
      <c r="QQN36" s="735"/>
      <c r="QQO36" s="735"/>
      <c r="QQP36" s="735"/>
      <c r="QQQ36" s="735"/>
      <c r="QQR36" s="735"/>
      <c r="QQS36" s="735"/>
      <c r="QQT36" s="735"/>
      <c r="QQU36" s="735"/>
      <c r="QQV36" s="735"/>
      <c r="QQW36" s="735"/>
      <c r="QQX36" s="735"/>
      <c r="QQY36" s="735"/>
      <c r="QQZ36" s="735"/>
      <c r="QRA36" s="735"/>
      <c r="QRB36" s="735"/>
      <c r="QRC36" s="735"/>
      <c r="QRD36" s="735"/>
      <c r="QRE36" s="735"/>
      <c r="QRF36" s="735"/>
      <c r="QRG36" s="735"/>
      <c r="QRH36" s="735"/>
      <c r="QRI36" s="735"/>
      <c r="QRJ36" s="735"/>
      <c r="QRK36" s="735"/>
      <c r="QRL36" s="735"/>
      <c r="QRM36" s="735"/>
      <c r="QRN36" s="735"/>
      <c r="QRO36" s="735"/>
      <c r="QRP36" s="735"/>
      <c r="QRQ36" s="735"/>
      <c r="QRR36" s="735"/>
      <c r="QRS36" s="735"/>
      <c r="QRT36" s="735"/>
      <c r="QRU36" s="735"/>
      <c r="QRV36" s="735"/>
      <c r="QRW36" s="735"/>
      <c r="QRX36" s="735"/>
      <c r="QRY36" s="735"/>
      <c r="QRZ36" s="735"/>
      <c r="QSA36" s="735"/>
      <c r="QSB36" s="735"/>
      <c r="QSC36" s="735"/>
      <c r="QSD36" s="735"/>
      <c r="QSE36" s="735"/>
      <c r="QSF36" s="735"/>
      <c r="QSG36" s="735"/>
      <c r="QSH36" s="735"/>
      <c r="QSI36" s="735"/>
      <c r="QSJ36" s="735"/>
      <c r="QSK36" s="735"/>
      <c r="QSL36" s="735"/>
      <c r="QSM36" s="735"/>
      <c r="QSN36" s="735"/>
      <c r="QSO36" s="735"/>
      <c r="QSP36" s="735"/>
      <c r="QSQ36" s="735"/>
      <c r="QSR36" s="735"/>
      <c r="QSS36" s="735"/>
      <c r="QST36" s="735"/>
      <c r="QSU36" s="735"/>
      <c r="QSV36" s="735"/>
      <c r="QSW36" s="735"/>
      <c r="QSX36" s="735"/>
      <c r="QSY36" s="735"/>
      <c r="QSZ36" s="735"/>
      <c r="QTA36" s="735"/>
      <c r="QTB36" s="735"/>
      <c r="QTC36" s="735"/>
      <c r="QTD36" s="735"/>
      <c r="QTE36" s="735"/>
      <c r="QTF36" s="735"/>
      <c r="QTG36" s="735"/>
      <c r="QTH36" s="735"/>
      <c r="QTI36" s="735"/>
      <c r="QTJ36" s="735"/>
      <c r="QTK36" s="735"/>
      <c r="QTL36" s="735"/>
      <c r="QTM36" s="735"/>
      <c r="QTN36" s="735"/>
      <c r="QTO36" s="735"/>
      <c r="QTP36" s="735"/>
      <c r="QTQ36" s="735"/>
      <c r="QTR36" s="735"/>
      <c r="QTS36" s="735"/>
      <c r="QTT36" s="735"/>
      <c r="QTU36" s="735"/>
      <c r="QTV36" s="735"/>
      <c r="QTW36" s="735"/>
      <c r="QTX36" s="735"/>
      <c r="QTY36" s="735"/>
      <c r="QTZ36" s="735"/>
      <c r="QUA36" s="735"/>
      <c r="QUB36" s="735"/>
      <c r="QUC36" s="735"/>
      <c r="QUD36" s="735"/>
      <c r="QUE36" s="735"/>
      <c r="QUF36" s="735"/>
      <c r="QUG36" s="735"/>
      <c r="QUH36" s="735"/>
      <c r="QUI36" s="735"/>
      <c r="QUJ36" s="735"/>
      <c r="QUK36" s="735"/>
      <c r="QUL36" s="735"/>
      <c r="QUM36" s="735"/>
      <c r="QUN36" s="735"/>
      <c r="QUO36" s="735"/>
      <c r="QUP36" s="735"/>
      <c r="QUQ36" s="735"/>
      <c r="QUR36" s="735"/>
      <c r="QUS36" s="735"/>
      <c r="QUT36" s="735"/>
      <c r="QUU36" s="735"/>
      <c r="QUV36" s="735"/>
      <c r="QUW36" s="735"/>
      <c r="QUX36" s="735"/>
      <c r="QUY36" s="735"/>
      <c r="QUZ36" s="735"/>
      <c r="QVA36" s="735"/>
      <c r="QVB36" s="735"/>
      <c r="QVC36" s="735"/>
      <c r="QVD36" s="735"/>
      <c r="QVE36" s="735"/>
      <c r="QVF36" s="735"/>
      <c r="QVG36" s="735"/>
      <c r="QVH36" s="735"/>
      <c r="QVI36" s="735"/>
      <c r="QVJ36" s="735"/>
      <c r="QVK36" s="735"/>
      <c r="QVL36" s="735"/>
      <c r="QVM36" s="735"/>
      <c r="QVN36" s="735"/>
      <c r="QVO36" s="735"/>
      <c r="QVP36" s="735"/>
      <c r="QVQ36" s="735"/>
      <c r="QVR36" s="735"/>
      <c r="QVS36" s="735"/>
      <c r="QVT36" s="735"/>
      <c r="QVU36" s="735"/>
      <c r="QVV36" s="735"/>
      <c r="QVW36" s="735"/>
      <c r="QVX36" s="735"/>
      <c r="QVY36" s="735"/>
      <c r="QVZ36" s="735"/>
      <c r="QWA36" s="735"/>
      <c r="QWB36" s="735"/>
      <c r="QWC36" s="735"/>
      <c r="QWD36" s="735"/>
      <c r="QWE36" s="735"/>
      <c r="QWF36" s="735"/>
      <c r="QWG36" s="735"/>
      <c r="QWH36" s="735"/>
      <c r="QWI36" s="735"/>
      <c r="QWJ36" s="735"/>
      <c r="QWK36" s="735"/>
      <c r="QWL36" s="735"/>
      <c r="QWM36" s="735"/>
      <c r="QWN36" s="735"/>
      <c r="QWO36" s="735"/>
      <c r="QWP36" s="735"/>
      <c r="QWQ36" s="735"/>
      <c r="QWR36" s="735"/>
      <c r="QWS36" s="735"/>
      <c r="QWT36" s="735"/>
      <c r="QWU36" s="735"/>
      <c r="QWV36" s="735"/>
      <c r="QWW36" s="735"/>
      <c r="QWX36" s="735"/>
      <c r="QWY36" s="735"/>
      <c r="QWZ36" s="735"/>
      <c r="QXA36" s="735"/>
      <c r="QXB36" s="735"/>
      <c r="QXC36" s="735"/>
      <c r="QXD36" s="735"/>
      <c r="QXE36" s="735"/>
      <c r="QXF36" s="735"/>
      <c r="QXG36" s="735"/>
      <c r="QXH36" s="735"/>
      <c r="QXI36" s="735"/>
      <c r="QXJ36" s="735"/>
      <c r="QXK36" s="735"/>
      <c r="QXL36" s="735"/>
      <c r="QXM36" s="735"/>
      <c r="QXN36" s="735"/>
      <c r="QXO36" s="735"/>
      <c r="QXP36" s="735"/>
      <c r="QXQ36" s="735"/>
      <c r="QXR36" s="735"/>
      <c r="QXS36" s="735"/>
      <c r="QXT36" s="735"/>
      <c r="QXU36" s="735"/>
      <c r="QXV36" s="735"/>
      <c r="QXW36" s="735"/>
      <c r="QXX36" s="735"/>
      <c r="QXY36" s="735"/>
      <c r="QXZ36" s="735"/>
      <c r="QYA36" s="735"/>
      <c r="QYB36" s="735"/>
      <c r="QYC36" s="735"/>
      <c r="QYD36" s="735"/>
      <c r="QYE36" s="735"/>
      <c r="QYF36" s="735"/>
      <c r="QYG36" s="735"/>
      <c r="QYH36" s="735"/>
      <c r="QYI36" s="735"/>
      <c r="QYJ36" s="735"/>
      <c r="QYK36" s="735"/>
      <c r="QYL36" s="735"/>
      <c r="QYM36" s="735"/>
      <c r="QYN36" s="735"/>
      <c r="QYO36" s="735"/>
      <c r="QYP36" s="735"/>
      <c r="QYQ36" s="735"/>
      <c r="QYR36" s="735"/>
      <c r="QYS36" s="735"/>
      <c r="QYT36" s="735"/>
      <c r="QYU36" s="735"/>
      <c r="QYV36" s="735"/>
      <c r="QYW36" s="735"/>
      <c r="QYX36" s="735"/>
      <c r="QYY36" s="735"/>
      <c r="QYZ36" s="735"/>
      <c r="QZA36" s="735"/>
      <c r="QZB36" s="735"/>
      <c r="QZC36" s="735"/>
      <c r="QZD36" s="735"/>
      <c r="QZE36" s="735"/>
      <c r="QZF36" s="735"/>
      <c r="QZG36" s="735"/>
      <c r="QZH36" s="735"/>
      <c r="QZI36" s="735"/>
      <c r="QZJ36" s="735"/>
      <c r="QZK36" s="735"/>
      <c r="QZL36" s="735"/>
      <c r="QZM36" s="735"/>
      <c r="QZN36" s="735"/>
      <c r="QZO36" s="735"/>
      <c r="QZP36" s="735"/>
      <c r="QZQ36" s="735"/>
      <c r="QZR36" s="735"/>
      <c r="QZS36" s="735"/>
      <c r="QZT36" s="735"/>
      <c r="QZU36" s="735"/>
      <c r="QZV36" s="735"/>
      <c r="QZW36" s="735"/>
      <c r="QZX36" s="735"/>
      <c r="QZY36" s="735"/>
      <c r="QZZ36" s="735"/>
      <c r="RAA36" s="735"/>
      <c r="RAB36" s="735"/>
      <c r="RAC36" s="735"/>
      <c r="RAD36" s="735"/>
      <c r="RAE36" s="735"/>
      <c r="RAF36" s="735"/>
      <c r="RAG36" s="735"/>
      <c r="RAH36" s="735"/>
      <c r="RAI36" s="735"/>
      <c r="RAJ36" s="735"/>
      <c r="RAK36" s="735"/>
      <c r="RAL36" s="735"/>
      <c r="RAM36" s="735"/>
      <c r="RAN36" s="735"/>
      <c r="RAO36" s="735"/>
      <c r="RAP36" s="735"/>
      <c r="RAQ36" s="735"/>
      <c r="RAR36" s="735"/>
      <c r="RAS36" s="735"/>
      <c r="RAT36" s="735"/>
      <c r="RAU36" s="735"/>
      <c r="RAV36" s="735"/>
      <c r="RAW36" s="735"/>
      <c r="RAX36" s="735"/>
      <c r="RAY36" s="735"/>
      <c r="RAZ36" s="735"/>
      <c r="RBA36" s="735"/>
      <c r="RBB36" s="735"/>
      <c r="RBC36" s="735"/>
      <c r="RBD36" s="735"/>
      <c r="RBE36" s="735"/>
      <c r="RBF36" s="735"/>
      <c r="RBG36" s="735"/>
      <c r="RBH36" s="735"/>
      <c r="RBI36" s="735"/>
      <c r="RBJ36" s="735"/>
      <c r="RBK36" s="735"/>
      <c r="RBL36" s="735"/>
      <c r="RBM36" s="735"/>
      <c r="RBN36" s="735"/>
      <c r="RBO36" s="735"/>
      <c r="RBP36" s="735"/>
      <c r="RBQ36" s="735"/>
      <c r="RBR36" s="735"/>
      <c r="RBS36" s="735"/>
      <c r="RBT36" s="735"/>
      <c r="RBU36" s="735"/>
      <c r="RBV36" s="735"/>
      <c r="RBW36" s="735"/>
      <c r="RBX36" s="735"/>
      <c r="RBY36" s="735"/>
      <c r="RBZ36" s="735"/>
      <c r="RCA36" s="735"/>
      <c r="RCB36" s="735"/>
      <c r="RCC36" s="735"/>
      <c r="RCD36" s="735"/>
      <c r="RCE36" s="735"/>
      <c r="RCF36" s="735"/>
      <c r="RCG36" s="735"/>
      <c r="RCH36" s="735"/>
      <c r="RCI36" s="735"/>
      <c r="RCJ36" s="735"/>
      <c r="RCK36" s="735"/>
      <c r="RCL36" s="735"/>
      <c r="RCM36" s="735"/>
      <c r="RCN36" s="735"/>
      <c r="RCO36" s="735"/>
      <c r="RCP36" s="735"/>
      <c r="RCQ36" s="735"/>
      <c r="RCR36" s="735"/>
      <c r="RCS36" s="735"/>
      <c r="RCT36" s="735"/>
      <c r="RCU36" s="735"/>
      <c r="RCV36" s="735"/>
      <c r="RCW36" s="735"/>
      <c r="RCX36" s="735"/>
      <c r="RCY36" s="735"/>
      <c r="RCZ36" s="735"/>
      <c r="RDA36" s="735"/>
      <c r="RDB36" s="735"/>
      <c r="RDC36" s="735"/>
      <c r="RDD36" s="735"/>
      <c r="RDE36" s="735"/>
      <c r="RDF36" s="735"/>
      <c r="RDG36" s="735"/>
      <c r="RDH36" s="735"/>
      <c r="RDI36" s="735"/>
      <c r="RDJ36" s="735"/>
      <c r="RDK36" s="735"/>
      <c r="RDL36" s="735"/>
      <c r="RDM36" s="735"/>
      <c r="RDN36" s="735"/>
      <c r="RDO36" s="735"/>
      <c r="RDP36" s="735"/>
      <c r="RDQ36" s="735"/>
      <c r="RDR36" s="735"/>
      <c r="RDS36" s="735"/>
      <c r="RDT36" s="735"/>
      <c r="RDU36" s="735"/>
      <c r="RDV36" s="735"/>
      <c r="RDW36" s="735"/>
      <c r="RDX36" s="735"/>
      <c r="RDY36" s="735"/>
      <c r="RDZ36" s="735"/>
      <c r="REA36" s="735"/>
      <c r="REB36" s="735"/>
      <c r="REC36" s="735"/>
      <c r="RED36" s="735"/>
      <c r="REE36" s="735"/>
      <c r="REF36" s="735"/>
      <c r="REG36" s="735"/>
      <c r="REH36" s="735"/>
      <c r="REI36" s="735"/>
      <c r="REJ36" s="735"/>
      <c r="REK36" s="735"/>
      <c r="REL36" s="735"/>
      <c r="REM36" s="735"/>
      <c r="REN36" s="735"/>
      <c r="REO36" s="735"/>
      <c r="REP36" s="735"/>
      <c r="REQ36" s="735"/>
      <c r="RER36" s="735"/>
      <c r="RES36" s="735"/>
      <c r="RET36" s="735"/>
      <c r="REU36" s="735"/>
      <c r="REV36" s="735"/>
      <c r="REW36" s="735"/>
      <c r="REX36" s="735"/>
      <c r="REY36" s="735"/>
      <c r="REZ36" s="735"/>
      <c r="RFA36" s="735"/>
      <c r="RFB36" s="735"/>
      <c r="RFC36" s="735"/>
      <c r="RFD36" s="735"/>
      <c r="RFE36" s="735"/>
      <c r="RFF36" s="735"/>
      <c r="RFG36" s="735"/>
      <c r="RFH36" s="735"/>
      <c r="RFI36" s="735"/>
      <c r="RFJ36" s="735"/>
      <c r="RFK36" s="735"/>
      <c r="RFL36" s="735"/>
      <c r="RFM36" s="735"/>
      <c r="RFN36" s="735"/>
      <c r="RFO36" s="735"/>
      <c r="RFP36" s="735"/>
      <c r="RFQ36" s="735"/>
      <c r="RFR36" s="735"/>
      <c r="RFS36" s="735"/>
      <c r="RFT36" s="735"/>
      <c r="RFU36" s="735"/>
      <c r="RFV36" s="735"/>
      <c r="RFW36" s="735"/>
      <c r="RFX36" s="735"/>
      <c r="RFY36" s="735"/>
      <c r="RFZ36" s="735"/>
      <c r="RGA36" s="735"/>
      <c r="RGB36" s="735"/>
      <c r="RGC36" s="735"/>
      <c r="RGD36" s="735"/>
      <c r="RGE36" s="735"/>
      <c r="RGF36" s="735"/>
      <c r="RGG36" s="735"/>
      <c r="RGH36" s="735"/>
      <c r="RGI36" s="735"/>
      <c r="RGJ36" s="735"/>
      <c r="RGK36" s="735"/>
      <c r="RGL36" s="735"/>
      <c r="RGM36" s="735"/>
      <c r="RGN36" s="735"/>
      <c r="RGO36" s="735"/>
      <c r="RGP36" s="735"/>
      <c r="RGQ36" s="735"/>
      <c r="RGR36" s="735"/>
      <c r="RGS36" s="735"/>
      <c r="RGT36" s="735"/>
      <c r="RGU36" s="735"/>
      <c r="RGV36" s="735"/>
      <c r="RGW36" s="735"/>
      <c r="RGX36" s="735"/>
      <c r="RGY36" s="735"/>
      <c r="RGZ36" s="735"/>
      <c r="RHA36" s="735"/>
      <c r="RHB36" s="735"/>
      <c r="RHC36" s="735"/>
      <c r="RHD36" s="735"/>
      <c r="RHE36" s="735"/>
      <c r="RHF36" s="735"/>
      <c r="RHG36" s="735"/>
      <c r="RHH36" s="735"/>
      <c r="RHI36" s="735"/>
      <c r="RHJ36" s="735"/>
      <c r="RHK36" s="735"/>
      <c r="RHL36" s="735"/>
      <c r="RHM36" s="735"/>
      <c r="RHN36" s="735"/>
      <c r="RHO36" s="735"/>
      <c r="RHP36" s="735"/>
      <c r="RHQ36" s="735"/>
      <c r="RHR36" s="735"/>
      <c r="RHS36" s="735"/>
      <c r="RHT36" s="735"/>
      <c r="RHU36" s="735"/>
      <c r="RHV36" s="735"/>
      <c r="RHW36" s="735"/>
      <c r="RHX36" s="735"/>
      <c r="RHY36" s="735"/>
      <c r="RHZ36" s="735"/>
      <c r="RIA36" s="735"/>
      <c r="RIB36" s="735"/>
      <c r="RIC36" s="735"/>
      <c r="RID36" s="735"/>
      <c r="RIE36" s="735"/>
      <c r="RIF36" s="735"/>
      <c r="RIG36" s="735"/>
      <c r="RIH36" s="735"/>
      <c r="RII36" s="735"/>
      <c r="RIJ36" s="735"/>
      <c r="RIK36" s="735"/>
      <c r="RIL36" s="735"/>
      <c r="RIM36" s="735"/>
      <c r="RIN36" s="735"/>
      <c r="RIO36" s="735"/>
      <c r="RIP36" s="735"/>
      <c r="RIQ36" s="735"/>
      <c r="RIR36" s="735"/>
      <c r="RIS36" s="735"/>
      <c r="RIT36" s="735"/>
      <c r="RIU36" s="735"/>
      <c r="RIV36" s="735"/>
      <c r="RIW36" s="735"/>
      <c r="RIX36" s="735"/>
      <c r="RIY36" s="735"/>
      <c r="RIZ36" s="735"/>
      <c r="RJA36" s="735"/>
      <c r="RJB36" s="735"/>
      <c r="RJC36" s="735"/>
      <c r="RJD36" s="735"/>
      <c r="RJE36" s="735"/>
      <c r="RJF36" s="735"/>
      <c r="RJG36" s="735"/>
      <c r="RJH36" s="735"/>
      <c r="RJI36" s="735"/>
      <c r="RJJ36" s="735"/>
      <c r="RJK36" s="735"/>
      <c r="RJL36" s="735"/>
      <c r="RJM36" s="735"/>
      <c r="RJN36" s="735"/>
      <c r="RJO36" s="735"/>
      <c r="RJP36" s="735"/>
      <c r="RJQ36" s="735"/>
      <c r="RJR36" s="735"/>
      <c r="RJS36" s="735"/>
      <c r="RJT36" s="735"/>
      <c r="RJU36" s="735"/>
      <c r="RJV36" s="735"/>
      <c r="RJW36" s="735"/>
      <c r="RJX36" s="735"/>
      <c r="RJY36" s="735"/>
      <c r="RJZ36" s="735"/>
      <c r="RKA36" s="735"/>
      <c r="RKB36" s="735"/>
      <c r="RKC36" s="735"/>
      <c r="RKD36" s="735"/>
      <c r="RKE36" s="735"/>
      <c r="RKF36" s="735"/>
      <c r="RKG36" s="735"/>
      <c r="RKH36" s="735"/>
      <c r="RKI36" s="735"/>
      <c r="RKJ36" s="735"/>
      <c r="RKK36" s="735"/>
      <c r="RKL36" s="735"/>
      <c r="RKM36" s="735"/>
      <c r="RKN36" s="735"/>
      <c r="RKO36" s="735"/>
      <c r="RKP36" s="735"/>
      <c r="RKQ36" s="735"/>
      <c r="RKR36" s="735"/>
      <c r="RKS36" s="735"/>
      <c r="RKT36" s="735"/>
      <c r="RKU36" s="735"/>
      <c r="RKV36" s="735"/>
      <c r="RKW36" s="735"/>
      <c r="RKX36" s="735"/>
      <c r="RKY36" s="735"/>
      <c r="RKZ36" s="735"/>
      <c r="RLA36" s="735"/>
      <c r="RLB36" s="735"/>
      <c r="RLC36" s="735"/>
      <c r="RLD36" s="735"/>
      <c r="RLE36" s="735"/>
      <c r="RLF36" s="735"/>
      <c r="RLG36" s="735"/>
      <c r="RLH36" s="735"/>
      <c r="RLI36" s="735"/>
      <c r="RLJ36" s="735"/>
      <c r="RLK36" s="735"/>
      <c r="RLL36" s="735"/>
      <c r="RLM36" s="735"/>
      <c r="RLN36" s="735"/>
      <c r="RLO36" s="735"/>
      <c r="RLP36" s="735"/>
      <c r="RLQ36" s="735"/>
      <c r="RLR36" s="735"/>
      <c r="RLS36" s="735"/>
      <c r="RLT36" s="735"/>
      <c r="RLU36" s="735"/>
      <c r="RLV36" s="735"/>
      <c r="RLW36" s="735"/>
      <c r="RLX36" s="735"/>
      <c r="RLY36" s="735"/>
      <c r="RLZ36" s="735"/>
      <c r="RMA36" s="735"/>
      <c r="RMB36" s="735"/>
      <c r="RMC36" s="735"/>
      <c r="RMD36" s="735"/>
      <c r="RME36" s="735"/>
      <c r="RMF36" s="735"/>
      <c r="RMG36" s="735"/>
      <c r="RMH36" s="735"/>
      <c r="RMI36" s="735"/>
      <c r="RMJ36" s="735"/>
      <c r="RMK36" s="735"/>
      <c r="RML36" s="735"/>
      <c r="RMM36" s="735"/>
      <c r="RMN36" s="735"/>
      <c r="RMO36" s="735"/>
      <c r="RMP36" s="735"/>
      <c r="RMQ36" s="735"/>
      <c r="RMR36" s="735"/>
      <c r="RMS36" s="735"/>
      <c r="RMT36" s="735"/>
      <c r="RMU36" s="735"/>
      <c r="RMV36" s="735"/>
      <c r="RMW36" s="735"/>
      <c r="RMX36" s="735"/>
      <c r="RMY36" s="735"/>
      <c r="RMZ36" s="735"/>
      <c r="RNA36" s="735"/>
      <c r="RNB36" s="735"/>
      <c r="RNC36" s="735"/>
      <c r="RND36" s="735"/>
      <c r="RNE36" s="735"/>
      <c r="RNF36" s="735"/>
      <c r="RNG36" s="735"/>
      <c r="RNH36" s="735"/>
      <c r="RNI36" s="735"/>
      <c r="RNJ36" s="735"/>
      <c r="RNK36" s="735"/>
      <c r="RNL36" s="735"/>
      <c r="RNM36" s="735"/>
      <c r="RNN36" s="735"/>
      <c r="RNO36" s="735"/>
      <c r="RNP36" s="735"/>
      <c r="RNQ36" s="735"/>
      <c r="RNR36" s="735"/>
      <c r="RNS36" s="735"/>
      <c r="RNT36" s="735"/>
      <c r="RNU36" s="735"/>
      <c r="RNV36" s="735"/>
      <c r="RNW36" s="735"/>
      <c r="RNX36" s="735"/>
      <c r="RNY36" s="735"/>
      <c r="RNZ36" s="735"/>
      <c r="ROA36" s="735"/>
      <c r="ROB36" s="735"/>
      <c r="ROC36" s="735"/>
      <c r="ROD36" s="735"/>
      <c r="ROE36" s="735"/>
      <c r="ROF36" s="735"/>
      <c r="ROG36" s="735"/>
      <c r="ROH36" s="735"/>
      <c r="ROI36" s="735"/>
      <c r="ROJ36" s="735"/>
      <c r="ROK36" s="735"/>
      <c r="ROL36" s="735"/>
      <c r="ROM36" s="735"/>
      <c r="RON36" s="735"/>
      <c r="ROO36" s="735"/>
      <c r="ROP36" s="735"/>
      <c r="ROQ36" s="735"/>
      <c r="ROR36" s="735"/>
      <c r="ROS36" s="735"/>
      <c r="ROT36" s="735"/>
      <c r="ROU36" s="735"/>
      <c r="ROV36" s="735"/>
      <c r="ROW36" s="735"/>
      <c r="ROX36" s="735"/>
      <c r="ROY36" s="735"/>
      <c r="ROZ36" s="735"/>
      <c r="RPA36" s="735"/>
      <c r="RPB36" s="735"/>
      <c r="RPC36" s="735"/>
      <c r="RPD36" s="735"/>
      <c r="RPE36" s="735"/>
      <c r="RPF36" s="735"/>
      <c r="RPG36" s="735"/>
      <c r="RPH36" s="735"/>
      <c r="RPI36" s="735"/>
      <c r="RPJ36" s="735"/>
      <c r="RPK36" s="735"/>
      <c r="RPL36" s="735"/>
      <c r="RPM36" s="735"/>
      <c r="RPN36" s="735"/>
      <c r="RPO36" s="735"/>
      <c r="RPP36" s="735"/>
      <c r="RPQ36" s="735"/>
      <c r="RPR36" s="735"/>
      <c r="RPS36" s="735"/>
      <c r="RPT36" s="735"/>
      <c r="RPU36" s="735"/>
      <c r="RPV36" s="735"/>
      <c r="RPW36" s="735"/>
      <c r="RPX36" s="735"/>
      <c r="RPY36" s="735"/>
      <c r="RPZ36" s="735"/>
      <c r="RQA36" s="735"/>
      <c r="RQB36" s="735"/>
      <c r="RQC36" s="735"/>
      <c r="RQD36" s="735"/>
      <c r="RQE36" s="735"/>
      <c r="RQF36" s="735"/>
      <c r="RQG36" s="735"/>
      <c r="RQH36" s="735"/>
      <c r="RQI36" s="735"/>
      <c r="RQJ36" s="735"/>
      <c r="RQK36" s="735"/>
      <c r="RQL36" s="735"/>
      <c r="RQM36" s="735"/>
      <c r="RQN36" s="735"/>
      <c r="RQO36" s="735"/>
      <c r="RQP36" s="735"/>
      <c r="RQQ36" s="735"/>
      <c r="RQR36" s="735"/>
      <c r="RQS36" s="735"/>
      <c r="RQT36" s="735"/>
      <c r="RQU36" s="735"/>
      <c r="RQV36" s="735"/>
      <c r="RQW36" s="735"/>
      <c r="RQX36" s="735"/>
      <c r="RQY36" s="735"/>
      <c r="RQZ36" s="735"/>
      <c r="RRA36" s="735"/>
      <c r="RRB36" s="735"/>
      <c r="RRC36" s="735"/>
      <c r="RRD36" s="735"/>
      <c r="RRE36" s="735"/>
      <c r="RRF36" s="735"/>
      <c r="RRG36" s="735"/>
      <c r="RRH36" s="735"/>
      <c r="RRI36" s="735"/>
      <c r="RRJ36" s="735"/>
      <c r="RRK36" s="735"/>
      <c r="RRL36" s="735"/>
      <c r="RRM36" s="735"/>
      <c r="RRN36" s="735"/>
      <c r="RRO36" s="735"/>
      <c r="RRP36" s="735"/>
      <c r="RRQ36" s="735"/>
      <c r="RRR36" s="735"/>
      <c r="RRS36" s="735"/>
      <c r="RRT36" s="735"/>
      <c r="RRU36" s="735"/>
      <c r="RRV36" s="735"/>
      <c r="RRW36" s="735"/>
      <c r="RRX36" s="735"/>
      <c r="RRY36" s="735"/>
      <c r="RRZ36" s="735"/>
      <c r="RSA36" s="735"/>
      <c r="RSB36" s="735"/>
      <c r="RSC36" s="735"/>
      <c r="RSD36" s="735"/>
      <c r="RSE36" s="735"/>
      <c r="RSF36" s="735"/>
      <c r="RSG36" s="735"/>
      <c r="RSH36" s="735"/>
      <c r="RSI36" s="735"/>
      <c r="RSJ36" s="735"/>
      <c r="RSK36" s="735"/>
      <c r="RSL36" s="735"/>
      <c r="RSM36" s="735"/>
      <c r="RSN36" s="735"/>
      <c r="RSO36" s="735"/>
      <c r="RSP36" s="735"/>
      <c r="RSQ36" s="735"/>
      <c r="RSR36" s="735"/>
      <c r="RSS36" s="735"/>
      <c r="RST36" s="735"/>
      <c r="RSU36" s="735"/>
      <c r="RSV36" s="735"/>
      <c r="RSW36" s="735"/>
      <c r="RSX36" s="735"/>
      <c r="RSY36" s="735"/>
      <c r="RSZ36" s="735"/>
      <c r="RTA36" s="735"/>
      <c r="RTB36" s="735"/>
      <c r="RTC36" s="735"/>
      <c r="RTD36" s="735"/>
      <c r="RTE36" s="735"/>
      <c r="RTF36" s="735"/>
      <c r="RTG36" s="735"/>
      <c r="RTH36" s="735"/>
      <c r="RTI36" s="735"/>
      <c r="RTJ36" s="735"/>
      <c r="RTK36" s="735"/>
      <c r="RTL36" s="735"/>
      <c r="RTM36" s="735"/>
      <c r="RTN36" s="735"/>
      <c r="RTO36" s="735"/>
      <c r="RTP36" s="735"/>
      <c r="RTQ36" s="735"/>
      <c r="RTR36" s="735"/>
      <c r="RTS36" s="735"/>
      <c r="RTT36" s="735"/>
      <c r="RTU36" s="735"/>
      <c r="RTV36" s="735"/>
      <c r="RTW36" s="735"/>
      <c r="RTX36" s="735"/>
      <c r="RTY36" s="735"/>
      <c r="RTZ36" s="735"/>
      <c r="RUA36" s="735"/>
      <c r="RUB36" s="735"/>
      <c r="RUC36" s="735"/>
      <c r="RUD36" s="735"/>
      <c r="RUE36" s="735"/>
      <c r="RUF36" s="735"/>
      <c r="RUG36" s="735"/>
      <c r="RUH36" s="735"/>
      <c r="RUI36" s="735"/>
      <c r="RUJ36" s="735"/>
      <c r="RUK36" s="735"/>
      <c r="RUL36" s="735"/>
      <c r="RUM36" s="735"/>
      <c r="RUN36" s="735"/>
      <c r="RUO36" s="735"/>
      <c r="RUP36" s="735"/>
      <c r="RUQ36" s="735"/>
      <c r="RUR36" s="735"/>
      <c r="RUS36" s="735"/>
      <c r="RUT36" s="735"/>
      <c r="RUU36" s="735"/>
      <c r="RUV36" s="735"/>
      <c r="RUW36" s="735"/>
      <c r="RUX36" s="735"/>
      <c r="RUY36" s="735"/>
      <c r="RUZ36" s="735"/>
      <c r="RVA36" s="735"/>
      <c r="RVB36" s="735"/>
      <c r="RVC36" s="735"/>
      <c r="RVD36" s="735"/>
      <c r="RVE36" s="735"/>
      <c r="RVF36" s="735"/>
      <c r="RVG36" s="735"/>
      <c r="RVH36" s="735"/>
      <c r="RVI36" s="735"/>
      <c r="RVJ36" s="735"/>
      <c r="RVK36" s="735"/>
      <c r="RVL36" s="735"/>
      <c r="RVM36" s="735"/>
      <c r="RVN36" s="735"/>
      <c r="RVO36" s="735"/>
      <c r="RVP36" s="735"/>
      <c r="RVQ36" s="735"/>
      <c r="RVR36" s="735"/>
      <c r="RVS36" s="735"/>
      <c r="RVT36" s="735"/>
      <c r="RVU36" s="735"/>
      <c r="RVV36" s="735"/>
      <c r="RVW36" s="735"/>
      <c r="RVX36" s="735"/>
      <c r="RVY36" s="735"/>
      <c r="RVZ36" s="735"/>
      <c r="RWA36" s="735"/>
      <c r="RWB36" s="735"/>
      <c r="RWC36" s="735"/>
      <c r="RWD36" s="735"/>
      <c r="RWE36" s="735"/>
      <c r="RWF36" s="735"/>
      <c r="RWG36" s="735"/>
      <c r="RWH36" s="735"/>
      <c r="RWI36" s="735"/>
      <c r="RWJ36" s="735"/>
      <c r="RWK36" s="735"/>
      <c r="RWL36" s="735"/>
      <c r="RWM36" s="735"/>
      <c r="RWN36" s="735"/>
      <c r="RWO36" s="735"/>
      <c r="RWP36" s="735"/>
      <c r="RWQ36" s="735"/>
      <c r="RWR36" s="735"/>
      <c r="RWS36" s="735"/>
      <c r="RWT36" s="735"/>
      <c r="RWU36" s="735"/>
      <c r="RWV36" s="735"/>
      <c r="RWW36" s="735"/>
      <c r="RWX36" s="735"/>
      <c r="RWY36" s="735"/>
      <c r="RWZ36" s="735"/>
      <c r="RXA36" s="735"/>
      <c r="RXB36" s="735"/>
      <c r="RXC36" s="735"/>
      <c r="RXD36" s="735"/>
      <c r="RXE36" s="735"/>
      <c r="RXF36" s="735"/>
      <c r="RXG36" s="735"/>
      <c r="RXH36" s="735"/>
      <c r="RXI36" s="735"/>
      <c r="RXJ36" s="735"/>
      <c r="RXK36" s="735"/>
      <c r="RXL36" s="735"/>
      <c r="RXM36" s="735"/>
      <c r="RXN36" s="735"/>
      <c r="RXO36" s="735"/>
      <c r="RXP36" s="735"/>
      <c r="RXQ36" s="735"/>
      <c r="RXR36" s="735"/>
      <c r="RXS36" s="735"/>
      <c r="RXT36" s="735"/>
      <c r="RXU36" s="735"/>
      <c r="RXV36" s="735"/>
      <c r="RXW36" s="735"/>
      <c r="RXX36" s="735"/>
      <c r="RXY36" s="735"/>
      <c r="RXZ36" s="735"/>
      <c r="RYA36" s="735"/>
      <c r="RYB36" s="735"/>
      <c r="RYC36" s="735"/>
      <c r="RYD36" s="735"/>
      <c r="RYE36" s="735"/>
      <c r="RYF36" s="735"/>
      <c r="RYG36" s="735"/>
      <c r="RYH36" s="735"/>
      <c r="RYI36" s="735"/>
      <c r="RYJ36" s="735"/>
      <c r="RYK36" s="735"/>
      <c r="RYL36" s="735"/>
      <c r="RYM36" s="735"/>
      <c r="RYN36" s="735"/>
      <c r="RYO36" s="735"/>
      <c r="RYP36" s="735"/>
      <c r="RYQ36" s="735"/>
      <c r="RYR36" s="735"/>
      <c r="RYS36" s="735"/>
      <c r="RYT36" s="735"/>
      <c r="RYU36" s="735"/>
      <c r="RYV36" s="735"/>
      <c r="RYW36" s="735"/>
      <c r="RYX36" s="735"/>
      <c r="RYY36" s="735"/>
      <c r="RYZ36" s="735"/>
      <c r="RZA36" s="735"/>
      <c r="RZB36" s="735"/>
      <c r="RZC36" s="735"/>
      <c r="RZD36" s="735"/>
      <c r="RZE36" s="735"/>
      <c r="RZF36" s="735"/>
      <c r="RZG36" s="735"/>
      <c r="RZH36" s="735"/>
      <c r="RZI36" s="735"/>
      <c r="RZJ36" s="735"/>
      <c r="RZK36" s="735"/>
      <c r="RZL36" s="735"/>
      <c r="RZM36" s="735"/>
      <c r="RZN36" s="735"/>
      <c r="RZO36" s="735"/>
      <c r="RZP36" s="735"/>
      <c r="RZQ36" s="735"/>
      <c r="RZR36" s="735"/>
      <c r="RZS36" s="735"/>
      <c r="RZT36" s="735"/>
      <c r="RZU36" s="735"/>
      <c r="RZV36" s="735"/>
      <c r="RZW36" s="735"/>
      <c r="RZX36" s="735"/>
      <c r="RZY36" s="735"/>
      <c r="RZZ36" s="735"/>
      <c r="SAA36" s="735"/>
      <c r="SAB36" s="735"/>
      <c r="SAC36" s="735"/>
      <c r="SAD36" s="735"/>
      <c r="SAE36" s="735"/>
      <c r="SAF36" s="735"/>
      <c r="SAG36" s="735"/>
      <c r="SAH36" s="735"/>
      <c r="SAI36" s="735"/>
      <c r="SAJ36" s="735"/>
      <c r="SAK36" s="735"/>
      <c r="SAL36" s="735"/>
      <c r="SAM36" s="735"/>
      <c r="SAN36" s="735"/>
      <c r="SAO36" s="735"/>
      <c r="SAP36" s="735"/>
      <c r="SAQ36" s="735"/>
      <c r="SAR36" s="735"/>
      <c r="SAS36" s="735"/>
      <c r="SAT36" s="735"/>
      <c r="SAU36" s="735"/>
      <c r="SAV36" s="735"/>
      <c r="SAW36" s="735"/>
      <c r="SAX36" s="735"/>
      <c r="SAY36" s="735"/>
      <c r="SAZ36" s="735"/>
      <c r="SBA36" s="735"/>
      <c r="SBB36" s="735"/>
      <c r="SBC36" s="735"/>
      <c r="SBD36" s="735"/>
      <c r="SBE36" s="735"/>
      <c r="SBF36" s="735"/>
      <c r="SBG36" s="735"/>
      <c r="SBH36" s="735"/>
      <c r="SBI36" s="735"/>
      <c r="SBJ36" s="735"/>
      <c r="SBK36" s="735"/>
      <c r="SBL36" s="735"/>
      <c r="SBM36" s="735"/>
      <c r="SBN36" s="735"/>
      <c r="SBO36" s="735"/>
      <c r="SBP36" s="735"/>
      <c r="SBQ36" s="735"/>
      <c r="SBR36" s="735"/>
      <c r="SBS36" s="735"/>
      <c r="SBT36" s="735"/>
      <c r="SBU36" s="735"/>
      <c r="SBV36" s="735"/>
      <c r="SBW36" s="735"/>
      <c r="SBX36" s="735"/>
      <c r="SBY36" s="735"/>
      <c r="SBZ36" s="735"/>
      <c r="SCA36" s="735"/>
      <c r="SCB36" s="735"/>
      <c r="SCC36" s="735"/>
      <c r="SCD36" s="735"/>
      <c r="SCE36" s="735"/>
      <c r="SCF36" s="735"/>
      <c r="SCG36" s="735"/>
      <c r="SCH36" s="735"/>
      <c r="SCI36" s="735"/>
      <c r="SCJ36" s="735"/>
      <c r="SCK36" s="735"/>
      <c r="SCL36" s="735"/>
      <c r="SCM36" s="735"/>
      <c r="SCN36" s="735"/>
      <c r="SCO36" s="735"/>
      <c r="SCP36" s="735"/>
      <c r="SCQ36" s="735"/>
      <c r="SCR36" s="735"/>
      <c r="SCS36" s="735"/>
      <c r="SCT36" s="735"/>
      <c r="SCU36" s="735"/>
      <c r="SCV36" s="735"/>
      <c r="SCW36" s="735"/>
      <c r="SCX36" s="735"/>
      <c r="SCY36" s="735"/>
      <c r="SCZ36" s="735"/>
      <c r="SDA36" s="735"/>
      <c r="SDB36" s="735"/>
      <c r="SDC36" s="735"/>
      <c r="SDD36" s="735"/>
      <c r="SDE36" s="735"/>
      <c r="SDF36" s="735"/>
      <c r="SDG36" s="735"/>
      <c r="SDH36" s="735"/>
      <c r="SDI36" s="735"/>
      <c r="SDJ36" s="735"/>
      <c r="SDK36" s="735"/>
      <c r="SDL36" s="735"/>
      <c r="SDM36" s="735"/>
      <c r="SDN36" s="735"/>
      <c r="SDO36" s="735"/>
      <c r="SDP36" s="735"/>
      <c r="SDQ36" s="735"/>
      <c r="SDR36" s="735"/>
      <c r="SDS36" s="735"/>
      <c r="SDT36" s="735"/>
      <c r="SDU36" s="735"/>
      <c r="SDV36" s="735"/>
      <c r="SDW36" s="735"/>
      <c r="SDX36" s="735"/>
      <c r="SDY36" s="735"/>
      <c r="SDZ36" s="735"/>
      <c r="SEA36" s="735"/>
      <c r="SEB36" s="735"/>
      <c r="SEC36" s="735"/>
      <c r="SED36" s="735"/>
      <c r="SEE36" s="735"/>
      <c r="SEF36" s="735"/>
      <c r="SEG36" s="735"/>
      <c r="SEH36" s="735"/>
      <c r="SEI36" s="735"/>
      <c r="SEJ36" s="735"/>
      <c r="SEK36" s="735"/>
      <c r="SEL36" s="735"/>
      <c r="SEM36" s="735"/>
      <c r="SEN36" s="735"/>
      <c r="SEO36" s="735"/>
      <c r="SEP36" s="735"/>
      <c r="SEQ36" s="735"/>
      <c r="SER36" s="735"/>
      <c r="SES36" s="735"/>
      <c r="SET36" s="735"/>
      <c r="SEU36" s="735"/>
      <c r="SEV36" s="735"/>
      <c r="SEW36" s="735"/>
      <c r="SEX36" s="735"/>
      <c r="SEY36" s="735"/>
      <c r="SEZ36" s="735"/>
      <c r="SFA36" s="735"/>
      <c r="SFB36" s="735"/>
      <c r="SFC36" s="735"/>
      <c r="SFD36" s="735"/>
      <c r="SFE36" s="735"/>
      <c r="SFF36" s="735"/>
      <c r="SFG36" s="735"/>
      <c r="SFH36" s="735"/>
      <c r="SFI36" s="735"/>
      <c r="SFJ36" s="735"/>
      <c r="SFK36" s="735"/>
      <c r="SFL36" s="735"/>
      <c r="SFM36" s="735"/>
      <c r="SFN36" s="735"/>
      <c r="SFO36" s="735"/>
      <c r="SFP36" s="735"/>
      <c r="SFQ36" s="735"/>
      <c r="SFR36" s="735"/>
      <c r="SFS36" s="735"/>
      <c r="SFT36" s="735"/>
      <c r="SFU36" s="735"/>
      <c r="SFV36" s="735"/>
      <c r="SFW36" s="735"/>
      <c r="SFX36" s="735"/>
      <c r="SFY36" s="735"/>
      <c r="SFZ36" s="735"/>
      <c r="SGA36" s="735"/>
      <c r="SGB36" s="735"/>
      <c r="SGC36" s="735"/>
      <c r="SGD36" s="735"/>
      <c r="SGE36" s="735"/>
      <c r="SGF36" s="735"/>
      <c r="SGG36" s="735"/>
      <c r="SGH36" s="735"/>
      <c r="SGI36" s="735"/>
      <c r="SGJ36" s="735"/>
      <c r="SGK36" s="735"/>
      <c r="SGL36" s="735"/>
      <c r="SGM36" s="735"/>
      <c r="SGN36" s="735"/>
      <c r="SGO36" s="735"/>
      <c r="SGP36" s="735"/>
      <c r="SGQ36" s="735"/>
      <c r="SGR36" s="735"/>
      <c r="SGS36" s="735"/>
      <c r="SGT36" s="735"/>
      <c r="SGU36" s="735"/>
      <c r="SGV36" s="735"/>
      <c r="SGW36" s="735"/>
      <c r="SGX36" s="735"/>
      <c r="SGY36" s="735"/>
      <c r="SGZ36" s="735"/>
      <c r="SHA36" s="735"/>
      <c r="SHB36" s="735"/>
      <c r="SHC36" s="735"/>
      <c r="SHD36" s="735"/>
      <c r="SHE36" s="735"/>
      <c r="SHF36" s="735"/>
      <c r="SHG36" s="735"/>
      <c r="SHH36" s="735"/>
      <c r="SHI36" s="735"/>
      <c r="SHJ36" s="735"/>
      <c r="SHK36" s="735"/>
      <c r="SHL36" s="735"/>
      <c r="SHM36" s="735"/>
      <c r="SHN36" s="735"/>
      <c r="SHO36" s="735"/>
      <c r="SHP36" s="735"/>
      <c r="SHQ36" s="735"/>
      <c r="SHR36" s="735"/>
      <c r="SHS36" s="735"/>
      <c r="SHT36" s="735"/>
      <c r="SHU36" s="735"/>
      <c r="SHV36" s="735"/>
      <c r="SHW36" s="735"/>
      <c r="SHX36" s="735"/>
      <c r="SHY36" s="735"/>
      <c r="SHZ36" s="735"/>
      <c r="SIA36" s="735"/>
      <c r="SIB36" s="735"/>
      <c r="SIC36" s="735"/>
      <c r="SID36" s="735"/>
      <c r="SIE36" s="735"/>
      <c r="SIF36" s="735"/>
      <c r="SIG36" s="735"/>
      <c r="SIH36" s="735"/>
      <c r="SII36" s="735"/>
      <c r="SIJ36" s="735"/>
      <c r="SIK36" s="735"/>
      <c r="SIL36" s="735"/>
      <c r="SIM36" s="735"/>
      <c r="SIN36" s="735"/>
      <c r="SIO36" s="735"/>
      <c r="SIP36" s="735"/>
      <c r="SIQ36" s="735"/>
      <c r="SIR36" s="735"/>
      <c r="SIS36" s="735"/>
      <c r="SIT36" s="735"/>
      <c r="SIU36" s="735"/>
      <c r="SIV36" s="735"/>
      <c r="SIW36" s="735"/>
      <c r="SIX36" s="735"/>
      <c r="SIY36" s="735"/>
      <c r="SIZ36" s="735"/>
      <c r="SJA36" s="735"/>
      <c r="SJB36" s="735"/>
      <c r="SJC36" s="735"/>
      <c r="SJD36" s="735"/>
      <c r="SJE36" s="735"/>
      <c r="SJF36" s="735"/>
      <c r="SJG36" s="735"/>
      <c r="SJH36" s="735"/>
      <c r="SJI36" s="735"/>
      <c r="SJJ36" s="735"/>
      <c r="SJK36" s="735"/>
      <c r="SJL36" s="735"/>
      <c r="SJM36" s="735"/>
      <c r="SJN36" s="735"/>
      <c r="SJO36" s="735"/>
      <c r="SJP36" s="735"/>
      <c r="SJQ36" s="735"/>
      <c r="SJR36" s="735"/>
      <c r="SJS36" s="735"/>
      <c r="SJT36" s="735"/>
      <c r="SJU36" s="735"/>
      <c r="SJV36" s="735"/>
      <c r="SJW36" s="735"/>
      <c r="SJX36" s="735"/>
      <c r="SJY36" s="735"/>
      <c r="SJZ36" s="735"/>
      <c r="SKA36" s="735"/>
      <c r="SKB36" s="735"/>
      <c r="SKC36" s="735"/>
      <c r="SKD36" s="735"/>
      <c r="SKE36" s="735"/>
      <c r="SKF36" s="735"/>
      <c r="SKG36" s="735"/>
      <c r="SKH36" s="735"/>
      <c r="SKI36" s="735"/>
      <c r="SKJ36" s="735"/>
      <c r="SKK36" s="735"/>
      <c r="SKL36" s="735"/>
      <c r="SKM36" s="735"/>
      <c r="SKN36" s="735"/>
      <c r="SKO36" s="735"/>
      <c r="SKP36" s="735"/>
      <c r="SKQ36" s="735"/>
      <c r="SKR36" s="735"/>
      <c r="SKS36" s="735"/>
      <c r="SKT36" s="735"/>
      <c r="SKU36" s="735"/>
      <c r="SKV36" s="735"/>
      <c r="SKW36" s="735"/>
      <c r="SKX36" s="735"/>
      <c r="SKY36" s="735"/>
      <c r="SKZ36" s="735"/>
      <c r="SLA36" s="735"/>
      <c r="SLB36" s="735"/>
      <c r="SLC36" s="735"/>
      <c r="SLD36" s="735"/>
      <c r="SLE36" s="735"/>
      <c r="SLF36" s="735"/>
      <c r="SLG36" s="735"/>
      <c r="SLH36" s="735"/>
      <c r="SLI36" s="735"/>
      <c r="SLJ36" s="735"/>
      <c r="SLK36" s="735"/>
      <c r="SLL36" s="735"/>
      <c r="SLM36" s="735"/>
      <c r="SLN36" s="735"/>
      <c r="SLO36" s="735"/>
      <c r="SLP36" s="735"/>
      <c r="SLQ36" s="735"/>
      <c r="SLR36" s="735"/>
      <c r="SLS36" s="735"/>
      <c r="SLT36" s="735"/>
      <c r="SLU36" s="735"/>
      <c r="SLV36" s="735"/>
      <c r="SLW36" s="735"/>
      <c r="SLX36" s="735"/>
      <c r="SLY36" s="735"/>
      <c r="SLZ36" s="735"/>
      <c r="SMA36" s="735"/>
      <c r="SMB36" s="735"/>
      <c r="SMC36" s="735"/>
      <c r="SMD36" s="735"/>
      <c r="SME36" s="735"/>
      <c r="SMF36" s="735"/>
      <c r="SMG36" s="735"/>
      <c r="SMH36" s="735"/>
      <c r="SMI36" s="735"/>
      <c r="SMJ36" s="735"/>
      <c r="SMK36" s="735"/>
      <c r="SML36" s="735"/>
      <c r="SMM36" s="735"/>
      <c r="SMN36" s="735"/>
      <c r="SMO36" s="735"/>
      <c r="SMP36" s="735"/>
      <c r="SMQ36" s="735"/>
      <c r="SMR36" s="735"/>
      <c r="SMS36" s="735"/>
      <c r="SMT36" s="735"/>
      <c r="SMU36" s="735"/>
      <c r="SMV36" s="735"/>
      <c r="SMW36" s="735"/>
      <c r="SMX36" s="735"/>
      <c r="SMY36" s="735"/>
      <c r="SMZ36" s="735"/>
      <c r="SNA36" s="735"/>
      <c r="SNB36" s="735"/>
      <c r="SNC36" s="735"/>
      <c r="SND36" s="735"/>
      <c r="SNE36" s="735"/>
      <c r="SNF36" s="735"/>
      <c r="SNG36" s="735"/>
      <c r="SNH36" s="735"/>
      <c r="SNI36" s="735"/>
      <c r="SNJ36" s="735"/>
      <c r="SNK36" s="735"/>
      <c r="SNL36" s="735"/>
      <c r="SNM36" s="735"/>
      <c r="SNN36" s="735"/>
      <c r="SNO36" s="735"/>
      <c r="SNP36" s="735"/>
      <c r="SNQ36" s="735"/>
      <c r="SNR36" s="735"/>
      <c r="SNS36" s="735"/>
      <c r="SNT36" s="735"/>
      <c r="SNU36" s="735"/>
      <c r="SNV36" s="735"/>
      <c r="SNW36" s="735"/>
      <c r="SNX36" s="735"/>
      <c r="SNY36" s="735"/>
      <c r="SNZ36" s="735"/>
      <c r="SOA36" s="735"/>
      <c r="SOB36" s="735"/>
      <c r="SOC36" s="735"/>
      <c r="SOD36" s="735"/>
      <c r="SOE36" s="735"/>
      <c r="SOF36" s="735"/>
      <c r="SOG36" s="735"/>
      <c r="SOH36" s="735"/>
      <c r="SOI36" s="735"/>
      <c r="SOJ36" s="735"/>
      <c r="SOK36" s="735"/>
      <c r="SOL36" s="735"/>
      <c r="SOM36" s="735"/>
      <c r="SON36" s="735"/>
      <c r="SOO36" s="735"/>
      <c r="SOP36" s="735"/>
      <c r="SOQ36" s="735"/>
      <c r="SOR36" s="735"/>
      <c r="SOS36" s="735"/>
      <c r="SOT36" s="735"/>
      <c r="SOU36" s="735"/>
      <c r="SOV36" s="735"/>
      <c r="SOW36" s="735"/>
      <c r="SOX36" s="735"/>
      <c r="SOY36" s="735"/>
      <c r="SOZ36" s="735"/>
      <c r="SPA36" s="735"/>
      <c r="SPB36" s="735"/>
      <c r="SPC36" s="735"/>
      <c r="SPD36" s="735"/>
      <c r="SPE36" s="735"/>
      <c r="SPF36" s="735"/>
      <c r="SPG36" s="735"/>
      <c r="SPH36" s="735"/>
      <c r="SPI36" s="735"/>
      <c r="SPJ36" s="735"/>
      <c r="SPK36" s="735"/>
      <c r="SPL36" s="735"/>
      <c r="SPM36" s="735"/>
      <c r="SPN36" s="735"/>
      <c r="SPO36" s="735"/>
      <c r="SPP36" s="735"/>
      <c r="SPQ36" s="735"/>
      <c r="SPR36" s="735"/>
      <c r="SPS36" s="735"/>
      <c r="SPT36" s="735"/>
      <c r="SPU36" s="735"/>
      <c r="SPV36" s="735"/>
      <c r="SPW36" s="735"/>
      <c r="SPX36" s="735"/>
      <c r="SPY36" s="735"/>
      <c r="SPZ36" s="735"/>
      <c r="SQA36" s="735"/>
      <c r="SQB36" s="735"/>
      <c r="SQC36" s="735"/>
      <c r="SQD36" s="735"/>
      <c r="SQE36" s="735"/>
      <c r="SQF36" s="735"/>
      <c r="SQG36" s="735"/>
      <c r="SQH36" s="735"/>
      <c r="SQI36" s="735"/>
      <c r="SQJ36" s="735"/>
      <c r="SQK36" s="735"/>
      <c r="SQL36" s="735"/>
      <c r="SQM36" s="735"/>
      <c r="SQN36" s="735"/>
      <c r="SQO36" s="735"/>
      <c r="SQP36" s="735"/>
      <c r="SQQ36" s="735"/>
      <c r="SQR36" s="735"/>
      <c r="SQS36" s="735"/>
      <c r="SQT36" s="735"/>
      <c r="SQU36" s="735"/>
      <c r="SQV36" s="735"/>
      <c r="SQW36" s="735"/>
      <c r="SQX36" s="735"/>
      <c r="SQY36" s="735"/>
      <c r="SQZ36" s="735"/>
      <c r="SRA36" s="735"/>
      <c r="SRB36" s="735"/>
      <c r="SRC36" s="735"/>
      <c r="SRD36" s="735"/>
      <c r="SRE36" s="735"/>
      <c r="SRF36" s="735"/>
      <c r="SRG36" s="735"/>
      <c r="SRH36" s="735"/>
      <c r="SRI36" s="735"/>
      <c r="SRJ36" s="735"/>
      <c r="SRK36" s="735"/>
      <c r="SRL36" s="735"/>
      <c r="SRM36" s="735"/>
      <c r="SRN36" s="735"/>
      <c r="SRO36" s="735"/>
      <c r="SRP36" s="735"/>
      <c r="SRQ36" s="735"/>
      <c r="SRR36" s="735"/>
      <c r="SRS36" s="735"/>
      <c r="SRT36" s="735"/>
      <c r="SRU36" s="735"/>
      <c r="SRV36" s="735"/>
      <c r="SRW36" s="735"/>
      <c r="SRX36" s="735"/>
      <c r="SRY36" s="735"/>
      <c r="SRZ36" s="735"/>
      <c r="SSA36" s="735"/>
      <c r="SSB36" s="735"/>
      <c r="SSC36" s="735"/>
      <c r="SSD36" s="735"/>
      <c r="SSE36" s="735"/>
      <c r="SSF36" s="735"/>
      <c r="SSG36" s="735"/>
      <c r="SSH36" s="735"/>
      <c r="SSI36" s="735"/>
      <c r="SSJ36" s="735"/>
      <c r="SSK36" s="735"/>
      <c r="SSL36" s="735"/>
      <c r="SSM36" s="735"/>
      <c r="SSN36" s="735"/>
      <c r="SSO36" s="735"/>
      <c r="SSP36" s="735"/>
      <c r="SSQ36" s="735"/>
      <c r="SSR36" s="735"/>
      <c r="SSS36" s="735"/>
      <c r="SST36" s="735"/>
      <c r="SSU36" s="735"/>
      <c r="SSV36" s="735"/>
      <c r="SSW36" s="735"/>
      <c r="SSX36" s="735"/>
      <c r="SSY36" s="735"/>
      <c r="SSZ36" s="735"/>
      <c r="STA36" s="735"/>
      <c r="STB36" s="735"/>
      <c r="STC36" s="735"/>
      <c r="STD36" s="735"/>
      <c r="STE36" s="735"/>
      <c r="STF36" s="735"/>
      <c r="STG36" s="735"/>
      <c r="STH36" s="735"/>
      <c r="STI36" s="735"/>
      <c r="STJ36" s="735"/>
      <c r="STK36" s="735"/>
      <c r="STL36" s="735"/>
      <c r="STM36" s="735"/>
      <c r="STN36" s="735"/>
      <c r="STO36" s="735"/>
      <c r="STP36" s="735"/>
      <c r="STQ36" s="735"/>
      <c r="STR36" s="735"/>
      <c r="STS36" s="735"/>
      <c r="STT36" s="735"/>
      <c r="STU36" s="735"/>
      <c r="STV36" s="735"/>
      <c r="STW36" s="735"/>
      <c r="STX36" s="735"/>
      <c r="STY36" s="735"/>
      <c r="STZ36" s="735"/>
      <c r="SUA36" s="735"/>
      <c r="SUB36" s="735"/>
      <c r="SUC36" s="735"/>
      <c r="SUD36" s="735"/>
      <c r="SUE36" s="735"/>
      <c r="SUF36" s="735"/>
      <c r="SUG36" s="735"/>
      <c r="SUH36" s="735"/>
      <c r="SUI36" s="735"/>
      <c r="SUJ36" s="735"/>
      <c r="SUK36" s="735"/>
      <c r="SUL36" s="735"/>
      <c r="SUM36" s="735"/>
      <c r="SUN36" s="735"/>
      <c r="SUO36" s="735"/>
      <c r="SUP36" s="735"/>
      <c r="SUQ36" s="735"/>
      <c r="SUR36" s="735"/>
      <c r="SUS36" s="735"/>
      <c r="SUT36" s="735"/>
      <c r="SUU36" s="735"/>
      <c r="SUV36" s="735"/>
      <c r="SUW36" s="735"/>
      <c r="SUX36" s="735"/>
      <c r="SUY36" s="735"/>
      <c r="SUZ36" s="735"/>
      <c r="SVA36" s="735"/>
      <c r="SVB36" s="735"/>
      <c r="SVC36" s="735"/>
      <c r="SVD36" s="735"/>
      <c r="SVE36" s="735"/>
      <c r="SVF36" s="735"/>
      <c r="SVG36" s="735"/>
      <c r="SVH36" s="735"/>
      <c r="SVI36" s="735"/>
      <c r="SVJ36" s="735"/>
      <c r="SVK36" s="735"/>
      <c r="SVL36" s="735"/>
      <c r="SVM36" s="735"/>
      <c r="SVN36" s="735"/>
      <c r="SVO36" s="735"/>
      <c r="SVP36" s="735"/>
      <c r="SVQ36" s="735"/>
      <c r="SVR36" s="735"/>
      <c r="SVS36" s="735"/>
      <c r="SVT36" s="735"/>
      <c r="SVU36" s="735"/>
      <c r="SVV36" s="735"/>
      <c r="SVW36" s="735"/>
      <c r="SVX36" s="735"/>
      <c r="SVY36" s="735"/>
      <c r="SVZ36" s="735"/>
      <c r="SWA36" s="735"/>
      <c r="SWB36" s="735"/>
      <c r="SWC36" s="735"/>
      <c r="SWD36" s="735"/>
      <c r="SWE36" s="735"/>
      <c r="SWF36" s="735"/>
      <c r="SWG36" s="735"/>
      <c r="SWH36" s="735"/>
      <c r="SWI36" s="735"/>
      <c r="SWJ36" s="735"/>
      <c r="SWK36" s="735"/>
      <c r="SWL36" s="735"/>
      <c r="SWM36" s="735"/>
      <c r="SWN36" s="735"/>
      <c r="SWO36" s="735"/>
      <c r="SWP36" s="735"/>
      <c r="SWQ36" s="735"/>
      <c r="SWR36" s="735"/>
      <c r="SWS36" s="735"/>
      <c r="SWT36" s="735"/>
      <c r="SWU36" s="735"/>
      <c r="SWV36" s="735"/>
      <c r="SWW36" s="735"/>
      <c r="SWX36" s="735"/>
      <c r="SWY36" s="735"/>
      <c r="SWZ36" s="735"/>
      <c r="SXA36" s="735"/>
      <c r="SXB36" s="735"/>
      <c r="SXC36" s="735"/>
      <c r="SXD36" s="735"/>
      <c r="SXE36" s="735"/>
      <c r="SXF36" s="735"/>
      <c r="SXG36" s="735"/>
      <c r="SXH36" s="735"/>
      <c r="SXI36" s="735"/>
      <c r="SXJ36" s="735"/>
      <c r="SXK36" s="735"/>
      <c r="SXL36" s="735"/>
      <c r="SXM36" s="735"/>
      <c r="SXN36" s="735"/>
      <c r="SXO36" s="735"/>
      <c r="SXP36" s="735"/>
      <c r="SXQ36" s="735"/>
      <c r="SXR36" s="735"/>
      <c r="SXS36" s="735"/>
      <c r="SXT36" s="735"/>
      <c r="SXU36" s="735"/>
      <c r="SXV36" s="735"/>
      <c r="SXW36" s="735"/>
      <c r="SXX36" s="735"/>
      <c r="SXY36" s="735"/>
      <c r="SXZ36" s="735"/>
      <c r="SYA36" s="735"/>
      <c r="SYB36" s="735"/>
      <c r="SYC36" s="735"/>
      <c r="SYD36" s="735"/>
      <c r="SYE36" s="735"/>
      <c r="SYF36" s="735"/>
      <c r="SYG36" s="735"/>
      <c r="SYH36" s="735"/>
      <c r="SYI36" s="735"/>
      <c r="SYJ36" s="735"/>
      <c r="SYK36" s="735"/>
      <c r="SYL36" s="735"/>
      <c r="SYM36" s="735"/>
      <c r="SYN36" s="735"/>
      <c r="SYO36" s="735"/>
      <c r="SYP36" s="735"/>
      <c r="SYQ36" s="735"/>
      <c r="SYR36" s="735"/>
      <c r="SYS36" s="735"/>
      <c r="SYT36" s="735"/>
      <c r="SYU36" s="735"/>
      <c r="SYV36" s="735"/>
      <c r="SYW36" s="735"/>
      <c r="SYX36" s="735"/>
      <c r="SYY36" s="735"/>
      <c r="SYZ36" s="735"/>
      <c r="SZA36" s="735"/>
      <c r="SZB36" s="735"/>
      <c r="SZC36" s="735"/>
      <c r="SZD36" s="735"/>
      <c r="SZE36" s="735"/>
      <c r="SZF36" s="735"/>
      <c r="SZG36" s="735"/>
      <c r="SZH36" s="735"/>
      <c r="SZI36" s="735"/>
      <c r="SZJ36" s="735"/>
      <c r="SZK36" s="735"/>
      <c r="SZL36" s="735"/>
      <c r="SZM36" s="735"/>
      <c r="SZN36" s="735"/>
      <c r="SZO36" s="735"/>
      <c r="SZP36" s="735"/>
      <c r="SZQ36" s="735"/>
      <c r="SZR36" s="735"/>
      <c r="SZS36" s="735"/>
      <c r="SZT36" s="735"/>
      <c r="SZU36" s="735"/>
      <c r="SZV36" s="735"/>
      <c r="SZW36" s="735"/>
      <c r="SZX36" s="735"/>
      <c r="SZY36" s="735"/>
      <c r="SZZ36" s="735"/>
      <c r="TAA36" s="735"/>
      <c r="TAB36" s="735"/>
      <c r="TAC36" s="735"/>
      <c r="TAD36" s="735"/>
      <c r="TAE36" s="735"/>
      <c r="TAF36" s="735"/>
      <c r="TAG36" s="735"/>
      <c r="TAH36" s="735"/>
      <c r="TAI36" s="735"/>
      <c r="TAJ36" s="735"/>
      <c r="TAK36" s="735"/>
      <c r="TAL36" s="735"/>
      <c r="TAM36" s="735"/>
      <c r="TAN36" s="735"/>
      <c r="TAO36" s="735"/>
      <c r="TAP36" s="735"/>
      <c r="TAQ36" s="735"/>
      <c r="TAR36" s="735"/>
      <c r="TAS36" s="735"/>
      <c r="TAT36" s="735"/>
      <c r="TAU36" s="735"/>
      <c r="TAV36" s="735"/>
      <c r="TAW36" s="735"/>
      <c r="TAX36" s="735"/>
      <c r="TAY36" s="735"/>
      <c r="TAZ36" s="735"/>
      <c r="TBA36" s="735"/>
      <c r="TBB36" s="735"/>
      <c r="TBC36" s="735"/>
      <c r="TBD36" s="735"/>
      <c r="TBE36" s="735"/>
      <c r="TBF36" s="735"/>
      <c r="TBG36" s="735"/>
      <c r="TBH36" s="735"/>
      <c r="TBI36" s="735"/>
      <c r="TBJ36" s="735"/>
      <c r="TBK36" s="735"/>
      <c r="TBL36" s="735"/>
      <c r="TBM36" s="735"/>
      <c r="TBN36" s="735"/>
      <c r="TBO36" s="735"/>
      <c r="TBP36" s="735"/>
      <c r="TBQ36" s="735"/>
      <c r="TBR36" s="735"/>
      <c r="TBS36" s="735"/>
      <c r="TBT36" s="735"/>
      <c r="TBU36" s="735"/>
      <c r="TBV36" s="735"/>
      <c r="TBW36" s="735"/>
      <c r="TBX36" s="735"/>
      <c r="TBY36" s="735"/>
      <c r="TBZ36" s="735"/>
      <c r="TCA36" s="735"/>
      <c r="TCB36" s="735"/>
      <c r="TCC36" s="735"/>
      <c r="TCD36" s="735"/>
      <c r="TCE36" s="735"/>
      <c r="TCF36" s="735"/>
      <c r="TCG36" s="735"/>
      <c r="TCH36" s="735"/>
      <c r="TCI36" s="735"/>
      <c r="TCJ36" s="735"/>
      <c r="TCK36" s="735"/>
      <c r="TCL36" s="735"/>
      <c r="TCM36" s="735"/>
      <c r="TCN36" s="735"/>
      <c r="TCO36" s="735"/>
      <c r="TCP36" s="735"/>
      <c r="TCQ36" s="735"/>
      <c r="TCR36" s="735"/>
      <c r="TCS36" s="735"/>
      <c r="TCT36" s="735"/>
      <c r="TCU36" s="735"/>
      <c r="TCV36" s="735"/>
      <c r="TCW36" s="735"/>
      <c r="TCX36" s="735"/>
      <c r="TCY36" s="735"/>
      <c r="TCZ36" s="735"/>
      <c r="TDA36" s="735"/>
      <c r="TDB36" s="735"/>
      <c r="TDC36" s="735"/>
      <c r="TDD36" s="735"/>
      <c r="TDE36" s="735"/>
      <c r="TDF36" s="735"/>
      <c r="TDG36" s="735"/>
      <c r="TDH36" s="735"/>
      <c r="TDI36" s="735"/>
      <c r="TDJ36" s="735"/>
      <c r="TDK36" s="735"/>
      <c r="TDL36" s="735"/>
      <c r="TDM36" s="735"/>
      <c r="TDN36" s="735"/>
      <c r="TDO36" s="735"/>
      <c r="TDP36" s="735"/>
      <c r="TDQ36" s="735"/>
      <c r="TDR36" s="735"/>
      <c r="TDS36" s="735"/>
      <c r="TDT36" s="735"/>
      <c r="TDU36" s="735"/>
      <c r="TDV36" s="735"/>
      <c r="TDW36" s="735"/>
      <c r="TDX36" s="735"/>
      <c r="TDY36" s="735"/>
      <c r="TDZ36" s="735"/>
      <c r="TEA36" s="735"/>
      <c r="TEB36" s="735"/>
      <c r="TEC36" s="735"/>
      <c r="TED36" s="735"/>
      <c r="TEE36" s="735"/>
      <c r="TEF36" s="735"/>
      <c r="TEG36" s="735"/>
      <c r="TEH36" s="735"/>
      <c r="TEI36" s="735"/>
      <c r="TEJ36" s="735"/>
      <c r="TEK36" s="735"/>
      <c r="TEL36" s="735"/>
      <c r="TEM36" s="735"/>
      <c r="TEN36" s="735"/>
      <c r="TEO36" s="735"/>
      <c r="TEP36" s="735"/>
      <c r="TEQ36" s="735"/>
      <c r="TER36" s="735"/>
      <c r="TES36" s="735"/>
      <c r="TET36" s="735"/>
      <c r="TEU36" s="735"/>
      <c r="TEV36" s="735"/>
      <c r="TEW36" s="735"/>
      <c r="TEX36" s="735"/>
      <c r="TEY36" s="735"/>
      <c r="TEZ36" s="735"/>
      <c r="TFA36" s="735"/>
      <c r="TFB36" s="735"/>
      <c r="TFC36" s="735"/>
      <c r="TFD36" s="735"/>
      <c r="TFE36" s="735"/>
      <c r="TFF36" s="735"/>
      <c r="TFG36" s="735"/>
      <c r="TFH36" s="735"/>
      <c r="TFI36" s="735"/>
      <c r="TFJ36" s="735"/>
      <c r="TFK36" s="735"/>
      <c r="TFL36" s="735"/>
      <c r="TFM36" s="735"/>
      <c r="TFN36" s="735"/>
      <c r="TFO36" s="735"/>
      <c r="TFP36" s="735"/>
      <c r="TFQ36" s="735"/>
      <c r="TFR36" s="735"/>
      <c r="TFS36" s="735"/>
      <c r="TFT36" s="735"/>
      <c r="TFU36" s="735"/>
      <c r="TFV36" s="735"/>
      <c r="TFW36" s="735"/>
      <c r="TFX36" s="735"/>
      <c r="TFY36" s="735"/>
      <c r="TFZ36" s="735"/>
      <c r="TGA36" s="735"/>
      <c r="TGB36" s="735"/>
      <c r="TGC36" s="735"/>
      <c r="TGD36" s="735"/>
      <c r="TGE36" s="735"/>
      <c r="TGF36" s="735"/>
      <c r="TGG36" s="735"/>
      <c r="TGH36" s="735"/>
      <c r="TGI36" s="735"/>
      <c r="TGJ36" s="735"/>
      <c r="TGK36" s="735"/>
      <c r="TGL36" s="735"/>
      <c r="TGM36" s="735"/>
      <c r="TGN36" s="735"/>
      <c r="TGO36" s="735"/>
      <c r="TGP36" s="735"/>
      <c r="TGQ36" s="735"/>
      <c r="TGR36" s="735"/>
      <c r="TGS36" s="735"/>
      <c r="TGT36" s="735"/>
      <c r="TGU36" s="735"/>
      <c r="TGV36" s="735"/>
      <c r="TGW36" s="735"/>
      <c r="TGX36" s="735"/>
      <c r="TGY36" s="735"/>
      <c r="TGZ36" s="735"/>
      <c r="THA36" s="735"/>
      <c r="THB36" s="735"/>
      <c r="THC36" s="735"/>
      <c r="THD36" s="735"/>
      <c r="THE36" s="735"/>
      <c r="THF36" s="735"/>
      <c r="THG36" s="735"/>
      <c r="THH36" s="735"/>
      <c r="THI36" s="735"/>
      <c r="THJ36" s="735"/>
      <c r="THK36" s="735"/>
      <c r="THL36" s="735"/>
      <c r="THM36" s="735"/>
      <c r="THN36" s="735"/>
      <c r="THO36" s="735"/>
      <c r="THP36" s="735"/>
      <c r="THQ36" s="735"/>
      <c r="THR36" s="735"/>
      <c r="THS36" s="735"/>
      <c r="THT36" s="735"/>
      <c r="THU36" s="735"/>
      <c r="THV36" s="735"/>
      <c r="THW36" s="735"/>
      <c r="THX36" s="735"/>
      <c r="THY36" s="735"/>
      <c r="THZ36" s="735"/>
      <c r="TIA36" s="735"/>
      <c r="TIB36" s="735"/>
      <c r="TIC36" s="735"/>
      <c r="TID36" s="735"/>
      <c r="TIE36" s="735"/>
      <c r="TIF36" s="735"/>
      <c r="TIG36" s="735"/>
      <c r="TIH36" s="735"/>
      <c r="TII36" s="735"/>
      <c r="TIJ36" s="735"/>
      <c r="TIK36" s="735"/>
      <c r="TIL36" s="735"/>
      <c r="TIM36" s="735"/>
      <c r="TIN36" s="735"/>
      <c r="TIO36" s="735"/>
      <c r="TIP36" s="735"/>
      <c r="TIQ36" s="735"/>
      <c r="TIR36" s="735"/>
      <c r="TIS36" s="735"/>
      <c r="TIT36" s="735"/>
      <c r="TIU36" s="735"/>
      <c r="TIV36" s="735"/>
      <c r="TIW36" s="735"/>
      <c r="TIX36" s="735"/>
      <c r="TIY36" s="735"/>
      <c r="TIZ36" s="735"/>
      <c r="TJA36" s="735"/>
      <c r="TJB36" s="735"/>
      <c r="TJC36" s="735"/>
      <c r="TJD36" s="735"/>
      <c r="TJE36" s="735"/>
      <c r="TJF36" s="735"/>
      <c r="TJG36" s="735"/>
      <c r="TJH36" s="735"/>
      <c r="TJI36" s="735"/>
      <c r="TJJ36" s="735"/>
      <c r="TJK36" s="735"/>
      <c r="TJL36" s="735"/>
      <c r="TJM36" s="735"/>
      <c r="TJN36" s="735"/>
      <c r="TJO36" s="735"/>
      <c r="TJP36" s="735"/>
      <c r="TJQ36" s="735"/>
      <c r="TJR36" s="735"/>
      <c r="TJS36" s="735"/>
      <c r="TJT36" s="735"/>
      <c r="TJU36" s="735"/>
      <c r="TJV36" s="735"/>
      <c r="TJW36" s="735"/>
      <c r="TJX36" s="735"/>
      <c r="TJY36" s="735"/>
      <c r="TJZ36" s="735"/>
      <c r="TKA36" s="735"/>
      <c r="TKB36" s="735"/>
      <c r="TKC36" s="735"/>
      <c r="TKD36" s="735"/>
      <c r="TKE36" s="735"/>
      <c r="TKF36" s="735"/>
      <c r="TKG36" s="735"/>
      <c r="TKH36" s="735"/>
      <c r="TKI36" s="735"/>
      <c r="TKJ36" s="735"/>
      <c r="TKK36" s="735"/>
      <c r="TKL36" s="735"/>
      <c r="TKM36" s="735"/>
      <c r="TKN36" s="735"/>
      <c r="TKO36" s="735"/>
      <c r="TKP36" s="735"/>
      <c r="TKQ36" s="735"/>
      <c r="TKR36" s="735"/>
      <c r="TKS36" s="735"/>
      <c r="TKT36" s="735"/>
      <c r="TKU36" s="735"/>
      <c r="TKV36" s="735"/>
      <c r="TKW36" s="735"/>
      <c r="TKX36" s="735"/>
      <c r="TKY36" s="735"/>
      <c r="TKZ36" s="735"/>
      <c r="TLA36" s="735"/>
      <c r="TLB36" s="735"/>
      <c r="TLC36" s="735"/>
      <c r="TLD36" s="735"/>
      <c r="TLE36" s="735"/>
      <c r="TLF36" s="735"/>
      <c r="TLG36" s="735"/>
      <c r="TLH36" s="735"/>
      <c r="TLI36" s="735"/>
      <c r="TLJ36" s="735"/>
      <c r="TLK36" s="735"/>
      <c r="TLL36" s="735"/>
      <c r="TLM36" s="735"/>
      <c r="TLN36" s="735"/>
      <c r="TLO36" s="735"/>
      <c r="TLP36" s="735"/>
      <c r="TLQ36" s="735"/>
      <c r="TLR36" s="735"/>
      <c r="TLS36" s="735"/>
      <c r="TLT36" s="735"/>
      <c r="TLU36" s="735"/>
      <c r="TLV36" s="735"/>
      <c r="TLW36" s="735"/>
      <c r="TLX36" s="735"/>
      <c r="TLY36" s="735"/>
      <c r="TLZ36" s="735"/>
      <c r="TMA36" s="735"/>
      <c r="TMB36" s="735"/>
      <c r="TMC36" s="735"/>
      <c r="TMD36" s="735"/>
      <c r="TME36" s="735"/>
      <c r="TMF36" s="735"/>
      <c r="TMG36" s="735"/>
      <c r="TMH36" s="735"/>
      <c r="TMI36" s="735"/>
      <c r="TMJ36" s="735"/>
      <c r="TMK36" s="735"/>
      <c r="TML36" s="735"/>
      <c r="TMM36" s="735"/>
      <c r="TMN36" s="735"/>
      <c r="TMO36" s="735"/>
      <c r="TMP36" s="735"/>
      <c r="TMQ36" s="735"/>
      <c r="TMR36" s="735"/>
      <c r="TMS36" s="735"/>
      <c r="TMT36" s="735"/>
      <c r="TMU36" s="735"/>
      <c r="TMV36" s="735"/>
      <c r="TMW36" s="735"/>
      <c r="TMX36" s="735"/>
      <c r="TMY36" s="735"/>
      <c r="TMZ36" s="735"/>
      <c r="TNA36" s="735"/>
      <c r="TNB36" s="735"/>
      <c r="TNC36" s="735"/>
      <c r="TND36" s="735"/>
      <c r="TNE36" s="735"/>
      <c r="TNF36" s="735"/>
      <c r="TNG36" s="735"/>
      <c r="TNH36" s="735"/>
      <c r="TNI36" s="735"/>
      <c r="TNJ36" s="735"/>
      <c r="TNK36" s="735"/>
      <c r="TNL36" s="735"/>
      <c r="TNM36" s="735"/>
      <c r="TNN36" s="735"/>
      <c r="TNO36" s="735"/>
      <c r="TNP36" s="735"/>
      <c r="TNQ36" s="735"/>
      <c r="TNR36" s="735"/>
      <c r="TNS36" s="735"/>
      <c r="TNT36" s="735"/>
      <c r="TNU36" s="735"/>
      <c r="TNV36" s="735"/>
      <c r="TNW36" s="735"/>
      <c r="TNX36" s="735"/>
      <c r="TNY36" s="735"/>
      <c r="TNZ36" s="735"/>
      <c r="TOA36" s="735"/>
      <c r="TOB36" s="735"/>
      <c r="TOC36" s="735"/>
      <c r="TOD36" s="735"/>
      <c r="TOE36" s="735"/>
      <c r="TOF36" s="735"/>
      <c r="TOG36" s="735"/>
      <c r="TOH36" s="735"/>
      <c r="TOI36" s="735"/>
      <c r="TOJ36" s="735"/>
      <c r="TOK36" s="735"/>
      <c r="TOL36" s="735"/>
      <c r="TOM36" s="735"/>
      <c r="TON36" s="735"/>
      <c r="TOO36" s="735"/>
      <c r="TOP36" s="735"/>
      <c r="TOQ36" s="735"/>
      <c r="TOR36" s="735"/>
      <c r="TOS36" s="735"/>
      <c r="TOT36" s="735"/>
      <c r="TOU36" s="735"/>
      <c r="TOV36" s="735"/>
      <c r="TOW36" s="735"/>
      <c r="TOX36" s="735"/>
      <c r="TOY36" s="735"/>
      <c r="TOZ36" s="735"/>
      <c r="TPA36" s="735"/>
      <c r="TPB36" s="735"/>
      <c r="TPC36" s="735"/>
      <c r="TPD36" s="735"/>
      <c r="TPE36" s="735"/>
      <c r="TPF36" s="735"/>
      <c r="TPG36" s="735"/>
      <c r="TPH36" s="735"/>
      <c r="TPI36" s="735"/>
      <c r="TPJ36" s="735"/>
      <c r="TPK36" s="735"/>
      <c r="TPL36" s="735"/>
      <c r="TPM36" s="735"/>
      <c r="TPN36" s="735"/>
      <c r="TPO36" s="735"/>
      <c r="TPP36" s="735"/>
      <c r="TPQ36" s="735"/>
      <c r="TPR36" s="735"/>
      <c r="TPS36" s="735"/>
      <c r="TPT36" s="735"/>
      <c r="TPU36" s="735"/>
      <c r="TPV36" s="735"/>
      <c r="TPW36" s="735"/>
      <c r="TPX36" s="735"/>
      <c r="TPY36" s="735"/>
      <c r="TPZ36" s="735"/>
      <c r="TQA36" s="735"/>
      <c r="TQB36" s="735"/>
      <c r="TQC36" s="735"/>
      <c r="TQD36" s="735"/>
      <c r="TQE36" s="735"/>
      <c r="TQF36" s="735"/>
      <c r="TQG36" s="735"/>
      <c r="TQH36" s="735"/>
      <c r="TQI36" s="735"/>
      <c r="TQJ36" s="735"/>
      <c r="TQK36" s="735"/>
      <c r="TQL36" s="735"/>
      <c r="TQM36" s="735"/>
      <c r="TQN36" s="735"/>
      <c r="TQO36" s="735"/>
      <c r="TQP36" s="735"/>
      <c r="TQQ36" s="735"/>
      <c r="TQR36" s="735"/>
      <c r="TQS36" s="735"/>
      <c r="TQT36" s="735"/>
      <c r="TQU36" s="735"/>
      <c r="TQV36" s="735"/>
      <c r="TQW36" s="735"/>
      <c r="TQX36" s="735"/>
      <c r="TQY36" s="735"/>
      <c r="TQZ36" s="735"/>
      <c r="TRA36" s="735"/>
      <c r="TRB36" s="735"/>
      <c r="TRC36" s="735"/>
      <c r="TRD36" s="735"/>
      <c r="TRE36" s="735"/>
      <c r="TRF36" s="735"/>
      <c r="TRG36" s="735"/>
      <c r="TRH36" s="735"/>
      <c r="TRI36" s="735"/>
      <c r="TRJ36" s="735"/>
      <c r="TRK36" s="735"/>
      <c r="TRL36" s="735"/>
      <c r="TRM36" s="735"/>
      <c r="TRN36" s="735"/>
      <c r="TRO36" s="735"/>
      <c r="TRP36" s="735"/>
      <c r="TRQ36" s="735"/>
      <c r="TRR36" s="735"/>
      <c r="TRS36" s="735"/>
      <c r="TRT36" s="735"/>
      <c r="TRU36" s="735"/>
      <c r="TRV36" s="735"/>
      <c r="TRW36" s="735"/>
      <c r="TRX36" s="735"/>
      <c r="TRY36" s="735"/>
      <c r="TRZ36" s="735"/>
      <c r="TSA36" s="735"/>
      <c r="TSB36" s="735"/>
      <c r="TSC36" s="735"/>
      <c r="TSD36" s="735"/>
      <c r="TSE36" s="735"/>
      <c r="TSF36" s="735"/>
      <c r="TSG36" s="735"/>
      <c r="TSH36" s="735"/>
      <c r="TSI36" s="735"/>
      <c r="TSJ36" s="735"/>
      <c r="TSK36" s="735"/>
      <c r="TSL36" s="735"/>
      <c r="TSM36" s="735"/>
      <c r="TSN36" s="735"/>
      <c r="TSO36" s="735"/>
      <c r="TSP36" s="735"/>
      <c r="TSQ36" s="735"/>
      <c r="TSR36" s="735"/>
      <c r="TSS36" s="735"/>
      <c r="TST36" s="735"/>
      <c r="TSU36" s="735"/>
      <c r="TSV36" s="735"/>
      <c r="TSW36" s="735"/>
      <c r="TSX36" s="735"/>
      <c r="TSY36" s="735"/>
      <c r="TSZ36" s="735"/>
      <c r="TTA36" s="735"/>
      <c r="TTB36" s="735"/>
      <c r="TTC36" s="735"/>
      <c r="TTD36" s="735"/>
      <c r="TTE36" s="735"/>
      <c r="TTF36" s="735"/>
      <c r="TTG36" s="735"/>
      <c r="TTH36" s="735"/>
      <c r="TTI36" s="735"/>
      <c r="TTJ36" s="735"/>
      <c r="TTK36" s="735"/>
      <c r="TTL36" s="735"/>
      <c r="TTM36" s="735"/>
      <c r="TTN36" s="735"/>
      <c r="TTO36" s="735"/>
      <c r="TTP36" s="735"/>
      <c r="TTQ36" s="735"/>
      <c r="TTR36" s="735"/>
      <c r="TTS36" s="735"/>
      <c r="TTT36" s="735"/>
      <c r="TTU36" s="735"/>
      <c r="TTV36" s="735"/>
      <c r="TTW36" s="735"/>
      <c r="TTX36" s="735"/>
      <c r="TTY36" s="735"/>
      <c r="TTZ36" s="735"/>
      <c r="TUA36" s="735"/>
      <c r="TUB36" s="735"/>
      <c r="TUC36" s="735"/>
      <c r="TUD36" s="735"/>
      <c r="TUE36" s="735"/>
      <c r="TUF36" s="735"/>
      <c r="TUG36" s="735"/>
      <c r="TUH36" s="735"/>
      <c r="TUI36" s="735"/>
      <c r="TUJ36" s="735"/>
      <c r="TUK36" s="735"/>
      <c r="TUL36" s="735"/>
      <c r="TUM36" s="735"/>
      <c r="TUN36" s="735"/>
      <c r="TUO36" s="735"/>
      <c r="TUP36" s="735"/>
      <c r="TUQ36" s="735"/>
      <c r="TUR36" s="735"/>
      <c r="TUS36" s="735"/>
      <c r="TUT36" s="735"/>
      <c r="TUU36" s="735"/>
      <c r="TUV36" s="735"/>
      <c r="TUW36" s="735"/>
      <c r="TUX36" s="735"/>
      <c r="TUY36" s="735"/>
      <c r="TUZ36" s="735"/>
      <c r="TVA36" s="735"/>
      <c r="TVB36" s="735"/>
      <c r="TVC36" s="735"/>
      <c r="TVD36" s="735"/>
      <c r="TVE36" s="735"/>
      <c r="TVF36" s="735"/>
      <c r="TVG36" s="735"/>
      <c r="TVH36" s="735"/>
      <c r="TVI36" s="735"/>
      <c r="TVJ36" s="735"/>
      <c r="TVK36" s="735"/>
      <c r="TVL36" s="735"/>
      <c r="TVM36" s="735"/>
      <c r="TVN36" s="735"/>
      <c r="TVO36" s="735"/>
      <c r="TVP36" s="735"/>
      <c r="TVQ36" s="735"/>
      <c r="TVR36" s="735"/>
      <c r="TVS36" s="735"/>
      <c r="TVT36" s="735"/>
      <c r="TVU36" s="735"/>
      <c r="TVV36" s="735"/>
      <c r="TVW36" s="735"/>
      <c r="TVX36" s="735"/>
      <c r="TVY36" s="735"/>
      <c r="TVZ36" s="735"/>
      <c r="TWA36" s="735"/>
      <c r="TWB36" s="735"/>
      <c r="TWC36" s="735"/>
      <c r="TWD36" s="735"/>
      <c r="TWE36" s="735"/>
      <c r="TWF36" s="735"/>
      <c r="TWG36" s="735"/>
      <c r="TWH36" s="735"/>
      <c r="TWI36" s="735"/>
      <c r="TWJ36" s="735"/>
      <c r="TWK36" s="735"/>
      <c r="TWL36" s="735"/>
      <c r="TWM36" s="735"/>
      <c r="TWN36" s="735"/>
      <c r="TWO36" s="735"/>
      <c r="TWP36" s="735"/>
      <c r="TWQ36" s="735"/>
      <c r="TWR36" s="735"/>
      <c r="TWS36" s="735"/>
      <c r="TWT36" s="735"/>
      <c r="TWU36" s="735"/>
      <c r="TWV36" s="735"/>
      <c r="TWW36" s="735"/>
      <c r="TWX36" s="735"/>
      <c r="TWY36" s="735"/>
      <c r="TWZ36" s="735"/>
      <c r="TXA36" s="735"/>
      <c r="TXB36" s="735"/>
      <c r="TXC36" s="735"/>
      <c r="TXD36" s="735"/>
      <c r="TXE36" s="735"/>
      <c r="TXF36" s="735"/>
      <c r="TXG36" s="735"/>
      <c r="TXH36" s="735"/>
      <c r="TXI36" s="735"/>
      <c r="TXJ36" s="735"/>
      <c r="TXK36" s="735"/>
      <c r="TXL36" s="735"/>
      <c r="TXM36" s="735"/>
      <c r="TXN36" s="735"/>
      <c r="TXO36" s="735"/>
      <c r="TXP36" s="735"/>
      <c r="TXQ36" s="735"/>
      <c r="TXR36" s="735"/>
      <c r="TXS36" s="735"/>
      <c r="TXT36" s="735"/>
      <c r="TXU36" s="735"/>
      <c r="TXV36" s="735"/>
      <c r="TXW36" s="735"/>
      <c r="TXX36" s="735"/>
      <c r="TXY36" s="735"/>
      <c r="TXZ36" s="735"/>
      <c r="TYA36" s="735"/>
      <c r="TYB36" s="735"/>
      <c r="TYC36" s="735"/>
      <c r="TYD36" s="735"/>
      <c r="TYE36" s="735"/>
      <c r="TYF36" s="735"/>
      <c r="TYG36" s="735"/>
      <c r="TYH36" s="735"/>
      <c r="TYI36" s="735"/>
      <c r="TYJ36" s="735"/>
      <c r="TYK36" s="735"/>
      <c r="TYL36" s="735"/>
      <c r="TYM36" s="735"/>
      <c r="TYN36" s="735"/>
      <c r="TYO36" s="735"/>
      <c r="TYP36" s="735"/>
      <c r="TYQ36" s="735"/>
      <c r="TYR36" s="735"/>
      <c r="TYS36" s="735"/>
      <c r="TYT36" s="735"/>
      <c r="TYU36" s="735"/>
      <c r="TYV36" s="735"/>
      <c r="TYW36" s="735"/>
      <c r="TYX36" s="735"/>
      <c r="TYY36" s="735"/>
      <c r="TYZ36" s="735"/>
      <c r="TZA36" s="735"/>
      <c r="TZB36" s="735"/>
      <c r="TZC36" s="735"/>
      <c r="TZD36" s="735"/>
      <c r="TZE36" s="735"/>
      <c r="TZF36" s="735"/>
      <c r="TZG36" s="735"/>
      <c r="TZH36" s="735"/>
      <c r="TZI36" s="735"/>
      <c r="TZJ36" s="735"/>
      <c r="TZK36" s="735"/>
      <c r="TZL36" s="735"/>
      <c r="TZM36" s="735"/>
      <c r="TZN36" s="735"/>
      <c r="TZO36" s="735"/>
      <c r="TZP36" s="735"/>
      <c r="TZQ36" s="735"/>
      <c r="TZR36" s="735"/>
      <c r="TZS36" s="735"/>
      <c r="TZT36" s="735"/>
      <c r="TZU36" s="735"/>
      <c r="TZV36" s="735"/>
      <c r="TZW36" s="735"/>
      <c r="TZX36" s="735"/>
      <c r="TZY36" s="735"/>
      <c r="TZZ36" s="735"/>
      <c r="UAA36" s="735"/>
      <c r="UAB36" s="735"/>
      <c r="UAC36" s="735"/>
      <c r="UAD36" s="735"/>
      <c r="UAE36" s="735"/>
      <c r="UAF36" s="735"/>
      <c r="UAG36" s="735"/>
      <c r="UAH36" s="735"/>
      <c r="UAI36" s="735"/>
      <c r="UAJ36" s="735"/>
      <c r="UAK36" s="735"/>
      <c r="UAL36" s="735"/>
      <c r="UAM36" s="735"/>
      <c r="UAN36" s="735"/>
      <c r="UAO36" s="735"/>
      <c r="UAP36" s="735"/>
      <c r="UAQ36" s="735"/>
      <c r="UAR36" s="735"/>
      <c r="UAS36" s="735"/>
      <c r="UAT36" s="735"/>
      <c r="UAU36" s="735"/>
      <c r="UAV36" s="735"/>
      <c r="UAW36" s="735"/>
      <c r="UAX36" s="735"/>
      <c r="UAY36" s="735"/>
      <c r="UAZ36" s="735"/>
      <c r="UBA36" s="735"/>
      <c r="UBB36" s="735"/>
      <c r="UBC36" s="735"/>
      <c r="UBD36" s="735"/>
      <c r="UBE36" s="735"/>
      <c r="UBF36" s="735"/>
      <c r="UBG36" s="735"/>
      <c r="UBH36" s="735"/>
      <c r="UBI36" s="735"/>
      <c r="UBJ36" s="735"/>
      <c r="UBK36" s="735"/>
      <c r="UBL36" s="735"/>
      <c r="UBM36" s="735"/>
      <c r="UBN36" s="735"/>
      <c r="UBO36" s="735"/>
      <c r="UBP36" s="735"/>
      <c r="UBQ36" s="735"/>
      <c r="UBR36" s="735"/>
      <c r="UBS36" s="735"/>
      <c r="UBT36" s="735"/>
      <c r="UBU36" s="735"/>
      <c r="UBV36" s="735"/>
      <c r="UBW36" s="735"/>
      <c r="UBX36" s="735"/>
      <c r="UBY36" s="735"/>
      <c r="UBZ36" s="735"/>
      <c r="UCA36" s="735"/>
      <c r="UCB36" s="735"/>
      <c r="UCC36" s="735"/>
      <c r="UCD36" s="735"/>
      <c r="UCE36" s="735"/>
      <c r="UCF36" s="735"/>
      <c r="UCG36" s="735"/>
      <c r="UCH36" s="735"/>
      <c r="UCI36" s="735"/>
      <c r="UCJ36" s="735"/>
      <c r="UCK36" s="735"/>
      <c r="UCL36" s="735"/>
      <c r="UCM36" s="735"/>
      <c r="UCN36" s="735"/>
      <c r="UCO36" s="735"/>
      <c r="UCP36" s="735"/>
      <c r="UCQ36" s="735"/>
      <c r="UCR36" s="735"/>
      <c r="UCS36" s="735"/>
      <c r="UCT36" s="735"/>
      <c r="UCU36" s="735"/>
      <c r="UCV36" s="735"/>
      <c r="UCW36" s="735"/>
      <c r="UCX36" s="735"/>
      <c r="UCY36" s="735"/>
      <c r="UCZ36" s="735"/>
      <c r="UDA36" s="735"/>
      <c r="UDB36" s="735"/>
      <c r="UDC36" s="735"/>
      <c r="UDD36" s="735"/>
      <c r="UDE36" s="735"/>
      <c r="UDF36" s="735"/>
      <c r="UDG36" s="735"/>
      <c r="UDH36" s="735"/>
      <c r="UDI36" s="735"/>
      <c r="UDJ36" s="735"/>
      <c r="UDK36" s="735"/>
      <c r="UDL36" s="735"/>
      <c r="UDM36" s="735"/>
      <c r="UDN36" s="735"/>
      <c r="UDO36" s="735"/>
      <c r="UDP36" s="735"/>
      <c r="UDQ36" s="735"/>
      <c r="UDR36" s="735"/>
      <c r="UDS36" s="735"/>
      <c r="UDT36" s="735"/>
      <c r="UDU36" s="735"/>
      <c r="UDV36" s="735"/>
      <c r="UDW36" s="735"/>
      <c r="UDX36" s="735"/>
      <c r="UDY36" s="735"/>
      <c r="UDZ36" s="735"/>
      <c r="UEA36" s="735"/>
      <c r="UEB36" s="735"/>
      <c r="UEC36" s="735"/>
      <c r="UED36" s="735"/>
      <c r="UEE36" s="735"/>
      <c r="UEF36" s="735"/>
      <c r="UEG36" s="735"/>
      <c r="UEH36" s="735"/>
      <c r="UEI36" s="735"/>
      <c r="UEJ36" s="735"/>
      <c r="UEK36" s="735"/>
      <c r="UEL36" s="735"/>
      <c r="UEM36" s="735"/>
      <c r="UEN36" s="735"/>
      <c r="UEO36" s="735"/>
      <c r="UEP36" s="735"/>
      <c r="UEQ36" s="735"/>
      <c r="UER36" s="735"/>
      <c r="UES36" s="735"/>
      <c r="UET36" s="735"/>
      <c r="UEU36" s="735"/>
      <c r="UEV36" s="735"/>
      <c r="UEW36" s="735"/>
      <c r="UEX36" s="735"/>
      <c r="UEY36" s="735"/>
      <c r="UEZ36" s="735"/>
      <c r="UFA36" s="735"/>
      <c r="UFB36" s="735"/>
      <c r="UFC36" s="735"/>
      <c r="UFD36" s="735"/>
      <c r="UFE36" s="735"/>
      <c r="UFF36" s="735"/>
      <c r="UFG36" s="735"/>
      <c r="UFH36" s="735"/>
      <c r="UFI36" s="735"/>
      <c r="UFJ36" s="735"/>
      <c r="UFK36" s="735"/>
      <c r="UFL36" s="735"/>
      <c r="UFM36" s="735"/>
      <c r="UFN36" s="735"/>
      <c r="UFO36" s="735"/>
      <c r="UFP36" s="735"/>
      <c r="UFQ36" s="735"/>
      <c r="UFR36" s="735"/>
      <c r="UFS36" s="735"/>
      <c r="UFT36" s="735"/>
      <c r="UFU36" s="735"/>
      <c r="UFV36" s="735"/>
      <c r="UFW36" s="735"/>
      <c r="UFX36" s="735"/>
      <c r="UFY36" s="735"/>
      <c r="UFZ36" s="735"/>
      <c r="UGA36" s="735"/>
      <c r="UGB36" s="735"/>
      <c r="UGC36" s="735"/>
      <c r="UGD36" s="735"/>
      <c r="UGE36" s="735"/>
      <c r="UGF36" s="735"/>
      <c r="UGG36" s="735"/>
      <c r="UGH36" s="735"/>
      <c r="UGI36" s="735"/>
      <c r="UGJ36" s="735"/>
      <c r="UGK36" s="735"/>
      <c r="UGL36" s="735"/>
      <c r="UGM36" s="735"/>
      <c r="UGN36" s="735"/>
      <c r="UGO36" s="735"/>
      <c r="UGP36" s="735"/>
      <c r="UGQ36" s="735"/>
      <c r="UGR36" s="735"/>
      <c r="UGS36" s="735"/>
      <c r="UGT36" s="735"/>
      <c r="UGU36" s="735"/>
      <c r="UGV36" s="735"/>
      <c r="UGW36" s="735"/>
      <c r="UGX36" s="735"/>
      <c r="UGY36" s="735"/>
      <c r="UGZ36" s="735"/>
      <c r="UHA36" s="735"/>
      <c r="UHB36" s="735"/>
      <c r="UHC36" s="735"/>
      <c r="UHD36" s="735"/>
      <c r="UHE36" s="735"/>
      <c r="UHF36" s="735"/>
      <c r="UHG36" s="735"/>
      <c r="UHH36" s="735"/>
      <c r="UHI36" s="735"/>
      <c r="UHJ36" s="735"/>
      <c r="UHK36" s="735"/>
      <c r="UHL36" s="735"/>
      <c r="UHM36" s="735"/>
      <c r="UHN36" s="735"/>
      <c r="UHO36" s="735"/>
      <c r="UHP36" s="735"/>
      <c r="UHQ36" s="735"/>
      <c r="UHR36" s="735"/>
      <c r="UHS36" s="735"/>
      <c r="UHT36" s="735"/>
      <c r="UHU36" s="735"/>
      <c r="UHV36" s="735"/>
      <c r="UHW36" s="735"/>
      <c r="UHX36" s="735"/>
      <c r="UHY36" s="735"/>
      <c r="UHZ36" s="735"/>
      <c r="UIA36" s="735"/>
      <c r="UIB36" s="735"/>
      <c r="UIC36" s="735"/>
      <c r="UID36" s="735"/>
      <c r="UIE36" s="735"/>
      <c r="UIF36" s="735"/>
      <c r="UIG36" s="735"/>
      <c r="UIH36" s="735"/>
      <c r="UII36" s="735"/>
      <c r="UIJ36" s="735"/>
      <c r="UIK36" s="735"/>
      <c r="UIL36" s="735"/>
      <c r="UIM36" s="735"/>
      <c r="UIN36" s="735"/>
      <c r="UIO36" s="735"/>
      <c r="UIP36" s="735"/>
      <c r="UIQ36" s="735"/>
      <c r="UIR36" s="735"/>
      <c r="UIS36" s="735"/>
      <c r="UIT36" s="735"/>
      <c r="UIU36" s="735"/>
      <c r="UIV36" s="735"/>
      <c r="UIW36" s="735"/>
      <c r="UIX36" s="735"/>
      <c r="UIY36" s="735"/>
      <c r="UIZ36" s="735"/>
      <c r="UJA36" s="735"/>
      <c r="UJB36" s="735"/>
      <c r="UJC36" s="735"/>
      <c r="UJD36" s="735"/>
      <c r="UJE36" s="735"/>
      <c r="UJF36" s="735"/>
      <c r="UJG36" s="735"/>
      <c r="UJH36" s="735"/>
      <c r="UJI36" s="735"/>
      <c r="UJJ36" s="735"/>
      <c r="UJK36" s="735"/>
      <c r="UJL36" s="735"/>
      <c r="UJM36" s="735"/>
      <c r="UJN36" s="735"/>
      <c r="UJO36" s="735"/>
      <c r="UJP36" s="735"/>
      <c r="UJQ36" s="735"/>
      <c r="UJR36" s="735"/>
      <c r="UJS36" s="735"/>
      <c r="UJT36" s="735"/>
      <c r="UJU36" s="735"/>
      <c r="UJV36" s="735"/>
      <c r="UJW36" s="735"/>
      <c r="UJX36" s="735"/>
      <c r="UJY36" s="735"/>
      <c r="UJZ36" s="735"/>
      <c r="UKA36" s="735"/>
      <c r="UKB36" s="735"/>
      <c r="UKC36" s="735"/>
      <c r="UKD36" s="735"/>
      <c r="UKE36" s="735"/>
      <c r="UKF36" s="735"/>
      <c r="UKG36" s="735"/>
      <c r="UKH36" s="735"/>
      <c r="UKI36" s="735"/>
      <c r="UKJ36" s="735"/>
      <c r="UKK36" s="735"/>
      <c r="UKL36" s="735"/>
      <c r="UKM36" s="735"/>
      <c r="UKN36" s="735"/>
      <c r="UKO36" s="735"/>
      <c r="UKP36" s="735"/>
      <c r="UKQ36" s="735"/>
      <c r="UKR36" s="735"/>
      <c r="UKS36" s="735"/>
      <c r="UKT36" s="735"/>
      <c r="UKU36" s="735"/>
      <c r="UKV36" s="735"/>
      <c r="UKW36" s="735"/>
      <c r="UKX36" s="735"/>
      <c r="UKY36" s="735"/>
      <c r="UKZ36" s="735"/>
      <c r="ULA36" s="735"/>
      <c r="ULB36" s="735"/>
      <c r="ULC36" s="735"/>
      <c r="ULD36" s="735"/>
      <c r="ULE36" s="735"/>
      <c r="ULF36" s="735"/>
      <c r="ULG36" s="735"/>
      <c r="ULH36" s="735"/>
      <c r="ULI36" s="735"/>
      <c r="ULJ36" s="735"/>
      <c r="ULK36" s="735"/>
      <c r="ULL36" s="735"/>
      <c r="ULM36" s="735"/>
      <c r="ULN36" s="735"/>
      <c r="ULO36" s="735"/>
      <c r="ULP36" s="735"/>
      <c r="ULQ36" s="735"/>
      <c r="ULR36" s="735"/>
      <c r="ULS36" s="735"/>
      <c r="ULT36" s="735"/>
      <c r="ULU36" s="735"/>
      <c r="ULV36" s="735"/>
      <c r="ULW36" s="735"/>
      <c r="ULX36" s="735"/>
      <c r="ULY36" s="735"/>
      <c r="ULZ36" s="735"/>
      <c r="UMA36" s="735"/>
      <c r="UMB36" s="735"/>
      <c r="UMC36" s="735"/>
      <c r="UMD36" s="735"/>
      <c r="UME36" s="735"/>
      <c r="UMF36" s="735"/>
      <c r="UMG36" s="735"/>
      <c r="UMH36" s="735"/>
      <c r="UMI36" s="735"/>
      <c r="UMJ36" s="735"/>
      <c r="UMK36" s="735"/>
      <c r="UML36" s="735"/>
      <c r="UMM36" s="735"/>
      <c r="UMN36" s="735"/>
      <c r="UMO36" s="735"/>
      <c r="UMP36" s="735"/>
      <c r="UMQ36" s="735"/>
      <c r="UMR36" s="735"/>
      <c r="UMS36" s="735"/>
      <c r="UMT36" s="735"/>
      <c r="UMU36" s="735"/>
      <c r="UMV36" s="735"/>
      <c r="UMW36" s="735"/>
      <c r="UMX36" s="735"/>
      <c r="UMY36" s="735"/>
      <c r="UMZ36" s="735"/>
      <c r="UNA36" s="735"/>
      <c r="UNB36" s="735"/>
      <c r="UNC36" s="735"/>
      <c r="UND36" s="735"/>
      <c r="UNE36" s="735"/>
      <c r="UNF36" s="735"/>
      <c r="UNG36" s="735"/>
      <c r="UNH36" s="735"/>
      <c r="UNI36" s="735"/>
      <c r="UNJ36" s="735"/>
      <c r="UNK36" s="735"/>
      <c r="UNL36" s="735"/>
      <c r="UNM36" s="735"/>
      <c r="UNN36" s="735"/>
      <c r="UNO36" s="735"/>
      <c r="UNP36" s="735"/>
      <c r="UNQ36" s="735"/>
      <c r="UNR36" s="735"/>
      <c r="UNS36" s="735"/>
      <c r="UNT36" s="735"/>
      <c r="UNU36" s="735"/>
      <c r="UNV36" s="735"/>
      <c r="UNW36" s="735"/>
      <c r="UNX36" s="735"/>
      <c r="UNY36" s="735"/>
      <c r="UNZ36" s="735"/>
      <c r="UOA36" s="735"/>
      <c r="UOB36" s="735"/>
      <c r="UOC36" s="735"/>
      <c r="UOD36" s="735"/>
      <c r="UOE36" s="735"/>
      <c r="UOF36" s="735"/>
      <c r="UOG36" s="735"/>
      <c r="UOH36" s="735"/>
      <c r="UOI36" s="735"/>
      <c r="UOJ36" s="735"/>
      <c r="UOK36" s="735"/>
      <c r="UOL36" s="735"/>
      <c r="UOM36" s="735"/>
      <c r="UON36" s="735"/>
      <c r="UOO36" s="735"/>
      <c r="UOP36" s="735"/>
      <c r="UOQ36" s="735"/>
      <c r="UOR36" s="735"/>
      <c r="UOS36" s="735"/>
      <c r="UOT36" s="735"/>
      <c r="UOU36" s="735"/>
      <c r="UOV36" s="735"/>
      <c r="UOW36" s="735"/>
      <c r="UOX36" s="735"/>
      <c r="UOY36" s="735"/>
      <c r="UOZ36" s="735"/>
      <c r="UPA36" s="735"/>
      <c r="UPB36" s="735"/>
      <c r="UPC36" s="735"/>
      <c r="UPD36" s="735"/>
      <c r="UPE36" s="735"/>
      <c r="UPF36" s="735"/>
      <c r="UPG36" s="735"/>
      <c r="UPH36" s="735"/>
      <c r="UPI36" s="735"/>
      <c r="UPJ36" s="735"/>
      <c r="UPK36" s="735"/>
      <c r="UPL36" s="735"/>
      <c r="UPM36" s="735"/>
      <c r="UPN36" s="735"/>
      <c r="UPO36" s="735"/>
      <c r="UPP36" s="735"/>
      <c r="UPQ36" s="735"/>
      <c r="UPR36" s="735"/>
      <c r="UPS36" s="735"/>
      <c r="UPT36" s="735"/>
      <c r="UPU36" s="735"/>
      <c r="UPV36" s="735"/>
      <c r="UPW36" s="735"/>
      <c r="UPX36" s="735"/>
      <c r="UPY36" s="735"/>
      <c r="UPZ36" s="735"/>
      <c r="UQA36" s="735"/>
      <c r="UQB36" s="735"/>
      <c r="UQC36" s="735"/>
      <c r="UQD36" s="735"/>
      <c r="UQE36" s="735"/>
      <c r="UQF36" s="735"/>
      <c r="UQG36" s="735"/>
      <c r="UQH36" s="735"/>
      <c r="UQI36" s="735"/>
      <c r="UQJ36" s="735"/>
      <c r="UQK36" s="735"/>
      <c r="UQL36" s="735"/>
      <c r="UQM36" s="735"/>
      <c r="UQN36" s="735"/>
      <c r="UQO36" s="735"/>
      <c r="UQP36" s="735"/>
      <c r="UQQ36" s="735"/>
      <c r="UQR36" s="735"/>
      <c r="UQS36" s="735"/>
      <c r="UQT36" s="735"/>
      <c r="UQU36" s="735"/>
      <c r="UQV36" s="735"/>
      <c r="UQW36" s="735"/>
      <c r="UQX36" s="735"/>
      <c r="UQY36" s="735"/>
      <c r="UQZ36" s="735"/>
      <c r="URA36" s="735"/>
      <c r="URB36" s="735"/>
      <c r="URC36" s="735"/>
      <c r="URD36" s="735"/>
      <c r="URE36" s="735"/>
      <c r="URF36" s="735"/>
      <c r="URG36" s="735"/>
      <c r="URH36" s="735"/>
      <c r="URI36" s="735"/>
      <c r="URJ36" s="735"/>
      <c r="URK36" s="735"/>
      <c r="URL36" s="735"/>
      <c r="URM36" s="735"/>
      <c r="URN36" s="735"/>
      <c r="URO36" s="735"/>
      <c r="URP36" s="735"/>
      <c r="URQ36" s="735"/>
      <c r="URR36" s="735"/>
      <c r="URS36" s="735"/>
      <c r="URT36" s="735"/>
      <c r="URU36" s="735"/>
      <c r="URV36" s="735"/>
      <c r="URW36" s="735"/>
      <c r="URX36" s="735"/>
      <c r="URY36" s="735"/>
      <c r="URZ36" s="735"/>
      <c r="USA36" s="735"/>
      <c r="USB36" s="735"/>
      <c r="USC36" s="735"/>
      <c r="USD36" s="735"/>
      <c r="USE36" s="735"/>
      <c r="USF36" s="735"/>
      <c r="USG36" s="735"/>
      <c r="USH36" s="735"/>
      <c r="USI36" s="735"/>
      <c r="USJ36" s="735"/>
      <c r="USK36" s="735"/>
      <c r="USL36" s="735"/>
      <c r="USM36" s="735"/>
      <c r="USN36" s="735"/>
      <c r="USO36" s="735"/>
      <c r="USP36" s="735"/>
      <c r="USQ36" s="735"/>
      <c r="USR36" s="735"/>
      <c r="USS36" s="735"/>
      <c r="UST36" s="735"/>
      <c r="USU36" s="735"/>
      <c r="USV36" s="735"/>
      <c r="USW36" s="735"/>
      <c r="USX36" s="735"/>
      <c r="USY36" s="735"/>
      <c r="USZ36" s="735"/>
      <c r="UTA36" s="735"/>
      <c r="UTB36" s="735"/>
      <c r="UTC36" s="735"/>
      <c r="UTD36" s="735"/>
      <c r="UTE36" s="735"/>
      <c r="UTF36" s="735"/>
      <c r="UTG36" s="735"/>
      <c r="UTH36" s="735"/>
      <c r="UTI36" s="735"/>
      <c r="UTJ36" s="735"/>
      <c r="UTK36" s="735"/>
      <c r="UTL36" s="735"/>
      <c r="UTM36" s="735"/>
      <c r="UTN36" s="735"/>
      <c r="UTO36" s="735"/>
      <c r="UTP36" s="735"/>
      <c r="UTQ36" s="735"/>
      <c r="UTR36" s="735"/>
      <c r="UTS36" s="735"/>
      <c r="UTT36" s="735"/>
      <c r="UTU36" s="735"/>
      <c r="UTV36" s="735"/>
      <c r="UTW36" s="735"/>
      <c r="UTX36" s="735"/>
      <c r="UTY36" s="735"/>
      <c r="UTZ36" s="735"/>
      <c r="UUA36" s="735"/>
      <c r="UUB36" s="735"/>
      <c r="UUC36" s="735"/>
      <c r="UUD36" s="735"/>
      <c r="UUE36" s="735"/>
      <c r="UUF36" s="735"/>
      <c r="UUG36" s="735"/>
      <c r="UUH36" s="735"/>
      <c r="UUI36" s="735"/>
      <c r="UUJ36" s="735"/>
      <c r="UUK36" s="735"/>
      <c r="UUL36" s="735"/>
      <c r="UUM36" s="735"/>
      <c r="UUN36" s="735"/>
      <c r="UUO36" s="735"/>
      <c r="UUP36" s="735"/>
      <c r="UUQ36" s="735"/>
      <c r="UUR36" s="735"/>
      <c r="UUS36" s="735"/>
      <c r="UUT36" s="735"/>
      <c r="UUU36" s="735"/>
      <c r="UUV36" s="735"/>
      <c r="UUW36" s="735"/>
      <c r="UUX36" s="735"/>
      <c r="UUY36" s="735"/>
      <c r="UUZ36" s="735"/>
      <c r="UVA36" s="735"/>
      <c r="UVB36" s="735"/>
      <c r="UVC36" s="735"/>
      <c r="UVD36" s="735"/>
      <c r="UVE36" s="735"/>
      <c r="UVF36" s="735"/>
      <c r="UVG36" s="735"/>
      <c r="UVH36" s="735"/>
      <c r="UVI36" s="735"/>
      <c r="UVJ36" s="735"/>
      <c r="UVK36" s="735"/>
      <c r="UVL36" s="735"/>
      <c r="UVM36" s="735"/>
      <c r="UVN36" s="735"/>
      <c r="UVO36" s="735"/>
      <c r="UVP36" s="735"/>
      <c r="UVQ36" s="735"/>
      <c r="UVR36" s="735"/>
      <c r="UVS36" s="735"/>
      <c r="UVT36" s="735"/>
      <c r="UVU36" s="735"/>
      <c r="UVV36" s="735"/>
      <c r="UVW36" s="735"/>
      <c r="UVX36" s="735"/>
      <c r="UVY36" s="735"/>
      <c r="UVZ36" s="735"/>
      <c r="UWA36" s="735"/>
      <c r="UWB36" s="735"/>
      <c r="UWC36" s="735"/>
      <c r="UWD36" s="735"/>
      <c r="UWE36" s="735"/>
      <c r="UWF36" s="735"/>
      <c r="UWG36" s="735"/>
      <c r="UWH36" s="735"/>
      <c r="UWI36" s="735"/>
      <c r="UWJ36" s="735"/>
      <c r="UWK36" s="735"/>
      <c r="UWL36" s="735"/>
      <c r="UWM36" s="735"/>
      <c r="UWN36" s="735"/>
      <c r="UWO36" s="735"/>
      <c r="UWP36" s="735"/>
      <c r="UWQ36" s="735"/>
      <c r="UWR36" s="735"/>
      <c r="UWS36" s="735"/>
      <c r="UWT36" s="735"/>
      <c r="UWU36" s="735"/>
      <c r="UWV36" s="735"/>
      <c r="UWW36" s="735"/>
      <c r="UWX36" s="735"/>
      <c r="UWY36" s="735"/>
      <c r="UWZ36" s="735"/>
      <c r="UXA36" s="735"/>
      <c r="UXB36" s="735"/>
      <c r="UXC36" s="735"/>
      <c r="UXD36" s="735"/>
      <c r="UXE36" s="735"/>
      <c r="UXF36" s="735"/>
      <c r="UXG36" s="735"/>
      <c r="UXH36" s="735"/>
      <c r="UXI36" s="735"/>
      <c r="UXJ36" s="735"/>
      <c r="UXK36" s="735"/>
      <c r="UXL36" s="735"/>
      <c r="UXM36" s="735"/>
      <c r="UXN36" s="735"/>
      <c r="UXO36" s="735"/>
      <c r="UXP36" s="735"/>
      <c r="UXQ36" s="735"/>
      <c r="UXR36" s="735"/>
      <c r="UXS36" s="735"/>
      <c r="UXT36" s="735"/>
      <c r="UXU36" s="735"/>
      <c r="UXV36" s="735"/>
      <c r="UXW36" s="735"/>
      <c r="UXX36" s="735"/>
      <c r="UXY36" s="735"/>
      <c r="UXZ36" s="735"/>
      <c r="UYA36" s="735"/>
      <c r="UYB36" s="735"/>
      <c r="UYC36" s="735"/>
      <c r="UYD36" s="735"/>
      <c r="UYE36" s="735"/>
      <c r="UYF36" s="735"/>
      <c r="UYG36" s="735"/>
      <c r="UYH36" s="735"/>
      <c r="UYI36" s="735"/>
      <c r="UYJ36" s="735"/>
      <c r="UYK36" s="735"/>
      <c r="UYL36" s="735"/>
      <c r="UYM36" s="735"/>
      <c r="UYN36" s="735"/>
      <c r="UYO36" s="735"/>
      <c r="UYP36" s="735"/>
      <c r="UYQ36" s="735"/>
      <c r="UYR36" s="735"/>
      <c r="UYS36" s="735"/>
      <c r="UYT36" s="735"/>
      <c r="UYU36" s="735"/>
      <c r="UYV36" s="735"/>
      <c r="UYW36" s="735"/>
      <c r="UYX36" s="735"/>
      <c r="UYY36" s="735"/>
      <c r="UYZ36" s="735"/>
      <c r="UZA36" s="735"/>
      <c r="UZB36" s="735"/>
      <c r="UZC36" s="735"/>
      <c r="UZD36" s="735"/>
      <c r="UZE36" s="735"/>
      <c r="UZF36" s="735"/>
      <c r="UZG36" s="735"/>
      <c r="UZH36" s="735"/>
      <c r="UZI36" s="735"/>
      <c r="UZJ36" s="735"/>
      <c r="UZK36" s="735"/>
      <c r="UZL36" s="735"/>
      <c r="UZM36" s="735"/>
      <c r="UZN36" s="735"/>
      <c r="UZO36" s="735"/>
      <c r="UZP36" s="735"/>
      <c r="UZQ36" s="735"/>
      <c r="UZR36" s="735"/>
      <c r="UZS36" s="735"/>
      <c r="UZT36" s="735"/>
      <c r="UZU36" s="735"/>
      <c r="UZV36" s="735"/>
      <c r="UZW36" s="735"/>
      <c r="UZX36" s="735"/>
      <c r="UZY36" s="735"/>
      <c r="UZZ36" s="735"/>
      <c r="VAA36" s="735"/>
      <c r="VAB36" s="735"/>
      <c r="VAC36" s="735"/>
      <c r="VAD36" s="735"/>
      <c r="VAE36" s="735"/>
      <c r="VAF36" s="735"/>
      <c r="VAG36" s="735"/>
      <c r="VAH36" s="735"/>
      <c r="VAI36" s="735"/>
      <c r="VAJ36" s="735"/>
      <c r="VAK36" s="735"/>
      <c r="VAL36" s="735"/>
      <c r="VAM36" s="735"/>
      <c r="VAN36" s="735"/>
      <c r="VAO36" s="735"/>
      <c r="VAP36" s="735"/>
      <c r="VAQ36" s="735"/>
      <c r="VAR36" s="735"/>
      <c r="VAS36" s="735"/>
      <c r="VAT36" s="735"/>
      <c r="VAU36" s="735"/>
      <c r="VAV36" s="735"/>
      <c r="VAW36" s="735"/>
      <c r="VAX36" s="735"/>
      <c r="VAY36" s="735"/>
      <c r="VAZ36" s="735"/>
      <c r="VBA36" s="735"/>
      <c r="VBB36" s="735"/>
      <c r="VBC36" s="735"/>
      <c r="VBD36" s="735"/>
      <c r="VBE36" s="735"/>
      <c r="VBF36" s="735"/>
      <c r="VBG36" s="735"/>
      <c r="VBH36" s="735"/>
      <c r="VBI36" s="735"/>
      <c r="VBJ36" s="735"/>
      <c r="VBK36" s="735"/>
      <c r="VBL36" s="735"/>
      <c r="VBM36" s="735"/>
      <c r="VBN36" s="735"/>
      <c r="VBO36" s="735"/>
      <c r="VBP36" s="735"/>
      <c r="VBQ36" s="735"/>
      <c r="VBR36" s="735"/>
      <c r="VBS36" s="735"/>
      <c r="VBT36" s="735"/>
      <c r="VBU36" s="735"/>
      <c r="VBV36" s="735"/>
      <c r="VBW36" s="735"/>
      <c r="VBX36" s="735"/>
      <c r="VBY36" s="735"/>
      <c r="VBZ36" s="735"/>
      <c r="VCA36" s="735"/>
      <c r="VCB36" s="735"/>
      <c r="VCC36" s="735"/>
      <c r="VCD36" s="735"/>
      <c r="VCE36" s="735"/>
      <c r="VCF36" s="735"/>
      <c r="VCG36" s="735"/>
      <c r="VCH36" s="735"/>
      <c r="VCI36" s="735"/>
      <c r="VCJ36" s="735"/>
      <c r="VCK36" s="735"/>
      <c r="VCL36" s="735"/>
      <c r="VCM36" s="735"/>
      <c r="VCN36" s="735"/>
      <c r="VCO36" s="735"/>
      <c r="VCP36" s="735"/>
      <c r="VCQ36" s="735"/>
      <c r="VCR36" s="735"/>
      <c r="VCS36" s="735"/>
      <c r="VCT36" s="735"/>
      <c r="VCU36" s="735"/>
      <c r="VCV36" s="735"/>
      <c r="VCW36" s="735"/>
      <c r="VCX36" s="735"/>
      <c r="VCY36" s="735"/>
      <c r="VCZ36" s="735"/>
      <c r="VDA36" s="735"/>
      <c r="VDB36" s="735"/>
      <c r="VDC36" s="735"/>
      <c r="VDD36" s="735"/>
      <c r="VDE36" s="735"/>
      <c r="VDF36" s="735"/>
      <c r="VDG36" s="735"/>
      <c r="VDH36" s="735"/>
      <c r="VDI36" s="735"/>
      <c r="VDJ36" s="735"/>
      <c r="VDK36" s="735"/>
      <c r="VDL36" s="735"/>
      <c r="VDM36" s="735"/>
      <c r="VDN36" s="735"/>
      <c r="VDO36" s="735"/>
      <c r="VDP36" s="735"/>
      <c r="VDQ36" s="735"/>
      <c r="VDR36" s="735"/>
      <c r="VDS36" s="735"/>
      <c r="VDT36" s="735"/>
      <c r="VDU36" s="735"/>
      <c r="VDV36" s="735"/>
      <c r="VDW36" s="735"/>
      <c r="VDX36" s="735"/>
      <c r="VDY36" s="735"/>
      <c r="VDZ36" s="735"/>
      <c r="VEA36" s="735"/>
      <c r="VEB36" s="735"/>
      <c r="VEC36" s="735"/>
      <c r="VED36" s="735"/>
      <c r="VEE36" s="735"/>
      <c r="VEF36" s="735"/>
      <c r="VEG36" s="735"/>
      <c r="VEH36" s="735"/>
      <c r="VEI36" s="735"/>
      <c r="VEJ36" s="735"/>
      <c r="VEK36" s="735"/>
      <c r="VEL36" s="735"/>
      <c r="VEM36" s="735"/>
      <c r="VEN36" s="735"/>
      <c r="VEO36" s="735"/>
      <c r="VEP36" s="735"/>
      <c r="VEQ36" s="735"/>
      <c r="VER36" s="735"/>
      <c r="VES36" s="735"/>
      <c r="VET36" s="735"/>
      <c r="VEU36" s="735"/>
      <c r="VEV36" s="735"/>
      <c r="VEW36" s="735"/>
      <c r="VEX36" s="735"/>
      <c r="VEY36" s="735"/>
      <c r="VEZ36" s="735"/>
      <c r="VFA36" s="735"/>
      <c r="VFB36" s="735"/>
      <c r="VFC36" s="735"/>
      <c r="VFD36" s="735"/>
      <c r="VFE36" s="735"/>
      <c r="VFF36" s="735"/>
      <c r="VFG36" s="735"/>
      <c r="VFH36" s="735"/>
      <c r="VFI36" s="735"/>
      <c r="VFJ36" s="735"/>
      <c r="VFK36" s="735"/>
      <c r="VFL36" s="735"/>
      <c r="VFM36" s="735"/>
      <c r="VFN36" s="735"/>
      <c r="VFO36" s="735"/>
      <c r="VFP36" s="735"/>
      <c r="VFQ36" s="735"/>
      <c r="VFR36" s="735"/>
      <c r="VFS36" s="735"/>
      <c r="VFT36" s="735"/>
      <c r="VFU36" s="735"/>
      <c r="VFV36" s="735"/>
      <c r="VFW36" s="735"/>
      <c r="VFX36" s="735"/>
      <c r="VFY36" s="735"/>
      <c r="VFZ36" s="735"/>
      <c r="VGA36" s="735"/>
      <c r="VGB36" s="735"/>
      <c r="VGC36" s="735"/>
      <c r="VGD36" s="735"/>
      <c r="VGE36" s="735"/>
      <c r="VGF36" s="735"/>
      <c r="VGG36" s="735"/>
      <c r="VGH36" s="735"/>
      <c r="VGI36" s="735"/>
      <c r="VGJ36" s="735"/>
      <c r="VGK36" s="735"/>
      <c r="VGL36" s="735"/>
      <c r="VGM36" s="735"/>
      <c r="VGN36" s="735"/>
      <c r="VGO36" s="735"/>
      <c r="VGP36" s="735"/>
      <c r="VGQ36" s="735"/>
      <c r="VGR36" s="735"/>
      <c r="VGS36" s="735"/>
      <c r="VGT36" s="735"/>
      <c r="VGU36" s="735"/>
      <c r="VGV36" s="735"/>
      <c r="VGW36" s="735"/>
      <c r="VGX36" s="735"/>
      <c r="VGY36" s="735"/>
      <c r="VGZ36" s="735"/>
      <c r="VHA36" s="735"/>
      <c r="VHB36" s="735"/>
      <c r="VHC36" s="735"/>
      <c r="VHD36" s="735"/>
      <c r="VHE36" s="735"/>
      <c r="VHF36" s="735"/>
      <c r="VHG36" s="735"/>
      <c r="VHH36" s="735"/>
      <c r="VHI36" s="735"/>
      <c r="VHJ36" s="735"/>
      <c r="VHK36" s="735"/>
      <c r="VHL36" s="735"/>
      <c r="VHM36" s="735"/>
      <c r="VHN36" s="735"/>
      <c r="VHO36" s="735"/>
      <c r="VHP36" s="735"/>
      <c r="VHQ36" s="735"/>
      <c r="VHR36" s="735"/>
      <c r="VHS36" s="735"/>
      <c r="VHT36" s="735"/>
      <c r="VHU36" s="735"/>
      <c r="VHV36" s="735"/>
      <c r="VHW36" s="735"/>
      <c r="VHX36" s="735"/>
      <c r="VHY36" s="735"/>
      <c r="VHZ36" s="735"/>
      <c r="VIA36" s="735"/>
      <c r="VIB36" s="735"/>
      <c r="VIC36" s="735"/>
      <c r="VID36" s="735"/>
      <c r="VIE36" s="735"/>
      <c r="VIF36" s="735"/>
      <c r="VIG36" s="735"/>
      <c r="VIH36" s="735"/>
      <c r="VII36" s="735"/>
      <c r="VIJ36" s="735"/>
      <c r="VIK36" s="735"/>
      <c r="VIL36" s="735"/>
      <c r="VIM36" s="735"/>
      <c r="VIN36" s="735"/>
      <c r="VIO36" s="735"/>
      <c r="VIP36" s="735"/>
      <c r="VIQ36" s="735"/>
      <c r="VIR36" s="735"/>
      <c r="VIS36" s="735"/>
      <c r="VIT36" s="735"/>
      <c r="VIU36" s="735"/>
      <c r="VIV36" s="735"/>
      <c r="VIW36" s="735"/>
      <c r="VIX36" s="735"/>
      <c r="VIY36" s="735"/>
      <c r="VIZ36" s="735"/>
      <c r="VJA36" s="735"/>
      <c r="VJB36" s="735"/>
      <c r="VJC36" s="735"/>
      <c r="VJD36" s="735"/>
      <c r="VJE36" s="735"/>
      <c r="VJF36" s="735"/>
      <c r="VJG36" s="735"/>
      <c r="VJH36" s="735"/>
      <c r="VJI36" s="735"/>
      <c r="VJJ36" s="735"/>
      <c r="VJK36" s="735"/>
      <c r="VJL36" s="735"/>
      <c r="VJM36" s="735"/>
      <c r="VJN36" s="735"/>
      <c r="VJO36" s="735"/>
      <c r="VJP36" s="735"/>
      <c r="VJQ36" s="735"/>
      <c r="VJR36" s="735"/>
      <c r="VJS36" s="735"/>
      <c r="VJT36" s="735"/>
      <c r="VJU36" s="735"/>
      <c r="VJV36" s="735"/>
      <c r="VJW36" s="735"/>
      <c r="VJX36" s="735"/>
      <c r="VJY36" s="735"/>
      <c r="VJZ36" s="735"/>
      <c r="VKA36" s="735"/>
      <c r="VKB36" s="735"/>
      <c r="VKC36" s="735"/>
      <c r="VKD36" s="735"/>
      <c r="VKE36" s="735"/>
      <c r="VKF36" s="735"/>
      <c r="VKG36" s="735"/>
      <c r="VKH36" s="735"/>
      <c r="VKI36" s="735"/>
      <c r="VKJ36" s="735"/>
      <c r="VKK36" s="735"/>
      <c r="VKL36" s="735"/>
      <c r="VKM36" s="735"/>
      <c r="VKN36" s="735"/>
      <c r="VKO36" s="735"/>
      <c r="VKP36" s="735"/>
      <c r="VKQ36" s="735"/>
      <c r="VKR36" s="735"/>
      <c r="VKS36" s="735"/>
      <c r="VKT36" s="735"/>
      <c r="VKU36" s="735"/>
      <c r="VKV36" s="735"/>
      <c r="VKW36" s="735"/>
      <c r="VKX36" s="735"/>
      <c r="VKY36" s="735"/>
      <c r="VKZ36" s="735"/>
      <c r="VLA36" s="735"/>
      <c r="VLB36" s="735"/>
      <c r="VLC36" s="735"/>
      <c r="VLD36" s="735"/>
      <c r="VLE36" s="735"/>
      <c r="VLF36" s="735"/>
      <c r="VLG36" s="735"/>
      <c r="VLH36" s="735"/>
      <c r="VLI36" s="735"/>
      <c r="VLJ36" s="735"/>
      <c r="VLK36" s="735"/>
      <c r="VLL36" s="735"/>
      <c r="VLM36" s="735"/>
      <c r="VLN36" s="735"/>
      <c r="VLO36" s="735"/>
      <c r="VLP36" s="735"/>
      <c r="VLQ36" s="735"/>
      <c r="VLR36" s="735"/>
      <c r="VLS36" s="735"/>
      <c r="VLT36" s="735"/>
      <c r="VLU36" s="735"/>
      <c r="VLV36" s="735"/>
      <c r="VLW36" s="735"/>
      <c r="VLX36" s="735"/>
      <c r="VLY36" s="735"/>
      <c r="VLZ36" s="735"/>
      <c r="VMA36" s="735"/>
      <c r="VMB36" s="735"/>
      <c r="VMC36" s="735"/>
      <c r="VMD36" s="735"/>
      <c r="VME36" s="735"/>
      <c r="VMF36" s="735"/>
      <c r="VMG36" s="735"/>
      <c r="VMH36" s="735"/>
      <c r="VMI36" s="735"/>
      <c r="VMJ36" s="735"/>
      <c r="VMK36" s="735"/>
      <c r="VML36" s="735"/>
      <c r="VMM36" s="735"/>
      <c r="VMN36" s="735"/>
      <c r="VMO36" s="735"/>
      <c r="VMP36" s="735"/>
      <c r="VMQ36" s="735"/>
      <c r="VMR36" s="735"/>
      <c r="VMS36" s="735"/>
      <c r="VMT36" s="735"/>
      <c r="VMU36" s="735"/>
      <c r="VMV36" s="735"/>
      <c r="VMW36" s="735"/>
      <c r="VMX36" s="735"/>
      <c r="VMY36" s="735"/>
      <c r="VMZ36" s="735"/>
      <c r="VNA36" s="735"/>
      <c r="VNB36" s="735"/>
      <c r="VNC36" s="735"/>
      <c r="VND36" s="735"/>
      <c r="VNE36" s="735"/>
      <c r="VNF36" s="735"/>
      <c r="VNG36" s="735"/>
      <c r="VNH36" s="735"/>
      <c r="VNI36" s="735"/>
      <c r="VNJ36" s="735"/>
      <c r="VNK36" s="735"/>
      <c r="VNL36" s="735"/>
      <c r="VNM36" s="735"/>
      <c r="VNN36" s="735"/>
      <c r="VNO36" s="735"/>
      <c r="VNP36" s="735"/>
      <c r="VNQ36" s="735"/>
      <c r="VNR36" s="735"/>
      <c r="VNS36" s="735"/>
      <c r="VNT36" s="735"/>
      <c r="VNU36" s="735"/>
      <c r="VNV36" s="735"/>
      <c r="VNW36" s="735"/>
      <c r="VNX36" s="735"/>
      <c r="VNY36" s="735"/>
      <c r="VNZ36" s="735"/>
      <c r="VOA36" s="735"/>
      <c r="VOB36" s="735"/>
      <c r="VOC36" s="735"/>
      <c r="VOD36" s="735"/>
      <c r="VOE36" s="735"/>
      <c r="VOF36" s="735"/>
      <c r="VOG36" s="735"/>
      <c r="VOH36" s="735"/>
      <c r="VOI36" s="735"/>
      <c r="VOJ36" s="735"/>
      <c r="VOK36" s="735"/>
      <c r="VOL36" s="735"/>
      <c r="VOM36" s="735"/>
      <c r="VON36" s="735"/>
      <c r="VOO36" s="735"/>
      <c r="VOP36" s="735"/>
      <c r="VOQ36" s="735"/>
      <c r="VOR36" s="735"/>
      <c r="VOS36" s="735"/>
      <c r="VOT36" s="735"/>
      <c r="VOU36" s="735"/>
      <c r="VOV36" s="735"/>
      <c r="VOW36" s="735"/>
      <c r="VOX36" s="735"/>
      <c r="VOY36" s="735"/>
      <c r="VOZ36" s="735"/>
      <c r="VPA36" s="735"/>
      <c r="VPB36" s="735"/>
      <c r="VPC36" s="735"/>
      <c r="VPD36" s="735"/>
      <c r="VPE36" s="735"/>
      <c r="VPF36" s="735"/>
      <c r="VPG36" s="735"/>
      <c r="VPH36" s="735"/>
      <c r="VPI36" s="735"/>
      <c r="VPJ36" s="735"/>
      <c r="VPK36" s="735"/>
      <c r="VPL36" s="735"/>
      <c r="VPM36" s="735"/>
      <c r="VPN36" s="735"/>
      <c r="VPO36" s="735"/>
      <c r="VPP36" s="735"/>
      <c r="VPQ36" s="735"/>
      <c r="VPR36" s="735"/>
      <c r="VPS36" s="735"/>
      <c r="VPT36" s="735"/>
      <c r="VPU36" s="735"/>
      <c r="VPV36" s="735"/>
      <c r="VPW36" s="735"/>
      <c r="VPX36" s="735"/>
      <c r="VPY36" s="735"/>
      <c r="VPZ36" s="735"/>
      <c r="VQA36" s="735"/>
      <c r="VQB36" s="735"/>
      <c r="VQC36" s="735"/>
      <c r="VQD36" s="735"/>
      <c r="VQE36" s="735"/>
      <c r="VQF36" s="735"/>
      <c r="VQG36" s="735"/>
      <c r="VQH36" s="735"/>
      <c r="VQI36" s="735"/>
      <c r="VQJ36" s="735"/>
      <c r="VQK36" s="735"/>
      <c r="VQL36" s="735"/>
      <c r="VQM36" s="735"/>
      <c r="VQN36" s="735"/>
      <c r="VQO36" s="735"/>
      <c r="VQP36" s="735"/>
      <c r="VQQ36" s="735"/>
      <c r="VQR36" s="735"/>
      <c r="VQS36" s="735"/>
      <c r="VQT36" s="735"/>
      <c r="VQU36" s="735"/>
      <c r="VQV36" s="735"/>
      <c r="VQW36" s="735"/>
      <c r="VQX36" s="735"/>
      <c r="VQY36" s="735"/>
      <c r="VQZ36" s="735"/>
      <c r="VRA36" s="735"/>
      <c r="VRB36" s="735"/>
      <c r="VRC36" s="735"/>
      <c r="VRD36" s="735"/>
      <c r="VRE36" s="735"/>
      <c r="VRF36" s="735"/>
      <c r="VRG36" s="735"/>
      <c r="VRH36" s="735"/>
      <c r="VRI36" s="735"/>
      <c r="VRJ36" s="735"/>
      <c r="VRK36" s="735"/>
      <c r="VRL36" s="735"/>
      <c r="VRM36" s="735"/>
      <c r="VRN36" s="735"/>
      <c r="VRO36" s="735"/>
      <c r="VRP36" s="735"/>
      <c r="VRQ36" s="735"/>
      <c r="VRR36" s="735"/>
      <c r="VRS36" s="735"/>
      <c r="VRT36" s="735"/>
      <c r="VRU36" s="735"/>
      <c r="VRV36" s="735"/>
      <c r="VRW36" s="735"/>
      <c r="VRX36" s="735"/>
      <c r="VRY36" s="735"/>
      <c r="VRZ36" s="735"/>
      <c r="VSA36" s="735"/>
      <c r="VSB36" s="735"/>
      <c r="VSC36" s="735"/>
      <c r="VSD36" s="735"/>
      <c r="VSE36" s="735"/>
      <c r="VSF36" s="735"/>
      <c r="VSG36" s="735"/>
      <c r="VSH36" s="735"/>
      <c r="VSI36" s="735"/>
      <c r="VSJ36" s="735"/>
      <c r="VSK36" s="735"/>
      <c r="VSL36" s="735"/>
      <c r="VSM36" s="735"/>
      <c r="VSN36" s="735"/>
      <c r="VSO36" s="735"/>
      <c r="VSP36" s="735"/>
      <c r="VSQ36" s="735"/>
      <c r="VSR36" s="735"/>
      <c r="VSS36" s="735"/>
      <c r="VST36" s="735"/>
      <c r="VSU36" s="735"/>
      <c r="VSV36" s="735"/>
      <c r="VSW36" s="735"/>
      <c r="VSX36" s="735"/>
      <c r="VSY36" s="735"/>
      <c r="VSZ36" s="735"/>
      <c r="VTA36" s="735"/>
      <c r="VTB36" s="735"/>
      <c r="VTC36" s="735"/>
      <c r="VTD36" s="735"/>
      <c r="VTE36" s="735"/>
      <c r="VTF36" s="735"/>
      <c r="VTG36" s="735"/>
      <c r="VTH36" s="735"/>
      <c r="VTI36" s="735"/>
      <c r="VTJ36" s="735"/>
      <c r="VTK36" s="735"/>
      <c r="VTL36" s="735"/>
      <c r="VTM36" s="735"/>
      <c r="VTN36" s="735"/>
      <c r="VTO36" s="735"/>
      <c r="VTP36" s="735"/>
      <c r="VTQ36" s="735"/>
      <c r="VTR36" s="735"/>
      <c r="VTS36" s="735"/>
      <c r="VTT36" s="735"/>
      <c r="VTU36" s="735"/>
      <c r="VTV36" s="735"/>
      <c r="VTW36" s="735"/>
      <c r="VTX36" s="735"/>
      <c r="VTY36" s="735"/>
      <c r="VTZ36" s="735"/>
      <c r="VUA36" s="735"/>
      <c r="VUB36" s="735"/>
      <c r="VUC36" s="735"/>
      <c r="VUD36" s="735"/>
      <c r="VUE36" s="735"/>
      <c r="VUF36" s="735"/>
      <c r="VUG36" s="735"/>
      <c r="VUH36" s="735"/>
      <c r="VUI36" s="735"/>
      <c r="VUJ36" s="735"/>
      <c r="VUK36" s="735"/>
      <c r="VUL36" s="735"/>
      <c r="VUM36" s="735"/>
      <c r="VUN36" s="735"/>
      <c r="VUO36" s="735"/>
      <c r="VUP36" s="735"/>
      <c r="VUQ36" s="735"/>
      <c r="VUR36" s="735"/>
      <c r="VUS36" s="735"/>
      <c r="VUT36" s="735"/>
      <c r="VUU36" s="735"/>
      <c r="VUV36" s="735"/>
      <c r="VUW36" s="735"/>
      <c r="VUX36" s="735"/>
      <c r="VUY36" s="735"/>
      <c r="VUZ36" s="735"/>
      <c r="VVA36" s="735"/>
      <c r="VVB36" s="735"/>
      <c r="VVC36" s="735"/>
      <c r="VVD36" s="735"/>
      <c r="VVE36" s="735"/>
      <c r="VVF36" s="735"/>
      <c r="VVG36" s="735"/>
      <c r="VVH36" s="735"/>
      <c r="VVI36" s="735"/>
      <c r="VVJ36" s="735"/>
      <c r="VVK36" s="735"/>
      <c r="VVL36" s="735"/>
      <c r="VVM36" s="735"/>
      <c r="VVN36" s="735"/>
      <c r="VVO36" s="735"/>
      <c r="VVP36" s="735"/>
      <c r="VVQ36" s="735"/>
      <c r="VVR36" s="735"/>
      <c r="VVS36" s="735"/>
      <c r="VVT36" s="735"/>
      <c r="VVU36" s="735"/>
      <c r="VVV36" s="735"/>
      <c r="VVW36" s="735"/>
      <c r="VVX36" s="735"/>
      <c r="VVY36" s="735"/>
      <c r="VVZ36" s="735"/>
      <c r="VWA36" s="735"/>
      <c r="VWB36" s="735"/>
      <c r="VWC36" s="735"/>
      <c r="VWD36" s="735"/>
      <c r="VWE36" s="735"/>
      <c r="VWF36" s="735"/>
      <c r="VWG36" s="735"/>
      <c r="VWH36" s="735"/>
      <c r="VWI36" s="735"/>
      <c r="VWJ36" s="735"/>
      <c r="VWK36" s="735"/>
      <c r="VWL36" s="735"/>
      <c r="VWM36" s="735"/>
      <c r="VWN36" s="735"/>
      <c r="VWO36" s="735"/>
      <c r="VWP36" s="735"/>
      <c r="VWQ36" s="735"/>
      <c r="VWR36" s="735"/>
      <c r="VWS36" s="735"/>
      <c r="VWT36" s="735"/>
      <c r="VWU36" s="735"/>
      <c r="VWV36" s="735"/>
      <c r="VWW36" s="735"/>
      <c r="VWX36" s="735"/>
      <c r="VWY36" s="735"/>
      <c r="VWZ36" s="735"/>
      <c r="VXA36" s="735"/>
      <c r="VXB36" s="735"/>
      <c r="VXC36" s="735"/>
      <c r="VXD36" s="735"/>
      <c r="VXE36" s="735"/>
      <c r="VXF36" s="735"/>
      <c r="VXG36" s="735"/>
      <c r="VXH36" s="735"/>
      <c r="VXI36" s="735"/>
      <c r="VXJ36" s="735"/>
      <c r="VXK36" s="735"/>
      <c r="VXL36" s="735"/>
      <c r="VXM36" s="735"/>
      <c r="VXN36" s="735"/>
      <c r="VXO36" s="735"/>
      <c r="VXP36" s="735"/>
      <c r="VXQ36" s="735"/>
      <c r="VXR36" s="735"/>
      <c r="VXS36" s="735"/>
      <c r="VXT36" s="735"/>
      <c r="VXU36" s="735"/>
      <c r="VXV36" s="735"/>
      <c r="VXW36" s="735"/>
      <c r="VXX36" s="735"/>
      <c r="VXY36" s="735"/>
      <c r="VXZ36" s="735"/>
      <c r="VYA36" s="735"/>
      <c r="VYB36" s="735"/>
      <c r="VYC36" s="735"/>
      <c r="VYD36" s="735"/>
      <c r="VYE36" s="735"/>
      <c r="VYF36" s="735"/>
      <c r="VYG36" s="735"/>
      <c r="VYH36" s="735"/>
      <c r="VYI36" s="735"/>
      <c r="VYJ36" s="735"/>
      <c r="VYK36" s="735"/>
      <c r="VYL36" s="735"/>
      <c r="VYM36" s="735"/>
      <c r="VYN36" s="735"/>
      <c r="VYO36" s="735"/>
      <c r="VYP36" s="735"/>
      <c r="VYQ36" s="735"/>
      <c r="VYR36" s="735"/>
      <c r="VYS36" s="735"/>
      <c r="VYT36" s="735"/>
      <c r="VYU36" s="735"/>
      <c r="VYV36" s="735"/>
      <c r="VYW36" s="735"/>
      <c r="VYX36" s="735"/>
      <c r="VYY36" s="735"/>
      <c r="VYZ36" s="735"/>
      <c r="VZA36" s="735"/>
      <c r="VZB36" s="735"/>
      <c r="VZC36" s="735"/>
      <c r="VZD36" s="735"/>
      <c r="VZE36" s="735"/>
      <c r="VZF36" s="735"/>
      <c r="VZG36" s="735"/>
      <c r="VZH36" s="735"/>
      <c r="VZI36" s="735"/>
      <c r="VZJ36" s="735"/>
      <c r="VZK36" s="735"/>
      <c r="VZL36" s="735"/>
      <c r="VZM36" s="735"/>
      <c r="VZN36" s="735"/>
      <c r="VZO36" s="735"/>
      <c r="VZP36" s="735"/>
      <c r="VZQ36" s="735"/>
      <c r="VZR36" s="735"/>
      <c r="VZS36" s="735"/>
      <c r="VZT36" s="735"/>
      <c r="VZU36" s="735"/>
      <c r="VZV36" s="735"/>
      <c r="VZW36" s="735"/>
      <c r="VZX36" s="735"/>
      <c r="VZY36" s="735"/>
      <c r="VZZ36" s="735"/>
      <c r="WAA36" s="735"/>
      <c r="WAB36" s="735"/>
      <c r="WAC36" s="735"/>
      <c r="WAD36" s="735"/>
      <c r="WAE36" s="735"/>
      <c r="WAF36" s="735"/>
      <c r="WAG36" s="735"/>
      <c r="WAH36" s="735"/>
      <c r="WAI36" s="735"/>
      <c r="WAJ36" s="735"/>
      <c r="WAK36" s="735"/>
      <c r="WAL36" s="735"/>
      <c r="WAM36" s="735"/>
      <c r="WAN36" s="735"/>
      <c r="WAO36" s="735"/>
      <c r="WAP36" s="735"/>
      <c r="WAQ36" s="735"/>
      <c r="WAR36" s="735"/>
      <c r="WAS36" s="735"/>
      <c r="WAT36" s="735"/>
      <c r="WAU36" s="735"/>
      <c r="WAV36" s="735"/>
      <c r="WAW36" s="735"/>
      <c r="WAX36" s="735"/>
      <c r="WAY36" s="735"/>
      <c r="WAZ36" s="735"/>
      <c r="WBA36" s="735"/>
      <c r="WBB36" s="735"/>
      <c r="WBC36" s="735"/>
      <c r="WBD36" s="735"/>
      <c r="WBE36" s="735"/>
      <c r="WBF36" s="735"/>
      <c r="WBG36" s="735"/>
      <c r="WBH36" s="735"/>
      <c r="WBI36" s="735"/>
      <c r="WBJ36" s="735"/>
      <c r="WBK36" s="735"/>
      <c r="WBL36" s="735"/>
      <c r="WBM36" s="735"/>
      <c r="WBN36" s="735"/>
      <c r="WBO36" s="735"/>
      <c r="WBP36" s="735"/>
      <c r="WBQ36" s="735"/>
      <c r="WBR36" s="735"/>
      <c r="WBS36" s="735"/>
      <c r="WBT36" s="735"/>
      <c r="WBU36" s="735"/>
      <c r="WBV36" s="735"/>
      <c r="WBW36" s="735"/>
      <c r="WBX36" s="735"/>
      <c r="WBY36" s="735"/>
      <c r="WBZ36" s="735"/>
      <c r="WCA36" s="735"/>
      <c r="WCB36" s="735"/>
      <c r="WCC36" s="735"/>
      <c r="WCD36" s="735"/>
      <c r="WCE36" s="735"/>
      <c r="WCF36" s="735"/>
      <c r="WCG36" s="735"/>
      <c r="WCH36" s="735"/>
      <c r="WCI36" s="735"/>
      <c r="WCJ36" s="735"/>
      <c r="WCK36" s="735"/>
      <c r="WCL36" s="735"/>
      <c r="WCM36" s="735"/>
      <c r="WCN36" s="735"/>
      <c r="WCO36" s="735"/>
      <c r="WCP36" s="735"/>
      <c r="WCQ36" s="735"/>
      <c r="WCR36" s="735"/>
      <c r="WCS36" s="735"/>
      <c r="WCT36" s="735"/>
      <c r="WCU36" s="735"/>
      <c r="WCV36" s="735"/>
      <c r="WCW36" s="735"/>
      <c r="WCX36" s="735"/>
      <c r="WCY36" s="735"/>
      <c r="WCZ36" s="735"/>
      <c r="WDA36" s="735"/>
      <c r="WDB36" s="735"/>
      <c r="WDC36" s="735"/>
      <c r="WDD36" s="735"/>
      <c r="WDE36" s="735"/>
      <c r="WDF36" s="735"/>
      <c r="WDG36" s="735"/>
      <c r="WDH36" s="735"/>
      <c r="WDI36" s="735"/>
      <c r="WDJ36" s="735"/>
      <c r="WDK36" s="735"/>
      <c r="WDL36" s="735"/>
      <c r="WDM36" s="735"/>
      <c r="WDN36" s="735"/>
      <c r="WDO36" s="735"/>
      <c r="WDP36" s="735"/>
      <c r="WDQ36" s="735"/>
      <c r="WDR36" s="735"/>
      <c r="WDS36" s="735"/>
      <c r="WDT36" s="735"/>
      <c r="WDU36" s="735"/>
      <c r="WDV36" s="735"/>
      <c r="WDW36" s="735"/>
      <c r="WDX36" s="735"/>
      <c r="WDY36" s="735"/>
      <c r="WDZ36" s="735"/>
      <c r="WEA36" s="735"/>
      <c r="WEB36" s="735"/>
      <c r="WEC36" s="735"/>
      <c r="WED36" s="735"/>
      <c r="WEE36" s="735"/>
      <c r="WEF36" s="735"/>
      <c r="WEG36" s="735"/>
      <c r="WEH36" s="735"/>
      <c r="WEI36" s="735"/>
      <c r="WEJ36" s="735"/>
      <c r="WEK36" s="735"/>
      <c r="WEL36" s="735"/>
      <c r="WEM36" s="735"/>
      <c r="WEN36" s="735"/>
      <c r="WEO36" s="735"/>
      <c r="WEP36" s="735"/>
      <c r="WEQ36" s="735"/>
      <c r="WER36" s="735"/>
      <c r="WES36" s="735"/>
      <c r="WET36" s="735"/>
      <c r="WEU36" s="735"/>
      <c r="WEV36" s="735"/>
      <c r="WEW36" s="735"/>
      <c r="WEX36" s="735"/>
      <c r="WEY36" s="735"/>
      <c r="WEZ36" s="735"/>
      <c r="WFA36" s="735"/>
      <c r="WFB36" s="735"/>
      <c r="WFC36" s="735"/>
      <c r="WFD36" s="735"/>
      <c r="WFE36" s="735"/>
      <c r="WFF36" s="735"/>
      <c r="WFG36" s="735"/>
      <c r="WFH36" s="735"/>
      <c r="WFI36" s="735"/>
      <c r="WFJ36" s="735"/>
      <c r="WFK36" s="735"/>
      <c r="WFL36" s="735"/>
      <c r="WFM36" s="735"/>
      <c r="WFN36" s="735"/>
      <c r="WFO36" s="735"/>
      <c r="WFP36" s="735"/>
      <c r="WFQ36" s="735"/>
      <c r="WFR36" s="735"/>
      <c r="WFS36" s="735"/>
      <c r="WFT36" s="735"/>
      <c r="WFU36" s="735"/>
      <c r="WFV36" s="735"/>
      <c r="WFW36" s="735"/>
      <c r="WFX36" s="735"/>
      <c r="WFY36" s="735"/>
      <c r="WFZ36" s="735"/>
      <c r="WGA36" s="735"/>
      <c r="WGB36" s="735"/>
      <c r="WGC36" s="735"/>
      <c r="WGD36" s="735"/>
      <c r="WGE36" s="735"/>
      <c r="WGF36" s="735"/>
      <c r="WGG36" s="735"/>
      <c r="WGH36" s="735"/>
      <c r="WGI36" s="735"/>
      <c r="WGJ36" s="735"/>
      <c r="WGK36" s="735"/>
      <c r="WGL36" s="735"/>
      <c r="WGM36" s="735"/>
      <c r="WGN36" s="735"/>
      <c r="WGO36" s="735"/>
      <c r="WGP36" s="735"/>
      <c r="WGQ36" s="735"/>
      <c r="WGR36" s="735"/>
      <c r="WGS36" s="735"/>
      <c r="WGT36" s="735"/>
      <c r="WGU36" s="735"/>
      <c r="WGV36" s="735"/>
      <c r="WGW36" s="735"/>
      <c r="WGX36" s="735"/>
      <c r="WGY36" s="735"/>
      <c r="WGZ36" s="735"/>
      <c r="WHA36" s="735"/>
      <c r="WHB36" s="735"/>
      <c r="WHC36" s="735"/>
      <c r="WHD36" s="735"/>
      <c r="WHE36" s="735"/>
      <c r="WHF36" s="735"/>
      <c r="WHG36" s="735"/>
      <c r="WHH36" s="735"/>
      <c r="WHI36" s="735"/>
      <c r="WHJ36" s="735"/>
      <c r="WHK36" s="735"/>
      <c r="WHL36" s="735"/>
      <c r="WHM36" s="735"/>
      <c r="WHN36" s="735"/>
      <c r="WHO36" s="735"/>
      <c r="WHP36" s="735"/>
      <c r="WHQ36" s="735"/>
      <c r="WHR36" s="735"/>
      <c r="WHS36" s="735"/>
      <c r="WHT36" s="735"/>
      <c r="WHU36" s="735"/>
      <c r="WHV36" s="735"/>
      <c r="WHW36" s="735"/>
      <c r="WHX36" s="735"/>
      <c r="WHY36" s="735"/>
      <c r="WHZ36" s="735"/>
      <c r="WIA36" s="735"/>
      <c r="WIB36" s="735"/>
      <c r="WIC36" s="735"/>
      <c r="WID36" s="735"/>
      <c r="WIE36" s="735"/>
      <c r="WIF36" s="735"/>
      <c r="WIG36" s="735"/>
      <c r="WIH36" s="735"/>
      <c r="WII36" s="735"/>
      <c r="WIJ36" s="735"/>
      <c r="WIK36" s="735"/>
      <c r="WIL36" s="735"/>
      <c r="WIM36" s="735"/>
      <c r="WIN36" s="735"/>
      <c r="WIO36" s="735"/>
      <c r="WIP36" s="735"/>
      <c r="WIQ36" s="735"/>
      <c r="WIR36" s="735"/>
      <c r="WIS36" s="735"/>
      <c r="WIT36" s="735"/>
      <c r="WIU36" s="735"/>
      <c r="WIV36" s="735"/>
      <c r="WIW36" s="735"/>
      <c r="WIX36" s="735"/>
      <c r="WIY36" s="735"/>
      <c r="WIZ36" s="735"/>
      <c r="WJA36" s="735"/>
      <c r="WJB36" s="735"/>
      <c r="WJC36" s="735"/>
      <c r="WJD36" s="735"/>
      <c r="WJE36" s="735"/>
      <c r="WJF36" s="735"/>
      <c r="WJG36" s="735"/>
      <c r="WJH36" s="735"/>
      <c r="WJI36" s="735"/>
      <c r="WJJ36" s="735"/>
      <c r="WJK36" s="735"/>
      <c r="WJL36" s="735"/>
      <c r="WJM36" s="735"/>
      <c r="WJN36" s="735"/>
      <c r="WJO36" s="735"/>
      <c r="WJP36" s="735"/>
      <c r="WJQ36" s="735"/>
      <c r="WJR36" s="735"/>
      <c r="WJS36" s="735"/>
      <c r="WJT36" s="735"/>
      <c r="WJU36" s="735"/>
      <c r="WJV36" s="735"/>
      <c r="WJW36" s="735"/>
      <c r="WJX36" s="735"/>
      <c r="WJY36" s="735"/>
      <c r="WJZ36" s="735"/>
      <c r="WKA36" s="735"/>
      <c r="WKB36" s="735"/>
      <c r="WKC36" s="735"/>
      <c r="WKD36" s="735"/>
      <c r="WKE36" s="735"/>
      <c r="WKF36" s="735"/>
      <c r="WKG36" s="735"/>
      <c r="WKH36" s="735"/>
      <c r="WKI36" s="735"/>
      <c r="WKJ36" s="735"/>
      <c r="WKK36" s="735"/>
      <c r="WKL36" s="735"/>
      <c r="WKM36" s="735"/>
      <c r="WKN36" s="735"/>
      <c r="WKO36" s="735"/>
      <c r="WKP36" s="735"/>
      <c r="WKQ36" s="735"/>
      <c r="WKR36" s="735"/>
      <c r="WKS36" s="735"/>
      <c r="WKT36" s="735"/>
      <c r="WKU36" s="735"/>
      <c r="WKV36" s="735"/>
      <c r="WKW36" s="735"/>
      <c r="WKX36" s="735"/>
      <c r="WKY36" s="735"/>
      <c r="WKZ36" s="735"/>
      <c r="WLA36" s="735"/>
      <c r="WLB36" s="735"/>
      <c r="WLC36" s="735"/>
      <c r="WLD36" s="735"/>
      <c r="WLE36" s="735"/>
      <c r="WLF36" s="735"/>
      <c r="WLG36" s="735"/>
      <c r="WLH36" s="735"/>
      <c r="WLI36" s="735"/>
      <c r="WLJ36" s="735"/>
      <c r="WLK36" s="735"/>
      <c r="WLL36" s="735"/>
      <c r="WLM36" s="735"/>
      <c r="WLN36" s="735"/>
      <c r="WLO36" s="735"/>
      <c r="WLP36" s="735"/>
      <c r="WLQ36" s="735"/>
      <c r="WLR36" s="735"/>
      <c r="WLS36" s="735"/>
      <c r="WLT36" s="735"/>
      <c r="WLU36" s="735"/>
      <c r="WLV36" s="735"/>
      <c r="WLW36" s="735"/>
      <c r="WLX36" s="735"/>
      <c r="WLY36" s="735"/>
      <c r="WLZ36" s="735"/>
      <c r="WMA36" s="735"/>
      <c r="WMB36" s="735"/>
      <c r="WMC36" s="735"/>
      <c r="WMD36" s="735"/>
      <c r="WME36" s="735"/>
      <c r="WMF36" s="735"/>
      <c r="WMG36" s="735"/>
      <c r="WMH36" s="735"/>
      <c r="WMI36" s="735"/>
      <c r="WMJ36" s="735"/>
      <c r="WMK36" s="735"/>
      <c r="WML36" s="735"/>
      <c r="WMM36" s="735"/>
      <c r="WMN36" s="735"/>
      <c r="WMO36" s="735"/>
      <c r="WMP36" s="735"/>
      <c r="WMQ36" s="735"/>
      <c r="WMR36" s="735"/>
      <c r="WMS36" s="735"/>
      <c r="WMT36" s="735"/>
      <c r="WMU36" s="735"/>
      <c r="WMV36" s="735"/>
      <c r="WMW36" s="735"/>
      <c r="WMX36" s="735"/>
      <c r="WMY36" s="735"/>
      <c r="WMZ36" s="735"/>
      <c r="WNA36" s="735"/>
      <c r="WNB36" s="735"/>
      <c r="WNC36" s="735"/>
      <c r="WND36" s="735"/>
      <c r="WNE36" s="735"/>
      <c r="WNF36" s="735"/>
      <c r="WNG36" s="735"/>
      <c r="WNH36" s="735"/>
      <c r="WNI36" s="735"/>
      <c r="WNJ36" s="735"/>
      <c r="WNK36" s="735"/>
      <c r="WNL36" s="735"/>
      <c r="WNM36" s="735"/>
      <c r="WNN36" s="735"/>
      <c r="WNO36" s="735"/>
      <c r="WNP36" s="735"/>
      <c r="WNQ36" s="735"/>
      <c r="WNR36" s="735"/>
      <c r="WNS36" s="735"/>
      <c r="WNT36" s="735"/>
      <c r="WNU36" s="735"/>
      <c r="WNV36" s="735"/>
      <c r="WNW36" s="735"/>
      <c r="WNX36" s="735"/>
      <c r="WNY36" s="735"/>
      <c r="WNZ36" s="735"/>
      <c r="WOA36" s="735"/>
      <c r="WOB36" s="735"/>
      <c r="WOC36" s="735"/>
      <c r="WOD36" s="735"/>
      <c r="WOE36" s="735"/>
      <c r="WOF36" s="735"/>
      <c r="WOG36" s="735"/>
      <c r="WOH36" s="735"/>
      <c r="WOI36" s="735"/>
      <c r="WOJ36" s="735"/>
      <c r="WOK36" s="735"/>
      <c r="WOL36" s="735"/>
      <c r="WOM36" s="735"/>
      <c r="WON36" s="735"/>
      <c r="WOO36" s="735"/>
      <c r="WOP36" s="735"/>
      <c r="WOQ36" s="735"/>
      <c r="WOR36" s="735"/>
      <c r="WOS36" s="735"/>
      <c r="WOT36" s="735"/>
      <c r="WOU36" s="735"/>
      <c r="WOV36" s="735"/>
      <c r="WOW36" s="735"/>
      <c r="WOX36" s="735"/>
      <c r="WOY36" s="735"/>
      <c r="WOZ36" s="735"/>
      <c r="WPA36" s="735"/>
      <c r="WPB36" s="735"/>
      <c r="WPC36" s="735"/>
      <c r="WPD36" s="735"/>
      <c r="WPE36" s="735"/>
      <c r="WPF36" s="735"/>
      <c r="WPG36" s="735"/>
      <c r="WPH36" s="735"/>
      <c r="WPI36" s="735"/>
      <c r="WPJ36" s="735"/>
      <c r="WPK36" s="735"/>
      <c r="WPL36" s="735"/>
      <c r="WPM36" s="735"/>
      <c r="WPN36" s="735"/>
      <c r="WPO36" s="735"/>
      <c r="WPP36" s="735"/>
      <c r="WPQ36" s="735"/>
      <c r="WPR36" s="735"/>
      <c r="WPS36" s="735"/>
      <c r="WPT36" s="735"/>
      <c r="WPU36" s="735"/>
      <c r="WPV36" s="735"/>
      <c r="WPW36" s="735"/>
      <c r="WPX36" s="735"/>
      <c r="WPY36" s="735"/>
      <c r="WPZ36" s="735"/>
      <c r="WQA36" s="735"/>
      <c r="WQB36" s="735"/>
      <c r="WQC36" s="735"/>
      <c r="WQD36" s="735"/>
      <c r="WQE36" s="735"/>
      <c r="WQF36" s="735"/>
      <c r="WQG36" s="735"/>
      <c r="WQH36" s="735"/>
      <c r="WQI36" s="735"/>
      <c r="WQJ36" s="735"/>
      <c r="WQK36" s="735"/>
      <c r="WQL36" s="735"/>
      <c r="WQM36" s="735"/>
      <c r="WQN36" s="735"/>
      <c r="WQO36" s="735"/>
      <c r="WQP36" s="735"/>
      <c r="WQQ36" s="735"/>
      <c r="WQR36" s="735"/>
      <c r="WQS36" s="735"/>
      <c r="WQT36" s="735"/>
      <c r="WQU36" s="735"/>
      <c r="WQV36" s="735"/>
      <c r="WQW36" s="735"/>
      <c r="WQX36" s="735"/>
      <c r="WQY36" s="735"/>
      <c r="WQZ36" s="735"/>
      <c r="WRA36" s="735"/>
      <c r="WRB36" s="735"/>
      <c r="WRC36" s="735"/>
      <c r="WRD36" s="735"/>
      <c r="WRE36" s="735"/>
      <c r="WRF36" s="735"/>
      <c r="WRG36" s="735"/>
      <c r="WRH36" s="735"/>
      <c r="WRI36" s="735"/>
      <c r="WRJ36" s="735"/>
      <c r="WRK36" s="735"/>
      <c r="WRL36" s="735"/>
      <c r="WRM36" s="735"/>
      <c r="WRN36" s="735"/>
      <c r="WRO36" s="735"/>
      <c r="WRP36" s="735"/>
      <c r="WRQ36" s="735"/>
      <c r="WRR36" s="735"/>
      <c r="WRS36" s="735"/>
      <c r="WRT36" s="735"/>
      <c r="WRU36" s="735"/>
      <c r="WRV36" s="735"/>
      <c r="WRW36" s="735"/>
      <c r="WRX36" s="735"/>
      <c r="WRY36" s="735"/>
      <c r="WRZ36" s="735"/>
      <c r="WSA36" s="735"/>
      <c r="WSB36" s="735"/>
      <c r="WSC36" s="735"/>
      <c r="WSD36" s="735"/>
      <c r="WSE36" s="735"/>
      <c r="WSF36" s="735"/>
      <c r="WSG36" s="735"/>
      <c r="WSH36" s="735"/>
      <c r="WSI36" s="735"/>
      <c r="WSJ36" s="735"/>
      <c r="WSK36" s="735"/>
      <c r="WSL36" s="735"/>
      <c r="WSM36" s="735"/>
      <c r="WSN36" s="735"/>
      <c r="WSO36" s="735"/>
      <c r="WSP36" s="735"/>
      <c r="WSQ36" s="735"/>
      <c r="WSR36" s="735"/>
      <c r="WSS36" s="735"/>
      <c r="WST36" s="735"/>
      <c r="WSU36" s="735"/>
      <c r="WSV36" s="735"/>
      <c r="WSW36" s="735"/>
      <c r="WSX36" s="735"/>
      <c r="WSY36" s="735"/>
      <c r="WSZ36" s="735"/>
      <c r="WTA36" s="735"/>
      <c r="WTB36" s="735"/>
      <c r="WTC36" s="735"/>
      <c r="WTD36" s="735"/>
      <c r="WTE36" s="735"/>
      <c r="WTF36" s="735"/>
      <c r="WTG36" s="735"/>
      <c r="WTH36" s="735"/>
      <c r="WTI36" s="735"/>
      <c r="WTJ36" s="735"/>
      <c r="WTK36" s="735"/>
      <c r="WTL36" s="735"/>
      <c r="WTM36" s="735"/>
      <c r="WTN36" s="735"/>
      <c r="WTO36" s="735"/>
      <c r="WTP36" s="735"/>
      <c r="WTQ36" s="735"/>
      <c r="WTR36" s="735"/>
      <c r="WTS36" s="735"/>
      <c r="WTT36" s="735"/>
      <c r="WTU36" s="735"/>
      <c r="WTV36" s="735"/>
      <c r="WTW36" s="735"/>
      <c r="WTX36" s="735"/>
      <c r="WTY36" s="735"/>
      <c r="WTZ36" s="735"/>
      <c r="WUA36" s="735"/>
      <c r="WUB36" s="735"/>
      <c r="WUC36" s="735"/>
      <c r="WUD36" s="735"/>
      <c r="WUE36" s="735"/>
      <c r="WUF36" s="735"/>
      <c r="WUG36" s="735"/>
      <c r="WUH36" s="735"/>
      <c r="WUI36" s="735"/>
      <c r="WUJ36" s="735"/>
      <c r="WUK36" s="735"/>
      <c r="WUL36" s="735"/>
      <c r="WUM36" s="735"/>
      <c r="WUN36" s="735"/>
      <c r="WUO36" s="735"/>
      <c r="WUP36" s="735"/>
      <c r="WUQ36" s="735"/>
      <c r="WUR36" s="735"/>
      <c r="WUS36" s="735"/>
      <c r="WUT36" s="735"/>
      <c r="WUU36" s="735"/>
      <c r="WUV36" s="735"/>
      <c r="WUW36" s="735"/>
      <c r="WUX36" s="735"/>
      <c r="WUY36" s="735"/>
      <c r="WUZ36" s="735"/>
      <c r="WVA36" s="735"/>
      <c r="WVB36" s="735"/>
      <c r="WVC36" s="735"/>
      <c r="WVD36" s="735"/>
      <c r="WVE36" s="735"/>
      <c r="WVF36" s="735"/>
      <c r="WVG36" s="735"/>
      <c r="WVH36" s="735"/>
      <c r="WVI36" s="735"/>
      <c r="WVJ36" s="735"/>
      <c r="WVK36" s="735"/>
      <c r="WVL36" s="735"/>
      <c r="WVM36" s="735"/>
      <c r="WVN36" s="735"/>
      <c r="WVO36" s="735"/>
      <c r="WVP36" s="735"/>
      <c r="WVQ36" s="735"/>
      <c r="WVR36" s="735"/>
      <c r="WVS36" s="735"/>
      <c r="WVT36" s="735"/>
      <c r="WVU36" s="735"/>
      <c r="WVV36" s="735"/>
      <c r="WVW36" s="735"/>
      <c r="WVX36" s="735"/>
      <c r="WVY36" s="735"/>
      <c r="WVZ36" s="735"/>
      <c r="WWA36" s="735"/>
      <c r="WWB36" s="735"/>
      <c r="WWC36" s="735"/>
      <c r="WWD36" s="735"/>
      <c r="WWE36" s="735"/>
      <c r="WWF36" s="735"/>
      <c r="WWG36" s="735"/>
      <c r="WWH36" s="735"/>
      <c r="WWI36" s="735"/>
      <c r="WWJ36" s="735"/>
      <c r="WWK36" s="735"/>
      <c r="WWL36" s="735"/>
      <c r="WWM36" s="735"/>
      <c r="WWN36" s="735"/>
      <c r="WWO36" s="735"/>
      <c r="WWP36" s="735"/>
      <c r="WWQ36" s="735"/>
      <c r="WWR36" s="735"/>
      <c r="WWS36" s="735"/>
      <c r="WWT36" s="735"/>
      <c r="WWU36" s="735"/>
      <c r="WWV36" s="735"/>
      <c r="WWW36" s="735"/>
      <c r="WWX36" s="735"/>
      <c r="WWY36" s="735"/>
      <c r="WWZ36" s="735"/>
      <c r="WXA36" s="735"/>
      <c r="WXB36" s="735"/>
      <c r="WXC36" s="735"/>
      <c r="WXD36" s="735"/>
      <c r="WXE36" s="735"/>
      <c r="WXF36" s="735"/>
      <c r="WXG36" s="735"/>
      <c r="WXH36" s="735"/>
      <c r="WXI36" s="735"/>
      <c r="WXJ36" s="735"/>
      <c r="WXK36" s="735"/>
      <c r="WXL36" s="735"/>
      <c r="WXM36" s="735"/>
      <c r="WXN36" s="735"/>
      <c r="WXO36" s="735"/>
      <c r="WXP36" s="735"/>
      <c r="WXQ36" s="735"/>
      <c r="WXR36" s="735"/>
      <c r="WXS36" s="735"/>
      <c r="WXT36" s="735"/>
      <c r="WXU36" s="735"/>
      <c r="WXV36" s="735"/>
      <c r="WXW36" s="735"/>
      <c r="WXX36" s="735"/>
      <c r="WXY36" s="735"/>
      <c r="WXZ36" s="735"/>
      <c r="WYA36" s="735"/>
      <c r="WYB36" s="735"/>
      <c r="WYC36" s="735"/>
      <c r="WYD36" s="735"/>
      <c r="WYE36" s="735"/>
      <c r="WYF36" s="735"/>
      <c r="WYG36" s="735"/>
      <c r="WYH36" s="735"/>
      <c r="WYI36" s="735"/>
      <c r="WYJ36" s="735"/>
      <c r="WYK36" s="735"/>
      <c r="WYL36" s="735"/>
      <c r="WYM36" s="735"/>
      <c r="WYN36" s="735"/>
      <c r="WYO36" s="735"/>
      <c r="WYP36" s="735"/>
      <c r="WYQ36" s="735"/>
      <c r="WYR36" s="735"/>
      <c r="WYS36" s="735"/>
      <c r="WYT36" s="735"/>
      <c r="WYU36" s="735"/>
      <c r="WYV36" s="735"/>
      <c r="WYW36" s="735"/>
      <c r="WYX36" s="735"/>
      <c r="WYY36" s="735"/>
      <c r="WYZ36" s="735"/>
      <c r="WZA36" s="735"/>
      <c r="WZB36" s="735"/>
      <c r="WZC36" s="735"/>
      <c r="WZD36" s="735"/>
      <c r="WZE36" s="735"/>
      <c r="WZF36" s="735"/>
      <c r="WZG36" s="735"/>
      <c r="WZH36" s="735"/>
      <c r="WZI36" s="735"/>
      <c r="WZJ36" s="735"/>
      <c r="WZK36" s="735"/>
      <c r="WZL36" s="735"/>
      <c r="WZM36" s="735"/>
      <c r="WZN36" s="735"/>
      <c r="WZO36" s="735"/>
      <c r="WZP36" s="735"/>
      <c r="WZQ36" s="735"/>
      <c r="WZR36" s="735"/>
      <c r="WZS36" s="735"/>
      <c r="WZT36" s="735"/>
      <c r="WZU36" s="735"/>
      <c r="WZV36" s="735"/>
      <c r="WZW36" s="735"/>
      <c r="WZX36" s="735"/>
      <c r="WZY36" s="735"/>
      <c r="WZZ36" s="735"/>
      <c r="XAA36" s="735"/>
      <c r="XAB36" s="735"/>
      <c r="XAC36" s="735"/>
      <c r="XAD36" s="735"/>
      <c r="XAE36" s="735"/>
      <c r="XAF36" s="735"/>
      <c r="XAG36" s="735"/>
      <c r="XAH36" s="735"/>
      <c r="XAI36" s="735"/>
      <c r="XAJ36" s="735"/>
      <c r="XAK36" s="735"/>
      <c r="XAL36" s="735"/>
      <c r="XAM36" s="735"/>
      <c r="XAN36" s="735"/>
      <c r="XAO36" s="735"/>
      <c r="XAP36" s="735"/>
      <c r="XAQ36" s="735"/>
      <c r="XAR36" s="735"/>
      <c r="XAS36" s="735"/>
      <c r="XAT36" s="735"/>
      <c r="XAU36" s="735"/>
      <c r="XAV36" s="735"/>
      <c r="XAW36" s="735"/>
      <c r="XAX36" s="735"/>
      <c r="XAY36" s="735"/>
      <c r="XAZ36" s="735"/>
      <c r="XBA36" s="735"/>
      <c r="XBB36" s="735"/>
      <c r="XBC36" s="735"/>
      <c r="XBD36" s="735"/>
      <c r="XBE36" s="735"/>
      <c r="XBF36" s="735"/>
      <c r="XBG36" s="735"/>
      <c r="XBH36" s="735"/>
      <c r="XBI36" s="735"/>
      <c r="XBJ36" s="735"/>
      <c r="XBK36" s="735"/>
      <c r="XBL36" s="735"/>
      <c r="XBM36" s="735"/>
      <c r="XBN36" s="735"/>
      <c r="XBO36" s="735"/>
      <c r="XBP36" s="735"/>
      <c r="XBQ36" s="735"/>
      <c r="XBR36" s="735"/>
      <c r="XBS36" s="735"/>
      <c r="XBT36" s="735"/>
      <c r="XBU36" s="735"/>
      <c r="XBV36" s="735"/>
      <c r="XBW36" s="735"/>
      <c r="XBX36" s="735"/>
      <c r="XBY36" s="735"/>
      <c r="XBZ36" s="735"/>
      <c r="XCA36" s="735"/>
      <c r="XCB36" s="735"/>
      <c r="XCC36" s="735"/>
      <c r="XCD36" s="735"/>
      <c r="XCE36" s="735"/>
      <c r="XCF36" s="735"/>
      <c r="XCG36" s="735"/>
      <c r="XCH36" s="735"/>
      <c r="XCI36" s="735"/>
      <c r="XCJ36" s="735"/>
      <c r="XCK36" s="735"/>
      <c r="XCL36" s="735"/>
      <c r="XCM36" s="735"/>
      <c r="XCN36" s="735"/>
      <c r="XCO36" s="735"/>
      <c r="XCP36" s="735"/>
      <c r="XCQ36" s="735"/>
      <c r="XCR36" s="735"/>
      <c r="XCS36" s="735"/>
      <c r="XCT36" s="735"/>
      <c r="XCU36" s="735"/>
      <c r="XCV36" s="735"/>
      <c r="XCW36" s="735"/>
      <c r="XCX36" s="735"/>
      <c r="XCY36" s="735"/>
      <c r="XCZ36" s="735"/>
      <c r="XDA36" s="735"/>
      <c r="XDB36" s="735"/>
      <c r="XDC36" s="735"/>
      <c r="XDD36" s="735"/>
      <c r="XDE36" s="735"/>
      <c r="XDF36" s="735"/>
      <c r="XDG36" s="735"/>
      <c r="XDH36" s="735"/>
      <c r="XDI36" s="735"/>
      <c r="XDJ36" s="735"/>
      <c r="XDK36" s="735"/>
      <c r="XDL36" s="735"/>
      <c r="XDM36" s="735"/>
      <c r="XDN36" s="735"/>
      <c r="XDO36" s="735"/>
      <c r="XDP36" s="735"/>
      <c r="XDQ36" s="735"/>
      <c r="XDR36" s="735"/>
      <c r="XDS36" s="735"/>
      <c r="XDT36" s="735"/>
      <c r="XDU36" s="735"/>
      <c r="XDV36" s="735"/>
      <c r="XDW36" s="735"/>
      <c r="XDX36" s="735"/>
      <c r="XDY36" s="735"/>
      <c r="XDZ36" s="735"/>
      <c r="XEA36" s="735"/>
      <c r="XEB36" s="735"/>
      <c r="XEC36" s="735"/>
      <c r="XED36" s="735"/>
      <c r="XEE36" s="735"/>
      <c r="XEF36" s="735"/>
      <c r="XEG36" s="735"/>
      <c r="XEH36" s="735"/>
      <c r="XEI36" s="735"/>
      <c r="XEJ36" s="735"/>
      <c r="XEK36" s="735"/>
      <c r="XEL36" s="735"/>
      <c r="XEM36" s="735"/>
      <c r="XEN36" s="735"/>
      <c r="XEO36" s="735"/>
      <c r="XEP36" s="735"/>
      <c r="XEQ36" s="735"/>
      <c r="XER36" s="735"/>
      <c r="XES36" s="735"/>
      <c r="XET36" s="735"/>
      <c r="XEU36" s="735"/>
      <c r="XEV36" s="735"/>
      <c r="XEW36" s="735"/>
      <c r="XEX36" s="735"/>
      <c r="XEY36" s="735"/>
      <c r="XEZ36" s="735"/>
      <c r="XFA36" s="735"/>
      <c r="XFB36" s="735"/>
    </row>
    <row r="37" spans="1:16382" ht="16.5" customHeight="1" x14ac:dyDescent="0.35">
      <c r="B37" s="150"/>
      <c r="C37" s="150"/>
      <c r="D37" s="150"/>
      <c r="E37" s="150"/>
      <c r="F37" s="150"/>
      <c r="J37" s="151"/>
      <c r="K37" s="151"/>
      <c r="L37" s="151"/>
    </row>
    <row r="38" spans="1:16382" ht="16.5" customHeight="1" x14ac:dyDescent="0.35">
      <c r="B38" s="150"/>
      <c r="C38" s="150"/>
      <c r="D38" s="150"/>
      <c r="E38" s="150"/>
      <c r="F38" s="150"/>
      <c r="J38" s="151"/>
      <c r="K38" s="151"/>
      <c r="L38" s="151"/>
    </row>
    <row r="39" spans="1:16382" ht="16.5" customHeight="1" x14ac:dyDescent="0.35">
      <c r="B39" s="150"/>
      <c r="C39" s="150">
        <f>COUNTIFS(AK15:AK36,"ALTO")</f>
        <v>2</v>
      </c>
      <c r="D39" s="150" t="s">
        <v>1129</v>
      </c>
      <c r="E39" s="150"/>
      <c r="F39" s="150"/>
      <c r="J39" s="151"/>
      <c r="K39" s="151"/>
      <c r="L39" s="151"/>
    </row>
    <row r="40" spans="1:16382" ht="16.5" customHeight="1" x14ac:dyDescent="0.35">
      <c r="B40" s="150">
        <f>COUNT(B15:B36)</f>
        <v>13</v>
      </c>
      <c r="C40" s="150">
        <v>9</v>
      </c>
      <c r="D40" s="150" t="s">
        <v>1172</v>
      </c>
      <c r="E40" s="150"/>
      <c r="F40" s="150"/>
      <c r="J40" s="151"/>
      <c r="K40" s="151"/>
      <c r="L40" s="151"/>
    </row>
    <row r="41" spans="1:16382" ht="16.5" customHeight="1" x14ac:dyDescent="0.35">
      <c r="B41" s="150"/>
      <c r="C41" s="150">
        <f>COUNTIFS(AK15:AK36,"BAJO")</f>
        <v>1</v>
      </c>
      <c r="D41" s="150" t="s">
        <v>1173</v>
      </c>
      <c r="E41" s="150"/>
      <c r="F41" s="150"/>
      <c r="J41" s="151"/>
      <c r="K41" s="151"/>
      <c r="L41" s="151"/>
    </row>
    <row r="42" spans="1:16382" ht="16.5" customHeight="1" x14ac:dyDescent="0.35">
      <c r="B42" s="150"/>
      <c r="C42" s="150">
        <v>1</v>
      </c>
      <c r="D42" s="150" t="s">
        <v>1174</v>
      </c>
      <c r="E42" s="150"/>
      <c r="F42" s="150"/>
      <c r="J42" s="151"/>
      <c r="K42" s="151"/>
      <c r="L42" s="151"/>
    </row>
    <row r="43" spans="1:16382" ht="16.5" customHeight="1" x14ac:dyDescent="0.35">
      <c r="B43" s="150"/>
      <c r="C43" s="150"/>
      <c r="D43" s="150"/>
      <c r="E43" s="150"/>
      <c r="F43" s="150"/>
      <c r="J43" s="151"/>
      <c r="K43" s="151"/>
      <c r="L43" s="151"/>
    </row>
    <row r="44" spans="1:16382" ht="16.5" customHeight="1" x14ac:dyDescent="0.35">
      <c r="B44" s="150"/>
      <c r="C44" s="150"/>
      <c r="D44" s="150"/>
      <c r="E44" s="150"/>
      <c r="F44" s="150"/>
      <c r="J44" s="151"/>
      <c r="K44" s="151"/>
      <c r="L44" s="151"/>
    </row>
    <row r="45" spans="1:16382" ht="16.5" customHeight="1" x14ac:dyDescent="0.35">
      <c r="B45" s="150"/>
      <c r="C45" s="150"/>
      <c r="D45" s="150"/>
      <c r="E45" s="150"/>
      <c r="F45" s="150"/>
      <c r="J45" s="151"/>
      <c r="K45" s="151"/>
      <c r="L45" s="151"/>
    </row>
    <row r="46" spans="1:16382" ht="16.5" customHeight="1" x14ac:dyDescent="0.35">
      <c r="B46" s="150"/>
      <c r="C46" s="150"/>
      <c r="D46" s="150"/>
      <c r="E46" s="150"/>
      <c r="F46" s="150"/>
      <c r="J46" s="151"/>
      <c r="K46" s="151"/>
      <c r="L46" s="151"/>
    </row>
    <row r="47" spans="1:16382" ht="16.5" customHeight="1" x14ac:dyDescent="0.35">
      <c r="B47" s="150"/>
      <c r="C47" s="150"/>
      <c r="D47" s="150"/>
      <c r="E47" s="150"/>
      <c r="F47" s="150"/>
      <c r="J47" s="151"/>
      <c r="K47" s="151"/>
      <c r="L47" s="151"/>
    </row>
    <row r="48" spans="1:16382" ht="16.5" customHeight="1" x14ac:dyDescent="0.35">
      <c r="B48" s="150"/>
      <c r="C48" s="150"/>
      <c r="D48" s="150"/>
      <c r="E48" s="150"/>
      <c r="F48" s="150"/>
      <c r="J48" s="151"/>
      <c r="K48" s="151"/>
      <c r="L48" s="151"/>
    </row>
    <row r="49" spans="2:12" ht="16.5" customHeight="1" x14ac:dyDescent="0.35">
      <c r="B49" s="150"/>
      <c r="C49" s="150"/>
      <c r="D49" s="150"/>
      <c r="E49" s="150"/>
      <c r="F49" s="150"/>
      <c r="J49" s="151"/>
      <c r="K49" s="151"/>
      <c r="L49" s="151"/>
    </row>
    <row r="50" spans="2:12" ht="16.5" customHeight="1" x14ac:dyDescent="0.35">
      <c r="B50" s="150"/>
      <c r="C50" s="150"/>
      <c r="D50" s="150"/>
      <c r="E50" s="150"/>
      <c r="F50" s="150"/>
      <c r="J50" s="151"/>
      <c r="K50" s="151"/>
      <c r="L50" s="151"/>
    </row>
    <row r="51" spans="2:12" ht="16.5" customHeight="1" x14ac:dyDescent="0.35">
      <c r="B51" s="150"/>
      <c r="C51" s="150"/>
      <c r="D51" s="150"/>
      <c r="E51" s="150"/>
      <c r="F51" s="150"/>
      <c r="J51" s="151"/>
      <c r="K51" s="151"/>
      <c r="L51" s="151"/>
    </row>
    <row r="52" spans="2:12" ht="16.5" customHeight="1" x14ac:dyDescent="0.35">
      <c r="B52" s="150"/>
      <c r="C52" s="150"/>
      <c r="D52" s="150"/>
      <c r="E52" s="150"/>
      <c r="F52" s="150"/>
      <c r="J52" s="151"/>
      <c r="K52" s="151"/>
      <c r="L52" s="151"/>
    </row>
    <row r="53" spans="2:12" ht="16.5" customHeight="1" x14ac:dyDescent="0.35">
      <c r="B53" s="150"/>
      <c r="C53" s="150"/>
      <c r="D53" s="150"/>
      <c r="E53" s="150"/>
      <c r="F53" s="150"/>
      <c r="J53" s="151"/>
      <c r="K53" s="151"/>
      <c r="L53" s="151"/>
    </row>
    <row r="54" spans="2:12" ht="16.5" customHeight="1" x14ac:dyDescent="0.35">
      <c r="B54" s="150"/>
      <c r="C54" s="150"/>
      <c r="D54" s="150"/>
      <c r="E54" s="150"/>
      <c r="F54" s="150"/>
      <c r="J54" s="151"/>
      <c r="K54" s="151"/>
      <c r="L54" s="151"/>
    </row>
    <row r="55" spans="2:12" ht="16.5" customHeight="1" x14ac:dyDescent="0.35">
      <c r="B55" s="150"/>
      <c r="C55" s="150"/>
      <c r="D55" s="150"/>
      <c r="E55" s="150"/>
      <c r="F55" s="150"/>
      <c r="J55" s="151"/>
      <c r="K55" s="151"/>
      <c r="L55" s="151"/>
    </row>
    <row r="56" spans="2:12" ht="16.5" customHeight="1" x14ac:dyDescent="0.35">
      <c r="B56" s="150"/>
      <c r="C56" s="150"/>
      <c r="D56" s="150"/>
      <c r="E56" s="150"/>
      <c r="F56" s="150"/>
      <c r="J56" s="151"/>
      <c r="K56" s="151"/>
      <c r="L56" s="151"/>
    </row>
    <row r="57" spans="2:12" ht="16.5" customHeight="1" x14ac:dyDescent="0.35">
      <c r="B57" s="150"/>
      <c r="C57" s="150"/>
      <c r="D57" s="150"/>
      <c r="E57" s="150"/>
      <c r="F57" s="150"/>
      <c r="J57" s="151"/>
      <c r="K57" s="151"/>
      <c r="L57" s="151"/>
    </row>
    <row r="58" spans="2:12" ht="16.5" customHeight="1" x14ac:dyDescent="0.35">
      <c r="B58" s="150"/>
      <c r="C58" s="150"/>
      <c r="D58" s="150"/>
      <c r="E58" s="150"/>
      <c r="F58" s="150"/>
      <c r="J58" s="151"/>
      <c r="K58" s="151"/>
      <c r="L58" s="151"/>
    </row>
    <row r="59" spans="2:12" ht="16.5" customHeight="1" x14ac:dyDescent="0.35">
      <c r="B59" s="150"/>
      <c r="C59" s="150"/>
      <c r="D59" s="150"/>
      <c r="E59" s="150"/>
      <c r="F59" s="150"/>
      <c r="J59" s="151"/>
      <c r="K59" s="151"/>
      <c r="L59" s="151"/>
    </row>
    <row r="60" spans="2:12" ht="16.5" customHeight="1" x14ac:dyDescent="0.35">
      <c r="B60" s="150"/>
      <c r="C60" s="150"/>
      <c r="D60" s="150"/>
      <c r="E60" s="150"/>
      <c r="F60" s="150"/>
      <c r="J60" s="151"/>
      <c r="K60" s="151"/>
      <c r="L60" s="151"/>
    </row>
    <row r="61" spans="2:12" ht="16.5" customHeight="1" x14ac:dyDescent="0.35">
      <c r="B61" s="150"/>
      <c r="C61" s="150"/>
      <c r="D61" s="150"/>
      <c r="E61" s="150"/>
      <c r="F61" s="150"/>
      <c r="J61" s="151"/>
      <c r="K61" s="151"/>
      <c r="L61" s="151"/>
    </row>
    <row r="62" spans="2:12" ht="16.5" customHeight="1" x14ac:dyDescent="0.35">
      <c r="B62" s="150"/>
      <c r="C62" s="150"/>
      <c r="D62" s="150"/>
      <c r="E62" s="150"/>
      <c r="F62" s="150"/>
      <c r="J62" s="151"/>
      <c r="K62" s="151"/>
      <c r="L62" s="151"/>
    </row>
    <row r="63" spans="2:12" ht="16.5" customHeight="1" x14ac:dyDescent="0.35">
      <c r="B63" s="150"/>
      <c r="C63" s="150"/>
      <c r="D63" s="150"/>
      <c r="E63" s="150"/>
      <c r="F63" s="150"/>
      <c r="J63" s="151"/>
      <c r="K63" s="151"/>
      <c r="L63" s="151"/>
    </row>
    <row r="64" spans="2:12" ht="16.5" customHeight="1" x14ac:dyDescent="0.35">
      <c r="B64" s="150"/>
      <c r="C64" s="150"/>
      <c r="D64" s="150"/>
      <c r="E64" s="150"/>
      <c r="F64" s="150"/>
      <c r="J64" s="151"/>
      <c r="K64" s="151"/>
      <c r="L64" s="151"/>
    </row>
    <row r="65" spans="2:12" ht="16.5" customHeight="1" x14ac:dyDescent="0.35">
      <c r="B65" s="150"/>
      <c r="C65" s="150"/>
      <c r="D65" s="150"/>
      <c r="E65" s="150"/>
      <c r="F65" s="150"/>
      <c r="J65" s="151"/>
      <c r="K65" s="151"/>
      <c r="L65" s="151"/>
    </row>
    <row r="66" spans="2:12" ht="16.5" customHeight="1" x14ac:dyDescent="0.35">
      <c r="B66" s="150"/>
      <c r="C66" s="150"/>
      <c r="D66" s="150"/>
      <c r="E66" s="150"/>
      <c r="F66" s="150"/>
      <c r="J66" s="151"/>
      <c r="K66" s="151"/>
      <c r="L66" s="151"/>
    </row>
    <row r="67" spans="2:12" ht="16.5" customHeight="1" x14ac:dyDescent="0.35">
      <c r="B67" s="150"/>
      <c r="C67" s="150"/>
      <c r="D67" s="150"/>
      <c r="E67" s="150"/>
      <c r="F67" s="150"/>
      <c r="J67" s="151"/>
      <c r="K67" s="151"/>
      <c r="L67" s="151"/>
    </row>
    <row r="68" spans="2:12" ht="16.5" customHeight="1" x14ac:dyDescent="0.35">
      <c r="B68" s="150"/>
      <c r="C68" s="150"/>
      <c r="D68" s="150"/>
      <c r="E68" s="150"/>
      <c r="F68" s="150"/>
      <c r="J68" s="151"/>
      <c r="K68" s="151"/>
      <c r="L68" s="151"/>
    </row>
    <row r="69" spans="2:12" ht="16.5" customHeight="1" x14ac:dyDescent="0.35">
      <c r="B69" s="150"/>
      <c r="C69" s="150"/>
      <c r="D69" s="150"/>
      <c r="E69" s="150"/>
      <c r="F69" s="150"/>
      <c r="J69" s="151"/>
      <c r="K69" s="151"/>
      <c r="L69" s="151"/>
    </row>
    <row r="70" spans="2:12" ht="16.5" customHeight="1" x14ac:dyDescent="0.35">
      <c r="B70" s="150"/>
      <c r="C70" s="150"/>
      <c r="D70" s="150"/>
      <c r="E70" s="150"/>
      <c r="F70" s="150"/>
      <c r="J70" s="151"/>
      <c r="K70" s="151"/>
      <c r="L70" s="151"/>
    </row>
    <row r="71" spans="2:12" ht="16.5" customHeight="1" x14ac:dyDescent="0.35">
      <c r="B71" s="150"/>
      <c r="C71" s="150"/>
      <c r="D71" s="150"/>
      <c r="E71" s="150"/>
      <c r="F71" s="150"/>
      <c r="J71" s="151"/>
      <c r="K71" s="151"/>
      <c r="L71" s="151"/>
    </row>
    <row r="72" spans="2:12" ht="16.5" customHeight="1" x14ac:dyDescent="0.35">
      <c r="B72" s="150"/>
      <c r="C72" s="150"/>
      <c r="D72" s="150"/>
      <c r="E72" s="150"/>
      <c r="F72" s="150"/>
      <c r="J72" s="151"/>
      <c r="K72" s="151"/>
      <c r="L72" s="151"/>
    </row>
    <row r="73" spans="2:12" ht="16.5" customHeight="1" x14ac:dyDescent="0.35">
      <c r="B73" s="150"/>
      <c r="C73" s="150"/>
      <c r="D73" s="150"/>
      <c r="E73" s="150"/>
      <c r="F73" s="150"/>
      <c r="J73" s="151"/>
      <c r="K73" s="151"/>
      <c r="L73" s="151"/>
    </row>
    <row r="74" spans="2:12" ht="16.5" customHeight="1" x14ac:dyDescent="0.35">
      <c r="B74" s="150"/>
      <c r="C74" s="150"/>
      <c r="D74" s="150"/>
      <c r="E74" s="150"/>
      <c r="F74" s="150"/>
      <c r="J74" s="151"/>
      <c r="K74" s="151"/>
      <c r="L74" s="151"/>
    </row>
    <row r="75" spans="2:12" ht="16.5" customHeight="1" x14ac:dyDescent="0.35">
      <c r="B75" s="150"/>
      <c r="C75" s="150"/>
      <c r="D75" s="150"/>
      <c r="E75" s="150"/>
      <c r="F75" s="150"/>
      <c r="J75" s="151"/>
      <c r="K75" s="151"/>
      <c r="L75" s="151"/>
    </row>
    <row r="76" spans="2:12" ht="16.5" customHeight="1" x14ac:dyDescent="0.35">
      <c r="B76" s="150"/>
      <c r="C76" s="150"/>
      <c r="D76" s="150"/>
      <c r="E76" s="150"/>
      <c r="F76" s="150"/>
      <c r="J76" s="151"/>
      <c r="K76" s="151"/>
      <c r="L76" s="151"/>
    </row>
    <row r="77" spans="2:12" ht="16.5" customHeight="1" x14ac:dyDescent="0.35">
      <c r="B77" s="150"/>
      <c r="C77" s="150"/>
      <c r="D77" s="150"/>
      <c r="E77" s="150"/>
      <c r="F77" s="150"/>
      <c r="J77" s="151"/>
      <c r="K77" s="151"/>
      <c r="L77" s="151"/>
    </row>
    <row r="78" spans="2:12" ht="16.5" customHeight="1" x14ac:dyDescent="0.35">
      <c r="B78" s="150"/>
      <c r="C78" s="150"/>
      <c r="D78" s="150"/>
      <c r="E78" s="150"/>
      <c r="F78" s="150"/>
      <c r="J78" s="151"/>
      <c r="K78" s="151"/>
      <c r="L78" s="151"/>
    </row>
    <row r="79" spans="2:12" ht="16.5" customHeight="1" x14ac:dyDescent="0.35">
      <c r="B79" s="150"/>
      <c r="C79" s="150"/>
      <c r="D79" s="150"/>
      <c r="E79" s="150"/>
      <c r="F79" s="150"/>
      <c r="J79" s="151"/>
      <c r="K79" s="151"/>
      <c r="L79" s="151"/>
    </row>
    <row r="80" spans="2:12" ht="16.5" customHeight="1" x14ac:dyDescent="0.35">
      <c r="B80" s="150"/>
      <c r="C80" s="150"/>
      <c r="D80" s="150"/>
      <c r="E80" s="150"/>
      <c r="F80" s="150"/>
      <c r="J80" s="151"/>
      <c r="K80" s="151"/>
      <c r="L80" s="151"/>
    </row>
    <row r="81" spans="2:12" ht="16.5" customHeight="1" x14ac:dyDescent="0.35">
      <c r="B81" s="150"/>
      <c r="C81" s="150"/>
      <c r="D81" s="150"/>
      <c r="E81" s="150"/>
      <c r="F81" s="150"/>
      <c r="J81" s="151"/>
      <c r="K81" s="151"/>
      <c r="L81" s="151"/>
    </row>
    <row r="82" spans="2:12" ht="16.5" customHeight="1" x14ac:dyDescent="0.35">
      <c r="B82" s="150"/>
      <c r="C82" s="150"/>
      <c r="D82" s="150"/>
      <c r="E82" s="150"/>
      <c r="F82" s="150"/>
      <c r="J82" s="151"/>
      <c r="K82" s="151"/>
      <c r="L82" s="151"/>
    </row>
    <row r="83" spans="2:12" ht="16.5" customHeight="1" x14ac:dyDescent="0.35">
      <c r="B83" s="150"/>
      <c r="C83" s="150"/>
      <c r="D83" s="150"/>
      <c r="E83" s="150"/>
      <c r="F83" s="150"/>
      <c r="J83" s="151"/>
      <c r="K83" s="151"/>
      <c r="L83" s="151"/>
    </row>
    <row r="84" spans="2:12" ht="16.5" customHeight="1" x14ac:dyDescent="0.35">
      <c r="B84" s="150"/>
      <c r="C84" s="150"/>
      <c r="D84" s="150"/>
      <c r="E84" s="150"/>
      <c r="F84" s="150"/>
      <c r="J84" s="151"/>
      <c r="K84" s="151"/>
      <c r="L84" s="151"/>
    </row>
    <row r="85" spans="2:12" ht="16.5" customHeight="1" x14ac:dyDescent="0.35">
      <c r="B85" s="150"/>
      <c r="C85" s="150"/>
      <c r="D85" s="150"/>
      <c r="E85" s="150"/>
      <c r="F85" s="150"/>
      <c r="J85" s="151"/>
      <c r="K85" s="151"/>
      <c r="L85" s="151"/>
    </row>
    <row r="86" spans="2:12" ht="16.5" customHeight="1" x14ac:dyDescent="0.35">
      <c r="B86" s="150"/>
      <c r="C86" s="150"/>
      <c r="D86" s="150"/>
      <c r="E86" s="150"/>
      <c r="F86" s="150"/>
      <c r="J86" s="151"/>
      <c r="K86" s="151"/>
      <c r="L86" s="151"/>
    </row>
    <row r="87" spans="2:12" ht="16.5" customHeight="1" x14ac:dyDescent="0.35">
      <c r="B87" s="150"/>
      <c r="C87" s="150"/>
      <c r="D87" s="150"/>
      <c r="E87" s="150"/>
      <c r="F87" s="150"/>
      <c r="J87" s="151"/>
      <c r="K87" s="151"/>
      <c r="L87" s="151"/>
    </row>
    <row r="88" spans="2:12" ht="16.5" customHeight="1" x14ac:dyDescent="0.35">
      <c r="B88" s="150"/>
      <c r="C88" s="150"/>
      <c r="D88" s="150"/>
      <c r="E88" s="150"/>
      <c r="F88" s="150"/>
      <c r="J88" s="151"/>
      <c r="K88" s="151"/>
      <c r="L88" s="151"/>
    </row>
    <row r="89" spans="2:12" ht="16.5" customHeight="1" x14ac:dyDescent="0.35">
      <c r="B89" s="150"/>
      <c r="C89" s="150"/>
      <c r="D89" s="150"/>
      <c r="E89" s="150"/>
      <c r="F89" s="150"/>
      <c r="J89" s="151"/>
      <c r="K89" s="151"/>
      <c r="L89" s="151"/>
    </row>
    <row r="90" spans="2:12" ht="16.5" customHeight="1" x14ac:dyDescent="0.35">
      <c r="B90" s="150"/>
      <c r="C90" s="150"/>
      <c r="D90" s="150"/>
      <c r="E90" s="150"/>
      <c r="F90" s="150"/>
      <c r="J90" s="151"/>
      <c r="K90" s="151"/>
      <c r="L90" s="151"/>
    </row>
    <row r="91" spans="2:12" ht="16.5" customHeight="1" x14ac:dyDescent="0.35">
      <c r="B91" s="150"/>
      <c r="C91" s="150"/>
      <c r="D91" s="150"/>
      <c r="E91" s="150"/>
      <c r="F91" s="150"/>
      <c r="J91" s="151"/>
      <c r="K91" s="151"/>
      <c r="L91" s="151"/>
    </row>
    <row r="92" spans="2:12" ht="16.5" customHeight="1" x14ac:dyDescent="0.35">
      <c r="B92" s="150"/>
      <c r="C92" s="150"/>
      <c r="D92" s="150"/>
      <c r="E92" s="150"/>
      <c r="F92" s="150"/>
      <c r="J92" s="151"/>
      <c r="K92" s="151"/>
      <c r="L92" s="151"/>
    </row>
    <row r="93" spans="2:12" ht="16.5" customHeight="1" x14ac:dyDescent="0.35">
      <c r="B93" s="150"/>
      <c r="C93" s="150"/>
      <c r="D93" s="150"/>
      <c r="E93" s="150"/>
      <c r="F93" s="150"/>
      <c r="J93" s="151"/>
      <c r="K93" s="151"/>
      <c r="L93" s="151"/>
    </row>
    <row r="94" spans="2:12" ht="16.5" customHeight="1" x14ac:dyDescent="0.35">
      <c r="B94" s="150"/>
      <c r="C94" s="150"/>
      <c r="D94" s="150"/>
      <c r="E94" s="150"/>
      <c r="F94" s="150"/>
      <c r="J94" s="151"/>
      <c r="K94" s="151"/>
      <c r="L94" s="151"/>
    </row>
    <row r="95" spans="2:12" ht="16.5" customHeight="1" x14ac:dyDescent="0.35">
      <c r="B95" s="150"/>
      <c r="C95" s="150"/>
      <c r="D95" s="150"/>
      <c r="E95" s="150"/>
      <c r="F95" s="150"/>
      <c r="J95" s="151"/>
      <c r="K95" s="151"/>
      <c r="L95" s="151"/>
    </row>
    <row r="96" spans="2:12" ht="16.5" customHeight="1" x14ac:dyDescent="0.35">
      <c r="B96" s="150"/>
      <c r="C96" s="150"/>
      <c r="D96" s="150"/>
      <c r="E96" s="150"/>
      <c r="F96" s="150"/>
      <c r="J96" s="151"/>
      <c r="K96" s="151"/>
      <c r="L96" s="151"/>
    </row>
    <row r="97" spans="2:12" ht="16.5" customHeight="1" x14ac:dyDescent="0.35">
      <c r="B97" s="150"/>
      <c r="C97" s="150"/>
      <c r="D97" s="150"/>
      <c r="E97" s="150"/>
      <c r="F97" s="150"/>
      <c r="J97" s="151"/>
      <c r="K97" s="151"/>
      <c r="L97" s="151"/>
    </row>
    <row r="98" spans="2:12" ht="16.5" customHeight="1" x14ac:dyDescent="0.35">
      <c r="B98" s="150"/>
      <c r="C98" s="150"/>
      <c r="D98" s="150"/>
      <c r="E98" s="150"/>
      <c r="F98" s="150"/>
      <c r="J98" s="151"/>
      <c r="K98" s="151"/>
      <c r="L98" s="151"/>
    </row>
    <row r="99" spans="2:12" ht="16.5" customHeight="1" x14ac:dyDescent="0.35">
      <c r="B99" s="150"/>
      <c r="C99" s="150"/>
      <c r="D99" s="150"/>
      <c r="E99" s="150"/>
      <c r="F99" s="150"/>
      <c r="J99" s="151"/>
      <c r="K99" s="151"/>
      <c r="L99" s="151"/>
    </row>
    <row r="100" spans="2:12" ht="16.5" customHeight="1" x14ac:dyDescent="0.35">
      <c r="B100" s="150"/>
      <c r="C100" s="150"/>
      <c r="D100" s="150"/>
      <c r="E100" s="150"/>
      <c r="F100" s="150"/>
      <c r="J100" s="151"/>
      <c r="K100" s="151"/>
      <c r="L100" s="151"/>
    </row>
    <row r="101" spans="2:12" ht="16.5" customHeight="1" x14ac:dyDescent="0.35">
      <c r="B101" s="150"/>
      <c r="C101" s="150"/>
      <c r="D101" s="150"/>
      <c r="E101" s="150"/>
      <c r="F101" s="150"/>
      <c r="J101" s="151"/>
      <c r="K101" s="151"/>
      <c r="L101" s="151"/>
    </row>
    <row r="102" spans="2:12" ht="16.5" customHeight="1" x14ac:dyDescent="0.35">
      <c r="B102" s="150"/>
      <c r="C102" s="150"/>
      <c r="D102" s="150"/>
      <c r="E102" s="150"/>
      <c r="F102" s="150"/>
      <c r="J102" s="151"/>
      <c r="K102" s="151"/>
      <c r="L102" s="151"/>
    </row>
    <row r="103" spans="2:12" ht="16.5" customHeight="1" x14ac:dyDescent="0.35">
      <c r="B103" s="150"/>
      <c r="C103" s="150"/>
      <c r="D103" s="150"/>
      <c r="E103" s="150"/>
      <c r="F103" s="150"/>
      <c r="J103" s="151"/>
      <c r="K103" s="151"/>
      <c r="L103" s="151"/>
    </row>
    <row r="104" spans="2:12" ht="16.5" customHeight="1" x14ac:dyDescent="0.35">
      <c r="B104" s="150"/>
      <c r="C104" s="150"/>
      <c r="D104" s="150"/>
      <c r="E104" s="150"/>
      <c r="F104" s="150"/>
      <c r="J104" s="151"/>
      <c r="K104" s="151"/>
      <c r="L104" s="151"/>
    </row>
    <row r="105" spans="2:12" ht="16.5" customHeight="1" x14ac:dyDescent="0.35">
      <c r="B105" s="150"/>
      <c r="C105" s="150"/>
      <c r="D105" s="150"/>
      <c r="E105" s="150"/>
      <c r="F105" s="150"/>
      <c r="J105" s="151"/>
      <c r="K105" s="151"/>
      <c r="L105" s="151"/>
    </row>
    <row r="106" spans="2:12" ht="16.5" customHeight="1" x14ac:dyDescent="0.35">
      <c r="B106" s="150"/>
      <c r="C106" s="150"/>
      <c r="D106" s="150"/>
      <c r="E106" s="150"/>
      <c r="F106" s="150"/>
      <c r="J106" s="151"/>
      <c r="K106" s="151"/>
      <c r="L106" s="151"/>
    </row>
    <row r="107" spans="2:12" ht="16.5" customHeight="1" x14ac:dyDescent="0.35">
      <c r="B107" s="150"/>
      <c r="C107" s="150"/>
      <c r="D107" s="150"/>
      <c r="E107" s="150"/>
      <c r="F107" s="150"/>
      <c r="J107" s="151"/>
      <c r="K107" s="151"/>
      <c r="L107" s="151"/>
    </row>
    <row r="108" spans="2:12" ht="16.5" customHeight="1" x14ac:dyDescent="0.35">
      <c r="B108" s="150"/>
      <c r="C108" s="150"/>
      <c r="D108" s="150"/>
      <c r="E108" s="150"/>
      <c r="F108" s="150"/>
      <c r="J108" s="151"/>
      <c r="K108" s="151"/>
      <c r="L108" s="151"/>
    </row>
    <row r="109" spans="2:12" ht="16.5" customHeight="1" x14ac:dyDescent="0.35">
      <c r="B109" s="150"/>
      <c r="C109" s="150"/>
      <c r="D109" s="150"/>
      <c r="E109" s="150"/>
      <c r="F109" s="150"/>
      <c r="J109" s="151"/>
      <c r="K109" s="151"/>
      <c r="L109" s="151"/>
    </row>
    <row r="110" spans="2:12" ht="16.5" customHeight="1" x14ac:dyDescent="0.35">
      <c r="B110" s="150"/>
      <c r="C110" s="150"/>
      <c r="D110" s="150"/>
      <c r="E110" s="150"/>
      <c r="F110" s="150"/>
      <c r="J110" s="151"/>
      <c r="K110" s="151"/>
      <c r="L110" s="151"/>
    </row>
    <row r="111" spans="2:12" ht="16.5" customHeight="1" x14ac:dyDescent="0.35">
      <c r="B111" s="150"/>
      <c r="C111" s="150"/>
      <c r="D111" s="150"/>
      <c r="E111" s="150"/>
      <c r="F111" s="150"/>
      <c r="J111" s="151"/>
      <c r="K111" s="151"/>
      <c r="L111" s="151"/>
    </row>
    <row r="112" spans="2:12" ht="16.5" customHeight="1" x14ac:dyDescent="0.35">
      <c r="B112" s="150"/>
      <c r="C112" s="150"/>
      <c r="D112" s="150"/>
      <c r="E112" s="150"/>
      <c r="F112" s="150"/>
      <c r="J112" s="151"/>
      <c r="K112" s="151"/>
      <c r="L112" s="151"/>
    </row>
    <row r="113" spans="2:12" ht="16.5" customHeight="1" x14ac:dyDescent="0.35">
      <c r="B113" s="150"/>
      <c r="C113" s="150"/>
      <c r="D113" s="150"/>
      <c r="E113" s="150"/>
      <c r="F113" s="150"/>
      <c r="J113" s="151"/>
      <c r="K113" s="151"/>
      <c r="L113" s="151"/>
    </row>
    <row r="114" spans="2:12" ht="16.5" customHeight="1" x14ac:dyDescent="0.35">
      <c r="B114" s="150"/>
      <c r="C114" s="150"/>
      <c r="D114" s="150"/>
      <c r="E114" s="150"/>
      <c r="F114" s="150"/>
      <c r="J114" s="151"/>
      <c r="K114" s="151"/>
      <c r="L114" s="151"/>
    </row>
    <row r="115" spans="2:12" ht="16.5" customHeight="1" x14ac:dyDescent="0.35">
      <c r="B115" s="150"/>
      <c r="C115" s="150"/>
      <c r="D115" s="150"/>
      <c r="E115" s="150"/>
      <c r="F115" s="150"/>
      <c r="J115" s="151"/>
      <c r="K115" s="151"/>
      <c r="L115" s="151"/>
    </row>
    <row r="116" spans="2:12" ht="16.5" customHeight="1" x14ac:dyDescent="0.35">
      <c r="B116" s="150"/>
      <c r="C116" s="150"/>
      <c r="D116" s="150"/>
      <c r="E116" s="150"/>
      <c r="F116" s="150"/>
      <c r="J116" s="151"/>
      <c r="K116" s="151"/>
      <c r="L116" s="151"/>
    </row>
    <row r="117" spans="2:12" ht="16.5" customHeight="1" x14ac:dyDescent="0.35">
      <c r="B117" s="150"/>
      <c r="C117" s="150"/>
      <c r="D117" s="150"/>
      <c r="E117" s="150"/>
      <c r="F117" s="150"/>
      <c r="J117" s="151"/>
      <c r="K117" s="151"/>
      <c r="L117" s="151"/>
    </row>
    <row r="118" spans="2:12" ht="16.5" customHeight="1" x14ac:dyDescent="0.35">
      <c r="B118" s="150"/>
      <c r="C118" s="150"/>
      <c r="D118" s="150"/>
      <c r="E118" s="150"/>
      <c r="F118" s="150"/>
      <c r="J118" s="151"/>
      <c r="K118" s="151"/>
      <c r="L118" s="151"/>
    </row>
    <row r="119" spans="2:12" ht="16.5" customHeight="1" x14ac:dyDescent="0.35">
      <c r="B119" s="150"/>
      <c r="C119" s="150"/>
      <c r="D119" s="150"/>
      <c r="E119" s="150"/>
      <c r="F119" s="150"/>
      <c r="J119" s="151"/>
      <c r="K119" s="151"/>
      <c r="L119" s="151"/>
    </row>
    <row r="120" spans="2:12" ht="16.5" customHeight="1" x14ac:dyDescent="0.35">
      <c r="B120" s="150"/>
      <c r="C120" s="150"/>
      <c r="D120" s="150"/>
      <c r="E120" s="150"/>
      <c r="F120" s="150"/>
      <c r="J120" s="151"/>
      <c r="K120" s="151"/>
      <c r="L120" s="151"/>
    </row>
    <row r="121" spans="2:12" ht="16.5" customHeight="1" x14ac:dyDescent="0.35">
      <c r="B121" s="150"/>
      <c r="C121" s="150"/>
      <c r="D121" s="150"/>
      <c r="E121" s="150"/>
      <c r="F121" s="150"/>
      <c r="J121" s="151"/>
      <c r="K121" s="151"/>
      <c r="L121" s="151"/>
    </row>
    <row r="122" spans="2:12" ht="16.5" customHeight="1" x14ac:dyDescent="0.35">
      <c r="B122" s="150"/>
      <c r="C122" s="150"/>
      <c r="D122" s="150"/>
      <c r="E122" s="150"/>
      <c r="F122" s="150"/>
      <c r="J122" s="151"/>
      <c r="K122" s="151"/>
      <c r="L122" s="151"/>
    </row>
    <row r="123" spans="2:12" ht="16.5" customHeight="1" x14ac:dyDescent="0.35">
      <c r="B123" s="150"/>
      <c r="C123" s="150"/>
      <c r="D123" s="150"/>
      <c r="E123" s="150"/>
      <c r="F123" s="150"/>
      <c r="J123" s="151"/>
      <c r="K123" s="151"/>
      <c r="L123" s="151"/>
    </row>
    <row r="124" spans="2:12" ht="16.5" customHeight="1" x14ac:dyDescent="0.35">
      <c r="B124" s="150"/>
      <c r="C124" s="150"/>
      <c r="D124" s="150"/>
      <c r="E124" s="150"/>
      <c r="F124" s="150"/>
      <c r="J124" s="151"/>
      <c r="K124" s="151"/>
      <c r="L124" s="151"/>
    </row>
    <row r="125" spans="2:12" ht="16.5" customHeight="1" x14ac:dyDescent="0.35">
      <c r="B125" s="150"/>
      <c r="C125" s="150"/>
      <c r="D125" s="150"/>
      <c r="E125" s="150"/>
      <c r="F125" s="150"/>
      <c r="J125" s="151"/>
      <c r="K125" s="151"/>
      <c r="L125" s="151"/>
    </row>
    <row r="126" spans="2:12" ht="16.5" customHeight="1" x14ac:dyDescent="0.35">
      <c r="B126" s="150"/>
      <c r="C126" s="150"/>
      <c r="D126" s="150"/>
      <c r="E126" s="150"/>
      <c r="F126" s="150"/>
      <c r="J126" s="151"/>
      <c r="K126" s="151"/>
      <c r="L126" s="151"/>
    </row>
    <row r="127" spans="2:12" ht="16.5" customHeight="1" x14ac:dyDescent="0.35">
      <c r="B127" s="150"/>
      <c r="C127" s="150"/>
      <c r="D127" s="150"/>
      <c r="E127" s="150"/>
      <c r="F127" s="150"/>
      <c r="J127" s="151"/>
      <c r="K127" s="151"/>
      <c r="L127" s="151"/>
    </row>
    <row r="128" spans="2:12" ht="16.5" customHeight="1" x14ac:dyDescent="0.35">
      <c r="B128" s="150"/>
      <c r="C128" s="150"/>
      <c r="D128" s="150"/>
      <c r="E128" s="150"/>
      <c r="F128" s="150"/>
      <c r="J128" s="151"/>
      <c r="K128" s="151"/>
      <c r="L128" s="151"/>
    </row>
    <row r="129" spans="2:12" ht="16.5" customHeight="1" x14ac:dyDescent="0.35">
      <c r="B129" s="150"/>
      <c r="C129" s="150"/>
      <c r="D129" s="150"/>
      <c r="E129" s="150"/>
      <c r="F129" s="150"/>
      <c r="J129" s="151"/>
      <c r="K129" s="151"/>
      <c r="L129" s="151"/>
    </row>
    <row r="130" spans="2:12" ht="16.5" customHeight="1" x14ac:dyDescent="0.35">
      <c r="B130" s="150"/>
      <c r="C130" s="150"/>
      <c r="D130" s="150"/>
      <c r="E130" s="150"/>
      <c r="F130" s="150"/>
      <c r="J130" s="151"/>
      <c r="K130" s="151"/>
      <c r="L130" s="151"/>
    </row>
    <row r="131" spans="2:12" ht="16.5" customHeight="1" x14ac:dyDescent="0.35">
      <c r="B131" s="150"/>
      <c r="C131" s="150"/>
      <c r="D131" s="150"/>
      <c r="E131" s="150"/>
      <c r="F131" s="150"/>
      <c r="J131" s="151"/>
      <c r="K131" s="151"/>
      <c r="L131" s="151"/>
    </row>
    <row r="132" spans="2:12" ht="16.5" customHeight="1" x14ac:dyDescent="0.35">
      <c r="B132" s="150"/>
      <c r="C132" s="150"/>
      <c r="D132" s="150"/>
      <c r="E132" s="150"/>
      <c r="F132" s="150"/>
      <c r="J132" s="151"/>
      <c r="K132" s="151"/>
      <c r="L132" s="151"/>
    </row>
    <row r="133" spans="2:12" ht="16.5" customHeight="1" x14ac:dyDescent="0.35">
      <c r="B133" s="150"/>
      <c r="C133" s="150"/>
      <c r="D133" s="150"/>
      <c r="E133" s="150"/>
      <c r="F133" s="150"/>
      <c r="J133" s="151"/>
      <c r="K133" s="151"/>
      <c r="L133" s="151"/>
    </row>
    <row r="134" spans="2:12" ht="16.5" customHeight="1" x14ac:dyDescent="0.35">
      <c r="B134" s="150"/>
      <c r="C134" s="150"/>
      <c r="D134" s="150"/>
      <c r="E134" s="150"/>
      <c r="F134" s="150"/>
      <c r="J134" s="151"/>
      <c r="K134" s="151"/>
      <c r="L134" s="151"/>
    </row>
    <row r="135" spans="2:12" ht="16.5" customHeight="1" x14ac:dyDescent="0.35">
      <c r="B135" s="150"/>
      <c r="C135" s="150"/>
      <c r="D135" s="150"/>
      <c r="E135" s="150"/>
      <c r="F135" s="150"/>
      <c r="J135" s="151"/>
      <c r="K135" s="151"/>
      <c r="L135" s="151"/>
    </row>
    <row r="136" spans="2:12" ht="16.5" customHeight="1" x14ac:dyDescent="0.35">
      <c r="B136" s="150"/>
      <c r="C136" s="150"/>
      <c r="D136" s="150"/>
      <c r="E136" s="150"/>
      <c r="F136" s="150"/>
      <c r="J136" s="151"/>
      <c r="K136" s="151"/>
      <c r="L136" s="151"/>
    </row>
    <row r="137" spans="2:12" ht="16.5" customHeight="1" x14ac:dyDescent="0.35">
      <c r="B137" s="150"/>
      <c r="C137" s="150"/>
      <c r="D137" s="150"/>
      <c r="E137" s="150"/>
      <c r="F137" s="150"/>
      <c r="J137" s="151"/>
      <c r="K137" s="151"/>
      <c r="L137" s="151"/>
    </row>
    <row r="138" spans="2:12" ht="16.5" customHeight="1" x14ac:dyDescent="0.35">
      <c r="B138" s="150"/>
      <c r="C138" s="150"/>
      <c r="D138" s="150"/>
      <c r="E138" s="150"/>
      <c r="F138" s="150"/>
      <c r="J138" s="151"/>
      <c r="K138" s="151"/>
      <c r="L138" s="151"/>
    </row>
    <row r="139" spans="2:12" ht="16.5" customHeight="1" x14ac:dyDescent="0.35">
      <c r="B139" s="150"/>
      <c r="C139" s="150"/>
      <c r="D139" s="150"/>
      <c r="E139" s="150"/>
      <c r="F139" s="150"/>
      <c r="J139" s="151"/>
      <c r="K139" s="151"/>
      <c r="L139" s="151"/>
    </row>
    <row r="140" spans="2:12" ht="16.5" customHeight="1" x14ac:dyDescent="0.35">
      <c r="B140" s="150"/>
      <c r="C140" s="150"/>
      <c r="D140" s="150"/>
      <c r="E140" s="150"/>
      <c r="F140" s="150"/>
      <c r="J140" s="151"/>
      <c r="K140" s="151"/>
      <c r="L140" s="151"/>
    </row>
    <row r="141" spans="2:12" ht="16.5" customHeight="1" x14ac:dyDescent="0.35">
      <c r="B141" s="150"/>
      <c r="C141" s="150"/>
      <c r="D141" s="150"/>
      <c r="E141" s="150"/>
      <c r="F141" s="150"/>
      <c r="J141" s="151"/>
      <c r="K141" s="151"/>
      <c r="L141" s="151"/>
    </row>
    <row r="142" spans="2:12" ht="16.5" customHeight="1" x14ac:dyDescent="0.35">
      <c r="B142" s="150"/>
      <c r="C142" s="150"/>
      <c r="D142" s="150"/>
      <c r="E142" s="150"/>
      <c r="F142" s="150"/>
      <c r="J142" s="151"/>
      <c r="K142" s="151"/>
      <c r="L142" s="151"/>
    </row>
    <row r="143" spans="2:12" ht="16.5" customHeight="1" x14ac:dyDescent="0.35">
      <c r="B143" s="150"/>
      <c r="C143" s="150"/>
      <c r="D143" s="150"/>
      <c r="E143" s="150"/>
      <c r="F143" s="150"/>
      <c r="J143" s="151"/>
      <c r="K143" s="151"/>
      <c r="L143" s="151"/>
    </row>
    <row r="144" spans="2:12" ht="16.5" customHeight="1" x14ac:dyDescent="0.35">
      <c r="B144" s="150"/>
      <c r="C144" s="150"/>
      <c r="D144" s="150"/>
      <c r="E144" s="150"/>
      <c r="F144" s="150"/>
      <c r="J144" s="151"/>
      <c r="K144" s="151"/>
      <c r="L144" s="151"/>
    </row>
    <row r="145" spans="2:12" ht="16.5" customHeight="1" x14ac:dyDescent="0.35">
      <c r="B145" s="150"/>
      <c r="C145" s="150"/>
      <c r="D145" s="150"/>
      <c r="E145" s="150"/>
      <c r="F145" s="150"/>
      <c r="J145" s="151"/>
      <c r="K145" s="151"/>
      <c r="L145" s="151"/>
    </row>
    <row r="146" spans="2:12" ht="16.5" customHeight="1" x14ac:dyDescent="0.35">
      <c r="B146" s="150"/>
      <c r="C146" s="150"/>
      <c r="D146" s="150"/>
      <c r="E146" s="150"/>
      <c r="F146" s="150"/>
      <c r="J146" s="151"/>
      <c r="K146" s="151"/>
      <c r="L146" s="151"/>
    </row>
    <row r="147" spans="2:12" ht="16.5" customHeight="1" x14ac:dyDescent="0.35">
      <c r="B147" s="150"/>
      <c r="C147" s="150"/>
      <c r="D147" s="150"/>
      <c r="E147" s="150"/>
      <c r="F147" s="150"/>
      <c r="J147" s="151"/>
      <c r="K147" s="151"/>
      <c r="L147" s="151"/>
    </row>
    <row r="148" spans="2:12" ht="16.5" customHeight="1" x14ac:dyDescent="0.35">
      <c r="B148" s="150"/>
      <c r="C148" s="150"/>
      <c r="D148" s="150"/>
      <c r="E148" s="150"/>
      <c r="F148" s="150"/>
      <c r="J148" s="151"/>
      <c r="K148" s="151"/>
      <c r="L148" s="151"/>
    </row>
    <row r="149" spans="2:12" ht="16.5" customHeight="1" x14ac:dyDescent="0.35">
      <c r="B149" s="150"/>
      <c r="C149" s="150"/>
      <c r="D149" s="150"/>
      <c r="E149" s="150"/>
      <c r="F149" s="150"/>
      <c r="J149" s="151"/>
      <c r="K149" s="151"/>
      <c r="L149" s="151"/>
    </row>
    <row r="150" spans="2:12" ht="16.5" customHeight="1" x14ac:dyDescent="0.35">
      <c r="B150" s="150"/>
      <c r="C150" s="150"/>
      <c r="D150" s="150"/>
      <c r="E150" s="150"/>
      <c r="F150" s="150"/>
      <c r="J150" s="151"/>
      <c r="K150" s="151"/>
      <c r="L150" s="151"/>
    </row>
    <row r="151" spans="2:12" ht="16.5" customHeight="1" x14ac:dyDescent="0.35">
      <c r="B151" s="150"/>
      <c r="C151" s="150"/>
      <c r="D151" s="150"/>
      <c r="E151" s="150"/>
      <c r="F151" s="150"/>
      <c r="J151" s="151"/>
      <c r="K151" s="151"/>
      <c r="L151" s="151"/>
    </row>
    <row r="152" spans="2:12" ht="16.5" customHeight="1" x14ac:dyDescent="0.35">
      <c r="B152" s="150"/>
      <c r="C152" s="150"/>
      <c r="D152" s="150"/>
      <c r="E152" s="150"/>
      <c r="F152" s="150"/>
      <c r="J152" s="151"/>
      <c r="K152" s="151"/>
      <c r="L152" s="151"/>
    </row>
    <row r="153" spans="2:12" ht="16.5" customHeight="1" x14ac:dyDescent="0.35">
      <c r="B153" s="150"/>
      <c r="C153" s="150"/>
      <c r="D153" s="150"/>
      <c r="E153" s="150"/>
      <c r="F153" s="150"/>
      <c r="J153" s="151"/>
      <c r="K153" s="151"/>
      <c r="L153" s="151"/>
    </row>
    <row r="154" spans="2:12" ht="16.5" customHeight="1" x14ac:dyDescent="0.35">
      <c r="B154" s="150"/>
      <c r="C154" s="150"/>
      <c r="D154" s="150"/>
      <c r="E154" s="150"/>
      <c r="F154" s="150"/>
      <c r="J154" s="151"/>
      <c r="K154" s="151"/>
      <c r="L154" s="151"/>
    </row>
    <row r="155" spans="2:12" ht="16.5" customHeight="1" x14ac:dyDescent="0.35">
      <c r="B155" s="150"/>
      <c r="C155" s="150"/>
      <c r="D155" s="150"/>
      <c r="E155" s="150"/>
      <c r="F155" s="150"/>
      <c r="J155" s="151"/>
      <c r="K155" s="151"/>
      <c r="L155" s="151"/>
    </row>
    <row r="156" spans="2:12" ht="16.5" customHeight="1" x14ac:dyDescent="0.35">
      <c r="B156" s="150"/>
      <c r="C156" s="150"/>
      <c r="D156" s="150"/>
      <c r="E156" s="150"/>
      <c r="F156" s="150"/>
      <c r="J156" s="151"/>
      <c r="K156" s="151"/>
      <c r="L156" s="151"/>
    </row>
    <row r="157" spans="2:12" ht="16.5" customHeight="1" x14ac:dyDescent="0.35">
      <c r="B157" s="150"/>
      <c r="C157" s="150"/>
      <c r="D157" s="150"/>
      <c r="E157" s="150"/>
      <c r="F157" s="150"/>
      <c r="J157" s="151"/>
      <c r="K157" s="151"/>
      <c r="L157" s="151"/>
    </row>
    <row r="158" spans="2:12" ht="16.5" customHeight="1" x14ac:dyDescent="0.35">
      <c r="B158" s="150"/>
      <c r="C158" s="150"/>
      <c r="D158" s="150"/>
      <c r="E158" s="150"/>
      <c r="F158" s="150"/>
      <c r="J158" s="151"/>
      <c r="K158" s="151"/>
      <c r="L158" s="151"/>
    </row>
    <row r="159" spans="2:12" ht="16.5" customHeight="1" x14ac:dyDescent="0.35">
      <c r="B159" s="150"/>
      <c r="C159" s="150"/>
      <c r="D159" s="150"/>
      <c r="E159" s="150"/>
      <c r="F159" s="150"/>
      <c r="J159" s="151"/>
      <c r="K159" s="151"/>
      <c r="L159" s="151"/>
    </row>
    <row r="160" spans="2:12" ht="16.5" customHeight="1" x14ac:dyDescent="0.35">
      <c r="B160" s="150"/>
      <c r="C160" s="150"/>
      <c r="D160" s="150"/>
      <c r="E160" s="150"/>
      <c r="F160" s="150"/>
      <c r="J160" s="151"/>
      <c r="K160" s="151"/>
      <c r="L160" s="151"/>
    </row>
    <row r="161" spans="2:12" ht="16.5" customHeight="1" x14ac:dyDescent="0.35">
      <c r="B161" s="150"/>
      <c r="C161" s="150"/>
      <c r="D161" s="150"/>
      <c r="E161" s="150"/>
      <c r="F161" s="150"/>
      <c r="J161" s="151"/>
      <c r="K161" s="151"/>
      <c r="L161" s="151"/>
    </row>
    <row r="162" spans="2:12" ht="16.5" customHeight="1" x14ac:dyDescent="0.35">
      <c r="B162" s="150"/>
      <c r="C162" s="150"/>
      <c r="D162" s="150"/>
      <c r="E162" s="150"/>
      <c r="F162" s="150"/>
      <c r="J162" s="151"/>
      <c r="K162" s="151"/>
      <c r="L162" s="151"/>
    </row>
    <row r="163" spans="2:12" ht="16.5" customHeight="1" x14ac:dyDescent="0.35">
      <c r="B163" s="150"/>
      <c r="C163" s="150"/>
      <c r="D163" s="150"/>
      <c r="E163" s="150"/>
      <c r="F163" s="150"/>
      <c r="J163" s="151"/>
      <c r="K163" s="151"/>
      <c r="L163" s="151"/>
    </row>
    <row r="164" spans="2:12" ht="16.5" customHeight="1" x14ac:dyDescent="0.35">
      <c r="B164" s="150"/>
      <c r="C164" s="150"/>
      <c r="D164" s="150"/>
      <c r="E164" s="150"/>
      <c r="F164" s="150"/>
      <c r="J164" s="151"/>
      <c r="K164" s="151"/>
      <c r="L164" s="151"/>
    </row>
    <row r="165" spans="2:12" ht="16.5" customHeight="1" x14ac:dyDescent="0.35">
      <c r="B165" s="150"/>
      <c r="C165" s="150"/>
      <c r="D165" s="150"/>
      <c r="E165" s="150"/>
      <c r="F165" s="150"/>
      <c r="J165" s="151"/>
      <c r="K165" s="151"/>
      <c r="L165" s="151"/>
    </row>
    <row r="166" spans="2:12" ht="16.5" customHeight="1" x14ac:dyDescent="0.35">
      <c r="B166" s="150"/>
      <c r="C166" s="150"/>
      <c r="D166" s="150"/>
      <c r="E166" s="150"/>
      <c r="F166" s="150"/>
      <c r="J166" s="151"/>
      <c r="K166" s="151"/>
      <c r="L166" s="151"/>
    </row>
    <row r="167" spans="2:12" ht="16.5" customHeight="1" x14ac:dyDescent="0.35">
      <c r="B167" s="150"/>
      <c r="C167" s="150"/>
      <c r="D167" s="150"/>
      <c r="E167" s="150"/>
      <c r="F167" s="150"/>
      <c r="J167" s="151"/>
      <c r="K167" s="151"/>
      <c r="L167" s="151"/>
    </row>
    <row r="168" spans="2:12" ht="16.5" customHeight="1" x14ac:dyDescent="0.35">
      <c r="B168" s="150"/>
      <c r="C168" s="150"/>
      <c r="D168" s="150"/>
      <c r="E168" s="150"/>
      <c r="F168" s="150"/>
      <c r="J168" s="151"/>
      <c r="K168" s="151"/>
      <c r="L168" s="151"/>
    </row>
    <row r="169" spans="2:12" ht="16.5" customHeight="1" x14ac:dyDescent="0.35">
      <c r="B169" s="150"/>
      <c r="C169" s="150"/>
      <c r="D169" s="150"/>
      <c r="E169" s="150"/>
      <c r="F169" s="150"/>
      <c r="J169" s="151"/>
      <c r="K169" s="151"/>
      <c r="L169" s="151"/>
    </row>
    <row r="170" spans="2:12" ht="16.5" customHeight="1" x14ac:dyDescent="0.35">
      <c r="B170" s="150"/>
      <c r="C170" s="150"/>
      <c r="D170" s="150"/>
      <c r="E170" s="150"/>
      <c r="F170" s="150"/>
      <c r="J170" s="151"/>
      <c r="K170" s="151"/>
      <c r="L170" s="151"/>
    </row>
    <row r="171" spans="2:12" ht="16.5" customHeight="1" x14ac:dyDescent="0.35">
      <c r="B171" s="150"/>
      <c r="C171" s="150"/>
      <c r="D171" s="150"/>
      <c r="E171" s="150"/>
      <c r="F171" s="150"/>
      <c r="J171" s="151"/>
      <c r="K171" s="151"/>
      <c r="L171" s="151"/>
    </row>
    <row r="172" spans="2:12" ht="16.5" customHeight="1" x14ac:dyDescent="0.35">
      <c r="B172" s="150"/>
      <c r="C172" s="150"/>
      <c r="D172" s="150"/>
      <c r="E172" s="150"/>
      <c r="F172" s="150"/>
      <c r="J172" s="151"/>
      <c r="K172" s="151"/>
      <c r="L172" s="151"/>
    </row>
    <row r="173" spans="2:12" ht="16.5" customHeight="1" x14ac:dyDescent="0.35">
      <c r="B173" s="150"/>
      <c r="C173" s="150"/>
      <c r="D173" s="150"/>
      <c r="E173" s="150"/>
      <c r="F173" s="150"/>
      <c r="J173" s="151"/>
      <c r="K173" s="151"/>
      <c r="L173" s="151"/>
    </row>
    <row r="174" spans="2:12" ht="16.5" customHeight="1" x14ac:dyDescent="0.35">
      <c r="B174" s="150"/>
      <c r="C174" s="150"/>
      <c r="D174" s="150"/>
      <c r="E174" s="150"/>
      <c r="F174" s="150"/>
      <c r="J174" s="151"/>
      <c r="K174" s="151"/>
      <c r="L174" s="151"/>
    </row>
    <row r="175" spans="2:12" ht="16.5" customHeight="1" x14ac:dyDescent="0.35">
      <c r="B175" s="150"/>
      <c r="C175" s="150"/>
      <c r="D175" s="150"/>
      <c r="E175" s="150"/>
      <c r="F175" s="150"/>
      <c r="J175" s="151"/>
      <c r="K175" s="151"/>
      <c r="L175" s="151"/>
    </row>
    <row r="176" spans="2:12" ht="16.5" customHeight="1" x14ac:dyDescent="0.35">
      <c r="B176" s="150"/>
      <c r="C176" s="150"/>
      <c r="D176" s="150"/>
      <c r="E176" s="150"/>
      <c r="F176" s="150"/>
      <c r="J176" s="151"/>
      <c r="K176" s="151"/>
      <c r="L176" s="151"/>
    </row>
    <row r="177" spans="2:12" ht="16.5" customHeight="1" x14ac:dyDescent="0.35">
      <c r="B177" s="150"/>
      <c r="C177" s="150"/>
      <c r="D177" s="150"/>
      <c r="E177" s="150"/>
      <c r="F177" s="150"/>
      <c r="J177" s="151"/>
      <c r="K177" s="151"/>
      <c r="L177" s="151"/>
    </row>
    <row r="178" spans="2:12" ht="16.5" customHeight="1" x14ac:dyDescent="0.35">
      <c r="B178" s="150"/>
      <c r="C178" s="150"/>
      <c r="D178" s="150"/>
      <c r="E178" s="150"/>
      <c r="F178" s="150"/>
      <c r="J178" s="151"/>
      <c r="K178" s="151"/>
      <c r="L178" s="151"/>
    </row>
    <row r="179" spans="2:12" ht="16.5" customHeight="1" x14ac:dyDescent="0.35">
      <c r="B179" s="150"/>
      <c r="C179" s="150"/>
      <c r="D179" s="150"/>
      <c r="E179" s="150"/>
      <c r="F179" s="150"/>
      <c r="J179" s="151"/>
      <c r="K179" s="151"/>
      <c r="L179" s="151"/>
    </row>
    <row r="180" spans="2:12" ht="16.5" customHeight="1" x14ac:dyDescent="0.35">
      <c r="B180" s="150"/>
      <c r="C180" s="150"/>
      <c r="D180" s="150"/>
      <c r="E180" s="150"/>
      <c r="F180" s="150"/>
      <c r="J180" s="151"/>
      <c r="K180" s="151"/>
      <c r="L180" s="151"/>
    </row>
    <row r="181" spans="2:12" ht="16.5" customHeight="1" x14ac:dyDescent="0.35">
      <c r="B181" s="150"/>
      <c r="C181" s="150"/>
      <c r="D181" s="150"/>
      <c r="E181" s="150"/>
      <c r="F181" s="150"/>
      <c r="J181" s="151"/>
      <c r="K181" s="151"/>
      <c r="L181" s="151"/>
    </row>
    <row r="182" spans="2:12" ht="16.5" customHeight="1" x14ac:dyDescent="0.35">
      <c r="B182" s="150"/>
      <c r="C182" s="150"/>
      <c r="D182" s="150"/>
      <c r="E182" s="150"/>
      <c r="F182" s="150"/>
      <c r="J182" s="151"/>
      <c r="K182" s="151"/>
      <c r="L182" s="151"/>
    </row>
    <row r="183" spans="2:12" ht="16.5" customHeight="1" x14ac:dyDescent="0.35">
      <c r="B183" s="150"/>
      <c r="C183" s="150"/>
      <c r="D183" s="150"/>
      <c r="E183" s="150"/>
      <c r="F183" s="150"/>
      <c r="J183" s="151"/>
      <c r="K183" s="151"/>
      <c r="L183" s="151"/>
    </row>
    <row r="184" spans="2:12" ht="16.5" customHeight="1" x14ac:dyDescent="0.35">
      <c r="B184" s="150"/>
      <c r="C184" s="150"/>
      <c r="D184" s="150"/>
      <c r="E184" s="150"/>
      <c r="F184" s="150"/>
      <c r="J184" s="151"/>
      <c r="K184" s="151"/>
      <c r="L184" s="151"/>
    </row>
    <row r="185" spans="2:12" ht="16.5" customHeight="1" x14ac:dyDescent="0.35">
      <c r="B185" s="150"/>
      <c r="C185" s="150"/>
      <c r="D185" s="150"/>
      <c r="E185" s="150"/>
      <c r="F185" s="150"/>
      <c r="J185" s="151"/>
      <c r="K185" s="151"/>
      <c r="L185" s="151"/>
    </row>
    <row r="186" spans="2:12" ht="16.5" customHeight="1" x14ac:dyDescent="0.35">
      <c r="B186" s="150"/>
      <c r="C186" s="150"/>
      <c r="D186" s="150"/>
      <c r="E186" s="150"/>
      <c r="F186" s="150"/>
      <c r="J186" s="151"/>
      <c r="K186" s="151"/>
      <c r="L186" s="151"/>
    </row>
    <row r="187" spans="2:12" ht="16.5" customHeight="1" x14ac:dyDescent="0.35">
      <c r="B187" s="150"/>
      <c r="C187" s="150"/>
      <c r="D187" s="150"/>
      <c r="E187" s="150"/>
      <c r="F187" s="150"/>
      <c r="J187" s="151"/>
      <c r="K187" s="151"/>
      <c r="L187" s="151"/>
    </row>
    <row r="188" spans="2:12" ht="16.5" customHeight="1" x14ac:dyDescent="0.35">
      <c r="B188" s="150"/>
      <c r="C188" s="150"/>
      <c r="D188" s="150"/>
      <c r="E188" s="150"/>
      <c r="F188" s="150"/>
      <c r="J188" s="151"/>
      <c r="K188" s="151"/>
      <c r="L188" s="151"/>
    </row>
    <row r="189" spans="2:12" ht="16.5" customHeight="1" x14ac:dyDescent="0.35">
      <c r="B189" s="150"/>
      <c r="C189" s="150"/>
      <c r="D189" s="150"/>
      <c r="E189" s="150"/>
      <c r="F189" s="150"/>
      <c r="J189" s="151"/>
      <c r="K189" s="151"/>
      <c r="L189" s="151"/>
    </row>
    <row r="190" spans="2:12" ht="16.5" customHeight="1" x14ac:dyDescent="0.35">
      <c r="B190" s="150"/>
      <c r="C190" s="150"/>
      <c r="D190" s="150"/>
      <c r="E190" s="150"/>
      <c r="F190" s="150"/>
      <c r="J190" s="151"/>
      <c r="K190" s="151"/>
      <c r="L190" s="151"/>
    </row>
    <row r="191" spans="2:12" ht="16.5" customHeight="1" x14ac:dyDescent="0.35">
      <c r="B191" s="150"/>
      <c r="C191" s="150"/>
      <c r="D191" s="150"/>
      <c r="E191" s="150"/>
      <c r="F191" s="150"/>
      <c r="J191" s="151"/>
      <c r="K191" s="151"/>
      <c r="L191" s="151"/>
    </row>
    <row r="192" spans="2:12" ht="16.5" customHeight="1" x14ac:dyDescent="0.35">
      <c r="B192" s="150"/>
      <c r="C192" s="150"/>
      <c r="D192" s="150"/>
      <c r="E192" s="150"/>
      <c r="F192" s="150"/>
      <c r="J192" s="151"/>
      <c r="K192" s="151"/>
      <c r="L192" s="151"/>
    </row>
    <row r="193" spans="2:12" ht="16.5" customHeight="1" x14ac:dyDescent="0.35">
      <c r="B193" s="150"/>
      <c r="C193" s="150"/>
      <c r="D193" s="150"/>
      <c r="E193" s="150"/>
      <c r="F193" s="150"/>
      <c r="J193" s="151"/>
      <c r="K193" s="151"/>
      <c r="L193" s="151"/>
    </row>
    <row r="194" spans="2:12" ht="16.5" customHeight="1" x14ac:dyDescent="0.35">
      <c r="B194" s="150"/>
      <c r="C194" s="150"/>
      <c r="D194" s="150"/>
      <c r="E194" s="150"/>
      <c r="F194" s="150"/>
      <c r="J194" s="151"/>
      <c r="K194" s="151"/>
      <c r="L194" s="151"/>
    </row>
    <row r="195" spans="2:12" ht="16.5" customHeight="1" x14ac:dyDescent="0.35">
      <c r="B195" s="150"/>
      <c r="C195" s="150"/>
      <c r="D195" s="150"/>
      <c r="E195" s="150"/>
      <c r="F195" s="150"/>
      <c r="J195" s="151"/>
      <c r="K195" s="151"/>
      <c r="L195" s="151"/>
    </row>
    <row r="196" spans="2:12" ht="16.5" customHeight="1" x14ac:dyDescent="0.35">
      <c r="B196" s="150"/>
      <c r="C196" s="150"/>
      <c r="D196" s="150"/>
      <c r="E196" s="150"/>
      <c r="F196" s="150"/>
      <c r="J196" s="151"/>
      <c r="K196" s="151"/>
      <c r="L196" s="151"/>
    </row>
    <row r="197" spans="2:12" ht="16.5" customHeight="1" x14ac:dyDescent="0.35">
      <c r="B197" s="150"/>
      <c r="C197" s="150"/>
      <c r="D197" s="150"/>
      <c r="E197" s="150"/>
      <c r="F197" s="150"/>
      <c r="J197" s="151"/>
      <c r="K197" s="151"/>
      <c r="L197" s="151"/>
    </row>
    <row r="198" spans="2:12" ht="16.5" customHeight="1" x14ac:dyDescent="0.35">
      <c r="B198" s="150"/>
      <c r="C198" s="150"/>
      <c r="D198" s="150"/>
      <c r="E198" s="150"/>
      <c r="F198" s="150"/>
      <c r="J198" s="151"/>
      <c r="K198" s="151"/>
      <c r="L198" s="151"/>
    </row>
    <row r="199" spans="2:12" ht="16.5" customHeight="1" x14ac:dyDescent="0.35">
      <c r="B199" s="150"/>
      <c r="C199" s="150"/>
      <c r="D199" s="150"/>
      <c r="E199" s="150"/>
      <c r="F199" s="150"/>
      <c r="J199" s="151"/>
      <c r="K199" s="151"/>
      <c r="L199" s="151"/>
    </row>
    <row r="200" spans="2:12" ht="16.5" customHeight="1" x14ac:dyDescent="0.35">
      <c r="B200" s="150"/>
      <c r="C200" s="150"/>
      <c r="D200" s="150"/>
      <c r="E200" s="150"/>
      <c r="F200" s="150"/>
      <c r="J200" s="151"/>
      <c r="K200" s="151"/>
      <c r="L200" s="151"/>
    </row>
    <row r="201" spans="2:12" ht="16.5" customHeight="1" x14ac:dyDescent="0.35">
      <c r="B201" s="150"/>
      <c r="C201" s="150"/>
      <c r="D201" s="150"/>
      <c r="E201" s="150"/>
      <c r="F201" s="150"/>
      <c r="J201" s="151"/>
      <c r="K201" s="151"/>
      <c r="L201" s="151"/>
    </row>
    <row r="202" spans="2:12" ht="16.5" customHeight="1" x14ac:dyDescent="0.35">
      <c r="B202" s="150"/>
      <c r="C202" s="150"/>
      <c r="D202" s="150"/>
      <c r="E202" s="150"/>
      <c r="F202" s="150"/>
      <c r="J202" s="151"/>
      <c r="K202" s="151"/>
      <c r="L202" s="151"/>
    </row>
    <row r="203" spans="2:12" ht="16.5" customHeight="1" x14ac:dyDescent="0.35">
      <c r="B203" s="150"/>
      <c r="C203" s="150"/>
      <c r="D203" s="150"/>
      <c r="E203" s="150"/>
      <c r="F203" s="150"/>
      <c r="J203" s="151"/>
      <c r="K203" s="151"/>
      <c r="L203" s="151"/>
    </row>
    <row r="204" spans="2:12" ht="16.5" customHeight="1" x14ac:dyDescent="0.35">
      <c r="B204" s="150"/>
      <c r="C204" s="150"/>
      <c r="D204" s="150"/>
      <c r="E204" s="150"/>
      <c r="F204" s="150"/>
      <c r="J204" s="151"/>
      <c r="K204" s="151"/>
      <c r="L204" s="151"/>
    </row>
    <row r="205" spans="2:12" ht="16.5" customHeight="1" x14ac:dyDescent="0.35">
      <c r="B205" s="150"/>
      <c r="C205" s="150"/>
      <c r="D205" s="150"/>
      <c r="E205" s="150"/>
      <c r="F205" s="150"/>
      <c r="J205" s="151"/>
      <c r="K205" s="151"/>
      <c r="L205" s="151"/>
    </row>
    <row r="206" spans="2:12" ht="16.5" customHeight="1" x14ac:dyDescent="0.35">
      <c r="B206" s="150"/>
      <c r="C206" s="150"/>
      <c r="D206" s="150"/>
      <c r="E206" s="150"/>
      <c r="F206" s="150"/>
      <c r="J206" s="151"/>
      <c r="K206" s="151"/>
      <c r="L206" s="151"/>
    </row>
    <row r="207" spans="2:12" ht="16.5" customHeight="1" x14ac:dyDescent="0.35">
      <c r="B207" s="150"/>
      <c r="C207" s="150"/>
      <c r="D207" s="150"/>
      <c r="E207" s="150"/>
      <c r="F207" s="150"/>
      <c r="J207" s="151"/>
      <c r="K207" s="151"/>
      <c r="L207" s="151"/>
    </row>
    <row r="208" spans="2:12" ht="16.5" customHeight="1" x14ac:dyDescent="0.35">
      <c r="B208" s="150"/>
      <c r="C208" s="150"/>
      <c r="D208" s="150"/>
      <c r="E208" s="150"/>
      <c r="F208" s="150"/>
      <c r="J208" s="151"/>
      <c r="K208" s="151"/>
      <c r="L208" s="151"/>
    </row>
    <row r="209" spans="2:12" ht="16.5" customHeight="1" x14ac:dyDescent="0.35">
      <c r="B209" s="150"/>
      <c r="C209" s="150"/>
      <c r="D209" s="150"/>
      <c r="E209" s="150"/>
      <c r="F209" s="150"/>
      <c r="J209" s="151"/>
      <c r="K209" s="151"/>
      <c r="L209" s="151"/>
    </row>
    <row r="210" spans="2:12" ht="16.5" customHeight="1" x14ac:dyDescent="0.35">
      <c r="B210" s="150"/>
      <c r="C210" s="150"/>
      <c r="D210" s="150"/>
      <c r="E210" s="150"/>
      <c r="F210" s="150"/>
      <c r="J210" s="151"/>
      <c r="K210" s="151"/>
      <c r="L210" s="151"/>
    </row>
    <row r="211" spans="2:12" ht="16.5" customHeight="1" x14ac:dyDescent="0.35">
      <c r="B211" s="150"/>
      <c r="C211" s="150"/>
      <c r="D211" s="150"/>
      <c r="E211" s="150"/>
      <c r="F211" s="150"/>
      <c r="J211" s="151"/>
      <c r="K211" s="151"/>
      <c r="L211" s="151"/>
    </row>
    <row r="212" spans="2:12" ht="16.5" customHeight="1" x14ac:dyDescent="0.35">
      <c r="B212" s="150"/>
      <c r="C212" s="150"/>
      <c r="D212" s="150"/>
      <c r="E212" s="150"/>
      <c r="F212" s="150"/>
      <c r="J212" s="151"/>
      <c r="K212" s="151"/>
      <c r="L212" s="151"/>
    </row>
    <row r="213" spans="2:12" ht="16.5" customHeight="1" x14ac:dyDescent="0.35">
      <c r="B213" s="150"/>
      <c r="C213" s="150"/>
      <c r="D213" s="150"/>
      <c r="E213" s="150"/>
      <c r="F213" s="150"/>
      <c r="J213" s="151"/>
      <c r="K213" s="151"/>
      <c r="L213" s="151"/>
    </row>
    <row r="214" spans="2:12" ht="16.5" customHeight="1" x14ac:dyDescent="0.35">
      <c r="B214" s="150"/>
      <c r="C214" s="150"/>
      <c r="D214" s="150"/>
      <c r="E214" s="150"/>
      <c r="F214" s="150"/>
      <c r="J214" s="151"/>
      <c r="K214" s="151"/>
      <c r="L214" s="151"/>
    </row>
    <row r="215" spans="2:12" ht="16.5" customHeight="1" x14ac:dyDescent="0.35">
      <c r="B215" s="150"/>
      <c r="C215" s="150"/>
      <c r="D215" s="150"/>
      <c r="E215" s="150"/>
      <c r="F215" s="150"/>
      <c r="J215" s="151"/>
      <c r="K215" s="151"/>
      <c r="L215" s="151"/>
    </row>
    <row r="216" spans="2:12" ht="16.5" customHeight="1" x14ac:dyDescent="0.35">
      <c r="B216" s="150"/>
      <c r="C216" s="150"/>
      <c r="D216" s="150"/>
      <c r="E216" s="150"/>
      <c r="F216" s="150"/>
      <c r="J216" s="151"/>
      <c r="K216" s="151"/>
      <c r="L216" s="151"/>
    </row>
    <row r="217" spans="2:12" ht="16.5" customHeight="1" x14ac:dyDescent="0.35">
      <c r="B217" s="150"/>
      <c r="C217" s="150"/>
      <c r="D217" s="150"/>
      <c r="E217" s="150"/>
      <c r="F217" s="150"/>
      <c r="J217" s="151"/>
      <c r="K217" s="151"/>
      <c r="L217" s="151"/>
    </row>
    <row r="218" spans="2:12" ht="16.5" customHeight="1" x14ac:dyDescent="0.35">
      <c r="B218" s="150"/>
      <c r="C218" s="150"/>
      <c r="D218" s="150"/>
      <c r="E218" s="150"/>
      <c r="F218" s="150"/>
      <c r="J218" s="151"/>
      <c r="K218" s="151"/>
      <c r="L218" s="151"/>
    </row>
    <row r="219" spans="2:12" ht="16.5" customHeight="1" x14ac:dyDescent="0.35">
      <c r="B219" s="150"/>
      <c r="C219" s="150"/>
      <c r="D219" s="150"/>
      <c r="E219" s="150"/>
      <c r="F219" s="150"/>
      <c r="J219" s="151"/>
      <c r="K219" s="151"/>
      <c r="L219" s="151"/>
    </row>
    <row r="220" spans="2:12" ht="16.5" customHeight="1" x14ac:dyDescent="0.35">
      <c r="B220" s="150"/>
      <c r="C220" s="150"/>
      <c r="D220" s="150"/>
      <c r="E220" s="150"/>
      <c r="F220" s="150"/>
      <c r="J220" s="151"/>
      <c r="K220" s="151"/>
      <c r="L220" s="151"/>
    </row>
    <row r="221" spans="2:12" ht="16.5" customHeight="1" x14ac:dyDescent="0.35">
      <c r="B221" s="150"/>
      <c r="C221" s="150"/>
      <c r="D221" s="150"/>
      <c r="E221" s="150"/>
      <c r="F221" s="150"/>
      <c r="J221" s="151"/>
      <c r="K221" s="151"/>
      <c r="L221" s="151"/>
    </row>
    <row r="222" spans="2:12" ht="16.5" customHeight="1" x14ac:dyDescent="0.35">
      <c r="B222" s="150"/>
      <c r="C222" s="150"/>
      <c r="D222" s="150"/>
      <c r="E222" s="150"/>
      <c r="F222" s="150"/>
      <c r="J222" s="151"/>
      <c r="K222" s="151"/>
      <c r="L222" s="151"/>
    </row>
    <row r="223" spans="2:12" ht="16.5" customHeight="1" x14ac:dyDescent="0.35">
      <c r="B223" s="150"/>
      <c r="C223" s="150"/>
      <c r="D223" s="150"/>
      <c r="E223" s="150"/>
      <c r="F223" s="150"/>
      <c r="J223" s="151"/>
      <c r="K223" s="151"/>
      <c r="L223" s="151"/>
    </row>
    <row r="224" spans="2:12" ht="16.5" customHeight="1" x14ac:dyDescent="0.35">
      <c r="B224" s="150"/>
      <c r="C224" s="150"/>
      <c r="D224" s="150"/>
      <c r="E224" s="150"/>
      <c r="F224" s="150"/>
      <c r="J224" s="151"/>
      <c r="K224" s="151"/>
      <c r="L224" s="151"/>
    </row>
    <row r="225" spans="2:12" ht="16.5" customHeight="1" x14ac:dyDescent="0.35">
      <c r="B225" s="150"/>
      <c r="C225" s="150"/>
      <c r="D225" s="150"/>
      <c r="E225" s="150"/>
      <c r="F225" s="150"/>
      <c r="J225" s="151"/>
      <c r="K225" s="151"/>
      <c r="L225" s="151"/>
    </row>
    <row r="226" spans="2:12" ht="16.5" customHeight="1" x14ac:dyDescent="0.35">
      <c r="B226" s="150"/>
      <c r="C226" s="150"/>
      <c r="D226" s="150"/>
      <c r="E226" s="150"/>
      <c r="F226" s="150"/>
      <c r="J226" s="151"/>
      <c r="K226" s="151"/>
      <c r="L226" s="151"/>
    </row>
    <row r="227" spans="2:12" ht="16.5" customHeight="1" x14ac:dyDescent="0.35">
      <c r="B227" s="150"/>
      <c r="C227" s="150"/>
      <c r="D227" s="150"/>
      <c r="E227" s="150"/>
      <c r="F227" s="150"/>
      <c r="J227" s="151"/>
      <c r="K227" s="151"/>
      <c r="L227" s="151"/>
    </row>
    <row r="228" spans="2:12" ht="16.5" customHeight="1" x14ac:dyDescent="0.35">
      <c r="B228" s="150"/>
      <c r="C228" s="150"/>
      <c r="D228" s="150"/>
      <c r="E228" s="150"/>
      <c r="F228" s="150"/>
      <c r="J228" s="151"/>
      <c r="K228" s="151"/>
      <c r="L228" s="151"/>
    </row>
    <row r="229" spans="2:12" ht="16.5" customHeight="1" x14ac:dyDescent="0.35">
      <c r="B229" s="150"/>
      <c r="C229" s="150"/>
      <c r="D229" s="150"/>
      <c r="E229" s="150"/>
      <c r="F229" s="150"/>
      <c r="J229" s="151"/>
      <c r="K229" s="151"/>
      <c r="L229" s="151"/>
    </row>
    <row r="230" spans="2:12" ht="16.5" customHeight="1" x14ac:dyDescent="0.35">
      <c r="B230" s="150"/>
      <c r="C230" s="150"/>
      <c r="D230" s="150"/>
      <c r="E230" s="150"/>
      <c r="F230" s="150"/>
      <c r="J230" s="151"/>
      <c r="K230" s="151"/>
      <c r="L230" s="151"/>
    </row>
    <row r="231" spans="2:12" ht="16.5" customHeight="1" x14ac:dyDescent="0.35">
      <c r="B231" s="150"/>
      <c r="C231" s="150"/>
      <c r="D231" s="150"/>
      <c r="E231" s="150"/>
      <c r="F231" s="150"/>
      <c r="J231" s="151"/>
      <c r="K231" s="151"/>
      <c r="L231" s="151"/>
    </row>
    <row r="232" spans="2:12" ht="16.5" customHeight="1" x14ac:dyDescent="0.35">
      <c r="B232" s="150"/>
      <c r="C232" s="150"/>
      <c r="D232" s="150"/>
      <c r="E232" s="150"/>
      <c r="F232" s="150"/>
      <c r="J232" s="151"/>
      <c r="K232" s="151"/>
      <c r="L232" s="151"/>
    </row>
    <row r="233" spans="2:12" ht="16.5" customHeight="1" x14ac:dyDescent="0.35">
      <c r="B233" s="150"/>
      <c r="C233" s="150"/>
      <c r="D233" s="150"/>
      <c r="E233" s="150"/>
      <c r="F233" s="150"/>
      <c r="J233" s="151"/>
      <c r="K233" s="151"/>
      <c r="L233" s="151"/>
    </row>
    <row r="234" spans="2:12" ht="16.5" customHeight="1" x14ac:dyDescent="0.35">
      <c r="B234" s="150"/>
      <c r="C234" s="150"/>
      <c r="D234" s="150"/>
      <c r="E234" s="150"/>
      <c r="F234" s="150"/>
      <c r="J234" s="151"/>
      <c r="K234" s="151"/>
      <c r="L234" s="151"/>
    </row>
    <row r="235" spans="2:12" ht="16.5" customHeight="1" x14ac:dyDescent="0.35">
      <c r="B235" s="150"/>
      <c r="C235" s="150"/>
      <c r="D235" s="150"/>
      <c r="E235" s="150"/>
      <c r="F235" s="150"/>
      <c r="J235" s="151"/>
      <c r="K235" s="151"/>
      <c r="L235" s="151"/>
    </row>
    <row r="236" spans="2:12" ht="16.5" customHeight="1" x14ac:dyDescent="0.35">
      <c r="B236" s="150"/>
      <c r="C236" s="150"/>
      <c r="D236" s="150"/>
      <c r="E236" s="150"/>
      <c r="F236" s="150"/>
      <c r="J236" s="151"/>
      <c r="K236" s="151"/>
      <c r="L236" s="151"/>
    </row>
    <row r="237" spans="2:12" ht="16.5" customHeight="1" x14ac:dyDescent="0.35">
      <c r="B237" s="150"/>
      <c r="C237" s="150"/>
      <c r="D237" s="150"/>
      <c r="E237" s="150"/>
      <c r="F237" s="150"/>
      <c r="J237" s="151"/>
      <c r="K237" s="151"/>
      <c r="L237" s="151"/>
    </row>
    <row r="238" spans="2:12" ht="16.5" customHeight="1" x14ac:dyDescent="0.35">
      <c r="B238" s="150"/>
      <c r="C238" s="150"/>
      <c r="D238" s="150"/>
      <c r="E238" s="150"/>
      <c r="F238" s="150"/>
      <c r="J238" s="151"/>
      <c r="K238" s="151"/>
      <c r="L238" s="151"/>
    </row>
    <row r="239" spans="2:12" ht="16.5" customHeight="1" x14ac:dyDescent="0.35">
      <c r="B239" s="150"/>
      <c r="C239" s="150"/>
      <c r="D239" s="150"/>
      <c r="E239" s="150"/>
      <c r="F239" s="150"/>
      <c r="J239" s="151"/>
      <c r="K239" s="151"/>
      <c r="L239" s="151"/>
    </row>
    <row r="240" spans="2:12" ht="16.5" customHeight="1" x14ac:dyDescent="0.35">
      <c r="B240" s="150"/>
      <c r="C240" s="150"/>
      <c r="D240" s="150"/>
      <c r="E240" s="150"/>
      <c r="F240" s="150"/>
      <c r="J240" s="151"/>
      <c r="K240" s="151"/>
      <c r="L240" s="151"/>
    </row>
    <row r="241" spans="2:12" ht="16.5" customHeight="1" x14ac:dyDescent="0.35">
      <c r="B241" s="150"/>
      <c r="C241" s="150"/>
      <c r="D241" s="150"/>
      <c r="E241" s="150"/>
      <c r="F241" s="150"/>
      <c r="J241" s="151"/>
      <c r="K241" s="151"/>
      <c r="L241" s="151"/>
    </row>
    <row r="242" spans="2:12" ht="16.5" customHeight="1" x14ac:dyDescent="0.35">
      <c r="B242" s="150"/>
      <c r="C242" s="150"/>
      <c r="D242" s="150"/>
      <c r="E242" s="150"/>
      <c r="F242" s="150"/>
      <c r="J242" s="151"/>
      <c r="K242" s="151"/>
      <c r="L242" s="151"/>
    </row>
    <row r="243" spans="2:12" ht="16.5" customHeight="1" x14ac:dyDescent="0.35">
      <c r="B243" s="150"/>
      <c r="C243" s="150"/>
      <c r="D243" s="150"/>
      <c r="E243" s="150"/>
      <c r="F243" s="150"/>
      <c r="J243" s="151"/>
      <c r="K243" s="151"/>
      <c r="L243" s="151"/>
    </row>
    <row r="244" spans="2:12" ht="16.5" customHeight="1" x14ac:dyDescent="0.35">
      <c r="B244" s="150"/>
      <c r="C244" s="150"/>
      <c r="D244" s="150"/>
      <c r="E244" s="150"/>
      <c r="F244" s="150"/>
      <c r="J244" s="151"/>
      <c r="K244" s="151"/>
      <c r="L244" s="151"/>
    </row>
    <row r="245" spans="2:12" ht="16.5" customHeight="1" x14ac:dyDescent="0.35">
      <c r="B245" s="150"/>
      <c r="C245" s="150"/>
      <c r="D245" s="150"/>
      <c r="E245" s="150"/>
      <c r="F245" s="150"/>
      <c r="J245" s="151"/>
      <c r="K245" s="151"/>
      <c r="L245" s="151"/>
    </row>
    <row r="246" spans="2:12" ht="16.5" customHeight="1" x14ac:dyDescent="0.35">
      <c r="B246" s="150"/>
      <c r="C246" s="150"/>
      <c r="D246" s="150"/>
      <c r="E246" s="150"/>
      <c r="F246" s="150"/>
      <c r="J246" s="151"/>
      <c r="K246" s="151"/>
      <c r="L246" s="151"/>
    </row>
    <row r="247" spans="2:12" ht="16.5" customHeight="1" x14ac:dyDescent="0.35">
      <c r="B247" s="150"/>
      <c r="C247" s="150"/>
      <c r="D247" s="150"/>
      <c r="E247" s="150"/>
      <c r="F247" s="150"/>
      <c r="J247" s="151"/>
      <c r="K247" s="151"/>
      <c r="L247" s="151"/>
    </row>
    <row r="248" spans="2:12" ht="16.5" customHeight="1" x14ac:dyDescent="0.35">
      <c r="B248" s="150"/>
      <c r="C248" s="150"/>
      <c r="D248" s="150"/>
      <c r="E248" s="150"/>
      <c r="F248" s="150"/>
      <c r="J248" s="151"/>
      <c r="K248" s="151"/>
      <c r="L248" s="151"/>
    </row>
    <row r="249" spans="2:12" ht="16.5" customHeight="1" x14ac:dyDescent="0.35">
      <c r="B249" s="150"/>
      <c r="C249" s="150"/>
      <c r="D249" s="150"/>
      <c r="E249" s="150"/>
      <c r="F249" s="150"/>
      <c r="J249" s="151"/>
      <c r="K249" s="151"/>
      <c r="L249" s="151"/>
    </row>
    <row r="250" spans="2:12" ht="16.5" customHeight="1" x14ac:dyDescent="0.35">
      <c r="B250" s="150"/>
      <c r="C250" s="150"/>
      <c r="D250" s="150"/>
      <c r="E250" s="150"/>
      <c r="F250" s="150"/>
      <c r="J250" s="151"/>
      <c r="K250" s="151"/>
      <c r="L250" s="151"/>
    </row>
    <row r="251" spans="2:12" ht="16.5" customHeight="1" x14ac:dyDescent="0.35">
      <c r="B251" s="150"/>
      <c r="C251" s="150"/>
      <c r="D251" s="150"/>
      <c r="E251" s="150"/>
      <c r="F251" s="150"/>
      <c r="J251" s="151"/>
      <c r="K251" s="151"/>
      <c r="L251" s="151"/>
    </row>
    <row r="252" spans="2:12" ht="16.5" customHeight="1" x14ac:dyDescent="0.35">
      <c r="B252" s="150"/>
      <c r="C252" s="150"/>
      <c r="D252" s="150"/>
      <c r="E252" s="150"/>
      <c r="F252" s="150"/>
      <c r="J252" s="151"/>
      <c r="K252" s="151"/>
      <c r="L252" s="151"/>
    </row>
    <row r="253" spans="2:12" ht="16.5" customHeight="1" x14ac:dyDescent="0.35">
      <c r="B253" s="150"/>
      <c r="C253" s="150"/>
      <c r="D253" s="150"/>
      <c r="E253" s="150"/>
      <c r="F253" s="150"/>
      <c r="J253" s="151"/>
      <c r="K253" s="151"/>
      <c r="L253" s="151"/>
    </row>
    <row r="254" spans="2:12" ht="16.5" customHeight="1" x14ac:dyDescent="0.35">
      <c r="B254" s="150"/>
      <c r="C254" s="150"/>
      <c r="D254" s="150"/>
      <c r="E254" s="150"/>
      <c r="F254" s="150"/>
      <c r="J254" s="151"/>
      <c r="K254" s="151"/>
      <c r="L254" s="151"/>
    </row>
    <row r="255" spans="2:12" ht="16.5" customHeight="1" x14ac:dyDescent="0.35">
      <c r="B255" s="150"/>
      <c r="C255" s="150"/>
      <c r="D255" s="150"/>
      <c r="E255" s="150"/>
      <c r="F255" s="150"/>
      <c r="J255" s="151"/>
      <c r="K255" s="151"/>
      <c r="L255" s="151"/>
    </row>
    <row r="256" spans="2:12" ht="16.5" customHeight="1" x14ac:dyDescent="0.35">
      <c r="B256" s="150"/>
      <c r="C256" s="150"/>
      <c r="D256" s="150"/>
      <c r="E256" s="150"/>
      <c r="F256" s="150"/>
      <c r="J256" s="151"/>
      <c r="K256" s="151"/>
      <c r="L256" s="151"/>
    </row>
    <row r="257" spans="2:12" ht="16.5" customHeight="1" x14ac:dyDescent="0.35">
      <c r="B257" s="150"/>
      <c r="C257" s="150"/>
      <c r="D257" s="150"/>
      <c r="E257" s="150"/>
      <c r="F257" s="150"/>
      <c r="J257" s="151"/>
      <c r="K257" s="151"/>
      <c r="L257" s="151"/>
    </row>
    <row r="258" spans="2:12" ht="16.5" customHeight="1" x14ac:dyDescent="0.35">
      <c r="B258" s="150"/>
      <c r="C258" s="150"/>
      <c r="D258" s="150"/>
      <c r="E258" s="150"/>
      <c r="F258" s="150"/>
      <c r="J258" s="151"/>
      <c r="K258" s="151"/>
      <c r="L258" s="151"/>
    </row>
    <row r="259" spans="2:12" ht="16.5" customHeight="1" x14ac:dyDescent="0.35">
      <c r="B259" s="150"/>
      <c r="C259" s="150"/>
      <c r="D259" s="150"/>
      <c r="E259" s="150"/>
      <c r="F259" s="150"/>
      <c r="J259" s="151"/>
      <c r="K259" s="151"/>
      <c r="L259" s="151"/>
    </row>
    <row r="260" spans="2:12" ht="16.5" customHeight="1" x14ac:dyDescent="0.35">
      <c r="B260" s="150"/>
      <c r="C260" s="150"/>
      <c r="D260" s="150"/>
      <c r="E260" s="150"/>
      <c r="F260" s="150"/>
      <c r="J260" s="151"/>
      <c r="K260" s="151"/>
      <c r="L260" s="151"/>
    </row>
    <row r="261" spans="2:12" ht="16.5" customHeight="1" x14ac:dyDescent="0.35">
      <c r="B261" s="150"/>
      <c r="C261" s="150"/>
      <c r="D261" s="150"/>
      <c r="E261" s="150"/>
      <c r="F261" s="150"/>
      <c r="J261" s="151"/>
      <c r="K261" s="151"/>
      <c r="L261" s="151"/>
    </row>
    <row r="262" spans="2:12" ht="16.5" customHeight="1" x14ac:dyDescent="0.35">
      <c r="B262" s="150"/>
      <c r="C262" s="150"/>
      <c r="D262" s="150"/>
      <c r="E262" s="150"/>
      <c r="F262" s="150"/>
      <c r="J262" s="151"/>
      <c r="K262" s="151"/>
      <c r="L262" s="151"/>
    </row>
    <row r="263" spans="2:12" ht="16.5" customHeight="1" x14ac:dyDescent="0.35">
      <c r="B263" s="150"/>
      <c r="C263" s="150"/>
      <c r="D263" s="150"/>
      <c r="E263" s="150"/>
      <c r="F263" s="150"/>
      <c r="J263" s="151"/>
      <c r="K263" s="151"/>
      <c r="L263" s="151"/>
    </row>
    <row r="264" spans="2:12" ht="16.5" customHeight="1" x14ac:dyDescent="0.35">
      <c r="B264" s="150"/>
      <c r="C264" s="150"/>
      <c r="D264" s="150"/>
      <c r="E264" s="150"/>
      <c r="F264" s="150"/>
      <c r="J264" s="151"/>
      <c r="K264" s="151"/>
      <c r="L264" s="151"/>
    </row>
    <row r="265" spans="2:12" ht="16.5" customHeight="1" x14ac:dyDescent="0.35">
      <c r="B265" s="150"/>
      <c r="C265" s="150"/>
      <c r="D265" s="150"/>
      <c r="E265" s="150"/>
      <c r="F265" s="150"/>
      <c r="J265" s="151"/>
      <c r="K265" s="151"/>
      <c r="L265" s="151"/>
    </row>
    <row r="266" spans="2:12" ht="16.5" customHeight="1" x14ac:dyDescent="0.35">
      <c r="B266" s="150"/>
      <c r="C266" s="150"/>
      <c r="D266" s="150"/>
      <c r="E266" s="150"/>
      <c r="F266" s="150"/>
      <c r="J266" s="151"/>
      <c r="K266" s="151"/>
      <c r="L266" s="151"/>
    </row>
    <row r="267" spans="2:12" ht="16.5" customHeight="1" x14ac:dyDescent="0.35">
      <c r="B267" s="150"/>
      <c r="C267" s="150"/>
      <c r="D267" s="150"/>
      <c r="E267" s="150"/>
      <c r="F267" s="150"/>
      <c r="J267" s="151"/>
      <c r="K267" s="151"/>
      <c r="L267" s="151"/>
    </row>
    <row r="268" spans="2:12" ht="16.5" customHeight="1" x14ac:dyDescent="0.35">
      <c r="B268" s="150"/>
      <c r="C268" s="150"/>
      <c r="D268" s="150"/>
      <c r="E268" s="150"/>
      <c r="F268" s="150"/>
      <c r="J268" s="151"/>
      <c r="K268" s="151"/>
      <c r="L268" s="151"/>
    </row>
    <row r="269" spans="2:12" ht="16.5" customHeight="1" x14ac:dyDescent="0.35">
      <c r="B269" s="150"/>
      <c r="C269" s="150"/>
      <c r="D269" s="150"/>
      <c r="E269" s="150"/>
      <c r="F269" s="150"/>
      <c r="J269" s="151"/>
      <c r="K269" s="151"/>
      <c r="L269" s="151"/>
    </row>
    <row r="270" spans="2:12" ht="16.5" customHeight="1" x14ac:dyDescent="0.35">
      <c r="B270" s="150"/>
      <c r="C270" s="150"/>
      <c r="D270" s="150"/>
      <c r="E270" s="150"/>
      <c r="F270" s="150"/>
      <c r="J270" s="151"/>
      <c r="K270" s="151"/>
      <c r="L270" s="151"/>
    </row>
    <row r="271" spans="2:12" ht="16.5" customHeight="1" x14ac:dyDescent="0.35">
      <c r="B271" s="150"/>
      <c r="C271" s="150"/>
      <c r="D271" s="150"/>
      <c r="E271" s="150"/>
      <c r="F271" s="150"/>
      <c r="J271" s="151"/>
      <c r="K271" s="151"/>
      <c r="L271" s="151"/>
    </row>
    <row r="272" spans="2:12" ht="16.5" customHeight="1" x14ac:dyDescent="0.35">
      <c r="B272" s="150"/>
      <c r="C272" s="150"/>
      <c r="D272" s="150"/>
      <c r="E272" s="150"/>
      <c r="F272" s="150"/>
      <c r="J272" s="151"/>
      <c r="K272" s="151"/>
      <c r="L272" s="151"/>
    </row>
    <row r="273" spans="2:12" ht="16.5" customHeight="1" x14ac:dyDescent="0.35">
      <c r="B273" s="150"/>
      <c r="C273" s="150"/>
      <c r="D273" s="150"/>
      <c r="E273" s="150"/>
      <c r="F273" s="150"/>
      <c r="J273" s="151"/>
      <c r="K273" s="151"/>
      <c r="L273" s="151"/>
    </row>
    <row r="274" spans="2:12" ht="16.5" customHeight="1" x14ac:dyDescent="0.35">
      <c r="B274" s="150"/>
      <c r="C274" s="150"/>
      <c r="D274" s="150"/>
      <c r="E274" s="150"/>
      <c r="F274" s="150"/>
      <c r="J274" s="151"/>
      <c r="K274" s="151"/>
      <c r="L274" s="151"/>
    </row>
    <row r="275" spans="2:12" ht="16.5" customHeight="1" x14ac:dyDescent="0.35">
      <c r="B275" s="150"/>
      <c r="C275" s="150"/>
      <c r="D275" s="150"/>
      <c r="E275" s="150"/>
      <c r="F275" s="150"/>
      <c r="J275" s="151"/>
      <c r="K275" s="151"/>
      <c r="L275" s="151"/>
    </row>
    <row r="276" spans="2:12" ht="16.5" customHeight="1" x14ac:dyDescent="0.35">
      <c r="B276" s="150"/>
      <c r="C276" s="150"/>
      <c r="D276" s="150"/>
      <c r="E276" s="150"/>
      <c r="F276" s="150"/>
      <c r="J276" s="151"/>
      <c r="K276" s="151"/>
      <c r="L276" s="151"/>
    </row>
    <row r="277" spans="2:12" ht="16.5" customHeight="1" x14ac:dyDescent="0.35">
      <c r="B277" s="150"/>
      <c r="C277" s="150"/>
      <c r="D277" s="150"/>
      <c r="E277" s="150"/>
      <c r="F277" s="150"/>
      <c r="J277" s="151"/>
      <c r="K277" s="151"/>
      <c r="L277" s="151"/>
    </row>
    <row r="278" spans="2:12" ht="16.5" customHeight="1" x14ac:dyDescent="0.35">
      <c r="B278" s="150"/>
      <c r="C278" s="150"/>
      <c r="D278" s="150"/>
      <c r="E278" s="150"/>
      <c r="F278" s="150"/>
      <c r="J278" s="151"/>
      <c r="K278" s="151"/>
      <c r="L278" s="151"/>
    </row>
    <row r="279" spans="2:12" ht="16.5" customHeight="1" x14ac:dyDescent="0.35">
      <c r="B279" s="150"/>
      <c r="C279" s="150"/>
      <c r="D279" s="150"/>
      <c r="E279" s="150"/>
      <c r="F279" s="150"/>
      <c r="J279" s="151"/>
      <c r="K279" s="151"/>
      <c r="L279" s="151"/>
    </row>
    <row r="280" spans="2:12" ht="16.5" customHeight="1" x14ac:dyDescent="0.35">
      <c r="B280" s="150"/>
      <c r="C280" s="150"/>
      <c r="D280" s="150"/>
      <c r="E280" s="150"/>
      <c r="F280" s="150"/>
      <c r="J280" s="151"/>
      <c r="K280" s="151"/>
      <c r="L280" s="151"/>
    </row>
    <row r="281" spans="2:12" ht="16.5" customHeight="1" x14ac:dyDescent="0.35">
      <c r="B281" s="150"/>
      <c r="C281" s="150"/>
      <c r="D281" s="150"/>
      <c r="E281" s="150"/>
      <c r="F281" s="150"/>
      <c r="J281" s="151"/>
      <c r="K281" s="151"/>
      <c r="L281" s="151"/>
    </row>
    <row r="282" spans="2:12" ht="16.5" customHeight="1" x14ac:dyDescent="0.35">
      <c r="B282" s="150"/>
      <c r="C282" s="150"/>
      <c r="D282" s="150"/>
      <c r="E282" s="150"/>
      <c r="F282" s="150"/>
      <c r="J282" s="151"/>
      <c r="K282" s="151"/>
      <c r="L282" s="151"/>
    </row>
    <row r="283" spans="2:12" ht="16.5" customHeight="1" x14ac:dyDescent="0.35">
      <c r="B283" s="150"/>
      <c r="C283" s="150"/>
      <c r="D283" s="150"/>
      <c r="E283" s="150"/>
      <c r="F283" s="150"/>
      <c r="J283" s="151"/>
      <c r="K283" s="151"/>
      <c r="L283" s="151"/>
    </row>
    <row r="284" spans="2:12" ht="16.5" customHeight="1" x14ac:dyDescent="0.35">
      <c r="B284" s="150"/>
      <c r="C284" s="150"/>
      <c r="D284" s="150"/>
      <c r="E284" s="150"/>
      <c r="F284" s="150"/>
      <c r="J284" s="151"/>
      <c r="K284" s="151"/>
      <c r="L284" s="151"/>
    </row>
    <row r="285" spans="2:12" ht="16.5" customHeight="1" x14ac:dyDescent="0.35">
      <c r="B285" s="150"/>
      <c r="C285" s="150"/>
      <c r="D285" s="150"/>
      <c r="E285" s="150"/>
      <c r="F285" s="150"/>
      <c r="J285" s="151"/>
      <c r="K285" s="151"/>
      <c r="L285" s="151"/>
    </row>
    <row r="286" spans="2:12" ht="16.5" customHeight="1" x14ac:dyDescent="0.35">
      <c r="B286" s="150"/>
      <c r="C286" s="150"/>
      <c r="D286" s="150"/>
      <c r="E286" s="150"/>
      <c r="F286" s="150"/>
      <c r="J286" s="151"/>
      <c r="K286" s="151"/>
      <c r="L286" s="151"/>
    </row>
    <row r="287" spans="2:12" ht="16.5" customHeight="1" x14ac:dyDescent="0.35">
      <c r="B287" s="150"/>
      <c r="C287" s="150"/>
      <c r="D287" s="150"/>
      <c r="E287" s="150"/>
      <c r="F287" s="150"/>
      <c r="J287" s="151"/>
      <c r="K287" s="151"/>
      <c r="L287" s="151"/>
    </row>
    <row r="288" spans="2:12" ht="16.5" customHeight="1" x14ac:dyDescent="0.35">
      <c r="B288" s="150"/>
      <c r="C288" s="150"/>
      <c r="D288" s="150"/>
      <c r="E288" s="150"/>
      <c r="F288" s="150"/>
      <c r="J288" s="151"/>
      <c r="K288" s="151"/>
      <c r="L288" s="151"/>
    </row>
    <row r="289" spans="2:12" ht="16.5" customHeight="1" x14ac:dyDescent="0.35">
      <c r="B289" s="150"/>
      <c r="C289" s="150"/>
      <c r="D289" s="150"/>
      <c r="E289" s="150"/>
      <c r="F289" s="150"/>
      <c r="J289" s="151"/>
      <c r="K289" s="151"/>
      <c r="L289" s="151"/>
    </row>
    <row r="290" spans="2:12" ht="16.5" customHeight="1" x14ac:dyDescent="0.35">
      <c r="B290" s="150"/>
      <c r="C290" s="150"/>
      <c r="D290" s="150"/>
      <c r="E290" s="150"/>
      <c r="F290" s="150"/>
      <c r="J290" s="151"/>
      <c r="K290" s="151"/>
      <c r="L290" s="151"/>
    </row>
    <row r="291" spans="2:12" ht="16.5" customHeight="1" x14ac:dyDescent="0.35">
      <c r="B291" s="150"/>
      <c r="C291" s="150"/>
      <c r="D291" s="150"/>
      <c r="E291" s="150"/>
      <c r="F291" s="150"/>
      <c r="J291" s="151"/>
      <c r="K291" s="151"/>
      <c r="L291" s="151"/>
    </row>
    <row r="292" spans="2:12" ht="16.5" customHeight="1" x14ac:dyDescent="0.35">
      <c r="B292" s="150"/>
      <c r="C292" s="150"/>
      <c r="D292" s="150"/>
      <c r="E292" s="150"/>
      <c r="F292" s="150"/>
      <c r="J292" s="151"/>
      <c r="K292" s="151"/>
      <c r="L292" s="151"/>
    </row>
    <row r="293" spans="2:12" ht="16.5" customHeight="1" x14ac:dyDescent="0.35">
      <c r="B293" s="150"/>
      <c r="C293" s="150"/>
      <c r="D293" s="150"/>
      <c r="E293" s="150"/>
      <c r="F293" s="150"/>
      <c r="J293" s="151"/>
      <c r="K293" s="151"/>
      <c r="L293" s="151"/>
    </row>
    <row r="294" spans="2:12" ht="16.5" customHeight="1" x14ac:dyDescent="0.35">
      <c r="B294" s="150"/>
      <c r="C294" s="150"/>
      <c r="D294" s="150"/>
      <c r="E294" s="150"/>
      <c r="F294" s="150"/>
      <c r="J294" s="151"/>
      <c r="K294" s="151"/>
      <c r="L294" s="151"/>
    </row>
    <row r="295" spans="2:12" ht="16.5" customHeight="1" x14ac:dyDescent="0.35">
      <c r="B295" s="150"/>
      <c r="C295" s="150"/>
      <c r="D295" s="150"/>
      <c r="E295" s="150"/>
      <c r="F295" s="150"/>
      <c r="J295" s="151"/>
      <c r="K295" s="151"/>
      <c r="L295" s="151"/>
    </row>
    <row r="296" spans="2:12" ht="16.5" customHeight="1" x14ac:dyDescent="0.35">
      <c r="B296" s="150"/>
      <c r="C296" s="150"/>
      <c r="D296" s="150"/>
      <c r="E296" s="150"/>
      <c r="F296" s="150"/>
      <c r="J296" s="151"/>
      <c r="K296" s="151"/>
      <c r="L296" s="151"/>
    </row>
    <row r="297" spans="2:12" ht="16.5" customHeight="1" x14ac:dyDescent="0.35">
      <c r="B297" s="150"/>
      <c r="C297" s="150"/>
      <c r="D297" s="150"/>
      <c r="E297" s="150"/>
      <c r="F297" s="150"/>
      <c r="J297" s="151"/>
      <c r="K297" s="151"/>
      <c r="L297" s="151"/>
    </row>
    <row r="298" spans="2:12" ht="16.5" customHeight="1" x14ac:dyDescent="0.35">
      <c r="B298" s="150"/>
      <c r="C298" s="150"/>
      <c r="D298" s="150"/>
      <c r="E298" s="150"/>
      <c r="F298" s="150"/>
      <c r="J298" s="151"/>
      <c r="K298" s="151"/>
      <c r="L298" s="151"/>
    </row>
    <row r="299" spans="2:12" ht="16.5" customHeight="1" x14ac:dyDescent="0.35">
      <c r="B299" s="150"/>
      <c r="C299" s="150"/>
      <c r="D299" s="150"/>
      <c r="E299" s="150"/>
      <c r="F299" s="150"/>
      <c r="J299" s="151"/>
      <c r="K299" s="151"/>
      <c r="L299" s="151"/>
    </row>
    <row r="300" spans="2:12" ht="16.5" customHeight="1" x14ac:dyDescent="0.35">
      <c r="B300" s="150"/>
      <c r="C300" s="150"/>
      <c r="D300" s="150"/>
      <c r="E300" s="150"/>
      <c r="F300" s="150"/>
      <c r="J300" s="151"/>
      <c r="K300" s="151"/>
      <c r="L300" s="151"/>
    </row>
    <row r="301" spans="2:12" ht="16.5" customHeight="1" x14ac:dyDescent="0.35">
      <c r="B301" s="150"/>
      <c r="C301" s="150"/>
      <c r="D301" s="150"/>
      <c r="E301" s="150"/>
      <c r="F301" s="150"/>
      <c r="J301" s="151"/>
      <c r="K301" s="151"/>
      <c r="L301" s="151"/>
    </row>
    <row r="302" spans="2:12" ht="16.5" customHeight="1" x14ac:dyDescent="0.35">
      <c r="B302" s="150"/>
      <c r="C302" s="150"/>
      <c r="D302" s="150"/>
      <c r="E302" s="150"/>
      <c r="F302" s="150"/>
      <c r="J302" s="151"/>
      <c r="K302" s="151"/>
      <c r="L302" s="151"/>
    </row>
    <row r="303" spans="2:12" ht="16.5" customHeight="1" x14ac:dyDescent="0.35">
      <c r="B303" s="150"/>
      <c r="C303" s="150"/>
      <c r="D303" s="150"/>
      <c r="E303" s="150"/>
      <c r="F303" s="150"/>
      <c r="J303" s="151"/>
      <c r="K303" s="151"/>
      <c r="L303" s="151"/>
    </row>
    <row r="304" spans="2:12" ht="16.5" customHeight="1" x14ac:dyDescent="0.35">
      <c r="B304" s="150"/>
      <c r="C304" s="150"/>
      <c r="D304" s="150"/>
      <c r="E304" s="150"/>
      <c r="F304" s="150"/>
      <c r="J304" s="151"/>
      <c r="K304" s="151"/>
      <c r="L304" s="151"/>
    </row>
    <row r="305" spans="2:12" ht="16.5" customHeight="1" x14ac:dyDescent="0.35">
      <c r="B305" s="150"/>
      <c r="C305" s="150"/>
      <c r="D305" s="150"/>
      <c r="E305" s="150"/>
      <c r="F305" s="150"/>
      <c r="J305" s="151"/>
      <c r="K305" s="151"/>
      <c r="L305" s="151"/>
    </row>
    <row r="306" spans="2:12" ht="16.5" customHeight="1" x14ac:dyDescent="0.35">
      <c r="B306" s="150"/>
      <c r="C306" s="150"/>
      <c r="D306" s="150"/>
      <c r="E306" s="150"/>
      <c r="F306" s="150"/>
      <c r="J306" s="151"/>
      <c r="K306" s="151"/>
      <c r="L306" s="151"/>
    </row>
    <row r="307" spans="2:12" ht="16.5" customHeight="1" x14ac:dyDescent="0.35">
      <c r="B307" s="150"/>
      <c r="C307" s="150"/>
      <c r="D307" s="150"/>
      <c r="E307" s="150"/>
      <c r="F307" s="150"/>
      <c r="J307" s="151"/>
      <c r="K307" s="151"/>
      <c r="L307" s="151"/>
    </row>
    <row r="308" spans="2:12" ht="16.5" customHeight="1" x14ac:dyDescent="0.35">
      <c r="B308" s="150"/>
      <c r="C308" s="150"/>
      <c r="D308" s="150"/>
      <c r="E308" s="150"/>
      <c r="F308" s="150"/>
      <c r="J308" s="151"/>
      <c r="K308" s="151"/>
      <c r="L308" s="151"/>
    </row>
    <row r="309" spans="2:12" ht="16.5" customHeight="1" x14ac:dyDescent="0.35">
      <c r="B309" s="150"/>
      <c r="C309" s="150"/>
      <c r="D309" s="150"/>
      <c r="E309" s="150"/>
      <c r="F309" s="150"/>
      <c r="J309" s="151"/>
      <c r="K309" s="151"/>
      <c r="L309" s="151"/>
    </row>
    <row r="310" spans="2:12" ht="16.5" customHeight="1" x14ac:dyDescent="0.35">
      <c r="B310" s="150"/>
      <c r="C310" s="150"/>
      <c r="D310" s="150"/>
      <c r="E310" s="150"/>
      <c r="F310" s="150"/>
      <c r="J310" s="151"/>
      <c r="K310" s="151"/>
      <c r="L310" s="151"/>
    </row>
    <row r="311" spans="2:12" ht="16.5" customHeight="1" x14ac:dyDescent="0.35">
      <c r="B311" s="150"/>
      <c r="C311" s="150"/>
      <c r="D311" s="150"/>
      <c r="E311" s="150"/>
      <c r="F311" s="150"/>
      <c r="J311" s="151"/>
      <c r="K311" s="151"/>
      <c r="L311" s="151"/>
    </row>
    <row r="312" spans="2:12" ht="16.5" customHeight="1" x14ac:dyDescent="0.35">
      <c r="B312" s="150"/>
      <c r="C312" s="150"/>
      <c r="D312" s="150"/>
      <c r="E312" s="150"/>
      <c r="F312" s="150"/>
      <c r="J312" s="151"/>
      <c r="K312" s="151"/>
      <c r="L312" s="151"/>
    </row>
    <row r="313" spans="2:12" ht="16.5" customHeight="1" x14ac:dyDescent="0.35">
      <c r="B313" s="150"/>
      <c r="C313" s="150"/>
      <c r="D313" s="150"/>
      <c r="E313" s="150"/>
      <c r="F313" s="150"/>
      <c r="J313" s="151"/>
      <c r="K313" s="151"/>
      <c r="L313" s="151"/>
    </row>
    <row r="314" spans="2:12" ht="16.5" customHeight="1" x14ac:dyDescent="0.35">
      <c r="B314" s="150"/>
      <c r="C314" s="150"/>
      <c r="D314" s="150"/>
      <c r="E314" s="150"/>
      <c r="F314" s="150"/>
      <c r="J314" s="151"/>
      <c r="K314" s="151"/>
      <c r="L314" s="151"/>
    </row>
    <row r="315" spans="2:12" ht="16.5" customHeight="1" x14ac:dyDescent="0.35">
      <c r="B315" s="150"/>
      <c r="C315" s="150"/>
      <c r="D315" s="150"/>
      <c r="E315" s="150"/>
      <c r="F315" s="150"/>
      <c r="J315" s="151"/>
      <c r="K315" s="151"/>
      <c r="L315" s="151"/>
    </row>
    <row r="316" spans="2:12" ht="16.5" customHeight="1" x14ac:dyDescent="0.35">
      <c r="B316" s="150"/>
      <c r="C316" s="150"/>
      <c r="D316" s="150"/>
      <c r="E316" s="150"/>
      <c r="F316" s="150"/>
      <c r="J316" s="151"/>
      <c r="K316" s="151"/>
      <c r="L316" s="151"/>
    </row>
    <row r="317" spans="2:12" ht="16.5" customHeight="1" x14ac:dyDescent="0.35">
      <c r="B317" s="150"/>
      <c r="C317" s="150"/>
      <c r="D317" s="150"/>
      <c r="E317" s="150"/>
      <c r="F317" s="150"/>
      <c r="J317" s="151"/>
      <c r="K317" s="151"/>
      <c r="L317" s="151"/>
    </row>
    <row r="318" spans="2:12" ht="16.5" customHeight="1" x14ac:dyDescent="0.35">
      <c r="B318" s="150"/>
      <c r="C318" s="150"/>
      <c r="D318" s="150"/>
      <c r="E318" s="150"/>
      <c r="F318" s="150"/>
      <c r="J318" s="151"/>
      <c r="K318" s="151"/>
      <c r="L318" s="151"/>
    </row>
    <row r="319" spans="2:12" ht="16.5" customHeight="1" x14ac:dyDescent="0.35">
      <c r="B319" s="150"/>
      <c r="C319" s="150"/>
      <c r="D319" s="150"/>
      <c r="E319" s="150"/>
      <c r="F319" s="150"/>
      <c r="J319" s="151"/>
      <c r="K319" s="151"/>
      <c r="L319" s="151"/>
    </row>
    <row r="320" spans="2:12" ht="16.5" customHeight="1" x14ac:dyDescent="0.35">
      <c r="B320" s="150"/>
      <c r="C320" s="150"/>
      <c r="D320" s="150"/>
      <c r="E320" s="150"/>
      <c r="F320" s="150"/>
      <c r="J320" s="151"/>
      <c r="K320" s="151"/>
      <c r="L320" s="151"/>
    </row>
    <row r="321" spans="2:12" ht="16.5" customHeight="1" x14ac:dyDescent="0.35">
      <c r="B321" s="150"/>
      <c r="C321" s="150"/>
      <c r="D321" s="150"/>
      <c r="E321" s="150"/>
      <c r="F321" s="150"/>
      <c r="J321" s="151"/>
      <c r="K321" s="151"/>
      <c r="L321" s="151"/>
    </row>
    <row r="322" spans="2:12" ht="16.5" customHeight="1" x14ac:dyDescent="0.35">
      <c r="B322" s="150"/>
      <c r="C322" s="150"/>
      <c r="D322" s="150"/>
      <c r="E322" s="150"/>
      <c r="F322" s="150"/>
      <c r="J322" s="151"/>
      <c r="K322" s="151"/>
      <c r="L322" s="151"/>
    </row>
    <row r="323" spans="2:12" ht="16.5" customHeight="1" x14ac:dyDescent="0.35">
      <c r="B323" s="150"/>
      <c r="C323" s="150"/>
      <c r="D323" s="150"/>
      <c r="E323" s="150"/>
      <c r="F323" s="150"/>
      <c r="J323" s="151"/>
      <c r="K323" s="151"/>
      <c r="L323" s="151"/>
    </row>
    <row r="324" spans="2:12" ht="16.5" customHeight="1" x14ac:dyDescent="0.35">
      <c r="B324" s="150"/>
      <c r="C324" s="150"/>
      <c r="D324" s="150"/>
      <c r="E324" s="150"/>
      <c r="F324" s="150"/>
      <c r="J324" s="151"/>
      <c r="K324" s="151"/>
      <c r="L324" s="151"/>
    </row>
    <row r="325" spans="2:12" ht="16.5" customHeight="1" x14ac:dyDescent="0.35">
      <c r="B325" s="150"/>
      <c r="C325" s="150"/>
      <c r="D325" s="150"/>
      <c r="E325" s="150"/>
      <c r="F325" s="150"/>
      <c r="J325" s="151"/>
      <c r="K325" s="151"/>
      <c r="L325" s="151"/>
    </row>
    <row r="326" spans="2:12" ht="16.5" customHeight="1" x14ac:dyDescent="0.35">
      <c r="B326" s="150"/>
      <c r="C326" s="150"/>
      <c r="D326" s="150"/>
      <c r="E326" s="150"/>
      <c r="F326" s="150"/>
      <c r="J326" s="151"/>
      <c r="K326" s="151"/>
      <c r="L326" s="151"/>
    </row>
    <row r="327" spans="2:12" ht="16.5" customHeight="1" x14ac:dyDescent="0.35">
      <c r="B327" s="150"/>
      <c r="C327" s="150"/>
      <c r="D327" s="150"/>
      <c r="E327" s="150"/>
      <c r="F327" s="150"/>
      <c r="J327" s="151"/>
      <c r="K327" s="151"/>
      <c r="L327" s="151"/>
    </row>
    <row r="328" spans="2:12" ht="16.5" customHeight="1" x14ac:dyDescent="0.35">
      <c r="B328" s="150"/>
      <c r="C328" s="150"/>
      <c r="D328" s="150"/>
      <c r="E328" s="150"/>
      <c r="F328" s="150"/>
      <c r="J328" s="151"/>
      <c r="K328" s="151"/>
      <c r="L328" s="151"/>
    </row>
    <row r="329" spans="2:12" ht="16.5" customHeight="1" x14ac:dyDescent="0.35">
      <c r="B329" s="150"/>
      <c r="C329" s="150"/>
      <c r="D329" s="150"/>
      <c r="E329" s="150"/>
      <c r="F329" s="150"/>
      <c r="J329" s="151"/>
      <c r="K329" s="151"/>
      <c r="L329" s="151"/>
    </row>
    <row r="330" spans="2:12" ht="16.5" customHeight="1" x14ac:dyDescent="0.35">
      <c r="B330" s="150"/>
      <c r="C330" s="150"/>
      <c r="D330" s="150"/>
      <c r="E330" s="150"/>
      <c r="F330" s="150"/>
      <c r="J330" s="151"/>
      <c r="K330" s="151"/>
      <c r="L330" s="151"/>
    </row>
    <row r="331" spans="2:12" ht="16.5" customHeight="1" x14ac:dyDescent="0.35">
      <c r="B331" s="150"/>
      <c r="C331" s="150"/>
      <c r="D331" s="150"/>
      <c r="E331" s="150"/>
      <c r="F331" s="150"/>
      <c r="J331" s="151"/>
      <c r="K331" s="151"/>
      <c r="L331" s="151"/>
    </row>
    <row r="332" spans="2:12" ht="16.5" customHeight="1" x14ac:dyDescent="0.35">
      <c r="B332" s="150"/>
      <c r="C332" s="150"/>
      <c r="D332" s="150"/>
      <c r="E332" s="150"/>
      <c r="F332" s="150"/>
      <c r="J332" s="151"/>
      <c r="K332" s="151"/>
      <c r="L332" s="151"/>
    </row>
    <row r="333" spans="2:12" ht="16.5" customHeight="1" x14ac:dyDescent="0.35">
      <c r="B333" s="150"/>
      <c r="C333" s="150"/>
      <c r="D333" s="150"/>
      <c r="E333" s="150"/>
      <c r="F333" s="150"/>
      <c r="J333" s="151"/>
      <c r="K333" s="151"/>
      <c r="L333" s="151"/>
    </row>
    <row r="334" spans="2:12" ht="16.5" customHeight="1" x14ac:dyDescent="0.35">
      <c r="B334" s="150"/>
      <c r="C334" s="150"/>
      <c r="D334" s="150"/>
      <c r="E334" s="150"/>
      <c r="F334" s="150"/>
      <c r="J334" s="151"/>
      <c r="K334" s="151"/>
      <c r="L334" s="151"/>
    </row>
    <row r="335" spans="2:12" ht="16.5" customHeight="1" x14ac:dyDescent="0.35">
      <c r="B335" s="150"/>
      <c r="C335" s="150"/>
      <c r="D335" s="150"/>
      <c r="E335" s="150"/>
      <c r="F335" s="150"/>
      <c r="J335" s="151"/>
      <c r="K335" s="151"/>
      <c r="L335" s="151"/>
    </row>
    <row r="336" spans="2:12" ht="16.5" customHeight="1" x14ac:dyDescent="0.35">
      <c r="B336" s="150"/>
      <c r="C336" s="150"/>
      <c r="D336" s="150"/>
      <c r="E336" s="150"/>
      <c r="F336" s="150"/>
      <c r="J336" s="151"/>
      <c r="K336" s="151"/>
      <c r="L336" s="151"/>
    </row>
    <row r="337" spans="2:12" ht="16.5" customHeight="1" x14ac:dyDescent="0.35">
      <c r="B337" s="150"/>
      <c r="C337" s="150"/>
      <c r="D337" s="150"/>
      <c r="E337" s="150"/>
      <c r="F337" s="150"/>
      <c r="J337" s="151"/>
      <c r="K337" s="151"/>
      <c r="L337" s="151"/>
    </row>
    <row r="338" spans="2:12" ht="16.5" customHeight="1" x14ac:dyDescent="0.35">
      <c r="B338" s="150"/>
      <c r="C338" s="150"/>
      <c r="D338" s="150"/>
      <c r="E338" s="150"/>
      <c r="F338" s="150"/>
      <c r="J338" s="151"/>
      <c r="K338" s="151"/>
      <c r="L338" s="151"/>
    </row>
    <row r="339" spans="2:12" ht="16.5" customHeight="1" x14ac:dyDescent="0.35">
      <c r="B339" s="150"/>
      <c r="C339" s="150"/>
      <c r="D339" s="150"/>
      <c r="E339" s="150"/>
      <c r="F339" s="150"/>
      <c r="J339" s="151"/>
      <c r="K339" s="151"/>
      <c r="L339" s="151"/>
    </row>
    <row r="340" spans="2:12" ht="16.5" customHeight="1" x14ac:dyDescent="0.35">
      <c r="B340" s="150"/>
      <c r="C340" s="150"/>
      <c r="D340" s="150"/>
      <c r="E340" s="150"/>
      <c r="F340" s="150"/>
      <c r="J340" s="151"/>
      <c r="K340" s="151"/>
      <c r="L340" s="151"/>
    </row>
    <row r="341" spans="2:12" ht="16.5" customHeight="1" x14ac:dyDescent="0.35">
      <c r="B341" s="150"/>
      <c r="C341" s="150"/>
      <c r="D341" s="150"/>
      <c r="E341" s="150"/>
      <c r="F341" s="150"/>
      <c r="J341" s="151"/>
      <c r="K341" s="151"/>
      <c r="L341" s="151"/>
    </row>
    <row r="342" spans="2:12" ht="16.5" customHeight="1" x14ac:dyDescent="0.35">
      <c r="B342" s="150"/>
      <c r="C342" s="150"/>
      <c r="D342" s="150"/>
      <c r="E342" s="150"/>
      <c r="F342" s="150"/>
      <c r="J342" s="151"/>
      <c r="K342" s="151"/>
      <c r="L342" s="151"/>
    </row>
    <row r="343" spans="2:12" ht="16.5" customHeight="1" x14ac:dyDescent="0.35">
      <c r="B343" s="150"/>
      <c r="C343" s="150"/>
      <c r="D343" s="150"/>
      <c r="E343" s="150"/>
      <c r="F343" s="150"/>
      <c r="J343" s="151"/>
      <c r="K343" s="151"/>
      <c r="L343" s="151"/>
    </row>
    <row r="344" spans="2:12" ht="16.5" customHeight="1" x14ac:dyDescent="0.35">
      <c r="B344" s="150"/>
      <c r="C344" s="150"/>
      <c r="D344" s="150"/>
      <c r="E344" s="150"/>
      <c r="F344" s="150"/>
      <c r="J344" s="151"/>
      <c r="K344" s="151"/>
      <c r="L344" s="151"/>
    </row>
    <row r="345" spans="2:12" ht="16.5" customHeight="1" x14ac:dyDescent="0.35">
      <c r="B345" s="150"/>
      <c r="C345" s="150"/>
      <c r="D345" s="150"/>
      <c r="E345" s="150"/>
      <c r="F345" s="150"/>
      <c r="J345" s="151"/>
      <c r="K345" s="151"/>
      <c r="L345" s="151"/>
    </row>
    <row r="346" spans="2:12" ht="16.5" customHeight="1" x14ac:dyDescent="0.35">
      <c r="B346" s="150"/>
      <c r="C346" s="150"/>
      <c r="D346" s="150"/>
      <c r="E346" s="150"/>
      <c r="F346" s="150"/>
      <c r="J346" s="151"/>
      <c r="K346" s="151"/>
      <c r="L346" s="151"/>
    </row>
    <row r="347" spans="2:12" ht="16.5" customHeight="1" x14ac:dyDescent="0.35">
      <c r="B347" s="150"/>
      <c r="C347" s="150"/>
      <c r="D347" s="150"/>
      <c r="E347" s="150"/>
      <c r="F347" s="150"/>
      <c r="J347" s="151"/>
      <c r="K347" s="151"/>
      <c r="L347" s="151"/>
    </row>
    <row r="348" spans="2:12" ht="16.5" customHeight="1" x14ac:dyDescent="0.35">
      <c r="B348" s="150"/>
      <c r="C348" s="150"/>
      <c r="D348" s="150"/>
      <c r="E348" s="150"/>
      <c r="F348" s="150"/>
      <c r="J348" s="151"/>
      <c r="K348" s="151"/>
      <c r="L348" s="151"/>
    </row>
    <row r="349" spans="2:12" ht="16.5" customHeight="1" x14ac:dyDescent="0.35">
      <c r="B349" s="150"/>
      <c r="C349" s="150"/>
      <c r="D349" s="150"/>
      <c r="E349" s="150"/>
      <c r="F349" s="150"/>
      <c r="J349" s="151"/>
      <c r="K349" s="151"/>
      <c r="L349" s="151"/>
    </row>
    <row r="350" spans="2:12" ht="16.5" customHeight="1" x14ac:dyDescent="0.35">
      <c r="B350" s="150"/>
      <c r="C350" s="150"/>
      <c r="D350" s="150"/>
      <c r="E350" s="150"/>
      <c r="F350" s="150"/>
      <c r="J350" s="151"/>
      <c r="K350" s="151"/>
      <c r="L350" s="151"/>
    </row>
    <row r="351" spans="2:12" ht="16.5" customHeight="1" x14ac:dyDescent="0.35">
      <c r="B351" s="150"/>
      <c r="C351" s="150"/>
      <c r="D351" s="150"/>
      <c r="E351" s="150"/>
      <c r="F351" s="150"/>
      <c r="J351" s="151"/>
      <c r="K351" s="151"/>
      <c r="L351" s="151"/>
    </row>
    <row r="352" spans="2:12" ht="16.5" customHeight="1" x14ac:dyDescent="0.35">
      <c r="B352" s="150"/>
      <c r="C352" s="150"/>
      <c r="D352" s="150"/>
      <c r="E352" s="150"/>
      <c r="F352" s="150"/>
      <c r="J352" s="151"/>
      <c r="K352" s="151"/>
      <c r="L352" s="151"/>
    </row>
    <row r="353" spans="2:12" ht="16.5" customHeight="1" x14ac:dyDescent="0.35">
      <c r="B353" s="150"/>
      <c r="C353" s="150"/>
      <c r="D353" s="150"/>
      <c r="E353" s="150"/>
      <c r="F353" s="150"/>
      <c r="J353" s="151"/>
      <c r="K353" s="151"/>
      <c r="L353" s="151"/>
    </row>
    <row r="354" spans="2:12" ht="16.5" customHeight="1" x14ac:dyDescent="0.35">
      <c r="B354" s="150"/>
      <c r="C354" s="150"/>
      <c r="D354" s="150"/>
      <c r="E354" s="150"/>
      <c r="F354" s="150"/>
      <c r="J354" s="151"/>
      <c r="K354" s="151"/>
      <c r="L354" s="151"/>
    </row>
    <row r="355" spans="2:12" ht="16.5" customHeight="1" x14ac:dyDescent="0.35">
      <c r="B355" s="150"/>
      <c r="C355" s="150"/>
      <c r="D355" s="150"/>
      <c r="E355" s="150"/>
      <c r="F355" s="150"/>
      <c r="J355" s="151"/>
      <c r="K355" s="151"/>
      <c r="L355" s="151"/>
    </row>
    <row r="356" spans="2:12" ht="16.5" customHeight="1" x14ac:dyDescent="0.35">
      <c r="B356" s="150"/>
      <c r="C356" s="150"/>
      <c r="D356" s="150"/>
      <c r="E356" s="150"/>
      <c r="F356" s="150"/>
      <c r="J356" s="151"/>
      <c r="K356" s="151"/>
      <c r="L356" s="151"/>
    </row>
    <row r="357" spans="2:12" ht="16.5" customHeight="1" x14ac:dyDescent="0.35">
      <c r="B357" s="150"/>
      <c r="C357" s="150"/>
      <c r="D357" s="150"/>
      <c r="E357" s="150"/>
      <c r="F357" s="150"/>
      <c r="J357" s="151"/>
      <c r="K357" s="151"/>
      <c r="L357" s="151"/>
    </row>
    <row r="358" spans="2:12" ht="16.5" customHeight="1" x14ac:dyDescent="0.35">
      <c r="B358" s="150"/>
      <c r="C358" s="150"/>
      <c r="D358" s="150"/>
      <c r="E358" s="150"/>
      <c r="F358" s="150"/>
      <c r="J358" s="151"/>
      <c r="K358" s="151"/>
      <c r="L358" s="151"/>
    </row>
    <row r="359" spans="2:12" ht="16.5" customHeight="1" x14ac:dyDescent="0.35">
      <c r="B359" s="150"/>
      <c r="C359" s="150"/>
      <c r="D359" s="150"/>
      <c r="E359" s="150"/>
      <c r="F359" s="150"/>
      <c r="J359" s="151"/>
      <c r="K359" s="151"/>
      <c r="L359" s="151"/>
    </row>
    <row r="360" spans="2:12" ht="16.5" customHeight="1" x14ac:dyDescent="0.35">
      <c r="B360" s="150"/>
      <c r="C360" s="150"/>
      <c r="D360" s="150"/>
      <c r="E360" s="150"/>
      <c r="F360" s="150"/>
      <c r="J360" s="151"/>
      <c r="K360" s="151"/>
      <c r="L360" s="151"/>
    </row>
    <row r="361" spans="2:12" ht="16.5" customHeight="1" x14ac:dyDescent="0.35">
      <c r="B361" s="150"/>
      <c r="C361" s="150"/>
      <c r="D361" s="150"/>
      <c r="E361" s="150"/>
      <c r="F361" s="150"/>
      <c r="J361" s="151"/>
      <c r="K361" s="151"/>
      <c r="L361" s="151"/>
    </row>
    <row r="362" spans="2:12" ht="16.5" customHeight="1" x14ac:dyDescent="0.35">
      <c r="B362" s="150"/>
      <c r="C362" s="150"/>
      <c r="D362" s="150"/>
      <c r="E362" s="150"/>
      <c r="F362" s="150"/>
      <c r="J362" s="151"/>
      <c r="K362" s="151"/>
      <c r="L362" s="151"/>
    </row>
    <row r="363" spans="2:12" ht="16.5" customHeight="1" x14ac:dyDescent="0.35">
      <c r="B363" s="150"/>
      <c r="C363" s="150"/>
      <c r="D363" s="150"/>
      <c r="E363" s="150"/>
      <c r="F363" s="150"/>
      <c r="J363" s="151"/>
      <c r="K363" s="151"/>
      <c r="L363" s="151"/>
    </row>
    <row r="364" spans="2:12" ht="16.5" customHeight="1" x14ac:dyDescent="0.35">
      <c r="B364" s="150"/>
      <c r="C364" s="150"/>
      <c r="D364" s="150"/>
      <c r="E364" s="150"/>
      <c r="F364" s="150"/>
      <c r="J364" s="151"/>
      <c r="K364" s="151"/>
      <c r="L364" s="151"/>
    </row>
    <row r="365" spans="2:12" ht="16.5" customHeight="1" x14ac:dyDescent="0.35">
      <c r="B365" s="150"/>
      <c r="C365" s="150"/>
      <c r="D365" s="150"/>
      <c r="E365" s="150"/>
      <c r="F365" s="150"/>
      <c r="J365" s="151"/>
      <c r="K365" s="151"/>
      <c r="L365" s="151"/>
    </row>
    <row r="366" spans="2:12" ht="16.5" customHeight="1" x14ac:dyDescent="0.35">
      <c r="B366" s="150"/>
      <c r="C366" s="150"/>
      <c r="D366" s="150"/>
      <c r="E366" s="150"/>
      <c r="F366" s="150"/>
      <c r="J366" s="151"/>
      <c r="K366" s="151"/>
      <c r="L366" s="151"/>
    </row>
    <row r="367" spans="2:12" ht="16.5" customHeight="1" x14ac:dyDescent="0.35">
      <c r="B367" s="150"/>
      <c r="C367" s="150"/>
      <c r="D367" s="150"/>
      <c r="E367" s="150"/>
      <c r="F367" s="150"/>
      <c r="J367" s="151"/>
      <c r="K367" s="151"/>
      <c r="L367" s="151"/>
    </row>
    <row r="368" spans="2:12" ht="16.5" customHeight="1" x14ac:dyDescent="0.35">
      <c r="B368" s="150"/>
      <c r="C368" s="150"/>
      <c r="D368" s="150"/>
      <c r="E368" s="150"/>
      <c r="F368" s="150"/>
      <c r="J368" s="151"/>
      <c r="K368" s="151"/>
      <c r="L368" s="151"/>
    </row>
    <row r="369" spans="2:12" ht="16.5" customHeight="1" x14ac:dyDescent="0.35">
      <c r="B369" s="150"/>
      <c r="C369" s="150"/>
      <c r="D369" s="150"/>
      <c r="E369" s="150"/>
      <c r="F369" s="150"/>
      <c r="J369" s="151"/>
      <c r="K369" s="151"/>
      <c r="L369" s="151"/>
    </row>
    <row r="370" spans="2:12" ht="16.5" customHeight="1" x14ac:dyDescent="0.35">
      <c r="B370" s="150"/>
      <c r="C370" s="150"/>
      <c r="D370" s="150"/>
      <c r="E370" s="150"/>
      <c r="F370" s="150"/>
      <c r="J370" s="151"/>
      <c r="K370" s="151"/>
      <c r="L370" s="151"/>
    </row>
    <row r="371" spans="2:12" ht="16.5" customHeight="1" x14ac:dyDescent="0.35">
      <c r="B371" s="150"/>
      <c r="C371" s="150"/>
      <c r="D371" s="150"/>
      <c r="E371" s="150"/>
      <c r="F371" s="150"/>
      <c r="J371" s="151"/>
      <c r="K371" s="151"/>
      <c r="L371" s="151"/>
    </row>
    <row r="372" spans="2:12" ht="16.5" customHeight="1" x14ac:dyDescent="0.35">
      <c r="B372" s="150"/>
      <c r="C372" s="150"/>
      <c r="D372" s="150"/>
      <c r="E372" s="150"/>
      <c r="F372" s="150"/>
      <c r="J372" s="151"/>
      <c r="K372" s="151"/>
      <c r="L372" s="151"/>
    </row>
    <row r="373" spans="2:12" ht="16.5" customHeight="1" x14ac:dyDescent="0.35">
      <c r="B373" s="150"/>
      <c r="C373" s="150"/>
      <c r="D373" s="150"/>
      <c r="E373" s="150"/>
      <c r="F373" s="150"/>
      <c r="J373" s="151"/>
      <c r="K373" s="151"/>
      <c r="L373" s="151"/>
    </row>
    <row r="374" spans="2:12" ht="16.5" customHeight="1" x14ac:dyDescent="0.35">
      <c r="B374" s="150"/>
      <c r="C374" s="150"/>
      <c r="D374" s="150"/>
      <c r="E374" s="150"/>
      <c r="F374" s="150"/>
      <c r="J374" s="151"/>
      <c r="K374" s="151"/>
      <c r="L374" s="151"/>
    </row>
    <row r="375" spans="2:12" ht="16.5" customHeight="1" x14ac:dyDescent="0.35">
      <c r="B375" s="150"/>
      <c r="C375" s="150"/>
      <c r="D375" s="150"/>
      <c r="E375" s="150"/>
      <c r="F375" s="150"/>
      <c r="J375" s="151"/>
      <c r="K375" s="151"/>
      <c r="L375" s="151"/>
    </row>
    <row r="376" spans="2:12" ht="16.5" customHeight="1" x14ac:dyDescent="0.35">
      <c r="B376" s="150"/>
      <c r="C376" s="150"/>
      <c r="D376" s="150"/>
      <c r="E376" s="150"/>
      <c r="F376" s="150"/>
      <c r="J376" s="151"/>
      <c r="K376" s="151"/>
      <c r="L376" s="151"/>
    </row>
    <row r="377" spans="2:12" ht="16.5" customHeight="1" x14ac:dyDescent="0.35">
      <c r="B377" s="150"/>
      <c r="C377" s="150"/>
      <c r="D377" s="150"/>
      <c r="E377" s="150"/>
      <c r="F377" s="150"/>
      <c r="J377" s="151"/>
      <c r="K377" s="151"/>
      <c r="L377" s="151"/>
    </row>
    <row r="378" spans="2:12" ht="16.5" customHeight="1" x14ac:dyDescent="0.35">
      <c r="B378" s="150"/>
      <c r="C378" s="150"/>
      <c r="D378" s="150"/>
      <c r="E378" s="150"/>
      <c r="F378" s="150"/>
      <c r="J378" s="151"/>
      <c r="K378" s="151"/>
      <c r="L378" s="151"/>
    </row>
    <row r="379" spans="2:12" ht="16.5" customHeight="1" x14ac:dyDescent="0.35">
      <c r="B379" s="150"/>
      <c r="C379" s="150"/>
      <c r="D379" s="150"/>
      <c r="E379" s="150"/>
      <c r="F379" s="150"/>
      <c r="J379" s="151"/>
      <c r="K379" s="151"/>
      <c r="L379" s="151"/>
    </row>
    <row r="380" spans="2:12" ht="16.5" customHeight="1" x14ac:dyDescent="0.35">
      <c r="B380" s="150"/>
      <c r="C380" s="150"/>
      <c r="D380" s="150"/>
      <c r="E380" s="150"/>
      <c r="F380" s="150"/>
      <c r="J380" s="151"/>
      <c r="K380" s="151"/>
      <c r="L380" s="151"/>
    </row>
    <row r="381" spans="2:12" ht="16.5" customHeight="1" x14ac:dyDescent="0.35">
      <c r="B381" s="150"/>
      <c r="C381" s="150"/>
      <c r="D381" s="150"/>
      <c r="E381" s="150"/>
      <c r="F381" s="150"/>
      <c r="J381" s="151"/>
      <c r="K381" s="151"/>
      <c r="L381" s="151"/>
    </row>
    <row r="382" spans="2:12" ht="16.5" customHeight="1" x14ac:dyDescent="0.35">
      <c r="B382" s="150"/>
      <c r="C382" s="150"/>
      <c r="D382" s="150"/>
      <c r="E382" s="150"/>
      <c r="F382" s="150"/>
      <c r="J382" s="151"/>
      <c r="K382" s="151"/>
      <c r="L382" s="151"/>
    </row>
    <row r="383" spans="2:12" ht="16.5" customHeight="1" x14ac:dyDescent="0.35">
      <c r="B383" s="150"/>
      <c r="C383" s="150"/>
      <c r="D383" s="150"/>
      <c r="E383" s="150"/>
      <c r="F383" s="150"/>
      <c r="J383" s="151"/>
      <c r="K383" s="151"/>
      <c r="L383" s="151"/>
    </row>
    <row r="384" spans="2:12" ht="16.5" customHeight="1" x14ac:dyDescent="0.35">
      <c r="B384" s="150"/>
      <c r="C384" s="150"/>
      <c r="D384" s="150"/>
      <c r="E384" s="150"/>
      <c r="F384" s="150"/>
      <c r="J384" s="151"/>
      <c r="K384" s="151"/>
      <c r="L384" s="151"/>
    </row>
    <row r="385" spans="2:12" ht="16.5" customHeight="1" x14ac:dyDescent="0.35">
      <c r="B385" s="150"/>
      <c r="C385" s="150"/>
      <c r="D385" s="150"/>
      <c r="E385" s="150"/>
      <c r="F385" s="150"/>
      <c r="J385" s="151"/>
      <c r="K385" s="151"/>
      <c r="L385" s="151"/>
    </row>
    <row r="386" spans="2:12" ht="16.5" customHeight="1" x14ac:dyDescent="0.35">
      <c r="B386" s="150"/>
      <c r="C386" s="150"/>
      <c r="D386" s="150"/>
      <c r="E386" s="150"/>
      <c r="F386" s="150"/>
      <c r="J386" s="151"/>
      <c r="K386" s="151"/>
      <c r="L386" s="151"/>
    </row>
    <row r="387" spans="2:12" ht="16.5" customHeight="1" x14ac:dyDescent="0.35">
      <c r="B387" s="150"/>
      <c r="C387" s="150"/>
      <c r="D387" s="150"/>
      <c r="E387" s="150"/>
      <c r="F387" s="150"/>
      <c r="J387" s="151"/>
      <c r="K387" s="151"/>
      <c r="L387" s="151"/>
    </row>
    <row r="388" spans="2:12" ht="16.5" customHeight="1" x14ac:dyDescent="0.35">
      <c r="B388" s="150"/>
      <c r="C388" s="150"/>
      <c r="D388" s="150"/>
      <c r="E388" s="150"/>
      <c r="F388" s="150"/>
      <c r="J388" s="151"/>
      <c r="K388" s="151"/>
      <c r="L388" s="151"/>
    </row>
    <row r="389" spans="2:12" ht="16.5" customHeight="1" x14ac:dyDescent="0.35">
      <c r="B389" s="150"/>
      <c r="C389" s="150"/>
      <c r="D389" s="150"/>
      <c r="E389" s="150"/>
      <c r="F389" s="150"/>
      <c r="J389" s="151"/>
      <c r="K389" s="151"/>
      <c r="L389" s="151"/>
    </row>
    <row r="390" spans="2:12" ht="16.5" customHeight="1" x14ac:dyDescent="0.35">
      <c r="B390" s="150"/>
      <c r="C390" s="150"/>
      <c r="D390" s="150"/>
      <c r="E390" s="150"/>
      <c r="F390" s="150"/>
      <c r="J390" s="151"/>
      <c r="K390" s="151"/>
      <c r="L390" s="151"/>
    </row>
    <row r="391" spans="2:12" ht="16.5" customHeight="1" x14ac:dyDescent="0.35">
      <c r="B391" s="150"/>
      <c r="C391" s="150"/>
      <c r="D391" s="150"/>
      <c r="E391" s="150"/>
      <c r="F391" s="150"/>
      <c r="J391" s="151"/>
      <c r="K391" s="151"/>
      <c r="L391" s="151"/>
    </row>
    <row r="392" spans="2:12" ht="16.5" customHeight="1" x14ac:dyDescent="0.35">
      <c r="B392" s="150"/>
      <c r="C392" s="150"/>
      <c r="D392" s="150"/>
      <c r="E392" s="150"/>
      <c r="F392" s="150"/>
      <c r="J392" s="151"/>
      <c r="K392" s="151"/>
      <c r="L392" s="151"/>
    </row>
    <row r="393" spans="2:12" ht="16.5" customHeight="1" x14ac:dyDescent="0.35">
      <c r="B393" s="150"/>
      <c r="C393" s="150"/>
      <c r="D393" s="150"/>
      <c r="E393" s="150"/>
      <c r="F393" s="150"/>
      <c r="J393" s="151"/>
      <c r="K393" s="151"/>
      <c r="L393" s="151"/>
    </row>
    <row r="394" spans="2:12" ht="16.5" customHeight="1" x14ac:dyDescent="0.35">
      <c r="B394" s="150"/>
      <c r="C394" s="150"/>
      <c r="D394" s="150"/>
      <c r="E394" s="150"/>
      <c r="F394" s="150"/>
      <c r="J394" s="151"/>
      <c r="K394" s="151"/>
      <c r="L394" s="151"/>
    </row>
    <row r="395" spans="2:12" ht="16.5" customHeight="1" x14ac:dyDescent="0.35">
      <c r="B395" s="150"/>
      <c r="C395" s="150"/>
      <c r="D395" s="150"/>
      <c r="E395" s="150"/>
      <c r="F395" s="150"/>
      <c r="J395" s="151"/>
      <c r="K395" s="151"/>
      <c r="L395" s="151"/>
    </row>
    <row r="396" spans="2:12" ht="16.5" customHeight="1" x14ac:dyDescent="0.35">
      <c r="B396" s="150"/>
      <c r="C396" s="150"/>
      <c r="D396" s="150"/>
      <c r="E396" s="150"/>
      <c r="F396" s="150"/>
      <c r="J396" s="151"/>
      <c r="K396" s="151"/>
      <c r="L396" s="151"/>
    </row>
    <row r="397" spans="2:12" ht="16.5" customHeight="1" x14ac:dyDescent="0.35">
      <c r="B397" s="150"/>
      <c r="C397" s="150"/>
      <c r="D397" s="150"/>
      <c r="E397" s="150"/>
      <c r="F397" s="150"/>
      <c r="J397" s="151"/>
      <c r="K397" s="151"/>
      <c r="L397" s="151"/>
    </row>
    <row r="398" spans="2:12" ht="16.5" customHeight="1" x14ac:dyDescent="0.35">
      <c r="B398" s="150"/>
      <c r="C398" s="150"/>
      <c r="D398" s="150"/>
      <c r="E398" s="150"/>
      <c r="F398" s="150"/>
      <c r="J398" s="151"/>
      <c r="K398" s="151"/>
      <c r="L398" s="151"/>
    </row>
    <row r="399" spans="2:12" ht="16.5" customHeight="1" x14ac:dyDescent="0.35">
      <c r="B399" s="150"/>
      <c r="C399" s="150"/>
      <c r="D399" s="150"/>
      <c r="E399" s="150"/>
      <c r="F399" s="150"/>
      <c r="J399" s="151"/>
      <c r="K399" s="151"/>
      <c r="L399" s="151"/>
    </row>
    <row r="400" spans="2:12" ht="16.5" customHeight="1" x14ac:dyDescent="0.35">
      <c r="B400" s="150"/>
      <c r="C400" s="150"/>
      <c r="D400" s="150"/>
      <c r="E400" s="150"/>
      <c r="F400" s="150"/>
      <c r="J400" s="151"/>
      <c r="K400" s="151"/>
      <c r="L400" s="151"/>
    </row>
    <row r="401" spans="2:12" ht="16.5" customHeight="1" x14ac:dyDescent="0.35">
      <c r="B401" s="150"/>
      <c r="C401" s="150"/>
      <c r="D401" s="150"/>
      <c r="E401" s="150"/>
      <c r="F401" s="150"/>
      <c r="J401" s="151"/>
      <c r="K401" s="151"/>
      <c r="L401" s="151"/>
    </row>
    <row r="402" spans="2:12" ht="16.5" customHeight="1" x14ac:dyDescent="0.35">
      <c r="B402" s="150"/>
      <c r="C402" s="150"/>
      <c r="D402" s="150"/>
      <c r="E402" s="150"/>
      <c r="F402" s="150"/>
      <c r="J402" s="151"/>
      <c r="K402" s="151"/>
      <c r="L402" s="151"/>
    </row>
    <row r="403" spans="2:12" ht="16.5" customHeight="1" x14ac:dyDescent="0.35">
      <c r="B403" s="150"/>
      <c r="C403" s="150"/>
      <c r="D403" s="150"/>
      <c r="E403" s="150"/>
      <c r="F403" s="150"/>
      <c r="J403" s="151"/>
      <c r="K403" s="151"/>
      <c r="L403" s="151"/>
    </row>
    <row r="404" spans="2:12" ht="16.5" customHeight="1" x14ac:dyDescent="0.35">
      <c r="B404" s="150"/>
      <c r="C404" s="150"/>
      <c r="D404" s="150"/>
      <c r="E404" s="150"/>
      <c r="F404" s="150"/>
      <c r="J404" s="151"/>
      <c r="K404" s="151"/>
      <c r="L404" s="151"/>
    </row>
    <row r="405" spans="2:12" ht="16.5" customHeight="1" x14ac:dyDescent="0.35">
      <c r="B405" s="150"/>
      <c r="C405" s="150"/>
      <c r="D405" s="150"/>
      <c r="E405" s="150"/>
      <c r="F405" s="150"/>
      <c r="J405" s="151"/>
      <c r="K405" s="151"/>
      <c r="L405" s="151"/>
    </row>
    <row r="406" spans="2:12" ht="16.5" customHeight="1" x14ac:dyDescent="0.35">
      <c r="B406" s="150"/>
      <c r="C406" s="150"/>
      <c r="D406" s="150"/>
      <c r="E406" s="150"/>
      <c r="F406" s="150"/>
      <c r="J406" s="151"/>
      <c r="K406" s="151"/>
      <c r="L406" s="151"/>
    </row>
    <row r="407" spans="2:12" ht="16.5" customHeight="1" x14ac:dyDescent="0.35">
      <c r="B407" s="150"/>
      <c r="C407" s="150"/>
      <c r="D407" s="150"/>
      <c r="E407" s="150"/>
      <c r="F407" s="150"/>
      <c r="J407" s="151"/>
      <c r="K407" s="151"/>
      <c r="L407" s="151"/>
    </row>
    <row r="408" spans="2:12" ht="16.5" customHeight="1" x14ac:dyDescent="0.35">
      <c r="B408" s="150"/>
      <c r="C408" s="150"/>
      <c r="D408" s="150"/>
      <c r="E408" s="150"/>
      <c r="F408" s="150"/>
      <c r="J408" s="151"/>
      <c r="K408" s="151"/>
      <c r="L408" s="151"/>
    </row>
    <row r="409" spans="2:12" ht="16.5" customHeight="1" x14ac:dyDescent="0.35">
      <c r="B409" s="150"/>
      <c r="C409" s="150"/>
      <c r="D409" s="150"/>
      <c r="E409" s="150"/>
      <c r="F409" s="150"/>
      <c r="J409" s="151"/>
      <c r="K409" s="151"/>
      <c r="L409" s="151"/>
    </row>
    <row r="410" spans="2:12" ht="16.5" customHeight="1" x14ac:dyDescent="0.35">
      <c r="B410" s="150"/>
      <c r="C410" s="150"/>
      <c r="D410" s="150"/>
      <c r="E410" s="150"/>
      <c r="F410" s="150"/>
      <c r="J410" s="151"/>
      <c r="K410" s="151"/>
      <c r="L410" s="151"/>
    </row>
    <row r="411" spans="2:12" ht="16.5" customHeight="1" x14ac:dyDescent="0.35">
      <c r="B411" s="150"/>
      <c r="C411" s="150"/>
      <c r="D411" s="150"/>
      <c r="E411" s="150"/>
      <c r="F411" s="150"/>
      <c r="J411" s="151"/>
      <c r="K411" s="151"/>
      <c r="L411" s="151"/>
    </row>
    <row r="412" spans="2:12" ht="16.5" customHeight="1" x14ac:dyDescent="0.35">
      <c r="B412" s="150"/>
      <c r="C412" s="150"/>
      <c r="D412" s="150"/>
      <c r="E412" s="150"/>
      <c r="F412" s="150"/>
      <c r="J412" s="151"/>
      <c r="K412" s="151"/>
      <c r="L412" s="151"/>
    </row>
    <row r="413" spans="2:12" ht="16.5" customHeight="1" x14ac:dyDescent="0.35">
      <c r="B413" s="150"/>
      <c r="C413" s="150"/>
      <c r="D413" s="150"/>
      <c r="E413" s="150"/>
      <c r="F413" s="150"/>
      <c r="J413" s="151"/>
      <c r="K413" s="151"/>
      <c r="L413" s="151"/>
    </row>
    <row r="414" spans="2:12" ht="16.5" customHeight="1" x14ac:dyDescent="0.35">
      <c r="B414" s="150"/>
      <c r="C414" s="150"/>
      <c r="D414" s="150"/>
      <c r="E414" s="150"/>
      <c r="F414" s="150"/>
      <c r="J414" s="151"/>
      <c r="K414" s="151"/>
      <c r="L414" s="151"/>
    </row>
    <row r="415" spans="2:12" ht="16.5" customHeight="1" x14ac:dyDescent="0.35">
      <c r="B415" s="150"/>
      <c r="C415" s="150"/>
      <c r="D415" s="150"/>
      <c r="E415" s="150"/>
      <c r="F415" s="150"/>
      <c r="J415" s="151"/>
      <c r="K415" s="151"/>
      <c r="L415" s="151"/>
    </row>
    <row r="416" spans="2:12" ht="16.5" customHeight="1" x14ac:dyDescent="0.35">
      <c r="B416" s="150"/>
      <c r="C416" s="150"/>
      <c r="D416" s="150"/>
      <c r="E416" s="150"/>
      <c r="F416" s="150"/>
      <c r="J416" s="151"/>
      <c r="K416" s="151"/>
      <c r="L416" s="151"/>
    </row>
    <row r="417" spans="2:12" ht="16.5" customHeight="1" x14ac:dyDescent="0.35">
      <c r="B417" s="150"/>
      <c r="C417" s="150"/>
      <c r="D417" s="150"/>
      <c r="E417" s="150"/>
      <c r="F417" s="150"/>
      <c r="J417" s="151"/>
      <c r="K417" s="151"/>
      <c r="L417" s="151"/>
    </row>
    <row r="418" spans="2:12" ht="16.5" customHeight="1" x14ac:dyDescent="0.35">
      <c r="B418" s="150"/>
      <c r="C418" s="150"/>
      <c r="D418" s="150"/>
      <c r="E418" s="150"/>
      <c r="F418" s="150"/>
      <c r="J418" s="151"/>
      <c r="K418" s="151"/>
      <c r="L418" s="151"/>
    </row>
    <row r="419" spans="2:12" ht="16.5" customHeight="1" x14ac:dyDescent="0.35">
      <c r="B419" s="150"/>
      <c r="C419" s="150"/>
      <c r="D419" s="150"/>
      <c r="E419" s="150"/>
      <c r="F419" s="150"/>
      <c r="J419" s="151"/>
      <c r="K419" s="151"/>
      <c r="L419" s="151"/>
    </row>
    <row r="420" spans="2:12" ht="16.5" customHeight="1" x14ac:dyDescent="0.35">
      <c r="B420" s="150"/>
      <c r="C420" s="150"/>
      <c r="D420" s="150"/>
      <c r="E420" s="150"/>
      <c r="F420" s="150"/>
      <c r="J420" s="151"/>
      <c r="K420" s="151"/>
      <c r="L420" s="151"/>
    </row>
    <row r="421" spans="2:12" ht="16.5" customHeight="1" x14ac:dyDescent="0.35">
      <c r="B421" s="150"/>
      <c r="C421" s="150"/>
      <c r="D421" s="150"/>
      <c r="E421" s="150"/>
      <c r="F421" s="150"/>
      <c r="J421" s="151"/>
      <c r="K421" s="151"/>
      <c r="L421" s="151"/>
    </row>
    <row r="422" spans="2:12" ht="16.5" customHeight="1" x14ac:dyDescent="0.35">
      <c r="B422" s="150"/>
      <c r="C422" s="150"/>
      <c r="D422" s="150"/>
      <c r="E422" s="150"/>
      <c r="F422" s="150"/>
      <c r="J422" s="151"/>
      <c r="K422" s="151"/>
      <c r="L422" s="151"/>
    </row>
    <row r="423" spans="2:12" ht="16.5" customHeight="1" x14ac:dyDescent="0.35">
      <c r="B423" s="150"/>
      <c r="C423" s="150"/>
      <c r="D423" s="150"/>
      <c r="E423" s="150"/>
      <c r="F423" s="150"/>
      <c r="J423" s="151"/>
      <c r="K423" s="151"/>
      <c r="L423" s="151"/>
    </row>
    <row r="424" spans="2:12" ht="16.5" customHeight="1" x14ac:dyDescent="0.35">
      <c r="B424" s="150"/>
      <c r="C424" s="150"/>
      <c r="D424" s="150"/>
      <c r="E424" s="150"/>
      <c r="F424" s="150"/>
      <c r="J424" s="151"/>
      <c r="K424" s="151"/>
      <c r="L424" s="151"/>
    </row>
    <row r="425" spans="2:12" ht="16.5" customHeight="1" x14ac:dyDescent="0.35">
      <c r="B425" s="150"/>
      <c r="C425" s="150"/>
      <c r="D425" s="150"/>
      <c r="E425" s="150"/>
      <c r="F425" s="150"/>
      <c r="J425" s="151"/>
      <c r="K425" s="151"/>
      <c r="L425" s="151"/>
    </row>
    <row r="426" spans="2:12" ht="16.5" customHeight="1" x14ac:dyDescent="0.35">
      <c r="B426" s="150"/>
      <c r="C426" s="150"/>
      <c r="D426" s="150"/>
      <c r="E426" s="150"/>
      <c r="F426" s="150"/>
      <c r="J426" s="151"/>
      <c r="K426" s="151"/>
      <c r="L426" s="151"/>
    </row>
    <row r="427" spans="2:12" ht="16.5" customHeight="1" x14ac:dyDescent="0.35">
      <c r="B427" s="150"/>
      <c r="C427" s="150"/>
      <c r="D427" s="150"/>
      <c r="E427" s="150"/>
      <c r="F427" s="150"/>
      <c r="J427" s="151"/>
      <c r="K427" s="151"/>
      <c r="L427" s="151"/>
    </row>
    <row r="428" spans="2:12" ht="16.5" customHeight="1" x14ac:dyDescent="0.35">
      <c r="B428" s="150"/>
      <c r="C428" s="150"/>
      <c r="D428" s="150"/>
      <c r="E428" s="150"/>
      <c r="F428" s="150"/>
      <c r="J428" s="151"/>
      <c r="K428" s="151"/>
      <c r="L428" s="151"/>
    </row>
    <row r="429" spans="2:12" ht="16.5" customHeight="1" x14ac:dyDescent="0.35">
      <c r="B429" s="150"/>
      <c r="C429" s="150"/>
      <c r="D429" s="150"/>
      <c r="E429" s="150"/>
      <c r="F429" s="150"/>
      <c r="J429" s="151"/>
      <c r="K429" s="151"/>
      <c r="L429" s="151"/>
    </row>
    <row r="430" spans="2:12" ht="16.5" customHeight="1" x14ac:dyDescent="0.35">
      <c r="B430" s="150"/>
      <c r="C430" s="150"/>
      <c r="D430" s="150"/>
      <c r="E430" s="150"/>
      <c r="F430" s="150"/>
      <c r="J430" s="151"/>
      <c r="K430" s="151"/>
      <c r="L430" s="151"/>
    </row>
    <row r="431" spans="2:12" ht="16.5" customHeight="1" x14ac:dyDescent="0.35">
      <c r="B431" s="150"/>
      <c r="C431" s="150"/>
      <c r="D431" s="150"/>
      <c r="E431" s="150"/>
      <c r="F431" s="150"/>
      <c r="J431" s="151"/>
      <c r="K431" s="151"/>
      <c r="L431" s="151"/>
    </row>
    <row r="432" spans="2:12" ht="16.5" customHeight="1" x14ac:dyDescent="0.35">
      <c r="B432" s="150"/>
      <c r="C432" s="150"/>
      <c r="D432" s="150"/>
      <c r="E432" s="150"/>
      <c r="F432" s="150"/>
      <c r="J432" s="151"/>
      <c r="K432" s="151"/>
      <c r="L432" s="151"/>
    </row>
    <row r="433" spans="2:12" ht="16.5" customHeight="1" x14ac:dyDescent="0.35">
      <c r="B433" s="150"/>
      <c r="C433" s="150"/>
      <c r="D433" s="150"/>
      <c r="E433" s="150"/>
      <c r="F433" s="150"/>
      <c r="J433" s="151"/>
      <c r="K433" s="151"/>
      <c r="L433" s="151"/>
    </row>
    <row r="434" spans="2:12" ht="16.5" customHeight="1" x14ac:dyDescent="0.35">
      <c r="B434" s="150"/>
      <c r="C434" s="150"/>
      <c r="D434" s="150"/>
      <c r="E434" s="150"/>
      <c r="F434" s="150"/>
      <c r="J434" s="151"/>
      <c r="K434" s="151"/>
      <c r="L434" s="151"/>
    </row>
    <row r="435" spans="2:12" ht="16.5" customHeight="1" x14ac:dyDescent="0.35">
      <c r="B435" s="150"/>
      <c r="C435" s="150"/>
      <c r="D435" s="150"/>
      <c r="E435" s="150"/>
      <c r="F435" s="150"/>
      <c r="J435" s="151"/>
      <c r="K435" s="151"/>
      <c r="L435" s="151"/>
    </row>
    <row r="436" spans="2:12" ht="16.5" customHeight="1" x14ac:dyDescent="0.35">
      <c r="B436" s="150"/>
      <c r="C436" s="150"/>
      <c r="D436" s="150"/>
      <c r="E436" s="150"/>
      <c r="F436" s="150"/>
      <c r="J436" s="151"/>
      <c r="K436" s="151"/>
      <c r="L436" s="151"/>
    </row>
    <row r="437" spans="2:12" ht="16.5" customHeight="1" x14ac:dyDescent="0.35">
      <c r="B437" s="150"/>
      <c r="C437" s="150"/>
      <c r="D437" s="150"/>
      <c r="E437" s="150"/>
      <c r="F437" s="150"/>
      <c r="J437" s="151"/>
      <c r="K437" s="151"/>
      <c r="L437" s="151"/>
    </row>
    <row r="438" spans="2:12" ht="16.5" customHeight="1" x14ac:dyDescent="0.35">
      <c r="B438" s="150"/>
      <c r="C438" s="150"/>
      <c r="D438" s="150"/>
      <c r="E438" s="150"/>
      <c r="F438" s="150"/>
      <c r="J438" s="151"/>
      <c r="K438" s="151"/>
      <c r="L438" s="151"/>
    </row>
    <row r="439" spans="2:12" ht="16.5" customHeight="1" x14ac:dyDescent="0.35">
      <c r="B439" s="150"/>
      <c r="C439" s="150"/>
      <c r="D439" s="150"/>
      <c r="E439" s="150"/>
      <c r="F439" s="150"/>
      <c r="J439" s="151"/>
      <c r="K439" s="151"/>
      <c r="L439" s="151"/>
    </row>
    <row r="440" spans="2:12" ht="16.5" customHeight="1" x14ac:dyDescent="0.35">
      <c r="B440" s="150"/>
      <c r="C440" s="150"/>
      <c r="D440" s="150"/>
      <c r="E440" s="150"/>
      <c r="F440" s="150"/>
      <c r="J440" s="151"/>
      <c r="K440" s="151"/>
      <c r="L440" s="151"/>
    </row>
    <row r="441" spans="2:12" ht="16.5" customHeight="1" x14ac:dyDescent="0.35">
      <c r="B441" s="150"/>
      <c r="C441" s="150"/>
      <c r="D441" s="150"/>
      <c r="E441" s="150"/>
      <c r="F441" s="150"/>
      <c r="J441" s="151"/>
      <c r="K441" s="151"/>
      <c r="L441" s="151"/>
    </row>
    <row r="442" spans="2:12" ht="16.5" customHeight="1" x14ac:dyDescent="0.35">
      <c r="B442" s="150"/>
      <c r="C442" s="150"/>
      <c r="D442" s="150"/>
      <c r="E442" s="150"/>
      <c r="F442" s="150"/>
      <c r="J442" s="151"/>
      <c r="K442" s="151"/>
      <c r="L442" s="151"/>
    </row>
    <row r="443" spans="2:12" ht="16.5" customHeight="1" x14ac:dyDescent="0.35">
      <c r="B443" s="150"/>
      <c r="C443" s="150"/>
      <c r="D443" s="150"/>
      <c r="E443" s="150"/>
      <c r="F443" s="150"/>
      <c r="J443" s="151"/>
      <c r="K443" s="151"/>
      <c r="L443" s="151"/>
    </row>
    <row r="444" spans="2:12" ht="16.5" customHeight="1" x14ac:dyDescent="0.35">
      <c r="B444" s="150"/>
      <c r="C444" s="150"/>
      <c r="D444" s="150"/>
      <c r="E444" s="150"/>
      <c r="F444" s="150"/>
      <c r="J444" s="151"/>
      <c r="K444" s="151"/>
      <c r="L444" s="151"/>
    </row>
    <row r="445" spans="2:12" ht="16.5" customHeight="1" x14ac:dyDescent="0.35">
      <c r="B445" s="150"/>
      <c r="C445" s="150"/>
      <c r="D445" s="150"/>
      <c r="E445" s="150"/>
      <c r="F445" s="150"/>
      <c r="J445" s="151"/>
      <c r="K445" s="151"/>
      <c r="L445" s="151"/>
    </row>
    <row r="446" spans="2:12" ht="16.5" customHeight="1" x14ac:dyDescent="0.35">
      <c r="B446" s="150"/>
      <c r="C446" s="150"/>
      <c r="D446" s="150"/>
      <c r="E446" s="150"/>
      <c r="F446" s="150"/>
      <c r="J446" s="151"/>
      <c r="K446" s="151"/>
      <c r="L446" s="151"/>
    </row>
    <row r="447" spans="2:12" ht="16.5" customHeight="1" x14ac:dyDescent="0.35">
      <c r="B447" s="150"/>
      <c r="C447" s="150"/>
      <c r="D447" s="150"/>
      <c r="E447" s="150"/>
      <c r="F447" s="150"/>
      <c r="J447" s="151"/>
      <c r="K447" s="151"/>
      <c r="L447" s="151"/>
    </row>
    <row r="448" spans="2:12" ht="16.5" customHeight="1" x14ac:dyDescent="0.35">
      <c r="B448" s="150"/>
      <c r="C448" s="150"/>
      <c r="D448" s="150"/>
      <c r="E448" s="150"/>
      <c r="F448" s="150"/>
      <c r="J448" s="151"/>
      <c r="K448" s="151"/>
      <c r="L448" s="151"/>
    </row>
    <row r="449" spans="2:12" ht="16.5" customHeight="1" x14ac:dyDescent="0.35">
      <c r="B449" s="150"/>
      <c r="C449" s="150"/>
      <c r="D449" s="150"/>
      <c r="E449" s="150"/>
      <c r="F449" s="150"/>
      <c r="J449" s="151"/>
      <c r="K449" s="151"/>
      <c r="L449" s="151"/>
    </row>
    <row r="450" spans="2:12" ht="16.5" customHeight="1" x14ac:dyDescent="0.35">
      <c r="B450" s="150"/>
      <c r="C450" s="150"/>
      <c r="D450" s="150"/>
      <c r="E450" s="150"/>
      <c r="F450" s="150"/>
      <c r="J450" s="151"/>
      <c r="K450" s="151"/>
      <c r="L450" s="151"/>
    </row>
    <row r="451" spans="2:12" ht="16.5" customHeight="1" x14ac:dyDescent="0.35">
      <c r="B451" s="150"/>
      <c r="C451" s="150"/>
      <c r="D451" s="150"/>
      <c r="E451" s="150"/>
      <c r="F451" s="150"/>
      <c r="J451" s="151"/>
      <c r="K451" s="151"/>
      <c r="L451" s="151"/>
    </row>
    <row r="452" spans="2:12" ht="16.5" customHeight="1" x14ac:dyDescent="0.35">
      <c r="B452" s="150"/>
      <c r="C452" s="150"/>
      <c r="D452" s="150"/>
      <c r="E452" s="150"/>
      <c r="F452" s="150"/>
      <c r="J452" s="151"/>
      <c r="K452" s="151"/>
      <c r="L452" s="151"/>
    </row>
    <row r="453" spans="2:12" ht="16.5" customHeight="1" x14ac:dyDescent="0.35">
      <c r="B453" s="150"/>
      <c r="C453" s="150"/>
      <c r="D453" s="150"/>
      <c r="E453" s="150"/>
      <c r="F453" s="150"/>
      <c r="J453" s="151"/>
      <c r="K453" s="151"/>
      <c r="L453" s="151"/>
    </row>
    <row r="454" spans="2:12" ht="16.5" customHeight="1" x14ac:dyDescent="0.35">
      <c r="B454" s="150"/>
      <c r="C454" s="150"/>
      <c r="D454" s="150"/>
      <c r="E454" s="150"/>
      <c r="F454" s="150"/>
      <c r="J454" s="151"/>
      <c r="K454" s="151"/>
      <c r="L454" s="151"/>
    </row>
    <row r="455" spans="2:12" ht="16.5" customHeight="1" x14ac:dyDescent="0.35">
      <c r="B455" s="150"/>
      <c r="C455" s="150"/>
      <c r="D455" s="150"/>
      <c r="E455" s="150"/>
      <c r="F455" s="150"/>
      <c r="J455" s="151"/>
      <c r="K455" s="151"/>
      <c r="L455" s="151"/>
    </row>
    <row r="456" spans="2:12" ht="16.5" customHeight="1" x14ac:dyDescent="0.35">
      <c r="B456" s="150"/>
      <c r="C456" s="150"/>
      <c r="D456" s="150"/>
      <c r="E456" s="150"/>
      <c r="F456" s="150"/>
      <c r="J456" s="151"/>
      <c r="K456" s="151"/>
      <c r="L456" s="151"/>
    </row>
    <row r="457" spans="2:12" ht="16.5" customHeight="1" x14ac:dyDescent="0.35">
      <c r="B457" s="150"/>
      <c r="C457" s="150"/>
      <c r="D457" s="150"/>
      <c r="E457" s="150"/>
      <c r="F457" s="150"/>
      <c r="J457" s="151"/>
      <c r="K457" s="151"/>
      <c r="L457" s="151"/>
    </row>
    <row r="458" spans="2:12" ht="16.5" customHeight="1" x14ac:dyDescent="0.35">
      <c r="B458" s="150"/>
      <c r="C458" s="150"/>
      <c r="D458" s="150"/>
      <c r="E458" s="150"/>
      <c r="F458" s="150"/>
      <c r="J458" s="151"/>
      <c r="K458" s="151"/>
      <c r="L458" s="151"/>
    </row>
    <row r="459" spans="2:12" ht="16.5" customHeight="1" x14ac:dyDescent="0.35">
      <c r="B459" s="150"/>
      <c r="C459" s="150"/>
      <c r="D459" s="150"/>
      <c r="E459" s="150"/>
      <c r="F459" s="150"/>
      <c r="J459" s="151"/>
      <c r="K459" s="151"/>
      <c r="L459" s="151"/>
    </row>
    <row r="460" spans="2:12" ht="16.5" customHeight="1" x14ac:dyDescent="0.35">
      <c r="B460" s="150"/>
      <c r="C460" s="150"/>
      <c r="D460" s="150"/>
      <c r="E460" s="150"/>
      <c r="F460" s="150"/>
      <c r="J460" s="151"/>
      <c r="K460" s="151"/>
      <c r="L460" s="151"/>
    </row>
    <row r="461" spans="2:12" ht="16.5" customHeight="1" x14ac:dyDescent="0.35">
      <c r="B461" s="150"/>
      <c r="C461" s="150"/>
      <c r="D461" s="150"/>
      <c r="E461" s="150"/>
      <c r="F461" s="150"/>
      <c r="J461" s="151"/>
      <c r="K461" s="151"/>
      <c r="L461" s="151"/>
    </row>
    <row r="462" spans="2:12" ht="16.5" customHeight="1" x14ac:dyDescent="0.35">
      <c r="B462" s="150"/>
      <c r="C462" s="150"/>
      <c r="D462" s="150"/>
      <c r="E462" s="150"/>
      <c r="F462" s="150"/>
      <c r="J462" s="151"/>
      <c r="K462" s="151"/>
      <c r="L462" s="151"/>
    </row>
    <row r="463" spans="2:12" ht="16.5" customHeight="1" x14ac:dyDescent="0.35">
      <c r="B463" s="150"/>
      <c r="C463" s="150"/>
      <c r="D463" s="150"/>
      <c r="E463" s="150"/>
      <c r="F463" s="150"/>
      <c r="J463" s="151"/>
      <c r="K463" s="151"/>
      <c r="L463" s="151"/>
    </row>
    <row r="464" spans="2:12" ht="16.5" customHeight="1" x14ac:dyDescent="0.35">
      <c r="B464" s="150"/>
      <c r="C464" s="150"/>
      <c r="D464" s="150"/>
      <c r="E464" s="150"/>
      <c r="F464" s="150"/>
      <c r="J464" s="151"/>
      <c r="K464" s="151"/>
      <c r="L464" s="151"/>
    </row>
    <row r="465" spans="2:12" ht="16.5" customHeight="1" x14ac:dyDescent="0.35">
      <c r="B465" s="150"/>
      <c r="C465" s="150"/>
      <c r="D465" s="150"/>
      <c r="E465" s="150"/>
      <c r="F465" s="150"/>
      <c r="J465" s="151"/>
      <c r="K465" s="151"/>
      <c r="L465" s="151"/>
    </row>
    <row r="466" spans="2:12" ht="16.5" customHeight="1" x14ac:dyDescent="0.35">
      <c r="B466" s="150"/>
      <c r="C466" s="150"/>
      <c r="D466" s="150"/>
      <c r="E466" s="150"/>
      <c r="F466" s="150"/>
      <c r="J466" s="151"/>
      <c r="K466" s="151"/>
      <c r="L466" s="151"/>
    </row>
    <row r="467" spans="2:12" ht="16.5" customHeight="1" x14ac:dyDescent="0.35">
      <c r="B467" s="150"/>
      <c r="C467" s="150"/>
      <c r="D467" s="150"/>
      <c r="E467" s="150"/>
      <c r="F467" s="150"/>
      <c r="J467" s="151"/>
      <c r="K467" s="151"/>
      <c r="L467" s="151"/>
    </row>
    <row r="468" spans="2:12" ht="16.5" customHeight="1" x14ac:dyDescent="0.35">
      <c r="B468" s="150"/>
      <c r="C468" s="150"/>
      <c r="D468" s="150"/>
      <c r="E468" s="150"/>
      <c r="F468" s="150"/>
      <c r="J468" s="151"/>
      <c r="K468" s="151"/>
      <c r="L468" s="151"/>
    </row>
    <row r="469" spans="2:12" ht="16.5" customHeight="1" x14ac:dyDescent="0.35">
      <c r="B469" s="150"/>
      <c r="C469" s="150"/>
      <c r="D469" s="150"/>
      <c r="E469" s="150"/>
      <c r="F469" s="150"/>
      <c r="J469" s="151"/>
      <c r="K469" s="151"/>
      <c r="L469" s="151"/>
    </row>
    <row r="470" spans="2:12" ht="16.5" customHeight="1" x14ac:dyDescent="0.35">
      <c r="B470" s="150"/>
      <c r="C470" s="150"/>
      <c r="D470" s="150"/>
      <c r="E470" s="150"/>
      <c r="F470" s="150"/>
      <c r="J470" s="151"/>
      <c r="K470" s="151"/>
      <c r="L470" s="151"/>
    </row>
    <row r="471" spans="2:12" ht="16.5" customHeight="1" x14ac:dyDescent="0.35">
      <c r="B471" s="150"/>
      <c r="C471" s="150"/>
      <c r="D471" s="150"/>
      <c r="E471" s="150"/>
      <c r="F471" s="150"/>
      <c r="J471" s="151"/>
      <c r="K471" s="151"/>
      <c r="L471" s="151"/>
    </row>
    <row r="472" spans="2:12" ht="16.5" customHeight="1" x14ac:dyDescent="0.35">
      <c r="B472" s="150"/>
      <c r="C472" s="150"/>
      <c r="D472" s="150"/>
      <c r="E472" s="150"/>
      <c r="F472" s="150"/>
      <c r="J472" s="151"/>
      <c r="K472" s="151"/>
      <c r="L472" s="151"/>
    </row>
    <row r="473" spans="2:12" ht="16.5" customHeight="1" x14ac:dyDescent="0.35">
      <c r="B473" s="150"/>
      <c r="C473" s="150"/>
      <c r="D473" s="150"/>
      <c r="E473" s="150"/>
      <c r="F473" s="150"/>
      <c r="J473" s="151"/>
      <c r="K473" s="151"/>
      <c r="L473" s="151"/>
    </row>
    <row r="474" spans="2:12" ht="16.5" customHeight="1" x14ac:dyDescent="0.35">
      <c r="B474" s="150"/>
      <c r="C474" s="150"/>
      <c r="D474" s="150"/>
      <c r="E474" s="150"/>
      <c r="F474" s="150"/>
      <c r="J474" s="151"/>
      <c r="K474" s="151"/>
      <c r="L474" s="151"/>
    </row>
    <row r="475" spans="2:12" ht="16.5" customHeight="1" x14ac:dyDescent="0.35">
      <c r="B475" s="150"/>
      <c r="C475" s="150"/>
      <c r="D475" s="150"/>
      <c r="E475" s="150"/>
      <c r="F475" s="150"/>
      <c r="J475" s="151"/>
      <c r="K475" s="151"/>
      <c r="L475" s="151"/>
    </row>
    <row r="476" spans="2:12" ht="16.5" customHeight="1" x14ac:dyDescent="0.35">
      <c r="B476" s="150"/>
      <c r="C476" s="150"/>
      <c r="D476" s="150"/>
      <c r="E476" s="150"/>
      <c r="F476" s="150"/>
      <c r="J476" s="151"/>
      <c r="K476" s="151"/>
      <c r="L476" s="151"/>
    </row>
    <row r="477" spans="2:12" ht="16.5" customHeight="1" x14ac:dyDescent="0.35">
      <c r="B477" s="150"/>
      <c r="C477" s="150"/>
      <c r="D477" s="150"/>
      <c r="E477" s="150"/>
      <c r="F477" s="150"/>
      <c r="J477" s="151"/>
      <c r="K477" s="151"/>
      <c r="L477" s="151"/>
    </row>
    <row r="478" spans="2:12" ht="16.5" customHeight="1" x14ac:dyDescent="0.35">
      <c r="B478" s="150"/>
      <c r="C478" s="150"/>
      <c r="D478" s="150"/>
      <c r="E478" s="150"/>
      <c r="F478" s="150"/>
      <c r="J478" s="151"/>
      <c r="K478" s="151"/>
      <c r="L478" s="151"/>
    </row>
    <row r="479" spans="2:12" ht="16.5" customHeight="1" x14ac:dyDescent="0.35">
      <c r="B479" s="150"/>
      <c r="C479" s="150"/>
      <c r="D479" s="150"/>
      <c r="E479" s="150"/>
      <c r="F479" s="150"/>
      <c r="J479" s="151"/>
      <c r="K479" s="151"/>
      <c r="L479" s="151"/>
    </row>
    <row r="480" spans="2:12" ht="16.5" customHeight="1" x14ac:dyDescent="0.35">
      <c r="B480" s="150"/>
      <c r="C480" s="150"/>
      <c r="D480" s="150"/>
      <c r="E480" s="150"/>
      <c r="F480" s="150"/>
      <c r="J480" s="151"/>
      <c r="K480" s="151"/>
      <c r="L480" s="151"/>
    </row>
    <row r="481" spans="2:12" ht="16.5" customHeight="1" x14ac:dyDescent="0.35">
      <c r="B481" s="150"/>
      <c r="C481" s="150"/>
      <c r="D481" s="150"/>
      <c r="E481" s="150"/>
      <c r="F481" s="150"/>
      <c r="J481" s="151"/>
      <c r="K481" s="151"/>
      <c r="L481" s="151"/>
    </row>
    <row r="482" spans="2:12" ht="16.5" customHeight="1" x14ac:dyDescent="0.35">
      <c r="B482" s="150"/>
      <c r="C482" s="150"/>
      <c r="D482" s="150"/>
      <c r="E482" s="150"/>
      <c r="F482" s="150"/>
      <c r="J482" s="151"/>
      <c r="K482" s="151"/>
      <c r="L482" s="151"/>
    </row>
    <row r="483" spans="2:12" ht="16.5" customHeight="1" x14ac:dyDescent="0.35">
      <c r="B483" s="150"/>
      <c r="C483" s="150"/>
      <c r="D483" s="150"/>
      <c r="E483" s="150"/>
      <c r="F483" s="150"/>
      <c r="J483" s="151"/>
      <c r="K483" s="151"/>
      <c r="L483" s="151"/>
    </row>
    <row r="484" spans="2:12" ht="16.5" customHeight="1" x14ac:dyDescent="0.35">
      <c r="B484" s="150"/>
      <c r="C484" s="150"/>
      <c r="D484" s="150"/>
      <c r="E484" s="150"/>
      <c r="F484" s="150"/>
      <c r="J484" s="151"/>
      <c r="K484" s="151"/>
      <c r="L484" s="151"/>
    </row>
    <row r="485" spans="2:12" ht="16.5" customHeight="1" x14ac:dyDescent="0.35">
      <c r="B485" s="150"/>
      <c r="C485" s="150"/>
      <c r="D485" s="150"/>
      <c r="E485" s="150"/>
      <c r="F485" s="150"/>
      <c r="J485" s="151"/>
      <c r="K485" s="151"/>
      <c r="L485" s="151"/>
    </row>
    <row r="486" spans="2:12" ht="16.5" customHeight="1" x14ac:dyDescent="0.35">
      <c r="B486" s="150"/>
      <c r="C486" s="150"/>
      <c r="D486" s="150"/>
      <c r="E486" s="150"/>
      <c r="F486" s="150"/>
      <c r="J486" s="151"/>
      <c r="K486" s="151"/>
      <c r="L486" s="151"/>
    </row>
    <row r="487" spans="2:12" ht="16.5" customHeight="1" x14ac:dyDescent="0.35">
      <c r="B487" s="150"/>
      <c r="C487" s="150"/>
      <c r="D487" s="150"/>
      <c r="E487" s="150"/>
      <c r="F487" s="150"/>
      <c r="J487" s="151"/>
      <c r="K487" s="151"/>
      <c r="L487" s="151"/>
    </row>
    <row r="488" spans="2:12" ht="16.5" customHeight="1" x14ac:dyDescent="0.35">
      <c r="B488" s="150"/>
      <c r="C488" s="150"/>
      <c r="D488" s="150"/>
      <c r="E488" s="150"/>
      <c r="F488" s="150"/>
      <c r="J488" s="151"/>
      <c r="K488" s="151"/>
      <c r="L488" s="151"/>
    </row>
    <row r="489" spans="2:12" ht="16.5" customHeight="1" x14ac:dyDescent="0.35">
      <c r="B489" s="150"/>
      <c r="C489" s="150"/>
      <c r="D489" s="150"/>
      <c r="E489" s="150"/>
      <c r="F489" s="150"/>
      <c r="J489" s="151"/>
      <c r="K489" s="151"/>
      <c r="L489" s="151"/>
    </row>
    <row r="490" spans="2:12" ht="16.5" customHeight="1" x14ac:dyDescent="0.35">
      <c r="B490" s="150"/>
      <c r="C490" s="150"/>
      <c r="D490" s="150"/>
      <c r="E490" s="150"/>
      <c r="F490" s="150"/>
      <c r="J490" s="151"/>
      <c r="K490" s="151"/>
      <c r="L490" s="151"/>
    </row>
    <row r="491" spans="2:12" ht="16.5" customHeight="1" x14ac:dyDescent="0.35">
      <c r="B491" s="150"/>
      <c r="C491" s="150"/>
      <c r="D491" s="150"/>
      <c r="E491" s="150"/>
      <c r="F491" s="150"/>
      <c r="J491" s="151"/>
      <c r="K491" s="151"/>
      <c r="L491" s="151"/>
    </row>
    <row r="492" spans="2:12" ht="16.5" customHeight="1" x14ac:dyDescent="0.35">
      <c r="B492" s="150"/>
      <c r="C492" s="150"/>
      <c r="D492" s="150"/>
      <c r="E492" s="150"/>
      <c r="F492" s="150"/>
      <c r="J492" s="151"/>
      <c r="K492" s="151"/>
      <c r="L492" s="151"/>
    </row>
    <row r="493" spans="2:12" ht="16.5" customHeight="1" x14ac:dyDescent="0.35">
      <c r="B493" s="150"/>
      <c r="C493" s="150"/>
      <c r="D493" s="150"/>
      <c r="E493" s="150"/>
      <c r="F493" s="150"/>
      <c r="J493" s="151"/>
      <c r="K493" s="151"/>
      <c r="L493" s="151"/>
    </row>
    <row r="494" spans="2:12" ht="16.5" customHeight="1" x14ac:dyDescent="0.35">
      <c r="B494" s="150"/>
      <c r="C494" s="150"/>
      <c r="D494" s="150"/>
      <c r="E494" s="150"/>
      <c r="F494" s="150"/>
      <c r="J494" s="151"/>
      <c r="K494" s="151"/>
      <c r="L494" s="151"/>
    </row>
    <row r="495" spans="2:12" ht="16.5" customHeight="1" x14ac:dyDescent="0.35">
      <c r="B495" s="150"/>
      <c r="C495" s="150"/>
      <c r="D495" s="150"/>
      <c r="E495" s="150"/>
      <c r="F495" s="150"/>
      <c r="J495" s="151"/>
      <c r="K495" s="151"/>
      <c r="L495" s="151"/>
    </row>
    <row r="496" spans="2:12" ht="16.5" customHeight="1" x14ac:dyDescent="0.35">
      <c r="B496" s="150"/>
      <c r="C496" s="150"/>
      <c r="D496" s="150"/>
      <c r="E496" s="150"/>
      <c r="F496" s="150"/>
      <c r="J496" s="151"/>
      <c r="K496" s="151"/>
      <c r="L496" s="151"/>
    </row>
    <row r="497" spans="2:12" ht="16.5" customHeight="1" x14ac:dyDescent="0.35">
      <c r="B497" s="150"/>
      <c r="C497" s="150"/>
      <c r="D497" s="150"/>
      <c r="E497" s="150"/>
      <c r="F497" s="150"/>
      <c r="J497" s="151"/>
      <c r="K497" s="151"/>
      <c r="L497" s="151"/>
    </row>
    <row r="498" spans="2:12" ht="16.5" customHeight="1" x14ac:dyDescent="0.35">
      <c r="B498" s="150"/>
      <c r="C498" s="150"/>
      <c r="D498" s="150"/>
      <c r="E498" s="150"/>
      <c r="F498" s="150"/>
      <c r="J498" s="151"/>
      <c r="K498" s="151"/>
      <c r="L498" s="151"/>
    </row>
    <row r="499" spans="2:12" ht="16.5" customHeight="1" x14ac:dyDescent="0.35">
      <c r="B499" s="150"/>
      <c r="C499" s="150"/>
      <c r="D499" s="150"/>
      <c r="E499" s="150"/>
      <c r="F499" s="150"/>
      <c r="J499" s="151"/>
      <c r="K499" s="151"/>
      <c r="L499" s="151"/>
    </row>
    <row r="500" spans="2:12" ht="16.5" customHeight="1" x14ac:dyDescent="0.35">
      <c r="B500" s="150"/>
      <c r="C500" s="150"/>
      <c r="D500" s="150"/>
      <c r="E500" s="150"/>
      <c r="F500" s="150"/>
      <c r="J500" s="151"/>
      <c r="K500" s="151"/>
      <c r="L500" s="151"/>
    </row>
    <row r="501" spans="2:12" ht="16.5" customHeight="1" x14ac:dyDescent="0.35">
      <c r="B501" s="150"/>
      <c r="C501" s="150"/>
      <c r="D501" s="150"/>
      <c r="E501" s="150"/>
      <c r="F501" s="150"/>
      <c r="J501" s="151"/>
      <c r="K501" s="151"/>
      <c r="L501" s="151"/>
    </row>
    <row r="502" spans="2:12" ht="16.5" customHeight="1" x14ac:dyDescent="0.35">
      <c r="B502" s="150"/>
      <c r="C502" s="150"/>
      <c r="D502" s="150"/>
      <c r="E502" s="150"/>
      <c r="F502" s="150"/>
      <c r="J502" s="151"/>
      <c r="K502" s="151"/>
      <c r="L502" s="151"/>
    </row>
    <row r="503" spans="2:12" ht="16.5" customHeight="1" x14ac:dyDescent="0.35">
      <c r="B503" s="150"/>
      <c r="C503" s="150"/>
      <c r="D503" s="150"/>
      <c r="E503" s="150"/>
      <c r="F503" s="150"/>
      <c r="J503" s="151"/>
      <c r="K503" s="151"/>
      <c r="L503" s="151"/>
    </row>
    <row r="504" spans="2:12" ht="16.5" customHeight="1" x14ac:dyDescent="0.35">
      <c r="B504" s="150"/>
      <c r="C504" s="150"/>
      <c r="D504" s="150"/>
      <c r="E504" s="150"/>
      <c r="F504" s="150"/>
      <c r="J504" s="151"/>
      <c r="K504" s="151"/>
      <c r="L504" s="151"/>
    </row>
    <row r="505" spans="2:12" ht="16.5" customHeight="1" x14ac:dyDescent="0.35">
      <c r="B505" s="150"/>
      <c r="C505" s="150"/>
      <c r="D505" s="150"/>
      <c r="E505" s="150"/>
      <c r="F505" s="150"/>
      <c r="J505" s="151"/>
      <c r="K505" s="151"/>
      <c r="L505" s="151"/>
    </row>
    <row r="506" spans="2:12" ht="16.5" customHeight="1" x14ac:dyDescent="0.35">
      <c r="B506" s="150"/>
      <c r="C506" s="150"/>
      <c r="D506" s="150"/>
      <c r="E506" s="150"/>
      <c r="F506" s="150"/>
      <c r="J506" s="151"/>
      <c r="K506" s="151"/>
      <c r="L506" s="151"/>
    </row>
    <row r="507" spans="2:12" ht="16.5" customHeight="1" x14ac:dyDescent="0.35">
      <c r="B507" s="150"/>
      <c r="C507" s="150"/>
      <c r="D507" s="150"/>
      <c r="E507" s="150"/>
      <c r="F507" s="150"/>
      <c r="J507" s="151"/>
      <c r="K507" s="151"/>
      <c r="L507" s="151"/>
    </row>
    <row r="508" spans="2:12" ht="16.5" customHeight="1" x14ac:dyDescent="0.35">
      <c r="B508" s="150"/>
      <c r="C508" s="150"/>
      <c r="D508" s="150"/>
      <c r="E508" s="150"/>
      <c r="F508" s="150"/>
      <c r="J508" s="151"/>
      <c r="K508" s="151"/>
      <c r="L508" s="151"/>
    </row>
    <row r="509" spans="2:12" ht="16.5" customHeight="1" x14ac:dyDescent="0.35">
      <c r="B509" s="150"/>
      <c r="C509" s="150"/>
      <c r="D509" s="150"/>
      <c r="E509" s="150"/>
      <c r="F509" s="150"/>
      <c r="J509" s="151"/>
      <c r="K509" s="151"/>
      <c r="L509" s="151"/>
    </row>
    <row r="510" spans="2:12" ht="16.5" customHeight="1" x14ac:dyDescent="0.35">
      <c r="B510" s="150"/>
      <c r="C510" s="150"/>
      <c r="D510" s="150"/>
      <c r="E510" s="150"/>
      <c r="F510" s="150"/>
      <c r="J510" s="151"/>
      <c r="K510" s="151"/>
      <c r="L510" s="151"/>
    </row>
    <row r="511" spans="2:12" ht="16.5" customHeight="1" x14ac:dyDescent="0.35">
      <c r="B511" s="150"/>
      <c r="C511" s="150"/>
      <c r="D511" s="150"/>
      <c r="E511" s="150"/>
      <c r="F511" s="150"/>
      <c r="J511" s="151"/>
      <c r="K511" s="151"/>
      <c r="L511" s="151"/>
    </row>
    <row r="512" spans="2:12" ht="16.5" customHeight="1" x14ac:dyDescent="0.35">
      <c r="B512" s="150"/>
      <c r="C512" s="150"/>
      <c r="D512" s="150"/>
      <c r="E512" s="150"/>
      <c r="F512" s="150"/>
      <c r="J512" s="151"/>
      <c r="K512" s="151"/>
      <c r="L512" s="151"/>
    </row>
    <row r="513" spans="2:12" ht="16.5" customHeight="1" x14ac:dyDescent="0.35">
      <c r="B513" s="150"/>
      <c r="C513" s="150"/>
      <c r="D513" s="150"/>
      <c r="E513" s="150"/>
      <c r="F513" s="150"/>
      <c r="J513" s="151"/>
      <c r="K513" s="151"/>
      <c r="L513" s="151"/>
    </row>
    <row r="514" spans="2:12" ht="16.5" customHeight="1" x14ac:dyDescent="0.35">
      <c r="B514" s="150"/>
      <c r="C514" s="150"/>
      <c r="D514" s="150"/>
      <c r="E514" s="150"/>
      <c r="F514" s="150"/>
      <c r="J514" s="151"/>
      <c r="K514" s="151"/>
      <c r="L514" s="151"/>
    </row>
    <row r="515" spans="2:12" ht="16.5" customHeight="1" x14ac:dyDescent="0.35">
      <c r="B515" s="150"/>
      <c r="C515" s="150"/>
      <c r="D515" s="150"/>
      <c r="E515" s="150"/>
      <c r="F515" s="150"/>
      <c r="J515" s="151"/>
      <c r="K515" s="151"/>
      <c r="L515" s="151"/>
    </row>
    <row r="516" spans="2:12" ht="16.5" customHeight="1" x14ac:dyDescent="0.35">
      <c r="B516" s="150"/>
      <c r="C516" s="150"/>
      <c r="D516" s="150"/>
      <c r="E516" s="150"/>
      <c r="F516" s="150"/>
      <c r="J516" s="151"/>
      <c r="K516" s="151"/>
      <c r="L516" s="151"/>
    </row>
    <row r="517" spans="2:12" ht="16.5" customHeight="1" x14ac:dyDescent="0.35">
      <c r="B517" s="150"/>
      <c r="C517" s="150"/>
      <c r="D517" s="150"/>
      <c r="E517" s="150"/>
      <c r="F517" s="150"/>
      <c r="J517" s="151"/>
      <c r="K517" s="151"/>
      <c r="L517" s="151"/>
    </row>
    <row r="518" spans="2:12" ht="16.5" customHeight="1" x14ac:dyDescent="0.35">
      <c r="B518" s="150"/>
      <c r="C518" s="150"/>
      <c r="D518" s="150"/>
      <c r="E518" s="150"/>
      <c r="F518" s="150"/>
      <c r="J518" s="151"/>
      <c r="K518" s="151"/>
      <c r="L518" s="151"/>
    </row>
    <row r="519" spans="2:12" ht="16.5" customHeight="1" x14ac:dyDescent="0.35">
      <c r="B519" s="150"/>
      <c r="C519" s="150"/>
      <c r="D519" s="150"/>
      <c r="E519" s="150"/>
      <c r="F519" s="150"/>
      <c r="J519" s="151"/>
      <c r="K519" s="151"/>
      <c r="L519" s="151"/>
    </row>
    <row r="520" spans="2:12" ht="16.5" customHeight="1" x14ac:dyDescent="0.35">
      <c r="B520" s="150"/>
      <c r="C520" s="150"/>
      <c r="D520" s="150"/>
      <c r="E520" s="150"/>
      <c r="F520" s="150"/>
      <c r="J520" s="151"/>
      <c r="K520" s="151"/>
      <c r="L520" s="151"/>
    </row>
    <row r="521" spans="2:12" ht="16.5" customHeight="1" x14ac:dyDescent="0.35">
      <c r="B521" s="150"/>
      <c r="C521" s="150"/>
      <c r="D521" s="150"/>
      <c r="E521" s="150"/>
      <c r="F521" s="150"/>
      <c r="J521" s="151"/>
      <c r="K521" s="151"/>
      <c r="L521" s="151"/>
    </row>
    <row r="522" spans="2:12" ht="16.5" customHeight="1" x14ac:dyDescent="0.35">
      <c r="B522" s="150"/>
      <c r="C522" s="150"/>
      <c r="D522" s="150"/>
      <c r="E522" s="150"/>
      <c r="F522" s="150"/>
      <c r="J522" s="151"/>
      <c r="K522" s="151"/>
      <c r="L522" s="151"/>
    </row>
    <row r="523" spans="2:12" ht="16.5" customHeight="1" x14ac:dyDescent="0.35">
      <c r="B523" s="150"/>
      <c r="C523" s="150"/>
      <c r="D523" s="150"/>
      <c r="E523" s="150"/>
      <c r="F523" s="150"/>
      <c r="J523" s="151"/>
      <c r="K523" s="151"/>
      <c r="L523" s="151"/>
    </row>
    <row r="524" spans="2:12" ht="16.5" customHeight="1" x14ac:dyDescent="0.35">
      <c r="B524" s="150"/>
      <c r="C524" s="150"/>
      <c r="D524" s="150"/>
      <c r="E524" s="150"/>
      <c r="F524" s="150"/>
      <c r="J524" s="151"/>
      <c r="K524" s="151"/>
      <c r="L524" s="151"/>
    </row>
    <row r="525" spans="2:12" ht="16.5" customHeight="1" x14ac:dyDescent="0.35">
      <c r="B525" s="150"/>
      <c r="C525" s="150"/>
      <c r="D525" s="150"/>
      <c r="E525" s="150"/>
      <c r="F525" s="150"/>
      <c r="J525" s="151"/>
      <c r="K525" s="151"/>
      <c r="L525" s="151"/>
    </row>
    <row r="526" spans="2:12" ht="16.5" customHeight="1" x14ac:dyDescent="0.35">
      <c r="B526" s="150"/>
      <c r="C526" s="150"/>
      <c r="D526" s="150"/>
      <c r="E526" s="150"/>
      <c r="F526" s="150"/>
      <c r="J526" s="151"/>
      <c r="K526" s="151"/>
      <c r="L526" s="151"/>
    </row>
    <row r="527" spans="2:12" ht="16.5" customHeight="1" x14ac:dyDescent="0.35">
      <c r="B527" s="150"/>
      <c r="C527" s="150"/>
      <c r="D527" s="150"/>
      <c r="E527" s="150"/>
      <c r="F527" s="150"/>
      <c r="J527" s="151"/>
      <c r="K527" s="151"/>
      <c r="L527" s="151"/>
    </row>
    <row r="528" spans="2:12" ht="16.5" customHeight="1" x14ac:dyDescent="0.35">
      <c r="B528" s="150"/>
      <c r="C528" s="150"/>
      <c r="D528" s="150"/>
      <c r="E528" s="150"/>
      <c r="F528" s="150"/>
      <c r="J528" s="151"/>
      <c r="K528" s="151"/>
      <c r="L528" s="151"/>
    </row>
    <row r="529" spans="2:12" ht="16.5" customHeight="1" x14ac:dyDescent="0.35">
      <c r="B529" s="150"/>
      <c r="C529" s="150"/>
      <c r="D529" s="150"/>
      <c r="E529" s="150"/>
      <c r="F529" s="150"/>
      <c r="J529" s="151"/>
      <c r="K529" s="151"/>
      <c r="L529" s="151"/>
    </row>
    <row r="530" spans="2:12" ht="16.5" customHeight="1" x14ac:dyDescent="0.35">
      <c r="B530" s="150"/>
      <c r="C530" s="150"/>
      <c r="D530" s="150"/>
      <c r="E530" s="150"/>
      <c r="F530" s="150"/>
      <c r="J530" s="151"/>
      <c r="K530" s="151"/>
      <c r="L530" s="151"/>
    </row>
    <row r="531" spans="2:12" ht="16.5" customHeight="1" x14ac:dyDescent="0.35">
      <c r="B531" s="150"/>
      <c r="C531" s="150"/>
      <c r="D531" s="150"/>
      <c r="E531" s="150"/>
      <c r="F531" s="150"/>
      <c r="J531" s="151"/>
      <c r="K531" s="151"/>
      <c r="L531" s="151"/>
    </row>
    <row r="532" spans="2:12" ht="16.5" customHeight="1" x14ac:dyDescent="0.35">
      <c r="B532" s="150"/>
      <c r="C532" s="150"/>
      <c r="D532" s="150"/>
      <c r="E532" s="150"/>
      <c r="F532" s="150"/>
      <c r="J532" s="151"/>
      <c r="K532" s="151"/>
      <c r="L532" s="151"/>
    </row>
    <row r="533" spans="2:12" ht="16.5" customHeight="1" x14ac:dyDescent="0.35">
      <c r="B533" s="150"/>
      <c r="C533" s="150"/>
      <c r="D533" s="150"/>
      <c r="E533" s="150"/>
      <c r="F533" s="150"/>
      <c r="J533" s="151"/>
      <c r="K533" s="151"/>
      <c r="L533" s="151"/>
    </row>
    <row r="534" spans="2:12" ht="16.5" customHeight="1" x14ac:dyDescent="0.35">
      <c r="B534" s="150"/>
      <c r="C534" s="150"/>
      <c r="D534" s="150"/>
      <c r="E534" s="150"/>
      <c r="F534" s="150"/>
      <c r="J534" s="151"/>
      <c r="K534" s="151"/>
      <c r="L534" s="151"/>
    </row>
    <row r="535" spans="2:12" ht="16.5" customHeight="1" x14ac:dyDescent="0.35">
      <c r="B535" s="150"/>
      <c r="C535" s="150"/>
      <c r="D535" s="150"/>
      <c r="E535" s="150"/>
      <c r="F535" s="150"/>
      <c r="J535" s="151"/>
      <c r="K535" s="151"/>
      <c r="L535" s="151"/>
    </row>
    <row r="536" spans="2:12" ht="16.5" customHeight="1" x14ac:dyDescent="0.35">
      <c r="B536" s="150"/>
      <c r="C536" s="150"/>
      <c r="D536" s="150"/>
      <c r="E536" s="150"/>
      <c r="F536" s="150"/>
      <c r="J536" s="151"/>
      <c r="K536" s="151"/>
      <c r="L536" s="151"/>
    </row>
    <row r="537" spans="2:12" ht="16.5" customHeight="1" x14ac:dyDescent="0.35">
      <c r="B537" s="150"/>
      <c r="C537" s="150"/>
      <c r="D537" s="150"/>
      <c r="E537" s="150"/>
      <c r="F537" s="150"/>
      <c r="J537" s="151"/>
      <c r="K537" s="151"/>
      <c r="L537" s="151"/>
    </row>
    <row r="538" spans="2:12" ht="16.5" customHeight="1" x14ac:dyDescent="0.35">
      <c r="B538" s="150"/>
      <c r="C538" s="150"/>
      <c r="D538" s="150"/>
      <c r="E538" s="150"/>
      <c r="F538" s="150"/>
      <c r="J538" s="151"/>
      <c r="K538" s="151"/>
      <c r="L538" s="151"/>
    </row>
    <row r="539" spans="2:12" ht="16.5" customHeight="1" x14ac:dyDescent="0.35">
      <c r="B539" s="150"/>
      <c r="C539" s="150"/>
      <c r="D539" s="150"/>
      <c r="E539" s="150"/>
      <c r="F539" s="150"/>
      <c r="J539" s="151"/>
      <c r="K539" s="151"/>
      <c r="L539" s="151"/>
    </row>
    <row r="540" spans="2:12" ht="16.5" customHeight="1" x14ac:dyDescent="0.35">
      <c r="B540" s="150"/>
      <c r="C540" s="150"/>
      <c r="D540" s="150"/>
      <c r="E540" s="150"/>
      <c r="F540" s="150"/>
      <c r="J540" s="151"/>
      <c r="K540" s="151"/>
      <c r="L540" s="151"/>
    </row>
    <row r="541" spans="2:12" ht="16.5" customHeight="1" x14ac:dyDescent="0.35">
      <c r="B541" s="150"/>
      <c r="C541" s="150"/>
      <c r="D541" s="150"/>
      <c r="E541" s="150"/>
      <c r="F541" s="150"/>
      <c r="J541" s="151"/>
      <c r="K541" s="151"/>
      <c r="L541" s="151"/>
    </row>
    <row r="542" spans="2:12" ht="16.5" customHeight="1" x14ac:dyDescent="0.35">
      <c r="B542" s="150"/>
      <c r="C542" s="150"/>
      <c r="D542" s="150"/>
      <c r="E542" s="150"/>
      <c r="F542" s="150"/>
      <c r="J542" s="151"/>
      <c r="K542" s="151"/>
      <c r="L542" s="151"/>
    </row>
    <row r="543" spans="2:12" ht="16.5" customHeight="1" x14ac:dyDescent="0.35">
      <c r="B543" s="150"/>
      <c r="C543" s="150"/>
      <c r="D543" s="150"/>
      <c r="E543" s="150"/>
      <c r="F543" s="150"/>
      <c r="J543" s="151"/>
      <c r="K543" s="151"/>
      <c r="L543" s="151"/>
    </row>
    <row r="544" spans="2:12" ht="16.5" customHeight="1" x14ac:dyDescent="0.35">
      <c r="B544" s="150"/>
      <c r="C544" s="150"/>
      <c r="D544" s="150"/>
      <c r="E544" s="150"/>
      <c r="F544" s="150"/>
      <c r="J544" s="151"/>
      <c r="K544" s="151"/>
      <c r="L544" s="151"/>
    </row>
    <row r="545" spans="2:12" ht="16.5" customHeight="1" x14ac:dyDescent="0.35">
      <c r="B545" s="150"/>
      <c r="C545" s="150"/>
      <c r="D545" s="150"/>
      <c r="E545" s="150"/>
      <c r="F545" s="150"/>
      <c r="J545" s="151"/>
      <c r="K545" s="151"/>
      <c r="L545" s="151"/>
    </row>
    <row r="546" spans="2:12" ht="16.5" customHeight="1" x14ac:dyDescent="0.35">
      <c r="B546" s="150"/>
      <c r="C546" s="150"/>
      <c r="D546" s="150"/>
      <c r="E546" s="150"/>
      <c r="F546" s="150"/>
      <c r="J546" s="151"/>
      <c r="K546" s="151"/>
      <c r="L546" s="151"/>
    </row>
    <row r="547" spans="2:12" ht="16.5" customHeight="1" x14ac:dyDescent="0.35">
      <c r="B547" s="150"/>
      <c r="C547" s="150"/>
      <c r="D547" s="150"/>
      <c r="E547" s="150"/>
      <c r="F547" s="150"/>
      <c r="J547" s="151"/>
      <c r="K547" s="151"/>
      <c r="L547" s="151"/>
    </row>
    <row r="548" spans="2:12" ht="16.5" customHeight="1" x14ac:dyDescent="0.35">
      <c r="B548" s="150"/>
      <c r="C548" s="150"/>
      <c r="D548" s="150"/>
      <c r="E548" s="150"/>
      <c r="F548" s="150"/>
      <c r="J548" s="151"/>
      <c r="K548" s="151"/>
      <c r="L548" s="151"/>
    </row>
    <row r="549" spans="2:12" ht="16.5" customHeight="1" x14ac:dyDescent="0.35">
      <c r="B549" s="150"/>
      <c r="C549" s="150"/>
      <c r="D549" s="150"/>
      <c r="E549" s="150"/>
      <c r="F549" s="150"/>
      <c r="J549" s="151"/>
      <c r="K549" s="151"/>
      <c r="L549" s="151"/>
    </row>
    <row r="550" spans="2:12" ht="16.5" customHeight="1" x14ac:dyDescent="0.35">
      <c r="B550" s="150"/>
      <c r="C550" s="150"/>
      <c r="D550" s="150"/>
      <c r="E550" s="150"/>
      <c r="F550" s="150"/>
      <c r="J550" s="151"/>
      <c r="K550" s="151"/>
      <c r="L550" s="151"/>
    </row>
    <row r="551" spans="2:12" ht="16.5" customHeight="1" x14ac:dyDescent="0.35">
      <c r="B551" s="150"/>
      <c r="C551" s="150"/>
      <c r="D551" s="150"/>
      <c r="E551" s="150"/>
      <c r="F551" s="150"/>
      <c r="J551" s="151"/>
      <c r="K551" s="151"/>
      <c r="L551" s="151"/>
    </row>
    <row r="552" spans="2:12" ht="16.5" customHeight="1" x14ac:dyDescent="0.35">
      <c r="B552" s="150"/>
      <c r="C552" s="150"/>
      <c r="D552" s="150"/>
      <c r="E552" s="150"/>
      <c r="F552" s="150"/>
      <c r="J552" s="151"/>
      <c r="K552" s="151"/>
      <c r="L552" s="151"/>
    </row>
    <row r="553" spans="2:12" ht="16.5" customHeight="1" x14ac:dyDescent="0.35">
      <c r="B553" s="150"/>
      <c r="C553" s="150"/>
      <c r="D553" s="150"/>
      <c r="E553" s="150"/>
      <c r="F553" s="150"/>
      <c r="J553" s="151"/>
      <c r="K553" s="151"/>
      <c r="L553" s="151"/>
    </row>
    <row r="554" spans="2:12" ht="16.5" customHeight="1" x14ac:dyDescent="0.35">
      <c r="B554" s="150"/>
      <c r="C554" s="150"/>
      <c r="D554" s="150"/>
      <c r="E554" s="150"/>
      <c r="F554" s="150"/>
      <c r="J554" s="151"/>
      <c r="K554" s="151"/>
      <c r="L554" s="151"/>
    </row>
    <row r="555" spans="2:12" ht="16.5" customHeight="1" x14ac:dyDescent="0.35">
      <c r="B555" s="150"/>
      <c r="C555" s="150"/>
      <c r="D555" s="150"/>
      <c r="E555" s="150"/>
      <c r="F555" s="150"/>
      <c r="J555" s="151"/>
      <c r="K555" s="151"/>
      <c r="L555" s="151"/>
    </row>
    <row r="556" spans="2:12" ht="16.5" customHeight="1" x14ac:dyDescent="0.35">
      <c r="B556" s="150"/>
      <c r="C556" s="150"/>
      <c r="D556" s="150"/>
      <c r="E556" s="150"/>
      <c r="F556" s="150"/>
      <c r="J556" s="151"/>
      <c r="K556" s="151"/>
      <c r="L556" s="151"/>
    </row>
    <row r="557" spans="2:12" ht="16.5" customHeight="1" x14ac:dyDescent="0.35">
      <c r="B557" s="150"/>
      <c r="C557" s="150"/>
      <c r="D557" s="150"/>
      <c r="E557" s="150"/>
      <c r="F557" s="150"/>
      <c r="J557" s="151"/>
      <c r="K557" s="151"/>
      <c r="L557" s="151"/>
    </row>
    <row r="558" spans="2:12" ht="16.5" customHeight="1" x14ac:dyDescent="0.35">
      <c r="B558" s="150"/>
      <c r="C558" s="150"/>
      <c r="D558" s="150"/>
      <c r="E558" s="150"/>
      <c r="F558" s="150"/>
      <c r="J558" s="151"/>
      <c r="K558" s="151"/>
      <c r="L558" s="151"/>
    </row>
    <row r="559" spans="2:12" ht="16.5" customHeight="1" x14ac:dyDescent="0.35">
      <c r="B559" s="150"/>
      <c r="C559" s="150"/>
      <c r="D559" s="150"/>
      <c r="E559" s="150"/>
      <c r="F559" s="150"/>
      <c r="J559" s="151"/>
      <c r="K559" s="151"/>
      <c r="L559" s="151"/>
    </row>
    <row r="560" spans="2:12" ht="16.5" customHeight="1" x14ac:dyDescent="0.35">
      <c r="B560" s="150"/>
      <c r="C560" s="150"/>
      <c r="D560" s="150"/>
      <c r="E560" s="150"/>
      <c r="F560" s="150"/>
      <c r="J560" s="151"/>
      <c r="K560" s="151"/>
      <c r="L560" s="151"/>
    </row>
    <row r="561" spans="2:12" ht="16.5" customHeight="1" x14ac:dyDescent="0.35">
      <c r="B561" s="150"/>
      <c r="C561" s="150"/>
      <c r="D561" s="150"/>
      <c r="E561" s="150"/>
      <c r="F561" s="150"/>
      <c r="J561" s="151"/>
      <c r="K561" s="151"/>
      <c r="L561" s="151"/>
    </row>
    <row r="562" spans="2:12" ht="16.5" customHeight="1" x14ac:dyDescent="0.35">
      <c r="B562" s="150"/>
      <c r="C562" s="150"/>
      <c r="D562" s="150"/>
      <c r="E562" s="150"/>
      <c r="F562" s="150"/>
      <c r="J562" s="151"/>
      <c r="K562" s="151"/>
      <c r="L562" s="151"/>
    </row>
    <row r="563" spans="2:12" ht="16.5" customHeight="1" x14ac:dyDescent="0.35">
      <c r="B563" s="150"/>
      <c r="C563" s="150"/>
      <c r="D563" s="150"/>
      <c r="E563" s="150"/>
      <c r="F563" s="150"/>
      <c r="J563" s="151"/>
      <c r="K563" s="151"/>
      <c r="L563" s="151"/>
    </row>
    <row r="564" spans="2:12" ht="16.5" customHeight="1" x14ac:dyDescent="0.35">
      <c r="B564" s="150"/>
      <c r="C564" s="150"/>
      <c r="D564" s="150"/>
      <c r="E564" s="150"/>
      <c r="F564" s="150"/>
      <c r="J564" s="151"/>
      <c r="K564" s="151"/>
      <c r="L564" s="151"/>
    </row>
    <row r="565" spans="2:12" ht="16.5" customHeight="1" x14ac:dyDescent="0.35">
      <c r="B565" s="150"/>
      <c r="C565" s="150"/>
      <c r="D565" s="150"/>
      <c r="E565" s="150"/>
      <c r="F565" s="150"/>
      <c r="J565" s="151"/>
      <c r="K565" s="151"/>
      <c r="L565" s="151"/>
    </row>
    <row r="566" spans="2:12" ht="16.5" customHeight="1" x14ac:dyDescent="0.35">
      <c r="B566" s="150"/>
      <c r="C566" s="150"/>
      <c r="D566" s="150"/>
      <c r="E566" s="150"/>
      <c r="F566" s="150"/>
      <c r="J566" s="151"/>
      <c r="K566" s="151"/>
      <c r="L566" s="151"/>
    </row>
    <row r="567" spans="2:12" ht="16.5" customHeight="1" x14ac:dyDescent="0.35">
      <c r="B567" s="150"/>
      <c r="C567" s="150"/>
      <c r="D567" s="150"/>
      <c r="E567" s="150"/>
      <c r="F567" s="150"/>
      <c r="J567" s="151"/>
      <c r="K567" s="151"/>
      <c r="L567" s="151"/>
    </row>
    <row r="568" spans="2:12" ht="16.5" customHeight="1" x14ac:dyDescent="0.35">
      <c r="B568" s="150"/>
      <c r="C568" s="150"/>
      <c r="D568" s="150"/>
      <c r="E568" s="150"/>
      <c r="F568" s="150"/>
      <c r="J568" s="151"/>
      <c r="K568" s="151"/>
      <c r="L568" s="151"/>
    </row>
    <row r="569" spans="2:12" ht="16.5" customHeight="1" x14ac:dyDescent="0.35">
      <c r="B569" s="150"/>
      <c r="C569" s="150"/>
      <c r="D569" s="150"/>
      <c r="E569" s="150"/>
      <c r="F569" s="150"/>
      <c r="J569" s="151"/>
      <c r="K569" s="151"/>
      <c r="L569" s="151"/>
    </row>
    <row r="570" spans="2:12" ht="16.5" customHeight="1" x14ac:dyDescent="0.35">
      <c r="B570" s="150"/>
      <c r="C570" s="150"/>
      <c r="D570" s="150"/>
      <c r="E570" s="150"/>
      <c r="F570" s="150"/>
      <c r="J570" s="151"/>
      <c r="K570" s="151"/>
      <c r="L570" s="151"/>
    </row>
    <row r="571" spans="2:12" ht="16.5" customHeight="1" x14ac:dyDescent="0.35">
      <c r="B571" s="150"/>
      <c r="C571" s="150"/>
      <c r="D571" s="150"/>
      <c r="E571" s="150"/>
      <c r="F571" s="150"/>
      <c r="J571" s="151"/>
      <c r="K571" s="151"/>
      <c r="L571" s="151"/>
    </row>
    <row r="572" spans="2:12" ht="16.5" customHeight="1" x14ac:dyDescent="0.35">
      <c r="B572" s="150"/>
      <c r="C572" s="150"/>
      <c r="D572" s="150"/>
      <c r="E572" s="150"/>
      <c r="F572" s="150"/>
      <c r="J572" s="151"/>
      <c r="K572" s="151"/>
      <c r="L572" s="151"/>
    </row>
    <row r="573" spans="2:12" ht="16.5" customHeight="1" x14ac:dyDescent="0.35">
      <c r="B573" s="150"/>
      <c r="C573" s="150"/>
      <c r="D573" s="150"/>
      <c r="E573" s="150"/>
      <c r="F573" s="150"/>
      <c r="J573" s="151"/>
      <c r="K573" s="151"/>
      <c r="L573" s="151"/>
    </row>
    <row r="574" spans="2:12" ht="16.5" customHeight="1" x14ac:dyDescent="0.35">
      <c r="B574" s="150"/>
      <c r="C574" s="150"/>
      <c r="D574" s="150"/>
      <c r="E574" s="150"/>
      <c r="F574" s="150"/>
      <c r="J574" s="151"/>
      <c r="K574" s="151"/>
      <c r="L574" s="151"/>
    </row>
    <row r="575" spans="2:12" ht="16.5" customHeight="1" x14ac:dyDescent="0.35">
      <c r="B575" s="150"/>
      <c r="C575" s="150"/>
      <c r="D575" s="150"/>
      <c r="E575" s="150"/>
      <c r="F575" s="150"/>
      <c r="J575" s="151"/>
      <c r="K575" s="151"/>
      <c r="L575" s="151"/>
    </row>
    <row r="576" spans="2:12" ht="16.5" customHeight="1" x14ac:dyDescent="0.35">
      <c r="B576" s="150"/>
      <c r="C576" s="150"/>
      <c r="D576" s="150"/>
      <c r="E576" s="150"/>
      <c r="F576" s="150"/>
      <c r="J576" s="151"/>
      <c r="K576" s="151"/>
      <c r="L576" s="151"/>
    </row>
    <row r="577" spans="2:12" ht="16.5" customHeight="1" x14ac:dyDescent="0.35">
      <c r="B577" s="150"/>
      <c r="C577" s="150"/>
      <c r="D577" s="150"/>
      <c r="E577" s="150"/>
      <c r="F577" s="150"/>
      <c r="J577" s="151"/>
      <c r="K577" s="151"/>
      <c r="L577" s="151"/>
    </row>
    <row r="578" spans="2:12" ht="16.5" customHeight="1" x14ac:dyDescent="0.35">
      <c r="B578" s="150"/>
      <c r="C578" s="150"/>
      <c r="D578" s="150"/>
      <c r="E578" s="150"/>
      <c r="F578" s="150"/>
      <c r="J578" s="151"/>
      <c r="K578" s="151"/>
      <c r="L578" s="151"/>
    </row>
    <row r="579" spans="2:12" ht="16.5" customHeight="1" x14ac:dyDescent="0.35">
      <c r="B579" s="150"/>
      <c r="C579" s="150"/>
      <c r="D579" s="150"/>
      <c r="E579" s="150"/>
      <c r="F579" s="150"/>
      <c r="J579" s="151"/>
      <c r="K579" s="151"/>
      <c r="L579" s="151"/>
    </row>
    <row r="580" spans="2:12" ht="16.5" customHeight="1" x14ac:dyDescent="0.35">
      <c r="B580" s="150"/>
      <c r="C580" s="150"/>
      <c r="D580" s="150"/>
      <c r="E580" s="150"/>
      <c r="F580" s="150"/>
      <c r="J580" s="151"/>
      <c r="K580" s="151"/>
      <c r="L580" s="151"/>
    </row>
    <row r="581" spans="2:12" ht="16.5" customHeight="1" x14ac:dyDescent="0.35">
      <c r="B581" s="150"/>
      <c r="C581" s="150"/>
      <c r="D581" s="150"/>
      <c r="E581" s="150"/>
      <c r="F581" s="150"/>
      <c r="J581" s="151"/>
      <c r="K581" s="151"/>
      <c r="L581" s="151"/>
    </row>
    <row r="582" spans="2:12" ht="16.5" customHeight="1" x14ac:dyDescent="0.35">
      <c r="B582" s="150"/>
      <c r="C582" s="150"/>
      <c r="D582" s="150"/>
      <c r="E582" s="150"/>
      <c r="F582" s="150"/>
      <c r="J582" s="151"/>
      <c r="K582" s="151"/>
      <c r="L582" s="151"/>
    </row>
    <row r="583" spans="2:12" ht="16.5" customHeight="1" x14ac:dyDescent="0.35">
      <c r="B583" s="150"/>
      <c r="C583" s="150"/>
      <c r="D583" s="150"/>
      <c r="E583" s="150"/>
      <c r="F583" s="150"/>
      <c r="J583" s="151"/>
      <c r="K583" s="151"/>
      <c r="L583" s="151"/>
    </row>
    <row r="584" spans="2:12" ht="16.5" customHeight="1" x14ac:dyDescent="0.35">
      <c r="B584" s="150"/>
      <c r="C584" s="150"/>
      <c r="D584" s="150"/>
      <c r="E584" s="150"/>
      <c r="F584" s="150"/>
      <c r="J584" s="151"/>
      <c r="K584" s="151"/>
      <c r="L584" s="151"/>
    </row>
    <row r="585" spans="2:12" ht="16.5" customHeight="1" x14ac:dyDescent="0.35">
      <c r="B585" s="150"/>
      <c r="C585" s="150"/>
      <c r="D585" s="150"/>
      <c r="E585" s="150"/>
      <c r="F585" s="150"/>
      <c r="J585" s="151"/>
      <c r="K585" s="151"/>
      <c r="L585" s="151"/>
    </row>
    <row r="586" spans="2:12" ht="16.5" customHeight="1" x14ac:dyDescent="0.35">
      <c r="B586" s="150"/>
      <c r="C586" s="150"/>
      <c r="D586" s="150"/>
      <c r="E586" s="150"/>
      <c r="F586" s="150"/>
      <c r="J586" s="151"/>
      <c r="K586" s="151"/>
      <c r="L586" s="151"/>
    </row>
    <row r="587" spans="2:12" ht="16.5" customHeight="1" x14ac:dyDescent="0.35">
      <c r="B587" s="150"/>
      <c r="C587" s="150"/>
      <c r="D587" s="150"/>
      <c r="E587" s="150"/>
      <c r="F587" s="150"/>
      <c r="J587" s="151"/>
      <c r="K587" s="151"/>
      <c r="L587" s="151"/>
    </row>
    <row r="588" spans="2:12" ht="16.5" customHeight="1" x14ac:dyDescent="0.35">
      <c r="B588" s="150"/>
      <c r="C588" s="150"/>
      <c r="D588" s="150"/>
      <c r="E588" s="150"/>
      <c r="F588" s="150"/>
      <c r="J588" s="151"/>
      <c r="K588" s="151"/>
      <c r="L588" s="151"/>
    </row>
    <row r="589" spans="2:12" ht="16.5" customHeight="1" x14ac:dyDescent="0.35">
      <c r="B589" s="150"/>
      <c r="C589" s="150"/>
      <c r="D589" s="150"/>
      <c r="E589" s="150"/>
      <c r="F589" s="150"/>
      <c r="J589" s="151"/>
      <c r="K589" s="151"/>
      <c r="L589" s="151"/>
    </row>
    <row r="590" spans="2:12" ht="16.5" customHeight="1" x14ac:dyDescent="0.35">
      <c r="B590" s="150"/>
      <c r="C590" s="150"/>
      <c r="D590" s="150"/>
      <c r="E590" s="150"/>
      <c r="F590" s="150"/>
      <c r="J590" s="151"/>
      <c r="K590" s="151"/>
      <c r="L590" s="151"/>
    </row>
    <row r="591" spans="2:12" ht="16.5" customHeight="1" x14ac:dyDescent="0.35">
      <c r="B591" s="150"/>
      <c r="C591" s="150"/>
      <c r="D591" s="150"/>
      <c r="E591" s="150"/>
      <c r="F591" s="150"/>
      <c r="J591" s="151"/>
      <c r="K591" s="151"/>
      <c r="L591" s="151"/>
    </row>
    <row r="592" spans="2:12" ht="16.5" customHeight="1" x14ac:dyDescent="0.35">
      <c r="B592" s="150"/>
      <c r="C592" s="150"/>
      <c r="D592" s="150"/>
      <c r="E592" s="150"/>
      <c r="F592" s="150"/>
      <c r="J592" s="151"/>
      <c r="K592" s="151"/>
      <c r="L592" s="151"/>
    </row>
    <row r="593" spans="2:12" ht="16.5" customHeight="1" x14ac:dyDescent="0.35">
      <c r="B593" s="150"/>
      <c r="C593" s="150"/>
      <c r="D593" s="150"/>
      <c r="E593" s="150"/>
      <c r="F593" s="150"/>
      <c r="J593" s="151"/>
      <c r="K593" s="151"/>
      <c r="L593" s="151"/>
    </row>
    <row r="594" spans="2:12" ht="16.5" customHeight="1" x14ac:dyDescent="0.35">
      <c r="B594" s="150"/>
      <c r="C594" s="150"/>
      <c r="D594" s="150"/>
      <c r="E594" s="150"/>
      <c r="F594" s="150"/>
      <c r="J594" s="151"/>
      <c r="K594" s="151"/>
      <c r="L594" s="151"/>
    </row>
    <row r="595" spans="2:12" ht="16.5" customHeight="1" x14ac:dyDescent="0.35">
      <c r="B595" s="150"/>
      <c r="C595" s="150"/>
      <c r="D595" s="150"/>
      <c r="E595" s="150"/>
      <c r="F595" s="150"/>
      <c r="J595" s="151"/>
      <c r="K595" s="151"/>
      <c r="L595" s="151"/>
    </row>
    <row r="596" spans="2:12" ht="16.5" customHeight="1" x14ac:dyDescent="0.35">
      <c r="B596" s="150"/>
      <c r="C596" s="150"/>
      <c r="D596" s="150"/>
      <c r="E596" s="150"/>
      <c r="F596" s="150"/>
      <c r="J596" s="151"/>
      <c r="K596" s="151"/>
      <c r="L596" s="151"/>
    </row>
    <row r="597" spans="2:12" ht="16.5" customHeight="1" x14ac:dyDescent="0.35">
      <c r="B597" s="150"/>
      <c r="C597" s="150"/>
      <c r="D597" s="150"/>
      <c r="E597" s="150"/>
      <c r="F597" s="150"/>
      <c r="J597" s="151"/>
      <c r="K597" s="151"/>
      <c r="L597" s="151"/>
    </row>
    <row r="598" spans="2:12" ht="16.5" customHeight="1" x14ac:dyDescent="0.35">
      <c r="B598" s="150"/>
      <c r="C598" s="150"/>
      <c r="D598" s="150"/>
      <c r="E598" s="150"/>
      <c r="F598" s="150"/>
      <c r="J598" s="151"/>
      <c r="K598" s="151"/>
      <c r="L598" s="151"/>
    </row>
    <row r="599" spans="2:12" ht="16.5" customHeight="1" x14ac:dyDescent="0.35">
      <c r="B599" s="150"/>
      <c r="C599" s="150"/>
      <c r="D599" s="150"/>
      <c r="E599" s="150"/>
      <c r="F599" s="150"/>
      <c r="J599" s="151"/>
      <c r="K599" s="151"/>
      <c r="L599" s="151"/>
    </row>
    <row r="600" spans="2:12" ht="16.5" customHeight="1" x14ac:dyDescent="0.35">
      <c r="B600" s="150"/>
      <c r="C600" s="150"/>
      <c r="D600" s="150"/>
      <c r="E600" s="150"/>
      <c r="F600" s="150"/>
      <c r="J600" s="151"/>
      <c r="K600" s="151"/>
      <c r="L600" s="151"/>
    </row>
    <row r="601" spans="2:12" ht="16.5" customHeight="1" x14ac:dyDescent="0.35">
      <c r="B601" s="150"/>
      <c r="C601" s="150"/>
      <c r="D601" s="150"/>
      <c r="E601" s="150"/>
      <c r="F601" s="150"/>
      <c r="J601" s="151"/>
      <c r="K601" s="151"/>
      <c r="L601" s="151"/>
    </row>
    <row r="602" spans="2:12" ht="16.5" customHeight="1" x14ac:dyDescent="0.35">
      <c r="B602" s="150"/>
      <c r="C602" s="150"/>
      <c r="D602" s="150"/>
      <c r="E602" s="150"/>
      <c r="F602" s="150"/>
      <c r="J602" s="151"/>
      <c r="K602" s="151"/>
      <c r="L602" s="151"/>
    </row>
    <row r="603" spans="2:12" ht="16.5" customHeight="1" x14ac:dyDescent="0.35">
      <c r="B603" s="150"/>
      <c r="C603" s="150"/>
      <c r="D603" s="150"/>
      <c r="E603" s="150"/>
      <c r="F603" s="150"/>
      <c r="J603" s="151"/>
      <c r="K603" s="151"/>
      <c r="L603" s="151"/>
    </row>
    <row r="604" spans="2:12" ht="16.5" customHeight="1" x14ac:dyDescent="0.35">
      <c r="B604" s="150"/>
      <c r="C604" s="150"/>
      <c r="D604" s="150"/>
      <c r="E604" s="150"/>
      <c r="F604" s="150"/>
      <c r="J604" s="151"/>
      <c r="K604" s="151"/>
      <c r="L604" s="151"/>
    </row>
    <row r="605" spans="2:12" ht="16.5" customHeight="1" x14ac:dyDescent="0.35">
      <c r="B605" s="150"/>
      <c r="C605" s="150"/>
      <c r="D605" s="150"/>
      <c r="E605" s="150"/>
      <c r="F605" s="150"/>
      <c r="J605" s="151"/>
      <c r="K605" s="151"/>
      <c r="L605" s="151"/>
    </row>
    <row r="606" spans="2:12" ht="16.5" customHeight="1" x14ac:dyDescent="0.35">
      <c r="B606" s="150"/>
      <c r="C606" s="150"/>
      <c r="D606" s="150"/>
      <c r="E606" s="150"/>
      <c r="F606" s="150"/>
      <c r="J606" s="151"/>
      <c r="K606" s="151"/>
      <c r="L606" s="151"/>
    </row>
    <row r="607" spans="2:12" ht="16.5" customHeight="1" x14ac:dyDescent="0.35">
      <c r="B607" s="150"/>
      <c r="C607" s="150"/>
      <c r="D607" s="150"/>
      <c r="E607" s="150"/>
      <c r="F607" s="150"/>
      <c r="J607" s="151"/>
      <c r="K607" s="151"/>
      <c r="L607" s="151"/>
    </row>
    <row r="608" spans="2:12" ht="16.5" customHeight="1" x14ac:dyDescent="0.35">
      <c r="B608" s="150"/>
      <c r="C608" s="150"/>
      <c r="D608" s="150"/>
      <c r="E608" s="150"/>
      <c r="F608" s="150"/>
      <c r="J608" s="151"/>
      <c r="K608" s="151"/>
      <c r="L608" s="151"/>
    </row>
    <row r="609" spans="2:12" ht="16.5" customHeight="1" x14ac:dyDescent="0.35">
      <c r="B609" s="150"/>
      <c r="C609" s="150"/>
      <c r="D609" s="150"/>
      <c r="E609" s="150"/>
      <c r="F609" s="150"/>
      <c r="J609" s="151"/>
      <c r="K609" s="151"/>
      <c r="L609" s="151"/>
    </row>
    <row r="610" spans="2:12" ht="16.5" customHeight="1" x14ac:dyDescent="0.35">
      <c r="B610" s="150"/>
      <c r="C610" s="150"/>
      <c r="D610" s="150"/>
      <c r="E610" s="150"/>
      <c r="F610" s="150"/>
      <c r="J610" s="151"/>
      <c r="K610" s="151"/>
      <c r="L610" s="151"/>
    </row>
    <row r="611" spans="2:12" ht="16.5" customHeight="1" x14ac:dyDescent="0.35">
      <c r="B611" s="150"/>
      <c r="C611" s="150"/>
      <c r="D611" s="150"/>
      <c r="E611" s="150"/>
      <c r="F611" s="150"/>
      <c r="J611" s="151"/>
      <c r="K611" s="151"/>
      <c r="L611" s="151"/>
    </row>
    <row r="612" spans="2:12" ht="16.5" customHeight="1" x14ac:dyDescent="0.35">
      <c r="B612" s="150"/>
      <c r="C612" s="150"/>
      <c r="D612" s="150"/>
      <c r="E612" s="150"/>
      <c r="F612" s="150"/>
      <c r="J612" s="151"/>
      <c r="K612" s="151"/>
      <c r="L612" s="151"/>
    </row>
    <row r="613" spans="2:12" ht="16.5" customHeight="1" x14ac:dyDescent="0.35">
      <c r="B613" s="150"/>
      <c r="C613" s="150"/>
      <c r="D613" s="150"/>
      <c r="E613" s="150"/>
      <c r="F613" s="150"/>
      <c r="J613" s="151"/>
      <c r="K613" s="151"/>
      <c r="L613" s="151"/>
    </row>
    <row r="614" spans="2:12" ht="16.5" customHeight="1" x14ac:dyDescent="0.35">
      <c r="B614" s="150"/>
      <c r="C614" s="150"/>
      <c r="D614" s="150"/>
      <c r="E614" s="150"/>
      <c r="F614" s="150"/>
      <c r="J614" s="151"/>
      <c r="K614" s="151"/>
      <c r="L614" s="151"/>
    </row>
    <row r="615" spans="2:12" ht="16.5" customHeight="1" x14ac:dyDescent="0.35">
      <c r="B615" s="150"/>
      <c r="C615" s="150"/>
      <c r="D615" s="150"/>
      <c r="E615" s="150"/>
      <c r="F615" s="150"/>
      <c r="J615" s="151"/>
      <c r="K615" s="151"/>
      <c r="L615" s="151"/>
    </row>
    <row r="616" spans="2:12" ht="16.5" customHeight="1" x14ac:dyDescent="0.35">
      <c r="B616" s="150"/>
      <c r="C616" s="150"/>
      <c r="D616" s="150"/>
      <c r="E616" s="150"/>
      <c r="F616" s="150"/>
      <c r="J616" s="151"/>
      <c r="K616" s="151"/>
      <c r="L616" s="151"/>
    </row>
    <row r="617" spans="2:12" ht="16.5" customHeight="1" x14ac:dyDescent="0.35">
      <c r="B617" s="150"/>
      <c r="C617" s="150"/>
      <c r="D617" s="150"/>
      <c r="E617" s="150"/>
      <c r="F617" s="150"/>
      <c r="J617" s="151"/>
      <c r="K617" s="151"/>
      <c r="L617" s="151"/>
    </row>
    <row r="618" spans="2:12" ht="16.5" customHeight="1" x14ac:dyDescent="0.35">
      <c r="B618" s="150"/>
      <c r="C618" s="150"/>
      <c r="D618" s="150"/>
      <c r="E618" s="150"/>
      <c r="F618" s="150"/>
      <c r="J618" s="151"/>
      <c r="K618" s="151"/>
      <c r="L618" s="151"/>
    </row>
    <row r="619" spans="2:12" ht="16.5" customHeight="1" x14ac:dyDescent="0.35">
      <c r="B619" s="150"/>
      <c r="C619" s="150"/>
      <c r="D619" s="150"/>
      <c r="E619" s="150"/>
      <c r="F619" s="150"/>
      <c r="J619" s="151"/>
      <c r="K619" s="151"/>
      <c r="L619" s="151"/>
    </row>
    <row r="620" spans="2:12" ht="16.5" customHeight="1" x14ac:dyDescent="0.35">
      <c r="B620" s="150"/>
      <c r="C620" s="150"/>
      <c r="D620" s="150"/>
      <c r="E620" s="150"/>
      <c r="F620" s="150"/>
      <c r="J620" s="151"/>
      <c r="K620" s="151"/>
      <c r="L620" s="151"/>
    </row>
    <row r="621" spans="2:12" ht="16.5" customHeight="1" x14ac:dyDescent="0.35">
      <c r="B621" s="150"/>
      <c r="C621" s="150"/>
      <c r="D621" s="150"/>
      <c r="E621" s="150"/>
      <c r="F621" s="150"/>
      <c r="J621" s="151"/>
      <c r="K621" s="151"/>
      <c r="L621" s="151"/>
    </row>
    <row r="622" spans="2:12" ht="16.5" customHeight="1" x14ac:dyDescent="0.35">
      <c r="B622" s="150"/>
      <c r="C622" s="150"/>
      <c r="D622" s="150"/>
      <c r="E622" s="150"/>
      <c r="F622" s="150"/>
      <c r="J622" s="151"/>
      <c r="K622" s="151"/>
      <c r="L622" s="151"/>
    </row>
    <row r="623" spans="2:12" ht="16.5" customHeight="1" x14ac:dyDescent="0.35">
      <c r="B623" s="150"/>
      <c r="C623" s="150"/>
      <c r="D623" s="150"/>
      <c r="E623" s="150"/>
      <c r="F623" s="150"/>
      <c r="J623" s="151"/>
      <c r="K623" s="151"/>
      <c r="L623" s="151"/>
    </row>
    <row r="624" spans="2:12" ht="16.5" customHeight="1" x14ac:dyDescent="0.35">
      <c r="B624" s="150"/>
      <c r="C624" s="150"/>
      <c r="D624" s="150"/>
      <c r="E624" s="150"/>
      <c r="F624" s="150"/>
      <c r="J624" s="151"/>
      <c r="K624" s="151"/>
      <c r="L624" s="151"/>
    </row>
    <row r="625" spans="2:12" ht="16.5" customHeight="1" x14ac:dyDescent="0.35">
      <c r="B625" s="150"/>
      <c r="C625" s="150"/>
      <c r="D625" s="150"/>
      <c r="E625" s="150"/>
      <c r="F625" s="150"/>
      <c r="J625" s="151"/>
      <c r="K625" s="151"/>
      <c r="L625" s="151"/>
    </row>
    <row r="626" spans="2:12" ht="16.5" customHeight="1" x14ac:dyDescent="0.35">
      <c r="B626" s="150"/>
      <c r="C626" s="150"/>
      <c r="D626" s="150"/>
      <c r="E626" s="150"/>
      <c r="F626" s="150"/>
      <c r="J626" s="151"/>
      <c r="K626" s="151"/>
      <c r="L626" s="151"/>
    </row>
    <row r="627" spans="2:12" ht="16.5" customHeight="1" x14ac:dyDescent="0.35">
      <c r="B627" s="150"/>
      <c r="C627" s="150"/>
      <c r="D627" s="150"/>
      <c r="E627" s="150"/>
      <c r="F627" s="150"/>
      <c r="J627" s="151"/>
      <c r="K627" s="151"/>
      <c r="L627" s="151"/>
    </row>
    <row r="628" spans="2:12" ht="16.5" customHeight="1" x14ac:dyDescent="0.35">
      <c r="B628" s="150"/>
      <c r="C628" s="150"/>
      <c r="D628" s="150"/>
      <c r="E628" s="150"/>
      <c r="F628" s="150"/>
      <c r="J628" s="151"/>
      <c r="K628" s="151"/>
      <c r="L628" s="151"/>
    </row>
    <row r="629" spans="2:12" ht="16.5" customHeight="1" x14ac:dyDescent="0.35">
      <c r="B629" s="150"/>
      <c r="C629" s="150"/>
      <c r="D629" s="150"/>
      <c r="E629" s="150"/>
      <c r="F629" s="150"/>
      <c r="J629" s="151"/>
      <c r="K629" s="151"/>
      <c r="L629" s="151"/>
    </row>
    <row r="630" spans="2:12" ht="16.5" customHeight="1" x14ac:dyDescent="0.35">
      <c r="B630" s="150"/>
      <c r="C630" s="150"/>
      <c r="D630" s="150"/>
      <c r="E630" s="150"/>
      <c r="F630" s="150"/>
      <c r="J630" s="151"/>
      <c r="K630" s="151"/>
      <c r="L630" s="151"/>
    </row>
    <row r="631" spans="2:12" ht="16.5" customHeight="1" x14ac:dyDescent="0.35">
      <c r="B631" s="150"/>
      <c r="C631" s="150"/>
      <c r="D631" s="150"/>
      <c r="E631" s="150"/>
      <c r="F631" s="150"/>
      <c r="J631" s="151"/>
      <c r="K631" s="151"/>
      <c r="L631" s="151"/>
    </row>
    <row r="632" spans="2:12" ht="16.5" customHeight="1" x14ac:dyDescent="0.35">
      <c r="B632" s="150"/>
      <c r="C632" s="150"/>
      <c r="D632" s="150"/>
      <c r="E632" s="150"/>
      <c r="F632" s="150"/>
      <c r="J632" s="151"/>
      <c r="K632" s="151"/>
      <c r="L632" s="151"/>
    </row>
    <row r="633" spans="2:12" ht="16.5" customHeight="1" x14ac:dyDescent="0.35">
      <c r="B633" s="150"/>
      <c r="C633" s="150"/>
      <c r="D633" s="150"/>
      <c r="E633" s="150"/>
      <c r="F633" s="150"/>
      <c r="J633" s="151"/>
      <c r="K633" s="151"/>
      <c r="L633" s="151"/>
    </row>
    <row r="634" spans="2:12" ht="16.5" customHeight="1" x14ac:dyDescent="0.35">
      <c r="B634" s="150"/>
      <c r="C634" s="150"/>
      <c r="D634" s="150"/>
      <c r="E634" s="150"/>
      <c r="F634" s="150"/>
      <c r="J634" s="151"/>
      <c r="K634" s="151"/>
      <c r="L634" s="151"/>
    </row>
    <row r="635" spans="2:12" ht="16.5" customHeight="1" x14ac:dyDescent="0.35">
      <c r="B635" s="150"/>
      <c r="C635" s="150"/>
      <c r="D635" s="150"/>
      <c r="E635" s="150"/>
      <c r="F635" s="150"/>
      <c r="J635" s="151"/>
      <c r="K635" s="151"/>
      <c r="L635" s="151"/>
    </row>
    <row r="636" spans="2:12" ht="16.5" customHeight="1" x14ac:dyDescent="0.35">
      <c r="B636" s="150"/>
      <c r="C636" s="150"/>
      <c r="D636" s="150"/>
      <c r="E636" s="150"/>
      <c r="F636" s="150"/>
      <c r="J636" s="151"/>
      <c r="K636" s="151"/>
      <c r="L636" s="151"/>
    </row>
    <row r="637" spans="2:12" ht="16.5" customHeight="1" x14ac:dyDescent="0.35">
      <c r="B637" s="150"/>
      <c r="C637" s="150"/>
      <c r="D637" s="150"/>
      <c r="E637" s="150"/>
      <c r="F637" s="150"/>
      <c r="J637" s="151"/>
      <c r="K637" s="151"/>
      <c r="L637" s="151"/>
    </row>
    <row r="638" spans="2:12" ht="16.5" customHeight="1" x14ac:dyDescent="0.35">
      <c r="B638" s="150"/>
      <c r="C638" s="150"/>
      <c r="D638" s="150"/>
      <c r="E638" s="150"/>
      <c r="F638" s="150"/>
      <c r="J638" s="151"/>
      <c r="K638" s="151"/>
      <c r="L638" s="151"/>
    </row>
    <row r="639" spans="2:12" ht="16.5" customHeight="1" x14ac:dyDescent="0.35">
      <c r="B639" s="150"/>
      <c r="C639" s="150"/>
      <c r="D639" s="150"/>
      <c r="E639" s="150"/>
      <c r="F639" s="150"/>
      <c r="J639" s="151"/>
      <c r="K639" s="151"/>
      <c r="L639" s="151"/>
    </row>
    <row r="640" spans="2:12" ht="16.5" customHeight="1" x14ac:dyDescent="0.35">
      <c r="B640" s="150"/>
      <c r="C640" s="150"/>
      <c r="D640" s="150"/>
      <c r="E640" s="150"/>
      <c r="F640" s="150"/>
      <c r="J640" s="151"/>
      <c r="K640" s="151"/>
      <c r="L640" s="151"/>
    </row>
    <row r="641" spans="2:12" ht="16.5" customHeight="1" x14ac:dyDescent="0.35">
      <c r="B641" s="150"/>
      <c r="C641" s="150"/>
      <c r="D641" s="150"/>
      <c r="E641" s="150"/>
      <c r="F641" s="150"/>
      <c r="J641" s="151"/>
      <c r="K641" s="151"/>
      <c r="L641" s="151"/>
    </row>
    <row r="642" spans="2:12" ht="16.5" customHeight="1" x14ac:dyDescent="0.35">
      <c r="B642" s="150"/>
      <c r="C642" s="150"/>
      <c r="D642" s="150"/>
      <c r="E642" s="150"/>
      <c r="F642" s="150"/>
      <c r="J642" s="151"/>
      <c r="K642" s="151"/>
      <c r="L642" s="151"/>
    </row>
    <row r="643" spans="2:12" ht="16.5" customHeight="1" x14ac:dyDescent="0.35">
      <c r="B643" s="150"/>
      <c r="C643" s="150"/>
      <c r="D643" s="150"/>
      <c r="E643" s="150"/>
      <c r="F643" s="150"/>
      <c r="J643" s="151"/>
      <c r="K643" s="151"/>
      <c r="L643" s="151"/>
    </row>
    <row r="644" spans="2:12" ht="16.5" customHeight="1" x14ac:dyDescent="0.35">
      <c r="B644" s="150"/>
      <c r="C644" s="150"/>
      <c r="D644" s="150"/>
      <c r="E644" s="150"/>
      <c r="F644" s="150"/>
      <c r="J644" s="151"/>
      <c r="K644" s="151"/>
      <c r="L644" s="151"/>
    </row>
    <row r="645" spans="2:12" ht="16.5" customHeight="1" x14ac:dyDescent="0.35">
      <c r="B645" s="150"/>
      <c r="C645" s="150"/>
      <c r="D645" s="150"/>
      <c r="E645" s="150"/>
      <c r="F645" s="150"/>
      <c r="J645" s="151"/>
      <c r="K645" s="151"/>
      <c r="L645" s="151"/>
    </row>
    <row r="646" spans="2:12" ht="16.5" customHeight="1" x14ac:dyDescent="0.35">
      <c r="B646" s="150"/>
      <c r="C646" s="150"/>
      <c r="D646" s="150"/>
      <c r="E646" s="150"/>
      <c r="F646" s="150"/>
      <c r="J646" s="151"/>
      <c r="K646" s="151"/>
      <c r="L646" s="151"/>
    </row>
    <row r="647" spans="2:12" ht="16.5" customHeight="1" x14ac:dyDescent="0.35">
      <c r="B647" s="150"/>
      <c r="C647" s="150"/>
      <c r="D647" s="150"/>
      <c r="E647" s="150"/>
      <c r="F647" s="150"/>
      <c r="J647" s="151"/>
      <c r="K647" s="151"/>
      <c r="L647" s="151"/>
    </row>
    <row r="648" spans="2:12" ht="16.5" customHeight="1" x14ac:dyDescent="0.35">
      <c r="B648" s="150"/>
      <c r="C648" s="150"/>
      <c r="D648" s="150"/>
      <c r="E648" s="150"/>
      <c r="F648" s="150"/>
      <c r="J648" s="151"/>
      <c r="K648" s="151"/>
      <c r="L648" s="151"/>
    </row>
    <row r="649" spans="2:12" ht="16.5" customHeight="1" x14ac:dyDescent="0.35">
      <c r="B649" s="150"/>
      <c r="C649" s="150"/>
      <c r="D649" s="150"/>
      <c r="E649" s="150"/>
      <c r="F649" s="150"/>
      <c r="J649" s="151"/>
      <c r="K649" s="151"/>
      <c r="L649" s="151"/>
    </row>
    <row r="650" spans="2:12" ht="16.5" customHeight="1" x14ac:dyDescent="0.35">
      <c r="B650" s="150"/>
      <c r="C650" s="150"/>
      <c r="D650" s="150"/>
      <c r="E650" s="150"/>
      <c r="F650" s="150"/>
      <c r="J650" s="151"/>
      <c r="K650" s="151"/>
      <c r="L650" s="151"/>
    </row>
    <row r="651" spans="2:12" ht="16.5" customHeight="1" x14ac:dyDescent="0.35">
      <c r="B651" s="150"/>
      <c r="C651" s="150"/>
      <c r="D651" s="150"/>
      <c r="E651" s="150"/>
      <c r="F651" s="150"/>
      <c r="J651" s="151"/>
      <c r="K651" s="151"/>
      <c r="L651" s="151"/>
    </row>
    <row r="652" spans="2:12" ht="16.5" customHeight="1" x14ac:dyDescent="0.35">
      <c r="B652" s="150"/>
      <c r="C652" s="150"/>
      <c r="D652" s="150"/>
      <c r="E652" s="150"/>
      <c r="F652" s="150"/>
      <c r="J652" s="151"/>
      <c r="K652" s="151"/>
      <c r="L652" s="151"/>
    </row>
    <row r="653" spans="2:12" ht="16.5" customHeight="1" x14ac:dyDescent="0.35">
      <c r="B653" s="150"/>
      <c r="C653" s="150"/>
      <c r="D653" s="150"/>
      <c r="E653" s="150"/>
      <c r="F653" s="150"/>
      <c r="J653" s="151"/>
      <c r="K653" s="151"/>
      <c r="L653" s="151"/>
    </row>
    <row r="654" spans="2:12" ht="16.5" customHeight="1" x14ac:dyDescent="0.35">
      <c r="B654" s="150"/>
      <c r="C654" s="150"/>
      <c r="D654" s="150"/>
      <c r="E654" s="150"/>
      <c r="F654" s="150"/>
      <c r="J654" s="151"/>
      <c r="K654" s="151"/>
      <c r="L654" s="151"/>
    </row>
    <row r="655" spans="2:12" ht="16.5" customHeight="1" x14ac:dyDescent="0.35">
      <c r="B655" s="150"/>
      <c r="C655" s="150"/>
      <c r="D655" s="150"/>
      <c r="E655" s="150"/>
      <c r="F655" s="150"/>
      <c r="J655" s="151"/>
      <c r="K655" s="151"/>
      <c r="L655" s="151"/>
    </row>
    <row r="656" spans="2:12" ht="16.5" customHeight="1" x14ac:dyDescent="0.35">
      <c r="B656" s="150"/>
      <c r="C656" s="150"/>
      <c r="D656" s="150"/>
      <c r="E656" s="150"/>
      <c r="F656" s="150"/>
      <c r="J656" s="151"/>
      <c r="K656" s="151"/>
      <c r="L656" s="151"/>
    </row>
    <row r="657" spans="2:12" ht="16.5" customHeight="1" x14ac:dyDescent="0.35">
      <c r="B657" s="150"/>
      <c r="C657" s="150"/>
      <c r="D657" s="150"/>
      <c r="E657" s="150"/>
      <c r="F657" s="150"/>
      <c r="J657" s="151"/>
      <c r="K657" s="151"/>
      <c r="L657" s="151"/>
    </row>
    <row r="658" spans="2:12" ht="16.5" customHeight="1" x14ac:dyDescent="0.35">
      <c r="B658" s="150"/>
      <c r="C658" s="150"/>
      <c r="D658" s="150"/>
      <c r="E658" s="150"/>
      <c r="F658" s="150"/>
      <c r="J658" s="151"/>
      <c r="K658" s="151"/>
      <c r="L658" s="151"/>
    </row>
    <row r="659" spans="2:12" ht="16.5" customHeight="1" x14ac:dyDescent="0.35">
      <c r="B659" s="150"/>
      <c r="C659" s="150"/>
      <c r="D659" s="150"/>
      <c r="E659" s="150"/>
      <c r="F659" s="150"/>
      <c r="J659" s="151"/>
      <c r="K659" s="151"/>
      <c r="L659" s="151"/>
    </row>
    <row r="660" spans="2:12" ht="16.5" customHeight="1" x14ac:dyDescent="0.35">
      <c r="B660" s="150"/>
      <c r="C660" s="150"/>
      <c r="D660" s="150"/>
      <c r="E660" s="150"/>
      <c r="F660" s="150"/>
      <c r="J660" s="151"/>
      <c r="K660" s="151"/>
      <c r="L660" s="151"/>
    </row>
    <row r="661" spans="2:12" ht="16.5" customHeight="1" x14ac:dyDescent="0.35">
      <c r="B661" s="150"/>
      <c r="C661" s="150"/>
      <c r="D661" s="150"/>
      <c r="E661" s="150"/>
      <c r="F661" s="150"/>
      <c r="J661" s="151"/>
      <c r="K661" s="151"/>
      <c r="L661" s="151"/>
    </row>
    <row r="662" spans="2:12" ht="16.5" customHeight="1" x14ac:dyDescent="0.35">
      <c r="B662" s="150"/>
      <c r="C662" s="150"/>
      <c r="D662" s="150"/>
      <c r="E662" s="150"/>
      <c r="F662" s="150"/>
      <c r="J662" s="151"/>
      <c r="K662" s="151"/>
      <c r="L662" s="151"/>
    </row>
    <row r="663" spans="2:12" ht="16.5" customHeight="1" x14ac:dyDescent="0.35">
      <c r="B663" s="150"/>
      <c r="C663" s="150"/>
      <c r="D663" s="150"/>
      <c r="E663" s="150"/>
      <c r="F663" s="150"/>
      <c r="J663" s="151"/>
      <c r="K663" s="151"/>
      <c r="L663" s="151"/>
    </row>
    <row r="664" spans="2:12" ht="16.5" customHeight="1" x14ac:dyDescent="0.35">
      <c r="B664" s="150"/>
      <c r="C664" s="150"/>
      <c r="D664" s="150"/>
      <c r="E664" s="150"/>
      <c r="F664" s="150"/>
      <c r="J664" s="151"/>
      <c r="K664" s="151"/>
      <c r="L664" s="151"/>
    </row>
    <row r="665" spans="2:12" ht="16.5" customHeight="1" x14ac:dyDescent="0.35">
      <c r="B665" s="150"/>
      <c r="C665" s="150"/>
      <c r="D665" s="150"/>
      <c r="E665" s="150"/>
      <c r="F665" s="150"/>
      <c r="J665" s="151"/>
      <c r="K665" s="151"/>
      <c r="L665" s="151"/>
    </row>
    <row r="666" spans="2:12" ht="16.5" customHeight="1" x14ac:dyDescent="0.35">
      <c r="B666" s="150"/>
      <c r="C666" s="150"/>
      <c r="D666" s="150"/>
      <c r="E666" s="150"/>
      <c r="F666" s="150"/>
      <c r="J666" s="151"/>
      <c r="K666" s="151"/>
      <c r="L666" s="151"/>
    </row>
    <row r="667" spans="2:12" ht="16.5" customHeight="1" x14ac:dyDescent="0.35">
      <c r="B667" s="150"/>
      <c r="C667" s="150"/>
      <c r="D667" s="150"/>
      <c r="E667" s="150"/>
      <c r="F667" s="150"/>
      <c r="J667" s="151"/>
      <c r="K667" s="151"/>
      <c r="L667" s="151"/>
    </row>
    <row r="668" spans="2:12" ht="16.5" customHeight="1" x14ac:dyDescent="0.35">
      <c r="B668" s="150"/>
      <c r="C668" s="150"/>
      <c r="D668" s="150"/>
      <c r="E668" s="150"/>
      <c r="F668" s="150"/>
      <c r="J668" s="151"/>
      <c r="K668" s="151"/>
      <c r="L668" s="151"/>
    </row>
    <row r="669" spans="2:12" ht="16.5" customHeight="1" x14ac:dyDescent="0.35">
      <c r="B669" s="150"/>
      <c r="C669" s="150"/>
      <c r="D669" s="150"/>
      <c r="E669" s="150"/>
      <c r="F669" s="150"/>
      <c r="J669" s="151"/>
      <c r="K669" s="151"/>
      <c r="L669" s="151"/>
    </row>
    <row r="670" spans="2:12" ht="16.5" customHeight="1" x14ac:dyDescent="0.35">
      <c r="B670" s="150"/>
      <c r="C670" s="150"/>
      <c r="D670" s="150"/>
      <c r="E670" s="150"/>
      <c r="F670" s="150"/>
      <c r="J670" s="151"/>
      <c r="K670" s="151"/>
      <c r="L670" s="151"/>
    </row>
    <row r="671" spans="2:12" ht="16.5" customHeight="1" x14ac:dyDescent="0.35">
      <c r="B671" s="150"/>
      <c r="C671" s="150"/>
      <c r="D671" s="150"/>
      <c r="E671" s="150"/>
      <c r="F671" s="150"/>
      <c r="J671" s="151"/>
      <c r="K671" s="151"/>
      <c r="L671" s="151"/>
    </row>
    <row r="672" spans="2:12" ht="16.5" customHeight="1" x14ac:dyDescent="0.35">
      <c r="B672" s="150"/>
      <c r="C672" s="150"/>
      <c r="D672" s="150"/>
      <c r="E672" s="150"/>
      <c r="F672" s="150"/>
      <c r="J672" s="151"/>
      <c r="K672" s="151"/>
      <c r="L672" s="151"/>
    </row>
    <row r="673" spans="2:12" ht="16.5" customHeight="1" x14ac:dyDescent="0.35">
      <c r="B673" s="150"/>
      <c r="C673" s="150"/>
      <c r="D673" s="150"/>
      <c r="E673" s="150"/>
      <c r="F673" s="150"/>
      <c r="J673" s="151"/>
      <c r="K673" s="151"/>
      <c r="L673" s="151"/>
    </row>
    <row r="674" spans="2:12" ht="16.5" customHeight="1" x14ac:dyDescent="0.35">
      <c r="B674" s="150"/>
      <c r="C674" s="150"/>
      <c r="D674" s="150"/>
      <c r="E674" s="150"/>
      <c r="F674" s="150"/>
      <c r="J674" s="151"/>
      <c r="K674" s="151"/>
      <c r="L674" s="151"/>
    </row>
    <row r="675" spans="2:12" ht="16.5" customHeight="1" x14ac:dyDescent="0.35">
      <c r="B675" s="150"/>
      <c r="C675" s="150"/>
      <c r="D675" s="150"/>
      <c r="E675" s="150"/>
      <c r="F675" s="150"/>
      <c r="J675" s="151"/>
      <c r="K675" s="151"/>
      <c r="L675" s="151"/>
    </row>
    <row r="676" spans="2:12" ht="16.5" customHeight="1" x14ac:dyDescent="0.35">
      <c r="B676" s="150"/>
      <c r="C676" s="150"/>
      <c r="D676" s="150"/>
      <c r="E676" s="150"/>
      <c r="F676" s="150"/>
      <c r="J676" s="151"/>
      <c r="K676" s="151"/>
      <c r="L676" s="151"/>
    </row>
    <row r="677" spans="2:12" ht="16.5" customHeight="1" x14ac:dyDescent="0.35">
      <c r="B677" s="150"/>
      <c r="C677" s="150"/>
      <c r="D677" s="150"/>
      <c r="E677" s="150"/>
      <c r="F677" s="150"/>
      <c r="J677" s="151"/>
      <c r="K677" s="151"/>
      <c r="L677" s="151"/>
    </row>
    <row r="678" spans="2:12" ht="16.5" customHeight="1" x14ac:dyDescent="0.35">
      <c r="B678" s="150"/>
      <c r="C678" s="150"/>
      <c r="D678" s="150"/>
      <c r="E678" s="150"/>
      <c r="F678" s="150"/>
      <c r="J678" s="151"/>
      <c r="K678" s="151"/>
      <c r="L678" s="151"/>
    </row>
    <row r="679" spans="2:12" ht="16.5" customHeight="1" x14ac:dyDescent="0.35">
      <c r="B679" s="150"/>
      <c r="C679" s="150"/>
      <c r="D679" s="150"/>
      <c r="E679" s="150"/>
      <c r="F679" s="150"/>
      <c r="J679" s="151"/>
      <c r="K679" s="151"/>
      <c r="L679" s="151"/>
    </row>
    <row r="680" spans="2:12" ht="16.5" customHeight="1" x14ac:dyDescent="0.35">
      <c r="B680" s="150"/>
      <c r="C680" s="150"/>
      <c r="D680" s="150"/>
      <c r="E680" s="150"/>
      <c r="F680" s="150"/>
      <c r="J680" s="151"/>
      <c r="K680" s="151"/>
      <c r="L680" s="151"/>
    </row>
    <row r="681" spans="2:12" ht="16.5" customHeight="1" x14ac:dyDescent="0.35">
      <c r="B681" s="150"/>
      <c r="C681" s="150"/>
      <c r="D681" s="150"/>
      <c r="E681" s="150"/>
      <c r="F681" s="150"/>
      <c r="J681" s="151"/>
      <c r="K681" s="151"/>
      <c r="L681" s="151"/>
    </row>
    <row r="682" spans="2:12" ht="16.5" customHeight="1" x14ac:dyDescent="0.35">
      <c r="B682" s="150"/>
      <c r="C682" s="150"/>
      <c r="D682" s="150"/>
      <c r="E682" s="150"/>
      <c r="F682" s="150"/>
      <c r="J682" s="151"/>
      <c r="K682" s="151"/>
      <c r="L682" s="151"/>
    </row>
    <row r="683" spans="2:12" ht="16.5" customHeight="1" x14ac:dyDescent="0.35">
      <c r="B683" s="150"/>
      <c r="C683" s="150"/>
      <c r="D683" s="150"/>
      <c r="E683" s="150"/>
      <c r="F683" s="150"/>
      <c r="J683" s="151"/>
      <c r="K683" s="151"/>
      <c r="L683" s="151"/>
    </row>
    <row r="684" spans="2:12" ht="16.5" customHeight="1" x14ac:dyDescent="0.35">
      <c r="B684" s="150"/>
      <c r="C684" s="150"/>
      <c r="D684" s="150"/>
      <c r="E684" s="150"/>
      <c r="F684" s="150"/>
      <c r="J684" s="151"/>
      <c r="K684" s="151"/>
      <c r="L684" s="151"/>
    </row>
    <row r="685" spans="2:12" ht="16.5" customHeight="1" x14ac:dyDescent="0.35">
      <c r="B685" s="150"/>
      <c r="C685" s="150"/>
      <c r="D685" s="150"/>
      <c r="E685" s="150"/>
      <c r="F685" s="150"/>
      <c r="J685" s="151"/>
      <c r="K685" s="151"/>
      <c r="L685" s="151"/>
    </row>
    <row r="686" spans="2:12" ht="16.5" customHeight="1" x14ac:dyDescent="0.35">
      <c r="B686" s="150"/>
      <c r="C686" s="150"/>
      <c r="D686" s="150"/>
      <c r="E686" s="150"/>
      <c r="F686" s="150"/>
      <c r="J686" s="151"/>
      <c r="K686" s="151"/>
      <c r="L686" s="151"/>
    </row>
    <row r="687" spans="2:12" ht="16.5" customHeight="1" x14ac:dyDescent="0.35">
      <c r="B687" s="150"/>
      <c r="C687" s="150"/>
      <c r="D687" s="150"/>
      <c r="E687" s="150"/>
      <c r="F687" s="150"/>
      <c r="J687" s="151"/>
      <c r="K687" s="151"/>
      <c r="L687" s="151"/>
    </row>
    <row r="688" spans="2:12" ht="16.5" customHeight="1" x14ac:dyDescent="0.35">
      <c r="B688" s="150"/>
      <c r="C688" s="150"/>
      <c r="D688" s="150"/>
      <c r="E688" s="150"/>
      <c r="F688" s="150"/>
      <c r="J688" s="151"/>
      <c r="K688" s="151"/>
      <c r="L688" s="151"/>
    </row>
    <row r="689" spans="2:12" ht="16.5" customHeight="1" x14ac:dyDescent="0.35">
      <c r="B689" s="150"/>
      <c r="C689" s="150"/>
      <c r="D689" s="150"/>
      <c r="E689" s="150"/>
      <c r="F689" s="150"/>
      <c r="J689" s="151"/>
      <c r="K689" s="151"/>
      <c r="L689" s="151"/>
    </row>
    <row r="690" spans="2:12" ht="16.5" customHeight="1" x14ac:dyDescent="0.35">
      <c r="B690" s="150"/>
      <c r="C690" s="150"/>
      <c r="D690" s="150"/>
      <c r="E690" s="150"/>
      <c r="F690" s="150"/>
      <c r="J690" s="151"/>
      <c r="K690" s="151"/>
      <c r="L690" s="151"/>
    </row>
    <row r="691" spans="2:12" ht="16.5" customHeight="1" x14ac:dyDescent="0.35">
      <c r="B691" s="150"/>
      <c r="C691" s="150"/>
      <c r="D691" s="150"/>
      <c r="E691" s="150"/>
      <c r="F691" s="150"/>
      <c r="J691" s="151"/>
      <c r="K691" s="151"/>
      <c r="L691" s="151"/>
    </row>
    <row r="692" spans="2:12" ht="16.5" customHeight="1" x14ac:dyDescent="0.35">
      <c r="B692" s="150"/>
      <c r="C692" s="150"/>
      <c r="D692" s="150"/>
      <c r="E692" s="150"/>
      <c r="F692" s="150"/>
      <c r="J692" s="151"/>
      <c r="K692" s="151"/>
      <c r="L692" s="151"/>
    </row>
    <row r="693" spans="2:12" ht="16.5" customHeight="1" x14ac:dyDescent="0.35">
      <c r="B693" s="150"/>
      <c r="C693" s="150"/>
      <c r="D693" s="150"/>
      <c r="E693" s="150"/>
      <c r="F693" s="150"/>
      <c r="J693" s="151"/>
      <c r="K693" s="151"/>
      <c r="L693" s="151"/>
    </row>
    <row r="694" spans="2:12" ht="16.5" customHeight="1" x14ac:dyDescent="0.35">
      <c r="B694" s="150"/>
      <c r="C694" s="150"/>
      <c r="D694" s="150"/>
      <c r="E694" s="150"/>
      <c r="F694" s="150"/>
      <c r="J694" s="151"/>
      <c r="K694" s="151"/>
      <c r="L694" s="151"/>
    </row>
    <row r="695" spans="2:12" ht="16.5" customHeight="1" x14ac:dyDescent="0.35">
      <c r="B695" s="150"/>
      <c r="C695" s="150"/>
      <c r="D695" s="150"/>
      <c r="E695" s="150"/>
      <c r="F695" s="150"/>
      <c r="J695" s="151"/>
      <c r="K695" s="151"/>
      <c r="L695" s="151"/>
    </row>
    <row r="696" spans="2:12" ht="16.5" customHeight="1" x14ac:dyDescent="0.35">
      <c r="B696" s="150"/>
      <c r="C696" s="150"/>
      <c r="D696" s="150"/>
      <c r="E696" s="150"/>
      <c r="F696" s="150"/>
      <c r="J696" s="151"/>
      <c r="K696" s="151"/>
      <c r="L696" s="151"/>
    </row>
    <row r="697" spans="2:12" ht="16.5" customHeight="1" x14ac:dyDescent="0.35">
      <c r="B697" s="150"/>
      <c r="C697" s="150"/>
      <c r="D697" s="150"/>
      <c r="E697" s="150"/>
      <c r="F697" s="150"/>
      <c r="J697" s="151"/>
      <c r="K697" s="151"/>
      <c r="L697" s="151"/>
    </row>
    <row r="698" spans="2:12" ht="16.5" customHeight="1" x14ac:dyDescent="0.35">
      <c r="B698" s="150"/>
      <c r="C698" s="150"/>
      <c r="D698" s="150"/>
      <c r="E698" s="150"/>
      <c r="F698" s="150"/>
      <c r="J698" s="151"/>
      <c r="K698" s="151"/>
      <c r="L698" s="151"/>
    </row>
    <row r="699" spans="2:12" ht="16.5" customHeight="1" x14ac:dyDescent="0.35">
      <c r="B699" s="150"/>
      <c r="C699" s="150"/>
      <c r="D699" s="150"/>
      <c r="E699" s="150"/>
      <c r="F699" s="150"/>
      <c r="J699" s="151"/>
      <c r="K699" s="151"/>
      <c r="L699" s="151"/>
    </row>
    <row r="700" spans="2:12" ht="16.5" customHeight="1" x14ac:dyDescent="0.35">
      <c r="B700" s="150"/>
      <c r="C700" s="150"/>
      <c r="D700" s="150"/>
      <c r="E700" s="150"/>
      <c r="F700" s="150"/>
      <c r="J700" s="151"/>
      <c r="K700" s="151"/>
      <c r="L700" s="151"/>
    </row>
    <row r="701" spans="2:12" ht="16.5" customHeight="1" x14ac:dyDescent="0.35">
      <c r="B701" s="150"/>
      <c r="C701" s="150"/>
      <c r="D701" s="150"/>
      <c r="E701" s="150"/>
      <c r="F701" s="150"/>
      <c r="J701" s="151"/>
      <c r="K701" s="151"/>
      <c r="L701" s="151"/>
    </row>
    <row r="702" spans="2:12" ht="16.5" customHeight="1" x14ac:dyDescent="0.35">
      <c r="B702" s="150"/>
      <c r="C702" s="150"/>
      <c r="D702" s="150"/>
      <c r="E702" s="150"/>
      <c r="F702" s="150"/>
      <c r="J702" s="151"/>
      <c r="K702" s="151"/>
      <c r="L702" s="151"/>
    </row>
    <row r="703" spans="2:12" ht="16.5" customHeight="1" x14ac:dyDescent="0.35">
      <c r="B703" s="150"/>
      <c r="C703" s="150"/>
      <c r="D703" s="150"/>
      <c r="E703" s="150"/>
      <c r="F703" s="150"/>
      <c r="J703" s="151"/>
      <c r="K703" s="151"/>
      <c r="L703" s="151"/>
    </row>
    <row r="704" spans="2:12" ht="16.5" customHeight="1" x14ac:dyDescent="0.35">
      <c r="B704" s="150"/>
      <c r="C704" s="150"/>
      <c r="D704" s="150"/>
      <c r="E704" s="150"/>
      <c r="F704" s="150"/>
      <c r="J704" s="151"/>
      <c r="K704" s="151"/>
      <c r="L704" s="151"/>
    </row>
    <row r="705" spans="2:12" ht="16.5" customHeight="1" x14ac:dyDescent="0.35">
      <c r="B705" s="150"/>
      <c r="C705" s="150"/>
      <c r="D705" s="150"/>
      <c r="E705" s="150"/>
      <c r="F705" s="150"/>
      <c r="J705" s="151"/>
      <c r="K705" s="151"/>
      <c r="L705" s="151"/>
    </row>
    <row r="706" spans="2:12" ht="16.5" customHeight="1" x14ac:dyDescent="0.35">
      <c r="B706" s="150"/>
      <c r="C706" s="150"/>
      <c r="D706" s="150"/>
      <c r="E706" s="150"/>
      <c r="F706" s="150"/>
      <c r="J706" s="151"/>
      <c r="K706" s="151"/>
      <c r="L706" s="151"/>
    </row>
    <row r="707" spans="2:12" ht="16.5" customHeight="1" x14ac:dyDescent="0.35">
      <c r="B707" s="150"/>
      <c r="C707" s="150"/>
      <c r="D707" s="150"/>
      <c r="E707" s="150"/>
      <c r="F707" s="150"/>
      <c r="J707" s="151"/>
      <c r="K707" s="151"/>
      <c r="L707" s="151"/>
    </row>
    <row r="708" spans="2:12" ht="16.5" customHeight="1" x14ac:dyDescent="0.35">
      <c r="B708" s="150"/>
      <c r="C708" s="150"/>
      <c r="D708" s="150"/>
      <c r="E708" s="150"/>
      <c r="F708" s="150"/>
      <c r="J708" s="151"/>
      <c r="K708" s="151"/>
      <c r="L708" s="151"/>
    </row>
    <row r="709" spans="2:12" ht="16.5" customHeight="1" x14ac:dyDescent="0.35">
      <c r="B709" s="150"/>
      <c r="C709" s="150"/>
      <c r="D709" s="150"/>
      <c r="E709" s="150"/>
      <c r="F709" s="150"/>
      <c r="J709" s="151"/>
      <c r="K709" s="151"/>
      <c r="L709" s="151"/>
    </row>
    <row r="710" spans="2:12" ht="16.5" customHeight="1" x14ac:dyDescent="0.35">
      <c r="B710" s="150"/>
      <c r="C710" s="150"/>
      <c r="D710" s="150"/>
      <c r="E710" s="150"/>
      <c r="F710" s="150"/>
      <c r="J710" s="151"/>
      <c r="K710" s="151"/>
      <c r="L710" s="151"/>
    </row>
    <row r="711" spans="2:12" ht="16.5" customHeight="1" x14ac:dyDescent="0.35">
      <c r="B711" s="150"/>
      <c r="C711" s="150"/>
      <c r="D711" s="150"/>
      <c r="E711" s="150"/>
      <c r="F711" s="150"/>
      <c r="J711" s="151"/>
      <c r="K711" s="151"/>
      <c r="L711" s="151"/>
    </row>
    <row r="712" spans="2:12" ht="16.5" customHeight="1" x14ac:dyDescent="0.35">
      <c r="B712" s="150"/>
      <c r="C712" s="150"/>
      <c r="D712" s="150"/>
      <c r="E712" s="150"/>
      <c r="F712" s="150"/>
      <c r="J712" s="151"/>
      <c r="K712" s="151"/>
      <c r="L712" s="151"/>
    </row>
    <row r="713" spans="2:12" ht="16.5" customHeight="1" x14ac:dyDescent="0.35">
      <c r="B713" s="150"/>
      <c r="C713" s="150"/>
      <c r="D713" s="150"/>
      <c r="E713" s="150"/>
      <c r="F713" s="150"/>
      <c r="J713" s="151"/>
      <c r="K713" s="151"/>
      <c r="L713" s="151"/>
    </row>
    <row r="714" spans="2:12" ht="16.5" customHeight="1" x14ac:dyDescent="0.35">
      <c r="B714" s="150"/>
      <c r="C714" s="150"/>
      <c r="D714" s="150"/>
      <c r="E714" s="150"/>
      <c r="F714" s="150"/>
      <c r="J714" s="151"/>
      <c r="K714" s="151"/>
      <c r="L714" s="151"/>
    </row>
    <row r="715" spans="2:12" ht="16.5" customHeight="1" x14ac:dyDescent="0.35">
      <c r="B715" s="150"/>
      <c r="C715" s="150"/>
      <c r="D715" s="150"/>
      <c r="E715" s="150"/>
      <c r="F715" s="150"/>
      <c r="J715" s="151"/>
      <c r="K715" s="151"/>
      <c r="L715" s="151"/>
    </row>
    <row r="716" spans="2:12" ht="16.5" customHeight="1" x14ac:dyDescent="0.35">
      <c r="B716" s="150"/>
      <c r="C716" s="150"/>
      <c r="D716" s="150"/>
      <c r="E716" s="150"/>
      <c r="F716" s="150"/>
      <c r="J716" s="151"/>
      <c r="K716" s="151"/>
      <c r="L716" s="151"/>
    </row>
    <row r="717" spans="2:12" ht="16.5" customHeight="1" x14ac:dyDescent="0.35">
      <c r="B717" s="150"/>
      <c r="C717" s="150"/>
      <c r="D717" s="150"/>
      <c r="E717" s="150"/>
      <c r="F717" s="150"/>
      <c r="J717" s="151"/>
      <c r="K717" s="151"/>
      <c r="L717" s="151"/>
    </row>
    <row r="718" spans="2:12" ht="16.5" customHeight="1" x14ac:dyDescent="0.35">
      <c r="B718" s="150"/>
      <c r="C718" s="150"/>
      <c r="D718" s="150"/>
      <c r="E718" s="150"/>
      <c r="F718" s="150"/>
      <c r="J718" s="151"/>
      <c r="K718" s="151"/>
      <c r="L718" s="151"/>
    </row>
    <row r="719" spans="2:12" ht="16.5" customHeight="1" x14ac:dyDescent="0.35">
      <c r="B719" s="150"/>
      <c r="C719" s="150"/>
      <c r="D719" s="150"/>
      <c r="E719" s="150"/>
      <c r="F719" s="150"/>
      <c r="J719" s="151"/>
      <c r="K719" s="151"/>
      <c r="L719" s="151"/>
    </row>
    <row r="720" spans="2:12" ht="16.5" customHeight="1" x14ac:dyDescent="0.35">
      <c r="B720" s="150"/>
      <c r="C720" s="150"/>
      <c r="D720" s="150"/>
      <c r="E720" s="150"/>
      <c r="F720" s="150"/>
      <c r="J720" s="151"/>
      <c r="K720" s="151"/>
      <c r="L720" s="151"/>
    </row>
    <row r="721" spans="2:12" ht="16.5" customHeight="1" x14ac:dyDescent="0.35">
      <c r="B721" s="150"/>
      <c r="C721" s="150"/>
      <c r="D721" s="150"/>
      <c r="E721" s="150"/>
      <c r="F721" s="150"/>
      <c r="J721" s="151"/>
      <c r="K721" s="151"/>
      <c r="L721" s="151"/>
    </row>
    <row r="722" spans="2:12" ht="16.5" customHeight="1" x14ac:dyDescent="0.35">
      <c r="B722" s="150"/>
      <c r="C722" s="150"/>
      <c r="D722" s="150"/>
      <c r="E722" s="150"/>
      <c r="F722" s="150"/>
      <c r="J722" s="151"/>
      <c r="K722" s="151"/>
      <c r="L722" s="151"/>
    </row>
    <row r="723" spans="2:12" ht="16.5" customHeight="1" x14ac:dyDescent="0.35">
      <c r="B723" s="150"/>
      <c r="C723" s="150"/>
      <c r="D723" s="150"/>
      <c r="E723" s="150"/>
      <c r="F723" s="150"/>
      <c r="J723" s="151"/>
      <c r="K723" s="151"/>
      <c r="L723" s="151"/>
    </row>
    <row r="724" spans="2:12" ht="16.5" customHeight="1" x14ac:dyDescent="0.35">
      <c r="B724" s="150"/>
      <c r="C724" s="150"/>
      <c r="D724" s="150"/>
      <c r="E724" s="150"/>
      <c r="F724" s="150"/>
      <c r="J724" s="151"/>
      <c r="K724" s="151"/>
      <c r="L724" s="151"/>
    </row>
    <row r="725" spans="2:12" ht="16.5" customHeight="1" x14ac:dyDescent="0.35">
      <c r="B725" s="150"/>
      <c r="C725" s="150"/>
      <c r="D725" s="150"/>
      <c r="E725" s="150"/>
      <c r="F725" s="150"/>
      <c r="J725" s="151"/>
      <c r="K725" s="151"/>
      <c r="L725" s="151"/>
    </row>
    <row r="726" spans="2:12" ht="16.5" customHeight="1" x14ac:dyDescent="0.35">
      <c r="B726" s="150"/>
      <c r="C726" s="150"/>
      <c r="D726" s="150"/>
      <c r="E726" s="150"/>
      <c r="F726" s="150"/>
      <c r="J726" s="151"/>
      <c r="K726" s="151"/>
      <c r="L726" s="151"/>
    </row>
    <row r="727" spans="2:12" ht="16.5" customHeight="1" x14ac:dyDescent="0.35">
      <c r="B727" s="150"/>
      <c r="C727" s="150"/>
      <c r="D727" s="150"/>
      <c r="E727" s="150"/>
      <c r="F727" s="150"/>
      <c r="J727" s="151"/>
      <c r="K727" s="151"/>
      <c r="L727" s="151"/>
    </row>
    <row r="728" spans="2:12" ht="16.5" customHeight="1" x14ac:dyDescent="0.35">
      <c r="B728" s="150"/>
      <c r="C728" s="150"/>
      <c r="D728" s="150"/>
      <c r="E728" s="150"/>
      <c r="F728" s="150"/>
      <c r="J728" s="151"/>
      <c r="K728" s="151"/>
      <c r="L728" s="151"/>
    </row>
    <row r="729" spans="2:12" ht="16.5" customHeight="1" x14ac:dyDescent="0.35">
      <c r="B729" s="150"/>
      <c r="C729" s="150"/>
      <c r="D729" s="150"/>
      <c r="E729" s="150"/>
      <c r="F729" s="150"/>
      <c r="J729" s="151"/>
      <c r="K729" s="151"/>
      <c r="L729" s="151"/>
    </row>
    <row r="730" spans="2:12" ht="16.5" customHeight="1" x14ac:dyDescent="0.35">
      <c r="B730" s="150"/>
      <c r="C730" s="150"/>
      <c r="D730" s="150"/>
      <c r="E730" s="150"/>
      <c r="F730" s="150"/>
      <c r="J730" s="151"/>
      <c r="K730" s="151"/>
      <c r="L730" s="151"/>
    </row>
    <row r="731" spans="2:12" ht="16.5" customHeight="1" x14ac:dyDescent="0.35">
      <c r="B731" s="150"/>
      <c r="C731" s="150"/>
      <c r="D731" s="150"/>
      <c r="E731" s="150"/>
      <c r="F731" s="150"/>
      <c r="J731" s="151"/>
      <c r="K731" s="151"/>
      <c r="L731" s="151"/>
    </row>
    <row r="732" spans="2:12" ht="16.5" customHeight="1" x14ac:dyDescent="0.35">
      <c r="B732" s="150"/>
      <c r="C732" s="150"/>
      <c r="D732" s="150"/>
      <c r="E732" s="150"/>
      <c r="F732" s="150"/>
      <c r="J732" s="151"/>
      <c r="K732" s="151"/>
      <c r="L732" s="151"/>
    </row>
    <row r="733" spans="2:12" ht="16.5" customHeight="1" x14ac:dyDescent="0.35">
      <c r="B733" s="150"/>
      <c r="C733" s="150"/>
      <c r="D733" s="150"/>
      <c r="E733" s="150"/>
      <c r="F733" s="150"/>
      <c r="J733" s="151"/>
      <c r="K733" s="151"/>
      <c r="L733" s="151"/>
    </row>
    <row r="734" spans="2:12" ht="16.5" customHeight="1" x14ac:dyDescent="0.35">
      <c r="B734" s="150"/>
      <c r="C734" s="150"/>
      <c r="D734" s="150"/>
      <c r="E734" s="150"/>
      <c r="F734" s="150"/>
      <c r="J734" s="151"/>
      <c r="K734" s="151"/>
      <c r="L734" s="151"/>
    </row>
    <row r="735" spans="2:12" ht="16.5" customHeight="1" x14ac:dyDescent="0.35">
      <c r="B735" s="150"/>
      <c r="C735" s="150"/>
      <c r="D735" s="150"/>
      <c r="E735" s="150"/>
      <c r="F735" s="150"/>
      <c r="J735" s="151"/>
      <c r="K735" s="151"/>
      <c r="L735" s="151"/>
    </row>
    <row r="736" spans="2:12" ht="16.5" customHeight="1" x14ac:dyDescent="0.35">
      <c r="B736" s="150"/>
      <c r="C736" s="150"/>
      <c r="D736" s="150"/>
      <c r="E736" s="150"/>
      <c r="F736" s="150"/>
      <c r="J736" s="151"/>
      <c r="K736" s="151"/>
      <c r="L736" s="151"/>
    </row>
    <row r="737" spans="2:12" ht="16.5" customHeight="1" x14ac:dyDescent="0.35">
      <c r="B737" s="150"/>
      <c r="C737" s="150"/>
      <c r="D737" s="150"/>
      <c r="E737" s="150"/>
      <c r="F737" s="150"/>
      <c r="J737" s="151"/>
      <c r="K737" s="151"/>
      <c r="L737" s="151"/>
    </row>
    <row r="738" spans="2:12" ht="16.5" customHeight="1" x14ac:dyDescent="0.35">
      <c r="B738" s="150"/>
      <c r="C738" s="150"/>
      <c r="D738" s="150"/>
      <c r="E738" s="150"/>
      <c r="F738" s="150"/>
      <c r="J738" s="151"/>
      <c r="K738" s="151"/>
      <c r="L738" s="151"/>
    </row>
    <row r="739" spans="2:12" ht="16.5" customHeight="1" x14ac:dyDescent="0.35">
      <c r="B739" s="150"/>
      <c r="C739" s="150"/>
      <c r="D739" s="150"/>
      <c r="E739" s="150"/>
      <c r="F739" s="150"/>
      <c r="J739" s="151"/>
      <c r="K739" s="151"/>
      <c r="L739" s="151"/>
    </row>
    <row r="740" spans="2:12" ht="16.5" customHeight="1" x14ac:dyDescent="0.35">
      <c r="B740" s="150"/>
      <c r="C740" s="150"/>
      <c r="D740" s="150"/>
      <c r="E740" s="150"/>
      <c r="F740" s="150"/>
      <c r="J740" s="151"/>
      <c r="K740" s="151"/>
      <c r="L740" s="151"/>
    </row>
    <row r="741" spans="2:12" ht="16.5" customHeight="1" x14ac:dyDescent="0.35">
      <c r="B741" s="150"/>
      <c r="C741" s="150"/>
      <c r="D741" s="150"/>
      <c r="E741" s="150"/>
      <c r="F741" s="150"/>
      <c r="J741" s="151"/>
      <c r="K741" s="151"/>
      <c r="L741" s="151"/>
    </row>
    <row r="742" spans="2:12" ht="16.5" customHeight="1" x14ac:dyDescent="0.35">
      <c r="B742" s="150"/>
      <c r="C742" s="150"/>
      <c r="D742" s="150"/>
      <c r="E742" s="150"/>
      <c r="F742" s="150"/>
      <c r="J742" s="151"/>
      <c r="K742" s="151"/>
      <c r="L742" s="151"/>
    </row>
    <row r="743" spans="2:12" ht="16.5" customHeight="1" x14ac:dyDescent="0.35">
      <c r="B743" s="150"/>
      <c r="C743" s="150"/>
      <c r="D743" s="150"/>
      <c r="E743" s="150"/>
      <c r="F743" s="150"/>
      <c r="J743" s="151"/>
      <c r="K743" s="151"/>
      <c r="L743" s="151"/>
    </row>
    <row r="744" spans="2:12" ht="16.5" customHeight="1" x14ac:dyDescent="0.35">
      <c r="B744" s="150"/>
      <c r="C744" s="150"/>
      <c r="D744" s="150"/>
      <c r="E744" s="150"/>
      <c r="F744" s="150"/>
      <c r="J744" s="151"/>
      <c r="K744" s="151"/>
      <c r="L744" s="151"/>
    </row>
    <row r="745" spans="2:12" ht="16.5" customHeight="1" x14ac:dyDescent="0.35">
      <c r="B745" s="150"/>
      <c r="C745" s="150"/>
      <c r="D745" s="150"/>
      <c r="E745" s="150"/>
      <c r="F745" s="150"/>
      <c r="J745" s="151"/>
      <c r="K745" s="151"/>
      <c r="L745" s="151"/>
    </row>
    <row r="746" spans="2:12" ht="16.5" customHeight="1" x14ac:dyDescent="0.35">
      <c r="B746" s="150"/>
      <c r="C746" s="150"/>
      <c r="D746" s="150"/>
      <c r="E746" s="150"/>
      <c r="F746" s="150"/>
      <c r="J746" s="151"/>
      <c r="K746" s="151"/>
      <c r="L746" s="151"/>
    </row>
    <row r="747" spans="2:12" ht="16.5" customHeight="1" x14ac:dyDescent="0.35">
      <c r="B747" s="150"/>
      <c r="C747" s="150"/>
      <c r="D747" s="150"/>
      <c r="E747" s="150"/>
      <c r="F747" s="150"/>
      <c r="J747" s="151"/>
      <c r="K747" s="151"/>
      <c r="L747" s="151"/>
    </row>
    <row r="748" spans="2:12" ht="16.5" customHeight="1" x14ac:dyDescent="0.35">
      <c r="B748" s="150"/>
      <c r="C748" s="150"/>
      <c r="D748" s="150"/>
      <c r="E748" s="150"/>
      <c r="F748" s="150"/>
      <c r="J748" s="151"/>
      <c r="K748" s="151"/>
      <c r="L748" s="151"/>
    </row>
    <row r="749" spans="2:12" ht="16.5" customHeight="1" x14ac:dyDescent="0.35">
      <c r="B749" s="150"/>
      <c r="C749" s="150"/>
      <c r="D749" s="150"/>
      <c r="E749" s="150"/>
      <c r="F749" s="150"/>
      <c r="J749" s="151"/>
      <c r="K749" s="151"/>
      <c r="L749" s="151"/>
    </row>
    <row r="750" spans="2:12" ht="16.5" customHeight="1" x14ac:dyDescent="0.35">
      <c r="B750" s="150"/>
      <c r="C750" s="150"/>
      <c r="D750" s="150"/>
      <c r="E750" s="150"/>
      <c r="F750" s="150"/>
      <c r="J750" s="151"/>
      <c r="K750" s="151"/>
      <c r="L750" s="151"/>
    </row>
    <row r="751" spans="2:12" ht="16.5" customHeight="1" x14ac:dyDescent="0.35">
      <c r="B751" s="150"/>
      <c r="C751" s="150"/>
      <c r="D751" s="150"/>
      <c r="E751" s="150"/>
      <c r="F751" s="150"/>
      <c r="J751" s="151"/>
      <c r="K751" s="151"/>
      <c r="L751" s="151"/>
    </row>
    <row r="752" spans="2:12" ht="16.5" customHeight="1" x14ac:dyDescent="0.35">
      <c r="B752" s="150"/>
      <c r="C752" s="150"/>
      <c r="D752" s="150"/>
      <c r="E752" s="150"/>
      <c r="F752" s="150"/>
      <c r="J752" s="151"/>
      <c r="K752" s="151"/>
      <c r="L752" s="151"/>
    </row>
    <row r="753" spans="2:12" ht="16.5" customHeight="1" x14ac:dyDescent="0.35">
      <c r="B753" s="150"/>
      <c r="C753" s="150"/>
      <c r="D753" s="150"/>
      <c r="E753" s="150"/>
      <c r="F753" s="150"/>
      <c r="J753" s="151"/>
      <c r="K753" s="151"/>
      <c r="L753" s="151"/>
    </row>
    <row r="754" spans="2:12" ht="16.5" customHeight="1" x14ac:dyDescent="0.35">
      <c r="B754" s="150"/>
      <c r="C754" s="150"/>
      <c r="D754" s="150"/>
      <c r="E754" s="150"/>
      <c r="F754" s="150"/>
      <c r="J754" s="151"/>
      <c r="K754" s="151"/>
      <c r="L754" s="151"/>
    </row>
    <row r="755" spans="2:12" ht="16.5" customHeight="1" x14ac:dyDescent="0.35">
      <c r="B755" s="150"/>
      <c r="C755" s="150"/>
      <c r="D755" s="150"/>
      <c r="E755" s="150"/>
      <c r="F755" s="150"/>
      <c r="J755" s="151"/>
      <c r="K755" s="151"/>
      <c r="L755" s="151"/>
    </row>
    <row r="756" spans="2:12" ht="16.5" customHeight="1" x14ac:dyDescent="0.35">
      <c r="B756" s="150"/>
      <c r="C756" s="150"/>
      <c r="D756" s="150"/>
      <c r="E756" s="150"/>
      <c r="F756" s="150"/>
      <c r="J756" s="151"/>
      <c r="K756" s="151"/>
      <c r="L756" s="151"/>
    </row>
    <row r="757" spans="2:12" ht="16.5" customHeight="1" x14ac:dyDescent="0.35">
      <c r="B757" s="150"/>
      <c r="C757" s="150"/>
      <c r="D757" s="150"/>
      <c r="E757" s="150"/>
      <c r="F757" s="150"/>
      <c r="J757" s="151"/>
      <c r="K757" s="151"/>
      <c r="L757" s="151"/>
    </row>
    <row r="758" spans="2:12" ht="16.5" customHeight="1" x14ac:dyDescent="0.35">
      <c r="B758" s="150"/>
      <c r="C758" s="150"/>
      <c r="D758" s="150"/>
      <c r="E758" s="150"/>
      <c r="F758" s="150"/>
      <c r="J758" s="151"/>
      <c r="K758" s="151"/>
      <c r="L758" s="151"/>
    </row>
    <row r="759" spans="2:12" ht="16.5" customHeight="1" x14ac:dyDescent="0.35">
      <c r="B759" s="150"/>
      <c r="C759" s="150"/>
      <c r="D759" s="150"/>
      <c r="E759" s="150"/>
      <c r="F759" s="150"/>
      <c r="J759" s="151"/>
      <c r="K759" s="151"/>
      <c r="L759" s="151"/>
    </row>
    <row r="760" spans="2:12" ht="16.5" customHeight="1" x14ac:dyDescent="0.35">
      <c r="B760" s="150"/>
      <c r="C760" s="150"/>
      <c r="D760" s="150"/>
      <c r="E760" s="150"/>
      <c r="F760" s="150"/>
      <c r="J760" s="151"/>
      <c r="K760" s="151"/>
      <c r="L760" s="151"/>
    </row>
    <row r="761" spans="2:12" ht="16.5" customHeight="1" x14ac:dyDescent="0.35">
      <c r="B761" s="150"/>
      <c r="C761" s="150"/>
      <c r="D761" s="150"/>
      <c r="E761" s="150"/>
      <c r="F761" s="150"/>
      <c r="J761" s="151"/>
      <c r="K761" s="151"/>
      <c r="L761" s="151"/>
    </row>
    <row r="762" spans="2:12" ht="16.5" customHeight="1" x14ac:dyDescent="0.35">
      <c r="B762" s="150"/>
      <c r="C762" s="150"/>
      <c r="D762" s="150"/>
      <c r="E762" s="150"/>
      <c r="F762" s="150"/>
      <c r="J762" s="151"/>
      <c r="K762" s="151"/>
      <c r="L762" s="151"/>
    </row>
    <row r="763" spans="2:12" ht="16.5" customHeight="1" x14ac:dyDescent="0.35">
      <c r="B763" s="150"/>
      <c r="C763" s="150"/>
      <c r="D763" s="150"/>
      <c r="E763" s="150"/>
      <c r="F763" s="150"/>
      <c r="J763" s="151"/>
      <c r="K763" s="151"/>
      <c r="L763" s="151"/>
    </row>
    <row r="764" spans="2:12" ht="16.5" customHeight="1" x14ac:dyDescent="0.35">
      <c r="B764" s="150"/>
      <c r="C764" s="150"/>
      <c r="D764" s="150"/>
      <c r="E764" s="150"/>
      <c r="F764" s="150"/>
      <c r="J764" s="151"/>
      <c r="K764" s="151"/>
      <c r="L764" s="151"/>
    </row>
    <row r="765" spans="2:12" ht="16.5" customHeight="1" x14ac:dyDescent="0.35">
      <c r="B765" s="150"/>
      <c r="C765" s="150"/>
      <c r="D765" s="150"/>
      <c r="E765" s="150"/>
      <c r="F765" s="150"/>
      <c r="J765" s="151"/>
      <c r="K765" s="151"/>
      <c r="L765" s="151"/>
    </row>
    <row r="766" spans="2:12" ht="16.5" customHeight="1" x14ac:dyDescent="0.35">
      <c r="B766" s="150"/>
      <c r="C766" s="150"/>
      <c r="D766" s="150"/>
      <c r="E766" s="150"/>
      <c r="F766" s="150"/>
      <c r="J766" s="151"/>
      <c r="K766" s="151"/>
      <c r="L766" s="151"/>
    </row>
    <row r="767" spans="2:12" ht="16.5" customHeight="1" x14ac:dyDescent="0.35">
      <c r="B767" s="150"/>
      <c r="C767" s="150"/>
      <c r="D767" s="150"/>
      <c r="E767" s="150"/>
      <c r="F767" s="150"/>
      <c r="J767" s="151"/>
      <c r="K767" s="151"/>
      <c r="L767" s="151"/>
    </row>
    <row r="768" spans="2:12" ht="16.5" customHeight="1" x14ac:dyDescent="0.35">
      <c r="B768" s="150"/>
      <c r="C768" s="150"/>
      <c r="D768" s="150"/>
      <c r="E768" s="150"/>
      <c r="F768" s="150"/>
      <c r="J768" s="151"/>
      <c r="K768" s="151"/>
      <c r="L768" s="151"/>
    </row>
    <row r="769" spans="2:12" ht="16.5" customHeight="1" x14ac:dyDescent="0.35">
      <c r="B769" s="150"/>
      <c r="C769" s="150"/>
      <c r="D769" s="150"/>
      <c r="E769" s="150"/>
      <c r="F769" s="150"/>
      <c r="J769" s="151"/>
      <c r="K769" s="151"/>
      <c r="L769" s="151"/>
    </row>
    <row r="770" spans="2:12" ht="16.5" customHeight="1" x14ac:dyDescent="0.35">
      <c r="B770" s="150"/>
      <c r="C770" s="150"/>
      <c r="D770" s="150"/>
      <c r="E770" s="150"/>
      <c r="F770" s="150"/>
      <c r="J770" s="151"/>
      <c r="K770" s="151"/>
      <c r="L770" s="151"/>
    </row>
    <row r="771" spans="2:12" ht="16.5" customHeight="1" x14ac:dyDescent="0.35">
      <c r="B771" s="150"/>
      <c r="C771" s="150"/>
      <c r="D771" s="150"/>
      <c r="E771" s="150"/>
      <c r="F771" s="150"/>
      <c r="J771" s="151"/>
      <c r="K771" s="151"/>
      <c r="L771" s="151"/>
    </row>
    <row r="772" spans="2:12" ht="16.5" customHeight="1" x14ac:dyDescent="0.35">
      <c r="B772" s="150"/>
      <c r="C772" s="150"/>
      <c r="D772" s="150"/>
      <c r="E772" s="150"/>
      <c r="F772" s="150"/>
      <c r="J772" s="151"/>
      <c r="K772" s="151"/>
      <c r="L772" s="151"/>
    </row>
    <row r="773" spans="2:12" ht="16.5" customHeight="1" x14ac:dyDescent="0.35">
      <c r="B773" s="150"/>
      <c r="C773" s="150"/>
      <c r="D773" s="150"/>
      <c r="E773" s="150"/>
      <c r="F773" s="150"/>
      <c r="J773" s="151"/>
      <c r="K773" s="151"/>
      <c r="L773" s="151"/>
    </row>
    <row r="774" spans="2:12" ht="16.5" customHeight="1" x14ac:dyDescent="0.35">
      <c r="B774" s="150"/>
      <c r="C774" s="150"/>
      <c r="D774" s="150"/>
      <c r="E774" s="150"/>
      <c r="F774" s="150"/>
      <c r="J774" s="151"/>
      <c r="K774" s="151"/>
      <c r="L774" s="151"/>
    </row>
    <row r="775" spans="2:12" ht="16.5" customHeight="1" x14ac:dyDescent="0.35">
      <c r="B775" s="150"/>
      <c r="C775" s="150"/>
      <c r="D775" s="150"/>
      <c r="E775" s="150"/>
      <c r="F775" s="150"/>
      <c r="J775" s="151"/>
      <c r="K775" s="151"/>
      <c r="L775" s="151"/>
    </row>
    <row r="776" spans="2:12" ht="16.5" customHeight="1" x14ac:dyDescent="0.35">
      <c r="B776" s="150"/>
      <c r="C776" s="150"/>
      <c r="D776" s="150"/>
      <c r="E776" s="150"/>
      <c r="F776" s="150"/>
      <c r="J776" s="151"/>
      <c r="K776" s="151"/>
      <c r="L776" s="151"/>
    </row>
    <row r="777" spans="2:12" ht="16.5" customHeight="1" x14ac:dyDescent="0.35">
      <c r="B777" s="150"/>
      <c r="C777" s="150"/>
      <c r="D777" s="150"/>
      <c r="E777" s="150"/>
      <c r="F777" s="150"/>
      <c r="J777" s="151"/>
      <c r="K777" s="151"/>
      <c r="L777" s="151"/>
    </row>
    <row r="778" spans="2:12" ht="16.5" customHeight="1" x14ac:dyDescent="0.35">
      <c r="B778" s="150"/>
      <c r="C778" s="150"/>
      <c r="D778" s="150"/>
      <c r="E778" s="150"/>
      <c r="F778" s="150"/>
      <c r="J778" s="151"/>
      <c r="K778" s="151"/>
      <c r="L778" s="151"/>
    </row>
    <row r="779" spans="2:12" ht="16.5" customHeight="1" x14ac:dyDescent="0.35">
      <c r="B779" s="150"/>
      <c r="C779" s="150"/>
      <c r="D779" s="150"/>
      <c r="E779" s="150"/>
      <c r="F779" s="150"/>
      <c r="J779" s="151"/>
      <c r="K779" s="151"/>
      <c r="L779" s="151"/>
    </row>
    <row r="780" spans="2:12" ht="16.5" customHeight="1" x14ac:dyDescent="0.35">
      <c r="B780" s="150"/>
      <c r="C780" s="150"/>
      <c r="D780" s="150"/>
      <c r="E780" s="150"/>
      <c r="F780" s="150"/>
      <c r="J780" s="151"/>
      <c r="K780" s="151"/>
      <c r="L780" s="151"/>
    </row>
    <row r="781" spans="2:12" ht="16.5" customHeight="1" x14ac:dyDescent="0.35">
      <c r="B781" s="150"/>
      <c r="C781" s="150"/>
      <c r="D781" s="150"/>
      <c r="E781" s="150"/>
      <c r="F781" s="150"/>
      <c r="J781" s="151"/>
      <c r="K781" s="151"/>
      <c r="L781" s="151"/>
    </row>
    <row r="782" spans="2:12" ht="16.5" customHeight="1" x14ac:dyDescent="0.35">
      <c r="B782" s="150"/>
      <c r="C782" s="150"/>
      <c r="D782" s="150"/>
      <c r="E782" s="150"/>
      <c r="F782" s="150"/>
      <c r="J782" s="151"/>
      <c r="K782" s="151"/>
      <c r="L782" s="151"/>
    </row>
    <row r="783" spans="2:12" ht="16.5" customHeight="1" x14ac:dyDescent="0.35">
      <c r="B783" s="150"/>
      <c r="C783" s="150"/>
      <c r="D783" s="150"/>
      <c r="E783" s="150"/>
      <c r="F783" s="150"/>
      <c r="J783" s="151"/>
      <c r="K783" s="151"/>
      <c r="L783" s="151"/>
    </row>
    <row r="784" spans="2:12" ht="16.5" customHeight="1" x14ac:dyDescent="0.35">
      <c r="B784" s="150"/>
      <c r="C784" s="150"/>
      <c r="D784" s="150"/>
      <c r="E784" s="150"/>
      <c r="F784" s="150"/>
      <c r="J784" s="151"/>
      <c r="K784" s="151"/>
      <c r="L784" s="151"/>
    </row>
    <row r="785" spans="2:12" ht="16.5" customHeight="1" x14ac:dyDescent="0.35">
      <c r="B785" s="150"/>
      <c r="C785" s="150"/>
      <c r="D785" s="150"/>
      <c r="E785" s="150"/>
      <c r="F785" s="150"/>
      <c r="J785" s="151"/>
      <c r="K785" s="151"/>
      <c r="L785" s="151"/>
    </row>
    <row r="786" spans="2:12" ht="16.5" customHeight="1" x14ac:dyDescent="0.35">
      <c r="B786" s="150"/>
      <c r="C786" s="150"/>
      <c r="D786" s="150"/>
      <c r="E786" s="150"/>
      <c r="F786" s="150"/>
      <c r="J786" s="151"/>
      <c r="K786" s="151"/>
      <c r="L786" s="151"/>
    </row>
    <row r="787" spans="2:12" ht="16.5" customHeight="1" x14ac:dyDescent="0.35">
      <c r="B787" s="150"/>
      <c r="C787" s="150"/>
      <c r="D787" s="150"/>
      <c r="E787" s="150"/>
      <c r="F787" s="150"/>
      <c r="J787" s="151"/>
      <c r="K787" s="151"/>
      <c r="L787" s="151"/>
    </row>
    <row r="788" spans="2:12" ht="16.5" customHeight="1" x14ac:dyDescent="0.35">
      <c r="B788" s="150"/>
      <c r="C788" s="150"/>
      <c r="D788" s="150"/>
      <c r="E788" s="150"/>
      <c r="F788" s="150"/>
      <c r="J788" s="151"/>
      <c r="K788" s="151"/>
      <c r="L788" s="151"/>
    </row>
    <row r="789" spans="2:12" ht="16.5" customHeight="1" x14ac:dyDescent="0.35">
      <c r="B789" s="150"/>
      <c r="C789" s="150"/>
      <c r="D789" s="150"/>
      <c r="E789" s="150"/>
      <c r="F789" s="150"/>
      <c r="J789" s="151"/>
      <c r="K789" s="151"/>
      <c r="L789" s="151"/>
    </row>
    <row r="790" spans="2:12" ht="16.5" customHeight="1" x14ac:dyDescent="0.35">
      <c r="B790" s="150"/>
      <c r="C790" s="150"/>
      <c r="D790" s="150"/>
      <c r="E790" s="150"/>
      <c r="F790" s="150"/>
      <c r="J790" s="151"/>
      <c r="K790" s="151"/>
      <c r="L790" s="151"/>
    </row>
    <row r="791" spans="2:12" ht="16.5" customHeight="1" x14ac:dyDescent="0.35">
      <c r="B791" s="150"/>
      <c r="C791" s="150"/>
      <c r="D791" s="150"/>
      <c r="E791" s="150"/>
      <c r="F791" s="150"/>
      <c r="J791" s="151"/>
      <c r="K791" s="151"/>
      <c r="L791" s="151"/>
    </row>
    <row r="792" spans="2:12" ht="16.5" customHeight="1" x14ac:dyDescent="0.35">
      <c r="B792" s="150"/>
      <c r="C792" s="150"/>
      <c r="D792" s="150"/>
      <c r="E792" s="150"/>
      <c r="F792" s="150"/>
      <c r="J792" s="151"/>
      <c r="K792" s="151"/>
      <c r="L792" s="151"/>
    </row>
    <row r="793" spans="2:12" ht="16.5" customHeight="1" x14ac:dyDescent="0.35">
      <c r="B793" s="150"/>
      <c r="C793" s="150"/>
      <c r="D793" s="150"/>
      <c r="E793" s="150"/>
      <c r="F793" s="150"/>
      <c r="J793" s="151"/>
      <c r="K793" s="151"/>
      <c r="L793" s="151"/>
    </row>
    <row r="794" spans="2:12" ht="16.5" customHeight="1" x14ac:dyDescent="0.35">
      <c r="B794" s="150"/>
      <c r="C794" s="150"/>
      <c r="D794" s="150"/>
      <c r="E794" s="150"/>
      <c r="F794" s="150"/>
      <c r="J794" s="151"/>
      <c r="K794" s="151"/>
      <c r="L794" s="151"/>
    </row>
    <row r="795" spans="2:12" ht="16.5" customHeight="1" x14ac:dyDescent="0.35">
      <c r="B795" s="150"/>
      <c r="C795" s="150"/>
      <c r="D795" s="150"/>
      <c r="E795" s="150"/>
      <c r="F795" s="150"/>
      <c r="J795" s="151"/>
      <c r="K795" s="151"/>
      <c r="L795" s="151"/>
    </row>
    <row r="796" spans="2:12" ht="16.5" customHeight="1" x14ac:dyDescent="0.35">
      <c r="B796" s="150"/>
      <c r="C796" s="150"/>
      <c r="D796" s="150"/>
      <c r="E796" s="150"/>
      <c r="F796" s="150"/>
      <c r="J796" s="151"/>
      <c r="K796" s="151"/>
      <c r="L796" s="151"/>
    </row>
    <row r="797" spans="2:12" ht="16.5" customHeight="1" x14ac:dyDescent="0.35">
      <c r="B797" s="150"/>
      <c r="C797" s="150"/>
      <c r="D797" s="150"/>
      <c r="E797" s="150"/>
      <c r="F797" s="150"/>
      <c r="J797" s="151"/>
      <c r="K797" s="151"/>
      <c r="L797" s="151"/>
    </row>
    <row r="798" spans="2:12" ht="16.5" customHeight="1" x14ac:dyDescent="0.35">
      <c r="B798" s="150"/>
      <c r="C798" s="150"/>
      <c r="D798" s="150"/>
      <c r="E798" s="150"/>
      <c r="F798" s="150"/>
      <c r="J798" s="151"/>
      <c r="K798" s="151"/>
      <c r="L798" s="151"/>
    </row>
    <row r="799" spans="2:12" ht="16.5" customHeight="1" x14ac:dyDescent="0.35">
      <c r="B799" s="150"/>
      <c r="C799" s="150"/>
      <c r="D799" s="150"/>
      <c r="E799" s="150"/>
      <c r="F799" s="150"/>
      <c r="J799" s="151"/>
      <c r="K799" s="151"/>
      <c r="L799" s="151"/>
    </row>
    <row r="800" spans="2:12" ht="16.5" customHeight="1" x14ac:dyDescent="0.35">
      <c r="B800" s="150"/>
      <c r="C800" s="150"/>
      <c r="D800" s="150"/>
      <c r="E800" s="150"/>
      <c r="F800" s="150"/>
      <c r="J800" s="151"/>
      <c r="K800" s="151"/>
      <c r="L800" s="151"/>
    </row>
    <row r="801" spans="2:12" ht="16.5" customHeight="1" x14ac:dyDescent="0.35">
      <c r="B801" s="150"/>
      <c r="C801" s="150"/>
      <c r="D801" s="150"/>
      <c r="E801" s="150"/>
      <c r="F801" s="150"/>
      <c r="J801" s="151"/>
      <c r="K801" s="151"/>
      <c r="L801" s="151"/>
    </row>
    <row r="802" spans="2:12" ht="16.5" customHeight="1" x14ac:dyDescent="0.35">
      <c r="B802" s="150"/>
      <c r="C802" s="150"/>
      <c r="D802" s="150"/>
      <c r="E802" s="150"/>
      <c r="F802" s="150"/>
      <c r="J802" s="151"/>
      <c r="K802" s="151"/>
      <c r="L802" s="151"/>
    </row>
    <row r="803" spans="2:12" ht="16.5" customHeight="1" x14ac:dyDescent="0.35">
      <c r="B803" s="150"/>
      <c r="C803" s="150"/>
      <c r="D803" s="150"/>
      <c r="E803" s="150"/>
      <c r="F803" s="150"/>
      <c r="J803" s="151"/>
      <c r="K803" s="151"/>
      <c r="L803" s="151"/>
    </row>
    <row r="804" spans="2:12" ht="16.5" customHeight="1" x14ac:dyDescent="0.35">
      <c r="B804" s="150"/>
      <c r="C804" s="150"/>
      <c r="D804" s="150"/>
      <c r="E804" s="150"/>
      <c r="F804" s="150"/>
      <c r="J804" s="151"/>
      <c r="K804" s="151"/>
      <c r="L804" s="151"/>
    </row>
    <row r="805" spans="2:12" ht="16.5" customHeight="1" x14ac:dyDescent="0.35">
      <c r="B805" s="150"/>
      <c r="C805" s="150"/>
      <c r="D805" s="150"/>
      <c r="E805" s="150"/>
      <c r="F805" s="150"/>
      <c r="J805" s="151"/>
      <c r="K805" s="151"/>
      <c r="L805" s="151"/>
    </row>
    <row r="806" spans="2:12" ht="16.5" customHeight="1" x14ac:dyDescent="0.35">
      <c r="B806" s="150"/>
      <c r="C806" s="150"/>
      <c r="D806" s="150"/>
      <c r="E806" s="150"/>
      <c r="F806" s="150"/>
      <c r="J806" s="151"/>
      <c r="K806" s="151"/>
      <c r="L806" s="151"/>
    </row>
    <row r="807" spans="2:12" ht="16.5" customHeight="1" x14ac:dyDescent="0.35">
      <c r="B807" s="150"/>
      <c r="C807" s="150"/>
      <c r="D807" s="150"/>
      <c r="E807" s="150"/>
      <c r="F807" s="150"/>
      <c r="J807" s="151"/>
      <c r="K807" s="151"/>
      <c r="L807" s="151"/>
    </row>
    <row r="808" spans="2:12" ht="16.5" customHeight="1" x14ac:dyDescent="0.35">
      <c r="B808" s="150"/>
      <c r="C808" s="150"/>
      <c r="D808" s="150"/>
      <c r="E808" s="150"/>
      <c r="F808" s="150"/>
      <c r="J808" s="151"/>
      <c r="K808" s="151"/>
      <c r="L808" s="151"/>
    </row>
    <row r="809" spans="2:12" ht="16.5" customHeight="1" x14ac:dyDescent="0.35">
      <c r="B809" s="150"/>
      <c r="C809" s="150"/>
      <c r="D809" s="150"/>
      <c r="E809" s="150"/>
      <c r="F809" s="150"/>
      <c r="J809" s="151"/>
      <c r="K809" s="151"/>
      <c r="L809" s="151"/>
    </row>
    <row r="810" spans="2:12" ht="16.5" customHeight="1" x14ac:dyDescent="0.35">
      <c r="B810" s="150"/>
      <c r="C810" s="150"/>
      <c r="D810" s="150"/>
      <c r="E810" s="150"/>
      <c r="F810" s="150"/>
      <c r="J810" s="151"/>
      <c r="K810" s="151"/>
      <c r="L810" s="151"/>
    </row>
    <row r="811" spans="2:12" ht="16.5" customHeight="1" x14ac:dyDescent="0.35">
      <c r="B811" s="150"/>
      <c r="C811" s="150"/>
      <c r="D811" s="150"/>
      <c r="E811" s="150"/>
      <c r="F811" s="150"/>
      <c r="J811" s="151"/>
      <c r="K811" s="151"/>
      <c r="L811" s="151"/>
    </row>
    <row r="812" spans="2:12" ht="16.5" customHeight="1" x14ac:dyDescent="0.35">
      <c r="B812" s="150"/>
      <c r="C812" s="150"/>
      <c r="D812" s="150"/>
      <c r="E812" s="150"/>
      <c r="F812" s="150"/>
      <c r="J812" s="151"/>
      <c r="K812" s="151"/>
      <c r="L812" s="151"/>
    </row>
    <row r="813" spans="2:12" ht="16.5" customHeight="1" x14ac:dyDescent="0.35">
      <c r="B813" s="150"/>
      <c r="C813" s="150"/>
      <c r="D813" s="150"/>
      <c r="E813" s="150"/>
      <c r="F813" s="150"/>
      <c r="J813" s="151"/>
      <c r="K813" s="151"/>
      <c r="L813" s="151"/>
    </row>
    <row r="814" spans="2:12" ht="16.5" customHeight="1" x14ac:dyDescent="0.35">
      <c r="B814" s="150"/>
      <c r="C814" s="150"/>
      <c r="D814" s="150"/>
      <c r="E814" s="150"/>
      <c r="F814" s="150"/>
      <c r="J814" s="151"/>
      <c r="K814" s="151"/>
      <c r="L814" s="151"/>
    </row>
    <row r="815" spans="2:12" ht="16.5" customHeight="1" x14ac:dyDescent="0.35">
      <c r="B815" s="150"/>
      <c r="C815" s="150"/>
      <c r="D815" s="150"/>
      <c r="E815" s="150"/>
      <c r="F815" s="150"/>
      <c r="J815" s="151"/>
      <c r="K815" s="151"/>
      <c r="L815" s="151"/>
    </row>
    <row r="816" spans="2:12" ht="16.5" customHeight="1" x14ac:dyDescent="0.35">
      <c r="B816" s="150"/>
      <c r="C816" s="150"/>
      <c r="D816" s="150"/>
      <c r="E816" s="150"/>
      <c r="F816" s="150"/>
      <c r="J816" s="151"/>
      <c r="K816" s="151"/>
      <c r="L816" s="151"/>
    </row>
    <row r="817" spans="2:12" ht="16.5" customHeight="1" x14ac:dyDescent="0.35">
      <c r="B817" s="150"/>
      <c r="C817" s="150"/>
      <c r="D817" s="150"/>
      <c r="E817" s="150"/>
      <c r="F817" s="150"/>
      <c r="J817" s="151"/>
      <c r="K817" s="151"/>
      <c r="L817" s="151"/>
    </row>
    <row r="818" spans="2:12" ht="16.5" customHeight="1" x14ac:dyDescent="0.35">
      <c r="B818" s="150"/>
      <c r="C818" s="150"/>
      <c r="D818" s="150"/>
      <c r="E818" s="150"/>
      <c r="F818" s="150"/>
      <c r="J818" s="151"/>
      <c r="K818" s="151"/>
      <c r="L818" s="151"/>
    </row>
    <row r="819" spans="2:12" ht="16.5" customHeight="1" x14ac:dyDescent="0.35">
      <c r="B819" s="150"/>
      <c r="C819" s="150"/>
      <c r="D819" s="150"/>
      <c r="E819" s="150"/>
      <c r="F819" s="150"/>
      <c r="J819" s="151"/>
      <c r="K819" s="151"/>
      <c r="L819" s="151"/>
    </row>
    <row r="820" spans="2:12" ht="16.5" customHeight="1" x14ac:dyDescent="0.35">
      <c r="B820" s="150"/>
      <c r="C820" s="150"/>
      <c r="D820" s="150"/>
      <c r="E820" s="150"/>
      <c r="F820" s="150"/>
      <c r="J820" s="151"/>
      <c r="K820" s="151"/>
      <c r="L820" s="151"/>
    </row>
    <row r="821" spans="2:12" ht="16.5" customHeight="1" x14ac:dyDescent="0.35">
      <c r="B821" s="150"/>
      <c r="C821" s="150"/>
      <c r="D821" s="150"/>
      <c r="E821" s="150"/>
      <c r="F821" s="150"/>
      <c r="J821" s="151"/>
      <c r="K821" s="151"/>
      <c r="L821" s="151"/>
    </row>
    <row r="822" spans="2:12" ht="16.5" customHeight="1" x14ac:dyDescent="0.35">
      <c r="B822" s="150"/>
      <c r="C822" s="150"/>
      <c r="D822" s="150"/>
      <c r="E822" s="150"/>
      <c r="F822" s="150"/>
      <c r="J822" s="151"/>
      <c r="K822" s="151"/>
      <c r="L822" s="151"/>
    </row>
    <row r="823" spans="2:12" ht="16.5" customHeight="1" x14ac:dyDescent="0.35">
      <c r="B823" s="150"/>
      <c r="C823" s="150"/>
      <c r="D823" s="150"/>
      <c r="E823" s="150"/>
      <c r="F823" s="150"/>
      <c r="J823" s="151"/>
      <c r="K823" s="151"/>
      <c r="L823" s="151"/>
    </row>
    <row r="824" spans="2:12" ht="16.5" customHeight="1" x14ac:dyDescent="0.35">
      <c r="B824" s="150"/>
      <c r="C824" s="150"/>
      <c r="D824" s="150"/>
      <c r="E824" s="150"/>
      <c r="F824" s="150"/>
      <c r="J824" s="151"/>
      <c r="K824" s="151"/>
      <c r="L824" s="151"/>
    </row>
    <row r="825" spans="2:12" ht="16.5" customHeight="1" x14ac:dyDescent="0.35">
      <c r="B825" s="150"/>
      <c r="C825" s="150"/>
      <c r="D825" s="150"/>
      <c r="E825" s="150"/>
      <c r="F825" s="150"/>
      <c r="J825" s="151"/>
      <c r="K825" s="151"/>
      <c r="L825" s="151"/>
    </row>
    <row r="826" spans="2:12" ht="16.5" customHeight="1" x14ac:dyDescent="0.35">
      <c r="B826" s="150"/>
      <c r="C826" s="150"/>
      <c r="D826" s="150"/>
      <c r="E826" s="150"/>
      <c r="F826" s="150"/>
      <c r="J826" s="151"/>
      <c r="K826" s="151"/>
      <c r="L826" s="151"/>
    </row>
    <row r="827" spans="2:12" ht="16.5" customHeight="1" x14ac:dyDescent="0.35">
      <c r="B827" s="150"/>
      <c r="C827" s="150"/>
      <c r="D827" s="150"/>
      <c r="E827" s="150"/>
      <c r="F827" s="150"/>
      <c r="J827" s="151"/>
      <c r="K827" s="151"/>
      <c r="L827" s="151"/>
    </row>
    <row r="828" spans="2:12" ht="16.5" customHeight="1" x14ac:dyDescent="0.35">
      <c r="B828" s="150"/>
      <c r="C828" s="150"/>
      <c r="D828" s="150"/>
      <c r="E828" s="150"/>
      <c r="F828" s="150"/>
      <c r="J828" s="151"/>
      <c r="K828" s="151"/>
      <c r="L828" s="151"/>
    </row>
    <row r="829" spans="2:12" ht="16.5" customHeight="1" x14ac:dyDescent="0.35">
      <c r="B829" s="150"/>
      <c r="C829" s="150"/>
      <c r="D829" s="150"/>
      <c r="E829" s="150"/>
      <c r="F829" s="150"/>
      <c r="J829" s="151"/>
      <c r="K829" s="151"/>
      <c r="L829" s="151"/>
    </row>
    <row r="830" spans="2:12" ht="16.5" customHeight="1" x14ac:dyDescent="0.35">
      <c r="B830" s="150"/>
      <c r="C830" s="150"/>
      <c r="D830" s="150"/>
      <c r="E830" s="150"/>
      <c r="F830" s="150"/>
      <c r="J830" s="151"/>
      <c r="K830" s="151"/>
      <c r="L830" s="151"/>
    </row>
    <row r="831" spans="2:12" ht="16.5" customHeight="1" x14ac:dyDescent="0.35">
      <c r="B831" s="150"/>
      <c r="C831" s="150"/>
      <c r="D831" s="150"/>
      <c r="E831" s="150"/>
      <c r="F831" s="150"/>
      <c r="J831" s="151"/>
      <c r="K831" s="151"/>
      <c r="L831" s="151"/>
    </row>
    <row r="832" spans="2:12" ht="16.5" customHeight="1" x14ac:dyDescent="0.35">
      <c r="B832" s="150"/>
      <c r="C832" s="150"/>
      <c r="D832" s="150"/>
      <c r="E832" s="150"/>
      <c r="F832" s="150"/>
      <c r="J832" s="151"/>
      <c r="K832" s="151"/>
      <c r="L832" s="151"/>
    </row>
    <row r="833" spans="2:12" ht="16.5" customHeight="1" x14ac:dyDescent="0.35">
      <c r="B833" s="150"/>
      <c r="C833" s="150"/>
      <c r="D833" s="150"/>
      <c r="E833" s="150"/>
      <c r="F833" s="150"/>
      <c r="J833" s="151"/>
      <c r="K833" s="151"/>
      <c r="L833" s="151"/>
    </row>
    <row r="834" spans="2:12" ht="16.5" customHeight="1" x14ac:dyDescent="0.35">
      <c r="B834" s="150"/>
      <c r="C834" s="150"/>
      <c r="D834" s="150"/>
      <c r="E834" s="150"/>
      <c r="F834" s="150"/>
      <c r="J834" s="151"/>
      <c r="K834" s="151"/>
      <c r="L834" s="151"/>
    </row>
    <row r="835" spans="2:12" ht="16.5" customHeight="1" x14ac:dyDescent="0.35">
      <c r="B835" s="150"/>
      <c r="C835" s="150"/>
      <c r="D835" s="150"/>
      <c r="E835" s="150"/>
      <c r="F835" s="150"/>
      <c r="J835" s="151"/>
      <c r="K835" s="151"/>
      <c r="L835" s="151"/>
    </row>
    <row r="836" spans="2:12" ht="16.5" customHeight="1" x14ac:dyDescent="0.35">
      <c r="B836" s="150"/>
      <c r="C836" s="150"/>
      <c r="D836" s="150"/>
      <c r="E836" s="150"/>
      <c r="F836" s="150"/>
      <c r="J836" s="151"/>
      <c r="K836" s="151"/>
      <c r="L836" s="151"/>
    </row>
    <row r="837" spans="2:12" ht="16.5" customHeight="1" x14ac:dyDescent="0.35">
      <c r="B837" s="150"/>
      <c r="C837" s="150"/>
      <c r="D837" s="150"/>
      <c r="E837" s="150"/>
      <c r="F837" s="150"/>
      <c r="J837" s="151"/>
      <c r="K837" s="151"/>
      <c r="L837" s="151"/>
    </row>
    <row r="838" spans="2:12" ht="16.5" customHeight="1" x14ac:dyDescent="0.35">
      <c r="B838" s="150"/>
      <c r="C838" s="150"/>
      <c r="D838" s="150"/>
      <c r="E838" s="150"/>
      <c r="F838" s="150"/>
      <c r="J838" s="151"/>
      <c r="K838" s="151"/>
      <c r="L838" s="151"/>
    </row>
    <row r="839" spans="2:12" ht="16.5" customHeight="1" x14ac:dyDescent="0.35">
      <c r="B839" s="150"/>
      <c r="C839" s="150"/>
      <c r="D839" s="150"/>
      <c r="E839" s="150"/>
      <c r="F839" s="150"/>
      <c r="J839" s="151"/>
      <c r="K839" s="151"/>
      <c r="L839" s="151"/>
    </row>
    <row r="840" spans="2:12" ht="16.5" customHeight="1" x14ac:dyDescent="0.35">
      <c r="B840" s="150"/>
      <c r="C840" s="150"/>
      <c r="D840" s="150"/>
      <c r="E840" s="150"/>
      <c r="F840" s="150"/>
      <c r="J840" s="151"/>
      <c r="K840" s="151"/>
      <c r="L840" s="151"/>
    </row>
    <row r="841" spans="2:12" ht="16.5" customHeight="1" x14ac:dyDescent="0.35">
      <c r="B841" s="150"/>
      <c r="C841" s="150"/>
      <c r="D841" s="150"/>
      <c r="E841" s="150"/>
      <c r="F841" s="150"/>
      <c r="J841" s="151"/>
      <c r="K841" s="151"/>
      <c r="L841" s="151"/>
    </row>
    <row r="842" spans="2:12" ht="16.5" customHeight="1" x14ac:dyDescent="0.35">
      <c r="B842" s="150"/>
      <c r="C842" s="150"/>
      <c r="D842" s="150"/>
      <c r="E842" s="150"/>
      <c r="F842" s="150"/>
      <c r="J842" s="151"/>
      <c r="K842" s="151"/>
      <c r="L842" s="151"/>
    </row>
    <row r="843" spans="2:12" ht="16.5" customHeight="1" x14ac:dyDescent="0.35">
      <c r="B843" s="150"/>
      <c r="C843" s="150"/>
      <c r="D843" s="150"/>
      <c r="E843" s="150"/>
      <c r="F843" s="150"/>
      <c r="J843" s="151"/>
      <c r="K843" s="151"/>
      <c r="L843" s="151"/>
    </row>
    <row r="844" spans="2:12" ht="16.5" customHeight="1" x14ac:dyDescent="0.35">
      <c r="B844" s="150"/>
      <c r="C844" s="150"/>
      <c r="D844" s="150"/>
      <c r="E844" s="150"/>
      <c r="F844" s="150"/>
      <c r="J844" s="151"/>
      <c r="K844" s="151"/>
      <c r="L844" s="151"/>
    </row>
    <row r="845" spans="2:12" ht="16.5" customHeight="1" x14ac:dyDescent="0.35">
      <c r="B845" s="150"/>
      <c r="C845" s="150"/>
      <c r="D845" s="150"/>
      <c r="E845" s="150"/>
      <c r="F845" s="150"/>
      <c r="J845" s="151"/>
      <c r="K845" s="151"/>
      <c r="L845" s="151"/>
    </row>
    <row r="846" spans="2:12" ht="16.5" customHeight="1" x14ac:dyDescent="0.35">
      <c r="B846" s="150"/>
      <c r="C846" s="150"/>
      <c r="D846" s="150"/>
      <c r="E846" s="150"/>
      <c r="F846" s="150"/>
      <c r="J846" s="151"/>
      <c r="K846" s="151"/>
      <c r="L846" s="151"/>
    </row>
    <row r="847" spans="2:12" ht="16.5" customHeight="1" x14ac:dyDescent="0.35">
      <c r="B847" s="150"/>
      <c r="C847" s="150"/>
      <c r="D847" s="150"/>
      <c r="E847" s="150"/>
      <c r="F847" s="150"/>
      <c r="J847" s="151"/>
      <c r="K847" s="151"/>
      <c r="L847" s="151"/>
    </row>
    <row r="848" spans="2:12" ht="16.5" customHeight="1" x14ac:dyDescent="0.35">
      <c r="B848" s="150"/>
      <c r="C848" s="150"/>
      <c r="D848" s="150"/>
      <c r="E848" s="150"/>
      <c r="F848" s="150"/>
      <c r="J848" s="151"/>
      <c r="K848" s="151"/>
      <c r="L848" s="151"/>
    </row>
    <row r="849" spans="2:12" ht="16.5" customHeight="1" x14ac:dyDescent="0.35">
      <c r="B849" s="150"/>
      <c r="C849" s="150"/>
      <c r="D849" s="150"/>
      <c r="E849" s="150"/>
      <c r="F849" s="150"/>
      <c r="J849" s="151"/>
      <c r="K849" s="151"/>
      <c r="L849" s="151"/>
    </row>
    <row r="850" spans="2:12" ht="16.5" customHeight="1" x14ac:dyDescent="0.35">
      <c r="B850" s="150"/>
      <c r="C850" s="150"/>
      <c r="D850" s="150"/>
      <c r="E850" s="150"/>
      <c r="F850" s="150"/>
      <c r="J850" s="151"/>
      <c r="K850" s="151"/>
      <c r="L850" s="151"/>
    </row>
    <row r="851" spans="2:12" ht="16.5" customHeight="1" x14ac:dyDescent="0.35">
      <c r="B851" s="150"/>
      <c r="C851" s="150"/>
      <c r="D851" s="150"/>
      <c r="E851" s="150"/>
      <c r="F851" s="150"/>
      <c r="J851" s="151"/>
      <c r="K851" s="151"/>
      <c r="L851" s="151"/>
    </row>
    <row r="852" spans="2:12" ht="16.5" customHeight="1" x14ac:dyDescent="0.35">
      <c r="B852" s="150"/>
      <c r="C852" s="150"/>
      <c r="D852" s="150"/>
      <c r="E852" s="150"/>
      <c r="F852" s="150"/>
      <c r="J852" s="151"/>
      <c r="K852" s="151"/>
      <c r="L852" s="151"/>
    </row>
    <row r="853" spans="2:12" ht="16.5" customHeight="1" x14ac:dyDescent="0.35">
      <c r="B853" s="150"/>
      <c r="C853" s="150"/>
      <c r="D853" s="150"/>
      <c r="E853" s="150"/>
      <c r="F853" s="150"/>
      <c r="J853" s="151"/>
      <c r="K853" s="151"/>
      <c r="L853" s="151"/>
    </row>
    <row r="854" spans="2:12" ht="16.5" customHeight="1" x14ac:dyDescent="0.35">
      <c r="B854" s="150"/>
      <c r="C854" s="150"/>
      <c r="D854" s="150"/>
      <c r="E854" s="150"/>
      <c r="F854" s="150"/>
      <c r="J854" s="151"/>
      <c r="K854" s="151"/>
      <c r="L854" s="151"/>
    </row>
    <row r="855" spans="2:12" ht="16.5" customHeight="1" x14ac:dyDescent="0.35">
      <c r="B855" s="150"/>
      <c r="C855" s="150"/>
      <c r="D855" s="150"/>
      <c r="E855" s="150"/>
      <c r="F855" s="150"/>
      <c r="J855" s="151"/>
      <c r="K855" s="151"/>
      <c r="L855" s="151"/>
    </row>
    <row r="856" spans="2:12" ht="16.5" customHeight="1" x14ac:dyDescent="0.35">
      <c r="B856" s="150"/>
      <c r="C856" s="150"/>
      <c r="D856" s="150"/>
      <c r="E856" s="150"/>
      <c r="F856" s="150"/>
      <c r="J856" s="151"/>
      <c r="K856" s="151"/>
      <c r="L856" s="151"/>
    </row>
    <row r="857" spans="2:12" ht="16.5" customHeight="1" x14ac:dyDescent="0.35">
      <c r="B857" s="150"/>
      <c r="C857" s="150"/>
      <c r="D857" s="150"/>
      <c r="E857" s="150"/>
      <c r="F857" s="150"/>
      <c r="J857" s="151"/>
      <c r="K857" s="151"/>
      <c r="L857" s="151"/>
    </row>
    <row r="858" spans="2:12" ht="16.5" customHeight="1" x14ac:dyDescent="0.35">
      <c r="B858" s="150"/>
      <c r="C858" s="150"/>
      <c r="D858" s="150"/>
      <c r="E858" s="150"/>
      <c r="F858" s="150"/>
      <c r="J858" s="151"/>
      <c r="K858" s="151"/>
      <c r="L858" s="151"/>
    </row>
    <row r="859" spans="2:12" ht="16.5" customHeight="1" x14ac:dyDescent="0.35">
      <c r="B859" s="150"/>
      <c r="C859" s="150"/>
      <c r="D859" s="150"/>
      <c r="E859" s="150"/>
      <c r="F859" s="150"/>
      <c r="J859" s="151"/>
      <c r="K859" s="151"/>
      <c r="L859" s="151"/>
    </row>
    <row r="860" spans="2:12" ht="16.5" customHeight="1" x14ac:dyDescent="0.35">
      <c r="B860" s="150"/>
      <c r="C860" s="150"/>
      <c r="D860" s="150"/>
      <c r="E860" s="150"/>
      <c r="F860" s="150"/>
      <c r="J860" s="151"/>
      <c r="K860" s="151"/>
      <c r="L860" s="151"/>
    </row>
    <row r="861" spans="2:12" ht="16.5" customHeight="1" x14ac:dyDescent="0.35">
      <c r="B861" s="150"/>
      <c r="C861" s="150"/>
      <c r="D861" s="150"/>
      <c r="E861" s="150"/>
      <c r="F861" s="150"/>
      <c r="J861" s="151"/>
      <c r="K861" s="151"/>
      <c r="L861" s="151"/>
    </row>
    <row r="862" spans="2:12" ht="16.5" customHeight="1" x14ac:dyDescent="0.35">
      <c r="B862" s="150"/>
      <c r="C862" s="150"/>
      <c r="D862" s="150"/>
      <c r="E862" s="150"/>
      <c r="F862" s="150"/>
      <c r="J862" s="151"/>
      <c r="K862" s="151"/>
      <c r="L862" s="151"/>
    </row>
    <row r="863" spans="2:12" ht="16.5" customHeight="1" x14ac:dyDescent="0.35">
      <c r="B863" s="150"/>
      <c r="C863" s="150"/>
      <c r="D863" s="150"/>
      <c r="E863" s="150"/>
      <c r="F863" s="150"/>
      <c r="J863" s="151"/>
      <c r="K863" s="151"/>
      <c r="L863" s="151"/>
    </row>
    <row r="864" spans="2:12" ht="16.5" customHeight="1" x14ac:dyDescent="0.35">
      <c r="B864" s="150"/>
      <c r="C864" s="150"/>
      <c r="D864" s="150"/>
      <c r="E864" s="150"/>
      <c r="F864" s="150"/>
      <c r="J864" s="151"/>
      <c r="K864" s="151"/>
      <c r="L864" s="151"/>
    </row>
    <row r="865" spans="2:12" ht="16.5" customHeight="1" x14ac:dyDescent="0.35">
      <c r="B865" s="150"/>
      <c r="C865" s="150"/>
      <c r="D865" s="150"/>
      <c r="E865" s="150"/>
      <c r="F865" s="150"/>
      <c r="J865" s="151"/>
      <c r="K865" s="151"/>
      <c r="L865" s="151"/>
    </row>
    <row r="866" spans="2:12" ht="16.5" customHeight="1" x14ac:dyDescent="0.35">
      <c r="B866" s="150"/>
      <c r="C866" s="150"/>
      <c r="D866" s="150"/>
      <c r="E866" s="150"/>
      <c r="F866" s="150"/>
      <c r="J866" s="151"/>
      <c r="K866" s="151"/>
      <c r="L866" s="151"/>
    </row>
    <row r="867" spans="2:12" ht="16.5" customHeight="1" x14ac:dyDescent="0.35">
      <c r="B867" s="150"/>
      <c r="C867" s="150"/>
      <c r="D867" s="150"/>
      <c r="E867" s="150"/>
      <c r="F867" s="150"/>
      <c r="J867" s="151"/>
      <c r="K867" s="151"/>
      <c r="L867" s="151"/>
    </row>
    <row r="868" spans="2:12" ht="16.5" customHeight="1" x14ac:dyDescent="0.35">
      <c r="B868" s="150"/>
      <c r="C868" s="150"/>
      <c r="D868" s="150"/>
      <c r="E868" s="150"/>
      <c r="F868" s="150"/>
      <c r="J868" s="151"/>
      <c r="K868" s="151"/>
      <c r="L868" s="151"/>
    </row>
    <row r="869" spans="2:12" ht="16.5" customHeight="1" x14ac:dyDescent="0.35">
      <c r="B869" s="150"/>
      <c r="C869" s="150"/>
      <c r="D869" s="150"/>
      <c r="E869" s="150"/>
      <c r="F869" s="150"/>
      <c r="J869" s="151"/>
      <c r="K869" s="151"/>
      <c r="L869" s="151"/>
    </row>
    <row r="870" spans="2:12" ht="16.5" customHeight="1" x14ac:dyDescent="0.35">
      <c r="B870" s="150"/>
      <c r="C870" s="150"/>
      <c r="D870" s="150"/>
      <c r="E870" s="150"/>
      <c r="F870" s="150"/>
      <c r="J870" s="151"/>
      <c r="K870" s="151"/>
      <c r="L870" s="151"/>
    </row>
    <row r="871" spans="2:12" ht="16.5" customHeight="1" x14ac:dyDescent="0.35">
      <c r="B871" s="150"/>
      <c r="C871" s="150"/>
      <c r="D871" s="150"/>
      <c r="E871" s="150"/>
      <c r="F871" s="150"/>
      <c r="J871" s="151"/>
      <c r="K871" s="151"/>
      <c r="L871" s="151"/>
    </row>
    <row r="872" spans="2:12" ht="16.5" customHeight="1" x14ac:dyDescent="0.35">
      <c r="B872" s="150"/>
      <c r="C872" s="150"/>
      <c r="D872" s="150"/>
      <c r="E872" s="150"/>
      <c r="F872" s="150"/>
      <c r="J872" s="151"/>
      <c r="K872" s="151"/>
      <c r="L872" s="151"/>
    </row>
    <row r="873" spans="2:12" ht="16.5" customHeight="1" x14ac:dyDescent="0.35">
      <c r="B873" s="150"/>
      <c r="C873" s="150"/>
      <c r="D873" s="150"/>
      <c r="E873" s="150"/>
      <c r="F873" s="150"/>
      <c r="J873" s="151"/>
      <c r="K873" s="151"/>
      <c r="L873" s="151"/>
    </row>
    <row r="874" spans="2:12" ht="16.5" customHeight="1" x14ac:dyDescent="0.35">
      <c r="B874" s="150"/>
      <c r="C874" s="150"/>
      <c r="D874" s="150"/>
      <c r="E874" s="150"/>
      <c r="F874" s="150"/>
      <c r="J874" s="151"/>
      <c r="K874" s="151"/>
      <c r="L874" s="151"/>
    </row>
    <row r="875" spans="2:12" ht="16.5" customHeight="1" x14ac:dyDescent="0.35">
      <c r="B875" s="150"/>
      <c r="C875" s="150"/>
      <c r="D875" s="150"/>
      <c r="E875" s="150"/>
      <c r="F875" s="150"/>
      <c r="J875" s="151"/>
      <c r="K875" s="151"/>
      <c r="L875" s="151"/>
    </row>
    <row r="876" spans="2:12" ht="16.5" customHeight="1" x14ac:dyDescent="0.35">
      <c r="B876" s="150"/>
      <c r="C876" s="150"/>
      <c r="D876" s="150"/>
      <c r="E876" s="150"/>
      <c r="F876" s="150"/>
      <c r="J876" s="151"/>
      <c r="K876" s="151"/>
      <c r="L876" s="151"/>
    </row>
    <row r="877" spans="2:12" ht="16.5" customHeight="1" x14ac:dyDescent="0.35">
      <c r="B877" s="150"/>
      <c r="C877" s="150"/>
      <c r="D877" s="150"/>
      <c r="E877" s="150"/>
      <c r="F877" s="150"/>
      <c r="J877" s="151"/>
      <c r="K877" s="151"/>
      <c r="L877" s="151"/>
    </row>
    <row r="878" spans="2:12" ht="16.5" customHeight="1" x14ac:dyDescent="0.35">
      <c r="B878" s="150"/>
      <c r="C878" s="150"/>
      <c r="D878" s="150"/>
      <c r="E878" s="150"/>
      <c r="F878" s="150"/>
      <c r="J878" s="151"/>
      <c r="K878" s="151"/>
      <c r="L878" s="151"/>
    </row>
    <row r="879" spans="2:12" ht="16.5" customHeight="1" x14ac:dyDescent="0.35">
      <c r="B879" s="150"/>
      <c r="C879" s="150"/>
      <c r="D879" s="150"/>
      <c r="E879" s="150"/>
      <c r="F879" s="150"/>
      <c r="J879" s="151"/>
      <c r="K879" s="151"/>
      <c r="L879" s="151"/>
    </row>
    <row r="880" spans="2:12" ht="16.5" customHeight="1" x14ac:dyDescent="0.35">
      <c r="B880" s="150"/>
      <c r="C880" s="150"/>
      <c r="D880" s="150"/>
      <c r="E880" s="150"/>
      <c r="F880" s="150"/>
      <c r="J880" s="151"/>
      <c r="K880" s="151"/>
      <c r="L880" s="151"/>
    </row>
    <row r="881" spans="2:12" ht="16.5" customHeight="1" x14ac:dyDescent="0.35">
      <c r="B881" s="150"/>
      <c r="C881" s="150"/>
      <c r="D881" s="150"/>
      <c r="E881" s="150"/>
      <c r="F881" s="150"/>
      <c r="J881" s="151"/>
      <c r="K881" s="151"/>
      <c r="L881" s="151"/>
    </row>
    <row r="882" spans="2:12" ht="16.5" customHeight="1" x14ac:dyDescent="0.35">
      <c r="B882" s="150"/>
      <c r="C882" s="150"/>
      <c r="D882" s="150"/>
      <c r="E882" s="150"/>
      <c r="F882" s="150"/>
      <c r="J882" s="151"/>
      <c r="K882" s="151"/>
      <c r="L882" s="151"/>
    </row>
    <row r="883" spans="2:12" ht="16.5" customHeight="1" x14ac:dyDescent="0.35">
      <c r="B883" s="150"/>
      <c r="C883" s="150"/>
      <c r="D883" s="150"/>
      <c r="E883" s="150"/>
      <c r="F883" s="150"/>
      <c r="J883" s="151"/>
      <c r="K883" s="151"/>
      <c r="L883" s="151"/>
    </row>
    <row r="884" spans="2:12" ht="16.5" customHeight="1" x14ac:dyDescent="0.35">
      <c r="B884" s="150"/>
      <c r="C884" s="150"/>
      <c r="D884" s="150"/>
      <c r="E884" s="150"/>
      <c r="F884" s="150"/>
      <c r="J884" s="151"/>
      <c r="K884" s="151"/>
      <c r="L884" s="151"/>
    </row>
    <row r="885" spans="2:12" ht="16.5" customHeight="1" x14ac:dyDescent="0.35">
      <c r="B885" s="150"/>
      <c r="C885" s="150"/>
      <c r="D885" s="150"/>
      <c r="E885" s="150"/>
      <c r="F885" s="150"/>
      <c r="J885" s="151"/>
      <c r="K885" s="151"/>
      <c r="L885" s="151"/>
    </row>
    <row r="886" spans="2:12" ht="16.5" customHeight="1" x14ac:dyDescent="0.35">
      <c r="B886" s="150"/>
      <c r="C886" s="150"/>
      <c r="D886" s="150"/>
      <c r="E886" s="150"/>
      <c r="F886" s="150"/>
      <c r="J886" s="151"/>
      <c r="K886" s="151"/>
      <c r="L886" s="151"/>
    </row>
    <row r="887" spans="2:12" ht="16.5" customHeight="1" x14ac:dyDescent="0.35">
      <c r="B887" s="150"/>
      <c r="C887" s="150"/>
      <c r="D887" s="150"/>
      <c r="E887" s="150"/>
      <c r="F887" s="150"/>
      <c r="J887" s="151"/>
      <c r="K887" s="151"/>
      <c r="L887" s="151"/>
    </row>
    <row r="888" spans="2:12" ht="16.5" customHeight="1" x14ac:dyDescent="0.35">
      <c r="B888" s="150"/>
      <c r="C888" s="150"/>
      <c r="D888" s="150"/>
      <c r="E888" s="150"/>
      <c r="F888" s="150"/>
      <c r="J888" s="151"/>
      <c r="K888" s="151"/>
      <c r="L888" s="151"/>
    </row>
    <row r="889" spans="2:12" ht="16.5" customHeight="1" x14ac:dyDescent="0.35">
      <c r="B889" s="150"/>
      <c r="C889" s="150"/>
      <c r="D889" s="150"/>
      <c r="E889" s="150"/>
      <c r="F889" s="150"/>
      <c r="J889" s="151"/>
      <c r="K889" s="151"/>
      <c r="L889" s="151"/>
    </row>
    <row r="890" spans="2:12" ht="16.5" customHeight="1" x14ac:dyDescent="0.35">
      <c r="B890" s="150"/>
      <c r="C890" s="150"/>
      <c r="D890" s="150"/>
      <c r="E890" s="150"/>
      <c r="F890" s="150"/>
      <c r="J890" s="151"/>
      <c r="K890" s="151"/>
      <c r="L890" s="151"/>
    </row>
    <row r="891" spans="2:12" ht="16.5" customHeight="1" x14ac:dyDescent="0.35">
      <c r="B891" s="150"/>
      <c r="C891" s="150"/>
      <c r="D891" s="150"/>
      <c r="E891" s="150"/>
      <c r="F891" s="150"/>
      <c r="J891" s="151"/>
      <c r="K891" s="151"/>
      <c r="L891" s="151"/>
    </row>
    <row r="892" spans="2:12" ht="16.5" customHeight="1" x14ac:dyDescent="0.35">
      <c r="B892" s="150"/>
      <c r="C892" s="150"/>
      <c r="D892" s="150"/>
      <c r="E892" s="150"/>
      <c r="F892" s="150"/>
      <c r="J892" s="151"/>
      <c r="K892" s="151"/>
      <c r="L892" s="151"/>
    </row>
    <row r="893" spans="2:12" ht="16.5" customHeight="1" x14ac:dyDescent="0.35">
      <c r="B893" s="150"/>
      <c r="C893" s="150"/>
      <c r="D893" s="150"/>
      <c r="E893" s="150"/>
      <c r="F893" s="150"/>
      <c r="J893" s="151"/>
      <c r="K893" s="151"/>
      <c r="L893" s="151"/>
    </row>
    <row r="894" spans="2:12" ht="16.5" customHeight="1" x14ac:dyDescent="0.35">
      <c r="B894" s="150"/>
      <c r="C894" s="150"/>
      <c r="D894" s="150"/>
      <c r="E894" s="150"/>
      <c r="F894" s="150"/>
      <c r="J894" s="151"/>
      <c r="K894" s="151"/>
      <c r="L894" s="151"/>
    </row>
    <row r="895" spans="2:12" ht="16.5" customHeight="1" x14ac:dyDescent="0.35">
      <c r="B895" s="150"/>
      <c r="C895" s="150"/>
      <c r="D895" s="150"/>
      <c r="E895" s="150"/>
      <c r="F895" s="150"/>
      <c r="J895" s="151"/>
      <c r="K895" s="151"/>
      <c r="L895" s="151"/>
    </row>
    <row r="896" spans="2:12" ht="16.5" customHeight="1" x14ac:dyDescent="0.35">
      <c r="B896" s="150"/>
      <c r="C896" s="150"/>
      <c r="D896" s="150"/>
      <c r="E896" s="150"/>
      <c r="F896" s="150"/>
      <c r="J896" s="151"/>
      <c r="K896" s="151"/>
      <c r="L896" s="151"/>
    </row>
    <row r="897" spans="2:12" ht="16.5" customHeight="1" x14ac:dyDescent="0.35">
      <c r="B897" s="150"/>
      <c r="C897" s="150"/>
      <c r="D897" s="150"/>
      <c r="E897" s="150"/>
      <c r="F897" s="150"/>
      <c r="J897" s="151"/>
      <c r="K897" s="151"/>
      <c r="L897" s="151"/>
    </row>
    <row r="898" spans="2:12" ht="16.5" customHeight="1" x14ac:dyDescent="0.35">
      <c r="B898" s="150"/>
      <c r="C898" s="150"/>
      <c r="D898" s="150"/>
      <c r="E898" s="150"/>
      <c r="F898" s="150"/>
      <c r="J898" s="151"/>
      <c r="K898" s="151"/>
      <c r="L898" s="151"/>
    </row>
    <row r="899" spans="2:12" ht="16.5" customHeight="1" x14ac:dyDescent="0.35">
      <c r="B899" s="150"/>
      <c r="C899" s="150"/>
      <c r="D899" s="150"/>
      <c r="E899" s="150"/>
      <c r="F899" s="150"/>
      <c r="J899" s="151"/>
      <c r="K899" s="151"/>
      <c r="L899" s="151"/>
    </row>
    <row r="900" spans="2:12" ht="16.5" customHeight="1" x14ac:dyDescent="0.35">
      <c r="B900" s="150"/>
      <c r="C900" s="150"/>
      <c r="D900" s="150"/>
      <c r="E900" s="150"/>
      <c r="F900" s="150"/>
      <c r="J900" s="151"/>
      <c r="K900" s="151"/>
      <c r="L900" s="151"/>
    </row>
    <row r="901" spans="2:12" ht="16.5" customHeight="1" x14ac:dyDescent="0.35">
      <c r="B901" s="150"/>
      <c r="C901" s="150"/>
      <c r="D901" s="150"/>
      <c r="E901" s="150"/>
      <c r="F901" s="150"/>
      <c r="J901" s="151"/>
      <c r="K901" s="151"/>
      <c r="L901" s="151"/>
    </row>
    <row r="902" spans="2:12" ht="16.5" customHeight="1" x14ac:dyDescent="0.35">
      <c r="B902" s="150"/>
      <c r="C902" s="150"/>
      <c r="D902" s="150"/>
      <c r="E902" s="150"/>
      <c r="F902" s="150"/>
      <c r="J902" s="151"/>
      <c r="K902" s="151"/>
      <c r="L902" s="151"/>
    </row>
    <row r="903" spans="2:12" ht="16.5" customHeight="1" x14ac:dyDescent="0.35">
      <c r="B903" s="150"/>
      <c r="C903" s="150"/>
      <c r="D903" s="150"/>
      <c r="E903" s="150"/>
      <c r="F903" s="150"/>
      <c r="J903" s="151"/>
      <c r="K903" s="151"/>
      <c r="L903" s="151"/>
    </row>
    <row r="904" spans="2:12" ht="16.5" customHeight="1" x14ac:dyDescent="0.35">
      <c r="B904" s="150"/>
      <c r="C904" s="150"/>
      <c r="D904" s="150"/>
      <c r="E904" s="150"/>
      <c r="F904" s="150"/>
      <c r="J904" s="151"/>
      <c r="K904" s="151"/>
      <c r="L904" s="151"/>
    </row>
    <row r="905" spans="2:12" ht="16.5" customHeight="1" x14ac:dyDescent="0.35">
      <c r="B905" s="150"/>
      <c r="C905" s="150"/>
      <c r="D905" s="150"/>
      <c r="E905" s="150"/>
      <c r="F905" s="150"/>
      <c r="J905" s="151"/>
      <c r="K905" s="151"/>
      <c r="L905" s="151"/>
    </row>
    <row r="906" spans="2:12" ht="16.5" customHeight="1" x14ac:dyDescent="0.35">
      <c r="B906" s="150"/>
      <c r="C906" s="150"/>
      <c r="D906" s="150"/>
      <c r="E906" s="150"/>
      <c r="F906" s="150"/>
      <c r="J906" s="151"/>
      <c r="K906" s="151"/>
      <c r="L906" s="151"/>
    </row>
    <row r="907" spans="2:12" ht="16.5" customHeight="1" x14ac:dyDescent="0.35">
      <c r="B907" s="150"/>
      <c r="C907" s="150"/>
      <c r="D907" s="150"/>
      <c r="E907" s="150"/>
      <c r="F907" s="150"/>
      <c r="J907" s="151"/>
      <c r="K907" s="151"/>
      <c r="L907" s="151"/>
    </row>
    <row r="908" spans="2:12" ht="16.5" customHeight="1" x14ac:dyDescent="0.35">
      <c r="B908" s="150"/>
      <c r="C908" s="150"/>
      <c r="D908" s="150"/>
      <c r="E908" s="150"/>
      <c r="F908" s="150"/>
      <c r="J908" s="151"/>
      <c r="K908" s="151"/>
      <c r="L908" s="151"/>
    </row>
    <row r="909" spans="2:12" ht="16.5" customHeight="1" x14ac:dyDescent="0.35">
      <c r="B909" s="150"/>
      <c r="C909" s="150"/>
      <c r="D909" s="150"/>
      <c r="E909" s="150"/>
      <c r="F909" s="150"/>
      <c r="J909" s="151"/>
      <c r="K909" s="151"/>
      <c r="L909" s="151"/>
    </row>
    <row r="910" spans="2:12" ht="16.5" customHeight="1" x14ac:dyDescent="0.35">
      <c r="B910" s="150"/>
      <c r="C910" s="150"/>
      <c r="D910" s="150"/>
      <c r="E910" s="150"/>
      <c r="F910" s="150"/>
      <c r="J910" s="151"/>
      <c r="K910" s="151"/>
      <c r="L910" s="151"/>
    </row>
    <row r="911" spans="2:12" ht="16.5" customHeight="1" x14ac:dyDescent="0.35">
      <c r="B911" s="150"/>
      <c r="C911" s="150"/>
      <c r="D911" s="150"/>
      <c r="E911" s="150"/>
      <c r="F911" s="150"/>
      <c r="J911" s="151"/>
      <c r="K911" s="151"/>
      <c r="L911" s="151"/>
    </row>
    <row r="912" spans="2:12" ht="16.5" customHeight="1" x14ac:dyDescent="0.35">
      <c r="B912" s="150"/>
      <c r="C912" s="150"/>
      <c r="D912" s="150"/>
      <c r="E912" s="150"/>
      <c r="F912" s="150"/>
      <c r="J912" s="151"/>
      <c r="K912" s="151"/>
      <c r="L912" s="151"/>
    </row>
    <row r="913" spans="2:12" ht="16.5" customHeight="1" x14ac:dyDescent="0.35">
      <c r="B913" s="150"/>
      <c r="C913" s="150"/>
      <c r="D913" s="150"/>
      <c r="E913" s="150"/>
      <c r="F913" s="150"/>
      <c r="J913" s="151"/>
      <c r="K913" s="151"/>
      <c r="L913" s="151"/>
    </row>
    <row r="914" spans="2:12" ht="16.5" customHeight="1" x14ac:dyDescent="0.35">
      <c r="B914" s="150"/>
      <c r="C914" s="150"/>
      <c r="D914" s="150"/>
      <c r="E914" s="150"/>
      <c r="F914" s="150"/>
      <c r="J914" s="151"/>
      <c r="K914" s="151"/>
      <c r="L914" s="151"/>
    </row>
    <row r="915" spans="2:12" ht="16.5" customHeight="1" x14ac:dyDescent="0.35">
      <c r="B915" s="150"/>
      <c r="C915" s="150"/>
      <c r="D915" s="150"/>
      <c r="E915" s="150"/>
      <c r="F915" s="150"/>
      <c r="J915" s="151"/>
      <c r="K915" s="151"/>
      <c r="L915" s="151"/>
    </row>
    <row r="916" spans="2:12" ht="16.5" customHeight="1" x14ac:dyDescent="0.35">
      <c r="B916" s="150"/>
      <c r="C916" s="150"/>
      <c r="D916" s="150"/>
      <c r="E916" s="150"/>
      <c r="F916" s="150"/>
      <c r="J916" s="151"/>
      <c r="K916" s="151"/>
      <c r="L916" s="151"/>
    </row>
    <row r="917" spans="2:12" ht="16.5" customHeight="1" x14ac:dyDescent="0.35">
      <c r="B917" s="150"/>
      <c r="C917" s="150"/>
      <c r="D917" s="150"/>
      <c r="E917" s="150"/>
      <c r="F917" s="150"/>
      <c r="J917" s="151"/>
      <c r="K917" s="151"/>
      <c r="L917" s="151"/>
    </row>
    <row r="918" spans="2:12" ht="16.5" customHeight="1" x14ac:dyDescent="0.35">
      <c r="B918" s="150"/>
      <c r="C918" s="150"/>
      <c r="D918" s="150"/>
      <c r="E918" s="150"/>
      <c r="F918" s="150"/>
      <c r="J918" s="151"/>
      <c r="K918" s="151"/>
      <c r="L918" s="151"/>
    </row>
    <row r="919" spans="2:12" ht="16.5" customHeight="1" x14ac:dyDescent="0.35">
      <c r="B919" s="150"/>
      <c r="C919" s="150"/>
      <c r="D919" s="150"/>
      <c r="E919" s="150"/>
      <c r="F919" s="150"/>
      <c r="J919" s="151"/>
      <c r="K919" s="151"/>
      <c r="L919" s="151"/>
    </row>
    <row r="920" spans="2:12" ht="16.5" customHeight="1" x14ac:dyDescent="0.35">
      <c r="B920" s="150"/>
      <c r="C920" s="150"/>
      <c r="D920" s="150"/>
      <c r="E920" s="150"/>
      <c r="F920" s="150"/>
      <c r="J920" s="151"/>
      <c r="K920" s="151"/>
      <c r="L920" s="151"/>
    </row>
    <row r="921" spans="2:12" ht="16.5" customHeight="1" x14ac:dyDescent="0.35">
      <c r="B921" s="150"/>
      <c r="C921" s="150"/>
      <c r="D921" s="150"/>
      <c r="E921" s="150"/>
      <c r="F921" s="150"/>
      <c r="J921" s="151"/>
      <c r="K921" s="151"/>
      <c r="L921" s="151"/>
    </row>
    <row r="922" spans="2:12" ht="16.5" customHeight="1" x14ac:dyDescent="0.35">
      <c r="B922" s="150"/>
      <c r="C922" s="150"/>
      <c r="D922" s="150"/>
      <c r="E922" s="150"/>
      <c r="F922" s="150"/>
      <c r="J922" s="151"/>
      <c r="K922" s="151"/>
      <c r="L922" s="151"/>
    </row>
    <row r="923" spans="2:12" ht="16.5" customHeight="1" x14ac:dyDescent="0.35">
      <c r="B923" s="150"/>
      <c r="C923" s="150"/>
      <c r="D923" s="150"/>
      <c r="E923" s="150"/>
      <c r="F923" s="150"/>
      <c r="J923" s="151"/>
      <c r="K923" s="151"/>
      <c r="L923" s="151"/>
    </row>
    <row r="924" spans="2:12" ht="16.5" customHeight="1" x14ac:dyDescent="0.35">
      <c r="B924" s="150"/>
      <c r="C924" s="150"/>
      <c r="D924" s="150"/>
      <c r="E924" s="150"/>
      <c r="F924" s="150"/>
      <c r="J924" s="151"/>
      <c r="K924" s="151"/>
      <c r="L924" s="151"/>
    </row>
    <row r="925" spans="2:12" ht="16.5" customHeight="1" x14ac:dyDescent="0.35">
      <c r="B925" s="150"/>
      <c r="C925" s="150"/>
      <c r="D925" s="150"/>
      <c r="E925" s="150"/>
      <c r="F925" s="150"/>
      <c r="J925" s="151"/>
      <c r="K925" s="151"/>
      <c r="L925" s="151"/>
    </row>
    <row r="926" spans="2:12" ht="16.5" customHeight="1" x14ac:dyDescent="0.35">
      <c r="B926" s="150"/>
      <c r="C926" s="150"/>
      <c r="D926" s="150"/>
      <c r="E926" s="150"/>
      <c r="F926" s="150"/>
      <c r="J926" s="151"/>
      <c r="K926" s="151"/>
      <c r="L926" s="151"/>
    </row>
    <row r="927" spans="2:12" ht="16.5" customHeight="1" x14ac:dyDescent="0.35">
      <c r="B927" s="150"/>
      <c r="C927" s="150"/>
      <c r="D927" s="150"/>
      <c r="E927" s="150"/>
      <c r="F927" s="150"/>
      <c r="J927" s="151"/>
      <c r="K927" s="151"/>
      <c r="L927" s="151"/>
    </row>
    <row r="928" spans="2:12" ht="16.5" customHeight="1" x14ac:dyDescent="0.35">
      <c r="B928" s="150"/>
      <c r="C928" s="150"/>
      <c r="D928" s="150"/>
      <c r="E928" s="150"/>
      <c r="F928" s="150"/>
      <c r="J928" s="151"/>
      <c r="K928" s="151"/>
      <c r="L928" s="151"/>
    </row>
    <row r="929" spans="2:12" ht="16.5" customHeight="1" x14ac:dyDescent="0.35">
      <c r="B929" s="150"/>
      <c r="C929" s="150"/>
      <c r="D929" s="150"/>
      <c r="E929" s="150"/>
      <c r="F929" s="150"/>
      <c r="J929" s="151"/>
      <c r="K929" s="151"/>
      <c r="L929" s="151"/>
    </row>
    <row r="930" spans="2:12" ht="16.5" customHeight="1" x14ac:dyDescent="0.35">
      <c r="B930" s="150"/>
      <c r="C930" s="150"/>
      <c r="D930" s="150"/>
      <c r="E930" s="150"/>
      <c r="F930" s="150"/>
      <c r="J930" s="151"/>
      <c r="K930" s="151"/>
      <c r="L930" s="151"/>
    </row>
    <row r="931" spans="2:12" ht="16.5" customHeight="1" x14ac:dyDescent="0.35">
      <c r="B931" s="150"/>
      <c r="C931" s="150"/>
      <c r="D931" s="150"/>
      <c r="E931" s="150"/>
      <c r="F931" s="150"/>
      <c r="J931" s="151"/>
      <c r="K931" s="151"/>
      <c r="L931" s="151"/>
    </row>
    <row r="932" spans="2:12" ht="16.5" customHeight="1" x14ac:dyDescent="0.35">
      <c r="B932" s="150"/>
      <c r="C932" s="150"/>
      <c r="D932" s="150"/>
      <c r="E932" s="150"/>
      <c r="F932" s="150"/>
      <c r="J932" s="151"/>
      <c r="K932" s="151"/>
      <c r="L932" s="151"/>
    </row>
    <row r="933" spans="2:12" ht="16.5" customHeight="1" x14ac:dyDescent="0.35">
      <c r="B933" s="150"/>
      <c r="C933" s="150"/>
      <c r="D933" s="150"/>
      <c r="E933" s="150"/>
      <c r="F933" s="150"/>
      <c r="J933" s="151"/>
      <c r="K933" s="151"/>
      <c r="L933" s="151"/>
    </row>
    <row r="934" spans="2:12" ht="16.5" customHeight="1" x14ac:dyDescent="0.35">
      <c r="B934" s="150"/>
      <c r="C934" s="150"/>
      <c r="D934" s="150"/>
      <c r="E934" s="150"/>
      <c r="F934" s="150"/>
      <c r="J934" s="151"/>
      <c r="K934" s="151"/>
      <c r="L934" s="151"/>
    </row>
    <row r="935" spans="2:12" ht="16.5" customHeight="1" x14ac:dyDescent="0.35">
      <c r="B935" s="150"/>
      <c r="C935" s="150"/>
      <c r="D935" s="150"/>
      <c r="E935" s="150"/>
      <c r="F935" s="150"/>
      <c r="J935" s="151"/>
      <c r="K935" s="151"/>
      <c r="L935" s="151"/>
    </row>
    <row r="936" spans="2:12" ht="16.5" customHeight="1" x14ac:dyDescent="0.35">
      <c r="B936" s="150"/>
      <c r="C936" s="150"/>
      <c r="D936" s="150"/>
      <c r="E936" s="150"/>
      <c r="F936" s="150"/>
      <c r="J936" s="151"/>
      <c r="K936" s="151"/>
      <c r="L936" s="151"/>
    </row>
    <row r="937" spans="2:12" ht="16.5" customHeight="1" x14ac:dyDescent="0.35">
      <c r="B937" s="150"/>
      <c r="C937" s="150"/>
      <c r="D937" s="150"/>
      <c r="E937" s="150"/>
      <c r="F937" s="150"/>
      <c r="J937" s="151"/>
      <c r="K937" s="151"/>
      <c r="L937" s="151"/>
    </row>
    <row r="938" spans="2:12" ht="16.5" customHeight="1" x14ac:dyDescent="0.35">
      <c r="B938" s="150"/>
      <c r="C938" s="150"/>
      <c r="D938" s="150"/>
      <c r="E938" s="150"/>
      <c r="F938" s="150"/>
      <c r="J938" s="151"/>
      <c r="K938" s="151"/>
      <c r="L938" s="151"/>
    </row>
    <row r="939" spans="2:12" ht="16.5" customHeight="1" x14ac:dyDescent="0.35">
      <c r="B939" s="150"/>
      <c r="C939" s="150"/>
      <c r="D939" s="150"/>
      <c r="E939" s="150"/>
      <c r="F939" s="150"/>
      <c r="J939" s="151"/>
      <c r="K939" s="151"/>
      <c r="L939" s="151"/>
    </row>
    <row r="940" spans="2:12" ht="16.5" customHeight="1" x14ac:dyDescent="0.35">
      <c r="B940" s="150"/>
      <c r="C940" s="150"/>
      <c r="D940" s="150"/>
      <c r="E940" s="150"/>
      <c r="F940" s="150"/>
      <c r="J940" s="151"/>
      <c r="K940" s="151"/>
      <c r="L940" s="151"/>
    </row>
    <row r="941" spans="2:12" ht="16.5" customHeight="1" x14ac:dyDescent="0.35">
      <c r="B941" s="150"/>
      <c r="C941" s="150"/>
      <c r="D941" s="150"/>
      <c r="E941" s="150"/>
      <c r="F941" s="150"/>
      <c r="J941" s="151"/>
      <c r="K941" s="151"/>
      <c r="L941" s="151"/>
    </row>
    <row r="942" spans="2:12" ht="16.5" customHeight="1" x14ac:dyDescent="0.35">
      <c r="B942" s="150"/>
      <c r="C942" s="150"/>
      <c r="D942" s="150"/>
      <c r="E942" s="150"/>
      <c r="F942" s="150"/>
      <c r="J942" s="151"/>
      <c r="K942" s="151"/>
      <c r="L942" s="151"/>
    </row>
    <row r="943" spans="2:12" ht="16.5" customHeight="1" x14ac:dyDescent="0.35">
      <c r="B943" s="150"/>
      <c r="C943" s="150"/>
      <c r="D943" s="150"/>
      <c r="E943" s="150"/>
      <c r="F943" s="150"/>
      <c r="J943" s="151"/>
      <c r="K943" s="151"/>
      <c r="L943" s="151"/>
    </row>
    <row r="944" spans="2:12" ht="16.5" customHeight="1" x14ac:dyDescent="0.35">
      <c r="B944" s="150"/>
      <c r="C944" s="150"/>
      <c r="D944" s="150"/>
      <c r="E944" s="150"/>
      <c r="F944" s="150"/>
      <c r="J944" s="151"/>
      <c r="K944" s="151"/>
      <c r="L944" s="151"/>
    </row>
    <row r="945" spans="2:12" ht="16.5" customHeight="1" x14ac:dyDescent="0.35">
      <c r="B945" s="150"/>
      <c r="C945" s="150"/>
      <c r="D945" s="150"/>
      <c r="E945" s="150"/>
      <c r="F945" s="150"/>
      <c r="J945" s="151"/>
      <c r="K945" s="151"/>
      <c r="L945" s="151"/>
    </row>
    <row r="946" spans="2:12" ht="16.5" customHeight="1" x14ac:dyDescent="0.35">
      <c r="B946" s="150"/>
      <c r="C946" s="150"/>
      <c r="D946" s="150"/>
      <c r="E946" s="150"/>
      <c r="F946" s="150"/>
      <c r="J946" s="151"/>
      <c r="K946" s="151"/>
      <c r="L946" s="151"/>
    </row>
  </sheetData>
  <mergeCells count="136">
    <mergeCell ref="AJ13:AK14"/>
    <mergeCell ref="AK15:AK16"/>
    <mergeCell ref="AK18:AK20"/>
    <mergeCell ref="AK21:AK23"/>
    <mergeCell ref="AK24:AK26"/>
    <mergeCell ref="AL27:AL29"/>
    <mergeCell ref="AK27:AK29"/>
    <mergeCell ref="AK33:AK34"/>
    <mergeCell ref="G33:G34"/>
    <mergeCell ref="G24:G25"/>
    <mergeCell ref="G15:G16"/>
    <mergeCell ref="AL15:AL16"/>
    <mergeCell ref="AF13:AF14"/>
    <mergeCell ref="AG13:AG14"/>
    <mergeCell ref="AH13:AH14"/>
    <mergeCell ref="AI13:AI14"/>
    <mergeCell ref="T13:T14"/>
    <mergeCell ref="U13:U14"/>
    <mergeCell ref="V13:V14"/>
    <mergeCell ref="W13:W14"/>
    <mergeCell ref="X13:AC13"/>
    <mergeCell ref="AE13:AE14"/>
    <mergeCell ref="S13:S14"/>
    <mergeCell ref="H13:H14"/>
    <mergeCell ref="F33:F34"/>
    <mergeCell ref="B33:B34"/>
    <mergeCell ref="C33:C34"/>
    <mergeCell ref="D33:D34"/>
    <mergeCell ref="E33:E34"/>
    <mergeCell ref="L33:L34"/>
    <mergeCell ref="AL33:AL34"/>
    <mergeCell ref="P33:P34"/>
    <mergeCell ref="AM15:AM16"/>
    <mergeCell ref="AM18:AM20"/>
    <mergeCell ref="B21:B23"/>
    <mergeCell ref="C21:C23"/>
    <mergeCell ref="D21:D23"/>
    <mergeCell ref="E21:E23"/>
    <mergeCell ref="F21:F23"/>
    <mergeCell ref="G21:G23"/>
    <mergeCell ref="G18:G20"/>
    <mergeCell ref="B18:B20"/>
    <mergeCell ref="B27:B29"/>
    <mergeCell ref="C27:C29"/>
    <mergeCell ref="D27:D29"/>
    <mergeCell ref="E27:E29"/>
    <mergeCell ref="F27:F29"/>
    <mergeCell ref="G27:G29"/>
    <mergeCell ref="AN18:AN20"/>
    <mergeCell ref="AO18:AO20"/>
    <mergeCell ref="AO21:AO23"/>
    <mergeCell ref="AN21:AN23"/>
    <mergeCell ref="AM21:AM23"/>
    <mergeCell ref="J33:J34"/>
    <mergeCell ref="K33:K34"/>
    <mergeCell ref="AR27:AR29"/>
    <mergeCell ref="L27:L29"/>
    <mergeCell ref="P27:P29"/>
    <mergeCell ref="AM24:AM26"/>
    <mergeCell ref="AN24:AN26"/>
    <mergeCell ref="AO24:AO26"/>
    <mergeCell ref="L24:L25"/>
    <mergeCell ref="P24:P25"/>
    <mergeCell ref="AL24:AL26"/>
    <mergeCell ref="AR24:AR26"/>
    <mergeCell ref="J24:J25"/>
    <mergeCell ref="K24:K25"/>
    <mergeCell ref="J27:J29"/>
    <mergeCell ref="K27:K29"/>
    <mergeCell ref="AL12:AQ12"/>
    <mergeCell ref="AR15:AR16"/>
    <mergeCell ref="AR18:AR20"/>
    <mergeCell ref="AR21:AR23"/>
    <mergeCell ref="J21:J23"/>
    <mergeCell ref="K21:K23"/>
    <mergeCell ref="L21:L23"/>
    <mergeCell ref="P21:P23"/>
    <mergeCell ref="AL21:AL23"/>
    <mergeCell ref="L18:L20"/>
    <mergeCell ref="P18:P20"/>
    <mergeCell ref="AL18:AL20"/>
    <mergeCell ref="P15:P16"/>
    <mergeCell ref="J18:J20"/>
    <mergeCell ref="K18:K20"/>
    <mergeCell ref="AM13:AM14"/>
    <mergeCell ref="AN13:AN14"/>
    <mergeCell ref="O13:O14"/>
    <mergeCell ref="P13:P14"/>
    <mergeCell ref="Q13:Q14"/>
    <mergeCell ref="R13:R14"/>
    <mergeCell ref="J15:J16"/>
    <mergeCell ref="K15:K16"/>
    <mergeCell ref="L15:L16"/>
    <mergeCell ref="B24:B25"/>
    <mergeCell ref="C24:C25"/>
    <mergeCell ref="D24:D25"/>
    <mergeCell ref="E24:E25"/>
    <mergeCell ref="F24:F25"/>
    <mergeCell ref="C18:C20"/>
    <mergeCell ref="D18:D20"/>
    <mergeCell ref="E18:E20"/>
    <mergeCell ref="F18:F20"/>
    <mergeCell ref="I13:I14"/>
    <mergeCell ref="J13:J14"/>
    <mergeCell ref="K13:K14"/>
    <mergeCell ref="L13:L14"/>
    <mergeCell ref="M13:M14"/>
    <mergeCell ref="B15:B16"/>
    <mergeCell ref="C15:C16"/>
    <mergeCell ref="D15:D16"/>
    <mergeCell ref="E15:E16"/>
    <mergeCell ref="F15:F16"/>
    <mergeCell ref="N13:N14"/>
    <mergeCell ref="AR13:AR14"/>
    <mergeCell ref="B1:F6"/>
    <mergeCell ref="G1:AL6"/>
    <mergeCell ref="AM1:AM2"/>
    <mergeCell ref="AN1:AN2"/>
    <mergeCell ref="B9:E9"/>
    <mergeCell ref="F9:AL9"/>
    <mergeCell ref="B13:B14"/>
    <mergeCell ref="C13:C14"/>
    <mergeCell ref="D13:D14"/>
    <mergeCell ref="E13:E14"/>
    <mergeCell ref="F13:F14"/>
    <mergeCell ref="G13:G14"/>
    <mergeCell ref="B10:E10"/>
    <mergeCell ref="F10:AL10"/>
    <mergeCell ref="B12:M12"/>
    <mergeCell ref="N12:T12"/>
    <mergeCell ref="U12:AB12"/>
    <mergeCell ref="AE12:AJ12"/>
    <mergeCell ref="AP13:AP14"/>
    <mergeCell ref="AQ13:AQ14"/>
    <mergeCell ref="AL13:AL14"/>
    <mergeCell ref="AO13:AO14"/>
  </mergeCells>
  <conditionalFormatting sqref="N15:N36">
    <cfRule type="cellIs" dxfId="229" priority="132" operator="equal">
      <formula>"BAJA"</formula>
    </cfRule>
    <cfRule type="cellIs" dxfId="228" priority="131" operator="equal">
      <formula>"MEDIA"</formula>
    </cfRule>
    <cfRule type="cellIs" dxfId="227" priority="130" operator="equal">
      <formula>"ALTA"</formula>
    </cfRule>
    <cfRule type="cellIs" dxfId="226" priority="129" operator="equal">
      <formula>"MUY ALTA"</formula>
    </cfRule>
    <cfRule type="cellIs" dxfId="225" priority="133" operator="equal">
      <formula>"MUY BAJA"</formula>
    </cfRule>
  </conditionalFormatting>
  <conditionalFormatting sqref="Q15:Q32">
    <cfRule type="containsText" dxfId="224" priority="5" operator="containsText" text="❌">
      <formula>NOT(ISERROR(SEARCH(("❌"),(Q15))))</formula>
    </cfRule>
  </conditionalFormatting>
  <conditionalFormatting sqref="R15">
    <cfRule type="cellIs" dxfId="223" priority="160" operator="equal">
      <formula>"MODERADO"</formula>
    </cfRule>
  </conditionalFormatting>
  <conditionalFormatting sqref="R15:R36">
    <cfRule type="cellIs" dxfId="222" priority="13" operator="equal">
      <formula>"MENOR"</formula>
    </cfRule>
    <cfRule type="cellIs" dxfId="221" priority="10" operator="equal">
      <formula>"CATASTROFICO"</formula>
    </cfRule>
    <cfRule type="cellIs" dxfId="220" priority="11" operator="equal">
      <formula>"MAYOR"</formula>
    </cfRule>
    <cfRule type="cellIs" dxfId="219" priority="14" operator="equal">
      <formula>"LEVE"</formula>
    </cfRule>
  </conditionalFormatting>
  <conditionalFormatting sqref="R16:R17">
    <cfRule type="cellIs" dxfId="218" priority="136" operator="equal">
      <formula>"MDOERADO"</formula>
    </cfRule>
  </conditionalFormatting>
  <conditionalFormatting sqref="R18:R36">
    <cfRule type="cellIs" dxfId="217" priority="12" operator="equal">
      <formula>"MODERADO"</formula>
    </cfRule>
  </conditionalFormatting>
  <conditionalFormatting sqref="T15:T36">
    <cfRule type="cellIs" dxfId="216" priority="6" operator="equal">
      <formula>"Extremo"</formula>
    </cfRule>
    <cfRule type="cellIs" dxfId="215" priority="7" operator="equal">
      <formula>"Alto"</formula>
    </cfRule>
    <cfRule type="cellIs" dxfId="214" priority="8" operator="equal">
      <formula>"Moderado"</formula>
    </cfRule>
    <cfRule type="cellIs" dxfId="213" priority="9" operator="equal">
      <formula>"Bajo"</formula>
    </cfRule>
  </conditionalFormatting>
  <conditionalFormatting sqref="AF15:AF36">
    <cfRule type="cellIs" dxfId="212" priority="15" operator="equal">
      <formula>"Muy Alta"</formula>
    </cfRule>
    <cfRule type="cellIs" dxfId="211" priority="16" operator="equal">
      <formula>"Alta"</formula>
    </cfRule>
    <cfRule type="cellIs" dxfId="210" priority="17" operator="equal">
      <formula>"Media"</formula>
    </cfRule>
    <cfRule type="cellIs" dxfId="209" priority="18" operator="equal">
      <formula>"Baja"</formula>
    </cfRule>
    <cfRule type="cellIs" dxfId="208" priority="19" operator="equal">
      <formula>"Muy Baja"</formula>
    </cfRule>
  </conditionalFormatting>
  <conditionalFormatting sqref="AH15:AH36">
    <cfRule type="cellIs" dxfId="207" priority="26" operator="equal">
      <formula>"Leve"</formula>
    </cfRule>
    <cfRule type="cellIs" dxfId="206" priority="22" operator="equal">
      <formula>"Catastrófico"</formula>
    </cfRule>
    <cfRule type="cellIs" dxfId="205" priority="23" operator="equal">
      <formula>"Mayor"</formula>
    </cfRule>
    <cfRule type="cellIs" dxfId="204" priority="24" operator="equal">
      <formula>"Moderado"</formula>
    </cfRule>
    <cfRule type="cellIs" dxfId="203" priority="25" operator="equal">
      <formula>"Menor"</formula>
    </cfRule>
  </conditionalFormatting>
  <conditionalFormatting sqref="AJ19:AJ23">
    <cfRule type="cellIs" dxfId="202" priority="91" operator="equal">
      <formula>"Bajo"</formula>
    </cfRule>
    <cfRule type="cellIs" dxfId="201" priority="98" operator="equal">
      <formula>"Alto"</formula>
    </cfRule>
    <cfRule type="cellIs" dxfId="200" priority="97" operator="equal">
      <formula>"Extremo"</formula>
    </cfRule>
    <cfRule type="cellIs" dxfId="199" priority="90" operator="equal">
      <formula>"Moderado"</formula>
    </cfRule>
  </conditionalFormatting>
  <conditionalFormatting sqref="AJ15:AK15 AJ16 AJ17:AK18 AK21 AK33 AJ35:AK36">
    <cfRule type="cellIs" dxfId="198" priority="165" operator="equal">
      <formula>"Moderado"</formula>
    </cfRule>
    <cfRule type="cellIs" dxfId="197" priority="166" operator="equal">
      <formula>"Bajo"</formula>
    </cfRule>
    <cfRule type="cellIs" dxfId="196" priority="172" operator="equal">
      <formula>"Extremo"</formula>
    </cfRule>
    <cfRule type="cellIs" dxfId="195" priority="173" operator="equal">
      <formula>"Alto"</formula>
    </cfRule>
  </conditionalFormatting>
  <conditionalFormatting sqref="AJ24:AK24 AJ25:AJ26 AJ27:AK27 AJ28:AJ29">
    <cfRule type="cellIs" dxfId="194" priority="44" operator="equal">
      <formula>"Moderado"</formula>
    </cfRule>
    <cfRule type="cellIs" dxfId="193" priority="52" operator="equal">
      <formula>"Alto"</formula>
    </cfRule>
    <cfRule type="cellIs" dxfId="192" priority="45" operator="equal">
      <formula>"Bajo"</formula>
    </cfRule>
    <cfRule type="cellIs" dxfId="191" priority="51" operator="equal">
      <formula>"Extremo"</formula>
    </cfRule>
  </conditionalFormatting>
  <conditionalFormatting sqref="AJ30:AK32 AJ33:AJ34">
    <cfRule type="cellIs" dxfId="190" priority="20" operator="equal">
      <formula>"Moderado"</formula>
    </cfRule>
    <cfRule type="cellIs" dxfId="189" priority="27" operator="equal">
      <formula>"Extremo"</formula>
    </cfRule>
    <cfRule type="cellIs" dxfId="188" priority="28" operator="equal">
      <formula>"Alto"</formula>
    </cfRule>
    <cfRule type="cellIs" dxfId="187" priority="21" operator="equal">
      <formula>"Bajo"</formula>
    </cfRule>
  </conditionalFormatting>
  <conditionalFormatting sqref="AQ15:AQ31">
    <cfRule type="cellIs" dxfId="186" priority="67" operator="equal">
      <formula>"Completo"</formula>
    </cfRule>
    <cfRule type="cellIs" dxfId="185" priority="69" operator="equal">
      <formula>"No iniciado"</formula>
    </cfRule>
    <cfRule type="cellIs" dxfId="184" priority="70" operator="equal">
      <formula>"Atrasado"</formula>
    </cfRule>
  </conditionalFormatting>
  <conditionalFormatting sqref="AR24">
    <cfRule type="cellIs" dxfId="183" priority="1" operator="equal">
      <formula>"Completo"</formula>
    </cfRule>
    <cfRule type="cellIs" dxfId="182" priority="4" operator="equal">
      <formula>"Atrasado"</formula>
    </cfRule>
    <cfRule type="cellIs" dxfId="181" priority="3" operator="equal">
      <formula>"No iniciado"</formula>
    </cfRule>
  </conditionalFormatting>
  <dataValidations count="1">
    <dataValidation allowBlank="1" showInputMessage="1" showErrorMessage="1" prompt="Recuerde que las acciones se generan bajo la medida de mitigar el riesgo" sqref="AM15 AM17:AM18 AM21" xr:uid="{00000000-0002-0000-0200-000000000000}"/>
  </dataValidations>
  <pageMargins left="0.7" right="0.7" top="0.75" bottom="0.7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68" operator="containsText" id="{E5303D29-7B10-4880-9F55-B2770FFFC067}">
            <xm:f>NOT(ISERROR(SEARCH("En desarrollo",AQ15)))</xm:f>
            <xm:f>"En desarrollo"</xm:f>
            <x14:dxf>
              <fill>
                <patternFill>
                  <bgColor rgb="FFFFFF00"/>
                </patternFill>
              </fill>
            </x14:dxf>
          </x14:cfRule>
          <xm:sqref>AQ15:AQ31</xm:sqref>
        </x14:conditionalFormatting>
        <x14:conditionalFormatting xmlns:xm="http://schemas.microsoft.com/office/excel/2006/main">
          <x14:cfRule type="containsText" priority="2" operator="containsText" id="{09C3B691-A4EF-42A9-BDD4-D1900BBE5C90}">
            <xm:f>NOT(ISERROR(SEARCH("En desarrollo",AR24)))</xm:f>
            <xm:f>"En desarrollo"</xm:f>
            <x14:dxf>
              <fill>
                <patternFill>
                  <bgColor rgb="FFFFFF00"/>
                </patternFill>
              </fill>
            </x14:dxf>
          </x14:cfRule>
          <xm:sqref>AR24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674AC479-7D98-44FA-9B7B-3427462A6C36}">
          <x14:formula1>
            <xm:f>'Tabla probabilidad'!$C$39:$C$42</xm:f>
          </x14:formula1>
          <xm:sqref>J15 J17:J18 J21 J24 J26:J27 J30:J33 J35:J36</xm:sqref>
        </x14:dataValidation>
        <x14:dataValidation type="list" allowBlank="1" showInputMessage="1" showErrorMessage="1" xr:uid="{F67125FC-6231-441F-9456-10C94C68E59D}">
          <x14:formula1>
            <xm:f>'Tabla probabilidad'!$D$39:$D$48</xm:f>
          </x14:formula1>
          <xm:sqref>K15 K17:K18 K21 K24 K26:K27 K30:K33 K35:K36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K948"/>
  <sheetViews>
    <sheetView topLeftCell="AG20" zoomScale="96" zoomScaleNormal="96" workbookViewId="0">
      <selection activeCell="AU22" sqref="AU22"/>
    </sheetView>
  </sheetViews>
  <sheetFormatPr baseColWidth="10" defaultColWidth="12.625" defaultRowHeight="15" customHeight="1" x14ac:dyDescent="0.2"/>
  <cols>
    <col min="1" max="1" width="1.75" style="293" customWidth="1"/>
    <col min="2" max="2" width="21.25" style="217" customWidth="1"/>
    <col min="3" max="3" width="27.125" style="217" customWidth="1"/>
    <col min="4" max="4" width="35.125" style="217" customWidth="1"/>
    <col min="5" max="5" width="38.5" style="217" customWidth="1"/>
    <col min="6" max="6" width="18.5" style="217" customWidth="1"/>
    <col min="7" max="7" width="71.5" style="217" customWidth="1"/>
    <col min="8" max="8" width="25.5" style="216" hidden="1" customWidth="1"/>
    <col min="9" max="9" width="13.75" style="216" hidden="1" customWidth="1"/>
    <col min="10" max="10" width="25.5" style="217" customWidth="1"/>
    <col min="11" max="11" width="25.125" style="217" customWidth="1"/>
    <col min="12" max="12" width="24.875" style="217" customWidth="1"/>
    <col min="13" max="13" width="22.25" style="217" customWidth="1"/>
    <col min="14" max="14" width="20.75" style="217" customWidth="1"/>
    <col min="15" max="15" width="10.75" style="217" customWidth="1"/>
    <col min="16" max="16" width="32.75" style="217" customWidth="1"/>
    <col min="17" max="17" width="5.875" style="217" customWidth="1"/>
    <col min="18" max="18" width="15.375" style="217" customWidth="1"/>
    <col min="19" max="19" width="8.25" style="217" customWidth="1"/>
    <col min="20" max="20" width="20.625" style="217" customWidth="1"/>
    <col min="21" max="21" width="5.125" style="217" customWidth="1"/>
    <col min="22" max="22" width="88.375" style="217" customWidth="1"/>
    <col min="23" max="23" width="17.625" style="217" customWidth="1"/>
    <col min="24" max="24" width="6" style="217" customWidth="1"/>
    <col min="25" max="25" width="4.375" style="217" customWidth="1"/>
    <col min="26" max="26" width="4.875" style="217" customWidth="1"/>
    <col min="27" max="27" width="6.25" style="217" customWidth="1"/>
    <col min="28" max="28" width="5.875" style="217" customWidth="1"/>
    <col min="29" max="29" width="5.5" style="217" customWidth="1"/>
    <col min="30" max="30" width="0.625" style="217" hidden="1" customWidth="1"/>
    <col min="31" max="31" width="6.625" style="217" customWidth="1"/>
    <col min="32" max="32" width="20.375" style="217" customWidth="1"/>
    <col min="33" max="33" width="9.125" style="217" customWidth="1"/>
    <col min="34" max="34" width="16.75" style="217" customWidth="1"/>
    <col min="35" max="35" width="8" style="217" customWidth="1"/>
    <col min="36" max="37" width="19.125" style="217" customWidth="1"/>
    <col min="38" max="38" width="20.875" style="217" customWidth="1"/>
    <col min="39" max="39" width="24.375" style="217" hidden="1" customWidth="1"/>
    <col min="40" max="40" width="24.625" style="217" customWidth="1"/>
    <col min="41" max="41" width="15" style="217" hidden="1" customWidth="1"/>
    <col min="42" max="42" width="59.625" style="217" hidden="1" customWidth="1"/>
    <col min="43" max="43" width="15.5" style="217" hidden="1" customWidth="1"/>
    <col min="44" max="44" width="6.375" style="217" customWidth="1"/>
    <col min="45" max="63" width="10" style="217" customWidth="1"/>
    <col min="64" max="16384" width="12.625" style="217"/>
  </cols>
  <sheetData>
    <row r="1" spans="1:63" ht="15" customHeight="1" x14ac:dyDescent="0.2">
      <c r="B1" s="1680"/>
      <c r="C1" s="1681"/>
      <c r="D1" s="1681"/>
      <c r="E1" s="1681"/>
      <c r="F1" s="1682"/>
      <c r="G1" s="1905" t="s">
        <v>269</v>
      </c>
      <c r="H1" s="1906"/>
      <c r="I1" s="1906"/>
      <c r="J1" s="1906"/>
      <c r="K1" s="1906"/>
      <c r="L1" s="1906"/>
      <c r="M1" s="1906"/>
      <c r="N1" s="1906"/>
      <c r="O1" s="1906"/>
      <c r="P1" s="1906"/>
      <c r="Q1" s="1906"/>
      <c r="R1" s="1906"/>
      <c r="S1" s="1906"/>
      <c r="T1" s="1906"/>
      <c r="U1" s="1906"/>
      <c r="V1" s="1906"/>
      <c r="W1" s="1906"/>
      <c r="X1" s="1906"/>
      <c r="Y1" s="1906"/>
      <c r="Z1" s="1906"/>
      <c r="AA1" s="1906"/>
      <c r="AB1" s="1906"/>
      <c r="AC1" s="1906"/>
      <c r="AD1" s="1906"/>
      <c r="AE1" s="1906"/>
      <c r="AF1" s="1906"/>
      <c r="AG1" s="1906"/>
      <c r="AH1" s="1906"/>
      <c r="AI1" s="1906"/>
      <c r="AJ1" s="1906"/>
      <c r="AK1" s="1906"/>
      <c r="AL1" s="1907"/>
      <c r="AM1" s="1698" t="s">
        <v>270</v>
      </c>
      <c r="AN1" s="1914" t="s">
        <v>271</v>
      </c>
      <c r="AO1" s="293"/>
      <c r="AP1" s="293"/>
      <c r="AQ1" s="293"/>
    </row>
    <row r="2" spans="1:63" ht="15" customHeight="1" x14ac:dyDescent="0.2">
      <c r="B2" s="1683"/>
      <c r="C2" s="1684"/>
      <c r="D2" s="1684"/>
      <c r="E2" s="1684"/>
      <c r="F2" s="1685"/>
      <c r="G2" s="1908"/>
      <c r="H2" s="1909"/>
      <c r="I2" s="1909"/>
      <c r="J2" s="1909"/>
      <c r="K2" s="1909"/>
      <c r="L2" s="1909"/>
      <c r="M2" s="1909"/>
      <c r="N2" s="1909"/>
      <c r="O2" s="1909"/>
      <c r="P2" s="1909"/>
      <c r="Q2" s="1909"/>
      <c r="R2" s="1909"/>
      <c r="S2" s="1909"/>
      <c r="T2" s="1909"/>
      <c r="U2" s="1909"/>
      <c r="V2" s="1909"/>
      <c r="W2" s="1909"/>
      <c r="X2" s="1909"/>
      <c r="Y2" s="1909"/>
      <c r="Z2" s="1909"/>
      <c r="AA2" s="1909"/>
      <c r="AB2" s="1909"/>
      <c r="AC2" s="1909"/>
      <c r="AD2" s="1909"/>
      <c r="AE2" s="1909"/>
      <c r="AF2" s="1909"/>
      <c r="AG2" s="1909"/>
      <c r="AH2" s="1909"/>
      <c r="AI2" s="1909"/>
      <c r="AJ2" s="1909"/>
      <c r="AK2" s="1909"/>
      <c r="AL2" s="1910"/>
      <c r="AM2" s="1699"/>
      <c r="AN2" s="1915"/>
      <c r="AO2" s="293"/>
      <c r="AP2" s="293"/>
      <c r="AQ2" s="293"/>
    </row>
    <row r="3" spans="1:63" ht="5.25" customHeight="1" x14ac:dyDescent="0.2">
      <c r="B3" s="1683"/>
      <c r="C3" s="1684"/>
      <c r="D3" s="1684"/>
      <c r="E3" s="1684"/>
      <c r="F3" s="1685"/>
      <c r="G3" s="1908"/>
      <c r="H3" s="1909"/>
      <c r="I3" s="1909"/>
      <c r="J3" s="1909"/>
      <c r="K3" s="1909"/>
      <c r="L3" s="1909"/>
      <c r="M3" s="1909"/>
      <c r="N3" s="1909"/>
      <c r="O3" s="1909"/>
      <c r="P3" s="1909"/>
      <c r="Q3" s="1909"/>
      <c r="R3" s="1909"/>
      <c r="S3" s="1909"/>
      <c r="T3" s="1909"/>
      <c r="U3" s="1909"/>
      <c r="V3" s="1909"/>
      <c r="W3" s="1909"/>
      <c r="X3" s="1909"/>
      <c r="Y3" s="1909"/>
      <c r="Z3" s="1909"/>
      <c r="AA3" s="1909"/>
      <c r="AB3" s="1909"/>
      <c r="AC3" s="1909"/>
      <c r="AD3" s="1909"/>
      <c r="AE3" s="1909"/>
      <c r="AF3" s="1909"/>
      <c r="AG3" s="1909"/>
      <c r="AH3" s="1909"/>
      <c r="AI3" s="1909"/>
      <c r="AJ3" s="1909"/>
      <c r="AK3" s="1909"/>
      <c r="AL3" s="1910"/>
      <c r="AN3" s="302"/>
      <c r="AO3" s="293"/>
      <c r="AP3" s="293"/>
      <c r="AQ3" s="293"/>
    </row>
    <row r="4" spans="1:63" ht="30" customHeight="1" x14ac:dyDescent="0.2">
      <c r="B4" s="1683"/>
      <c r="C4" s="1684"/>
      <c r="D4" s="1684"/>
      <c r="E4" s="1684"/>
      <c r="F4" s="1685"/>
      <c r="G4" s="1908"/>
      <c r="H4" s="1909"/>
      <c r="I4" s="1909"/>
      <c r="J4" s="1909"/>
      <c r="K4" s="1909"/>
      <c r="L4" s="1909"/>
      <c r="M4" s="1909"/>
      <c r="N4" s="1909"/>
      <c r="O4" s="1909"/>
      <c r="P4" s="1909"/>
      <c r="Q4" s="1909"/>
      <c r="R4" s="1909"/>
      <c r="S4" s="1909"/>
      <c r="T4" s="1909"/>
      <c r="U4" s="1909"/>
      <c r="V4" s="1909"/>
      <c r="W4" s="1909"/>
      <c r="X4" s="1909"/>
      <c r="Y4" s="1909"/>
      <c r="Z4" s="1909"/>
      <c r="AA4" s="1909"/>
      <c r="AB4" s="1909"/>
      <c r="AC4" s="1909"/>
      <c r="AD4" s="1909"/>
      <c r="AE4" s="1909"/>
      <c r="AF4" s="1909"/>
      <c r="AG4" s="1909"/>
      <c r="AH4" s="1909"/>
      <c r="AI4" s="1909"/>
      <c r="AJ4" s="1909"/>
      <c r="AK4" s="1909"/>
      <c r="AL4" s="1910"/>
      <c r="AM4" s="303" t="s">
        <v>272</v>
      </c>
      <c r="AN4" s="304" t="s">
        <v>273</v>
      </c>
      <c r="AO4" s="293"/>
      <c r="AP4" s="293"/>
      <c r="AQ4" s="293"/>
    </row>
    <row r="5" spans="1:63" ht="6" customHeight="1" x14ac:dyDescent="0.2">
      <c r="B5" s="1683"/>
      <c r="C5" s="1684"/>
      <c r="D5" s="1684"/>
      <c r="E5" s="1684"/>
      <c r="F5" s="1685"/>
      <c r="G5" s="1908"/>
      <c r="H5" s="1909"/>
      <c r="I5" s="1909"/>
      <c r="J5" s="1909"/>
      <c r="K5" s="1909"/>
      <c r="L5" s="1909"/>
      <c r="M5" s="1909"/>
      <c r="N5" s="1909"/>
      <c r="O5" s="1909"/>
      <c r="P5" s="1909"/>
      <c r="Q5" s="1909"/>
      <c r="R5" s="1909"/>
      <c r="S5" s="1909"/>
      <c r="T5" s="1909"/>
      <c r="U5" s="1909"/>
      <c r="V5" s="1909"/>
      <c r="W5" s="1909"/>
      <c r="X5" s="1909"/>
      <c r="Y5" s="1909"/>
      <c r="Z5" s="1909"/>
      <c r="AA5" s="1909"/>
      <c r="AB5" s="1909"/>
      <c r="AC5" s="1909"/>
      <c r="AD5" s="1909"/>
      <c r="AE5" s="1909"/>
      <c r="AF5" s="1909"/>
      <c r="AG5" s="1909"/>
      <c r="AH5" s="1909"/>
      <c r="AI5" s="1909"/>
      <c r="AJ5" s="1909"/>
      <c r="AK5" s="1909"/>
      <c r="AL5" s="1910"/>
      <c r="AN5" s="216"/>
      <c r="AO5" s="293"/>
      <c r="AP5" s="293"/>
      <c r="AQ5" s="293"/>
    </row>
    <row r="6" spans="1:63" ht="33" customHeight="1" x14ac:dyDescent="0.2">
      <c r="B6" s="1686"/>
      <c r="C6" s="1687"/>
      <c r="D6" s="1687"/>
      <c r="E6" s="1687"/>
      <c r="F6" s="1688"/>
      <c r="G6" s="1911"/>
      <c r="H6" s="1912"/>
      <c r="I6" s="1912"/>
      <c r="J6" s="1912"/>
      <c r="K6" s="1912"/>
      <c r="L6" s="1912"/>
      <c r="M6" s="1912"/>
      <c r="N6" s="1912"/>
      <c r="O6" s="1912"/>
      <c r="P6" s="1912"/>
      <c r="Q6" s="1912"/>
      <c r="R6" s="1912"/>
      <c r="S6" s="1912"/>
      <c r="T6" s="1912"/>
      <c r="U6" s="1912"/>
      <c r="V6" s="1912"/>
      <c r="W6" s="1912"/>
      <c r="X6" s="1912"/>
      <c r="Y6" s="1912"/>
      <c r="Z6" s="1912"/>
      <c r="AA6" s="1912"/>
      <c r="AB6" s="1912"/>
      <c r="AC6" s="1912"/>
      <c r="AD6" s="1912"/>
      <c r="AE6" s="1912"/>
      <c r="AF6" s="1912"/>
      <c r="AG6" s="1912"/>
      <c r="AH6" s="1912"/>
      <c r="AI6" s="1912"/>
      <c r="AJ6" s="1912"/>
      <c r="AK6" s="1912"/>
      <c r="AL6" s="1913"/>
      <c r="AM6" s="305" t="s">
        <v>274</v>
      </c>
      <c r="AN6" s="304" t="s">
        <v>277</v>
      </c>
      <c r="AO6" s="293"/>
      <c r="AP6" s="293"/>
      <c r="AQ6" s="293"/>
    </row>
    <row r="7" spans="1:63" s="293" customFormat="1" ht="15" customHeight="1" x14ac:dyDescent="0.2">
      <c r="B7" s="296"/>
      <c r="C7" s="297"/>
      <c r="D7" s="297"/>
      <c r="E7" s="297"/>
      <c r="F7" s="297"/>
      <c r="G7" s="297"/>
      <c r="H7" s="297"/>
      <c r="I7" s="297"/>
      <c r="J7" s="297"/>
      <c r="K7" s="297"/>
      <c r="L7" s="297"/>
      <c r="M7" s="297"/>
      <c r="N7" s="297"/>
      <c r="O7" s="297"/>
      <c r="P7" s="297"/>
      <c r="Q7" s="297"/>
      <c r="R7" s="297"/>
      <c r="S7" s="297"/>
      <c r="T7" s="297"/>
      <c r="U7" s="297"/>
      <c r="V7" s="297"/>
      <c r="W7" s="297"/>
      <c r="X7" s="297"/>
      <c r="Y7" s="297"/>
      <c r="Z7" s="297"/>
      <c r="AA7" s="297"/>
      <c r="AB7" s="297"/>
      <c r="AC7" s="297"/>
      <c r="AD7" s="297"/>
      <c r="AE7" s="297"/>
      <c r="AF7" s="297"/>
      <c r="AG7" s="297"/>
      <c r="AH7" s="297"/>
      <c r="AI7" s="297"/>
      <c r="AJ7" s="297"/>
      <c r="AK7" s="297"/>
      <c r="AL7" s="297"/>
      <c r="AM7" s="297"/>
      <c r="AN7" s="297"/>
    </row>
    <row r="8" spans="1:63" ht="12" customHeight="1" x14ac:dyDescent="0.2">
      <c r="B8" s="298"/>
      <c r="C8" s="299"/>
      <c r="D8" s="299"/>
      <c r="E8" s="299"/>
      <c r="F8" s="299"/>
      <c r="G8" s="306"/>
      <c r="H8" s="306"/>
      <c r="I8" s="306"/>
      <c r="J8" s="306"/>
      <c r="K8" s="306"/>
      <c r="L8" s="306"/>
      <c r="M8" s="306"/>
      <c r="N8" s="306"/>
      <c r="O8" s="306"/>
      <c r="P8" s="306"/>
      <c r="Q8" s="306"/>
      <c r="R8" s="306"/>
      <c r="S8" s="306"/>
      <c r="T8" s="306"/>
      <c r="U8" s="306"/>
      <c r="V8" s="306"/>
      <c r="W8" s="306"/>
      <c r="X8" s="306"/>
      <c r="Y8" s="306"/>
      <c r="Z8" s="306"/>
      <c r="AA8" s="306"/>
      <c r="AB8" s="306"/>
      <c r="AC8" s="306"/>
      <c r="AD8" s="306"/>
      <c r="AE8" s="306"/>
      <c r="AF8" s="306"/>
      <c r="AG8" s="306"/>
      <c r="AH8" s="306"/>
      <c r="AI8" s="306"/>
      <c r="AJ8" s="306"/>
      <c r="AK8" s="306"/>
      <c r="AL8" s="306"/>
      <c r="AM8" s="306"/>
      <c r="AN8" s="306"/>
      <c r="AO8" s="293"/>
      <c r="AP8" s="293"/>
    </row>
    <row r="9" spans="1:63" ht="37.5" customHeight="1" x14ac:dyDescent="0.2">
      <c r="B9" s="1900" t="s">
        <v>275</v>
      </c>
      <c r="C9" s="1901"/>
      <c r="D9" s="1901"/>
      <c r="E9" s="1902"/>
      <c r="F9" s="374" t="s">
        <v>237</v>
      </c>
      <c r="G9" s="375"/>
      <c r="H9" s="376"/>
      <c r="I9" s="376"/>
      <c r="J9" s="376"/>
      <c r="K9" s="376"/>
      <c r="L9" s="376"/>
      <c r="M9" s="376"/>
      <c r="N9" s="376"/>
      <c r="O9" s="376"/>
      <c r="P9" s="376"/>
      <c r="Q9" s="376"/>
      <c r="R9" s="376"/>
      <c r="S9" s="376"/>
      <c r="T9" s="376"/>
      <c r="U9" s="376"/>
      <c r="V9" s="376"/>
      <c r="W9" s="376"/>
      <c r="X9" s="376"/>
      <c r="Y9" s="376"/>
      <c r="Z9" s="376"/>
      <c r="AA9" s="376"/>
      <c r="AB9" s="376"/>
      <c r="AC9" s="376"/>
      <c r="AD9" s="376"/>
      <c r="AE9" s="376"/>
      <c r="AF9" s="376"/>
      <c r="AG9" s="376"/>
      <c r="AH9" s="376"/>
      <c r="AI9" s="376"/>
      <c r="AJ9" s="376"/>
      <c r="AK9" s="376"/>
      <c r="AL9" s="376"/>
      <c r="AM9" s="376"/>
      <c r="AN9" s="377"/>
      <c r="AO9" s="293"/>
      <c r="AP9" s="293"/>
      <c r="AR9" s="218"/>
      <c r="AS9" s="218"/>
      <c r="AT9" s="218"/>
      <c r="AU9" s="218"/>
      <c r="AV9" s="218"/>
      <c r="AW9" s="218"/>
      <c r="AX9" s="218"/>
      <c r="AY9" s="218"/>
      <c r="AZ9" s="218"/>
      <c r="BA9" s="218"/>
      <c r="BB9" s="218"/>
      <c r="BC9" s="218"/>
      <c r="BD9" s="218"/>
      <c r="BE9" s="218"/>
      <c r="BF9" s="218"/>
      <c r="BG9" s="218"/>
      <c r="BH9" s="218"/>
      <c r="BI9" s="218"/>
      <c r="BJ9" s="218"/>
      <c r="BK9" s="218"/>
    </row>
    <row r="10" spans="1:63" ht="36" customHeight="1" x14ac:dyDescent="0.2">
      <c r="B10" s="1900" t="s">
        <v>276</v>
      </c>
      <c r="C10" s="1901"/>
      <c r="D10" s="1901"/>
      <c r="E10" s="1902"/>
      <c r="F10" s="1275" t="str">
        <f>'[12]Objetivos y Alcances '!B14</f>
        <v>Suministrar oportunamente materiales, insumos y servicios necesarios para la gestión de los procesos de la institución, contribuyendo al cumplimiento de las necesidades del cliente.</v>
      </c>
      <c r="G10" s="1903"/>
      <c r="H10" s="1903"/>
      <c r="I10" s="1903"/>
      <c r="J10" s="1903"/>
      <c r="K10" s="1903"/>
      <c r="L10" s="1903"/>
      <c r="M10" s="1903"/>
      <c r="N10" s="1903"/>
      <c r="O10" s="1903"/>
      <c r="P10" s="1903"/>
      <c r="Q10" s="1903"/>
      <c r="R10" s="1903"/>
      <c r="S10" s="1903"/>
      <c r="T10" s="1903"/>
      <c r="U10" s="1903"/>
      <c r="V10" s="1903"/>
      <c r="W10" s="1903"/>
      <c r="X10" s="1903"/>
      <c r="Y10" s="1903"/>
      <c r="Z10" s="1903"/>
      <c r="AA10" s="1903"/>
      <c r="AB10" s="1903"/>
      <c r="AC10" s="1903"/>
      <c r="AD10" s="1903"/>
      <c r="AE10" s="1903"/>
      <c r="AF10" s="1903"/>
      <c r="AG10" s="1903"/>
      <c r="AH10" s="1903"/>
      <c r="AI10" s="1903"/>
      <c r="AJ10" s="1903"/>
      <c r="AK10" s="1903"/>
      <c r="AL10" s="1903"/>
      <c r="AM10" s="286"/>
      <c r="AN10" s="286"/>
      <c r="AO10" s="293"/>
      <c r="AP10" s="293"/>
      <c r="AR10" s="218"/>
      <c r="AS10" s="218"/>
      <c r="AT10" s="218"/>
      <c r="AU10" s="218"/>
      <c r="AV10" s="218"/>
      <c r="AW10" s="218"/>
      <c r="AX10" s="218"/>
      <c r="AY10" s="218"/>
      <c r="AZ10" s="218"/>
      <c r="BA10" s="218"/>
      <c r="BB10" s="218"/>
      <c r="BC10" s="218"/>
      <c r="BD10" s="218"/>
      <c r="BE10" s="218"/>
      <c r="BF10" s="218"/>
      <c r="BG10" s="218"/>
      <c r="BH10" s="218"/>
      <c r="BI10" s="218"/>
      <c r="BJ10" s="218"/>
      <c r="BK10" s="218"/>
    </row>
    <row r="11" spans="1:63" ht="14.25" customHeight="1" x14ac:dyDescent="0.2">
      <c r="B11" s="241"/>
      <c r="C11" s="241"/>
      <c r="D11" s="241"/>
      <c r="E11" s="241"/>
      <c r="F11" s="241"/>
      <c r="G11" s="218"/>
      <c r="H11" s="218"/>
      <c r="I11" s="218"/>
      <c r="J11" s="241"/>
      <c r="K11" s="241"/>
      <c r="L11" s="241"/>
      <c r="M11" s="218"/>
      <c r="N11" s="218"/>
      <c r="O11" s="218"/>
      <c r="P11" s="218"/>
      <c r="Q11" s="218"/>
      <c r="R11" s="218"/>
      <c r="S11" s="218"/>
      <c r="T11" s="218"/>
      <c r="U11" s="218"/>
      <c r="V11" s="218"/>
      <c r="W11" s="218"/>
      <c r="X11" s="218"/>
      <c r="Y11" s="218"/>
      <c r="Z11" s="218"/>
      <c r="AA11" s="218"/>
      <c r="AB11" s="218"/>
      <c r="AC11" s="218"/>
      <c r="AD11" s="218"/>
      <c r="AE11" s="218"/>
      <c r="AF11" s="218"/>
      <c r="AG11" s="218"/>
      <c r="AH11" s="218"/>
      <c r="AI11" s="218"/>
      <c r="AJ11" s="218"/>
      <c r="AK11" s="218"/>
      <c r="AL11" s="218"/>
      <c r="AM11" s="218"/>
      <c r="AN11" s="218"/>
      <c r="AO11" s="218"/>
      <c r="AP11" s="218"/>
      <c r="AQ11" s="218"/>
      <c r="AR11" s="218"/>
      <c r="AS11" s="218"/>
      <c r="AT11" s="218"/>
      <c r="AU11" s="218"/>
      <c r="AV11" s="218"/>
      <c r="AW11" s="218"/>
      <c r="AX11" s="218"/>
      <c r="AY11" s="218"/>
      <c r="AZ11" s="218"/>
      <c r="BA11" s="218"/>
      <c r="BB11" s="218"/>
      <c r="BC11" s="218"/>
      <c r="BD11" s="218"/>
      <c r="BE11" s="218"/>
      <c r="BF11" s="218"/>
      <c r="BG11" s="218"/>
      <c r="BH11" s="218"/>
      <c r="BI11" s="218"/>
      <c r="BJ11" s="218"/>
      <c r="BK11" s="218"/>
    </row>
    <row r="12" spans="1:63" ht="36" customHeight="1" x14ac:dyDescent="0.2">
      <c r="B12" s="1709" t="s">
        <v>118</v>
      </c>
      <c r="C12" s="1709"/>
      <c r="D12" s="1708"/>
      <c r="E12" s="1708"/>
      <c r="F12" s="1708"/>
      <c r="G12" s="1708"/>
      <c r="H12" s="1708"/>
      <c r="I12" s="1708"/>
      <c r="J12" s="1708"/>
      <c r="K12" s="1708"/>
      <c r="L12" s="1708"/>
      <c r="M12" s="1708"/>
      <c r="N12" s="1714" t="s">
        <v>117</v>
      </c>
      <c r="O12" s="1715"/>
      <c r="P12" s="1715"/>
      <c r="Q12" s="1715"/>
      <c r="R12" s="1715"/>
      <c r="S12" s="1715"/>
      <c r="T12" s="1715"/>
      <c r="U12" s="1716" t="s">
        <v>123</v>
      </c>
      <c r="V12" s="1717"/>
      <c r="W12" s="1717"/>
      <c r="X12" s="1717"/>
      <c r="Y12" s="1717"/>
      <c r="Z12" s="1717"/>
      <c r="AA12" s="1717"/>
      <c r="AB12" s="1717"/>
      <c r="AC12" s="300"/>
      <c r="AD12" s="300"/>
      <c r="AE12" s="1718" t="s">
        <v>137</v>
      </c>
      <c r="AF12" s="1719"/>
      <c r="AG12" s="1719"/>
      <c r="AH12" s="1719"/>
      <c r="AI12" s="1719"/>
      <c r="AJ12" s="1720"/>
      <c r="AK12" s="778"/>
      <c r="AL12" s="1412" t="s">
        <v>131</v>
      </c>
      <c r="AM12" s="1413"/>
      <c r="AN12" s="1413"/>
      <c r="AO12" s="1413"/>
      <c r="AP12" s="1413"/>
      <c r="AQ12" s="1413"/>
      <c r="AR12" s="631" t="s">
        <v>935</v>
      </c>
      <c r="AS12" s="218"/>
      <c r="AT12" s="218"/>
      <c r="AU12" s="218"/>
      <c r="AV12" s="218"/>
      <c r="AW12" s="218"/>
      <c r="AX12" s="218"/>
      <c r="AY12" s="218"/>
      <c r="AZ12" s="218"/>
      <c r="BA12" s="218"/>
      <c r="BB12" s="218"/>
      <c r="BC12" s="218"/>
      <c r="BD12" s="218"/>
      <c r="BE12" s="218"/>
      <c r="BF12" s="218"/>
      <c r="BG12" s="218"/>
      <c r="BH12" s="218"/>
      <c r="BI12" s="218"/>
      <c r="BJ12" s="218"/>
      <c r="BK12" s="218"/>
    </row>
    <row r="13" spans="1:63" ht="16.5" customHeight="1" x14ac:dyDescent="0.2">
      <c r="B13" s="1707" t="s">
        <v>108</v>
      </c>
      <c r="C13" s="1709" t="s">
        <v>109</v>
      </c>
      <c r="D13" s="1710" t="s">
        <v>111</v>
      </c>
      <c r="E13" s="1710" t="s">
        <v>112</v>
      </c>
      <c r="F13" s="1710" t="s">
        <v>110</v>
      </c>
      <c r="G13" s="1710" t="s">
        <v>113</v>
      </c>
      <c r="H13" s="1724" t="s">
        <v>138</v>
      </c>
      <c r="I13" s="1724" t="s">
        <v>139</v>
      </c>
      <c r="J13" s="1724" t="s">
        <v>290</v>
      </c>
      <c r="K13" s="1724" t="s">
        <v>114</v>
      </c>
      <c r="L13" s="1710" t="s">
        <v>115</v>
      </c>
      <c r="M13" s="1710" t="s">
        <v>116</v>
      </c>
      <c r="N13" s="1723" t="s">
        <v>119</v>
      </c>
      <c r="O13" s="1721" t="s">
        <v>1</v>
      </c>
      <c r="P13" s="1723" t="s">
        <v>120</v>
      </c>
      <c r="Q13" s="1723" t="s">
        <v>1</v>
      </c>
      <c r="R13" s="1723" t="s">
        <v>121</v>
      </c>
      <c r="S13" s="1721" t="s">
        <v>1</v>
      </c>
      <c r="T13" s="1723" t="s">
        <v>122</v>
      </c>
      <c r="U13" s="1731" t="s">
        <v>127</v>
      </c>
      <c r="V13" s="1919" t="s">
        <v>126</v>
      </c>
      <c r="W13" s="1735" t="s">
        <v>124</v>
      </c>
      <c r="X13" s="1737" t="s">
        <v>125</v>
      </c>
      <c r="Y13" s="1737"/>
      <c r="Z13" s="1737"/>
      <c r="AA13" s="1737"/>
      <c r="AB13" s="1737"/>
      <c r="AC13" s="1737"/>
      <c r="AD13" s="378"/>
      <c r="AE13" s="1727"/>
      <c r="AF13" s="1729" t="s">
        <v>128</v>
      </c>
      <c r="AG13" s="1727" t="s">
        <v>1</v>
      </c>
      <c r="AH13" s="1729" t="s">
        <v>129</v>
      </c>
      <c r="AI13" s="1727" t="s">
        <v>1</v>
      </c>
      <c r="AJ13" s="1916" t="s">
        <v>130</v>
      </c>
      <c r="AK13" s="815"/>
      <c r="AL13" s="1679" t="s">
        <v>132</v>
      </c>
      <c r="AM13" s="1679" t="s">
        <v>133</v>
      </c>
      <c r="AN13" s="1679" t="s">
        <v>134</v>
      </c>
      <c r="AO13" s="1679" t="s">
        <v>135</v>
      </c>
      <c r="AP13" s="1677" t="s">
        <v>136</v>
      </c>
      <c r="AQ13" s="1679" t="s">
        <v>264</v>
      </c>
      <c r="AR13" s="1679" t="s">
        <v>929</v>
      </c>
      <c r="AS13" s="218"/>
      <c r="AT13" s="218"/>
      <c r="AU13" s="218"/>
      <c r="AV13" s="218"/>
      <c r="AW13" s="218"/>
      <c r="AX13" s="218"/>
      <c r="AY13" s="218"/>
      <c r="AZ13" s="218"/>
      <c r="BA13" s="218"/>
      <c r="BB13" s="218"/>
      <c r="BC13" s="218"/>
      <c r="BD13" s="218"/>
      <c r="BE13" s="218"/>
      <c r="BF13" s="218"/>
      <c r="BG13" s="218"/>
      <c r="BH13" s="218"/>
      <c r="BI13" s="218"/>
      <c r="BJ13" s="218"/>
      <c r="BK13" s="218"/>
    </row>
    <row r="14" spans="1:63" ht="36" customHeight="1" x14ac:dyDescent="0.2">
      <c r="B14" s="1708"/>
      <c r="C14" s="1708"/>
      <c r="D14" s="1708"/>
      <c r="E14" s="1708"/>
      <c r="F14" s="1710"/>
      <c r="G14" s="1711"/>
      <c r="H14" s="1725"/>
      <c r="I14" s="1725"/>
      <c r="J14" s="1904"/>
      <c r="K14" s="1904"/>
      <c r="L14" s="1724"/>
      <c r="M14" s="1708"/>
      <c r="N14" s="1722"/>
      <c r="O14" s="1722"/>
      <c r="P14" s="1722"/>
      <c r="Q14" s="1722"/>
      <c r="R14" s="1722"/>
      <c r="S14" s="1722"/>
      <c r="T14" s="1722"/>
      <c r="U14" s="1732"/>
      <c r="V14" s="1920"/>
      <c r="W14" s="1736"/>
      <c r="X14" s="301" t="s">
        <v>2</v>
      </c>
      <c r="Y14" s="301" t="s">
        <v>3</v>
      </c>
      <c r="Z14" s="301" t="s">
        <v>4</v>
      </c>
      <c r="AA14" s="301" t="s">
        <v>5</v>
      </c>
      <c r="AB14" s="301" t="s">
        <v>6</v>
      </c>
      <c r="AC14" s="301" t="s">
        <v>7</v>
      </c>
      <c r="AD14" s="379"/>
      <c r="AE14" s="1728"/>
      <c r="AF14" s="1730"/>
      <c r="AG14" s="1728"/>
      <c r="AH14" s="1730"/>
      <c r="AI14" s="1728"/>
      <c r="AJ14" s="1917"/>
      <c r="AK14" s="816"/>
      <c r="AL14" s="1679"/>
      <c r="AM14" s="1679"/>
      <c r="AN14" s="1679"/>
      <c r="AO14" s="1679"/>
      <c r="AP14" s="1678"/>
      <c r="AQ14" s="1679"/>
      <c r="AR14" s="1679"/>
      <c r="AS14" s="232"/>
      <c r="AT14" s="232"/>
      <c r="AU14" s="232"/>
      <c r="AV14" s="232"/>
      <c r="AW14" s="232"/>
      <c r="AX14" s="232"/>
      <c r="AY14" s="232"/>
      <c r="AZ14" s="232"/>
      <c r="BA14" s="232"/>
      <c r="BB14" s="232"/>
      <c r="BC14" s="232"/>
      <c r="BD14" s="232"/>
      <c r="BE14" s="232"/>
      <c r="BF14" s="232"/>
      <c r="BG14" s="232"/>
      <c r="BH14" s="232"/>
      <c r="BI14" s="232"/>
      <c r="BJ14" s="232"/>
      <c r="BK14" s="232"/>
    </row>
    <row r="15" spans="1:63" ht="71.25" customHeight="1" x14ac:dyDescent="0.2">
      <c r="A15" s="217"/>
      <c r="B15" s="1373">
        <v>1</v>
      </c>
      <c r="C15" s="1408" t="s">
        <v>332</v>
      </c>
      <c r="D15" s="1408" t="s">
        <v>333</v>
      </c>
      <c r="E15" s="1408" t="s">
        <v>334</v>
      </c>
      <c r="F15" s="1397" t="s">
        <v>88</v>
      </c>
      <c r="G15" s="1408" t="s">
        <v>844</v>
      </c>
      <c r="H15" s="1933"/>
      <c r="I15" s="1935"/>
      <c r="J15" s="1568" t="s">
        <v>151</v>
      </c>
      <c r="K15" s="1568" t="s">
        <v>302</v>
      </c>
      <c r="L15" s="1937" t="s">
        <v>165</v>
      </c>
      <c r="M15" s="922">
        <v>1500</v>
      </c>
      <c r="N15" s="171" t="str">
        <f>IF(M15&lt;=0,"",IF(M15&lt;=2,"MUY BAJA",IF(M15&lt;=24,"BAJA",IF(M15&lt;=500,"MEDIA",IF(M15&lt;=5000,"ALTA","MUY ALTA")))))</f>
        <v>ALTA</v>
      </c>
      <c r="O15" s="913">
        <f>IF(N15="","",IF(N15="Muy Baja",0.2,IF(N15="Baja",0.4,IF(N15="Media",0.6,IF(N15="Alta",0.8,IF(N15="Muy Alta",1,))))))</f>
        <v>0.8</v>
      </c>
      <c r="P15" s="1423" t="s">
        <v>199</v>
      </c>
      <c r="Q15" s="220">
        <v>0.4</v>
      </c>
      <c r="R15" s="923" t="str">
        <f t="shared" ref="R15:R22" si="0">IF(Q15=0.2,"LEVE",IF(Q15=0.4,"MENOR",IF(Q15=0.6,"MODERADO",IF(Q15=0.8,"MAYOR",IF(Q15=1,"CATASTROFICO","")))))</f>
        <v>MENOR</v>
      </c>
      <c r="S15" s="893">
        <f>IF(R15="","",IF(R15="LEVE",0.2,IF(R15="MENOR",0.4,IF(R15="MODERADO",0.6,IF(R15="MAYOR",0.8,IF(R15="CATASTRÓFICO",1,))))))</f>
        <v>0.4</v>
      </c>
      <c r="T15" s="129" t="str">
        <f>IF(OR(AND(N15="MUY BAJA",R15="LEVE"),AND(N15="MUY BAJA",R15="MENOR"),AND(N15="BAJA",R15="LEVE")),"BAJO",IF(OR(AND(N15="MUY BAJA",R15="MODERADO"),AND(N15="BAJA",R15="MENOR"),AND(N15="BAJA",R15="MODERADO"),AND(N15="MEDIA",R15="LEVE"),AND(N15="MEDIA",R15="MENOR"),AND(N15="MEDIA",R15="MODERADO"),AND(N15="ALTA",R15="LEVE"),AND(N15="ALTA",R15="MENOR")),"MODERADO",IF(OR(AND(N15="MUY BAJA",R15="MAYOR"),AND(N15="BAJA",R15="MAYOR"),AND(N15="MEDIA",R15="MAYOR"),AND(N15="ALTA",R15="MODERADO"),AND(N15="ALTA",R15="MAYOR"),AND(N15="MUY ALTA",R15="LEVE"),AND(N15="MUY ALTA",R15="MENOR"),AND(N15="MUY ALTA",R15="MODERADO"),AND(N15="MUY ALTA",R15="MAYOR")),"ALTO",IF(OR(AND(N15="MUY BAJA",R15="CATASTRÓFICO"),AND(N15="BAJA",R15="CATASTRÓFICO"),AND(N15="MEDIA",R15="CATASTRÓFICO"),AND(N15="ALTA",R15="CATASTRÓFICO"),AND(N15="MUY ALTA",R15="CATASTRÓFICO")),"EXTREMO",""))))</f>
        <v>MODERADO</v>
      </c>
      <c r="U15" s="1085">
        <v>1</v>
      </c>
      <c r="V15" s="921" t="s">
        <v>1220</v>
      </c>
      <c r="W15" s="908" t="str">
        <f t="shared" ref="W15:W20" si="1">IF(OR(X15="Preventivo",X15="Detectivo"),"Probabilidad",IF(X15="Correctivo","Impacto",""))</f>
        <v>Probabilidad</v>
      </c>
      <c r="X15" s="223" t="s">
        <v>63</v>
      </c>
      <c r="Y15" s="223" t="s">
        <v>71</v>
      </c>
      <c r="Z15" s="224" t="str">
        <f t="shared" ref="Z15:Z22" si="2">IF(AND(X15="Preventivo",Y15="Automático"),"50%",IF(AND(X15="Preventivo",Y15="Manual"),"40%",IF(AND(X15="Detectivo",Y15="Automático"),"40%",IF(AND(X15="Detectivo",Y15="Manual"),"30%",IF(AND(X15="Correctivo",Y15="Automático"),"35%",IF(AND(X15="Correctivo",Y15="Manual"),"25%",""))))))</f>
        <v>40%</v>
      </c>
      <c r="AA15" s="223" t="s">
        <v>74</v>
      </c>
      <c r="AB15" s="223" t="s">
        <v>79</v>
      </c>
      <c r="AC15" s="223" t="s">
        <v>83</v>
      </c>
      <c r="AD15" s="373"/>
      <c r="AE15" s="233">
        <f>IFERROR(IF(W15="Probabilidad",(O15-(+O15*Z15)),IF(W15="Impacto",O15,"")),"")</f>
        <v>0.48</v>
      </c>
      <c r="AF15" s="221" t="str">
        <f>IFERROR(IF(AE15="","",IF(AE15&lt;=0.2,"MUY BAJA",IF(AE15&lt;=0.4,"BAJA",IF(AE15&lt;=0.6,"MEDIA",IF(AE15&lt;=0.8,"ALTA","MUY ALTA"))))),"")</f>
        <v>MEDIA</v>
      </c>
      <c r="AG15" s="224">
        <f t="shared" ref="AG15:AG22" si="3">+AE15</f>
        <v>0.48</v>
      </c>
      <c r="AH15" s="221" t="str">
        <f>R15</f>
        <v>MENOR</v>
      </c>
      <c r="AI15" s="224">
        <f t="shared" ref="AI15:AI22" si="4">IFERROR(IF(W15="Impacto",(S15-(+S15*Z15)),IF(W15="Probabilidad",S15,"")),"")</f>
        <v>0.4</v>
      </c>
      <c r="AJ15" s="222" t="str">
        <f>IFERROR(IF(OR(AND(AF15="MUY BAJA",AH15="LEVE"),AND(AF15="MUY BAJA",AH15="MENOR"),AND(AF15="BAJA",AH15="LEVE")),"BAJO",IF(OR(AND(AF15="MUY BAJA",AH15="MODERADO"),AND(AF15="BAJA",AH15="MENOR"),AND(AF15="BAJA",AH15="MODERADO"),AND(AF15="MEDIA",AH15="LEVE"),AND(AF15="MEDIA",AH15="MENOR"),AND(AF15="MEDIA",AH15="MODERADO"),AND(AF15="ALTA",AH15="LEVE"),AND(AF15="ALTA",AH15="MENOR")),"MODERADO",IF(OR(AND(AF15="MUY BAJA",AH15="MAYOR"),AND(AF15="BAJA",AH15="MAYOR"),AND(AF15="MEDIA",AH15="MAYOR"),AND(AF15="ALTA",AH15="MODERADO"),AND(AF15="ALTA",AH15="MAYOR"),AND(AF15="MUY ALTA",AH15="LEVE"),AND(AF15="MUY ALTA",AH15="MENOR"),AND(AF15="MUY ALTA",AH15="MODERADO"),AND(AF15="MUY ALTA",AH15="MAYOR")),"ALTO",IF(OR(AND(AF15="MUY BAJA",AH15="CATASTRÓFICO"),AND(AF15="BAJA",AH15="CATASTRÓFICO"),AND(AF15="MEDIA",AH15="CATASTRÓFICO"),AND(AF15="ALTA",AH15="CATASTRÓFICO"),AND(AF15="MUY ALTA",AH15="CATASTRÓFICO")),"EXTREMO","")))),"")</f>
        <v>MODERADO</v>
      </c>
      <c r="AK15" s="1442" t="str">
        <f>AJ16</f>
        <v>BAJO</v>
      </c>
      <c r="AL15" s="1383" t="s">
        <v>260</v>
      </c>
      <c r="AM15" s="1750"/>
      <c r="AN15" s="1846" t="s">
        <v>975</v>
      </c>
      <c r="AO15" s="1564" t="s">
        <v>932</v>
      </c>
      <c r="AP15" s="470" t="s">
        <v>845</v>
      </c>
      <c r="AQ15" s="1373" t="s">
        <v>267</v>
      </c>
      <c r="AR15" s="1666">
        <v>1</v>
      </c>
      <c r="AS15" s="218"/>
      <c r="AT15" s="218"/>
      <c r="AU15" s="218"/>
      <c r="AV15" s="218"/>
      <c r="AW15" s="218"/>
      <c r="AX15" s="218"/>
      <c r="AY15" s="218"/>
      <c r="AZ15" s="218"/>
      <c r="BA15" s="218"/>
      <c r="BB15" s="218"/>
      <c r="BC15" s="218"/>
      <c r="BD15" s="218"/>
      <c r="BE15" s="218"/>
      <c r="BF15" s="218"/>
      <c r="BG15" s="218"/>
      <c r="BH15" s="218"/>
      <c r="BI15" s="218"/>
      <c r="BJ15" s="218"/>
      <c r="BK15" s="218"/>
    </row>
    <row r="16" spans="1:63" ht="72" customHeight="1" x14ac:dyDescent="0.2">
      <c r="A16" s="217"/>
      <c r="B16" s="1374"/>
      <c r="C16" s="1918"/>
      <c r="D16" s="1918"/>
      <c r="E16" s="1918"/>
      <c r="F16" s="1399"/>
      <c r="G16" s="1918"/>
      <c r="H16" s="1934"/>
      <c r="I16" s="1936"/>
      <c r="J16" s="1568"/>
      <c r="K16" s="1568"/>
      <c r="L16" s="1937"/>
      <c r="M16" s="922">
        <v>1500</v>
      </c>
      <c r="N16" s="171" t="str">
        <f>IF(M16&lt;=0,"",IF(M16&lt;=2,"MUY BAJA",IF(M16&lt;=24,"BAJA",IF(M16&lt;=500,"MEDIA",IF(M16&lt;=5000,"ALTA","MUY ALTA")))))</f>
        <v>ALTA</v>
      </c>
      <c r="O16" s="913">
        <f>IF(N16="","",IF(N16="Muy Baja",0.2,IF(N16="Baja",0.4,IF(N16="Media",0.6,IF(N16="Alta",0.8,IF(N16="Muy Alta",1,))))))</f>
        <v>0.8</v>
      </c>
      <c r="P16" s="1425"/>
      <c r="Q16" s="220">
        <v>0.4</v>
      </c>
      <c r="R16" s="923" t="str">
        <f t="shared" si="0"/>
        <v>MENOR</v>
      </c>
      <c r="S16" s="893">
        <f>IF(R16="","",IF(R16="LEVE",0.2,IF(R16="MENOR",0.4,IF(R16="MODERADO",0.6,IF(R16="MAYOR",0.8,IF(R16="CATASTRÓFICO",1,))))))</f>
        <v>0.4</v>
      </c>
      <c r="T16" s="129" t="str">
        <f>IF(OR(AND(N16="MUY BAJA",R16="LEVE"),AND(N16="MUY BAJA",R16="MENOR"),AND(N16="BAJA",R16="LEVE")),"BAJO",IF(OR(AND(N16="MUY BAJA",R16="MODERADO"),AND(N16="BAJA",R16="MENOR"),AND(N16="BAJA",R16="MODERADO"),AND(N16="MEDIA",R16="LEVE"),AND(N16="MEDIA",R16="MENOR"),AND(N16="MEDIA",R16="MODERADO"),AND(N16="ALTA",R16="LEVE"),AND(N16="ALTA",R16="MENOR")),"MODERADO",IF(OR(AND(N16="MUY BAJA",R16="MAYOR"),AND(N16="BAJA",R16="MAYOR"),AND(N16="MEDIA",R16="MAYOR"),AND(N16="ALTA",R16="MODERADO"),AND(N16="ALTA",R16="MAYOR"),AND(N16="MUY ALTA",R16="LEVE"),AND(N16="MUY ALTA",R16="MENOR"),AND(N16="MUY ALTA",R16="MODERADO"),AND(N16="MUY ALTA",R16="MAYOR")),"ALTO",IF(OR(AND(N16="MUY BAJA",R16="CATASTRÓFICO"),AND(N16="BAJA",R16="CATASTRÓFICO"),AND(N16="MEDIA",R16="CATASTRÓFICO"),AND(N16="ALTA",R16="CATASTRÓFICO"),AND(N16="MUY ALTA",R16="CATASTRÓFICO")),"EXTREMO",""))))</f>
        <v>MODERADO</v>
      </c>
      <c r="U16" s="1085">
        <v>2</v>
      </c>
      <c r="V16" s="201" t="s">
        <v>1219</v>
      </c>
      <c r="W16" s="908" t="str">
        <f t="shared" si="1"/>
        <v>Probabilidad</v>
      </c>
      <c r="X16" s="818" t="s">
        <v>63</v>
      </c>
      <c r="Y16" s="818" t="s">
        <v>71</v>
      </c>
      <c r="Z16" s="819" t="str">
        <f t="shared" si="2"/>
        <v>40%</v>
      </c>
      <c r="AA16" s="818" t="s">
        <v>74</v>
      </c>
      <c r="AB16" s="818" t="s">
        <v>79</v>
      </c>
      <c r="AC16" s="818" t="s">
        <v>83</v>
      </c>
      <c r="AD16" s="820">
        <f>IF(ISBLANK(V16),0,Z16*AE14)</f>
        <v>0</v>
      </c>
      <c r="AE16" s="820">
        <f>AE14-AD16</f>
        <v>0</v>
      </c>
      <c r="AF16" s="221" t="str">
        <f t="shared" ref="AF16:AF22" si="5">IFERROR(IF(AE16="","",IF(AE16&lt;=0.2,"MUY BAJA",IF(AE16&lt;=0.4,"BAJA",IF(AE16&lt;=0.6,"MEDIA",IF(AE16&lt;=0.8,"ALTA","MUY ALTA"))))),"")</f>
        <v>MUY BAJA</v>
      </c>
      <c r="AG16" s="819">
        <f t="shared" si="3"/>
        <v>0</v>
      </c>
      <c r="AH16" s="221" t="str">
        <f>R16</f>
        <v>MENOR</v>
      </c>
      <c r="AI16" s="819">
        <f t="shared" si="4"/>
        <v>0.4</v>
      </c>
      <c r="AJ16" s="222" t="str">
        <f t="shared" ref="AJ16:AJ22" si="6">IFERROR(IF(OR(AND(AF16="MUY BAJA",AH16="LEVE"),AND(AF16="MUY BAJA",AH16="MENOR"),AND(AF16="BAJA",AH16="LEVE")),"BAJO",IF(OR(AND(AF16="MUY BAJA",AH16="MODERADO"),AND(AF16="BAJA",AH16="MENOR"),AND(AF16="BAJA",AH16="MODERADO"),AND(AF16="MEDIA",AH16="LEVE"),AND(AF16="MEDIA",AH16="MENOR"),AND(AF16="MEDIA",AH16="MODERADO"),AND(AF16="ALTA",AH16="LEVE"),AND(AF16="ALTA",AH16="MENOR")),"MODERADO",IF(OR(AND(AF16="MUY BAJA",AH16="MAYOR"),AND(AF16="BAJA",AH16="MAYOR"),AND(AF16="MEDIA",AH16="MAYOR"),AND(AF16="ALTA",AH16="MODERADO"),AND(AF16="ALTA",AH16="MAYOR"),AND(AF16="MUY ALTA",AH16="LEVE"),AND(AF16="MUY ALTA",AH16="MENOR"),AND(AF16="MUY ALTA",AH16="MODERADO"),AND(AF16="MUY ALTA",AH16="MAYOR")),"ALTO",IF(OR(AND(AF16="MUY BAJA",AH16="CATASTRÓFICO"),AND(AF16="BAJA",AH16="CATASTRÓFICO"),AND(AF16="MEDIA",AH16="CATASTRÓFICO"),AND(AF16="ALTA",AH16="CATASTRÓFICO"),AND(AF16="MUY ALTA",AH16="CATASTRÓFICO")),"EXTREMO","")))),"")</f>
        <v>BAJO</v>
      </c>
      <c r="AK16" s="1443"/>
      <c r="AL16" s="1385"/>
      <c r="AM16" s="1747"/>
      <c r="AN16" s="1848"/>
      <c r="AO16" s="1566"/>
      <c r="AP16" s="539" t="s">
        <v>648</v>
      </c>
      <c r="AQ16" s="1375"/>
      <c r="AR16" s="1571"/>
      <c r="AS16" s="218"/>
      <c r="AT16" s="218"/>
      <c r="AU16" s="218"/>
      <c r="AV16" s="218"/>
      <c r="AW16" s="218"/>
      <c r="AX16" s="218"/>
      <c r="AY16" s="218"/>
      <c r="AZ16" s="218"/>
      <c r="BA16" s="218"/>
      <c r="BB16" s="218"/>
      <c r="BC16" s="218"/>
      <c r="BD16" s="218"/>
      <c r="BE16" s="218"/>
      <c r="BF16" s="218"/>
      <c r="BG16" s="218"/>
      <c r="BH16" s="218"/>
      <c r="BI16" s="218"/>
      <c r="BJ16" s="218"/>
      <c r="BK16" s="218"/>
    </row>
    <row r="17" spans="1:63" s="430" customFormat="1" ht="72" customHeight="1" x14ac:dyDescent="0.3">
      <c r="B17" s="890">
        <v>2</v>
      </c>
      <c r="C17" s="385" t="s">
        <v>336</v>
      </c>
      <c r="D17" s="385" t="s">
        <v>337</v>
      </c>
      <c r="E17" s="385" t="s">
        <v>1189</v>
      </c>
      <c r="F17" s="894" t="s">
        <v>88</v>
      </c>
      <c r="G17" s="385" t="s">
        <v>1033</v>
      </c>
      <c r="H17" s="385"/>
      <c r="I17" s="200"/>
      <c r="J17" s="940" t="s">
        <v>151</v>
      </c>
      <c r="K17" s="924" t="s">
        <v>291</v>
      </c>
      <c r="L17" s="925" t="s">
        <v>158</v>
      </c>
      <c r="M17" s="926">
        <v>800</v>
      </c>
      <c r="N17" s="128" t="str">
        <f t="shared" ref="N17:N22" si="7">IF(M17&lt;=0,"",IF(M17&lt;=2,"MUY BAJA",IF(M17&lt;=24,"BAJA",IF(M17&lt;=500,"MEDIA",IF(M17&lt;=5000,"ALTA","MUY ALTA")))))</f>
        <v>ALTA</v>
      </c>
      <c r="O17" s="893">
        <f t="shared" ref="O17:O22" si="8">IF(N17="","",IF(N17="Muy Baja",0.2,IF(N17="Baja",0.4,IF(N17="Media",0.6,IF(N17="Alta",0.8,IF(N17="Muy Alta",1,))))))</f>
        <v>0.8</v>
      </c>
      <c r="P17" s="927" t="s">
        <v>199</v>
      </c>
      <c r="Q17" s="928">
        <v>0.2</v>
      </c>
      <c r="R17" s="929" t="str">
        <f t="shared" si="0"/>
        <v>LEVE</v>
      </c>
      <c r="S17" s="927">
        <v>0.3</v>
      </c>
      <c r="T17" s="930" t="str">
        <f>IF(OR(AND(N17="MUY BAJA",R17="LEVE"),AND(N17="MUY BAJA",R17="MENOR"),AND(N17="BAJA",R17="LEVE")),"BAJO",IF(OR(AND(N17="MUY BAJA",R17="MODERADO"),AND(N17="BAJA",R17="MENOR"),AND(N17="BAJA",R17="MODERADO"),AND(N17="MEDIA",R17="LEVE"),AND(N17="MEDIA",R17="MENOR"),AND(N17="MEDIA",R17="MODERADO"),AND(N17="ALTA",R17="LEVE"),AND(N17="ALTA",R17="MENOR")),"MODERADO",IF(OR(AND(N17="MUY BAJA",R17="MAYOR"),AND(N17="BAJA",R17="MAYOR"),AND(N17="MEDIA",R17="MAYOR"),AND(N17="ALTA",R17="MODERADO"),AND(N17="ALTA",R17="MAYOR"),AND(N17="MUY ALTA",R17="LEVE"),AND(N17="MUY ALTA",R17="MENOR"),AND(N17="MUY ALTA",R17="MODERADO"),AND(N17="MUY ALTA",R17="MAYOR")),"ALTO",IF(OR(AND(N17="MUY BAJA",R17="CATASTRÓFICO"),AND(N17="BAJA",R17="CATASTRÓFICO"),AND(N17="MEDIA",R17="CATASTRÓFICO"),AND(N17="ALTA",R17="CATASTRÓFICO"),AND(N17="MUY ALTA",R17="CATASTRÓFICO")),"EXTREMO",""))))</f>
        <v>MODERADO</v>
      </c>
      <c r="U17" s="908">
        <v>1</v>
      </c>
      <c r="V17" s="200" t="s">
        <v>1034</v>
      </c>
      <c r="W17" s="908" t="str">
        <f t="shared" si="1"/>
        <v>Probabilidad</v>
      </c>
      <c r="X17" s="131" t="s">
        <v>63</v>
      </c>
      <c r="Y17" s="131" t="s">
        <v>71</v>
      </c>
      <c r="Z17" s="912" t="str">
        <f t="shared" si="2"/>
        <v>40%</v>
      </c>
      <c r="AA17" s="131" t="s">
        <v>74</v>
      </c>
      <c r="AB17" s="131" t="s">
        <v>79</v>
      </c>
      <c r="AC17" s="131" t="s">
        <v>83</v>
      </c>
      <c r="AD17" s="131"/>
      <c r="AE17" s="133">
        <f t="shared" ref="AE17:AE22" si="9">IFERROR(IF(W17="Probabilidad",(O17-(+O17*Z17)),IF(W17="Impacto",O17,"")),"")</f>
        <v>0.48</v>
      </c>
      <c r="AF17" s="128" t="str">
        <f t="shared" si="5"/>
        <v>MEDIA</v>
      </c>
      <c r="AG17" s="912">
        <f t="shared" si="3"/>
        <v>0.48</v>
      </c>
      <c r="AH17" s="128" t="str">
        <f t="shared" ref="AH17:AH22" si="10">R17</f>
        <v>LEVE</v>
      </c>
      <c r="AI17" s="912">
        <f t="shared" si="4"/>
        <v>0.3</v>
      </c>
      <c r="AJ17" s="129" t="str">
        <f t="shared" si="6"/>
        <v>MODERADO</v>
      </c>
      <c r="AK17" s="930" t="str">
        <f>AJ17</f>
        <v>MODERADO</v>
      </c>
      <c r="AL17" s="894" t="s">
        <v>258</v>
      </c>
      <c r="AM17" s="200"/>
      <c r="AN17" s="134" t="s">
        <v>975</v>
      </c>
      <c r="AO17" s="134" t="s">
        <v>932</v>
      </c>
      <c r="AP17" s="931" t="s">
        <v>919</v>
      </c>
      <c r="AQ17" s="908" t="s">
        <v>267</v>
      </c>
      <c r="AR17" s="1091">
        <v>1</v>
      </c>
      <c r="AS17" s="432"/>
      <c r="AT17" s="432"/>
      <c r="AU17" s="432"/>
      <c r="AV17" s="432"/>
      <c r="AW17" s="432"/>
      <c r="AX17" s="432"/>
      <c r="AY17" s="432"/>
      <c r="AZ17" s="432"/>
      <c r="BA17" s="432"/>
      <c r="BB17" s="432"/>
      <c r="BC17" s="432"/>
      <c r="BD17" s="432"/>
      <c r="BE17" s="432"/>
      <c r="BF17" s="432"/>
      <c r="BG17" s="432"/>
      <c r="BH17" s="432"/>
      <c r="BI17" s="432"/>
      <c r="BJ17" s="432"/>
      <c r="BK17" s="432"/>
    </row>
    <row r="18" spans="1:63" s="430" customFormat="1" ht="75.75" customHeight="1" x14ac:dyDescent="0.2">
      <c r="B18" s="908">
        <v>3</v>
      </c>
      <c r="C18" s="200" t="s">
        <v>338</v>
      </c>
      <c r="D18" s="200" t="s">
        <v>339</v>
      </c>
      <c r="E18" s="200" t="s">
        <v>340</v>
      </c>
      <c r="F18" s="909" t="s">
        <v>151</v>
      </c>
      <c r="G18" s="932" t="s">
        <v>1187</v>
      </c>
      <c r="H18" s="200"/>
      <c r="I18" s="200"/>
      <c r="J18" s="786" t="s">
        <v>151</v>
      </c>
      <c r="K18" s="786" t="s">
        <v>291</v>
      </c>
      <c r="L18" s="802" t="s">
        <v>165</v>
      </c>
      <c r="M18" s="926">
        <v>600</v>
      </c>
      <c r="N18" s="128" t="str">
        <f t="shared" si="7"/>
        <v>ALTA</v>
      </c>
      <c r="O18" s="893">
        <f t="shared" si="8"/>
        <v>0.8</v>
      </c>
      <c r="P18" s="927" t="s">
        <v>199</v>
      </c>
      <c r="Q18" s="928">
        <v>0.2</v>
      </c>
      <c r="R18" s="933" t="str">
        <f t="shared" si="0"/>
        <v>LEVE</v>
      </c>
      <c r="S18" s="927">
        <f t="shared" ref="S18:S22" si="11">IF(R18="","",IF(R18="Leve",0.2,IF(R18="Menor",0.4,IF(R18="Moderado",0.6,IF(R18="Mayor",0.8,IF(R18="Catastrófico",1,))))))</f>
        <v>0.2</v>
      </c>
      <c r="T18" s="930" t="str">
        <f t="shared" ref="T18:T22" si="12">IF(OR(AND(N18="MUY BAJA",R18="LEVE"),AND(N18="MUY BAJA",R18="MENOR"),AND(N18="BAJA",R18="LEVE")),"BAJO",IF(OR(AND(N18="MUY BAJA",R18="MODERADO"),AND(N18="BAJA",R18="MENOR"),AND(N18="BAJA",R18="MODERADO"),AND(N18="MEDIA",R18="LEVE"),AND(N18="MEDIA",R18="MENOR"),AND(N18="MEDIA",R18="MODERADO"),AND(N18="ALTA",R18="LEVE"),AND(N18="ALTA",R18="MENOR")),"MODERADO",IF(OR(AND(N18="MUY BAJA",R18="MAYOR"),AND(N18="BAJA",R18="MAYOR"),AND(N18="MEDIA",R18="MAYOR"),AND(N18="ALTA",R18="MODERADO"),AND(N18="ALTA",R18="MAYOR"),AND(N18="MUY ALTA",R18="LEVE"),AND(N18="MUY ALTA",R18="MENOR"),AND(N18="MUY ALTA",R18="MODERADO"),AND(N18="MUY ALTA",R18="MAYOR")),"ALTO",IF(OR(AND(N18="MUY BAJA",R18="CATASTRÓFICO"),AND(N18="BAJA",R18="CATASTRÓFICO"),AND(N18="MEDIA",R18="CATASTRÓFICO"),AND(N18="ALTA",R18="CATASTRÓFICO"),AND(N18="MUY ALTA",R18="CATASTRÓFICO")),"EXTREMO",""))))</f>
        <v>MODERADO</v>
      </c>
      <c r="U18" s="908">
        <v>1</v>
      </c>
      <c r="V18" s="200" t="s">
        <v>1036</v>
      </c>
      <c r="W18" s="908" t="str">
        <f>IF(OR(X18="Preventivo",X18="Detectivo"),"Probabilidad",IF(X18="Correctivo","Impacto",""))</f>
        <v>Probabilidad</v>
      </c>
      <c r="X18" s="131" t="s">
        <v>63</v>
      </c>
      <c r="Y18" s="131" t="s">
        <v>69</v>
      </c>
      <c r="Z18" s="912" t="str">
        <f>IF(AND(X18="Preventivo",Y18="Automático"),"50%",IF(AND(X18="Preventivo",Y18="Manual"),"40%",IF(AND(X18="Detectivo",Y18="Automático"),"40%",IF(AND(X18="Detectivo",Y18="Manual"),"30%",IF(AND(X18="Correctivo",Y18="Automático"),"35%",IF(AND(X18="Correctivo",Y18="Manual"),"25%",""))))))</f>
        <v>50%</v>
      </c>
      <c r="AA18" s="131" t="s">
        <v>74</v>
      </c>
      <c r="AB18" s="131" t="s">
        <v>79</v>
      </c>
      <c r="AC18" s="131" t="s">
        <v>83</v>
      </c>
      <c r="AD18" s="131"/>
      <c r="AE18" s="133">
        <f t="shared" si="9"/>
        <v>0.4</v>
      </c>
      <c r="AF18" s="128" t="str">
        <f t="shared" si="5"/>
        <v>BAJA</v>
      </c>
      <c r="AG18" s="912">
        <f t="shared" si="3"/>
        <v>0.4</v>
      </c>
      <c r="AH18" s="128" t="str">
        <f t="shared" si="10"/>
        <v>LEVE</v>
      </c>
      <c r="AI18" s="912">
        <f>IFERROR(IF(W18="Impacto",(S18-(+S18*Z18)),IF(W18="Probabilidad",S18,"")),"")</f>
        <v>0.2</v>
      </c>
      <c r="AJ18" s="129" t="str">
        <f t="shared" si="6"/>
        <v>BAJO</v>
      </c>
      <c r="AK18" s="930" t="str">
        <f>AJ18</f>
        <v>BAJO</v>
      </c>
      <c r="AL18" s="894" t="s">
        <v>260</v>
      </c>
      <c r="AM18" s="200"/>
      <c r="AN18" s="134" t="s">
        <v>975</v>
      </c>
      <c r="AO18" s="134" t="s">
        <v>932</v>
      </c>
      <c r="AP18" s="931" t="s">
        <v>920</v>
      </c>
      <c r="AQ18" s="908" t="s">
        <v>267</v>
      </c>
      <c r="AR18" s="912">
        <v>1</v>
      </c>
      <c r="AS18" s="432"/>
      <c r="AT18" s="432"/>
      <c r="AU18" s="432"/>
      <c r="AV18" s="432"/>
      <c r="AW18" s="432"/>
      <c r="AX18" s="432"/>
      <c r="AY18" s="432"/>
      <c r="AZ18" s="432"/>
      <c r="BA18" s="432"/>
      <c r="BB18" s="432"/>
      <c r="BC18" s="432"/>
      <c r="BD18" s="432"/>
      <c r="BE18" s="432"/>
      <c r="BF18" s="432"/>
      <c r="BG18" s="432"/>
      <c r="BH18" s="432"/>
      <c r="BI18" s="432"/>
      <c r="BJ18" s="432"/>
      <c r="BK18" s="432"/>
    </row>
    <row r="19" spans="1:63" s="430" customFormat="1" ht="71.25" customHeight="1" x14ac:dyDescent="0.2">
      <c r="B19" s="380">
        <v>4</v>
      </c>
      <c r="C19" s="200" t="s">
        <v>594</v>
      </c>
      <c r="D19" s="200" t="s">
        <v>1188</v>
      </c>
      <c r="E19" s="200" t="s">
        <v>1037</v>
      </c>
      <c r="F19" s="909" t="s">
        <v>151</v>
      </c>
      <c r="G19" s="932" t="s">
        <v>1190</v>
      </c>
      <c r="H19" s="200"/>
      <c r="I19" s="200"/>
      <c r="J19" s="786" t="s">
        <v>151</v>
      </c>
      <c r="K19" s="786" t="s">
        <v>302</v>
      </c>
      <c r="L19" s="802" t="s">
        <v>158</v>
      </c>
      <c r="M19" s="934">
        <v>200</v>
      </c>
      <c r="N19" s="128" t="str">
        <f t="shared" si="7"/>
        <v>MEDIA</v>
      </c>
      <c r="O19" s="893">
        <f t="shared" si="8"/>
        <v>0.6</v>
      </c>
      <c r="P19" s="927" t="s">
        <v>51</v>
      </c>
      <c r="Q19" s="928">
        <v>0.2</v>
      </c>
      <c r="R19" s="933" t="str">
        <f t="shared" si="0"/>
        <v>LEVE</v>
      </c>
      <c r="S19" s="927">
        <f t="shared" si="11"/>
        <v>0.2</v>
      </c>
      <c r="T19" s="930" t="str">
        <f t="shared" si="12"/>
        <v>MODERADO</v>
      </c>
      <c r="U19" s="908">
        <v>1</v>
      </c>
      <c r="V19" s="200" t="s">
        <v>1038</v>
      </c>
      <c r="W19" s="908" t="str">
        <f>IF(OR(X19="Preventivo",X19="Detectivo"),"Probabilidad",IF(X19="Correctivo","Impacto",""))</f>
        <v>Probabilidad</v>
      </c>
      <c r="X19" s="131" t="s">
        <v>63</v>
      </c>
      <c r="Y19" s="131" t="s">
        <v>69</v>
      </c>
      <c r="Z19" s="912" t="str">
        <f>IF(AND(X19="Preventivo",Y19="Automático"),"50%",IF(AND(X19="Preventivo",Y19="Manual"),"40%",IF(AND(X19="Detectivo",Y19="Automático"),"40%",IF(AND(X19="Detectivo",Y19="Manual"),"30%",IF(AND(X19="Correctivo",Y19="Automático"),"35%",IF(AND(X19="Correctivo",Y19="Manual"),"25%",""))))))</f>
        <v>50%</v>
      </c>
      <c r="AA19" s="131" t="s">
        <v>74</v>
      </c>
      <c r="AB19" s="131" t="s">
        <v>79</v>
      </c>
      <c r="AC19" s="131" t="s">
        <v>83</v>
      </c>
      <c r="AD19" s="131"/>
      <c r="AE19" s="133">
        <f t="shared" si="9"/>
        <v>0.3</v>
      </c>
      <c r="AF19" s="128" t="str">
        <f t="shared" si="5"/>
        <v>BAJA</v>
      </c>
      <c r="AG19" s="912">
        <f t="shared" si="3"/>
        <v>0.3</v>
      </c>
      <c r="AH19" s="128" t="str">
        <f t="shared" si="10"/>
        <v>LEVE</v>
      </c>
      <c r="AI19" s="912">
        <f>IFERROR(IF(W19="Impacto",(S19-(+S19*Z19)),IF(W19="Probabilidad",S19,"")),"")</f>
        <v>0.2</v>
      </c>
      <c r="AJ19" s="129" t="str">
        <f t="shared" si="6"/>
        <v>BAJO</v>
      </c>
      <c r="AK19" s="930" t="str">
        <f>AJ19</f>
        <v>BAJO</v>
      </c>
      <c r="AL19" s="894" t="s">
        <v>260</v>
      </c>
      <c r="AM19" s="200"/>
      <c r="AN19" s="134" t="s">
        <v>976</v>
      </c>
      <c r="AO19" s="134" t="s">
        <v>932</v>
      </c>
      <c r="AP19" s="935" t="s">
        <v>921</v>
      </c>
      <c r="AQ19" s="908" t="s">
        <v>267</v>
      </c>
      <c r="AR19" s="912">
        <v>1</v>
      </c>
      <c r="AS19" s="432"/>
      <c r="AT19" s="432"/>
      <c r="AU19" s="432"/>
      <c r="AV19" s="432"/>
      <c r="AW19" s="432"/>
      <c r="AX19" s="432"/>
      <c r="AY19" s="432"/>
      <c r="AZ19" s="432"/>
      <c r="BA19" s="432"/>
      <c r="BB19" s="432"/>
      <c r="BC19" s="432"/>
      <c r="BD19" s="432"/>
      <c r="BE19" s="432"/>
      <c r="BF19" s="432"/>
      <c r="BG19" s="432"/>
      <c r="BH19" s="432"/>
      <c r="BI19" s="432"/>
      <c r="BJ19" s="432"/>
      <c r="BK19" s="432"/>
    </row>
    <row r="20" spans="1:63" s="638" customFormat="1" ht="65.25" customHeight="1" x14ac:dyDescent="0.2">
      <c r="B20" s="1404">
        <v>5</v>
      </c>
      <c r="C20" s="1408" t="s">
        <v>1040</v>
      </c>
      <c r="D20" s="1376" t="s">
        <v>1185</v>
      </c>
      <c r="E20" s="1376" t="s">
        <v>1186</v>
      </c>
      <c r="F20" s="1383" t="s">
        <v>92</v>
      </c>
      <c r="G20" s="1408" t="s">
        <v>1184</v>
      </c>
      <c r="H20" s="1924"/>
      <c r="I20" s="1924"/>
      <c r="J20" s="1927" t="s">
        <v>151</v>
      </c>
      <c r="K20" s="1930" t="s">
        <v>302</v>
      </c>
      <c r="L20" s="1921" t="s">
        <v>158</v>
      </c>
      <c r="M20" s="936">
        <v>1800</v>
      </c>
      <c r="N20" s="900" t="str">
        <f t="shared" si="7"/>
        <v>ALTA</v>
      </c>
      <c r="O20" s="219">
        <f t="shared" si="8"/>
        <v>0.8</v>
      </c>
      <c r="P20" s="1423" t="s">
        <v>206</v>
      </c>
      <c r="Q20" s="937">
        <v>0.2</v>
      </c>
      <c r="R20" s="1892" t="str">
        <f t="shared" si="0"/>
        <v>LEVE</v>
      </c>
      <c r="S20" s="1371">
        <f t="shared" si="11"/>
        <v>0.2</v>
      </c>
      <c r="T20" s="1890" t="str">
        <f t="shared" si="12"/>
        <v>MODERADO</v>
      </c>
      <c r="U20" s="637">
        <v>1</v>
      </c>
      <c r="V20" s="200" t="s">
        <v>1218</v>
      </c>
      <c r="W20" s="890" t="str">
        <f t="shared" si="1"/>
        <v>Probabilidad</v>
      </c>
      <c r="X20" s="821" t="s">
        <v>63</v>
      </c>
      <c r="Y20" s="821" t="s">
        <v>69</v>
      </c>
      <c r="Z20" s="821" t="str">
        <f t="shared" si="2"/>
        <v>50%</v>
      </c>
      <c r="AA20" s="821" t="s">
        <v>74</v>
      </c>
      <c r="AB20" s="821" t="s">
        <v>79</v>
      </c>
      <c r="AC20" s="821" t="s">
        <v>83</v>
      </c>
      <c r="AD20" s="652"/>
      <c r="AE20" s="655">
        <f t="shared" si="9"/>
        <v>0.4</v>
      </c>
      <c r="AF20" s="171" t="str">
        <f t="shared" si="5"/>
        <v>BAJA</v>
      </c>
      <c r="AG20" s="897">
        <f t="shared" si="3"/>
        <v>0.4</v>
      </c>
      <c r="AH20" s="171" t="str">
        <f t="shared" si="10"/>
        <v>LEVE</v>
      </c>
      <c r="AI20" s="897">
        <f t="shared" si="4"/>
        <v>0.2</v>
      </c>
      <c r="AJ20" s="939" t="str">
        <f t="shared" si="6"/>
        <v>BAJO</v>
      </c>
      <c r="AK20" s="1894" t="str">
        <f>AJ21</f>
        <v>BAJO</v>
      </c>
      <c r="AL20" s="1383" t="s">
        <v>260</v>
      </c>
      <c r="AM20" s="1775"/>
      <c r="AN20" s="1781" t="s">
        <v>977</v>
      </c>
      <c r="AO20" s="1896" t="s">
        <v>932</v>
      </c>
      <c r="AP20" s="639" t="s">
        <v>649</v>
      </c>
      <c r="AQ20" s="1898" t="s">
        <v>267</v>
      </c>
      <c r="AR20" s="1414">
        <v>1</v>
      </c>
      <c r="AS20" s="640"/>
      <c r="AT20" s="640"/>
      <c r="AU20" s="640"/>
      <c r="AV20" s="640"/>
      <c r="AW20" s="640"/>
      <c r="AX20" s="640"/>
      <c r="AY20" s="640"/>
      <c r="AZ20" s="640"/>
      <c r="BA20" s="640"/>
      <c r="BB20" s="640"/>
      <c r="BC20" s="640"/>
      <c r="BD20" s="640"/>
      <c r="BE20" s="640"/>
      <c r="BF20" s="640"/>
      <c r="BG20" s="640"/>
      <c r="BH20" s="640"/>
      <c r="BI20" s="640"/>
      <c r="BJ20" s="640"/>
      <c r="BK20" s="640"/>
    </row>
    <row r="21" spans="1:63" s="638" customFormat="1" ht="46.5" customHeight="1" x14ac:dyDescent="0.2">
      <c r="B21" s="1536"/>
      <c r="C21" s="1918"/>
      <c r="D21" s="1377"/>
      <c r="E21" s="1377"/>
      <c r="F21" s="1384"/>
      <c r="G21" s="1918"/>
      <c r="H21" s="1925"/>
      <c r="I21" s="1925"/>
      <c r="J21" s="1928"/>
      <c r="K21" s="1931"/>
      <c r="L21" s="1922"/>
      <c r="M21" s="936">
        <v>1800</v>
      </c>
      <c r="N21" s="900" t="str">
        <f t="shared" si="7"/>
        <v>ALTA</v>
      </c>
      <c r="O21" s="219">
        <f t="shared" si="8"/>
        <v>0.8</v>
      </c>
      <c r="P21" s="1424"/>
      <c r="Q21" s="937">
        <v>0.2</v>
      </c>
      <c r="R21" s="1893"/>
      <c r="S21" s="1437"/>
      <c r="T21" s="1891"/>
      <c r="U21" s="637">
        <v>2</v>
      </c>
      <c r="V21" s="200" t="s">
        <v>1039</v>
      </c>
      <c r="W21" s="908" t="str">
        <f t="shared" ref="W21" si="13">IF(OR(X21="Preventivo",X21="Detectivo"),"Probabilidad",IF(X21="Correctivo","Impacto",""))</f>
        <v>Probabilidad</v>
      </c>
      <c r="X21" s="822" t="s">
        <v>63</v>
      </c>
      <c r="Y21" s="822" t="s">
        <v>69</v>
      </c>
      <c r="Z21" s="822" t="str">
        <f t="shared" ref="Z21" si="14">IF(AND(X21="Preventivo",Y21="Automático"),"50%",IF(AND(X21="Preventivo",Y21="Manual"),"40%",IF(AND(X21="Detectivo",Y21="Automático"),"40%",IF(AND(X21="Detectivo",Y21="Manual"),"30%",IF(AND(X21="Correctivo",Y21="Automático"),"35%",IF(AND(X21="Correctivo",Y21="Manual"),"25%",""))))))</f>
        <v>50%</v>
      </c>
      <c r="AA21" s="822" t="s">
        <v>74</v>
      </c>
      <c r="AB21" s="822" t="s">
        <v>79</v>
      </c>
      <c r="AC21" s="822" t="s">
        <v>83</v>
      </c>
      <c r="AD21" s="652"/>
      <c r="AE21" s="655">
        <f t="shared" si="9"/>
        <v>0.4</v>
      </c>
      <c r="AF21" s="171" t="str">
        <f t="shared" si="5"/>
        <v>BAJA</v>
      </c>
      <c r="AG21" s="897">
        <f t="shared" si="3"/>
        <v>0.4</v>
      </c>
      <c r="AH21" s="171" t="str">
        <f>AH20</f>
        <v>LEVE</v>
      </c>
      <c r="AI21" s="897">
        <v>0.2</v>
      </c>
      <c r="AJ21" s="939" t="str">
        <f t="shared" ref="AJ21" si="15">IFERROR(IF(OR(AND(AF21="MUY BAJA",AH21="LEVE"),AND(AF21="MUY BAJA",AH21="MENOR"),AND(AF21="BAJA",AH21="LEVE")),"BAJO",IF(OR(AND(AF21="MUY BAJA",AH21="MODERADO"),AND(AF21="BAJA",AH21="MENOR"),AND(AF21="BAJA",AH21="MODERADO"),AND(AF21="MEDIA",AH21="LEVE"),AND(AF21="MEDIA",AH21="MENOR"),AND(AF21="MEDIA",AH21="MODERADO"),AND(AF21="ALTA",AH21="LEVE"),AND(AF21="ALTA",AH21="MENOR")),"MODERADO",IF(OR(AND(AF21="MUY BAJA",AH21="MAYOR"),AND(AF21="BAJA",AH21="MAYOR"),AND(AF21="MEDIA",AH21="MAYOR"),AND(AF21="ALTA",AH21="MODERADO"),AND(AF21="ALTA",AH21="MAYOR"),AND(AF21="MUY ALTA",AH21="LEVE"),AND(AF21="MUY ALTA",AH21="MENOR"),AND(AF21="MUY ALTA",AH21="MODERADO"),AND(AF21="MUY ALTA",AH21="MAYOR")),"ALTO",IF(OR(AND(AF21="MUY BAJA",AH21="CATASTRÓFICO"),AND(AF21="BAJA",AH21="CATASTRÓFICO"),AND(AF21="MEDIA",AH21="CATASTRÓFICO"),AND(AF21="ALTA",AH21="CATASTRÓFICO"),AND(AF21="MUY ALTA",AH21="CATASTRÓFICO")),"EXTREMO","")))),"")</f>
        <v>BAJO</v>
      </c>
      <c r="AK21" s="1895"/>
      <c r="AL21" s="1385"/>
      <c r="AM21" s="1776"/>
      <c r="AN21" s="1783"/>
      <c r="AO21" s="1897"/>
      <c r="AP21" s="639"/>
      <c r="AQ21" s="1899"/>
      <c r="AR21" s="1659"/>
      <c r="AS21" s="640"/>
      <c r="AT21" s="640"/>
      <c r="AU21" s="640"/>
      <c r="AV21" s="640"/>
      <c r="AW21" s="640"/>
      <c r="AX21" s="640"/>
      <c r="AY21" s="640"/>
      <c r="AZ21" s="640"/>
      <c r="BA21" s="640"/>
      <c r="BB21" s="640"/>
      <c r="BC21" s="640"/>
      <c r="BD21" s="640"/>
      <c r="BE21" s="640"/>
      <c r="BF21" s="640"/>
      <c r="BG21" s="640"/>
      <c r="BH21" s="640"/>
      <c r="BI21" s="640"/>
      <c r="BJ21" s="640"/>
      <c r="BK21" s="640"/>
    </row>
    <row r="22" spans="1:63" ht="60.75" customHeight="1" x14ac:dyDescent="0.2">
      <c r="A22" s="217"/>
      <c r="B22" s="1405"/>
      <c r="C22" s="1409"/>
      <c r="D22" s="1579"/>
      <c r="E22" s="1579"/>
      <c r="F22" s="1385"/>
      <c r="G22" s="1409"/>
      <c r="H22" s="1926"/>
      <c r="I22" s="1926"/>
      <c r="J22" s="1929"/>
      <c r="K22" s="1932"/>
      <c r="L22" s="1923"/>
      <c r="M22" s="936">
        <v>1800</v>
      </c>
      <c r="N22" s="814" t="str">
        <f t="shared" si="7"/>
        <v>ALTA</v>
      </c>
      <c r="O22" s="219">
        <f t="shared" si="8"/>
        <v>0.8</v>
      </c>
      <c r="P22" s="1425"/>
      <c r="Q22" s="275">
        <v>0.2</v>
      </c>
      <c r="R22" s="933" t="str">
        <f t="shared" si="0"/>
        <v>LEVE</v>
      </c>
      <c r="S22" s="893">
        <f t="shared" si="11"/>
        <v>0.2</v>
      </c>
      <c r="T22" s="930" t="str">
        <f t="shared" si="12"/>
        <v>MODERADO</v>
      </c>
      <c r="U22" s="637">
        <v>1</v>
      </c>
      <c r="V22" s="200" t="s">
        <v>595</v>
      </c>
      <c r="W22" s="908" t="str">
        <f>IF(OR(X22="Preventivo",X22="Detectivo"),"Probabilidad",IF(X22="Correctivo","Impacto",""))</f>
        <v>Probabilidad</v>
      </c>
      <c r="X22" s="652" t="s">
        <v>63</v>
      </c>
      <c r="Y22" s="652" t="s">
        <v>69</v>
      </c>
      <c r="Z22" s="653" t="str">
        <f t="shared" si="2"/>
        <v>50%</v>
      </c>
      <c r="AA22" s="652" t="s">
        <v>74</v>
      </c>
      <c r="AB22" s="652" t="s">
        <v>79</v>
      </c>
      <c r="AC22" s="652" t="s">
        <v>83</v>
      </c>
      <c r="AD22" s="652"/>
      <c r="AE22" s="655">
        <f t="shared" si="9"/>
        <v>0.4</v>
      </c>
      <c r="AF22" s="221" t="str">
        <f t="shared" si="5"/>
        <v>BAJA</v>
      </c>
      <c r="AG22" s="224">
        <f t="shared" si="3"/>
        <v>0.4</v>
      </c>
      <c r="AH22" s="221" t="str">
        <f t="shared" si="10"/>
        <v>LEVE</v>
      </c>
      <c r="AI22" s="224">
        <f t="shared" si="4"/>
        <v>0.2</v>
      </c>
      <c r="AJ22" s="222" t="str">
        <f t="shared" si="6"/>
        <v>BAJO</v>
      </c>
      <c r="AK22" s="222" t="str">
        <f>AJ22</f>
        <v>BAJO</v>
      </c>
      <c r="AL22" s="909" t="s">
        <v>260</v>
      </c>
      <c r="AM22" s="407"/>
      <c r="AN22" s="414" t="s">
        <v>978</v>
      </c>
      <c r="AO22" s="414" t="s">
        <v>932</v>
      </c>
      <c r="AP22" s="383" t="s">
        <v>846</v>
      </c>
      <c r="AQ22" s="130" t="s">
        <v>267</v>
      </c>
      <c r="AR22" s="1375"/>
      <c r="AS22" s="218"/>
      <c r="AT22" s="218"/>
      <c r="AU22" s="218"/>
      <c r="AV22" s="218"/>
      <c r="AW22" s="218"/>
      <c r="AX22" s="218"/>
      <c r="AY22" s="218"/>
      <c r="AZ22" s="218"/>
      <c r="BA22" s="218"/>
      <c r="BB22" s="218"/>
      <c r="BC22" s="218"/>
      <c r="BD22" s="218"/>
      <c r="BE22" s="218"/>
      <c r="BF22" s="218"/>
      <c r="BG22" s="218"/>
      <c r="BH22" s="218"/>
      <c r="BI22" s="218"/>
      <c r="BJ22" s="218"/>
      <c r="BK22" s="218"/>
    </row>
    <row r="23" spans="1:63" ht="16.5" x14ac:dyDescent="0.2">
      <c r="B23" s="216"/>
      <c r="C23" s="216"/>
      <c r="D23" s="216"/>
      <c r="E23" s="216"/>
      <c r="F23" s="216"/>
      <c r="J23" s="216"/>
      <c r="K23" s="216"/>
      <c r="L23" s="216"/>
      <c r="AQ23" s="217" t="s">
        <v>934</v>
      </c>
      <c r="AR23" s="626">
        <f>AVERAGE(AR15:AR22)</f>
        <v>1</v>
      </c>
    </row>
    <row r="24" spans="1:63" ht="16.5" customHeight="1" x14ac:dyDescent="0.2">
      <c r="B24" s="216"/>
      <c r="C24" s="216">
        <f>COUNT(B15:B22)</f>
        <v>5</v>
      </c>
      <c r="D24" s="216">
        <f>COUNTIFS(AK15:AK22,"MODERADO")</f>
        <v>1</v>
      </c>
      <c r="E24" s="216" t="s">
        <v>281</v>
      </c>
      <c r="F24" s="216"/>
      <c r="J24" s="216"/>
      <c r="K24" s="216"/>
      <c r="L24" s="216"/>
    </row>
    <row r="25" spans="1:63" ht="16.5" customHeight="1" x14ac:dyDescent="0.2">
      <c r="B25" s="216"/>
      <c r="C25" s="216"/>
      <c r="D25" s="216">
        <f>COUNTIFS(AK15:AK23,"BAJO")</f>
        <v>5</v>
      </c>
      <c r="E25" s="216" t="s">
        <v>385</v>
      </c>
      <c r="F25" s="216"/>
      <c r="J25" s="216"/>
      <c r="K25" s="216"/>
      <c r="L25" s="216"/>
    </row>
    <row r="26" spans="1:63" ht="16.5" customHeight="1" x14ac:dyDescent="0.2">
      <c r="B26" s="216"/>
      <c r="C26" s="216"/>
      <c r="D26" s="216"/>
      <c r="E26" s="216"/>
      <c r="F26" s="216"/>
      <c r="J26" s="216"/>
      <c r="K26" s="216"/>
      <c r="L26" s="216"/>
    </row>
    <row r="27" spans="1:63" ht="16.5" customHeight="1" x14ac:dyDescent="0.2">
      <c r="B27" s="216"/>
      <c r="C27" s="216"/>
      <c r="D27" s="216"/>
      <c r="E27" s="216"/>
      <c r="F27" s="216"/>
      <c r="J27" s="216"/>
      <c r="K27" s="216"/>
      <c r="L27" s="216"/>
    </row>
    <row r="28" spans="1:63" ht="16.5" customHeight="1" x14ac:dyDescent="0.2">
      <c r="B28" s="216"/>
      <c r="C28" s="216"/>
      <c r="D28" s="216"/>
      <c r="E28" s="216"/>
      <c r="F28" s="216"/>
      <c r="J28" s="216"/>
      <c r="K28" s="216"/>
      <c r="L28" s="216"/>
    </row>
    <row r="29" spans="1:63" ht="16.5" customHeight="1" x14ac:dyDescent="0.2">
      <c r="B29" s="216"/>
      <c r="C29" s="216"/>
      <c r="D29" s="216"/>
      <c r="E29" s="216"/>
      <c r="F29" s="216"/>
      <c r="J29" s="216"/>
      <c r="K29" s="216"/>
      <c r="L29" s="216"/>
    </row>
    <row r="30" spans="1:63" ht="16.5" customHeight="1" x14ac:dyDescent="0.2">
      <c r="B30" s="216"/>
      <c r="C30" s="216"/>
      <c r="D30" s="216"/>
      <c r="E30" s="216"/>
      <c r="F30" s="216"/>
      <c r="J30" s="216"/>
      <c r="K30" s="216"/>
      <c r="L30" s="216"/>
    </row>
    <row r="31" spans="1:63" ht="16.5" customHeight="1" x14ac:dyDescent="0.2">
      <c r="B31" s="216"/>
      <c r="C31" s="216"/>
      <c r="D31" s="216"/>
      <c r="E31" s="216"/>
      <c r="F31" s="216"/>
      <c r="J31" s="216"/>
      <c r="K31" s="216"/>
      <c r="L31" s="216"/>
    </row>
    <row r="32" spans="1:63" ht="16.5" customHeight="1" x14ac:dyDescent="0.2">
      <c r="B32" s="216"/>
      <c r="C32" s="216"/>
      <c r="D32" s="216"/>
      <c r="E32" s="216"/>
      <c r="F32" s="216"/>
      <c r="J32" s="216"/>
      <c r="K32" s="216"/>
      <c r="L32" s="216"/>
    </row>
    <row r="33" spans="2:12" ht="16.5" customHeight="1" x14ac:dyDescent="0.2">
      <c r="B33" s="216"/>
      <c r="C33" s="216"/>
      <c r="D33" s="216"/>
      <c r="E33" s="216"/>
      <c r="F33" s="216"/>
      <c r="J33" s="216"/>
      <c r="K33" s="216"/>
      <c r="L33" s="216"/>
    </row>
    <row r="34" spans="2:12" ht="16.5" customHeight="1" x14ac:dyDescent="0.2">
      <c r="B34" s="216"/>
      <c r="C34" s="216"/>
      <c r="D34" s="216"/>
      <c r="E34" s="216"/>
      <c r="F34" s="216"/>
      <c r="J34" s="216"/>
      <c r="K34" s="216"/>
      <c r="L34" s="216"/>
    </row>
    <row r="35" spans="2:12" ht="16.5" customHeight="1" x14ac:dyDescent="0.2">
      <c r="B35" s="216"/>
      <c r="C35" s="216"/>
      <c r="D35" s="216"/>
      <c r="E35" s="216"/>
      <c r="F35" s="216"/>
      <c r="J35" s="216"/>
      <c r="K35" s="216"/>
      <c r="L35" s="216"/>
    </row>
    <row r="36" spans="2:12" ht="16.5" customHeight="1" x14ac:dyDescent="0.2">
      <c r="B36" s="216"/>
      <c r="C36" s="216"/>
      <c r="D36" s="216"/>
      <c r="E36" s="216"/>
      <c r="F36" s="216"/>
      <c r="J36" s="216"/>
      <c r="K36" s="216"/>
      <c r="L36" s="216"/>
    </row>
    <row r="37" spans="2:12" ht="16.5" customHeight="1" x14ac:dyDescent="0.2">
      <c r="B37" s="216"/>
      <c r="C37" s="216"/>
      <c r="D37" s="216"/>
      <c r="E37" s="216"/>
      <c r="F37" s="216"/>
      <c r="J37" s="216"/>
      <c r="K37" s="216"/>
      <c r="L37" s="216"/>
    </row>
    <row r="38" spans="2:12" ht="16.5" customHeight="1" x14ac:dyDescent="0.2">
      <c r="B38" s="216"/>
      <c r="C38" s="216"/>
      <c r="D38" s="216"/>
      <c r="E38" s="216"/>
      <c r="F38" s="216"/>
      <c r="J38" s="216"/>
      <c r="K38" s="216"/>
      <c r="L38" s="216"/>
    </row>
    <row r="39" spans="2:12" ht="16.5" customHeight="1" x14ac:dyDescent="0.2">
      <c r="B39" s="216"/>
      <c r="C39" s="216"/>
      <c r="D39" s="216"/>
      <c r="E39" s="216"/>
      <c r="F39" s="216"/>
      <c r="J39" s="216"/>
      <c r="K39" s="216"/>
      <c r="L39" s="216"/>
    </row>
    <row r="40" spans="2:12" ht="16.5" customHeight="1" x14ac:dyDescent="0.2">
      <c r="B40" s="216"/>
      <c r="C40" s="216"/>
      <c r="D40" s="216"/>
      <c r="E40" s="216"/>
      <c r="F40" s="216"/>
      <c r="J40" s="216"/>
      <c r="K40" s="216"/>
      <c r="L40" s="216"/>
    </row>
    <row r="41" spans="2:12" ht="16.5" customHeight="1" x14ac:dyDescent="0.2">
      <c r="B41" s="216"/>
      <c r="C41" s="216"/>
      <c r="D41" s="216"/>
      <c r="E41" s="216"/>
      <c r="F41" s="216"/>
      <c r="J41" s="216"/>
      <c r="K41" s="216"/>
      <c r="L41" s="216"/>
    </row>
    <row r="42" spans="2:12" ht="16.5" customHeight="1" x14ac:dyDescent="0.2">
      <c r="B42" s="216"/>
      <c r="C42" s="216"/>
      <c r="D42" s="216"/>
      <c r="E42" s="216"/>
      <c r="F42" s="216"/>
      <c r="J42" s="216"/>
      <c r="K42" s="216"/>
      <c r="L42" s="216"/>
    </row>
    <row r="43" spans="2:12" ht="16.5" customHeight="1" x14ac:dyDescent="0.2">
      <c r="B43" s="216"/>
      <c r="C43" s="216"/>
      <c r="D43" s="216"/>
      <c r="E43" s="216"/>
      <c r="F43" s="216"/>
      <c r="J43" s="216"/>
      <c r="K43" s="216"/>
      <c r="L43" s="216"/>
    </row>
    <row r="44" spans="2:12" ht="16.5" customHeight="1" x14ac:dyDescent="0.2">
      <c r="B44" s="216"/>
      <c r="C44" s="216"/>
      <c r="D44" s="216"/>
      <c r="E44" s="216"/>
      <c r="F44" s="216"/>
      <c r="J44" s="216"/>
      <c r="K44" s="216"/>
      <c r="L44" s="216"/>
    </row>
    <row r="45" spans="2:12" ht="16.5" customHeight="1" x14ac:dyDescent="0.2">
      <c r="B45" s="216"/>
      <c r="C45" s="216"/>
      <c r="D45" s="216"/>
      <c r="E45" s="216"/>
      <c r="F45" s="216"/>
      <c r="J45" s="216"/>
      <c r="K45" s="216"/>
      <c r="L45" s="216"/>
    </row>
    <row r="46" spans="2:12" ht="16.5" customHeight="1" x14ac:dyDescent="0.2">
      <c r="B46" s="216"/>
      <c r="C46" s="216"/>
      <c r="D46" s="216"/>
      <c r="E46" s="216"/>
      <c r="F46" s="216"/>
      <c r="J46" s="216"/>
      <c r="K46" s="216"/>
      <c r="L46" s="216"/>
    </row>
    <row r="47" spans="2:12" ht="16.5" customHeight="1" x14ac:dyDescent="0.2">
      <c r="B47" s="216"/>
      <c r="C47" s="216"/>
      <c r="D47" s="216"/>
      <c r="E47" s="216"/>
      <c r="F47" s="216"/>
      <c r="J47" s="216"/>
      <c r="K47" s="216"/>
      <c r="L47" s="216"/>
    </row>
    <row r="48" spans="2:12" ht="16.5" customHeight="1" x14ac:dyDescent="0.2">
      <c r="B48" s="216"/>
      <c r="C48" s="216"/>
      <c r="D48" s="216"/>
      <c r="E48" s="216"/>
      <c r="F48" s="216"/>
      <c r="J48" s="216"/>
      <c r="K48" s="216"/>
      <c r="L48" s="216"/>
    </row>
    <row r="49" spans="2:12" ht="16.5" customHeight="1" x14ac:dyDescent="0.2">
      <c r="B49" s="216"/>
      <c r="C49" s="216"/>
      <c r="D49" s="216"/>
      <c r="E49" s="216"/>
      <c r="F49" s="216"/>
      <c r="J49" s="216"/>
      <c r="K49" s="216"/>
      <c r="L49" s="216"/>
    </row>
    <row r="50" spans="2:12" ht="16.5" customHeight="1" x14ac:dyDescent="0.2">
      <c r="B50" s="216"/>
      <c r="C50" s="216"/>
      <c r="D50" s="216"/>
      <c r="E50" s="216"/>
      <c r="F50" s="216"/>
      <c r="J50" s="216"/>
      <c r="K50" s="216"/>
      <c r="L50" s="216"/>
    </row>
    <row r="51" spans="2:12" ht="16.5" customHeight="1" x14ac:dyDescent="0.2">
      <c r="B51" s="216"/>
      <c r="C51" s="216"/>
      <c r="D51" s="216"/>
      <c r="E51" s="216"/>
      <c r="F51" s="216"/>
      <c r="J51" s="216"/>
      <c r="K51" s="216"/>
      <c r="L51" s="216"/>
    </row>
    <row r="52" spans="2:12" ht="16.5" customHeight="1" x14ac:dyDescent="0.2">
      <c r="B52" s="216"/>
      <c r="C52" s="216"/>
      <c r="D52" s="216"/>
      <c r="E52" s="216"/>
      <c r="F52" s="216"/>
      <c r="J52" s="216"/>
      <c r="K52" s="216"/>
      <c r="L52" s="216"/>
    </row>
    <row r="53" spans="2:12" ht="16.5" customHeight="1" x14ac:dyDescent="0.2">
      <c r="B53" s="216"/>
      <c r="C53" s="216"/>
      <c r="D53" s="216"/>
      <c r="E53" s="216"/>
      <c r="F53" s="216"/>
      <c r="J53" s="216"/>
      <c r="K53" s="216"/>
      <c r="L53" s="216"/>
    </row>
    <row r="54" spans="2:12" ht="16.5" customHeight="1" x14ac:dyDescent="0.2">
      <c r="B54" s="216"/>
      <c r="C54" s="216"/>
      <c r="D54" s="216"/>
      <c r="E54" s="216"/>
      <c r="F54" s="216"/>
      <c r="J54" s="216"/>
      <c r="K54" s="216"/>
      <c r="L54" s="216"/>
    </row>
    <row r="55" spans="2:12" ht="16.5" customHeight="1" x14ac:dyDescent="0.2">
      <c r="B55" s="216"/>
      <c r="C55" s="216"/>
      <c r="D55" s="216"/>
      <c r="E55" s="216"/>
      <c r="F55" s="216"/>
      <c r="J55" s="216"/>
      <c r="K55" s="216"/>
      <c r="L55" s="216"/>
    </row>
    <row r="56" spans="2:12" ht="16.5" customHeight="1" x14ac:dyDescent="0.2">
      <c r="B56" s="216"/>
      <c r="C56" s="216"/>
      <c r="D56" s="216"/>
      <c r="E56" s="216"/>
      <c r="F56" s="216"/>
      <c r="J56" s="216"/>
      <c r="K56" s="216"/>
      <c r="L56" s="216"/>
    </row>
    <row r="57" spans="2:12" ht="16.5" customHeight="1" x14ac:dyDescent="0.2">
      <c r="B57" s="216"/>
      <c r="C57" s="216"/>
      <c r="D57" s="216"/>
      <c r="E57" s="216"/>
      <c r="F57" s="216"/>
      <c r="J57" s="216"/>
      <c r="K57" s="216"/>
      <c r="L57" s="216"/>
    </row>
    <row r="58" spans="2:12" ht="16.5" customHeight="1" x14ac:dyDescent="0.2">
      <c r="B58" s="216"/>
      <c r="C58" s="216"/>
      <c r="D58" s="216"/>
      <c r="E58" s="216"/>
      <c r="F58" s="216"/>
      <c r="J58" s="216"/>
      <c r="K58" s="216"/>
      <c r="L58" s="216"/>
    </row>
    <row r="59" spans="2:12" ht="16.5" customHeight="1" x14ac:dyDescent="0.2">
      <c r="B59" s="216"/>
      <c r="C59" s="216"/>
      <c r="D59" s="216"/>
      <c r="E59" s="216"/>
      <c r="F59" s="216"/>
      <c r="J59" s="216"/>
      <c r="K59" s="216"/>
      <c r="L59" s="216"/>
    </row>
    <row r="60" spans="2:12" ht="16.5" customHeight="1" x14ac:dyDescent="0.2">
      <c r="B60" s="216"/>
      <c r="C60" s="216"/>
      <c r="D60" s="216"/>
      <c r="E60" s="216"/>
      <c r="F60" s="216"/>
      <c r="J60" s="216"/>
      <c r="K60" s="216"/>
      <c r="L60" s="216"/>
    </row>
    <row r="61" spans="2:12" ht="16.5" customHeight="1" x14ac:dyDescent="0.2">
      <c r="B61" s="216"/>
      <c r="C61" s="216"/>
      <c r="D61" s="216"/>
      <c r="E61" s="216"/>
      <c r="F61" s="216"/>
      <c r="J61" s="216"/>
      <c r="K61" s="216"/>
      <c r="L61" s="216"/>
    </row>
    <row r="62" spans="2:12" ht="16.5" customHeight="1" x14ac:dyDescent="0.2">
      <c r="B62" s="216"/>
      <c r="C62" s="216"/>
      <c r="D62" s="216"/>
      <c r="E62" s="216"/>
      <c r="F62" s="216"/>
      <c r="J62" s="216"/>
      <c r="K62" s="216"/>
      <c r="L62" s="216"/>
    </row>
    <row r="63" spans="2:12" ht="16.5" customHeight="1" x14ac:dyDescent="0.2">
      <c r="B63" s="216"/>
      <c r="C63" s="216"/>
      <c r="D63" s="216"/>
      <c r="E63" s="216"/>
      <c r="F63" s="216"/>
      <c r="J63" s="216"/>
      <c r="K63" s="216"/>
      <c r="L63" s="216"/>
    </row>
    <row r="64" spans="2:12" ht="16.5" customHeight="1" x14ac:dyDescent="0.2">
      <c r="B64" s="216"/>
      <c r="C64" s="216"/>
      <c r="D64" s="216"/>
      <c r="E64" s="216"/>
      <c r="F64" s="216"/>
      <c r="J64" s="216"/>
      <c r="K64" s="216"/>
      <c r="L64" s="216"/>
    </row>
    <row r="65" spans="2:12" ht="16.5" customHeight="1" x14ac:dyDescent="0.2">
      <c r="B65" s="216"/>
      <c r="C65" s="216"/>
      <c r="D65" s="216"/>
      <c r="E65" s="216"/>
      <c r="F65" s="216"/>
      <c r="J65" s="216"/>
      <c r="K65" s="216"/>
      <c r="L65" s="216"/>
    </row>
    <row r="66" spans="2:12" ht="16.5" customHeight="1" x14ac:dyDescent="0.2">
      <c r="B66" s="216"/>
      <c r="C66" s="216"/>
      <c r="D66" s="216"/>
      <c r="E66" s="216"/>
      <c r="F66" s="216"/>
      <c r="J66" s="216"/>
      <c r="K66" s="216"/>
      <c r="L66" s="216"/>
    </row>
    <row r="67" spans="2:12" ht="16.5" customHeight="1" x14ac:dyDescent="0.2">
      <c r="B67" s="216"/>
      <c r="C67" s="216"/>
      <c r="D67" s="216"/>
      <c r="E67" s="216"/>
      <c r="F67" s="216"/>
      <c r="J67" s="216"/>
      <c r="K67" s="216"/>
      <c r="L67" s="216"/>
    </row>
    <row r="68" spans="2:12" ht="16.5" customHeight="1" x14ac:dyDescent="0.2">
      <c r="B68" s="216"/>
      <c r="C68" s="216"/>
      <c r="D68" s="216"/>
      <c r="E68" s="216"/>
      <c r="F68" s="216"/>
      <c r="J68" s="216"/>
      <c r="K68" s="216"/>
      <c r="L68" s="216"/>
    </row>
    <row r="69" spans="2:12" ht="16.5" customHeight="1" x14ac:dyDescent="0.2">
      <c r="B69" s="216"/>
      <c r="C69" s="216"/>
      <c r="D69" s="216"/>
      <c r="E69" s="216"/>
      <c r="F69" s="216"/>
      <c r="J69" s="216"/>
      <c r="K69" s="216"/>
      <c r="L69" s="216"/>
    </row>
    <row r="70" spans="2:12" ht="16.5" customHeight="1" x14ac:dyDescent="0.2">
      <c r="B70" s="216"/>
      <c r="C70" s="216"/>
      <c r="D70" s="216"/>
      <c r="E70" s="216"/>
      <c r="F70" s="216"/>
      <c r="J70" s="216"/>
      <c r="K70" s="216"/>
      <c r="L70" s="216"/>
    </row>
    <row r="71" spans="2:12" ht="16.5" customHeight="1" x14ac:dyDescent="0.2">
      <c r="B71" s="216"/>
      <c r="C71" s="216"/>
      <c r="D71" s="216"/>
      <c r="E71" s="216"/>
      <c r="F71" s="216"/>
      <c r="J71" s="216"/>
      <c r="K71" s="216"/>
      <c r="L71" s="216"/>
    </row>
    <row r="72" spans="2:12" ht="16.5" customHeight="1" x14ac:dyDescent="0.2">
      <c r="B72" s="216"/>
      <c r="C72" s="216"/>
      <c r="D72" s="216"/>
      <c r="E72" s="216"/>
      <c r="F72" s="216"/>
      <c r="J72" s="216"/>
      <c r="K72" s="216"/>
      <c r="L72" s="216"/>
    </row>
    <row r="73" spans="2:12" ht="16.5" customHeight="1" x14ac:dyDescent="0.2">
      <c r="B73" s="216"/>
      <c r="C73" s="216"/>
      <c r="D73" s="216"/>
      <c r="E73" s="216"/>
      <c r="F73" s="216"/>
      <c r="J73" s="216"/>
      <c r="K73" s="216"/>
      <c r="L73" s="216"/>
    </row>
    <row r="74" spans="2:12" ht="16.5" customHeight="1" x14ac:dyDescent="0.2">
      <c r="B74" s="216"/>
      <c r="C74" s="216"/>
      <c r="D74" s="216"/>
      <c r="E74" s="216"/>
      <c r="F74" s="216"/>
      <c r="J74" s="216"/>
      <c r="K74" s="216"/>
      <c r="L74" s="216"/>
    </row>
    <row r="75" spans="2:12" ht="16.5" customHeight="1" x14ac:dyDescent="0.2">
      <c r="B75" s="216"/>
      <c r="C75" s="216"/>
      <c r="D75" s="216"/>
      <c r="E75" s="216"/>
      <c r="F75" s="216"/>
      <c r="J75" s="216"/>
      <c r="K75" s="216"/>
      <c r="L75" s="216"/>
    </row>
    <row r="76" spans="2:12" ht="16.5" customHeight="1" x14ac:dyDescent="0.2">
      <c r="B76" s="216"/>
      <c r="C76" s="216"/>
      <c r="D76" s="216"/>
      <c r="E76" s="216"/>
      <c r="F76" s="216"/>
      <c r="J76" s="216"/>
      <c r="K76" s="216"/>
      <c r="L76" s="216"/>
    </row>
    <row r="77" spans="2:12" ht="16.5" customHeight="1" x14ac:dyDescent="0.2">
      <c r="B77" s="216"/>
      <c r="C77" s="216"/>
      <c r="D77" s="216"/>
      <c r="E77" s="216"/>
      <c r="F77" s="216"/>
      <c r="J77" s="216"/>
      <c r="K77" s="216"/>
      <c r="L77" s="216"/>
    </row>
    <row r="78" spans="2:12" ht="16.5" customHeight="1" x14ac:dyDescent="0.2">
      <c r="B78" s="216"/>
      <c r="C78" s="216"/>
      <c r="D78" s="216"/>
      <c r="E78" s="216"/>
      <c r="F78" s="216"/>
      <c r="J78" s="216"/>
      <c r="K78" s="216"/>
      <c r="L78" s="216"/>
    </row>
    <row r="79" spans="2:12" ht="16.5" customHeight="1" x14ac:dyDescent="0.2">
      <c r="B79" s="216"/>
      <c r="C79" s="216"/>
      <c r="D79" s="216"/>
      <c r="E79" s="216"/>
      <c r="F79" s="216"/>
      <c r="J79" s="216"/>
      <c r="K79" s="216"/>
      <c r="L79" s="216"/>
    </row>
    <row r="80" spans="2:12" ht="16.5" customHeight="1" x14ac:dyDescent="0.2">
      <c r="B80" s="216"/>
      <c r="C80" s="216"/>
      <c r="D80" s="216"/>
      <c r="E80" s="216"/>
      <c r="F80" s="216"/>
      <c r="J80" s="216"/>
      <c r="K80" s="216"/>
      <c r="L80" s="216"/>
    </row>
    <row r="81" spans="2:12" ht="16.5" customHeight="1" x14ac:dyDescent="0.2">
      <c r="B81" s="216"/>
      <c r="C81" s="216"/>
      <c r="D81" s="216"/>
      <c r="E81" s="216"/>
      <c r="F81" s="216"/>
      <c r="J81" s="216"/>
      <c r="K81" s="216"/>
      <c r="L81" s="216"/>
    </row>
    <row r="82" spans="2:12" ht="16.5" customHeight="1" x14ac:dyDescent="0.2">
      <c r="B82" s="216"/>
      <c r="C82" s="216"/>
      <c r="D82" s="216"/>
      <c r="E82" s="216"/>
      <c r="F82" s="216"/>
      <c r="J82" s="216"/>
      <c r="K82" s="216"/>
      <c r="L82" s="216"/>
    </row>
    <row r="83" spans="2:12" ht="16.5" customHeight="1" x14ac:dyDescent="0.2">
      <c r="B83" s="216"/>
      <c r="C83" s="216"/>
      <c r="D83" s="216"/>
      <c r="E83" s="216"/>
      <c r="F83" s="216"/>
      <c r="J83" s="216"/>
      <c r="K83" s="216"/>
      <c r="L83" s="216"/>
    </row>
    <row r="84" spans="2:12" ht="16.5" customHeight="1" x14ac:dyDescent="0.2">
      <c r="B84" s="216"/>
      <c r="C84" s="216"/>
      <c r="D84" s="216"/>
      <c r="E84" s="216"/>
      <c r="F84" s="216"/>
      <c r="J84" s="216"/>
      <c r="K84" s="216"/>
      <c r="L84" s="216"/>
    </row>
    <row r="85" spans="2:12" ht="16.5" customHeight="1" x14ac:dyDescent="0.2">
      <c r="B85" s="216"/>
      <c r="C85" s="216"/>
      <c r="D85" s="216"/>
      <c r="E85" s="216"/>
      <c r="F85" s="216"/>
      <c r="J85" s="216"/>
      <c r="K85" s="216"/>
      <c r="L85" s="216"/>
    </row>
    <row r="86" spans="2:12" ht="16.5" customHeight="1" x14ac:dyDescent="0.2">
      <c r="B86" s="216"/>
      <c r="C86" s="216"/>
      <c r="D86" s="216"/>
      <c r="E86" s="216"/>
      <c r="F86" s="216"/>
      <c r="J86" s="216"/>
      <c r="K86" s="216"/>
      <c r="L86" s="216"/>
    </row>
    <row r="87" spans="2:12" ht="16.5" customHeight="1" x14ac:dyDescent="0.2">
      <c r="B87" s="216"/>
      <c r="C87" s="216"/>
      <c r="D87" s="216"/>
      <c r="E87" s="216"/>
      <c r="F87" s="216"/>
      <c r="J87" s="216"/>
      <c r="K87" s="216"/>
      <c r="L87" s="216"/>
    </row>
    <row r="88" spans="2:12" ht="16.5" customHeight="1" x14ac:dyDescent="0.2">
      <c r="B88" s="216"/>
      <c r="C88" s="216"/>
      <c r="D88" s="216"/>
      <c r="E88" s="216"/>
      <c r="F88" s="216"/>
      <c r="J88" s="216"/>
      <c r="K88" s="216"/>
      <c r="L88" s="216"/>
    </row>
    <row r="89" spans="2:12" ht="16.5" customHeight="1" x14ac:dyDescent="0.2">
      <c r="B89" s="216"/>
      <c r="C89" s="216"/>
      <c r="D89" s="216"/>
      <c r="E89" s="216"/>
      <c r="F89" s="216"/>
      <c r="J89" s="216"/>
      <c r="K89" s="216"/>
      <c r="L89" s="216"/>
    </row>
    <row r="90" spans="2:12" ht="16.5" customHeight="1" x14ac:dyDescent="0.2">
      <c r="B90" s="216"/>
      <c r="C90" s="216"/>
      <c r="D90" s="216"/>
      <c r="E90" s="216"/>
      <c r="F90" s="216"/>
      <c r="J90" s="216"/>
      <c r="K90" s="216"/>
      <c r="L90" s="216"/>
    </row>
    <row r="91" spans="2:12" ht="16.5" customHeight="1" x14ac:dyDescent="0.2">
      <c r="B91" s="216"/>
      <c r="C91" s="216"/>
      <c r="D91" s="216"/>
      <c r="E91" s="216"/>
      <c r="F91" s="216"/>
      <c r="J91" s="216"/>
      <c r="K91" s="216"/>
      <c r="L91" s="216"/>
    </row>
    <row r="92" spans="2:12" ht="16.5" customHeight="1" x14ac:dyDescent="0.2">
      <c r="B92" s="216"/>
      <c r="C92" s="216"/>
      <c r="D92" s="216"/>
      <c r="E92" s="216"/>
      <c r="F92" s="216"/>
      <c r="J92" s="216"/>
      <c r="K92" s="216"/>
      <c r="L92" s="216"/>
    </row>
    <row r="93" spans="2:12" ht="16.5" customHeight="1" x14ac:dyDescent="0.2">
      <c r="B93" s="216"/>
      <c r="C93" s="216"/>
      <c r="D93" s="216"/>
      <c r="E93" s="216"/>
      <c r="F93" s="216"/>
      <c r="J93" s="216"/>
      <c r="K93" s="216"/>
      <c r="L93" s="216"/>
    </row>
    <row r="94" spans="2:12" ht="16.5" customHeight="1" x14ac:dyDescent="0.2">
      <c r="B94" s="216"/>
      <c r="C94" s="216"/>
      <c r="D94" s="216"/>
      <c r="E94" s="216"/>
      <c r="F94" s="216"/>
      <c r="J94" s="216"/>
      <c r="K94" s="216"/>
      <c r="L94" s="216"/>
    </row>
    <row r="95" spans="2:12" ht="16.5" customHeight="1" x14ac:dyDescent="0.2">
      <c r="B95" s="216"/>
      <c r="C95" s="216"/>
      <c r="D95" s="216"/>
      <c r="E95" s="216"/>
      <c r="F95" s="216"/>
      <c r="J95" s="216"/>
      <c r="K95" s="216"/>
      <c r="L95" s="216"/>
    </row>
    <row r="96" spans="2:12" ht="16.5" customHeight="1" x14ac:dyDescent="0.2">
      <c r="B96" s="216"/>
      <c r="C96" s="216"/>
      <c r="D96" s="216"/>
      <c r="E96" s="216"/>
      <c r="F96" s="216"/>
      <c r="J96" s="216"/>
      <c r="K96" s="216"/>
      <c r="L96" s="216"/>
    </row>
    <row r="97" spans="2:12" ht="16.5" customHeight="1" x14ac:dyDescent="0.2">
      <c r="B97" s="216"/>
      <c r="C97" s="216"/>
      <c r="D97" s="216"/>
      <c r="E97" s="216"/>
      <c r="F97" s="216"/>
      <c r="J97" s="216"/>
      <c r="K97" s="216"/>
      <c r="L97" s="216"/>
    </row>
    <row r="98" spans="2:12" ht="16.5" customHeight="1" x14ac:dyDescent="0.2">
      <c r="B98" s="216"/>
      <c r="C98" s="216"/>
      <c r="D98" s="216"/>
      <c r="E98" s="216"/>
      <c r="F98" s="216"/>
      <c r="J98" s="216"/>
      <c r="K98" s="216"/>
      <c r="L98" s="216"/>
    </row>
    <row r="99" spans="2:12" ht="16.5" customHeight="1" x14ac:dyDescent="0.2">
      <c r="B99" s="216"/>
      <c r="C99" s="216"/>
      <c r="D99" s="216"/>
      <c r="E99" s="216"/>
      <c r="F99" s="216"/>
      <c r="J99" s="216"/>
      <c r="K99" s="216"/>
      <c r="L99" s="216"/>
    </row>
    <row r="100" spans="2:12" ht="16.5" customHeight="1" x14ac:dyDescent="0.2">
      <c r="B100" s="216"/>
      <c r="C100" s="216"/>
      <c r="D100" s="216"/>
      <c r="E100" s="216"/>
      <c r="F100" s="216"/>
      <c r="J100" s="216"/>
      <c r="K100" s="216"/>
      <c r="L100" s="216"/>
    </row>
    <row r="101" spans="2:12" ht="16.5" customHeight="1" x14ac:dyDescent="0.2">
      <c r="B101" s="216"/>
      <c r="C101" s="216"/>
      <c r="D101" s="216"/>
      <c r="E101" s="216"/>
      <c r="F101" s="216"/>
      <c r="J101" s="216"/>
      <c r="K101" s="216"/>
      <c r="L101" s="216"/>
    </row>
    <row r="102" spans="2:12" ht="16.5" customHeight="1" x14ac:dyDescent="0.2">
      <c r="B102" s="216"/>
      <c r="C102" s="216"/>
      <c r="D102" s="216"/>
      <c r="E102" s="216"/>
      <c r="F102" s="216"/>
      <c r="J102" s="216"/>
      <c r="K102" s="216"/>
      <c r="L102" s="216"/>
    </row>
    <row r="103" spans="2:12" ht="16.5" customHeight="1" x14ac:dyDescent="0.2">
      <c r="B103" s="216"/>
      <c r="C103" s="216"/>
      <c r="D103" s="216"/>
      <c r="E103" s="216"/>
      <c r="F103" s="216"/>
      <c r="J103" s="216"/>
      <c r="K103" s="216"/>
      <c r="L103" s="216"/>
    </row>
    <row r="104" spans="2:12" ht="16.5" customHeight="1" x14ac:dyDescent="0.2">
      <c r="B104" s="216"/>
      <c r="C104" s="216"/>
      <c r="D104" s="216"/>
      <c r="E104" s="216"/>
      <c r="F104" s="216"/>
      <c r="J104" s="216"/>
      <c r="K104" s="216"/>
      <c r="L104" s="216"/>
    </row>
    <row r="105" spans="2:12" ht="16.5" customHeight="1" x14ac:dyDescent="0.2">
      <c r="B105" s="216"/>
      <c r="C105" s="216"/>
      <c r="D105" s="216"/>
      <c r="E105" s="216"/>
      <c r="F105" s="216"/>
      <c r="J105" s="216"/>
      <c r="K105" s="216"/>
      <c r="L105" s="216"/>
    </row>
    <row r="106" spans="2:12" ht="16.5" customHeight="1" x14ac:dyDescent="0.2">
      <c r="B106" s="216"/>
      <c r="C106" s="216"/>
      <c r="D106" s="216"/>
      <c r="E106" s="216"/>
      <c r="F106" s="216"/>
      <c r="J106" s="216"/>
      <c r="K106" s="216"/>
      <c r="L106" s="216"/>
    </row>
    <row r="107" spans="2:12" ht="16.5" customHeight="1" x14ac:dyDescent="0.2">
      <c r="B107" s="216"/>
      <c r="C107" s="216"/>
      <c r="D107" s="216"/>
      <c r="E107" s="216"/>
      <c r="F107" s="216"/>
      <c r="J107" s="216"/>
      <c r="K107" s="216"/>
      <c r="L107" s="216"/>
    </row>
    <row r="108" spans="2:12" ht="16.5" customHeight="1" x14ac:dyDescent="0.2">
      <c r="B108" s="216"/>
      <c r="C108" s="216"/>
      <c r="D108" s="216"/>
      <c r="E108" s="216"/>
      <c r="F108" s="216"/>
      <c r="J108" s="216"/>
      <c r="K108" s="216"/>
      <c r="L108" s="216"/>
    </row>
    <row r="109" spans="2:12" ht="16.5" customHeight="1" x14ac:dyDescent="0.2">
      <c r="B109" s="216"/>
      <c r="C109" s="216"/>
      <c r="D109" s="216"/>
      <c r="E109" s="216"/>
      <c r="F109" s="216"/>
      <c r="J109" s="216"/>
      <c r="K109" s="216"/>
      <c r="L109" s="216"/>
    </row>
    <row r="110" spans="2:12" ht="16.5" customHeight="1" x14ac:dyDescent="0.2">
      <c r="B110" s="216"/>
      <c r="C110" s="216"/>
      <c r="D110" s="216"/>
      <c r="E110" s="216"/>
      <c r="F110" s="216"/>
      <c r="J110" s="216"/>
      <c r="K110" s="216"/>
      <c r="L110" s="216"/>
    </row>
    <row r="111" spans="2:12" ht="16.5" customHeight="1" x14ac:dyDescent="0.2">
      <c r="B111" s="216"/>
      <c r="C111" s="216"/>
      <c r="D111" s="216"/>
      <c r="E111" s="216"/>
      <c r="F111" s="216"/>
      <c r="J111" s="216"/>
      <c r="K111" s="216"/>
      <c r="L111" s="216"/>
    </row>
    <row r="112" spans="2:12" ht="16.5" customHeight="1" x14ac:dyDescent="0.2">
      <c r="B112" s="216"/>
      <c r="C112" s="216"/>
      <c r="D112" s="216"/>
      <c r="E112" s="216"/>
      <c r="F112" s="216"/>
      <c r="J112" s="216"/>
      <c r="K112" s="216"/>
      <c r="L112" s="216"/>
    </row>
    <row r="113" spans="2:12" ht="16.5" customHeight="1" x14ac:dyDescent="0.2">
      <c r="B113" s="216"/>
      <c r="C113" s="216"/>
      <c r="D113" s="216"/>
      <c r="E113" s="216"/>
      <c r="F113" s="216"/>
      <c r="J113" s="216"/>
      <c r="K113" s="216"/>
      <c r="L113" s="216"/>
    </row>
    <row r="114" spans="2:12" ht="16.5" customHeight="1" x14ac:dyDescent="0.2">
      <c r="B114" s="216"/>
      <c r="C114" s="216"/>
      <c r="D114" s="216"/>
      <c r="E114" s="216"/>
      <c r="F114" s="216"/>
      <c r="J114" s="216"/>
      <c r="K114" s="216"/>
      <c r="L114" s="216"/>
    </row>
    <row r="115" spans="2:12" ht="16.5" customHeight="1" x14ac:dyDescent="0.2">
      <c r="B115" s="216"/>
      <c r="C115" s="216"/>
      <c r="D115" s="216"/>
      <c r="E115" s="216"/>
      <c r="F115" s="216"/>
      <c r="J115" s="216"/>
      <c r="K115" s="216"/>
      <c r="L115" s="216"/>
    </row>
    <row r="116" spans="2:12" ht="16.5" customHeight="1" x14ac:dyDescent="0.2">
      <c r="B116" s="216"/>
      <c r="C116" s="216"/>
      <c r="D116" s="216"/>
      <c r="E116" s="216"/>
      <c r="F116" s="216"/>
      <c r="J116" s="216"/>
      <c r="K116" s="216"/>
      <c r="L116" s="216"/>
    </row>
    <row r="117" spans="2:12" ht="16.5" customHeight="1" x14ac:dyDescent="0.2">
      <c r="B117" s="216"/>
      <c r="C117" s="216"/>
      <c r="D117" s="216"/>
      <c r="E117" s="216"/>
      <c r="F117" s="216"/>
      <c r="J117" s="216"/>
      <c r="K117" s="216"/>
      <c r="L117" s="216"/>
    </row>
    <row r="118" spans="2:12" ht="16.5" customHeight="1" x14ac:dyDescent="0.2">
      <c r="B118" s="216"/>
      <c r="C118" s="216"/>
      <c r="D118" s="216"/>
      <c r="E118" s="216"/>
      <c r="F118" s="216"/>
      <c r="J118" s="216"/>
      <c r="K118" s="216"/>
      <c r="L118" s="216"/>
    </row>
    <row r="119" spans="2:12" ht="16.5" customHeight="1" x14ac:dyDescent="0.2">
      <c r="B119" s="216"/>
      <c r="C119" s="216"/>
      <c r="D119" s="216"/>
      <c r="E119" s="216"/>
      <c r="F119" s="216"/>
      <c r="J119" s="216"/>
      <c r="K119" s="216"/>
      <c r="L119" s="216"/>
    </row>
    <row r="120" spans="2:12" ht="16.5" customHeight="1" x14ac:dyDescent="0.2">
      <c r="B120" s="216"/>
      <c r="C120" s="216"/>
      <c r="D120" s="216"/>
      <c r="E120" s="216"/>
      <c r="F120" s="216"/>
      <c r="J120" s="216"/>
      <c r="K120" s="216"/>
      <c r="L120" s="216"/>
    </row>
    <row r="121" spans="2:12" ht="16.5" customHeight="1" x14ac:dyDescent="0.2">
      <c r="B121" s="216"/>
      <c r="C121" s="216"/>
      <c r="D121" s="216"/>
      <c r="E121" s="216"/>
      <c r="F121" s="216"/>
      <c r="J121" s="216"/>
      <c r="K121" s="216"/>
      <c r="L121" s="216"/>
    </row>
    <row r="122" spans="2:12" ht="16.5" customHeight="1" x14ac:dyDescent="0.2">
      <c r="B122" s="216"/>
      <c r="C122" s="216"/>
      <c r="D122" s="216"/>
      <c r="E122" s="216"/>
      <c r="F122" s="216"/>
      <c r="J122" s="216"/>
      <c r="K122" s="216"/>
      <c r="L122" s="216"/>
    </row>
    <row r="123" spans="2:12" ht="16.5" customHeight="1" x14ac:dyDescent="0.2">
      <c r="B123" s="216"/>
      <c r="C123" s="216"/>
      <c r="D123" s="216"/>
      <c r="E123" s="216"/>
      <c r="F123" s="216"/>
      <c r="J123" s="216"/>
      <c r="K123" s="216"/>
      <c r="L123" s="216"/>
    </row>
    <row r="124" spans="2:12" ht="16.5" customHeight="1" x14ac:dyDescent="0.2">
      <c r="B124" s="216"/>
      <c r="C124" s="216"/>
      <c r="D124" s="216"/>
      <c r="E124" s="216"/>
      <c r="F124" s="216"/>
      <c r="J124" s="216"/>
      <c r="K124" s="216"/>
      <c r="L124" s="216"/>
    </row>
    <row r="125" spans="2:12" ht="16.5" customHeight="1" x14ac:dyDescent="0.2">
      <c r="B125" s="216"/>
      <c r="C125" s="216"/>
      <c r="D125" s="216"/>
      <c r="E125" s="216"/>
      <c r="F125" s="216"/>
      <c r="J125" s="216"/>
      <c r="K125" s="216"/>
      <c r="L125" s="216"/>
    </row>
    <row r="126" spans="2:12" ht="16.5" customHeight="1" x14ac:dyDescent="0.2">
      <c r="B126" s="216"/>
      <c r="C126" s="216"/>
      <c r="D126" s="216"/>
      <c r="E126" s="216"/>
      <c r="F126" s="216"/>
      <c r="J126" s="216"/>
      <c r="K126" s="216"/>
      <c r="L126" s="216"/>
    </row>
    <row r="127" spans="2:12" ht="16.5" customHeight="1" x14ac:dyDescent="0.2">
      <c r="B127" s="216"/>
      <c r="C127" s="216"/>
      <c r="D127" s="216"/>
      <c r="E127" s="216"/>
      <c r="F127" s="216"/>
      <c r="J127" s="216"/>
      <c r="K127" s="216"/>
      <c r="L127" s="216"/>
    </row>
    <row r="128" spans="2:12" ht="16.5" customHeight="1" x14ac:dyDescent="0.2">
      <c r="B128" s="216"/>
      <c r="C128" s="216"/>
      <c r="D128" s="216"/>
      <c r="E128" s="216"/>
      <c r="F128" s="216"/>
      <c r="J128" s="216"/>
      <c r="K128" s="216"/>
      <c r="L128" s="216"/>
    </row>
    <row r="129" spans="2:12" ht="16.5" customHeight="1" x14ac:dyDescent="0.2">
      <c r="B129" s="216"/>
      <c r="C129" s="216"/>
      <c r="D129" s="216"/>
      <c r="E129" s="216"/>
      <c r="F129" s="216"/>
      <c r="J129" s="216"/>
      <c r="K129" s="216"/>
      <c r="L129" s="216"/>
    </row>
    <row r="130" spans="2:12" ht="16.5" customHeight="1" x14ac:dyDescent="0.2">
      <c r="B130" s="216"/>
      <c r="C130" s="216"/>
      <c r="D130" s="216"/>
      <c r="E130" s="216"/>
      <c r="F130" s="216"/>
      <c r="J130" s="216"/>
      <c r="K130" s="216"/>
      <c r="L130" s="216"/>
    </row>
    <row r="131" spans="2:12" ht="16.5" customHeight="1" x14ac:dyDescent="0.2">
      <c r="B131" s="216"/>
      <c r="C131" s="216"/>
      <c r="D131" s="216"/>
      <c r="E131" s="216"/>
      <c r="F131" s="216"/>
      <c r="J131" s="216"/>
      <c r="K131" s="216"/>
      <c r="L131" s="216"/>
    </row>
    <row r="132" spans="2:12" ht="16.5" customHeight="1" x14ac:dyDescent="0.2">
      <c r="B132" s="216"/>
      <c r="C132" s="216"/>
      <c r="D132" s="216"/>
      <c r="E132" s="216"/>
      <c r="F132" s="216"/>
      <c r="J132" s="216"/>
      <c r="K132" s="216"/>
      <c r="L132" s="216"/>
    </row>
    <row r="133" spans="2:12" ht="16.5" customHeight="1" x14ac:dyDescent="0.2">
      <c r="B133" s="216"/>
      <c r="C133" s="216"/>
      <c r="D133" s="216"/>
      <c r="E133" s="216"/>
      <c r="F133" s="216"/>
      <c r="J133" s="216"/>
      <c r="K133" s="216"/>
      <c r="L133" s="216"/>
    </row>
    <row r="134" spans="2:12" ht="16.5" customHeight="1" x14ac:dyDescent="0.2">
      <c r="B134" s="216"/>
      <c r="C134" s="216"/>
      <c r="D134" s="216"/>
      <c r="E134" s="216"/>
      <c r="F134" s="216"/>
      <c r="J134" s="216"/>
      <c r="K134" s="216"/>
      <c r="L134" s="216"/>
    </row>
    <row r="135" spans="2:12" ht="16.5" customHeight="1" x14ac:dyDescent="0.2">
      <c r="B135" s="216"/>
      <c r="C135" s="216"/>
      <c r="D135" s="216"/>
      <c r="E135" s="216"/>
      <c r="F135" s="216"/>
      <c r="J135" s="216"/>
      <c r="K135" s="216"/>
      <c r="L135" s="216"/>
    </row>
    <row r="136" spans="2:12" ht="16.5" customHeight="1" x14ac:dyDescent="0.2">
      <c r="B136" s="216"/>
      <c r="C136" s="216"/>
      <c r="D136" s="216"/>
      <c r="E136" s="216"/>
      <c r="F136" s="216"/>
      <c r="J136" s="216"/>
      <c r="K136" s="216"/>
      <c r="L136" s="216"/>
    </row>
    <row r="137" spans="2:12" ht="16.5" customHeight="1" x14ac:dyDescent="0.2">
      <c r="B137" s="216"/>
      <c r="C137" s="216"/>
      <c r="D137" s="216"/>
      <c r="E137" s="216"/>
      <c r="F137" s="216"/>
      <c r="J137" s="216"/>
      <c r="K137" s="216"/>
      <c r="L137" s="216"/>
    </row>
    <row r="138" spans="2:12" ht="16.5" customHeight="1" x14ac:dyDescent="0.2">
      <c r="B138" s="216"/>
      <c r="C138" s="216"/>
      <c r="D138" s="216"/>
      <c r="E138" s="216"/>
      <c r="F138" s="216"/>
      <c r="J138" s="216"/>
      <c r="K138" s="216"/>
      <c r="L138" s="216"/>
    </row>
    <row r="139" spans="2:12" ht="16.5" customHeight="1" x14ac:dyDescent="0.2">
      <c r="B139" s="216"/>
      <c r="C139" s="216"/>
      <c r="D139" s="216"/>
      <c r="E139" s="216"/>
      <c r="F139" s="216"/>
      <c r="J139" s="216"/>
      <c r="K139" s="216"/>
      <c r="L139" s="216"/>
    </row>
    <row r="140" spans="2:12" ht="16.5" customHeight="1" x14ac:dyDescent="0.2">
      <c r="B140" s="216"/>
      <c r="C140" s="216"/>
      <c r="D140" s="216"/>
      <c r="E140" s="216"/>
      <c r="F140" s="216"/>
      <c r="J140" s="216"/>
      <c r="K140" s="216"/>
      <c r="L140" s="216"/>
    </row>
    <row r="141" spans="2:12" ht="16.5" customHeight="1" x14ac:dyDescent="0.2">
      <c r="B141" s="216"/>
      <c r="C141" s="216"/>
      <c r="D141" s="216"/>
      <c r="E141" s="216"/>
      <c r="F141" s="216"/>
      <c r="J141" s="216"/>
      <c r="K141" s="216"/>
      <c r="L141" s="216"/>
    </row>
    <row r="142" spans="2:12" ht="16.5" customHeight="1" x14ac:dyDescent="0.2">
      <c r="B142" s="216"/>
      <c r="C142" s="216"/>
      <c r="D142" s="216"/>
      <c r="E142" s="216"/>
      <c r="F142" s="216"/>
      <c r="J142" s="216"/>
      <c r="K142" s="216"/>
      <c r="L142" s="216"/>
    </row>
    <row r="143" spans="2:12" ht="16.5" customHeight="1" x14ac:dyDescent="0.2">
      <c r="B143" s="216"/>
      <c r="C143" s="216"/>
      <c r="D143" s="216"/>
      <c r="E143" s="216"/>
      <c r="F143" s="216"/>
      <c r="J143" s="216"/>
      <c r="K143" s="216"/>
      <c r="L143" s="216"/>
    </row>
    <row r="144" spans="2:12" ht="16.5" customHeight="1" x14ac:dyDescent="0.2">
      <c r="B144" s="216"/>
      <c r="C144" s="216"/>
      <c r="D144" s="216"/>
      <c r="E144" s="216"/>
      <c r="F144" s="216"/>
      <c r="J144" s="216"/>
      <c r="K144" s="216"/>
      <c r="L144" s="216"/>
    </row>
    <row r="145" spans="2:12" ht="16.5" customHeight="1" x14ac:dyDescent="0.2">
      <c r="B145" s="216"/>
      <c r="C145" s="216"/>
      <c r="D145" s="216"/>
      <c r="E145" s="216"/>
      <c r="F145" s="216"/>
      <c r="J145" s="216"/>
      <c r="K145" s="216"/>
      <c r="L145" s="216"/>
    </row>
    <row r="146" spans="2:12" ht="16.5" customHeight="1" x14ac:dyDescent="0.2">
      <c r="B146" s="216"/>
      <c r="C146" s="216"/>
      <c r="D146" s="216"/>
      <c r="E146" s="216"/>
      <c r="F146" s="216"/>
      <c r="J146" s="216"/>
      <c r="K146" s="216"/>
      <c r="L146" s="216"/>
    </row>
    <row r="147" spans="2:12" ht="16.5" customHeight="1" x14ac:dyDescent="0.2">
      <c r="B147" s="216"/>
      <c r="C147" s="216"/>
      <c r="D147" s="216"/>
      <c r="E147" s="216"/>
      <c r="F147" s="216"/>
      <c r="J147" s="216"/>
      <c r="K147" s="216"/>
      <c r="L147" s="216"/>
    </row>
    <row r="148" spans="2:12" ht="16.5" customHeight="1" x14ac:dyDescent="0.2">
      <c r="B148" s="216"/>
      <c r="C148" s="216"/>
      <c r="D148" s="216"/>
      <c r="E148" s="216"/>
      <c r="F148" s="216"/>
      <c r="J148" s="216"/>
      <c r="K148" s="216"/>
      <c r="L148" s="216"/>
    </row>
    <row r="149" spans="2:12" ht="16.5" customHeight="1" x14ac:dyDescent="0.2">
      <c r="B149" s="216"/>
      <c r="C149" s="216"/>
      <c r="D149" s="216"/>
      <c r="E149" s="216"/>
      <c r="F149" s="216"/>
      <c r="J149" s="216"/>
      <c r="K149" s="216"/>
      <c r="L149" s="216"/>
    </row>
    <row r="150" spans="2:12" ht="16.5" customHeight="1" x14ac:dyDescent="0.2">
      <c r="B150" s="216"/>
      <c r="C150" s="216"/>
      <c r="D150" s="216"/>
      <c r="E150" s="216"/>
      <c r="F150" s="216"/>
      <c r="J150" s="216"/>
      <c r="K150" s="216"/>
      <c r="L150" s="216"/>
    </row>
    <row r="151" spans="2:12" ht="16.5" customHeight="1" x14ac:dyDescent="0.2">
      <c r="B151" s="216"/>
      <c r="C151" s="216"/>
      <c r="D151" s="216"/>
      <c r="E151" s="216"/>
      <c r="F151" s="216"/>
      <c r="J151" s="216"/>
      <c r="K151" s="216"/>
      <c r="L151" s="216"/>
    </row>
    <row r="152" spans="2:12" ht="16.5" customHeight="1" x14ac:dyDescent="0.2">
      <c r="B152" s="216"/>
      <c r="C152" s="216"/>
      <c r="D152" s="216"/>
      <c r="E152" s="216"/>
      <c r="F152" s="216"/>
      <c r="J152" s="216"/>
      <c r="K152" s="216"/>
      <c r="L152" s="216"/>
    </row>
    <row r="153" spans="2:12" ht="16.5" customHeight="1" x14ac:dyDescent="0.2">
      <c r="B153" s="216"/>
      <c r="C153" s="216"/>
      <c r="D153" s="216"/>
      <c r="E153" s="216"/>
      <c r="F153" s="216"/>
      <c r="J153" s="216"/>
      <c r="K153" s="216"/>
      <c r="L153" s="216"/>
    </row>
    <row r="154" spans="2:12" ht="16.5" customHeight="1" x14ac:dyDescent="0.2">
      <c r="B154" s="216"/>
      <c r="C154" s="216"/>
      <c r="D154" s="216"/>
      <c r="E154" s="216"/>
      <c r="F154" s="216"/>
      <c r="J154" s="216"/>
      <c r="K154" s="216"/>
      <c r="L154" s="216"/>
    </row>
    <row r="155" spans="2:12" ht="16.5" customHeight="1" x14ac:dyDescent="0.2">
      <c r="B155" s="216"/>
      <c r="C155" s="216"/>
      <c r="D155" s="216"/>
      <c r="E155" s="216"/>
      <c r="F155" s="216"/>
      <c r="J155" s="216"/>
      <c r="K155" s="216"/>
      <c r="L155" s="216"/>
    </row>
    <row r="156" spans="2:12" ht="16.5" customHeight="1" x14ac:dyDescent="0.2">
      <c r="B156" s="216"/>
      <c r="C156" s="216"/>
      <c r="D156" s="216"/>
      <c r="E156" s="216"/>
      <c r="F156" s="216"/>
      <c r="J156" s="216"/>
      <c r="K156" s="216"/>
      <c r="L156" s="216"/>
    </row>
    <row r="157" spans="2:12" ht="16.5" customHeight="1" x14ac:dyDescent="0.2">
      <c r="B157" s="216"/>
      <c r="C157" s="216"/>
      <c r="D157" s="216"/>
      <c r="E157" s="216"/>
      <c r="F157" s="216"/>
      <c r="J157" s="216"/>
      <c r="K157" s="216"/>
      <c r="L157" s="216"/>
    </row>
    <row r="158" spans="2:12" ht="16.5" customHeight="1" x14ac:dyDescent="0.2">
      <c r="B158" s="216"/>
      <c r="C158" s="216"/>
      <c r="D158" s="216"/>
      <c r="E158" s="216"/>
      <c r="F158" s="216"/>
      <c r="J158" s="216"/>
      <c r="K158" s="216"/>
      <c r="L158" s="216"/>
    </row>
    <row r="159" spans="2:12" ht="16.5" customHeight="1" x14ac:dyDescent="0.2">
      <c r="B159" s="216"/>
      <c r="C159" s="216"/>
      <c r="D159" s="216"/>
      <c r="E159" s="216"/>
      <c r="F159" s="216"/>
      <c r="J159" s="216"/>
      <c r="K159" s="216"/>
      <c r="L159" s="216"/>
    </row>
    <row r="160" spans="2:12" ht="16.5" customHeight="1" x14ac:dyDescent="0.2">
      <c r="B160" s="216"/>
      <c r="C160" s="216"/>
      <c r="D160" s="216"/>
      <c r="E160" s="216"/>
      <c r="F160" s="216"/>
      <c r="J160" s="216"/>
      <c r="K160" s="216"/>
      <c r="L160" s="216"/>
    </row>
    <row r="161" spans="2:12" ht="16.5" customHeight="1" x14ac:dyDescent="0.2">
      <c r="B161" s="216"/>
      <c r="C161" s="216"/>
      <c r="D161" s="216"/>
      <c r="E161" s="216"/>
      <c r="F161" s="216"/>
      <c r="J161" s="216"/>
      <c r="K161" s="216"/>
      <c r="L161" s="216"/>
    </row>
    <row r="162" spans="2:12" ht="16.5" customHeight="1" x14ac:dyDescent="0.2">
      <c r="B162" s="216"/>
      <c r="C162" s="216"/>
      <c r="D162" s="216"/>
      <c r="E162" s="216"/>
      <c r="F162" s="216"/>
      <c r="J162" s="216"/>
      <c r="K162" s="216"/>
      <c r="L162" s="216"/>
    </row>
    <row r="163" spans="2:12" ht="16.5" customHeight="1" x14ac:dyDescent="0.2">
      <c r="B163" s="216"/>
      <c r="C163" s="216"/>
      <c r="D163" s="216"/>
      <c r="E163" s="216"/>
      <c r="F163" s="216"/>
      <c r="J163" s="216"/>
      <c r="K163" s="216"/>
      <c r="L163" s="216"/>
    </row>
    <row r="164" spans="2:12" ht="16.5" customHeight="1" x14ac:dyDescent="0.2">
      <c r="B164" s="216"/>
      <c r="C164" s="216"/>
      <c r="D164" s="216"/>
      <c r="E164" s="216"/>
      <c r="F164" s="216"/>
      <c r="J164" s="216"/>
      <c r="K164" s="216"/>
      <c r="L164" s="216"/>
    </row>
    <row r="165" spans="2:12" ht="16.5" customHeight="1" x14ac:dyDescent="0.2">
      <c r="B165" s="216"/>
      <c r="C165" s="216"/>
      <c r="D165" s="216"/>
      <c r="E165" s="216"/>
      <c r="F165" s="216"/>
      <c r="J165" s="216"/>
      <c r="K165" s="216"/>
      <c r="L165" s="216"/>
    </row>
    <row r="166" spans="2:12" ht="16.5" customHeight="1" x14ac:dyDescent="0.2">
      <c r="B166" s="216"/>
      <c r="C166" s="216"/>
      <c r="D166" s="216"/>
      <c r="E166" s="216"/>
      <c r="F166" s="216"/>
      <c r="J166" s="216"/>
      <c r="K166" s="216"/>
      <c r="L166" s="216"/>
    </row>
    <row r="167" spans="2:12" ht="16.5" customHeight="1" x14ac:dyDescent="0.2">
      <c r="B167" s="216"/>
      <c r="C167" s="216"/>
      <c r="D167" s="216"/>
      <c r="E167" s="216"/>
      <c r="F167" s="216"/>
      <c r="J167" s="216"/>
      <c r="K167" s="216"/>
      <c r="L167" s="216"/>
    </row>
    <row r="168" spans="2:12" ht="16.5" customHeight="1" x14ac:dyDescent="0.2">
      <c r="B168" s="216"/>
      <c r="C168" s="216"/>
      <c r="D168" s="216"/>
      <c r="E168" s="216"/>
      <c r="F168" s="216"/>
      <c r="J168" s="216"/>
      <c r="K168" s="216"/>
      <c r="L168" s="216"/>
    </row>
    <row r="169" spans="2:12" ht="16.5" customHeight="1" x14ac:dyDescent="0.2">
      <c r="B169" s="216"/>
      <c r="C169" s="216"/>
      <c r="D169" s="216"/>
      <c r="E169" s="216"/>
      <c r="F169" s="216"/>
      <c r="J169" s="216"/>
      <c r="K169" s="216"/>
      <c r="L169" s="216"/>
    </row>
    <row r="170" spans="2:12" ht="16.5" customHeight="1" x14ac:dyDescent="0.2">
      <c r="B170" s="216"/>
      <c r="C170" s="216"/>
      <c r="D170" s="216"/>
      <c r="E170" s="216"/>
      <c r="F170" s="216"/>
      <c r="J170" s="216"/>
      <c r="K170" s="216"/>
      <c r="L170" s="216"/>
    </row>
    <row r="171" spans="2:12" ht="16.5" customHeight="1" x14ac:dyDescent="0.2">
      <c r="B171" s="216"/>
      <c r="C171" s="216"/>
      <c r="D171" s="216"/>
      <c r="E171" s="216"/>
      <c r="F171" s="216"/>
      <c r="J171" s="216"/>
      <c r="K171" s="216"/>
      <c r="L171" s="216"/>
    </row>
    <row r="172" spans="2:12" ht="16.5" customHeight="1" x14ac:dyDescent="0.2">
      <c r="B172" s="216"/>
      <c r="C172" s="216"/>
      <c r="D172" s="216"/>
      <c r="E172" s="216"/>
      <c r="F172" s="216"/>
      <c r="J172" s="216"/>
      <c r="K172" s="216"/>
      <c r="L172" s="216"/>
    </row>
    <row r="173" spans="2:12" ht="16.5" customHeight="1" x14ac:dyDescent="0.2">
      <c r="B173" s="216"/>
      <c r="C173" s="216"/>
      <c r="D173" s="216"/>
      <c r="E173" s="216"/>
      <c r="F173" s="216"/>
      <c r="J173" s="216"/>
      <c r="K173" s="216"/>
      <c r="L173" s="216"/>
    </row>
    <row r="174" spans="2:12" ht="16.5" customHeight="1" x14ac:dyDescent="0.2">
      <c r="B174" s="216"/>
      <c r="C174" s="216"/>
      <c r="D174" s="216"/>
      <c r="E174" s="216"/>
      <c r="F174" s="216"/>
      <c r="J174" s="216"/>
      <c r="K174" s="216"/>
      <c r="L174" s="216"/>
    </row>
    <row r="175" spans="2:12" ht="16.5" customHeight="1" x14ac:dyDescent="0.2">
      <c r="B175" s="216"/>
      <c r="C175" s="216"/>
      <c r="D175" s="216"/>
      <c r="E175" s="216"/>
      <c r="F175" s="216"/>
      <c r="J175" s="216"/>
      <c r="K175" s="216"/>
      <c r="L175" s="216"/>
    </row>
    <row r="176" spans="2:12" ht="16.5" customHeight="1" x14ac:dyDescent="0.2">
      <c r="B176" s="216"/>
      <c r="C176" s="216"/>
      <c r="D176" s="216"/>
      <c r="E176" s="216"/>
      <c r="F176" s="216"/>
      <c r="J176" s="216"/>
      <c r="K176" s="216"/>
      <c r="L176" s="216"/>
    </row>
    <row r="177" spans="2:12" ht="16.5" customHeight="1" x14ac:dyDescent="0.2">
      <c r="B177" s="216"/>
      <c r="C177" s="216"/>
      <c r="D177" s="216"/>
      <c r="E177" s="216"/>
      <c r="F177" s="216"/>
      <c r="J177" s="216"/>
      <c r="K177" s="216"/>
      <c r="L177" s="216"/>
    </row>
    <row r="178" spans="2:12" ht="16.5" customHeight="1" x14ac:dyDescent="0.2">
      <c r="B178" s="216"/>
      <c r="C178" s="216"/>
      <c r="D178" s="216"/>
      <c r="E178" s="216"/>
      <c r="F178" s="216"/>
      <c r="J178" s="216"/>
      <c r="K178" s="216"/>
      <c r="L178" s="216"/>
    </row>
    <row r="179" spans="2:12" ht="16.5" customHeight="1" x14ac:dyDescent="0.2">
      <c r="B179" s="216"/>
      <c r="C179" s="216"/>
      <c r="D179" s="216"/>
      <c r="E179" s="216"/>
      <c r="F179" s="216"/>
      <c r="J179" s="216"/>
      <c r="K179" s="216"/>
      <c r="L179" s="216"/>
    </row>
    <row r="180" spans="2:12" ht="16.5" customHeight="1" x14ac:dyDescent="0.2">
      <c r="B180" s="216"/>
      <c r="C180" s="216"/>
      <c r="D180" s="216"/>
      <c r="E180" s="216"/>
      <c r="F180" s="216"/>
      <c r="J180" s="216"/>
      <c r="K180" s="216"/>
      <c r="L180" s="216"/>
    </row>
    <row r="181" spans="2:12" ht="16.5" customHeight="1" x14ac:dyDescent="0.2">
      <c r="B181" s="216"/>
      <c r="C181" s="216"/>
      <c r="D181" s="216"/>
      <c r="E181" s="216"/>
      <c r="F181" s="216"/>
      <c r="J181" s="216"/>
      <c r="K181" s="216"/>
      <c r="L181" s="216"/>
    </row>
    <row r="182" spans="2:12" ht="16.5" customHeight="1" x14ac:dyDescent="0.2">
      <c r="B182" s="216"/>
      <c r="C182" s="216"/>
      <c r="D182" s="216"/>
      <c r="E182" s="216"/>
      <c r="F182" s="216"/>
      <c r="J182" s="216"/>
      <c r="K182" s="216"/>
      <c r="L182" s="216"/>
    </row>
    <row r="183" spans="2:12" ht="16.5" customHeight="1" x14ac:dyDescent="0.2">
      <c r="B183" s="216"/>
      <c r="C183" s="216"/>
      <c r="D183" s="216"/>
      <c r="E183" s="216"/>
      <c r="F183" s="216"/>
      <c r="J183" s="216"/>
      <c r="K183" s="216"/>
      <c r="L183" s="216"/>
    </row>
    <row r="184" spans="2:12" ht="16.5" customHeight="1" x14ac:dyDescent="0.2">
      <c r="B184" s="216"/>
      <c r="C184" s="216"/>
      <c r="D184" s="216"/>
      <c r="E184" s="216"/>
      <c r="F184" s="216"/>
      <c r="J184" s="216"/>
      <c r="K184" s="216"/>
      <c r="L184" s="216"/>
    </row>
    <row r="185" spans="2:12" ht="16.5" customHeight="1" x14ac:dyDescent="0.2">
      <c r="B185" s="216"/>
      <c r="C185" s="216"/>
      <c r="D185" s="216"/>
      <c r="E185" s="216"/>
      <c r="F185" s="216"/>
      <c r="J185" s="216"/>
      <c r="K185" s="216"/>
      <c r="L185" s="216"/>
    </row>
    <row r="186" spans="2:12" ht="16.5" customHeight="1" x14ac:dyDescent="0.2">
      <c r="B186" s="216"/>
      <c r="C186" s="216"/>
      <c r="D186" s="216"/>
      <c r="E186" s="216"/>
      <c r="F186" s="216"/>
      <c r="J186" s="216"/>
      <c r="K186" s="216"/>
      <c r="L186" s="216"/>
    </row>
    <row r="187" spans="2:12" ht="16.5" customHeight="1" x14ac:dyDescent="0.2">
      <c r="B187" s="216"/>
      <c r="C187" s="216"/>
      <c r="D187" s="216"/>
      <c r="E187" s="216"/>
      <c r="F187" s="216"/>
      <c r="J187" s="216"/>
      <c r="K187" s="216"/>
      <c r="L187" s="216"/>
    </row>
    <row r="188" spans="2:12" ht="16.5" customHeight="1" x14ac:dyDescent="0.2">
      <c r="B188" s="216"/>
      <c r="C188" s="216"/>
      <c r="D188" s="216"/>
      <c r="E188" s="216"/>
      <c r="F188" s="216"/>
      <c r="J188" s="216"/>
      <c r="K188" s="216"/>
      <c r="L188" s="216"/>
    </row>
    <row r="189" spans="2:12" ht="16.5" customHeight="1" x14ac:dyDescent="0.2">
      <c r="B189" s="216"/>
      <c r="C189" s="216"/>
      <c r="D189" s="216"/>
      <c r="E189" s="216"/>
      <c r="F189" s="216"/>
      <c r="J189" s="216"/>
      <c r="K189" s="216"/>
      <c r="L189" s="216"/>
    </row>
    <row r="190" spans="2:12" ht="16.5" customHeight="1" x14ac:dyDescent="0.2">
      <c r="B190" s="216"/>
      <c r="C190" s="216"/>
      <c r="D190" s="216"/>
      <c r="E190" s="216"/>
      <c r="F190" s="216"/>
      <c r="J190" s="216"/>
      <c r="K190" s="216"/>
      <c r="L190" s="216"/>
    </row>
    <row r="191" spans="2:12" ht="16.5" customHeight="1" x14ac:dyDescent="0.2">
      <c r="B191" s="216"/>
      <c r="C191" s="216"/>
      <c r="D191" s="216"/>
      <c r="E191" s="216"/>
      <c r="F191" s="216"/>
      <c r="J191" s="216"/>
      <c r="K191" s="216"/>
      <c r="L191" s="216"/>
    </row>
    <row r="192" spans="2:12" ht="16.5" customHeight="1" x14ac:dyDescent="0.2">
      <c r="B192" s="216"/>
      <c r="C192" s="216"/>
      <c r="D192" s="216"/>
      <c r="E192" s="216"/>
      <c r="F192" s="216"/>
      <c r="J192" s="216"/>
      <c r="K192" s="216"/>
      <c r="L192" s="216"/>
    </row>
    <row r="193" spans="2:12" ht="16.5" customHeight="1" x14ac:dyDescent="0.2">
      <c r="B193" s="216"/>
      <c r="C193" s="216"/>
      <c r="D193" s="216"/>
      <c r="E193" s="216"/>
      <c r="F193" s="216"/>
      <c r="J193" s="216"/>
      <c r="K193" s="216"/>
      <c r="L193" s="216"/>
    </row>
    <row r="194" spans="2:12" ht="16.5" customHeight="1" x14ac:dyDescent="0.2">
      <c r="B194" s="216"/>
      <c r="C194" s="216"/>
      <c r="D194" s="216"/>
      <c r="E194" s="216"/>
      <c r="F194" s="216"/>
      <c r="J194" s="216"/>
      <c r="K194" s="216"/>
      <c r="L194" s="216"/>
    </row>
    <row r="195" spans="2:12" ht="16.5" customHeight="1" x14ac:dyDescent="0.2">
      <c r="B195" s="216"/>
      <c r="C195" s="216"/>
      <c r="D195" s="216"/>
      <c r="E195" s="216"/>
      <c r="F195" s="216"/>
      <c r="J195" s="216"/>
      <c r="K195" s="216"/>
      <c r="L195" s="216"/>
    </row>
    <row r="196" spans="2:12" ht="16.5" customHeight="1" x14ac:dyDescent="0.2">
      <c r="B196" s="216"/>
      <c r="C196" s="216"/>
      <c r="D196" s="216"/>
      <c r="E196" s="216"/>
      <c r="F196" s="216"/>
      <c r="J196" s="216"/>
      <c r="K196" s="216"/>
      <c r="L196" s="216"/>
    </row>
    <row r="197" spans="2:12" ht="16.5" customHeight="1" x14ac:dyDescent="0.2">
      <c r="B197" s="216"/>
      <c r="C197" s="216"/>
      <c r="D197" s="216"/>
      <c r="E197" s="216"/>
      <c r="F197" s="216"/>
      <c r="J197" s="216"/>
      <c r="K197" s="216"/>
      <c r="L197" s="216"/>
    </row>
    <row r="198" spans="2:12" ht="16.5" customHeight="1" x14ac:dyDescent="0.2">
      <c r="B198" s="216"/>
      <c r="C198" s="216"/>
      <c r="D198" s="216"/>
      <c r="E198" s="216"/>
      <c r="F198" s="216"/>
      <c r="J198" s="216"/>
      <c r="K198" s="216"/>
      <c r="L198" s="216"/>
    </row>
    <row r="199" spans="2:12" ht="16.5" customHeight="1" x14ac:dyDescent="0.2">
      <c r="B199" s="216"/>
      <c r="C199" s="216"/>
      <c r="D199" s="216"/>
      <c r="E199" s="216"/>
      <c r="F199" s="216"/>
      <c r="J199" s="216"/>
      <c r="K199" s="216"/>
      <c r="L199" s="216"/>
    </row>
    <row r="200" spans="2:12" ht="16.5" customHeight="1" x14ac:dyDescent="0.2">
      <c r="B200" s="216"/>
      <c r="C200" s="216"/>
      <c r="D200" s="216"/>
      <c r="E200" s="216"/>
      <c r="F200" s="216"/>
      <c r="J200" s="216"/>
      <c r="K200" s="216"/>
      <c r="L200" s="216"/>
    </row>
    <row r="201" spans="2:12" ht="16.5" customHeight="1" x14ac:dyDescent="0.2">
      <c r="B201" s="216"/>
      <c r="C201" s="216"/>
      <c r="D201" s="216"/>
      <c r="E201" s="216"/>
      <c r="F201" s="216"/>
      <c r="J201" s="216"/>
      <c r="K201" s="216"/>
      <c r="L201" s="216"/>
    </row>
    <row r="202" spans="2:12" ht="16.5" customHeight="1" x14ac:dyDescent="0.2">
      <c r="B202" s="216"/>
      <c r="C202" s="216"/>
      <c r="D202" s="216"/>
      <c r="E202" s="216"/>
      <c r="F202" s="216"/>
      <c r="J202" s="216"/>
      <c r="K202" s="216"/>
      <c r="L202" s="216"/>
    </row>
    <row r="203" spans="2:12" ht="16.5" customHeight="1" x14ac:dyDescent="0.2">
      <c r="B203" s="216"/>
      <c r="C203" s="216"/>
      <c r="D203" s="216"/>
      <c r="E203" s="216"/>
      <c r="F203" s="216"/>
      <c r="J203" s="216"/>
      <c r="K203" s="216"/>
      <c r="L203" s="216"/>
    </row>
    <row r="204" spans="2:12" ht="16.5" customHeight="1" x14ac:dyDescent="0.2">
      <c r="B204" s="216"/>
      <c r="C204" s="216"/>
      <c r="D204" s="216"/>
      <c r="E204" s="216"/>
      <c r="F204" s="216"/>
      <c r="J204" s="216"/>
      <c r="K204" s="216"/>
      <c r="L204" s="216"/>
    </row>
    <row r="205" spans="2:12" ht="16.5" customHeight="1" x14ac:dyDescent="0.2">
      <c r="B205" s="216"/>
      <c r="C205" s="216"/>
      <c r="D205" s="216"/>
      <c r="E205" s="216"/>
      <c r="F205" s="216"/>
      <c r="J205" s="216"/>
      <c r="K205" s="216"/>
      <c r="L205" s="216"/>
    </row>
    <row r="206" spans="2:12" ht="16.5" customHeight="1" x14ac:dyDescent="0.2">
      <c r="B206" s="216"/>
      <c r="C206" s="216"/>
      <c r="D206" s="216"/>
      <c r="E206" s="216"/>
      <c r="F206" s="216"/>
      <c r="J206" s="216"/>
      <c r="K206" s="216"/>
      <c r="L206" s="216"/>
    </row>
    <row r="207" spans="2:12" ht="16.5" customHeight="1" x14ac:dyDescent="0.2">
      <c r="B207" s="216"/>
      <c r="C207" s="216"/>
      <c r="D207" s="216"/>
      <c r="E207" s="216"/>
      <c r="F207" s="216"/>
      <c r="J207" s="216"/>
      <c r="K207" s="216"/>
      <c r="L207" s="216"/>
    </row>
    <row r="208" spans="2:12" ht="16.5" customHeight="1" x14ac:dyDescent="0.2">
      <c r="B208" s="216"/>
      <c r="C208" s="216"/>
      <c r="D208" s="216"/>
      <c r="E208" s="216"/>
      <c r="F208" s="216"/>
      <c r="J208" s="216"/>
      <c r="K208" s="216"/>
      <c r="L208" s="216"/>
    </row>
    <row r="209" spans="2:12" ht="16.5" customHeight="1" x14ac:dyDescent="0.2">
      <c r="B209" s="216"/>
      <c r="C209" s="216"/>
      <c r="D209" s="216"/>
      <c r="E209" s="216"/>
      <c r="F209" s="216"/>
      <c r="J209" s="216"/>
      <c r="K209" s="216"/>
      <c r="L209" s="216"/>
    </row>
    <row r="210" spans="2:12" ht="16.5" customHeight="1" x14ac:dyDescent="0.2">
      <c r="B210" s="216"/>
      <c r="C210" s="216"/>
      <c r="D210" s="216"/>
      <c r="E210" s="216"/>
      <c r="F210" s="216"/>
      <c r="J210" s="216"/>
      <c r="K210" s="216"/>
      <c r="L210" s="216"/>
    </row>
    <row r="211" spans="2:12" ht="16.5" customHeight="1" x14ac:dyDescent="0.2">
      <c r="B211" s="216"/>
      <c r="C211" s="216"/>
      <c r="D211" s="216"/>
      <c r="E211" s="216"/>
      <c r="F211" s="216"/>
      <c r="J211" s="216"/>
      <c r="K211" s="216"/>
      <c r="L211" s="216"/>
    </row>
    <row r="212" spans="2:12" ht="16.5" customHeight="1" x14ac:dyDescent="0.2">
      <c r="B212" s="216"/>
      <c r="C212" s="216"/>
      <c r="D212" s="216"/>
      <c r="E212" s="216"/>
      <c r="F212" s="216"/>
      <c r="J212" s="216"/>
      <c r="K212" s="216"/>
      <c r="L212" s="216"/>
    </row>
    <row r="213" spans="2:12" ht="16.5" customHeight="1" x14ac:dyDescent="0.2">
      <c r="B213" s="216"/>
      <c r="C213" s="216"/>
      <c r="D213" s="216"/>
      <c r="E213" s="216"/>
      <c r="F213" s="216"/>
      <c r="J213" s="216"/>
      <c r="K213" s="216"/>
      <c r="L213" s="216"/>
    </row>
    <row r="214" spans="2:12" ht="16.5" customHeight="1" x14ac:dyDescent="0.2">
      <c r="B214" s="216"/>
      <c r="C214" s="216"/>
      <c r="D214" s="216"/>
      <c r="E214" s="216"/>
      <c r="F214" s="216"/>
      <c r="J214" s="216"/>
      <c r="K214" s="216"/>
      <c r="L214" s="216"/>
    </row>
    <row r="215" spans="2:12" ht="16.5" customHeight="1" x14ac:dyDescent="0.2">
      <c r="B215" s="216"/>
      <c r="C215" s="216"/>
      <c r="D215" s="216"/>
      <c r="E215" s="216"/>
      <c r="F215" s="216"/>
      <c r="J215" s="216"/>
      <c r="K215" s="216"/>
      <c r="L215" s="216"/>
    </row>
    <row r="216" spans="2:12" ht="16.5" customHeight="1" x14ac:dyDescent="0.2">
      <c r="B216" s="216"/>
      <c r="C216" s="216"/>
      <c r="D216" s="216"/>
      <c r="E216" s="216"/>
      <c r="F216" s="216"/>
      <c r="J216" s="216"/>
      <c r="K216" s="216"/>
      <c r="L216" s="216"/>
    </row>
    <row r="217" spans="2:12" ht="16.5" customHeight="1" x14ac:dyDescent="0.2">
      <c r="B217" s="216"/>
      <c r="C217" s="216"/>
      <c r="D217" s="216"/>
      <c r="E217" s="216"/>
      <c r="F217" s="216"/>
      <c r="J217" s="216"/>
      <c r="K217" s="216"/>
      <c r="L217" s="216"/>
    </row>
    <row r="218" spans="2:12" ht="16.5" customHeight="1" x14ac:dyDescent="0.2">
      <c r="B218" s="216"/>
      <c r="C218" s="216"/>
      <c r="D218" s="216"/>
      <c r="E218" s="216"/>
      <c r="F218" s="216"/>
      <c r="J218" s="216"/>
      <c r="K218" s="216"/>
      <c r="L218" s="216"/>
    </row>
    <row r="219" spans="2:12" ht="16.5" customHeight="1" x14ac:dyDescent="0.2">
      <c r="B219" s="216"/>
      <c r="C219" s="216"/>
      <c r="D219" s="216"/>
      <c r="E219" s="216"/>
      <c r="F219" s="216"/>
      <c r="J219" s="216"/>
      <c r="K219" s="216"/>
      <c r="L219" s="216"/>
    </row>
    <row r="220" spans="2:12" ht="16.5" customHeight="1" x14ac:dyDescent="0.2">
      <c r="B220" s="216"/>
      <c r="C220" s="216"/>
      <c r="D220" s="216"/>
      <c r="E220" s="216"/>
      <c r="F220" s="216"/>
      <c r="J220" s="216"/>
      <c r="K220" s="216"/>
      <c r="L220" s="216"/>
    </row>
    <row r="221" spans="2:12" ht="16.5" customHeight="1" x14ac:dyDescent="0.2">
      <c r="B221" s="216"/>
      <c r="C221" s="216"/>
      <c r="D221" s="216"/>
      <c r="E221" s="216"/>
      <c r="F221" s="216"/>
      <c r="J221" s="216"/>
      <c r="K221" s="216"/>
      <c r="L221" s="216"/>
    </row>
    <row r="222" spans="2:12" ht="16.5" customHeight="1" x14ac:dyDescent="0.2">
      <c r="B222" s="216"/>
      <c r="C222" s="216"/>
      <c r="D222" s="216"/>
      <c r="E222" s="216"/>
      <c r="F222" s="216"/>
      <c r="J222" s="216"/>
      <c r="K222" s="216"/>
      <c r="L222" s="216"/>
    </row>
    <row r="223" spans="2:12" ht="16.5" customHeight="1" x14ac:dyDescent="0.2">
      <c r="B223" s="216"/>
      <c r="C223" s="216"/>
      <c r="D223" s="216"/>
      <c r="E223" s="216"/>
      <c r="F223" s="216"/>
      <c r="J223" s="216"/>
      <c r="K223" s="216"/>
      <c r="L223" s="216"/>
    </row>
    <row r="224" spans="2:12" ht="16.5" customHeight="1" x14ac:dyDescent="0.2">
      <c r="B224" s="216"/>
      <c r="C224" s="216"/>
      <c r="D224" s="216"/>
      <c r="E224" s="216"/>
      <c r="F224" s="216"/>
      <c r="J224" s="216"/>
      <c r="K224" s="216"/>
      <c r="L224" s="216"/>
    </row>
    <row r="225" spans="2:12" ht="16.5" customHeight="1" x14ac:dyDescent="0.2">
      <c r="B225" s="216"/>
      <c r="C225" s="216"/>
      <c r="D225" s="216"/>
      <c r="E225" s="216"/>
      <c r="F225" s="216"/>
      <c r="J225" s="216"/>
      <c r="K225" s="216"/>
      <c r="L225" s="216"/>
    </row>
    <row r="226" spans="2:12" ht="16.5" customHeight="1" x14ac:dyDescent="0.2">
      <c r="B226" s="216"/>
      <c r="C226" s="216"/>
      <c r="D226" s="216"/>
      <c r="E226" s="216"/>
      <c r="F226" s="216"/>
      <c r="J226" s="216"/>
      <c r="K226" s="216"/>
      <c r="L226" s="216"/>
    </row>
    <row r="227" spans="2:12" ht="16.5" customHeight="1" x14ac:dyDescent="0.2">
      <c r="B227" s="216"/>
      <c r="C227" s="216"/>
      <c r="D227" s="216"/>
      <c r="E227" s="216"/>
      <c r="F227" s="216"/>
      <c r="J227" s="216"/>
      <c r="K227" s="216"/>
      <c r="L227" s="216"/>
    </row>
    <row r="228" spans="2:12" ht="16.5" customHeight="1" x14ac:dyDescent="0.2">
      <c r="B228" s="216"/>
      <c r="C228" s="216"/>
      <c r="D228" s="216"/>
      <c r="E228" s="216"/>
      <c r="F228" s="216"/>
      <c r="J228" s="216"/>
      <c r="K228" s="216"/>
      <c r="L228" s="216"/>
    </row>
    <row r="229" spans="2:12" ht="16.5" customHeight="1" x14ac:dyDescent="0.2">
      <c r="B229" s="216"/>
      <c r="C229" s="216"/>
      <c r="D229" s="216"/>
      <c r="E229" s="216"/>
      <c r="F229" s="216"/>
      <c r="J229" s="216"/>
      <c r="K229" s="216"/>
      <c r="L229" s="216"/>
    </row>
    <row r="230" spans="2:12" ht="16.5" customHeight="1" x14ac:dyDescent="0.2">
      <c r="B230" s="216"/>
      <c r="C230" s="216"/>
      <c r="D230" s="216"/>
      <c r="E230" s="216"/>
      <c r="F230" s="216"/>
      <c r="J230" s="216"/>
      <c r="K230" s="216"/>
      <c r="L230" s="216"/>
    </row>
    <row r="231" spans="2:12" ht="16.5" customHeight="1" x14ac:dyDescent="0.2">
      <c r="B231" s="216"/>
      <c r="C231" s="216"/>
      <c r="D231" s="216"/>
      <c r="E231" s="216"/>
      <c r="F231" s="216"/>
      <c r="J231" s="216"/>
      <c r="K231" s="216"/>
      <c r="L231" s="216"/>
    </row>
    <row r="232" spans="2:12" ht="16.5" customHeight="1" x14ac:dyDescent="0.2">
      <c r="B232" s="216"/>
      <c r="C232" s="216"/>
      <c r="D232" s="216"/>
      <c r="E232" s="216"/>
      <c r="F232" s="216"/>
      <c r="J232" s="216"/>
      <c r="K232" s="216"/>
      <c r="L232" s="216"/>
    </row>
    <row r="233" spans="2:12" ht="16.5" customHeight="1" x14ac:dyDescent="0.2">
      <c r="B233" s="216"/>
      <c r="C233" s="216"/>
      <c r="D233" s="216"/>
      <c r="E233" s="216"/>
      <c r="F233" s="216"/>
      <c r="J233" s="216"/>
      <c r="K233" s="216"/>
      <c r="L233" s="216"/>
    </row>
    <row r="234" spans="2:12" ht="16.5" customHeight="1" x14ac:dyDescent="0.2">
      <c r="B234" s="216"/>
      <c r="C234" s="216"/>
      <c r="D234" s="216"/>
      <c r="E234" s="216"/>
      <c r="F234" s="216"/>
      <c r="J234" s="216"/>
      <c r="K234" s="216"/>
      <c r="L234" s="216"/>
    </row>
    <row r="235" spans="2:12" ht="16.5" customHeight="1" x14ac:dyDescent="0.2">
      <c r="B235" s="216"/>
      <c r="C235" s="216"/>
      <c r="D235" s="216"/>
      <c r="E235" s="216"/>
      <c r="F235" s="216"/>
      <c r="J235" s="216"/>
      <c r="K235" s="216"/>
      <c r="L235" s="216"/>
    </row>
    <row r="236" spans="2:12" ht="16.5" customHeight="1" x14ac:dyDescent="0.2">
      <c r="B236" s="216"/>
      <c r="C236" s="216"/>
      <c r="D236" s="216"/>
      <c r="E236" s="216"/>
      <c r="F236" s="216"/>
      <c r="J236" s="216"/>
      <c r="K236" s="216"/>
      <c r="L236" s="216"/>
    </row>
    <row r="237" spans="2:12" ht="16.5" customHeight="1" x14ac:dyDescent="0.2">
      <c r="B237" s="216"/>
      <c r="C237" s="216"/>
      <c r="D237" s="216"/>
      <c r="E237" s="216"/>
      <c r="F237" s="216"/>
      <c r="J237" s="216"/>
      <c r="K237" s="216"/>
      <c r="L237" s="216"/>
    </row>
    <row r="238" spans="2:12" ht="16.5" customHeight="1" x14ac:dyDescent="0.2">
      <c r="B238" s="216"/>
      <c r="C238" s="216"/>
      <c r="D238" s="216"/>
      <c r="E238" s="216"/>
      <c r="F238" s="216"/>
      <c r="J238" s="216"/>
      <c r="K238" s="216"/>
      <c r="L238" s="216"/>
    </row>
    <row r="239" spans="2:12" ht="16.5" customHeight="1" x14ac:dyDescent="0.2">
      <c r="B239" s="216"/>
      <c r="C239" s="216"/>
      <c r="D239" s="216"/>
      <c r="E239" s="216"/>
      <c r="F239" s="216"/>
      <c r="J239" s="216"/>
      <c r="K239" s="216"/>
      <c r="L239" s="216"/>
    </row>
    <row r="240" spans="2:12" ht="16.5" customHeight="1" x14ac:dyDescent="0.2">
      <c r="B240" s="216"/>
      <c r="C240" s="216"/>
      <c r="D240" s="216"/>
      <c r="E240" s="216"/>
      <c r="F240" s="216"/>
      <c r="J240" s="216"/>
      <c r="K240" s="216"/>
      <c r="L240" s="216"/>
    </row>
    <row r="241" spans="2:12" ht="16.5" customHeight="1" x14ac:dyDescent="0.2">
      <c r="B241" s="216"/>
      <c r="C241" s="216"/>
      <c r="D241" s="216"/>
      <c r="E241" s="216"/>
      <c r="F241" s="216"/>
      <c r="J241" s="216"/>
      <c r="K241" s="216"/>
      <c r="L241" s="216"/>
    </row>
    <row r="242" spans="2:12" ht="16.5" customHeight="1" x14ac:dyDescent="0.2">
      <c r="B242" s="216"/>
      <c r="C242" s="216"/>
      <c r="D242" s="216"/>
      <c r="E242" s="216"/>
      <c r="F242" s="216"/>
      <c r="J242" s="216"/>
      <c r="K242" s="216"/>
      <c r="L242" s="216"/>
    </row>
    <row r="243" spans="2:12" ht="16.5" customHeight="1" x14ac:dyDescent="0.2">
      <c r="B243" s="216"/>
      <c r="C243" s="216"/>
      <c r="D243" s="216"/>
      <c r="E243" s="216"/>
      <c r="F243" s="216"/>
      <c r="J243" s="216"/>
      <c r="K243" s="216"/>
      <c r="L243" s="216"/>
    </row>
    <row r="244" spans="2:12" ht="16.5" customHeight="1" x14ac:dyDescent="0.2">
      <c r="B244" s="216"/>
      <c r="C244" s="216"/>
      <c r="D244" s="216"/>
      <c r="E244" s="216"/>
      <c r="F244" s="216"/>
      <c r="J244" s="216"/>
      <c r="K244" s="216"/>
      <c r="L244" s="216"/>
    </row>
    <row r="245" spans="2:12" ht="16.5" customHeight="1" x14ac:dyDescent="0.2">
      <c r="B245" s="216"/>
      <c r="C245" s="216"/>
      <c r="D245" s="216"/>
      <c r="E245" s="216"/>
      <c r="F245" s="216"/>
      <c r="J245" s="216"/>
      <c r="K245" s="216"/>
      <c r="L245" s="216"/>
    </row>
    <row r="246" spans="2:12" ht="16.5" customHeight="1" x14ac:dyDescent="0.2">
      <c r="B246" s="216"/>
      <c r="C246" s="216"/>
      <c r="D246" s="216"/>
      <c r="E246" s="216"/>
      <c r="F246" s="216"/>
      <c r="J246" s="216"/>
      <c r="K246" s="216"/>
      <c r="L246" s="216"/>
    </row>
    <row r="247" spans="2:12" ht="16.5" customHeight="1" x14ac:dyDescent="0.2">
      <c r="B247" s="216"/>
      <c r="C247" s="216"/>
      <c r="D247" s="216"/>
      <c r="E247" s="216"/>
      <c r="F247" s="216"/>
      <c r="J247" s="216"/>
      <c r="K247" s="216"/>
      <c r="L247" s="216"/>
    </row>
    <row r="248" spans="2:12" ht="16.5" customHeight="1" x14ac:dyDescent="0.2">
      <c r="B248" s="216"/>
      <c r="C248" s="216"/>
      <c r="D248" s="216"/>
      <c r="E248" s="216"/>
      <c r="F248" s="216"/>
      <c r="J248" s="216"/>
      <c r="K248" s="216"/>
      <c r="L248" s="216"/>
    </row>
    <row r="249" spans="2:12" ht="16.5" customHeight="1" x14ac:dyDescent="0.2">
      <c r="B249" s="216"/>
      <c r="C249" s="216"/>
      <c r="D249" s="216"/>
      <c r="E249" s="216"/>
      <c r="F249" s="216"/>
      <c r="J249" s="216"/>
      <c r="K249" s="216"/>
      <c r="L249" s="216"/>
    </row>
    <row r="250" spans="2:12" ht="16.5" customHeight="1" x14ac:dyDescent="0.2">
      <c r="B250" s="216"/>
      <c r="C250" s="216"/>
      <c r="D250" s="216"/>
      <c r="E250" s="216"/>
      <c r="F250" s="216"/>
      <c r="J250" s="216"/>
      <c r="K250" s="216"/>
      <c r="L250" s="216"/>
    </row>
    <row r="251" spans="2:12" ht="16.5" customHeight="1" x14ac:dyDescent="0.2">
      <c r="B251" s="216"/>
      <c r="C251" s="216"/>
      <c r="D251" s="216"/>
      <c r="E251" s="216"/>
      <c r="F251" s="216"/>
      <c r="J251" s="216"/>
      <c r="K251" s="216"/>
      <c r="L251" s="216"/>
    </row>
    <row r="252" spans="2:12" ht="16.5" customHeight="1" x14ac:dyDescent="0.2">
      <c r="B252" s="216"/>
      <c r="C252" s="216"/>
      <c r="D252" s="216"/>
      <c r="E252" s="216"/>
      <c r="F252" s="216"/>
      <c r="J252" s="216"/>
      <c r="K252" s="216"/>
      <c r="L252" s="216"/>
    </row>
    <row r="253" spans="2:12" ht="16.5" customHeight="1" x14ac:dyDescent="0.2">
      <c r="B253" s="216"/>
      <c r="C253" s="216"/>
      <c r="D253" s="216"/>
      <c r="E253" s="216"/>
      <c r="F253" s="216"/>
      <c r="J253" s="216"/>
      <c r="K253" s="216"/>
      <c r="L253" s="216"/>
    </row>
    <row r="254" spans="2:12" ht="16.5" customHeight="1" x14ac:dyDescent="0.2">
      <c r="B254" s="216"/>
      <c r="C254" s="216"/>
      <c r="D254" s="216"/>
      <c r="E254" s="216"/>
      <c r="F254" s="216"/>
      <c r="J254" s="216"/>
      <c r="K254" s="216"/>
      <c r="L254" s="216"/>
    </row>
    <row r="255" spans="2:12" ht="16.5" customHeight="1" x14ac:dyDescent="0.2">
      <c r="B255" s="216"/>
      <c r="C255" s="216"/>
      <c r="D255" s="216"/>
      <c r="E255" s="216"/>
      <c r="F255" s="216"/>
      <c r="J255" s="216"/>
      <c r="K255" s="216"/>
      <c r="L255" s="216"/>
    </row>
    <row r="256" spans="2:12" ht="16.5" customHeight="1" x14ac:dyDescent="0.2">
      <c r="B256" s="216"/>
      <c r="C256" s="216"/>
      <c r="D256" s="216"/>
      <c r="E256" s="216"/>
      <c r="F256" s="216"/>
      <c r="J256" s="216"/>
      <c r="K256" s="216"/>
      <c r="L256" s="216"/>
    </row>
    <row r="257" spans="2:12" ht="16.5" customHeight="1" x14ac:dyDescent="0.2">
      <c r="B257" s="216"/>
      <c r="C257" s="216"/>
      <c r="D257" s="216"/>
      <c r="E257" s="216"/>
      <c r="F257" s="216"/>
      <c r="J257" s="216"/>
      <c r="K257" s="216"/>
      <c r="L257" s="216"/>
    </row>
    <row r="258" spans="2:12" ht="16.5" customHeight="1" x14ac:dyDescent="0.2">
      <c r="B258" s="216"/>
      <c r="C258" s="216"/>
      <c r="D258" s="216"/>
      <c r="E258" s="216"/>
      <c r="F258" s="216"/>
      <c r="J258" s="216"/>
      <c r="K258" s="216"/>
      <c r="L258" s="216"/>
    </row>
    <row r="259" spans="2:12" ht="16.5" customHeight="1" x14ac:dyDescent="0.2">
      <c r="B259" s="216"/>
      <c r="C259" s="216"/>
      <c r="D259" s="216"/>
      <c r="E259" s="216"/>
      <c r="F259" s="216"/>
      <c r="J259" s="216"/>
      <c r="K259" s="216"/>
      <c r="L259" s="216"/>
    </row>
    <row r="260" spans="2:12" ht="16.5" customHeight="1" x14ac:dyDescent="0.2">
      <c r="B260" s="216"/>
      <c r="C260" s="216"/>
      <c r="D260" s="216"/>
      <c r="E260" s="216"/>
      <c r="F260" s="216"/>
      <c r="J260" s="216"/>
      <c r="K260" s="216"/>
      <c r="L260" s="216"/>
    </row>
    <row r="261" spans="2:12" ht="16.5" customHeight="1" x14ac:dyDescent="0.2">
      <c r="B261" s="216"/>
      <c r="C261" s="216"/>
      <c r="D261" s="216"/>
      <c r="E261" s="216"/>
      <c r="F261" s="216"/>
      <c r="J261" s="216"/>
      <c r="K261" s="216"/>
      <c r="L261" s="216"/>
    </row>
    <row r="262" spans="2:12" ht="16.5" customHeight="1" x14ac:dyDescent="0.2">
      <c r="B262" s="216"/>
      <c r="C262" s="216"/>
      <c r="D262" s="216"/>
      <c r="E262" s="216"/>
      <c r="F262" s="216"/>
      <c r="J262" s="216"/>
      <c r="K262" s="216"/>
      <c r="L262" s="216"/>
    </row>
    <row r="263" spans="2:12" ht="16.5" customHeight="1" x14ac:dyDescent="0.2">
      <c r="B263" s="216"/>
      <c r="C263" s="216"/>
      <c r="D263" s="216"/>
      <c r="E263" s="216"/>
      <c r="F263" s="216"/>
      <c r="J263" s="216"/>
      <c r="K263" s="216"/>
      <c r="L263" s="216"/>
    </row>
    <row r="264" spans="2:12" ht="16.5" customHeight="1" x14ac:dyDescent="0.2">
      <c r="B264" s="216"/>
      <c r="C264" s="216"/>
      <c r="D264" s="216"/>
      <c r="E264" s="216"/>
      <c r="F264" s="216"/>
      <c r="J264" s="216"/>
      <c r="K264" s="216"/>
      <c r="L264" s="216"/>
    </row>
    <row r="265" spans="2:12" ht="16.5" customHeight="1" x14ac:dyDescent="0.2">
      <c r="B265" s="216"/>
      <c r="C265" s="216"/>
      <c r="D265" s="216"/>
      <c r="E265" s="216"/>
      <c r="F265" s="216"/>
      <c r="J265" s="216"/>
      <c r="K265" s="216"/>
      <c r="L265" s="216"/>
    </row>
    <row r="266" spans="2:12" ht="16.5" customHeight="1" x14ac:dyDescent="0.2">
      <c r="B266" s="216"/>
      <c r="C266" s="216"/>
      <c r="D266" s="216"/>
      <c r="E266" s="216"/>
      <c r="F266" s="216"/>
      <c r="J266" s="216"/>
      <c r="K266" s="216"/>
      <c r="L266" s="216"/>
    </row>
    <row r="267" spans="2:12" ht="16.5" customHeight="1" x14ac:dyDescent="0.2">
      <c r="B267" s="216"/>
      <c r="C267" s="216"/>
      <c r="D267" s="216"/>
      <c r="E267" s="216"/>
      <c r="F267" s="216"/>
      <c r="J267" s="216"/>
      <c r="K267" s="216"/>
      <c r="L267" s="216"/>
    </row>
    <row r="268" spans="2:12" ht="16.5" customHeight="1" x14ac:dyDescent="0.2">
      <c r="B268" s="216"/>
      <c r="C268" s="216"/>
      <c r="D268" s="216"/>
      <c r="E268" s="216"/>
      <c r="F268" s="216"/>
      <c r="J268" s="216"/>
      <c r="K268" s="216"/>
      <c r="L268" s="216"/>
    </row>
    <row r="269" spans="2:12" ht="16.5" customHeight="1" x14ac:dyDescent="0.2">
      <c r="B269" s="216"/>
      <c r="C269" s="216"/>
      <c r="D269" s="216"/>
      <c r="E269" s="216"/>
      <c r="F269" s="216"/>
      <c r="J269" s="216"/>
      <c r="K269" s="216"/>
      <c r="L269" s="216"/>
    </row>
    <row r="270" spans="2:12" ht="16.5" customHeight="1" x14ac:dyDescent="0.2">
      <c r="B270" s="216"/>
      <c r="C270" s="216"/>
      <c r="D270" s="216"/>
      <c r="E270" s="216"/>
      <c r="F270" s="216"/>
      <c r="J270" s="216"/>
      <c r="K270" s="216"/>
      <c r="L270" s="216"/>
    </row>
    <row r="271" spans="2:12" ht="16.5" customHeight="1" x14ac:dyDescent="0.2">
      <c r="B271" s="216"/>
      <c r="C271" s="216"/>
      <c r="D271" s="216"/>
      <c r="E271" s="216"/>
      <c r="F271" s="216"/>
      <c r="J271" s="216"/>
      <c r="K271" s="216"/>
      <c r="L271" s="216"/>
    </row>
    <row r="272" spans="2:12" ht="16.5" customHeight="1" x14ac:dyDescent="0.2">
      <c r="B272" s="216"/>
      <c r="C272" s="216"/>
      <c r="D272" s="216"/>
      <c r="E272" s="216"/>
      <c r="F272" s="216"/>
      <c r="J272" s="216"/>
      <c r="K272" s="216"/>
      <c r="L272" s="216"/>
    </row>
    <row r="273" spans="2:12" ht="16.5" customHeight="1" x14ac:dyDescent="0.2">
      <c r="B273" s="216"/>
      <c r="C273" s="216"/>
      <c r="D273" s="216"/>
      <c r="E273" s="216"/>
      <c r="F273" s="216"/>
      <c r="J273" s="216"/>
      <c r="K273" s="216"/>
      <c r="L273" s="216"/>
    </row>
    <row r="274" spans="2:12" ht="16.5" customHeight="1" x14ac:dyDescent="0.2">
      <c r="B274" s="216"/>
      <c r="C274" s="216"/>
      <c r="D274" s="216"/>
      <c r="E274" s="216"/>
      <c r="F274" s="216"/>
      <c r="J274" s="216"/>
      <c r="K274" s="216"/>
      <c r="L274" s="216"/>
    </row>
    <row r="275" spans="2:12" ht="16.5" customHeight="1" x14ac:dyDescent="0.2">
      <c r="B275" s="216"/>
      <c r="C275" s="216"/>
      <c r="D275" s="216"/>
      <c r="E275" s="216"/>
      <c r="F275" s="216"/>
      <c r="J275" s="216"/>
      <c r="K275" s="216"/>
      <c r="L275" s="216"/>
    </row>
    <row r="276" spans="2:12" ht="16.5" customHeight="1" x14ac:dyDescent="0.2">
      <c r="B276" s="216"/>
      <c r="C276" s="216"/>
      <c r="D276" s="216"/>
      <c r="E276" s="216"/>
      <c r="F276" s="216"/>
      <c r="J276" s="216"/>
      <c r="K276" s="216"/>
      <c r="L276" s="216"/>
    </row>
    <row r="277" spans="2:12" ht="16.5" customHeight="1" x14ac:dyDescent="0.2">
      <c r="B277" s="216"/>
      <c r="C277" s="216"/>
      <c r="D277" s="216"/>
      <c r="E277" s="216"/>
      <c r="F277" s="216"/>
      <c r="J277" s="216"/>
      <c r="K277" s="216"/>
      <c r="L277" s="216"/>
    </row>
    <row r="278" spans="2:12" ht="16.5" customHeight="1" x14ac:dyDescent="0.2">
      <c r="B278" s="216"/>
      <c r="C278" s="216"/>
      <c r="D278" s="216"/>
      <c r="E278" s="216"/>
      <c r="F278" s="216"/>
      <c r="J278" s="216"/>
      <c r="K278" s="216"/>
      <c r="L278" s="216"/>
    </row>
    <row r="279" spans="2:12" ht="16.5" customHeight="1" x14ac:dyDescent="0.2">
      <c r="B279" s="216"/>
      <c r="C279" s="216"/>
      <c r="D279" s="216"/>
      <c r="E279" s="216"/>
      <c r="F279" s="216"/>
      <c r="J279" s="216"/>
      <c r="K279" s="216"/>
      <c r="L279" s="216"/>
    </row>
    <row r="280" spans="2:12" ht="16.5" customHeight="1" x14ac:dyDescent="0.2">
      <c r="B280" s="216"/>
      <c r="C280" s="216"/>
      <c r="D280" s="216"/>
      <c r="E280" s="216"/>
      <c r="F280" s="216"/>
      <c r="J280" s="216"/>
      <c r="K280" s="216"/>
      <c r="L280" s="216"/>
    </row>
    <row r="281" spans="2:12" ht="16.5" customHeight="1" x14ac:dyDescent="0.2">
      <c r="B281" s="216"/>
      <c r="C281" s="216"/>
      <c r="D281" s="216"/>
      <c r="E281" s="216"/>
      <c r="F281" s="216"/>
      <c r="J281" s="216"/>
      <c r="K281" s="216"/>
      <c r="L281" s="216"/>
    </row>
    <row r="282" spans="2:12" ht="16.5" customHeight="1" x14ac:dyDescent="0.2">
      <c r="B282" s="216"/>
      <c r="C282" s="216"/>
      <c r="D282" s="216"/>
      <c r="E282" s="216"/>
      <c r="F282" s="216"/>
      <c r="J282" s="216"/>
      <c r="K282" s="216"/>
      <c r="L282" s="216"/>
    </row>
    <row r="283" spans="2:12" ht="16.5" customHeight="1" x14ac:dyDescent="0.2">
      <c r="B283" s="216"/>
      <c r="C283" s="216"/>
      <c r="D283" s="216"/>
      <c r="E283" s="216"/>
      <c r="F283" s="216"/>
      <c r="J283" s="216"/>
      <c r="K283" s="216"/>
      <c r="L283" s="216"/>
    </row>
    <row r="284" spans="2:12" ht="16.5" customHeight="1" x14ac:dyDescent="0.2">
      <c r="B284" s="216"/>
      <c r="C284" s="216"/>
      <c r="D284" s="216"/>
      <c r="E284" s="216"/>
      <c r="F284" s="216"/>
      <c r="J284" s="216"/>
      <c r="K284" s="216"/>
      <c r="L284" s="216"/>
    </row>
    <row r="285" spans="2:12" ht="16.5" customHeight="1" x14ac:dyDescent="0.2">
      <c r="B285" s="216"/>
      <c r="C285" s="216"/>
      <c r="D285" s="216"/>
      <c r="E285" s="216"/>
      <c r="F285" s="216"/>
      <c r="J285" s="216"/>
      <c r="K285" s="216"/>
      <c r="L285" s="216"/>
    </row>
    <row r="286" spans="2:12" ht="16.5" customHeight="1" x14ac:dyDescent="0.2">
      <c r="B286" s="216"/>
      <c r="C286" s="216"/>
      <c r="D286" s="216"/>
      <c r="E286" s="216"/>
      <c r="F286" s="216"/>
      <c r="J286" s="216"/>
      <c r="K286" s="216"/>
      <c r="L286" s="216"/>
    </row>
    <row r="287" spans="2:12" ht="16.5" customHeight="1" x14ac:dyDescent="0.2">
      <c r="B287" s="216"/>
      <c r="C287" s="216"/>
      <c r="D287" s="216"/>
      <c r="E287" s="216"/>
      <c r="F287" s="216"/>
      <c r="J287" s="216"/>
      <c r="K287" s="216"/>
      <c r="L287" s="216"/>
    </row>
    <row r="288" spans="2:12" ht="16.5" customHeight="1" x14ac:dyDescent="0.2">
      <c r="B288" s="216"/>
      <c r="C288" s="216"/>
      <c r="D288" s="216"/>
      <c r="E288" s="216"/>
      <c r="F288" s="216"/>
      <c r="J288" s="216"/>
      <c r="K288" s="216"/>
      <c r="L288" s="216"/>
    </row>
    <row r="289" spans="2:12" ht="16.5" customHeight="1" x14ac:dyDescent="0.2">
      <c r="B289" s="216"/>
      <c r="C289" s="216"/>
      <c r="D289" s="216"/>
      <c r="E289" s="216"/>
      <c r="F289" s="216"/>
      <c r="J289" s="216"/>
      <c r="K289" s="216"/>
      <c r="L289" s="216"/>
    </row>
    <row r="290" spans="2:12" ht="16.5" customHeight="1" x14ac:dyDescent="0.2">
      <c r="B290" s="216"/>
      <c r="C290" s="216"/>
      <c r="D290" s="216"/>
      <c r="E290" s="216"/>
      <c r="F290" s="216"/>
      <c r="J290" s="216"/>
      <c r="K290" s="216"/>
      <c r="L290" s="216"/>
    </row>
    <row r="291" spans="2:12" ht="16.5" customHeight="1" x14ac:dyDescent="0.2">
      <c r="B291" s="216"/>
      <c r="C291" s="216"/>
      <c r="D291" s="216"/>
      <c r="E291" s="216"/>
      <c r="F291" s="216"/>
      <c r="J291" s="216"/>
      <c r="K291" s="216"/>
      <c r="L291" s="216"/>
    </row>
    <row r="292" spans="2:12" ht="16.5" customHeight="1" x14ac:dyDescent="0.2">
      <c r="B292" s="216"/>
      <c r="C292" s="216"/>
      <c r="D292" s="216"/>
      <c r="E292" s="216"/>
      <c r="F292" s="216"/>
      <c r="J292" s="216"/>
      <c r="K292" s="216"/>
      <c r="L292" s="216"/>
    </row>
    <row r="293" spans="2:12" ht="16.5" customHeight="1" x14ac:dyDescent="0.2">
      <c r="B293" s="216"/>
      <c r="C293" s="216"/>
      <c r="D293" s="216"/>
      <c r="E293" s="216"/>
      <c r="F293" s="216"/>
      <c r="J293" s="216"/>
      <c r="K293" s="216"/>
      <c r="L293" s="216"/>
    </row>
    <row r="294" spans="2:12" ht="16.5" customHeight="1" x14ac:dyDescent="0.2">
      <c r="B294" s="216"/>
      <c r="C294" s="216"/>
      <c r="D294" s="216"/>
      <c r="E294" s="216"/>
      <c r="F294" s="216"/>
      <c r="J294" s="216"/>
      <c r="K294" s="216"/>
      <c r="L294" s="216"/>
    </row>
    <row r="295" spans="2:12" ht="16.5" customHeight="1" x14ac:dyDescent="0.2">
      <c r="B295" s="216"/>
      <c r="C295" s="216"/>
      <c r="D295" s="216"/>
      <c r="E295" s="216"/>
      <c r="F295" s="216"/>
      <c r="J295" s="216"/>
      <c r="K295" s="216"/>
      <c r="L295" s="216"/>
    </row>
    <row r="296" spans="2:12" ht="16.5" customHeight="1" x14ac:dyDescent="0.2">
      <c r="B296" s="216"/>
      <c r="C296" s="216"/>
      <c r="D296" s="216"/>
      <c r="E296" s="216"/>
      <c r="F296" s="216"/>
      <c r="J296" s="216"/>
      <c r="K296" s="216"/>
      <c r="L296" s="216"/>
    </row>
    <row r="297" spans="2:12" ht="16.5" customHeight="1" x14ac:dyDescent="0.2">
      <c r="B297" s="216"/>
      <c r="C297" s="216"/>
      <c r="D297" s="216"/>
      <c r="E297" s="216"/>
      <c r="F297" s="216"/>
      <c r="J297" s="216"/>
      <c r="K297" s="216"/>
      <c r="L297" s="216"/>
    </row>
    <row r="298" spans="2:12" ht="16.5" customHeight="1" x14ac:dyDescent="0.2">
      <c r="B298" s="216"/>
      <c r="C298" s="216"/>
      <c r="D298" s="216"/>
      <c r="E298" s="216"/>
      <c r="F298" s="216"/>
      <c r="J298" s="216"/>
      <c r="K298" s="216"/>
      <c r="L298" s="216"/>
    </row>
    <row r="299" spans="2:12" ht="16.5" customHeight="1" x14ac:dyDescent="0.2">
      <c r="B299" s="216"/>
      <c r="C299" s="216"/>
      <c r="D299" s="216"/>
      <c r="E299" s="216"/>
      <c r="F299" s="216"/>
      <c r="J299" s="216"/>
      <c r="K299" s="216"/>
      <c r="L299" s="216"/>
    </row>
    <row r="300" spans="2:12" ht="16.5" customHeight="1" x14ac:dyDescent="0.2">
      <c r="B300" s="216"/>
      <c r="C300" s="216"/>
      <c r="D300" s="216"/>
      <c r="E300" s="216"/>
      <c r="F300" s="216"/>
      <c r="J300" s="216"/>
      <c r="K300" s="216"/>
      <c r="L300" s="216"/>
    </row>
    <row r="301" spans="2:12" ht="16.5" customHeight="1" x14ac:dyDescent="0.2">
      <c r="B301" s="216"/>
      <c r="C301" s="216"/>
      <c r="D301" s="216"/>
      <c r="E301" s="216"/>
      <c r="F301" s="216"/>
      <c r="J301" s="216"/>
      <c r="K301" s="216"/>
      <c r="L301" s="216"/>
    </row>
    <row r="302" spans="2:12" ht="16.5" customHeight="1" x14ac:dyDescent="0.2">
      <c r="B302" s="216"/>
      <c r="C302" s="216"/>
      <c r="D302" s="216"/>
      <c r="E302" s="216"/>
      <c r="F302" s="216"/>
      <c r="J302" s="216"/>
      <c r="K302" s="216"/>
      <c r="L302" s="216"/>
    </row>
    <row r="303" spans="2:12" ht="16.5" customHeight="1" x14ac:dyDescent="0.2">
      <c r="B303" s="216"/>
      <c r="C303" s="216"/>
      <c r="D303" s="216"/>
      <c r="E303" s="216"/>
      <c r="F303" s="216"/>
      <c r="J303" s="216"/>
      <c r="K303" s="216"/>
      <c r="L303" s="216"/>
    </row>
    <row r="304" spans="2:12" ht="16.5" customHeight="1" x14ac:dyDescent="0.2">
      <c r="B304" s="216"/>
      <c r="C304" s="216"/>
      <c r="D304" s="216"/>
      <c r="E304" s="216"/>
      <c r="F304" s="216"/>
      <c r="J304" s="216"/>
      <c r="K304" s="216"/>
      <c r="L304" s="216"/>
    </row>
    <row r="305" spans="2:12" ht="16.5" customHeight="1" x14ac:dyDescent="0.2">
      <c r="B305" s="216"/>
      <c r="C305" s="216"/>
      <c r="D305" s="216"/>
      <c r="E305" s="216"/>
      <c r="F305" s="216"/>
      <c r="J305" s="216"/>
      <c r="K305" s="216"/>
      <c r="L305" s="216"/>
    </row>
    <row r="306" spans="2:12" ht="16.5" customHeight="1" x14ac:dyDescent="0.2">
      <c r="B306" s="216"/>
      <c r="C306" s="216"/>
      <c r="D306" s="216"/>
      <c r="E306" s="216"/>
      <c r="F306" s="216"/>
      <c r="J306" s="216"/>
      <c r="K306" s="216"/>
      <c r="L306" s="216"/>
    </row>
    <row r="307" spans="2:12" ht="16.5" customHeight="1" x14ac:dyDescent="0.2">
      <c r="B307" s="216"/>
      <c r="C307" s="216"/>
      <c r="D307" s="216"/>
      <c r="E307" s="216"/>
      <c r="F307" s="216"/>
      <c r="J307" s="216"/>
      <c r="K307" s="216"/>
      <c r="L307" s="216"/>
    </row>
    <row r="308" spans="2:12" ht="16.5" customHeight="1" x14ac:dyDescent="0.2">
      <c r="B308" s="216"/>
      <c r="C308" s="216"/>
      <c r="D308" s="216"/>
      <c r="E308" s="216"/>
      <c r="F308" s="216"/>
      <c r="J308" s="216"/>
      <c r="K308" s="216"/>
      <c r="L308" s="216"/>
    </row>
    <row r="309" spans="2:12" ht="16.5" customHeight="1" x14ac:dyDescent="0.2">
      <c r="B309" s="216"/>
      <c r="C309" s="216"/>
      <c r="D309" s="216"/>
      <c r="E309" s="216"/>
      <c r="F309" s="216"/>
      <c r="J309" s="216"/>
      <c r="K309" s="216"/>
      <c r="L309" s="216"/>
    </row>
    <row r="310" spans="2:12" ht="16.5" customHeight="1" x14ac:dyDescent="0.2">
      <c r="B310" s="216"/>
      <c r="C310" s="216"/>
      <c r="D310" s="216"/>
      <c r="E310" s="216"/>
      <c r="F310" s="216"/>
      <c r="J310" s="216"/>
      <c r="K310" s="216"/>
      <c r="L310" s="216"/>
    </row>
    <row r="311" spans="2:12" ht="16.5" customHeight="1" x14ac:dyDescent="0.2">
      <c r="B311" s="216"/>
      <c r="C311" s="216"/>
      <c r="D311" s="216"/>
      <c r="E311" s="216"/>
      <c r="F311" s="216"/>
      <c r="J311" s="216"/>
      <c r="K311" s="216"/>
      <c r="L311" s="216"/>
    </row>
    <row r="312" spans="2:12" ht="16.5" customHeight="1" x14ac:dyDescent="0.2">
      <c r="B312" s="216"/>
      <c r="C312" s="216"/>
      <c r="D312" s="216"/>
      <c r="E312" s="216"/>
      <c r="F312" s="216"/>
      <c r="J312" s="216"/>
      <c r="K312" s="216"/>
      <c r="L312" s="216"/>
    </row>
    <row r="313" spans="2:12" ht="16.5" customHeight="1" x14ac:dyDescent="0.2">
      <c r="B313" s="216"/>
      <c r="C313" s="216"/>
      <c r="D313" s="216"/>
      <c r="E313" s="216"/>
      <c r="F313" s="216"/>
      <c r="J313" s="216"/>
      <c r="K313" s="216"/>
      <c r="L313" s="216"/>
    </row>
    <row r="314" spans="2:12" ht="16.5" customHeight="1" x14ac:dyDescent="0.2">
      <c r="B314" s="216"/>
      <c r="C314" s="216"/>
      <c r="D314" s="216"/>
      <c r="E314" s="216"/>
      <c r="F314" s="216"/>
      <c r="J314" s="216"/>
      <c r="K314" s="216"/>
      <c r="L314" s="216"/>
    </row>
    <row r="315" spans="2:12" ht="16.5" customHeight="1" x14ac:dyDescent="0.2">
      <c r="B315" s="216"/>
      <c r="C315" s="216"/>
      <c r="D315" s="216"/>
      <c r="E315" s="216"/>
      <c r="F315" s="216"/>
      <c r="J315" s="216"/>
      <c r="K315" s="216"/>
      <c r="L315" s="216"/>
    </row>
    <row r="316" spans="2:12" ht="16.5" customHeight="1" x14ac:dyDescent="0.2">
      <c r="B316" s="216"/>
      <c r="C316" s="216"/>
      <c r="D316" s="216"/>
      <c r="E316" s="216"/>
      <c r="F316" s="216"/>
      <c r="J316" s="216"/>
      <c r="K316" s="216"/>
      <c r="L316" s="216"/>
    </row>
    <row r="317" spans="2:12" ht="16.5" customHeight="1" x14ac:dyDescent="0.2">
      <c r="B317" s="216"/>
      <c r="C317" s="216"/>
      <c r="D317" s="216"/>
      <c r="E317" s="216"/>
      <c r="F317" s="216"/>
      <c r="J317" s="216"/>
      <c r="K317" s="216"/>
      <c r="L317" s="216"/>
    </row>
    <row r="318" spans="2:12" ht="16.5" customHeight="1" x14ac:dyDescent="0.2">
      <c r="B318" s="216"/>
      <c r="C318" s="216"/>
      <c r="D318" s="216"/>
      <c r="E318" s="216"/>
      <c r="F318" s="216"/>
      <c r="J318" s="216"/>
      <c r="K318" s="216"/>
      <c r="L318" s="216"/>
    </row>
    <row r="319" spans="2:12" ht="16.5" customHeight="1" x14ac:dyDescent="0.2">
      <c r="B319" s="216"/>
      <c r="C319" s="216"/>
      <c r="D319" s="216"/>
      <c r="E319" s="216"/>
      <c r="F319" s="216"/>
      <c r="J319" s="216"/>
      <c r="K319" s="216"/>
      <c r="L319" s="216"/>
    </row>
    <row r="320" spans="2:12" ht="16.5" customHeight="1" x14ac:dyDescent="0.2">
      <c r="B320" s="216"/>
      <c r="C320" s="216"/>
      <c r="D320" s="216"/>
      <c r="E320" s="216"/>
      <c r="F320" s="216"/>
      <c r="J320" s="216"/>
      <c r="K320" s="216"/>
      <c r="L320" s="216"/>
    </row>
    <row r="321" spans="2:12" ht="16.5" customHeight="1" x14ac:dyDescent="0.2">
      <c r="B321" s="216"/>
      <c r="C321" s="216"/>
      <c r="D321" s="216"/>
      <c r="E321" s="216"/>
      <c r="F321" s="216"/>
      <c r="J321" s="216"/>
      <c r="K321" s="216"/>
      <c r="L321" s="216"/>
    </row>
    <row r="322" spans="2:12" ht="16.5" customHeight="1" x14ac:dyDescent="0.2">
      <c r="B322" s="216"/>
      <c r="C322" s="216"/>
      <c r="D322" s="216"/>
      <c r="E322" s="216"/>
      <c r="F322" s="216"/>
      <c r="J322" s="216"/>
      <c r="K322" s="216"/>
      <c r="L322" s="216"/>
    </row>
    <row r="323" spans="2:12" ht="16.5" customHeight="1" x14ac:dyDescent="0.2">
      <c r="B323" s="216"/>
      <c r="C323" s="216"/>
      <c r="D323" s="216"/>
      <c r="E323" s="216"/>
      <c r="F323" s="216"/>
      <c r="J323" s="216"/>
      <c r="K323" s="216"/>
      <c r="L323" s="216"/>
    </row>
    <row r="324" spans="2:12" ht="16.5" customHeight="1" x14ac:dyDescent="0.2">
      <c r="B324" s="216"/>
      <c r="C324" s="216"/>
      <c r="D324" s="216"/>
      <c r="E324" s="216"/>
      <c r="F324" s="216"/>
      <c r="J324" s="216"/>
      <c r="K324" s="216"/>
      <c r="L324" s="216"/>
    </row>
    <row r="325" spans="2:12" ht="16.5" customHeight="1" x14ac:dyDescent="0.2">
      <c r="B325" s="216"/>
      <c r="C325" s="216"/>
      <c r="D325" s="216"/>
      <c r="E325" s="216"/>
      <c r="F325" s="216"/>
      <c r="J325" s="216"/>
      <c r="K325" s="216"/>
      <c r="L325" s="216"/>
    </row>
    <row r="326" spans="2:12" ht="16.5" customHeight="1" x14ac:dyDescent="0.2">
      <c r="B326" s="216"/>
      <c r="C326" s="216"/>
      <c r="D326" s="216"/>
      <c r="E326" s="216"/>
      <c r="F326" s="216"/>
      <c r="J326" s="216"/>
      <c r="K326" s="216"/>
      <c r="L326" s="216"/>
    </row>
    <row r="327" spans="2:12" ht="16.5" customHeight="1" x14ac:dyDescent="0.2">
      <c r="B327" s="216"/>
      <c r="C327" s="216"/>
      <c r="D327" s="216"/>
      <c r="E327" s="216"/>
      <c r="F327" s="216"/>
      <c r="J327" s="216"/>
      <c r="K327" s="216"/>
      <c r="L327" s="216"/>
    </row>
    <row r="328" spans="2:12" ht="16.5" customHeight="1" x14ac:dyDescent="0.2">
      <c r="B328" s="216"/>
      <c r="C328" s="216"/>
      <c r="D328" s="216"/>
      <c r="E328" s="216"/>
      <c r="F328" s="216"/>
      <c r="J328" s="216"/>
      <c r="K328" s="216"/>
      <c r="L328" s="216"/>
    </row>
    <row r="329" spans="2:12" ht="16.5" customHeight="1" x14ac:dyDescent="0.2">
      <c r="B329" s="216"/>
      <c r="C329" s="216"/>
      <c r="D329" s="216"/>
      <c r="E329" s="216"/>
      <c r="F329" s="216"/>
      <c r="J329" s="216"/>
      <c r="K329" s="216"/>
      <c r="L329" s="216"/>
    </row>
    <row r="330" spans="2:12" ht="16.5" customHeight="1" x14ac:dyDescent="0.2">
      <c r="B330" s="216"/>
      <c r="C330" s="216"/>
      <c r="D330" s="216"/>
      <c r="E330" s="216"/>
      <c r="F330" s="216"/>
      <c r="J330" s="216"/>
      <c r="K330" s="216"/>
      <c r="L330" s="216"/>
    </row>
    <row r="331" spans="2:12" ht="16.5" customHeight="1" x14ac:dyDescent="0.2">
      <c r="B331" s="216"/>
      <c r="C331" s="216"/>
      <c r="D331" s="216"/>
      <c r="E331" s="216"/>
      <c r="F331" s="216"/>
      <c r="J331" s="216"/>
      <c r="K331" s="216"/>
      <c r="L331" s="216"/>
    </row>
    <row r="332" spans="2:12" ht="16.5" customHeight="1" x14ac:dyDescent="0.2">
      <c r="B332" s="216"/>
      <c r="C332" s="216"/>
      <c r="D332" s="216"/>
      <c r="E332" s="216"/>
      <c r="F332" s="216"/>
      <c r="J332" s="216"/>
      <c r="K332" s="216"/>
      <c r="L332" s="216"/>
    </row>
    <row r="333" spans="2:12" ht="16.5" customHeight="1" x14ac:dyDescent="0.2">
      <c r="B333" s="216"/>
      <c r="C333" s="216"/>
      <c r="D333" s="216"/>
      <c r="E333" s="216"/>
      <c r="F333" s="216"/>
      <c r="J333" s="216"/>
      <c r="K333" s="216"/>
      <c r="L333" s="216"/>
    </row>
    <row r="334" spans="2:12" ht="16.5" customHeight="1" x14ac:dyDescent="0.2">
      <c r="B334" s="216"/>
      <c r="C334" s="216"/>
      <c r="D334" s="216"/>
      <c r="E334" s="216"/>
      <c r="F334" s="216"/>
      <c r="J334" s="216"/>
      <c r="K334" s="216"/>
      <c r="L334" s="216"/>
    </row>
    <row r="335" spans="2:12" ht="16.5" customHeight="1" x14ac:dyDescent="0.2">
      <c r="B335" s="216"/>
      <c r="C335" s="216"/>
      <c r="D335" s="216"/>
      <c r="E335" s="216"/>
      <c r="F335" s="216"/>
      <c r="J335" s="216"/>
      <c r="K335" s="216"/>
      <c r="L335" s="216"/>
    </row>
    <row r="336" spans="2:12" ht="16.5" customHeight="1" x14ac:dyDescent="0.2">
      <c r="B336" s="216"/>
      <c r="C336" s="216"/>
      <c r="D336" s="216"/>
      <c r="E336" s="216"/>
      <c r="F336" s="216"/>
      <c r="J336" s="216"/>
      <c r="K336" s="216"/>
      <c r="L336" s="216"/>
    </row>
    <row r="337" spans="2:12" ht="16.5" customHeight="1" x14ac:dyDescent="0.2">
      <c r="B337" s="216"/>
      <c r="C337" s="216"/>
      <c r="D337" s="216"/>
      <c r="E337" s="216"/>
      <c r="F337" s="216"/>
      <c r="J337" s="216"/>
      <c r="K337" s="216"/>
      <c r="L337" s="216"/>
    </row>
    <row r="338" spans="2:12" ht="16.5" customHeight="1" x14ac:dyDescent="0.2">
      <c r="B338" s="216"/>
      <c r="C338" s="216"/>
      <c r="D338" s="216"/>
      <c r="E338" s="216"/>
      <c r="F338" s="216"/>
      <c r="J338" s="216"/>
      <c r="K338" s="216"/>
      <c r="L338" s="216"/>
    </row>
    <row r="339" spans="2:12" ht="16.5" customHeight="1" x14ac:dyDescent="0.2">
      <c r="B339" s="216"/>
      <c r="C339" s="216"/>
      <c r="D339" s="216"/>
      <c r="E339" s="216"/>
      <c r="F339" s="216"/>
      <c r="J339" s="216"/>
      <c r="K339" s="216"/>
      <c r="L339" s="216"/>
    </row>
    <row r="340" spans="2:12" ht="16.5" customHeight="1" x14ac:dyDescent="0.2">
      <c r="B340" s="216"/>
      <c r="C340" s="216"/>
      <c r="D340" s="216"/>
      <c r="E340" s="216"/>
      <c r="F340" s="216"/>
      <c r="J340" s="216"/>
      <c r="K340" s="216"/>
      <c r="L340" s="216"/>
    </row>
    <row r="341" spans="2:12" ht="16.5" customHeight="1" x14ac:dyDescent="0.2">
      <c r="B341" s="216"/>
      <c r="C341" s="216"/>
      <c r="D341" s="216"/>
      <c r="E341" s="216"/>
      <c r="F341" s="216"/>
      <c r="J341" s="216"/>
      <c r="K341" s="216"/>
      <c r="L341" s="216"/>
    </row>
    <row r="342" spans="2:12" ht="16.5" customHeight="1" x14ac:dyDescent="0.2">
      <c r="B342" s="216"/>
      <c r="C342" s="216"/>
      <c r="D342" s="216"/>
      <c r="E342" s="216"/>
      <c r="F342" s="216"/>
      <c r="J342" s="216"/>
      <c r="K342" s="216"/>
      <c r="L342" s="216"/>
    </row>
    <row r="343" spans="2:12" ht="16.5" customHeight="1" x14ac:dyDescent="0.2">
      <c r="B343" s="216"/>
      <c r="C343" s="216"/>
      <c r="D343" s="216"/>
      <c r="E343" s="216"/>
      <c r="F343" s="216"/>
      <c r="J343" s="216"/>
      <c r="K343" s="216"/>
      <c r="L343" s="216"/>
    </row>
    <row r="344" spans="2:12" ht="16.5" customHeight="1" x14ac:dyDescent="0.2">
      <c r="B344" s="216"/>
      <c r="C344" s="216"/>
      <c r="D344" s="216"/>
      <c r="E344" s="216"/>
      <c r="F344" s="216"/>
      <c r="J344" s="216"/>
      <c r="K344" s="216"/>
      <c r="L344" s="216"/>
    </row>
    <row r="345" spans="2:12" ht="16.5" customHeight="1" x14ac:dyDescent="0.2">
      <c r="B345" s="216"/>
      <c r="C345" s="216"/>
      <c r="D345" s="216"/>
      <c r="E345" s="216"/>
      <c r="F345" s="216"/>
      <c r="J345" s="216"/>
      <c r="K345" s="216"/>
      <c r="L345" s="216"/>
    </row>
    <row r="346" spans="2:12" ht="16.5" customHeight="1" x14ac:dyDescent="0.2">
      <c r="B346" s="216"/>
      <c r="C346" s="216"/>
      <c r="D346" s="216"/>
      <c r="E346" s="216"/>
      <c r="F346" s="216"/>
      <c r="J346" s="216"/>
      <c r="K346" s="216"/>
      <c r="L346" s="216"/>
    </row>
    <row r="347" spans="2:12" ht="16.5" customHeight="1" x14ac:dyDescent="0.2">
      <c r="B347" s="216"/>
      <c r="C347" s="216"/>
      <c r="D347" s="216"/>
      <c r="E347" s="216"/>
      <c r="F347" s="216"/>
      <c r="J347" s="216"/>
      <c r="K347" s="216"/>
      <c r="L347" s="216"/>
    </row>
    <row r="348" spans="2:12" ht="16.5" customHeight="1" x14ac:dyDescent="0.2">
      <c r="B348" s="216"/>
      <c r="C348" s="216"/>
      <c r="D348" s="216"/>
      <c r="E348" s="216"/>
      <c r="F348" s="216"/>
      <c r="J348" s="216"/>
      <c r="K348" s="216"/>
      <c r="L348" s="216"/>
    </row>
    <row r="349" spans="2:12" ht="16.5" customHeight="1" x14ac:dyDescent="0.2">
      <c r="B349" s="216"/>
      <c r="C349" s="216"/>
      <c r="D349" s="216"/>
      <c r="E349" s="216"/>
      <c r="F349" s="216"/>
      <c r="J349" s="216"/>
      <c r="K349" s="216"/>
      <c r="L349" s="216"/>
    </row>
    <row r="350" spans="2:12" ht="16.5" customHeight="1" x14ac:dyDescent="0.2">
      <c r="B350" s="216"/>
      <c r="C350" s="216"/>
      <c r="D350" s="216"/>
      <c r="E350" s="216"/>
      <c r="F350" s="216"/>
      <c r="J350" s="216"/>
      <c r="K350" s="216"/>
      <c r="L350" s="216"/>
    </row>
    <row r="351" spans="2:12" ht="16.5" customHeight="1" x14ac:dyDescent="0.2">
      <c r="B351" s="216"/>
      <c r="C351" s="216"/>
      <c r="D351" s="216"/>
      <c r="E351" s="216"/>
      <c r="F351" s="216"/>
      <c r="J351" s="216"/>
      <c r="K351" s="216"/>
      <c r="L351" s="216"/>
    </row>
    <row r="352" spans="2:12" ht="16.5" customHeight="1" x14ac:dyDescent="0.2">
      <c r="B352" s="216"/>
      <c r="C352" s="216"/>
      <c r="D352" s="216"/>
      <c r="E352" s="216"/>
      <c r="F352" s="216"/>
      <c r="J352" s="216"/>
      <c r="K352" s="216"/>
      <c r="L352" s="216"/>
    </row>
    <row r="353" spans="2:12" ht="16.5" customHeight="1" x14ac:dyDescent="0.2">
      <c r="B353" s="216"/>
      <c r="C353" s="216"/>
      <c r="D353" s="216"/>
      <c r="E353" s="216"/>
      <c r="F353" s="216"/>
      <c r="J353" s="216"/>
      <c r="K353" s="216"/>
      <c r="L353" s="216"/>
    </row>
    <row r="354" spans="2:12" ht="16.5" customHeight="1" x14ac:dyDescent="0.2">
      <c r="B354" s="216"/>
      <c r="C354" s="216"/>
      <c r="D354" s="216"/>
      <c r="E354" s="216"/>
      <c r="F354" s="216"/>
      <c r="J354" s="216"/>
      <c r="K354" s="216"/>
      <c r="L354" s="216"/>
    </row>
    <row r="355" spans="2:12" ht="16.5" customHeight="1" x14ac:dyDescent="0.2">
      <c r="B355" s="216"/>
      <c r="C355" s="216"/>
      <c r="D355" s="216"/>
      <c r="E355" s="216"/>
      <c r="F355" s="216"/>
      <c r="J355" s="216"/>
      <c r="K355" s="216"/>
      <c r="L355" s="216"/>
    </row>
    <row r="356" spans="2:12" ht="16.5" customHeight="1" x14ac:dyDescent="0.2">
      <c r="B356" s="216"/>
      <c r="C356" s="216"/>
      <c r="D356" s="216"/>
      <c r="E356" s="216"/>
      <c r="F356" s="216"/>
      <c r="J356" s="216"/>
      <c r="K356" s="216"/>
      <c r="L356" s="216"/>
    </row>
    <row r="357" spans="2:12" ht="16.5" customHeight="1" x14ac:dyDescent="0.2">
      <c r="B357" s="216"/>
      <c r="C357" s="216"/>
      <c r="D357" s="216"/>
      <c r="E357" s="216"/>
      <c r="F357" s="216"/>
      <c r="J357" s="216"/>
      <c r="K357" s="216"/>
      <c r="L357" s="216"/>
    </row>
    <row r="358" spans="2:12" ht="16.5" customHeight="1" x14ac:dyDescent="0.2">
      <c r="B358" s="216"/>
      <c r="C358" s="216"/>
      <c r="D358" s="216"/>
      <c r="E358" s="216"/>
      <c r="F358" s="216"/>
      <c r="J358" s="216"/>
      <c r="K358" s="216"/>
      <c r="L358" s="216"/>
    </row>
    <row r="359" spans="2:12" ht="16.5" customHeight="1" x14ac:dyDescent="0.2">
      <c r="B359" s="216"/>
      <c r="C359" s="216"/>
      <c r="D359" s="216"/>
      <c r="E359" s="216"/>
      <c r="F359" s="216"/>
      <c r="J359" s="216"/>
      <c r="K359" s="216"/>
      <c r="L359" s="216"/>
    </row>
    <row r="360" spans="2:12" ht="16.5" customHeight="1" x14ac:dyDescent="0.2">
      <c r="B360" s="216"/>
      <c r="C360" s="216"/>
      <c r="D360" s="216"/>
      <c r="E360" s="216"/>
      <c r="F360" s="216"/>
      <c r="J360" s="216"/>
      <c r="K360" s="216"/>
      <c r="L360" s="216"/>
    </row>
    <row r="361" spans="2:12" ht="16.5" customHeight="1" x14ac:dyDescent="0.2">
      <c r="B361" s="216"/>
      <c r="C361" s="216"/>
      <c r="D361" s="216"/>
      <c r="E361" s="216"/>
      <c r="F361" s="216"/>
      <c r="J361" s="216"/>
      <c r="K361" s="216"/>
      <c r="L361" s="216"/>
    </row>
    <row r="362" spans="2:12" ht="16.5" customHeight="1" x14ac:dyDescent="0.2">
      <c r="B362" s="216"/>
      <c r="C362" s="216"/>
      <c r="D362" s="216"/>
      <c r="E362" s="216"/>
      <c r="F362" s="216"/>
      <c r="J362" s="216"/>
      <c r="K362" s="216"/>
      <c r="L362" s="216"/>
    </row>
    <row r="363" spans="2:12" ht="16.5" customHeight="1" x14ac:dyDescent="0.2">
      <c r="B363" s="216"/>
      <c r="C363" s="216"/>
      <c r="D363" s="216"/>
      <c r="E363" s="216"/>
      <c r="F363" s="216"/>
      <c r="J363" s="216"/>
      <c r="K363" s="216"/>
      <c r="L363" s="216"/>
    </row>
    <row r="364" spans="2:12" ht="16.5" customHeight="1" x14ac:dyDescent="0.2">
      <c r="B364" s="216"/>
      <c r="C364" s="216"/>
      <c r="D364" s="216"/>
      <c r="E364" s="216"/>
      <c r="F364" s="216"/>
      <c r="J364" s="216"/>
      <c r="K364" s="216"/>
      <c r="L364" s="216"/>
    </row>
    <row r="365" spans="2:12" ht="16.5" customHeight="1" x14ac:dyDescent="0.2">
      <c r="B365" s="216"/>
      <c r="C365" s="216"/>
      <c r="D365" s="216"/>
      <c r="E365" s="216"/>
      <c r="F365" s="216"/>
      <c r="J365" s="216"/>
      <c r="K365" s="216"/>
      <c r="L365" s="216"/>
    </row>
    <row r="366" spans="2:12" ht="16.5" customHeight="1" x14ac:dyDescent="0.2">
      <c r="B366" s="216"/>
      <c r="C366" s="216"/>
      <c r="D366" s="216"/>
      <c r="E366" s="216"/>
      <c r="F366" s="216"/>
      <c r="J366" s="216"/>
      <c r="K366" s="216"/>
      <c r="L366" s="216"/>
    </row>
    <row r="367" spans="2:12" ht="16.5" customHeight="1" x14ac:dyDescent="0.2">
      <c r="B367" s="216"/>
      <c r="C367" s="216"/>
      <c r="D367" s="216"/>
      <c r="E367" s="216"/>
      <c r="F367" s="216"/>
      <c r="J367" s="216"/>
      <c r="K367" s="216"/>
      <c r="L367" s="216"/>
    </row>
    <row r="368" spans="2:12" ht="16.5" customHeight="1" x14ac:dyDescent="0.2">
      <c r="B368" s="216"/>
      <c r="C368" s="216"/>
      <c r="D368" s="216"/>
      <c r="E368" s="216"/>
      <c r="F368" s="216"/>
      <c r="J368" s="216"/>
      <c r="K368" s="216"/>
      <c r="L368" s="216"/>
    </row>
    <row r="369" spans="2:12" ht="16.5" customHeight="1" x14ac:dyDescent="0.2">
      <c r="B369" s="216"/>
      <c r="C369" s="216"/>
      <c r="D369" s="216"/>
      <c r="E369" s="216"/>
      <c r="F369" s="216"/>
      <c r="J369" s="216"/>
      <c r="K369" s="216"/>
      <c r="L369" s="216"/>
    </row>
    <row r="370" spans="2:12" ht="16.5" customHeight="1" x14ac:dyDescent="0.2">
      <c r="B370" s="216"/>
      <c r="C370" s="216"/>
      <c r="D370" s="216"/>
      <c r="E370" s="216"/>
      <c r="F370" s="216"/>
      <c r="J370" s="216"/>
      <c r="K370" s="216"/>
      <c r="L370" s="216"/>
    </row>
    <row r="371" spans="2:12" ht="16.5" customHeight="1" x14ac:dyDescent="0.2">
      <c r="B371" s="216"/>
      <c r="C371" s="216"/>
      <c r="D371" s="216"/>
      <c r="E371" s="216"/>
      <c r="F371" s="216"/>
      <c r="J371" s="216"/>
      <c r="K371" s="216"/>
      <c r="L371" s="216"/>
    </row>
    <row r="372" spans="2:12" ht="16.5" customHeight="1" x14ac:dyDescent="0.2">
      <c r="B372" s="216"/>
      <c r="C372" s="216"/>
      <c r="D372" s="216"/>
      <c r="E372" s="216"/>
      <c r="F372" s="216"/>
      <c r="J372" s="216"/>
      <c r="K372" s="216"/>
      <c r="L372" s="216"/>
    </row>
    <row r="373" spans="2:12" ht="16.5" customHeight="1" x14ac:dyDescent="0.2">
      <c r="B373" s="216"/>
      <c r="C373" s="216"/>
      <c r="D373" s="216"/>
      <c r="E373" s="216"/>
      <c r="F373" s="216"/>
      <c r="J373" s="216"/>
      <c r="K373" s="216"/>
      <c r="L373" s="216"/>
    </row>
    <row r="374" spans="2:12" ht="16.5" customHeight="1" x14ac:dyDescent="0.2">
      <c r="B374" s="216"/>
      <c r="C374" s="216"/>
      <c r="D374" s="216"/>
      <c r="E374" s="216"/>
      <c r="F374" s="216"/>
      <c r="J374" s="216"/>
      <c r="K374" s="216"/>
      <c r="L374" s="216"/>
    </row>
    <row r="375" spans="2:12" ht="16.5" customHeight="1" x14ac:dyDescent="0.2">
      <c r="B375" s="216"/>
      <c r="C375" s="216"/>
      <c r="D375" s="216"/>
      <c r="E375" s="216"/>
      <c r="F375" s="216"/>
      <c r="J375" s="216"/>
      <c r="K375" s="216"/>
      <c r="L375" s="216"/>
    </row>
    <row r="376" spans="2:12" ht="16.5" customHeight="1" x14ac:dyDescent="0.2">
      <c r="B376" s="216"/>
      <c r="C376" s="216"/>
      <c r="D376" s="216"/>
      <c r="E376" s="216"/>
      <c r="F376" s="216"/>
      <c r="J376" s="216"/>
      <c r="K376" s="216"/>
      <c r="L376" s="216"/>
    </row>
    <row r="377" spans="2:12" ht="16.5" customHeight="1" x14ac:dyDescent="0.2">
      <c r="B377" s="216"/>
      <c r="C377" s="216"/>
      <c r="D377" s="216"/>
      <c r="E377" s="216"/>
      <c r="F377" s="216"/>
      <c r="J377" s="216"/>
      <c r="K377" s="216"/>
      <c r="L377" s="216"/>
    </row>
    <row r="378" spans="2:12" ht="16.5" customHeight="1" x14ac:dyDescent="0.2">
      <c r="B378" s="216"/>
      <c r="C378" s="216"/>
      <c r="D378" s="216"/>
      <c r="E378" s="216"/>
      <c r="F378" s="216"/>
      <c r="J378" s="216"/>
      <c r="K378" s="216"/>
      <c r="L378" s="216"/>
    </row>
    <row r="379" spans="2:12" ht="16.5" customHeight="1" x14ac:dyDescent="0.2">
      <c r="B379" s="216"/>
      <c r="C379" s="216"/>
      <c r="D379" s="216"/>
      <c r="E379" s="216"/>
      <c r="F379" s="216"/>
      <c r="J379" s="216"/>
      <c r="K379" s="216"/>
      <c r="L379" s="216"/>
    </row>
    <row r="380" spans="2:12" ht="16.5" customHeight="1" x14ac:dyDescent="0.2">
      <c r="B380" s="216"/>
      <c r="C380" s="216"/>
      <c r="D380" s="216"/>
      <c r="E380" s="216"/>
      <c r="F380" s="216"/>
      <c r="J380" s="216"/>
      <c r="K380" s="216"/>
      <c r="L380" s="216"/>
    </row>
    <row r="381" spans="2:12" ht="16.5" customHeight="1" x14ac:dyDescent="0.2">
      <c r="B381" s="216"/>
      <c r="C381" s="216"/>
      <c r="D381" s="216"/>
      <c r="E381" s="216"/>
      <c r="F381" s="216"/>
      <c r="J381" s="216"/>
      <c r="K381" s="216"/>
      <c r="L381" s="216"/>
    </row>
    <row r="382" spans="2:12" ht="16.5" customHeight="1" x14ac:dyDescent="0.2">
      <c r="B382" s="216"/>
      <c r="C382" s="216"/>
      <c r="D382" s="216"/>
      <c r="E382" s="216"/>
      <c r="F382" s="216"/>
      <c r="J382" s="216"/>
      <c r="K382" s="216"/>
      <c r="L382" s="216"/>
    </row>
    <row r="383" spans="2:12" ht="16.5" customHeight="1" x14ac:dyDescent="0.2">
      <c r="B383" s="216"/>
      <c r="C383" s="216"/>
      <c r="D383" s="216"/>
      <c r="E383" s="216"/>
      <c r="F383" s="216"/>
      <c r="J383" s="216"/>
      <c r="K383" s="216"/>
      <c r="L383" s="216"/>
    </row>
    <row r="384" spans="2:12" ht="16.5" customHeight="1" x14ac:dyDescent="0.2">
      <c r="B384" s="216"/>
      <c r="C384" s="216"/>
      <c r="D384" s="216"/>
      <c r="E384" s="216"/>
      <c r="F384" s="216"/>
      <c r="J384" s="216"/>
      <c r="K384" s="216"/>
      <c r="L384" s="216"/>
    </row>
    <row r="385" spans="2:12" ht="16.5" customHeight="1" x14ac:dyDescent="0.2">
      <c r="B385" s="216"/>
      <c r="C385" s="216"/>
      <c r="D385" s="216"/>
      <c r="E385" s="216"/>
      <c r="F385" s="216"/>
      <c r="J385" s="216"/>
      <c r="K385" s="216"/>
      <c r="L385" s="216"/>
    </row>
    <row r="386" spans="2:12" ht="16.5" customHeight="1" x14ac:dyDescent="0.2">
      <c r="B386" s="216"/>
      <c r="C386" s="216"/>
      <c r="D386" s="216"/>
      <c r="E386" s="216"/>
      <c r="F386" s="216"/>
      <c r="J386" s="216"/>
      <c r="K386" s="216"/>
      <c r="L386" s="216"/>
    </row>
    <row r="387" spans="2:12" ht="16.5" customHeight="1" x14ac:dyDescent="0.2">
      <c r="B387" s="216"/>
      <c r="C387" s="216"/>
      <c r="D387" s="216"/>
      <c r="E387" s="216"/>
      <c r="F387" s="216"/>
      <c r="J387" s="216"/>
      <c r="K387" s="216"/>
      <c r="L387" s="216"/>
    </row>
    <row r="388" spans="2:12" ht="16.5" customHeight="1" x14ac:dyDescent="0.2">
      <c r="B388" s="216"/>
      <c r="C388" s="216"/>
      <c r="D388" s="216"/>
      <c r="E388" s="216"/>
      <c r="F388" s="216"/>
      <c r="J388" s="216"/>
      <c r="K388" s="216"/>
      <c r="L388" s="216"/>
    </row>
    <row r="389" spans="2:12" ht="16.5" customHeight="1" x14ac:dyDescent="0.2">
      <c r="B389" s="216"/>
      <c r="C389" s="216"/>
      <c r="D389" s="216"/>
      <c r="E389" s="216"/>
      <c r="F389" s="216"/>
      <c r="J389" s="216"/>
      <c r="K389" s="216"/>
      <c r="L389" s="216"/>
    </row>
    <row r="390" spans="2:12" ht="16.5" customHeight="1" x14ac:dyDescent="0.2">
      <c r="B390" s="216"/>
      <c r="C390" s="216"/>
      <c r="D390" s="216"/>
      <c r="E390" s="216"/>
      <c r="F390" s="216"/>
      <c r="J390" s="216"/>
      <c r="K390" s="216"/>
      <c r="L390" s="216"/>
    </row>
    <row r="391" spans="2:12" ht="16.5" customHeight="1" x14ac:dyDescent="0.2">
      <c r="B391" s="216"/>
      <c r="C391" s="216"/>
      <c r="D391" s="216"/>
      <c r="E391" s="216"/>
      <c r="F391" s="216"/>
      <c r="J391" s="216"/>
      <c r="K391" s="216"/>
      <c r="L391" s="216"/>
    </row>
    <row r="392" spans="2:12" ht="16.5" customHeight="1" x14ac:dyDescent="0.2">
      <c r="B392" s="216"/>
      <c r="C392" s="216"/>
      <c r="D392" s="216"/>
      <c r="E392" s="216"/>
      <c r="F392" s="216"/>
      <c r="J392" s="216"/>
      <c r="K392" s="216"/>
      <c r="L392" s="216"/>
    </row>
    <row r="393" spans="2:12" ht="16.5" customHeight="1" x14ac:dyDescent="0.2">
      <c r="B393" s="216"/>
      <c r="C393" s="216"/>
      <c r="D393" s="216"/>
      <c r="E393" s="216"/>
      <c r="F393" s="216"/>
      <c r="J393" s="216"/>
      <c r="K393" s="216"/>
      <c r="L393" s="216"/>
    </row>
    <row r="394" spans="2:12" ht="16.5" customHeight="1" x14ac:dyDescent="0.2">
      <c r="B394" s="216"/>
      <c r="C394" s="216"/>
      <c r="D394" s="216"/>
      <c r="E394" s="216"/>
      <c r="F394" s="216"/>
      <c r="J394" s="216"/>
      <c r="K394" s="216"/>
      <c r="L394" s="216"/>
    </row>
    <row r="395" spans="2:12" ht="16.5" customHeight="1" x14ac:dyDescent="0.2">
      <c r="B395" s="216"/>
      <c r="C395" s="216"/>
      <c r="D395" s="216"/>
      <c r="E395" s="216"/>
      <c r="F395" s="216"/>
      <c r="J395" s="216"/>
      <c r="K395" s="216"/>
      <c r="L395" s="216"/>
    </row>
    <row r="396" spans="2:12" ht="16.5" customHeight="1" x14ac:dyDescent="0.2">
      <c r="B396" s="216"/>
      <c r="C396" s="216"/>
      <c r="D396" s="216"/>
      <c r="E396" s="216"/>
      <c r="F396" s="216"/>
      <c r="J396" s="216"/>
      <c r="K396" s="216"/>
      <c r="L396" s="216"/>
    </row>
    <row r="397" spans="2:12" ht="16.5" customHeight="1" x14ac:dyDescent="0.2">
      <c r="B397" s="216"/>
      <c r="C397" s="216"/>
      <c r="D397" s="216"/>
      <c r="E397" s="216"/>
      <c r="F397" s="216"/>
      <c r="J397" s="216"/>
      <c r="K397" s="216"/>
      <c r="L397" s="216"/>
    </row>
    <row r="398" spans="2:12" ht="16.5" customHeight="1" x14ac:dyDescent="0.2">
      <c r="B398" s="216"/>
      <c r="C398" s="216"/>
      <c r="D398" s="216"/>
      <c r="E398" s="216"/>
      <c r="F398" s="216"/>
      <c r="J398" s="216"/>
      <c r="K398" s="216"/>
      <c r="L398" s="216"/>
    </row>
    <row r="399" spans="2:12" ht="16.5" customHeight="1" x14ac:dyDescent="0.2">
      <c r="B399" s="216"/>
      <c r="C399" s="216"/>
      <c r="D399" s="216"/>
      <c r="E399" s="216"/>
      <c r="F399" s="216"/>
      <c r="J399" s="216"/>
      <c r="K399" s="216"/>
      <c r="L399" s="216"/>
    </row>
    <row r="400" spans="2:12" ht="16.5" customHeight="1" x14ac:dyDescent="0.2">
      <c r="B400" s="216"/>
      <c r="C400" s="216"/>
      <c r="D400" s="216"/>
      <c r="E400" s="216"/>
      <c r="F400" s="216"/>
      <c r="J400" s="216"/>
      <c r="K400" s="216"/>
      <c r="L400" s="216"/>
    </row>
    <row r="401" spans="2:12" ht="16.5" customHeight="1" x14ac:dyDescent="0.2">
      <c r="B401" s="216"/>
      <c r="C401" s="216"/>
      <c r="D401" s="216"/>
      <c r="E401" s="216"/>
      <c r="F401" s="216"/>
      <c r="J401" s="216"/>
      <c r="K401" s="216"/>
      <c r="L401" s="216"/>
    </row>
    <row r="402" spans="2:12" ht="16.5" customHeight="1" x14ac:dyDescent="0.2">
      <c r="B402" s="216"/>
      <c r="C402" s="216"/>
      <c r="D402" s="216"/>
      <c r="E402" s="216"/>
      <c r="F402" s="216"/>
      <c r="J402" s="216"/>
      <c r="K402" s="216"/>
      <c r="L402" s="216"/>
    </row>
    <row r="403" spans="2:12" ht="16.5" customHeight="1" x14ac:dyDescent="0.2">
      <c r="B403" s="216"/>
      <c r="C403" s="216"/>
      <c r="D403" s="216"/>
      <c r="E403" s="216"/>
      <c r="F403" s="216"/>
      <c r="J403" s="216"/>
      <c r="K403" s="216"/>
      <c r="L403" s="216"/>
    </row>
    <row r="404" spans="2:12" ht="16.5" customHeight="1" x14ac:dyDescent="0.2">
      <c r="B404" s="216"/>
      <c r="C404" s="216"/>
      <c r="D404" s="216"/>
      <c r="E404" s="216"/>
      <c r="F404" s="216"/>
      <c r="J404" s="216"/>
      <c r="K404" s="216"/>
      <c r="L404" s="216"/>
    </row>
    <row r="405" spans="2:12" ht="16.5" customHeight="1" x14ac:dyDescent="0.2">
      <c r="B405" s="216"/>
      <c r="C405" s="216"/>
      <c r="D405" s="216"/>
      <c r="E405" s="216"/>
      <c r="F405" s="216"/>
      <c r="J405" s="216"/>
      <c r="K405" s="216"/>
      <c r="L405" s="216"/>
    </row>
    <row r="406" spans="2:12" ht="16.5" customHeight="1" x14ac:dyDescent="0.2">
      <c r="B406" s="216"/>
      <c r="C406" s="216"/>
      <c r="D406" s="216"/>
      <c r="E406" s="216"/>
      <c r="F406" s="216"/>
      <c r="J406" s="216"/>
      <c r="K406" s="216"/>
      <c r="L406" s="216"/>
    </row>
    <row r="407" spans="2:12" ht="16.5" customHeight="1" x14ac:dyDescent="0.2">
      <c r="B407" s="216"/>
      <c r="C407" s="216"/>
      <c r="D407" s="216"/>
      <c r="E407" s="216"/>
      <c r="F407" s="216"/>
      <c r="J407" s="216"/>
      <c r="K407" s="216"/>
      <c r="L407" s="216"/>
    </row>
    <row r="408" spans="2:12" ht="16.5" customHeight="1" x14ac:dyDescent="0.2">
      <c r="B408" s="216"/>
      <c r="C408" s="216"/>
      <c r="D408" s="216"/>
      <c r="E408" s="216"/>
      <c r="F408" s="216"/>
      <c r="J408" s="216"/>
      <c r="K408" s="216"/>
      <c r="L408" s="216"/>
    </row>
    <row r="409" spans="2:12" ht="16.5" customHeight="1" x14ac:dyDescent="0.2">
      <c r="B409" s="216"/>
      <c r="C409" s="216"/>
      <c r="D409" s="216"/>
      <c r="E409" s="216"/>
      <c r="F409" s="216"/>
      <c r="J409" s="216"/>
      <c r="K409" s="216"/>
      <c r="L409" s="216"/>
    </row>
    <row r="410" spans="2:12" ht="16.5" customHeight="1" x14ac:dyDescent="0.2">
      <c r="B410" s="216"/>
      <c r="C410" s="216"/>
      <c r="D410" s="216"/>
      <c r="E410" s="216"/>
      <c r="F410" s="216"/>
      <c r="J410" s="216"/>
      <c r="K410" s="216"/>
      <c r="L410" s="216"/>
    </row>
    <row r="411" spans="2:12" ht="16.5" customHeight="1" x14ac:dyDescent="0.2">
      <c r="B411" s="216"/>
      <c r="C411" s="216"/>
      <c r="D411" s="216"/>
      <c r="E411" s="216"/>
      <c r="F411" s="216"/>
      <c r="J411" s="216"/>
      <c r="K411" s="216"/>
      <c r="L411" s="216"/>
    </row>
    <row r="412" spans="2:12" ht="16.5" customHeight="1" x14ac:dyDescent="0.2">
      <c r="B412" s="216"/>
      <c r="C412" s="216"/>
      <c r="D412" s="216"/>
      <c r="E412" s="216"/>
      <c r="F412" s="216"/>
      <c r="J412" s="216"/>
      <c r="K412" s="216"/>
      <c r="L412" s="216"/>
    </row>
    <row r="413" spans="2:12" ht="16.5" customHeight="1" x14ac:dyDescent="0.2">
      <c r="B413" s="216"/>
      <c r="C413" s="216"/>
      <c r="D413" s="216"/>
      <c r="E413" s="216"/>
      <c r="F413" s="216"/>
      <c r="J413" s="216"/>
      <c r="K413" s="216"/>
      <c r="L413" s="216"/>
    </row>
    <row r="414" spans="2:12" ht="16.5" customHeight="1" x14ac:dyDescent="0.2">
      <c r="B414" s="216"/>
      <c r="C414" s="216"/>
      <c r="D414" s="216"/>
      <c r="E414" s="216"/>
      <c r="F414" s="216"/>
      <c r="J414" s="216"/>
      <c r="K414" s="216"/>
      <c r="L414" s="216"/>
    </row>
    <row r="415" spans="2:12" ht="16.5" customHeight="1" x14ac:dyDescent="0.2">
      <c r="B415" s="216"/>
      <c r="C415" s="216"/>
      <c r="D415" s="216"/>
      <c r="E415" s="216"/>
      <c r="F415" s="216"/>
      <c r="J415" s="216"/>
      <c r="K415" s="216"/>
      <c r="L415" s="216"/>
    </row>
    <row r="416" spans="2:12" ht="16.5" customHeight="1" x14ac:dyDescent="0.2">
      <c r="B416" s="216"/>
      <c r="C416" s="216"/>
      <c r="D416" s="216"/>
      <c r="E416" s="216"/>
      <c r="F416" s="216"/>
      <c r="J416" s="216"/>
      <c r="K416" s="216"/>
      <c r="L416" s="216"/>
    </row>
    <row r="417" spans="2:12" ht="16.5" customHeight="1" x14ac:dyDescent="0.2">
      <c r="B417" s="216"/>
      <c r="C417" s="216"/>
      <c r="D417" s="216"/>
      <c r="E417" s="216"/>
      <c r="F417" s="216"/>
      <c r="J417" s="216"/>
      <c r="K417" s="216"/>
      <c r="L417" s="216"/>
    </row>
    <row r="418" spans="2:12" ht="16.5" customHeight="1" x14ac:dyDescent="0.2">
      <c r="B418" s="216"/>
      <c r="C418" s="216"/>
      <c r="D418" s="216"/>
      <c r="E418" s="216"/>
      <c r="F418" s="216"/>
      <c r="J418" s="216"/>
      <c r="K418" s="216"/>
      <c r="L418" s="216"/>
    </row>
    <row r="419" spans="2:12" ht="16.5" customHeight="1" x14ac:dyDescent="0.2">
      <c r="B419" s="216"/>
      <c r="C419" s="216"/>
      <c r="D419" s="216"/>
      <c r="E419" s="216"/>
      <c r="F419" s="216"/>
      <c r="J419" s="216"/>
      <c r="K419" s="216"/>
      <c r="L419" s="216"/>
    </row>
    <row r="420" spans="2:12" ht="16.5" customHeight="1" x14ac:dyDescent="0.2">
      <c r="B420" s="216"/>
      <c r="C420" s="216"/>
      <c r="D420" s="216"/>
      <c r="E420" s="216"/>
      <c r="F420" s="216"/>
      <c r="J420" s="216"/>
      <c r="K420" s="216"/>
      <c r="L420" s="216"/>
    </row>
    <row r="421" spans="2:12" ht="16.5" customHeight="1" x14ac:dyDescent="0.2">
      <c r="B421" s="216"/>
      <c r="C421" s="216"/>
      <c r="D421" s="216"/>
      <c r="E421" s="216"/>
      <c r="F421" s="216"/>
      <c r="J421" s="216"/>
      <c r="K421" s="216"/>
      <c r="L421" s="216"/>
    </row>
    <row r="422" spans="2:12" ht="16.5" customHeight="1" x14ac:dyDescent="0.2">
      <c r="B422" s="216"/>
      <c r="C422" s="216"/>
      <c r="D422" s="216"/>
      <c r="E422" s="216"/>
      <c r="F422" s="216"/>
      <c r="J422" s="216"/>
      <c r="K422" s="216"/>
      <c r="L422" s="216"/>
    </row>
    <row r="423" spans="2:12" ht="16.5" customHeight="1" x14ac:dyDescent="0.2">
      <c r="B423" s="216"/>
      <c r="C423" s="216"/>
      <c r="D423" s="216"/>
      <c r="E423" s="216"/>
      <c r="F423" s="216"/>
      <c r="J423" s="216"/>
      <c r="K423" s="216"/>
      <c r="L423" s="216"/>
    </row>
    <row r="424" spans="2:12" ht="16.5" customHeight="1" x14ac:dyDescent="0.2">
      <c r="B424" s="216"/>
      <c r="C424" s="216"/>
      <c r="D424" s="216"/>
      <c r="E424" s="216"/>
      <c r="F424" s="216"/>
      <c r="J424" s="216"/>
      <c r="K424" s="216"/>
      <c r="L424" s="216"/>
    </row>
    <row r="425" spans="2:12" ht="16.5" customHeight="1" x14ac:dyDescent="0.2">
      <c r="B425" s="216"/>
      <c r="C425" s="216"/>
      <c r="D425" s="216"/>
      <c r="E425" s="216"/>
      <c r="F425" s="216"/>
      <c r="J425" s="216"/>
      <c r="K425" s="216"/>
      <c r="L425" s="216"/>
    </row>
    <row r="426" spans="2:12" ht="16.5" customHeight="1" x14ac:dyDescent="0.2">
      <c r="B426" s="216"/>
      <c r="C426" s="216"/>
      <c r="D426" s="216"/>
      <c r="E426" s="216"/>
      <c r="F426" s="216"/>
      <c r="J426" s="216"/>
      <c r="K426" s="216"/>
      <c r="L426" s="216"/>
    </row>
    <row r="427" spans="2:12" ht="16.5" customHeight="1" x14ac:dyDescent="0.2">
      <c r="B427" s="216"/>
      <c r="C427" s="216"/>
      <c r="D427" s="216"/>
      <c r="E427" s="216"/>
      <c r="F427" s="216"/>
      <c r="J427" s="216"/>
      <c r="K427" s="216"/>
      <c r="L427" s="216"/>
    </row>
    <row r="428" spans="2:12" ht="16.5" customHeight="1" x14ac:dyDescent="0.2">
      <c r="B428" s="216"/>
      <c r="C428" s="216"/>
      <c r="D428" s="216"/>
      <c r="E428" s="216"/>
      <c r="F428" s="216"/>
      <c r="J428" s="216"/>
      <c r="K428" s="216"/>
      <c r="L428" s="216"/>
    </row>
    <row r="429" spans="2:12" ht="16.5" customHeight="1" x14ac:dyDescent="0.2">
      <c r="B429" s="216"/>
      <c r="C429" s="216"/>
      <c r="D429" s="216"/>
      <c r="E429" s="216"/>
      <c r="F429" s="216"/>
      <c r="J429" s="216"/>
      <c r="K429" s="216"/>
      <c r="L429" s="216"/>
    </row>
    <row r="430" spans="2:12" ht="16.5" customHeight="1" x14ac:dyDescent="0.2">
      <c r="B430" s="216"/>
      <c r="C430" s="216"/>
      <c r="D430" s="216"/>
      <c r="E430" s="216"/>
      <c r="F430" s="216"/>
      <c r="J430" s="216"/>
      <c r="K430" s="216"/>
      <c r="L430" s="216"/>
    </row>
    <row r="431" spans="2:12" ht="16.5" customHeight="1" x14ac:dyDescent="0.2">
      <c r="B431" s="216"/>
      <c r="C431" s="216"/>
      <c r="D431" s="216"/>
      <c r="E431" s="216"/>
      <c r="F431" s="216"/>
      <c r="J431" s="216"/>
      <c r="K431" s="216"/>
      <c r="L431" s="216"/>
    </row>
    <row r="432" spans="2:12" ht="16.5" customHeight="1" x14ac:dyDescent="0.2">
      <c r="B432" s="216"/>
      <c r="C432" s="216"/>
      <c r="D432" s="216"/>
      <c r="E432" s="216"/>
      <c r="F432" s="216"/>
      <c r="J432" s="216"/>
      <c r="K432" s="216"/>
      <c r="L432" s="216"/>
    </row>
    <row r="433" spans="2:12" ht="16.5" customHeight="1" x14ac:dyDescent="0.2">
      <c r="B433" s="216"/>
      <c r="C433" s="216"/>
      <c r="D433" s="216"/>
      <c r="E433" s="216"/>
      <c r="F433" s="216"/>
      <c r="J433" s="216"/>
      <c r="K433" s="216"/>
      <c r="L433" s="216"/>
    </row>
    <row r="434" spans="2:12" ht="16.5" customHeight="1" x14ac:dyDescent="0.2">
      <c r="B434" s="216"/>
      <c r="C434" s="216"/>
      <c r="D434" s="216"/>
      <c r="E434" s="216"/>
      <c r="F434" s="216"/>
      <c r="J434" s="216"/>
      <c r="K434" s="216"/>
      <c r="L434" s="216"/>
    </row>
    <row r="435" spans="2:12" ht="16.5" customHeight="1" x14ac:dyDescent="0.2">
      <c r="B435" s="216"/>
      <c r="C435" s="216"/>
      <c r="D435" s="216"/>
      <c r="E435" s="216"/>
      <c r="F435" s="216"/>
      <c r="J435" s="216"/>
      <c r="K435" s="216"/>
      <c r="L435" s="216"/>
    </row>
    <row r="436" spans="2:12" ht="16.5" customHeight="1" x14ac:dyDescent="0.2">
      <c r="B436" s="216"/>
      <c r="C436" s="216"/>
      <c r="D436" s="216"/>
      <c r="E436" s="216"/>
      <c r="F436" s="216"/>
      <c r="J436" s="216"/>
      <c r="K436" s="216"/>
      <c r="L436" s="216"/>
    </row>
    <row r="437" spans="2:12" ht="16.5" customHeight="1" x14ac:dyDescent="0.2">
      <c r="B437" s="216"/>
      <c r="C437" s="216"/>
      <c r="D437" s="216"/>
      <c r="E437" s="216"/>
      <c r="F437" s="216"/>
      <c r="J437" s="216"/>
      <c r="K437" s="216"/>
      <c r="L437" s="216"/>
    </row>
    <row r="438" spans="2:12" ht="16.5" customHeight="1" x14ac:dyDescent="0.2">
      <c r="B438" s="216"/>
      <c r="C438" s="216"/>
      <c r="D438" s="216"/>
      <c r="E438" s="216"/>
      <c r="F438" s="216"/>
      <c r="J438" s="216"/>
      <c r="K438" s="216"/>
      <c r="L438" s="216"/>
    </row>
    <row r="439" spans="2:12" ht="16.5" customHeight="1" x14ac:dyDescent="0.2">
      <c r="B439" s="216"/>
      <c r="C439" s="216"/>
      <c r="D439" s="216"/>
      <c r="E439" s="216"/>
      <c r="F439" s="216"/>
      <c r="J439" s="216"/>
      <c r="K439" s="216"/>
      <c r="L439" s="216"/>
    </row>
    <row r="440" spans="2:12" ht="16.5" customHeight="1" x14ac:dyDescent="0.2">
      <c r="B440" s="216"/>
      <c r="C440" s="216"/>
      <c r="D440" s="216"/>
      <c r="E440" s="216"/>
      <c r="F440" s="216"/>
      <c r="J440" s="216"/>
      <c r="K440" s="216"/>
      <c r="L440" s="216"/>
    </row>
    <row r="441" spans="2:12" ht="16.5" customHeight="1" x14ac:dyDescent="0.2">
      <c r="B441" s="216"/>
      <c r="C441" s="216"/>
      <c r="D441" s="216"/>
      <c r="E441" s="216"/>
      <c r="F441" s="216"/>
      <c r="J441" s="216"/>
      <c r="K441" s="216"/>
      <c r="L441" s="216"/>
    </row>
    <row r="442" spans="2:12" ht="16.5" customHeight="1" x14ac:dyDescent="0.2">
      <c r="B442" s="216"/>
      <c r="C442" s="216"/>
      <c r="D442" s="216"/>
      <c r="E442" s="216"/>
      <c r="F442" s="216"/>
      <c r="J442" s="216"/>
      <c r="K442" s="216"/>
      <c r="L442" s="216"/>
    </row>
    <row r="443" spans="2:12" ht="16.5" customHeight="1" x14ac:dyDescent="0.2">
      <c r="B443" s="216"/>
      <c r="C443" s="216"/>
      <c r="D443" s="216"/>
      <c r="E443" s="216"/>
      <c r="F443" s="216"/>
      <c r="J443" s="216"/>
      <c r="K443" s="216"/>
      <c r="L443" s="216"/>
    </row>
    <row r="444" spans="2:12" ht="16.5" customHeight="1" x14ac:dyDescent="0.2">
      <c r="B444" s="216"/>
      <c r="C444" s="216"/>
      <c r="D444" s="216"/>
      <c r="E444" s="216"/>
      <c r="F444" s="216"/>
      <c r="J444" s="216"/>
      <c r="K444" s="216"/>
      <c r="L444" s="216"/>
    </row>
    <row r="445" spans="2:12" ht="16.5" customHeight="1" x14ac:dyDescent="0.2">
      <c r="B445" s="216"/>
      <c r="C445" s="216"/>
      <c r="D445" s="216"/>
      <c r="E445" s="216"/>
      <c r="F445" s="216"/>
      <c r="J445" s="216"/>
      <c r="K445" s="216"/>
      <c r="L445" s="216"/>
    </row>
    <row r="446" spans="2:12" ht="16.5" customHeight="1" x14ac:dyDescent="0.2">
      <c r="B446" s="216"/>
      <c r="C446" s="216"/>
      <c r="D446" s="216"/>
      <c r="E446" s="216"/>
      <c r="F446" s="216"/>
      <c r="J446" s="216"/>
      <c r="K446" s="216"/>
      <c r="L446" s="216"/>
    </row>
    <row r="447" spans="2:12" ht="16.5" customHeight="1" x14ac:dyDescent="0.2">
      <c r="B447" s="216"/>
      <c r="C447" s="216"/>
      <c r="D447" s="216"/>
      <c r="E447" s="216"/>
      <c r="F447" s="216"/>
      <c r="J447" s="216"/>
      <c r="K447" s="216"/>
      <c r="L447" s="216"/>
    </row>
    <row r="448" spans="2:12" ht="16.5" customHeight="1" x14ac:dyDescent="0.2">
      <c r="B448" s="216"/>
      <c r="C448" s="216"/>
      <c r="D448" s="216"/>
      <c r="E448" s="216"/>
      <c r="F448" s="216"/>
      <c r="J448" s="216"/>
      <c r="K448" s="216"/>
      <c r="L448" s="216"/>
    </row>
    <row r="449" spans="2:12" ht="16.5" customHeight="1" x14ac:dyDescent="0.2">
      <c r="B449" s="216"/>
      <c r="C449" s="216"/>
      <c r="D449" s="216"/>
      <c r="E449" s="216"/>
      <c r="F449" s="216"/>
      <c r="J449" s="216"/>
      <c r="K449" s="216"/>
      <c r="L449" s="216"/>
    </row>
    <row r="450" spans="2:12" ht="16.5" customHeight="1" x14ac:dyDescent="0.2">
      <c r="B450" s="216"/>
      <c r="C450" s="216"/>
      <c r="D450" s="216"/>
      <c r="E450" s="216"/>
      <c r="F450" s="216"/>
      <c r="J450" s="216"/>
      <c r="K450" s="216"/>
      <c r="L450" s="216"/>
    </row>
    <row r="451" spans="2:12" ht="16.5" customHeight="1" x14ac:dyDescent="0.2">
      <c r="B451" s="216"/>
      <c r="C451" s="216"/>
      <c r="D451" s="216"/>
      <c r="E451" s="216"/>
      <c r="F451" s="216"/>
      <c r="J451" s="216"/>
      <c r="K451" s="216"/>
      <c r="L451" s="216"/>
    </row>
    <row r="452" spans="2:12" ht="16.5" customHeight="1" x14ac:dyDescent="0.2">
      <c r="B452" s="216"/>
      <c r="C452" s="216"/>
      <c r="D452" s="216"/>
      <c r="E452" s="216"/>
      <c r="F452" s="216"/>
      <c r="J452" s="216"/>
      <c r="K452" s="216"/>
      <c r="L452" s="216"/>
    </row>
    <row r="453" spans="2:12" ht="16.5" customHeight="1" x14ac:dyDescent="0.2">
      <c r="B453" s="216"/>
      <c r="C453" s="216"/>
      <c r="D453" s="216"/>
      <c r="E453" s="216"/>
      <c r="F453" s="216"/>
      <c r="J453" s="216"/>
      <c r="K453" s="216"/>
      <c r="L453" s="216"/>
    </row>
    <row r="454" spans="2:12" ht="16.5" customHeight="1" x14ac:dyDescent="0.2">
      <c r="B454" s="216"/>
      <c r="C454" s="216"/>
      <c r="D454" s="216"/>
      <c r="E454" s="216"/>
      <c r="F454" s="216"/>
      <c r="J454" s="216"/>
      <c r="K454" s="216"/>
      <c r="L454" s="216"/>
    </row>
    <row r="455" spans="2:12" ht="16.5" customHeight="1" x14ac:dyDescent="0.2">
      <c r="B455" s="216"/>
      <c r="C455" s="216"/>
      <c r="D455" s="216"/>
      <c r="E455" s="216"/>
      <c r="F455" s="216"/>
      <c r="J455" s="216"/>
      <c r="K455" s="216"/>
      <c r="L455" s="216"/>
    </row>
    <row r="456" spans="2:12" ht="16.5" customHeight="1" x14ac:dyDescent="0.2">
      <c r="B456" s="216"/>
      <c r="C456" s="216"/>
      <c r="D456" s="216"/>
      <c r="E456" s="216"/>
      <c r="F456" s="216"/>
      <c r="J456" s="216"/>
      <c r="K456" s="216"/>
      <c r="L456" s="216"/>
    </row>
    <row r="457" spans="2:12" ht="16.5" customHeight="1" x14ac:dyDescent="0.2">
      <c r="B457" s="216"/>
      <c r="C457" s="216"/>
      <c r="D457" s="216"/>
      <c r="E457" s="216"/>
      <c r="F457" s="216"/>
      <c r="J457" s="216"/>
      <c r="K457" s="216"/>
      <c r="L457" s="216"/>
    </row>
    <row r="458" spans="2:12" ht="16.5" customHeight="1" x14ac:dyDescent="0.2">
      <c r="B458" s="216"/>
      <c r="C458" s="216"/>
      <c r="D458" s="216"/>
      <c r="E458" s="216"/>
      <c r="F458" s="216"/>
      <c r="J458" s="216"/>
      <c r="K458" s="216"/>
      <c r="L458" s="216"/>
    </row>
    <row r="459" spans="2:12" ht="16.5" customHeight="1" x14ac:dyDescent="0.2">
      <c r="B459" s="216"/>
      <c r="C459" s="216"/>
      <c r="D459" s="216"/>
      <c r="E459" s="216"/>
      <c r="F459" s="216"/>
      <c r="J459" s="216"/>
      <c r="K459" s="216"/>
      <c r="L459" s="216"/>
    </row>
    <row r="460" spans="2:12" ht="16.5" customHeight="1" x14ac:dyDescent="0.2">
      <c r="B460" s="216"/>
      <c r="C460" s="216"/>
      <c r="D460" s="216"/>
      <c r="E460" s="216"/>
      <c r="F460" s="216"/>
      <c r="J460" s="216"/>
      <c r="K460" s="216"/>
      <c r="L460" s="216"/>
    </row>
    <row r="461" spans="2:12" ht="16.5" customHeight="1" x14ac:dyDescent="0.2">
      <c r="B461" s="216"/>
      <c r="C461" s="216"/>
      <c r="D461" s="216"/>
      <c r="E461" s="216"/>
      <c r="F461" s="216"/>
      <c r="J461" s="216"/>
      <c r="K461" s="216"/>
      <c r="L461" s="216"/>
    </row>
    <row r="462" spans="2:12" ht="16.5" customHeight="1" x14ac:dyDescent="0.2">
      <c r="B462" s="216"/>
      <c r="C462" s="216"/>
      <c r="D462" s="216"/>
      <c r="E462" s="216"/>
      <c r="F462" s="216"/>
      <c r="J462" s="216"/>
      <c r="K462" s="216"/>
      <c r="L462" s="216"/>
    </row>
    <row r="463" spans="2:12" ht="16.5" customHeight="1" x14ac:dyDescent="0.2">
      <c r="B463" s="216"/>
      <c r="C463" s="216"/>
      <c r="D463" s="216"/>
      <c r="E463" s="216"/>
      <c r="F463" s="216"/>
      <c r="J463" s="216"/>
      <c r="K463" s="216"/>
      <c r="L463" s="216"/>
    </row>
    <row r="464" spans="2:12" ht="16.5" customHeight="1" x14ac:dyDescent="0.2">
      <c r="B464" s="216"/>
      <c r="C464" s="216"/>
      <c r="D464" s="216"/>
      <c r="E464" s="216"/>
      <c r="F464" s="216"/>
      <c r="J464" s="216"/>
      <c r="K464" s="216"/>
      <c r="L464" s="216"/>
    </row>
    <row r="465" spans="2:12" ht="16.5" customHeight="1" x14ac:dyDescent="0.2">
      <c r="B465" s="216"/>
      <c r="C465" s="216"/>
      <c r="D465" s="216"/>
      <c r="E465" s="216"/>
      <c r="F465" s="216"/>
      <c r="J465" s="216"/>
      <c r="K465" s="216"/>
      <c r="L465" s="216"/>
    </row>
    <row r="466" spans="2:12" ht="16.5" customHeight="1" x14ac:dyDescent="0.2">
      <c r="B466" s="216"/>
      <c r="C466" s="216"/>
      <c r="D466" s="216"/>
      <c r="E466" s="216"/>
      <c r="F466" s="216"/>
      <c r="J466" s="216"/>
      <c r="K466" s="216"/>
      <c r="L466" s="216"/>
    </row>
    <row r="467" spans="2:12" ht="16.5" customHeight="1" x14ac:dyDescent="0.2">
      <c r="B467" s="216"/>
      <c r="C467" s="216"/>
      <c r="D467" s="216"/>
      <c r="E467" s="216"/>
      <c r="F467" s="216"/>
      <c r="J467" s="216"/>
      <c r="K467" s="216"/>
      <c r="L467" s="216"/>
    </row>
    <row r="468" spans="2:12" ht="16.5" customHeight="1" x14ac:dyDescent="0.2">
      <c r="B468" s="216"/>
      <c r="C468" s="216"/>
      <c r="D468" s="216"/>
      <c r="E468" s="216"/>
      <c r="F468" s="216"/>
      <c r="J468" s="216"/>
      <c r="K468" s="216"/>
      <c r="L468" s="216"/>
    </row>
    <row r="469" spans="2:12" ht="16.5" customHeight="1" x14ac:dyDescent="0.2">
      <c r="B469" s="216"/>
      <c r="C469" s="216"/>
      <c r="D469" s="216"/>
      <c r="E469" s="216"/>
      <c r="F469" s="216"/>
      <c r="J469" s="216"/>
      <c r="K469" s="216"/>
      <c r="L469" s="216"/>
    </row>
    <row r="470" spans="2:12" ht="16.5" customHeight="1" x14ac:dyDescent="0.2">
      <c r="B470" s="216"/>
      <c r="C470" s="216"/>
      <c r="D470" s="216"/>
      <c r="E470" s="216"/>
      <c r="F470" s="216"/>
      <c r="J470" s="216"/>
      <c r="K470" s="216"/>
      <c r="L470" s="216"/>
    </row>
    <row r="471" spans="2:12" ht="16.5" customHeight="1" x14ac:dyDescent="0.2">
      <c r="B471" s="216"/>
      <c r="C471" s="216"/>
      <c r="D471" s="216"/>
      <c r="E471" s="216"/>
      <c r="F471" s="216"/>
      <c r="J471" s="216"/>
      <c r="K471" s="216"/>
      <c r="L471" s="216"/>
    </row>
    <row r="472" spans="2:12" ht="16.5" customHeight="1" x14ac:dyDescent="0.2">
      <c r="B472" s="216"/>
      <c r="C472" s="216"/>
      <c r="D472" s="216"/>
      <c r="E472" s="216"/>
      <c r="F472" s="216"/>
      <c r="J472" s="216"/>
      <c r="K472" s="216"/>
      <c r="L472" s="216"/>
    </row>
    <row r="473" spans="2:12" ht="16.5" customHeight="1" x14ac:dyDescent="0.2">
      <c r="B473" s="216"/>
      <c r="C473" s="216"/>
      <c r="D473" s="216"/>
      <c r="E473" s="216"/>
      <c r="F473" s="216"/>
      <c r="J473" s="216"/>
      <c r="K473" s="216"/>
      <c r="L473" s="216"/>
    </row>
    <row r="474" spans="2:12" ht="16.5" customHeight="1" x14ac:dyDescent="0.2">
      <c r="B474" s="216"/>
      <c r="C474" s="216"/>
      <c r="D474" s="216"/>
      <c r="E474" s="216"/>
      <c r="F474" s="216"/>
      <c r="J474" s="216"/>
      <c r="K474" s="216"/>
      <c r="L474" s="216"/>
    </row>
    <row r="475" spans="2:12" ht="16.5" customHeight="1" x14ac:dyDescent="0.2">
      <c r="B475" s="216"/>
      <c r="C475" s="216"/>
      <c r="D475" s="216"/>
      <c r="E475" s="216"/>
      <c r="F475" s="216"/>
      <c r="J475" s="216"/>
      <c r="K475" s="216"/>
      <c r="L475" s="216"/>
    </row>
    <row r="476" spans="2:12" ht="16.5" customHeight="1" x14ac:dyDescent="0.2">
      <c r="B476" s="216"/>
      <c r="C476" s="216"/>
      <c r="D476" s="216"/>
      <c r="E476" s="216"/>
      <c r="F476" s="216"/>
      <c r="J476" s="216"/>
      <c r="K476" s="216"/>
      <c r="L476" s="216"/>
    </row>
    <row r="477" spans="2:12" ht="16.5" customHeight="1" x14ac:dyDescent="0.2">
      <c r="B477" s="216"/>
      <c r="C477" s="216"/>
      <c r="D477" s="216"/>
      <c r="E477" s="216"/>
      <c r="F477" s="216"/>
      <c r="J477" s="216"/>
      <c r="K477" s="216"/>
      <c r="L477" s="216"/>
    </row>
    <row r="478" spans="2:12" ht="16.5" customHeight="1" x14ac:dyDescent="0.2">
      <c r="B478" s="216"/>
      <c r="C478" s="216"/>
      <c r="D478" s="216"/>
      <c r="E478" s="216"/>
      <c r="F478" s="216"/>
      <c r="J478" s="216"/>
      <c r="K478" s="216"/>
      <c r="L478" s="216"/>
    </row>
    <row r="479" spans="2:12" ht="16.5" customHeight="1" x14ac:dyDescent="0.2">
      <c r="B479" s="216"/>
      <c r="C479" s="216"/>
      <c r="D479" s="216"/>
      <c r="E479" s="216"/>
      <c r="F479" s="216"/>
      <c r="J479" s="216"/>
      <c r="K479" s="216"/>
      <c r="L479" s="216"/>
    </row>
    <row r="480" spans="2:12" ht="16.5" customHeight="1" x14ac:dyDescent="0.2">
      <c r="B480" s="216"/>
      <c r="C480" s="216"/>
      <c r="D480" s="216"/>
      <c r="E480" s="216"/>
      <c r="F480" s="216"/>
      <c r="J480" s="216"/>
      <c r="K480" s="216"/>
      <c r="L480" s="216"/>
    </row>
    <row r="481" spans="2:12" ht="16.5" customHeight="1" x14ac:dyDescent="0.2">
      <c r="B481" s="216"/>
      <c r="C481" s="216"/>
      <c r="D481" s="216"/>
      <c r="E481" s="216"/>
      <c r="F481" s="216"/>
      <c r="J481" s="216"/>
      <c r="K481" s="216"/>
      <c r="L481" s="216"/>
    </row>
    <row r="482" spans="2:12" ht="16.5" customHeight="1" x14ac:dyDescent="0.2">
      <c r="B482" s="216"/>
      <c r="C482" s="216"/>
      <c r="D482" s="216"/>
      <c r="E482" s="216"/>
      <c r="F482" s="216"/>
      <c r="J482" s="216"/>
      <c r="K482" s="216"/>
      <c r="L482" s="216"/>
    </row>
    <row r="483" spans="2:12" ht="16.5" customHeight="1" x14ac:dyDescent="0.2">
      <c r="B483" s="216"/>
      <c r="C483" s="216"/>
      <c r="D483" s="216"/>
      <c r="E483" s="216"/>
      <c r="F483" s="216"/>
      <c r="J483" s="216"/>
      <c r="K483" s="216"/>
      <c r="L483" s="216"/>
    </row>
    <row r="484" spans="2:12" ht="16.5" customHeight="1" x14ac:dyDescent="0.2">
      <c r="B484" s="216"/>
      <c r="C484" s="216"/>
      <c r="D484" s="216"/>
      <c r="E484" s="216"/>
      <c r="F484" s="216"/>
      <c r="J484" s="216"/>
      <c r="K484" s="216"/>
      <c r="L484" s="216"/>
    </row>
    <row r="485" spans="2:12" ht="16.5" customHeight="1" x14ac:dyDescent="0.2">
      <c r="B485" s="216"/>
      <c r="C485" s="216"/>
      <c r="D485" s="216"/>
      <c r="E485" s="216"/>
      <c r="F485" s="216"/>
      <c r="J485" s="216"/>
      <c r="K485" s="216"/>
      <c r="L485" s="216"/>
    </row>
    <row r="486" spans="2:12" ht="16.5" customHeight="1" x14ac:dyDescent="0.2">
      <c r="B486" s="216"/>
      <c r="C486" s="216"/>
      <c r="D486" s="216"/>
      <c r="E486" s="216"/>
      <c r="F486" s="216"/>
      <c r="J486" s="216"/>
      <c r="K486" s="216"/>
      <c r="L486" s="216"/>
    </row>
    <row r="487" spans="2:12" ht="16.5" customHeight="1" x14ac:dyDescent="0.2">
      <c r="B487" s="216"/>
      <c r="C487" s="216"/>
      <c r="D487" s="216"/>
      <c r="E487" s="216"/>
      <c r="F487" s="216"/>
      <c r="J487" s="216"/>
      <c r="K487" s="216"/>
      <c r="L487" s="216"/>
    </row>
    <row r="488" spans="2:12" ht="16.5" customHeight="1" x14ac:dyDescent="0.2">
      <c r="B488" s="216"/>
      <c r="C488" s="216"/>
      <c r="D488" s="216"/>
      <c r="E488" s="216"/>
      <c r="F488" s="216"/>
      <c r="J488" s="216"/>
      <c r="K488" s="216"/>
      <c r="L488" s="216"/>
    </row>
    <row r="489" spans="2:12" ht="16.5" customHeight="1" x14ac:dyDescent="0.2">
      <c r="B489" s="216"/>
      <c r="C489" s="216"/>
      <c r="D489" s="216"/>
      <c r="E489" s="216"/>
      <c r="F489" s="216"/>
      <c r="J489" s="216"/>
      <c r="K489" s="216"/>
      <c r="L489" s="216"/>
    </row>
    <row r="490" spans="2:12" ht="16.5" customHeight="1" x14ac:dyDescent="0.2">
      <c r="B490" s="216"/>
      <c r="C490" s="216"/>
      <c r="D490" s="216"/>
      <c r="E490" s="216"/>
      <c r="F490" s="216"/>
      <c r="J490" s="216"/>
      <c r="K490" s="216"/>
      <c r="L490" s="216"/>
    </row>
    <row r="491" spans="2:12" ht="16.5" customHeight="1" x14ac:dyDescent="0.2">
      <c r="B491" s="216"/>
      <c r="C491" s="216"/>
      <c r="D491" s="216"/>
      <c r="E491" s="216"/>
      <c r="F491" s="216"/>
      <c r="J491" s="216"/>
      <c r="K491" s="216"/>
      <c r="L491" s="216"/>
    </row>
    <row r="492" spans="2:12" ht="16.5" customHeight="1" x14ac:dyDescent="0.2">
      <c r="B492" s="216"/>
      <c r="C492" s="216"/>
      <c r="D492" s="216"/>
      <c r="E492" s="216"/>
      <c r="F492" s="216"/>
      <c r="J492" s="216"/>
      <c r="K492" s="216"/>
      <c r="L492" s="216"/>
    </row>
    <row r="493" spans="2:12" ht="16.5" customHeight="1" x14ac:dyDescent="0.2">
      <c r="B493" s="216"/>
      <c r="C493" s="216"/>
      <c r="D493" s="216"/>
      <c r="E493" s="216"/>
      <c r="F493" s="216"/>
      <c r="J493" s="216"/>
      <c r="K493" s="216"/>
      <c r="L493" s="216"/>
    </row>
    <row r="494" spans="2:12" ht="16.5" customHeight="1" x14ac:dyDescent="0.2">
      <c r="B494" s="216"/>
      <c r="C494" s="216"/>
      <c r="D494" s="216"/>
      <c r="E494" s="216"/>
      <c r="F494" s="216"/>
      <c r="J494" s="216"/>
      <c r="K494" s="216"/>
      <c r="L494" s="216"/>
    </row>
    <row r="495" spans="2:12" ht="16.5" customHeight="1" x14ac:dyDescent="0.2">
      <c r="B495" s="216"/>
      <c r="C495" s="216"/>
      <c r="D495" s="216"/>
      <c r="E495" s="216"/>
      <c r="F495" s="216"/>
      <c r="J495" s="216"/>
      <c r="K495" s="216"/>
      <c r="L495" s="216"/>
    </row>
    <row r="496" spans="2:12" ht="16.5" customHeight="1" x14ac:dyDescent="0.2">
      <c r="B496" s="216"/>
      <c r="C496" s="216"/>
      <c r="D496" s="216"/>
      <c r="E496" s="216"/>
      <c r="F496" s="216"/>
      <c r="J496" s="216"/>
      <c r="K496" s="216"/>
      <c r="L496" s="216"/>
    </row>
    <row r="497" spans="2:12" ht="16.5" customHeight="1" x14ac:dyDescent="0.2">
      <c r="B497" s="216"/>
      <c r="C497" s="216"/>
      <c r="D497" s="216"/>
      <c r="E497" s="216"/>
      <c r="F497" s="216"/>
      <c r="J497" s="216"/>
      <c r="K497" s="216"/>
      <c r="L497" s="216"/>
    </row>
    <row r="498" spans="2:12" ht="16.5" customHeight="1" x14ac:dyDescent="0.2">
      <c r="B498" s="216"/>
      <c r="C498" s="216"/>
      <c r="D498" s="216"/>
      <c r="E498" s="216"/>
      <c r="F498" s="216"/>
      <c r="J498" s="216"/>
      <c r="K498" s="216"/>
      <c r="L498" s="216"/>
    </row>
    <row r="499" spans="2:12" ht="16.5" customHeight="1" x14ac:dyDescent="0.2">
      <c r="B499" s="216"/>
      <c r="C499" s="216"/>
      <c r="D499" s="216"/>
      <c r="E499" s="216"/>
      <c r="F499" s="216"/>
      <c r="J499" s="216"/>
      <c r="K499" s="216"/>
      <c r="L499" s="216"/>
    </row>
    <row r="500" spans="2:12" ht="16.5" customHeight="1" x14ac:dyDescent="0.2">
      <c r="B500" s="216"/>
      <c r="C500" s="216"/>
      <c r="D500" s="216"/>
      <c r="E500" s="216"/>
      <c r="F500" s="216"/>
      <c r="J500" s="216"/>
      <c r="K500" s="216"/>
      <c r="L500" s="216"/>
    </row>
    <row r="501" spans="2:12" ht="16.5" customHeight="1" x14ac:dyDescent="0.2">
      <c r="B501" s="216"/>
      <c r="C501" s="216"/>
      <c r="D501" s="216"/>
      <c r="E501" s="216"/>
      <c r="F501" s="216"/>
      <c r="J501" s="216"/>
      <c r="K501" s="216"/>
      <c r="L501" s="216"/>
    </row>
    <row r="502" spans="2:12" ht="16.5" customHeight="1" x14ac:dyDescent="0.2">
      <c r="B502" s="216"/>
      <c r="C502" s="216"/>
      <c r="D502" s="216"/>
      <c r="E502" s="216"/>
      <c r="F502" s="216"/>
      <c r="J502" s="216"/>
      <c r="K502" s="216"/>
      <c r="L502" s="216"/>
    </row>
    <row r="503" spans="2:12" ht="16.5" customHeight="1" x14ac:dyDescent="0.2">
      <c r="B503" s="216"/>
      <c r="C503" s="216"/>
      <c r="D503" s="216"/>
      <c r="E503" s="216"/>
      <c r="F503" s="216"/>
      <c r="J503" s="216"/>
      <c r="K503" s="216"/>
      <c r="L503" s="216"/>
    </row>
    <row r="504" spans="2:12" ht="16.5" customHeight="1" x14ac:dyDescent="0.2">
      <c r="B504" s="216"/>
      <c r="C504" s="216"/>
      <c r="D504" s="216"/>
      <c r="E504" s="216"/>
      <c r="F504" s="216"/>
      <c r="J504" s="216"/>
      <c r="K504" s="216"/>
      <c r="L504" s="216"/>
    </row>
    <row r="505" spans="2:12" ht="16.5" customHeight="1" x14ac:dyDescent="0.2">
      <c r="B505" s="216"/>
      <c r="C505" s="216"/>
      <c r="D505" s="216"/>
      <c r="E505" s="216"/>
      <c r="F505" s="216"/>
      <c r="J505" s="216"/>
      <c r="K505" s="216"/>
      <c r="L505" s="216"/>
    </row>
    <row r="506" spans="2:12" ht="16.5" customHeight="1" x14ac:dyDescent="0.2">
      <c r="B506" s="216"/>
      <c r="C506" s="216"/>
      <c r="D506" s="216"/>
      <c r="E506" s="216"/>
      <c r="F506" s="216"/>
      <c r="J506" s="216"/>
      <c r="K506" s="216"/>
      <c r="L506" s="216"/>
    </row>
    <row r="507" spans="2:12" ht="16.5" customHeight="1" x14ac:dyDescent="0.2">
      <c r="B507" s="216"/>
      <c r="C507" s="216"/>
      <c r="D507" s="216"/>
      <c r="E507" s="216"/>
      <c r="F507" s="216"/>
      <c r="J507" s="216"/>
      <c r="K507" s="216"/>
      <c r="L507" s="216"/>
    </row>
    <row r="508" spans="2:12" ht="16.5" customHeight="1" x14ac:dyDescent="0.2">
      <c r="B508" s="216"/>
      <c r="C508" s="216"/>
      <c r="D508" s="216"/>
      <c r="E508" s="216"/>
      <c r="F508" s="216"/>
      <c r="J508" s="216"/>
      <c r="K508" s="216"/>
      <c r="L508" s="216"/>
    </row>
    <row r="509" spans="2:12" ht="16.5" customHeight="1" x14ac:dyDescent="0.2">
      <c r="B509" s="216"/>
      <c r="C509" s="216"/>
      <c r="D509" s="216"/>
      <c r="E509" s="216"/>
      <c r="F509" s="216"/>
      <c r="J509" s="216"/>
      <c r="K509" s="216"/>
      <c r="L509" s="216"/>
    </row>
    <row r="510" spans="2:12" ht="16.5" customHeight="1" x14ac:dyDescent="0.2">
      <c r="B510" s="216"/>
      <c r="C510" s="216"/>
      <c r="D510" s="216"/>
      <c r="E510" s="216"/>
      <c r="F510" s="216"/>
      <c r="J510" s="216"/>
      <c r="K510" s="216"/>
      <c r="L510" s="216"/>
    </row>
    <row r="511" spans="2:12" ht="16.5" customHeight="1" x14ac:dyDescent="0.2">
      <c r="B511" s="216"/>
      <c r="C511" s="216"/>
      <c r="D511" s="216"/>
      <c r="E511" s="216"/>
      <c r="F511" s="216"/>
      <c r="J511" s="216"/>
      <c r="K511" s="216"/>
      <c r="L511" s="216"/>
    </row>
    <row r="512" spans="2:12" ht="16.5" customHeight="1" x14ac:dyDescent="0.2">
      <c r="B512" s="216"/>
      <c r="C512" s="216"/>
      <c r="D512" s="216"/>
      <c r="E512" s="216"/>
      <c r="F512" s="216"/>
      <c r="J512" s="216"/>
      <c r="K512" s="216"/>
      <c r="L512" s="216"/>
    </row>
    <row r="513" spans="2:12" ht="16.5" customHeight="1" x14ac:dyDescent="0.2">
      <c r="B513" s="216"/>
      <c r="C513" s="216"/>
      <c r="D513" s="216"/>
      <c r="E513" s="216"/>
      <c r="F513" s="216"/>
      <c r="J513" s="216"/>
      <c r="K513" s="216"/>
      <c r="L513" s="216"/>
    </row>
    <row r="514" spans="2:12" ht="16.5" customHeight="1" x14ac:dyDescent="0.2">
      <c r="B514" s="216"/>
      <c r="C514" s="216"/>
      <c r="D514" s="216"/>
      <c r="E514" s="216"/>
      <c r="F514" s="216"/>
      <c r="J514" s="216"/>
      <c r="K514" s="216"/>
      <c r="L514" s="216"/>
    </row>
    <row r="515" spans="2:12" ht="16.5" customHeight="1" x14ac:dyDescent="0.2">
      <c r="B515" s="216"/>
      <c r="C515" s="216"/>
      <c r="D515" s="216"/>
      <c r="E515" s="216"/>
      <c r="F515" s="216"/>
      <c r="J515" s="216"/>
      <c r="K515" s="216"/>
      <c r="L515" s="216"/>
    </row>
    <row r="516" spans="2:12" ht="16.5" customHeight="1" x14ac:dyDescent="0.2">
      <c r="B516" s="216"/>
      <c r="C516" s="216"/>
      <c r="D516" s="216"/>
      <c r="E516" s="216"/>
      <c r="F516" s="216"/>
      <c r="J516" s="216"/>
      <c r="K516" s="216"/>
      <c r="L516" s="216"/>
    </row>
    <row r="517" spans="2:12" ht="16.5" customHeight="1" x14ac:dyDescent="0.2">
      <c r="B517" s="216"/>
      <c r="C517" s="216"/>
      <c r="D517" s="216"/>
      <c r="E517" s="216"/>
      <c r="F517" s="216"/>
      <c r="J517" s="216"/>
      <c r="K517" s="216"/>
      <c r="L517" s="216"/>
    </row>
    <row r="518" spans="2:12" ht="16.5" customHeight="1" x14ac:dyDescent="0.2">
      <c r="B518" s="216"/>
      <c r="C518" s="216"/>
      <c r="D518" s="216"/>
      <c r="E518" s="216"/>
      <c r="F518" s="216"/>
      <c r="J518" s="216"/>
      <c r="K518" s="216"/>
      <c r="L518" s="216"/>
    </row>
    <row r="519" spans="2:12" ht="16.5" customHeight="1" x14ac:dyDescent="0.2">
      <c r="B519" s="216"/>
      <c r="C519" s="216"/>
      <c r="D519" s="216"/>
      <c r="E519" s="216"/>
      <c r="F519" s="216"/>
      <c r="J519" s="216"/>
      <c r="K519" s="216"/>
      <c r="L519" s="216"/>
    </row>
    <row r="520" spans="2:12" ht="16.5" customHeight="1" x14ac:dyDescent="0.2">
      <c r="B520" s="216"/>
      <c r="C520" s="216"/>
      <c r="D520" s="216"/>
      <c r="E520" s="216"/>
      <c r="F520" s="216"/>
      <c r="J520" s="216"/>
      <c r="K520" s="216"/>
      <c r="L520" s="216"/>
    </row>
    <row r="521" spans="2:12" ht="16.5" customHeight="1" x14ac:dyDescent="0.2">
      <c r="B521" s="216"/>
      <c r="C521" s="216"/>
      <c r="D521" s="216"/>
      <c r="E521" s="216"/>
      <c r="F521" s="216"/>
      <c r="J521" s="216"/>
      <c r="K521" s="216"/>
      <c r="L521" s="216"/>
    </row>
    <row r="522" spans="2:12" ht="16.5" customHeight="1" x14ac:dyDescent="0.2">
      <c r="B522" s="216"/>
      <c r="C522" s="216"/>
      <c r="D522" s="216"/>
      <c r="E522" s="216"/>
      <c r="F522" s="216"/>
      <c r="J522" s="216"/>
      <c r="K522" s="216"/>
      <c r="L522" s="216"/>
    </row>
    <row r="523" spans="2:12" ht="16.5" customHeight="1" x14ac:dyDescent="0.2">
      <c r="B523" s="216"/>
      <c r="C523" s="216"/>
      <c r="D523" s="216"/>
      <c r="E523" s="216"/>
      <c r="F523" s="216"/>
      <c r="J523" s="216"/>
      <c r="K523" s="216"/>
      <c r="L523" s="216"/>
    </row>
    <row r="524" spans="2:12" ht="16.5" customHeight="1" x14ac:dyDescent="0.2">
      <c r="B524" s="216"/>
      <c r="C524" s="216"/>
      <c r="D524" s="216"/>
      <c r="E524" s="216"/>
      <c r="F524" s="216"/>
      <c r="J524" s="216"/>
      <c r="K524" s="216"/>
      <c r="L524" s="216"/>
    </row>
    <row r="525" spans="2:12" ht="16.5" customHeight="1" x14ac:dyDescent="0.2">
      <c r="B525" s="216"/>
      <c r="C525" s="216"/>
      <c r="D525" s="216"/>
      <c r="E525" s="216"/>
      <c r="F525" s="216"/>
      <c r="J525" s="216"/>
      <c r="K525" s="216"/>
      <c r="L525" s="216"/>
    </row>
    <row r="526" spans="2:12" ht="16.5" customHeight="1" x14ac:dyDescent="0.2">
      <c r="B526" s="216"/>
      <c r="C526" s="216"/>
      <c r="D526" s="216"/>
      <c r="E526" s="216"/>
      <c r="F526" s="216"/>
      <c r="J526" s="216"/>
      <c r="K526" s="216"/>
      <c r="L526" s="216"/>
    </row>
    <row r="527" spans="2:12" ht="16.5" customHeight="1" x14ac:dyDescent="0.2">
      <c r="B527" s="216"/>
      <c r="C527" s="216"/>
      <c r="D527" s="216"/>
      <c r="E527" s="216"/>
      <c r="F527" s="216"/>
      <c r="J527" s="216"/>
      <c r="K527" s="216"/>
      <c r="L527" s="216"/>
    </row>
    <row r="528" spans="2:12" ht="16.5" customHeight="1" x14ac:dyDescent="0.2">
      <c r="B528" s="216"/>
      <c r="C528" s="216"/>
      <c r="D528" s="216"/>
      <c r="E528" s="216"/>
      <c r="F528" s="216"/>
      <c r="J528" s="216"/>
      <c r="K528" s="216"/>
      <c r="L528" s="216"/>
    </row>
    <row r="529" spans="2:12" ht="16.5" customHeight="1" x14ac:dyDescent="0.2">
      <c r="B529" s="216"/>
      <c r="C529" s="216"/>
      <c r="D529" s="216"/>
      <c r="E529" s="216"/>
      <c r="F529" s="216"/>
      <c r="J529" s="216"/>
      <c r="K529" s="216"/>
      <c r="L529" s="216"/>
    </row>
    <row r="530" spans="2:12" ht="16.5" customHeight="1" x14ac:dyDescent="0.2">
      <c r="B530" s="216"/>
      <c r="C530" s="216"/>
      <c r="D530" s="216"/>
      <c r="E530" s="216"/>
      <c r="F530" s="216"/>
      <c r="J530" s="216"/>
      <c r="K530" s="216"/>
      <c r="L530" s="216"/>
    </row>
    <row r="531" spans="2:12" ht="16.5" customHeight="1" x14ac:dyDescent="0.2">
      <c r="B531" s="216"/>
      <c r="C531" s="216"/>
      <c r="D531" s="216"/>
      <c r="E531" s="216"/>
      <c r="F531" s="216"/>
      <c r="J531" s="216"/>
      <c r="K531" s="216"/>
      <c r="L531" s="216"/>
    </row>
    <row r="532" spans="2:12" ht="16.5" customHeight="1" x14ac:dyDescent="0.2">
      <c r="B532" s="216"/>
      <c r="C532" s="216"/>
      <c r="D532" s="216"/>
      <c r="E532" s="216"/>
      <c r="F532" s="216"/>
      <c r="J532" s="216"/>
      <c r="K532" s="216"/>
      <c r="L532" s="216"/>
    </row>
    <row r="533" spans="2:12" ht="16.5" customHeight="1" x14ac:dyDescent="0.2">
      <c r="B533" s="216"/>
      <c r="C533" s="216"/>
      <c r="D533" s="216"/>
      <c r="E533" s="216"/>
      <c r="F533" s="216"/>
      <c r="J533" s="216"/>
      <c r="K533" s="216"/>
      <c r="L533" s="216"/>
    </row>
    <row r="534" spans="2:12" ht="16.5" customHeight="1" x14ac:dyDescent="0.2">
      <c r="B534" s="216"/>
      <c r="C534" s="216"/>
      <c r="D534" s="216"/>
      <c r="E534" s="216"/>
      <c r="F534" s="216"/>
      <c r="J534" s="216"/>
      <c r="K534" s="216"/>
      <c r="L534" s="216"/>
    </row>
    <row r="535" spans="2:12" ht="16.5" customHeight="1" x14ac:dyDescent="0.2">
      <c r="B535" s="216"/>
      <c r="C535" s="216"/>
      <c r="D535" s="216"/>
      <c r="E535" s="216"/>
      <c r="F535" s="216"/>
      <c r="J535" s="216"/>
      <c r="K535" s="216"/>
      <c r="L535" s="216"/>
    </row>
    <row r="536" spans="2:12" ht="16.5" customHeight="1" x14ac:dyDescent="0.2">
      <c r="B536" s="216"/>
      <c r="C536" s="216"/>
      <c r="D536" s="216"/>
      <c r="E536" s="216"/>
      <c r="F536" s="216"/>
      <c r="J536" s="216"/>
      <c r="K536" s="216"/>
      <c r="L536" s="216"/>
    </row>
    <row r="537" spans="2:12" ht="16.5" customHeight="1" x14ac:dyDescent="0.2">
      <c r="B537" s="216"/>
      <c r="C537" s="216"/>
      <c r="D537" s="216"/>
      <c r="E537" s="216"/>
      <c r="F537" s="216"/>
      <c r="J537" s="216"/>
      <c r="K537" s="216"/>
      <c r="L537" s="216"/>
    </row>
    <row r="538" spans="2:12" ht="16.5" customHeight="1" x14ac:dyDescent="0.2">
      <c r="B538" s="216"/>
      <c r="C538" s="216"/>
      <c r="D538" s="216"/>
      <c r="E538" s="216"/>
      <c r="F538" s="216"/>
      <c r="J538" s="216"/>
      <c r="K538" s="216"/>
      <c r="L538" s="216"/>
    </row>
    <row r="539" spans="2:12" ht="16.5" customHeight="1" x14ac:dyDescent="0.2">
      <c r="B539" s="216"/>
      <c r="C539" s="216"/>
      <c r="D539" s="216"/>
      <c r="E539" s="216"/>
      <c r="F539" s="216"/>
      <c r="J539" s="216"/>
      <c r="K539" s="216"/>
      <c r="L539" s="216"/>
    </row>
    <row r="540" spans="2:12" ht="16.5" customHeight="1" x14ac:dyDescent="0.2">
      <c r="B540" s="216"/>
      <c r="C540" s="216"/>
      <c r="D540" s="216"/>
      <c r="E540" s="216"/>
      <c r="F540" s="216"/>
      <c r="J540" s="216"/>
      <c r="K540" s="216"/>
      <c r="L540" s="216"/>
    </row>
    <row r="541" spans="2:12" ht="16.5" customHeight="1" x14ac:dyDescent="0.2">
      <c r="B541" s="216"/>
      <c r="C541" s="216"/>
      <c r="D541" s="216"/>
      <c r="E541" s="216"/>
      <c r="F541" s="216"/>
      <c r="J541" s="216"/>
      <c r="K541" s="216"/>
      <c r="L541" s="216"/>
    </row>
    <row r="542" spans="2:12" ht="16.5" customHeight="1" x14ac:dyDescent="0.2">
      <c r="B542" s="216"/>
      <c r="C542" s="216"/>
      <c r="D542" s="216"/>
      <c r="E542" s="216"/>
      <c r="F542" s="216"/>
      <c r="J542" s="216"/>
      <c r="K542" s="216"/>
      <c r="L542" s="216"/>
    </row>
    <row r="543" spans="2:12" ht="16.5" customHeight="1" x14ac:dyDescent="0.2">
      <c r="B543" s="216"/>
      <c r="C543" s="216"/>
      <c r="D543" s="216"/>
      <c r="E543" s="216"/>
      <c r="F543" s="216"/>
      <c r="J543" s="216"/>
      <c r="K543" s="216"/>
      <c r="L543" s="216"/>
    </row>
    <row r="544" spans="2:12" ht="16.5" customHeight="1" x14ac:dyDescent="0.2">
      <c r="B544" s="216"/>
      <c r="C544" s="216"/>
      <c r="D544" s="216"/>
      <c r="E544" s="216"/>
      <c r="F544" s="216"/>
      <c r="J544" s="216"/>
      <c r="K544" s="216"/>
      <c r="L544" s="216"/>
    </row>
    <row r="545" spans="2:12" ht="16.5" customHeight="1" x14ac:dyDescent="0.2">
      <c r="B545" s="216"/>
      <c r="C545" s="216"/>
      <c r="D545" s="216"/>
      <c r="E545" s="216"/>
      <c r="F545" s="216"/>
      <c r="J545" s="216"/>
      <c r="K545" s="216"/>
      <c r="L545" s="216"/>
    </row>
    <row r="546" spans="2:12" ht="16.5" customHeight="1" x14ac:dyDescent="0.2">
      <c r="B546" s="216"/>
      <c r="C546" s="216"/>
      <c r="D546" s="216"/>
      <c r="E546" s="216"/>
      <c r="F546" s="216"/>
      <c r="J546" s="216"/>
      <c r="K546" s="216"/>
      <c r="L546" s="216"/>
    </row>
    <row r="547" spans="2:12" ht="16.5" customHeight="1" x14ac:dyDescent="0.2">
      <c r="B547" s="216"/>
      <c r="C547" s="216"/>
      <c r="D547" s="216"/>
      <c r="E547" s="216"/>
      <c r="F547" s="216"/>
      <c r="J547" s="216"/>
      <c r="K547" s="216"/>
      <c r="L547" s="216"/>
    </row>
    <row r="548" spans="2:12" ht="16.5" customHeight="1" x14ac:dyDescent="0.2">
      <c r="B548" s="216"/>
      <c r="C548" s="216"/>
      <c r="D548" s="216"/>
      <c r="E548" s="216"/>
      <c r="F548" s="216"/>
      <c r="J548" s="216"/>
      <c r="K548" s="216"/>
      <c r="L548" s="216"/>
    </row>
    <row r="549" spans="2:12" ht="16.5" customHeight="1" x14ac:dyDescent="0.2">
      <c r="B549" s="216"/>
      <c r="C549" s="216"/>
      <c r="D549" s="216"/>
      <c r="E549" s="216"/>
      <c r="F549" s="216"/>
      <c r="J549" s="216"/>
      <c r="K549" s="216"/>
      <c r="L549" s="216"/>
    </row>
    <row r="550" spans="2:12" ht="16.5" customHeight="1" x14ac:dyDescent="0.2">
      <c r="B550" s="216"/>
      <c r="C550" s="216"/>
      <c r="D550" s="216"/>
      <c r="E550" s="216"/>
      <c r="F550" s="216"/>
      <c r="J550" s="216"/>
      <c r="K550" s="216"/>
      <c r="L550" s="216"/>
    </row>
    <row r="551" spans="2:12" ht="16.5" customHeight="1" x14ac:dyDescent="0.2">
      <c r="B551" s="216"/>
      <c r="C551" s="216"/>
      <c r="D551" s="216"/>
      <c r="E551" s="216"/>
      <c r="F551" s="216"/>
      <c r="J551" s="216"/>
      <c r="K551" s="216"/>
      <c r="L551" s="216"/>
    </row>
    <row r="552" spans="2:12" ht="16.5" customHeight="1" x14ac:dyDescent="0.2">
      <c r="B552" s="216"/>
      <c r="C552" s="216"/>
      <c r="D552" s="216"/>
      <c r="E552" s="216"/>
      <c r="F552" s="216"/>
      <c r="J552" s="216"/>
      <c r="K552" s="216"/>
      <c r="L552" s="216"/>
    </row>
    <row r="553" spans="2:12" ht="16.5" customHeight="1" x14ac:dyDescent="0.2">
      <c r="B553" s="216"/>
      <c r="C553" s="216"/>
      <c r="D553" s="216"/>
      <c r="E553" s="216"/>
      <c r="F553" s="216"/>
      <c r="J553" s="216"/>
      <c r="K553" s="216"/>
      <c r="L553" s="216"/>
    </row>
    <row r="554" spans="2:12" ht="16.5" customHeight="1" x14ac:dyDescent="0.2">
      <c r="B554" s="216"/>
      <c r="C554" s="216"/>
      <c r="D554" s="216"/>
      <c r="E554" s="216"/>
      <c r="F554" s="216"/>
      <c r="J554" s="216"/>
      <c r="K554" s="216"/>
      <c r="L554" s="216"/>
    </row>
    <row r="555" spans="2:12" ht="16.5" customHeight="1" x14ac:dyDescent="0.2">
      <c r="B555" s="216"/>
      <c r="C555" s="216"/>
      <c r="D555" s="216"/>
      <c r="E555" s="216"/>
      <c r="F555" s="216"/>
      <c r="J555" s="216"/>
      <c r="K555" s="216"/>
      <c r="L555" s="216"/>
    </row>
    <row r="556" spans="2:12" ht="16.5" customHeight="1" x14ac:dyDescent="0.2">
      <c r="B556" s="216"/>
      <c r="C556" s="216"/>
      <c r="D556" s="216"/>
      <c r="E556" s="216"/>
      <c r="F556" s="216"/>
      <c r="J556" s="216"/>
      <c r="K556" s="216"/>
      <c r="L556" s="216"/>
    </row>
    <row r="557" spans="2:12" ht="16.5" customHeight="1" x14ac:dyDescent="0.2">
      <c r="B557" s="216"/>
      <c r="C557" s="216"/>
      <c r="D557" s="216"/>
      <c r="E557" s="216"/>
      <c r="F557" s="216"/>
      <c r="J557" s="216"/>
      <c r="K557" s="216"/>
      <c r="L557" s="216"/>
    </row>
    <row r="558" spans="2:12" ht="16.5" customHeight="1" x14ac:dyDescent="0.2">
      <c r="B558" s="216"/>
      <c r="C558" s="216"/>
      <c r="D558" s="216"/>
      <c r="E558" s="216"/>
      <c r="F558" s="216"/>
      <c r="J558" s="216"/>
      <c r="K558" s="216"/>
      <c r="L558" s="216"/>
    </row>
    <row r="559" spans="2:12" ht="16.5" customHeight="1" x14ac:dyDescent="0.2">
      <c r="B559" s="216"/>
      <c r="C559" s="216"/>
      <c r="D559" s="216"/>
      <c r="E559" s="216"/>
      <c r="F559" s="216"/>
      <c r="J559" s="216"/>
      <c r="K559" s="216"/>
      <c r="L559" s="216"/>
    </row>
    <row r="560" spans="2:12" ht="16.5" customHeight="1" x14ac:dyDescent="0.2">
      <c r="B560" s="216"/>
      <c r="C560" s="216"/>
      <c r="D560" s="216"/>
      <c r="E560" s="216"/>
      <c r="F560" s="216"/>
      <c r="J560" s="216"/>
      <c r="K560" s="216"/>
      <c r="L560" s="216"/>
    </row>
    <row r="561" spans="2:12" ht="16.5" customHeight="1" x14ac:dyDescent="0.2">
      <c r="B561" s="216"/>
      <c r="C561" s="216"/>
      <c r="D561" s="216"/>
      <c r="E561" s="216"/>
      <c r="F561" s="216"/>
      <c r="J561" s="216"/>
      <c r="K561" s="216"/>
      <c r="L561" s="216"/>
    </row>
    <row r="562" spans="2:12" ht="16.5" customHeight="1" x14ac:dyDescent="0.2">
      <c r="B562" s="216"/>
      <c r="C562" s="216"/>
      <c r="D562" s="216"/>
      <c r="E562" s="216"/>
      <c r="F562" s="216"/>
      <c r="J562" s="216"/>
      <c r="K562" s="216"/>
      <c r="L562" s="216"/>
    </row>
    <row r="563" spans="2:12" ht="16.5" customHeight="1" x14ac:dyDescent="0.2">
      <c r="B563" s="216"/>
      <c r="C563" s="216"/>
      <c r="D563" s="216"/>
      <c r="E563" s="216"/>
      <c r="F563" s="216"/>
      <c r="J563" s="216"/>
      <c r="K563" s="216"/>
      <c r="L563" s="216"/>
    </row>
    <row r="564" spans="2:12" ht="16.5" customHeight="1" x14ac:dyDescent="0.2">
      <c r="B564" s="216"/>
      <c r="C564" s="216"/>
      <c r="D564" s="216"/>
      <c r="E564" s="216"/>
      <c r="F564" s="216"/>
      <c r="J564" s="216"/>
      <c r="K564" s="216"/>
      <c r="L564" s="216"/>
    </row>
    <row r="565" spans="2:12" ht="16.5" customHeight="1" x14ac:dyDescent="0.2">
      <c r="B565" s="216"/>
      <c r="C565" s="216"/>
      <c r="D565" s="216"/>
      <c r="E565" s="216"/>
      <c r="F565" s="216"/>
      <c r="J565" s="216"/>
      <c r="K565" s="216"/>
      <c r="L565" s="216"/>
    </row>
    <row r="566" spans="2:12" ht="16.5" customHeight="1" x14ac:dyDescent="0.2">
      <c r="B566" s="216"/>
      <c r="C566" s="216"/>
      <c r="D566" s="216"/>
      <c r="E566" s="216"/>
      <c r="F566" s="216"/>
      <c r="J566" s="216"/>
      <c r="K566" s="216"/>
      <c r="L566" s="216"/>
    </row>
    <row r="567" spans="2:12" ht="16.5" customHeight="1" x14ac:dyDescent="0.2">
      <c r="B567" s="216"/>
      <c r="C567" s="216"/>
      <c r="D567" s="216"/>
      <c r="E567" s="216"/>
      <c r="F567" s="216"/>
      <c r="J567" s="216"/>
      <c r="K567" s="216"/>
      <c r="L567" s="216"/>
    </row>
    <row r="568" spans="2:12" ht="16.5" customHeight="1" x14ac:dyDescent="0.2">
      <c r="B568" s="216"/>
      <c r="C568" s="216"/>
      <c r="D568" s="216"/>
      <c r="E568" s="216"/>
      <c r="F568" s="216"/>
      <c r="J568" s="216"/>
      <c r="K568" s="216"/>
      <c r="L568" s="216"/>
    </row>
    <row r="569" spans="2:12" ht="16.5" customHeight="1" x14ac:dyDescent="0.2">
      <c r="B569" s="216"/>
      <c r="C569" s="216"/>
      <c r="D569" s="216"/>
      <c r="E569" s="216"/>
      <c r="F569" s="216"/>
      <c r="J569" s="216"/>
      <c r="K569" s="216"/>
      <c r="L569" s="216"/>
    </row>
    <row r="570" spans="2:12" ht="16.5" customHeight="1" x14ac:dyDescent="0.2">
      <c r="B570" s="216"/>
      <c r="C570" s="216"/>
      <c r="D570" s="216"/>
      <c r="E570" s="216"/>
      <c r="F570" s="216"/>
      <c r="J570" s="216"/>
      <c r="K570" s="216"/>
      <c r="L570" s="216"/>
    </row>
    <row r="571" spans="2:12" ht="16.5" customHeight="1" x14ac:dyDescent="0.2">
      <c r="B571" s="216"/>
      <c r="C571" s="216"/>
      <c r="D571" s="216"/>
      <c r="E571" s="216"/>
      <c r="F571" s="216"/>
      <c r="J571" s="216"/>
      <c r="K571" s="216"/>
      <c r="L571" s="216"/>
    </row>
    <row r="572" spans="2:12" ht="16.5" customHeight="1" x14ac:dyDescent="0.2">
      <c r="B572" s="216"/>
      <c r="C572" s="216"/>
      <c r="D572" s="216"/>
      <c r="E572" s="216"/>
      <c r="F572" s="216"/>
      <c r="J572" s="216"/>
      <c r="K572" s="216"/>
      <c r="L572" s="216"/>
    </row>
    <row r="573" spans="2:12" ht="16.5" customHeight="1" x14ac:dyDescent="0.2">
      <c r="B573" s="216"/>
      <c r="C573" s="216"/>
      <c r="D573" s="216"/>
      <c r="E573" s="216"/>
      <c r="F573" s="216"/>
      <c r="J573" s="216"/>
      <c r="K573" s="216"/>
      <c r="L573" s="216"/>
    </row>
    <row r="574" spans="2:12" ht="16.5" customHeight="1" x14ac:dyDescent="0.2">
      <c r="B574" s="216"/>
      <c r="C574" s="216"/>
      <c r="D574" s="216"/>
      <c r="E574" s="216"/>
      <c r="F574" s="216"/>
      <c r="J574" s="216"/>
      <c r="K574" s="216"/>
      <c r="L574" s="216"/>
    </row>
    <row r="575" spans="2:12" ht="16.5" customHeight="1" x14ac:dyDescent="0.2">
      <c r="B575" s="216"/>
      <c r="C575" s="216"/>
      <c r="D575" s="216"/>
      <c r="E575" s="216"/>
      <c r="F575" s="216"/>
      <c r="J575" s="216"/>
      <c r="K575" s="216"/>
      <c r="L575" s="216"/>
    </row>
    <row r="576" spans="2:12" ht="16.5" customHeight="1" x14ac:dyDescent="0.2">
      <c r="B576" s="216"/>
      <c r="C576" s="216"/>
      <c r="D576" s="216"/>
      <c r="E576" s="216"/>
      <c r="F576" s="216"/>
      <c r="J576" s="216"/>
      <c r="K576" s="216"/>
      <c r="L576" s="216"/>
    </row>
    <row r="577" spans="2:12" ht="16.5" customHeight="1" x14ac:dyDescent="0.2">
      <c r="B577" s="216"/>
      <c r="C577" s="216"/>
      <c r="D577" s="216"/>
      <c r="E577" s="216"/>
      <c r="F577" s="216"/>
      <c r="J577" s="216"/>
      <c r="K577" s="216"/>
      <c r="L577" s="216"/>
    </row>
    <row r="578" spans="2:12" ht="16.5" customHeight="1" x14ac:dyDescent="0.2">
      <c r="B578" s="216"/>
      <c r="C578" s="216"/>
      <c r="D578" s="216"/>
      <c r="E578" s="216"/>
      <c r="F578" s="216"/>
      <c r="J578" s="216"/>
      <c r="K578" s="216"/>
      <c r="L578" s="216"/>
    </row>
    <row r="579" spans="2:12" ht="16.5" customHeight="1" x14ac:dyDescent="0.2">
      <c r="B579" s="216"/>
      <c r="C579" s="216"/>
      <c r="D579" s="216"/>
      <c r="E579" s="216"/>
      <c r="F579" s="216"/>
      <c r="J579" s="216"/>
      <c r="K579" s="216"/>
      <c r="L579" s="216"/>
    </row>
    <row r="580" spans="2:12" ht="16.5" customHeight="1" x14ac:dyDescent="0.2">
      <c r="B580" s="216"/>
      <c r="C580" s="216"/>
      <c r="D580" s="216"/>
      <c r="E580" s="216"/>
      <c r="F580" s="216"/>
      <c r="J580" s="216"/>
      <c r="K580" s="216"/>
      <c r="L580" s="216"/>
    </row>
    <row r="581" spans="2:12" ht="16.5" customHeight="1" x14ac:dyDescent="0.2">
      <c r="B581" s="216"/>
      <c r="C581" s="216"/>
      <c r="D581" s="216"/>
      <c r="E581" s="216"/>
      <c r="F581" s="216"/>
      <c r="J581" s="216"/>
      <c r="K581" s="216"/>
      <c r="L581" s="216"/>
    </row>
    <row r="582" spans="2:12" ht="16.5" customHeight="1" x14ac:dyDescent="0.2">
      <c r="B582" s="216"/>
      <c r="C582" s="216"/>
      <c r="D582" s="216"/>
      <c r="E582" s="216"/>
      <c r="F582" s="216"/>
      <c r="J582" s="216"/>
      <c r="K582" s="216"/>
      <c r="L582" s="216"/>
    </row>
    <row r="583" spans="2:12" ht="16.5" customHeight="1" x14ac:dyDescent="0.2">
      <c r="B583" s="216"/>
      <c r="C583" s="216"/>
      <c r="D583" s="216"/>
      <c r="E583" s="216"/>
      <c r="F583" s="216"/>
      <c r="J583" s="216"/>
      <c r="K583" s="216"/>
      <c r="L583" s="216"/>
    </row>
    <row r="584" spans="2:12" ht="16.5" customHeight="1" x14ac:dyDescent="0.2">
      <c r="B584" s="216"/>
      <c r="C584" s="216"/>
      <c r="D584" s="216"/>
      <c r="E584" s="216"/>
      <c r="F584" s="216"/>
      <c r="J584" s="216"/>
      <c r="K584" s="216"/>
      <c r="L584" s="216"/>
    </row>
    <row r="585" spans="2:12" ht="16.5" customHeight="1" x14ac:dyDescent="0.2">
      <c r="B585" s="216"/>
      <c r="C585" s="216"/>
      <c r="D585" s="216"/>
      <c r="E585" s="216"/>
      <c r="F585" s="216"/>
      <c r="J585" s="216"/>
      <c r="K585" s="216"/>
      <c r="L585" s="216"/>
    </row>
    <row r="586" spans="2:12" ht="16.5" customHeight="1" x14ac:dyDescent="0.2">
      <c r="B586" s="216"/>
      <c r="C586" s="216"/>
      <c r="D586" s="216"/>
      <c r="E586" s="216"/>
      <c r="F586" s="216"/>
      <c r="J586" s="216"/>
      <c r="K586" s="216"/>
      <c r="L586" s="216"/>
    </row>
    <row r="587" spans="2:12" ht="16.5" customHeight="1" x14ac:dyDescent="0.2">
      <c r="B587" s="216"/>
      <c r="C587" s="216"/>
      <c r="D587" s="216"/>
      <c r="E587" s="216"/>
      <c r="F587" s="216"/>
      <c r="J587" s="216"/>
      <c r="K587" s="216"/>
      <c r="L587" s="216"/>
    </row>
    <row r="588" spans="2:12" ht="16.5" customHeight="1" x14ac:dyDescent="0.2">
      <c r="B588" s="216"/>
      <c r="C588" s="216"/>
      <c r="D588" s="216"/>
      <c r="E588" s="216"/>
      <c r="F588" s="216"/>
      <c r="J588" s="216"/>
      <c r="K588" s="216"/>
      <c r="L588" s="216"/>
    </row>
    <row r="589" spans="2:12" ht="16.5" customHeight="1" x14ac:dyDescent="0.2">
      <c r="B589" s="216"/>
      <c r="C589" s="216"/>
      <c r="D589" s="216"/>
      <c r="E589" s="216"/>
      <c r="F589" s="216"/>
      <c r="J589" s="216"/>
      <c r="K589" s="216"/>
      <c r="L589" s="216"/>
    </row>
    <row r="590" spans="2:12" ht="16.5" customHeight="1" x14ac:dyDescent="0.2">
      <c r="B590" s="216"/>
      <c r="C590" s="216"/>
      <c r="D590" s="216"/>
      <c r="E590" s="216"/>
      <c r="F590" s="216"/>
      <c r="J590" s="216"/>
      <c r="K590" s="216"/>
      <c r="L590" s="216"/>
    </row>
    <row r="591" spans="2:12" ht="16.5" customHeight="1" x14ac:dyDescent="0.2">
      <c r="B591" s="216"/>
      <c r="C591" s="216"/>
      <c r="D591" s="216"/>
      <c r="E591" s="216"/>
      <c r="F591" s="216"/>
      <c r="J591" s="216"/>
      <c r="K591" s="216"/>
      <c r="L591" s="216"/>
    </row>
    <row r="592" spans="2:12" ht="16.5" customHeight="1" x14ac:dyDescent="0.2">
      <c r="B592" s="216"/>
      <c r="C592" s="216"/>
      <c r="D592" s="216"/>
      <c r="E592" s="216"/>
      <c r="F592" s="216"/>
      <c r="J592" s="216"/>
      <c r="K592" s="216"/>
      <c r="L592" s="216"/>
    </row>
    <row r="593" spans="2:12" ht="16.5" customHeight="1" x14ac:dyDescent="0.2">
      <c r="B593" s="216"/>
      <c r="C593" s="216"/>
      <c r="D593" s="216"/>
      <c r="E593" s="216"/>
      <c r="F593" s="216"/>
      <c r="J593" s="216"/>
      <c r="K593" s="216"/>
      <c r="L593" s="216"/>
    </row>
    <row r="594" spans="2:12" ht="16.5" customHeight="1" x14ac:dyDescent="0.2">
      <c r="B594" s="216"/>
      <c r="C594" s="216"/>
      <c r="D594" s="216"/>
      <c r="E594" s="216"/>
      <c r="F594" s="216"/>
      <c r="J594" s="216"/>
      <c r="K594" s="216"/>
      <c r="L594" s="216"/>
    </row>
    <row r="595" spans="2:12" ht="16.5" customHeight="1" x14ac:dyDescent="0.2">
      <c r="B595" s="216"/>
      <c r="C595" s="216"/>
      <c r="D595" s="216"/>
      <c r="E595" s="216"/>
      <c r="F595" s="216"/>
      <c r="J595" s="216"/>
      <c r="K595" s="216"/>
      <c r="L595" s="216"/>
    </row>
    <row r="596" spans="2:12" ht="16.5" customHeight="1" x14ac:dyDescent="0.2">
      <c r="B596" s="216"/>
      <c r="C596" s="216"/>
      <c r="D596" s="216"/>
      <c r="E596" s="216"/>
      <c r="F596" s="216"/>
      <c r="J596" s="216"/>
      <c r="K596" s="216"/>
      <c r="L596" s="216"/>
    </row>
    <row r="597" spans="2:12" ht="16.5" customHeight="1" x14ac:dyDescent="0.2">
      <c r="B597" s="216"/>
      <c r="C597" s="216"/>
      <c r="D597" s="216"/>
      <c r="E597" s="216"/>
      <c r="F597" s="216"/>
      <c r="J597" s="216"/>
      <c r="K597" s="216"/>
      <c r="L597" s="216"/>
    </row>
    <row r="598" spans="2:12" ht="16.5" customHeight="1" x14ac:dyDescent="0.2">
      <c r="B598" s="216"/>
      <c r="C598" s="216"/>
      <c r="D598" s="216"/>
      <c r="E598" s="216"/>
      <c r="F598" s="216"/>
      <c r="J598" s="216"/>
      <c r="K598" s="216"/>
      <c r="L598" s="216"/>
    </row>
    <row r="599" spans="2:12" ht="16.5" customHeight="1" x14ac:dyDescent="0.2">
      <c r="B599" s="216"/>
      <c r="C599" s="216"/>
      <c r="D599" s="216"/>
      <c r="E599" s="216"/>
      <c r="F599" s="216"/>
      <c r="J599" s="216"/>
      <c r="K599" s="216"/>
      <c r="L599" s="216"/>
    </row>
    <row r="600" spans="2:12" ht="16.5" customHeight="1" x14ac:dyDescent="0.2">
      <c r="B600" s="216"/>
      <c r="C600" s="216"/>
      <c r="D600" s="216"/>
      <c r="E600" s="216"/>
      <c r="F600" s="216"/>
      <c r="J600" s="216"/>
      <c r="K600" s="216"/>
      <c r="L600" s="216"/>
    </row>
    <row r="601" spans="2:12" ht="16.5" customHeight="1" x14ac:dyDescent="0.2">
      <c r="B601" s="216"/>
      <c r="C601" s="216"/>
      <c r="D601" s="216"/>
      <c r="E601" s="216"/>
      <c r="F601" s="216"/>
      <c r="J601" s="216"/>
      <c r="K601" s="216"/>
      <c r="L601" s="216"/>
    </row>
    <row r="602" spans="2:12" ht="16.5" customHeight="1" x14ac:dyDescent="0.2">
      <c r="B602" s="216"/>
      <c r="C602" s="216"/>
      <c r="D602" s="216"/>
      <c r="E602" s="216"/>
      <c r="F602" s="216"/>
      <c r="J602" s="216"/>
      <c r="K602" s="216"/>
      <c r="L602" s="216"/>
    </row>
    <row r="603" spans="2:12" ht="16.5" customHeight="1" x14ac:dyDescent="0.2">
      <c r="B603" s="216"/>
      <c r="C603" s="216"/>
      <c r="D603" s="216"/>
      <c r="E603" s="216"/>
      <c r="F603" s="216"/>
      <c r="J603" s="216"/>
      <c r="K603" s="216"/>
      <c r="L603" s="216"/>
    </row>
    <row r="604" spans="2:12" ht="16.5" customHeight="1" x14ac:dyDescent="0.2">
      <c r="B604" s="216"/>
      <c r="C604" s="216"/>
      <c r="D604" s="216"/>
      <c r="E604" s="216"/>
      <c r="F604" s="216"/>
      <c r="J604" s="216"/>
      <c r="K604" s="216"/>
      <c r="L604" s="216"/>
    </row>
    <row r="605" spans="2:12" ht="16.5" customHeight="1" x14ac:dyDescent="0.2">
      <c r="B605" s="216"/>
      <c r="C605" s="216"/>
      <c r="D605" s="216"/>
      <c r="E605" s="216"/>
      <c r="F605" s="216"/>
      <c r="J605" s="216"/>
      <c r="K605" s="216"/>
      <c r="L605" s="216"/>
    </row>
    <row r="606" spans="2:12" ht="16.5" customHeight="1" x14ac:dyDescent="0.2">
      <c r="B606" s="216"/>
      <c r="C606" s="216"/>
      <c r="D606" s="216"/>
      <c r="E606" s="216"/>
      <c r="F606" s="216"/>
      <c r="J606" s="216"/>
      <c r="K606" s="216"/>
      <c r="L606" s="216"/>
    </row>
    <row r="607" spans="2:12" ht="16.5" customHeight="1" x14ac:dyDescent="0.2">
      <c r="B607" s="216"/>
      <c r="C607" s="216"/>
      <c r="D607" s="216"/>
      <c r="E607" s="216"/>
      <c r="F607" s="216"/>
      <c r="J607" s="216"/>
      <c r="K607" s="216"/>
      <c r="L607" s="216"/>
    </row>
    <row r="608" spans="2:12" ht="16.5" customHeight="1" x14ac:dyDescent="0.2">
      <c r="B608" s="216"/>
      <c r="C608" s="216"/>
      <c r="D608" s="216"/>
      <c r="E608" s="216"/>
      <c r="F608" s="216"/>
      <c r="J608" s="216"/>
      <c r="K608" s="216"/>
      <c r="L608" s="216"/>
    </row>
    <row r="609" spans="2:12" ht="16.5" customHeight="1" x14ac:dyDescent="0.2">
      <c r="B609" s="216"/>
      <c r="C609" s="216"/>
      <c r="D609" s="216"/>
      <c r="E609" s="216"/>
      <c r="F609" s="216"/>
      <c r="J609" s="216"/>
      <c r="K609" s="216"/>
      <c r="L609" s="216"/>
    </row>
    <row r="610" spans="2:12" ht="16.5" customHeight="1" x14ac:dyDescent="0.2">
      <c r="B610" s="216"/>
      <c r="C610" s="216"/>
      <c r="D610" s="216"/>
      <c r="E610" s="216"/>
      <c r="F610" s="216"/>
      <c r="J610" s="216"/>
      <c r="K610" s="216"/>
      <c r="L610" s="216"/>
    </row>
    <row r="611" spans="2:12" ht="16.5" customHeight="1" x14ac:dyDescent="0.2">
      <c r="B611" s="216"/>
      <c r="C611" s="216"/>
      <c r="D611" s="216"/>
      <c r="E611" s="216"/>
      <c r="F611" s="216"/>
      <c r="J611" s="216"/>
      <c r="K611" s="216"/>
      <c r="L611" s="216"/>
    </row>
    <row r="612" spans="2:12" ht="16.5" customHeight="1" x14ac:dyDescent="0.2">
      <c r="B612" s="216"/>
      <c r="C612" s="216"/>
      <c r="D612" s="216"/>
      <c r="E612" s="216"/>
      <c r="F612" s="216"/>
      <c r="J612" s="216"/>
      <c r="K612" s="216"/>
      <c r="L612" s="216"/>
    </row>
    <row r="613" spans="2:12" ht="16.5" customHeight="1" x14ac:dyDescent="0.2">
      <c r="B613" s="216"/>
      <c r="C613" s="216"/>
      <c r="D613" s="216"/>
      <c r="E613" s="216"/>
      <c r="F613" s="216"/>
      <c r="J613" s="216"/>
      <c r="K613" s="216"/>
      <c r="L613" s="216"/>
    </row>
    <row r="614" spans="2:12" ht="16.5" customHeight="1" x14ac:dyDescent="0.2">
      <c r="B614" s="216"/>
      <c r="C614" s="216"/>
      <c r="D614" s="216"/>
      <c r="E614" s="216"/>
      <c r="F614" s="216"/>
      <c r="J614" s="216"/>
      <c r="K614" s="216"/>
      <c r="L614" s="216"/>
    </row>
    <row r="615" spans="2:12" ht="16.5" customHeight="1" x14ac:dyDescent="0.2">
      <c r="B615" s="216"/>
      <c r="C615" s="216"/>
      <c r="D615" s="216"/>
      <c r="E615" s="216"/>
      <c r="F615" s="216"/>
      <c r="J615" s="216"/>
      <c r="K615" s="216"/>
      <c r="L615" s="216"/>
    </row>
    <row r="616" spans="2:12" ht="16.5" customHeight="1" x14ac:dyDescent="0.2">
      <c r="B616" s="216"/>
      <c r="C616" s="216"/>
      <c r="D616" s="216"/>
      <c r="E616" s="216"/>
      <c r="F616" s="216"/>
      <c r="J616" s="216"/>
      <c r="K616" s="216"/>
      <c r="L616" s="216"/>
    </row>
    <row r="617" spans="2:12" ht="16.5" customHeight="1" x14ac:dyDescent="0.2">
      <c r="B617" s="216"/>
      <c r="C617" s="216"/>
      <c r="D617" s="216"/>
      <c r="E617" s="216"/>
      <c r="F617" s="216"/>
      <c r="J617" s="216"/>
      <c r="K617" s="216"/>
      <c r="L617" s="216"/>
    </row>
    <row r="618" spans="2:12" ht="16.5" customHeight="1" x14ac:dyDescent="0.2">
      <c r="B618" s="216"/>
      <c r="C618" s="216"/>
      <c r="D618" s="216"/>
      <c r="E618" s="216"/>
      <c r="F618" s="216"/>
      <c r="J618" s="216"/>
      <c r="K618" s="216"/>
      <c r="L618" s="216"/>
    </row>
    <row r="619" spans="2:12" ht="16.5" customHeight="1" x14ac:dyDescent="0.2">
      <c r="B619" s="216"/>
      <c r="C619" s="216"/>
      <c r="D619" s="216"/>
      <c r="E619" s="216"/>
      <c r="F619" s="216"/>
      <c r="J619" s="216"/>
      <c r="K619" s="216"/>
      <c r="L619" s="216"/>
    </row>
    <row r="620" spans="2:12" ht="16.5" customHeight="1" x14ac:dyDescent="0.2">
      <c r="B620" s="216"/>
      <c r="C620" s="216"/>
      <c r="D620" s="216"/>
      <c r="E620" s="216"/>
      <c r="F620" s="216"/>
      <c r="J620" s="216"/>
      <c r="K620" s="216"/>
      <c r="L620" s="216"/>
    </row>
    <row r="621" spans="2:12" ht="16.5" customHeight="1" x14ac:dyDescent="0.2">
      <c r="B621" s="216"/>
      <c r="C621" s="216"/>
      <c r="D621" s="216"/>
      <c r="E621" s="216"/>
      <c r="F621" s="216"/>
      <c r="J621" s="216"/>
      <c r="K621" s="216"/>
      <c r="L621" s="216"/>
    </row>
    <row r="622" spans="2:12" ht="16.5" customHeight="1" x14ac:dyDescent="0.2">
      <c r="B622" s="216"/>
      <c r="C622" s="216"/>
      <c r="D622" s="216"/>
      <c r="E622" s="216"/>
      <c r="F622" s="216"/>
      <c r="J622" s="216"/>
      <c r="K622" s="216"/>
      <c r="L622" s="216"/>
    </row>
    <row r="623" spans="2:12" ht="16.5" customHeight="1" x14ac:dyDescent="0.2">
      <c r="B623" s="216"/>
      <c r="C623" s="216"/>
      <c r="D623" s="216"/>
      <c r="E623" s="216"/>
      <c r="F623" s="216"/>
      <c r="J623" s="216"/>
      <c r="K623" s="216"/>
      <c r="L623" s="216"/>
    </row>
    <row r="624" spans="2:12" ht="16.5" customHeight="1" x14ac:dyDescent="0.2">
      <c r="B624" s="216"/>
      <c r="C624" s="216"/>
      <c r="D624" s="216"/>
      <c r="E624" s="216"/>
      <c r="F624" s="216"/>
      <c r="J624" s="216"/>
      <c r="K624" s="216"/>
      <c r="L624" s="216"/>
    </row>
    <row r="625" spans="2:12" ht="16.5" customHeight="1" x14ac:dyDescent="0.2">
      <c r="B625" s="216"/>
      <c r="C625" s="216"/>
      <c r="D625" s="216"/>
      <c r="E625" s="216"/>
      <c r="F625" s="216"/>
      <c r="J625" s="216"/>
      <c r="K625" s="216"/>
      <c r="L625" s="216"/>
    </row>
    <row r="626" spans="2:12" ht="16.5" customHeight="1" x14ac:dyDescent="0.2">
      <c r="B626" s="216"/>
      <c r="C626" s="216"/>
      <c r="D626" s="216"/>
      <c r="E626" s="216"/>
      <c r="F626" s="216"/>
      <c r="J626" s="216"/>
      <c r="K626" s="216"/>
      <c r="L626" s="216"/>
    </row>
    <row r="627" spans="2:12" ht="16.5" customHeight="1" x14ac:dyDescent="0.2">
      <c r="B627" s="216"/>
      <c r="C627" s="216"/>
      <c r="D627" s="216"/>
      <c r="E627" s="216"/>
      <c r="F627" s="216"/>
      <c r="J627" s="216"/>
      <c r="K627" s="216"/>
      <c r="L627" s="216"/>
    </row>
    <row r="628" spans="2:12" ht="16.5" customHeight="1" x14ac:dyDescent="0.2">
      <c r="B628" s="216"/>
      <c r="C628" s="216"/>
      <c r="D628" s="216"/>
      <c r="E628" s="216"/>
      <c r="F628" s="216"/>
      <c r="J628" s="216"/>
      <c r="K628" s="216"/>
      <c r="L628" s="216"/>
    </row>
    <row r="629" spans="2:12" ht="16.5" customHeight="1" x14ac:dyDescent="0.2">
      <c r="B629" s="216"/>
      <c r="C629" s="216"/>
      <c r="D629" s="216"/>
      <c r="E629" s="216"/>
      <c r="F629" s="216"/>
      <c r="J629" s="216"/>
      <c r="K629" s="216"/>
      <c r="L629" s="216"/>
    </row>
    <row r="630" spans="2:12" ht="16.5" customHeight="1" x14ac:dyDescent="0.2">
      <c r="B630" s="216"/>
      <c r="C630" s="216"/>
      <c r="D630" s="216"/>
      <c r="E630" s="216"/>
      <c r="F630" s="216"/>
      <c r="J630" s="216"/>
      <c r="K630" s="216"/>
      <c r="L630" s="216"/>
    </row>
    <row r="631" spans="2:12" ht="16.5" customHeight="1" x14ac:dyDescent="0.2">
      <c r="B631" s="216"/>
      <c r="C631" s="216"/>
      <c r="D631" s="216"/>
      <c r="E631" s="216"/>
      <c r="F631" s="216"/>
      <c r="J631" s="216"/>
      <c r="K631" s="216"/>
      <c r="L631" s="216"/>
    </row>
    <row r="632" spans="2:12" ht="16.5" customHeight="1" x14ac:dyDescent="0.2">
      <c r="B632" s="216"/>
      <c r="C632" s="216"/>
      <c r="D632" s="216"/>
      <c r="E632" s="216"/>
      <c r="F632" s="216"/>
      <c r="J632" s="216"/>
      <c r="K632" s="216"/>
      <c r="L632" s="216"/>
    </row>
    <row r="633" spans="2:12" ht="16.5" customHeight="1" x14ac:dyDescent="0.2">
      <c r="B633" s="216"/>
      <c r="C633" s="216"/>
      <c r="D633" s="216"/>
      <c r="E633" s="216"/>
      <c r="F633" s="216"/>
      <c r="J633" s="216"/>
      <c r="K633" s="216"/>
      <c r="L633" s="216"/>
    </row>
    <row r="634" spans="2:12" ht="16.5" customHeight="1" x14ac:dyDescent="0.2">
      <c r="B634" s="216"/>
      <c r="C634" s="216"/>
      <c r="D634" s="216"/>
      <c r="E634" s="216"/>
      <c r="F634" s="216"/>
      <c r="J634" s="216"/>
      <c r="K634" s="216"/>
      <c r="L634" s="216"/>
    </row>
    <row r="635" spans="2:12" ht="16.5" customHeight="1" x14ac:dyDescent="0.2">
      <c r="B635" s="216"/>
      <c r="C635" s="216"/>
      <c r="D635" s="216"/>
      <c r="E635" s="216"/>
      <c r="F635" s="216"/>
      <c r="J635" s="216"/>
      <c r="K635" s="216"/>
      <c r="L635" s="216"/>
    </row>
    <row r="636" spans="2:12" ht="16.5" customHeight="1" x14ac:dyDescent="0.2">
      <c r="B636" s="216"/>
      <c r="C636" s="216"/>
      <c r="D636" s="216"/>
      <c r="E636" s="216"/>
      <c r="F636" s="216"/>
      <c r="J636" s="216"/>
      <c r="K636" s="216"/>
      <c r="L636" s="216"/>
    </row>
    <row r="637" spans="2:12" ht="16.5" customHeight="1" x14ac:dyDescent="0.2">
      <c r="B637" s="216"/>
      <c r="C637" s="216"/>
      <c r="D637" s="216"/>
      <c r="E637" s="216"/>
      <c r="F637" s="216"/>
      <c r="J637" s="216"/>
      <c r="K637" s="216"/>
      <c r="L637" s="216"/>
    </row>
    <row r="638" spans="2:12" ht="16.5" customHeight="1" x14ac:dyDescent="0.2">
      <c r="B638" s="216"/>
      <c r="C638" s="216"/>
      <c r="D638" s="216"/>
      <c r="E638" s="216"/>
      <c r="F638" s="216"/>
      <c r="J638" s="216"/>
      <c r="K638" s="216"/>
      <c r="L638" s="216"/>
    </row>
    <row r="639" spans="2:12" ht="16.5" customHeight="1" x14ac:dyDescent="0.2">
      <c r="B639" s="216"/>
      <c r="C639" s="216"/>
      <c r="D639" s="216"/>
      <c r="E639" s="216"/>
      <c r="F639" s="216"/>
      <c r="J639" s="216"/>
      <c r="K639" s="216"/>
      <c r="L639" s="216"/>
    </row>
    <row r="640" spans="2:12" ht="16.5" customHeight="1" x14ac:dyDescent="0.2">
      <c r="B640" s="216"/>
      <c r="C640" s="216"/>
      <c r="D640" s="216"/>
      <c r="E640" s="216"/>
      <c r="F640" s="216"/>
      <c r="J640" s="216"/>
      <c r="K640" s="216"/>
      <c r="L640" s="216"/>
    </row>
    <row r="641" spans="2:12" ht="16.5" customHeight="1" x14ac:dyDescent="0.2">
      <c r="B641" s="216"/>
      <c r="C641" s="216"/>
      <c r="D641" s="216"/>
      <c r="E641" s="216"/>
      <c r="F641" s="216"/>
      <c r="J641" s="216"/>
      <c r="K641" s="216"/>
      <c r="L641" s="216"/>
    </row>
    <row r="642" spans="2:12" ht="16.5" customHeight="1" x14ac:dyDescent="0.2">
      <c r="B642" s="216"/>
      <c r="C642" s="216"/>
      <c r="D642" s="216"/>
      <c r="E642" s="216"/>
      <c r="F642" s="216"/>
      <c r="J642" s="216"/>
      <c r="K642" s="216"/>
      <c r="L642" s="216"/>
    </row>
    <row r="643" spans="2:12" ht="16.5" customHeight="1" x14ac:dyDescent="0.2">
      <c r="B643" s="216"/>
      <c r="C643" s="216"/>
      <c r="D643" s="216"/>
      <c r="E643" s="216"/>
      <c r="F643" s="216"/>
      <c r="J643" s="216"/>
      <c r="K643" s="216"/>
      <c r="L643" s="216"/>
    </row>
    <row r="644" spans="2:12" ht="16.5" customHeight="1" x14ac:dyDescent="0.2">
      <c r="B644" s="216"/>
      <c r="C644" s="216"/>
      <c r="D644" s="216"/>
      <c r="E644" s="216"/>
      <c r="F644" s="216"/>
      <c r="J644" s="216"/>
      <c r="K644" s="216"/>
      <c r="L644" s="216"/>
    </row>
    <row r="645" spans="2:12" ht="16.5" customHeight="1" x14ac:dyDescent="0.2">
      <c r="B645" s="216"/>
      <c r="C645" s="216"/>
      <c r="D645" s="216"/>
      <c r="E645" s="216"/>
      <c r="F645" s="216"/>
      <c r="J645" s="216"/>
      <c r="K645" s="216"/>
      <c r="L645" s="216"/>
    </row>
    <row r="646" spans="2:12" ht="16.5" customHeight="1" x14ac:dyDescent="0.2">
      <c r="B646" s="216"/>
      <c r="C646" s="216"/>
      <c r="D646" s="216"/>
      <c r="E646" s="216"/>
      <c r="F646" s="216"/>
      <c r="J646" s="216"/>
      <c r="K646" s="216"/>
      <c r="L646" s="216"/>
    </row>
    <row r="647" spans="2:12" ht="16.5" customHeight="1" x14ac:dyDescent="0.2">
      <c r="B647" s="216"/>
      <c r="C647" s="216"/>
      <c r="D647" s="216"/>
      <c r="E647" s="216"/>
      <c r="F647" s="216"/>
      <c r="J647" s="216"/>
      <c r="K647" s="216"/>
      <c r="L647" s="216"/>
    </row>
    <row r="648" spans="2:12" ht="16.5" customHeight="1" x14ac:dyDescent="0.2">
      <c r="B648" s="216"/>
      <c r="C648" s="216"/>
      <c r="D648" s="216"/>
      <c r="E648" s="216"/>
      <c r="F648" s="216"/>
      <c r="J648" s="216"/>
      <c r="K648" s="216"/>
      <c r="L648" s="216"/>
    </row>
    <row r="649" spans="2:12" ht="16.5" customHeight="1" x14ac:dyDescent="0.2">
      <c r="B649" s="216"/>
      <c r="C649" s="216"/>
      <c r="D649" s="216"/>
      <c r="E649" s="216"/>
      <c r="F649" s="216"/>
      <c r="J649" s="216"/>
      <c r="K649" s="216"/>
      <c r="L649" s="216"/>
    </row>
    <row r="650" spans="2:12" ht="16.5" customHeight="1" x14ac:dyDescent="0.2">
      <c r="B650" s="216"/>
      <c r="C650" s="216"/>
      <c r="D650" s="216"/>
      <c r="E650" s="216"/>
      <c r="F650" s="216"/>
      <c r="J650" s="216"/>
      <c r="K650" s="216"/>
      <c r="L650" s="216"/>
    </row>
    <row r="651" spans="2:12" ht="16.5" customHeight="1" x14ac:dyDescent="0.2">
      <c r="B651" s="216"/>
      <c r="C651" s="216"/>
      <c r="D651" s="216"/>
      <c r="E651" s="216"/>
      <c r="F651" s="216"/>
      <c r="J651" s="216"/>
      <c r="K651" s="216"/>
      <c r="L651" s="216"/>
    </row>
    <row r="652" spans="2:12" ht="16.5" customHeight="1" x14ac:dyDescent="0.2">
      <c r="B652" s="216"/>
      <c r="C652" s="216"/>
      <c r="D652" s="216"/>
      <c r="E652" s="216"/>
      <c r="F652" s="216"/>
      <c r="J652" s="216"/>
      <c r="K652" s="216"/>
      <c r="L652" s="216"/>
    </row>
    <row r="653" spans="2:12" ht="16.5" customHeight="1" x14ac:dyDescent="0.2">
      <c r="B653" s="216"/>
      <c r="C653" s="216"/>
      <c r="D653" s="216"/>
      <c r="E653" s="216"/>
      <c r="F653" s="216"/>
      <c r="J653" s="216"/>
      <c r="K653" s="216"/>
      <c r="L653" s="216"/>
    </row>
    <row r="654" spans="2:12" ht="16.5" customHeight="1" x14ac:dyDescent="0.2">
      <c r="B654" s="216"/>
      <c r="C654" s="216"/>
      <c r="D654" s="216"/>
      <c r="E654" s="216"/>
      <c r="F654" s="216"/>
      <c r="J654" s="216"/>
      <c r="K654" s="216"/>
      <c r="L654" s="216"/>
    </row>
    <row r="655" spans="2:12" ht="16.5" customHeight="1" x14ac:dyDescent="0.2">
      <c r="B655" s="216"/>
      <c r="C655" s="216"/>
      <c r="D655" s="216"/>
      <c r="E655" s="216"/>
      <c r="F655" s="216"/>
      <c r="J655" s="216"/>
      <c r="K655" s="216"/>
      <c r="L655" s="216"/>
    </row>
    <row r="656" spans="2:12" ht="16.5" customHeight="1" x14ac:dyDescent="0.2">
      <c r="B656" s="216"/>
      <c r="C656" s="216"/>
      <c r="D656" s="216"/>
      <c r="E656" s="216"/>
      <c r="F656" s="216"/>
      <c r="J656" s="216"/>
      <c r="K656" s="216"/>
      <c r="L656" s="216"/>
    </row>
    <row r="657" spans="2:12" ht="16.5" customHeight="1" x14ac:dyDescent="0.2">
      <c r="B657" s="216"/>
      <c r="C657" s="216"/>
      <c r="D657" s="216"/>
      <c r="E657" s="216"/>
      <c r="F657" s="216"/>
      <c r="J657" s="216"/>
      <c r="K657" s="216"/>
      <c r="L657" s="216"/>
    </row>
    <row r="658" spans="2:12" ht="16.5" customHeight="1" x14ac:dyDescent="0.2">
      <c r="B658" s="216"/>
      <c r="C658" s="216"/>
      <c r="D658" s="216"/>
      <c r="E658" s="216"/>
      <c r="F658" s="216"/>
      <c r="J658" s="216"/>
      <c r="K658" s="216"/>
      <c r="L658" s="216"/>
    </row>
    <row r="659" spans="2:12" ht="16.5" customHeight="1" x14ac:dyDescent="0.2">
      <c r="B659" s="216"/>
      <c r="C659" s="216"/>
      <c r="D659" s="216"/>
      <c r="E659" s="216"/>
      <c r="F659" s="216"/>
      <c r="J659" s="216"/>
      <c r="K659" s="216"/>
      <c r="L659" s="216"/>
    </row>
    <row r="660" spans="2:12" ht="16.5" customHeight="1" x14ac:dyDescent="0.2">
      <c r="B660" s="216"/>
      <c r="C660" s="216"/>
      <c r="D660" s="216"/>
      <c r="E660" s="216"/>
      <c r="F660" s="216"/>
      <c r="J660" s="216"/>
      <c r="K660" s="216"/>
      <c r="L660" s="216"/>
    </row>
    <row r="661" spans="2:12" ht="16.5" customHeight="1" x14ac:dyDescent="0.2">
      <c r="B661" s="216"/>
      <c r="C661" s="216"/>
      <c r="D661" s="216"/>
      <c r="E661" s="216"/>
      <c r="F661" s="216"/>
      <c r="J661" s="216"/>
      <c r="K661" s="216"/>
      <c r="L661" s="216"/>
    </row>
    <row r="662" spans="2:12" ht="16.5" customHeight="1" x14ac:dyDescent="0.2">
      <c r="B662" s="216"/>
      <c r="C662" s="216"/>
      <c r="D662" s="216"/>
      <c r="E662" s="216"/>
      <c r="F662" s="216"/>
      <c r="J662" s="216"/>
      <c r="K662" s="216"/>
      <c r="L662" s="216"/>
    </row>
    <row r="663" spans="2:12" ht="16.5" customHeight="1" x14ac:dyDescent="0.2">
      <c r="B663" s="216"/>
      <c r="C663" s="216"/>
      <c r="D663" s="216"/>
      <c r="E663" s="216"/>
      <c r="F663" s="216"/>
      <c r="J663" s="216"/>
      <c r="K663" s="216"/>
      <c r="L663" s="216"/>
    </row>
    <row r="664" spans="2:12" ht="16.5" customHeight="1" x14ac:dyDescent="0.2">
      <c r="B664" s="216"/>
      <c r="C664" s="216"/>
      <c r="D664" s="216"/>
      <c r="E664" s="216"/>
      <c r="F664" s="216"/>
      <c r="J664" s="216"/>
      <c r="K664" s="216"/>
      <c r="L664" s="216"/>
    </row>
    <row r="665" spans="2:12" ht="16.5" customHeight="1" x14ac:dyDescent="0.2">
      <c r="B665" s="216"/>
      <c r="C665" s="216"/>
      <c r="D665" s="216"/>
      <c r="E665" s="216"/>
      <c r="F665" s="216"/>
      <c r="J665" s="216"/>
      <c r="K665" s="216"/>
      <c r="L665" s="216"/>
    </row>
    <row r="666" spans="2:12" ht="16.5" customHeight="1" x14ac:dyDescent="0.2">
      <c r="B666" s="216"/>
      <c r="C666" s="216"/>
      <c r="D666" s="216"/>
      <c r="E666" s="216"/>
      <c r="F666" s="216"/>
      <c r="J666" s="216"/>
      <c r="K666" s="216"/>
      <c r="L666" s="216"/>
    </row>
    <row r="667" spans="2:12" ht="16.5" customHeight="1" x14ac:dyDescent="0.2">
      <c r="B667" s="216"/>
      <c r="C667" s="216"/>
      <c r="D667" s="216"/>
      <c r="E667" s="216"/>
      <c r="F667" s="216"/>
      <c r="J667" s="216"/>
      <c r="K667" s="216"/>
      <c r="L667" s="216"/>
    </row>
    <row r="668" spans="2:12" ht="16.5" customHeight="1" x14ac:dyDescent="0.2">
      <c r="B668" s="216"/>
      <c r="C668" s="216"/>
      <c r="D668" s="216"/>
      <c r="E668" s="216"/>
      <c r="F668" s="216"/>
      <c r="J668" s="216"/>
      <c r="K668" s="216"/>
      <c r="L668" s="216"/>
    </row>
    <row r="669" spans="2:12" ht="16.5" customHeight="1" x14ac:dyDescent="0.2">
      <c r="B669" s="216"/>
      <c r="C669" s="216"/>
      <c r="D669" s="216"/>
      <c r="E669" s="216"/>
      <c r="F669" s="216"/>
      <c r="J669" s="216"/>
      <c r="K669" s="216"/>
      <c r="L669" s="216"/>
    </row>
    <row r="670" spans="2:12" ht="16.5" customHeight="1" x14ac:dyDescent="0.2">
      <c r="B670" s="216"/>
      <c r="C670" s="216"/>
      <c r="D670" s="216"/>
      <c r="E670" s="216"/>
      <c r="F670" s="216"/>
      <c r="J670" s="216"/>
      <c r="K670" s="216"/>
      <c r="L670" s="216"/>
    </row>
    <row r="671" spans="2:12" ht="16.5" customHeight="1" x14ac:dyDescent="0.2">
      <c r="B671" s="216"/>
      <c r="C671" s="216"/>
      <c r="D671" s="216"/>
      <c r="E671" s="216"/>
      <c r="F671" s="216"/>
      <c r="J671" s="216"/>
      <c r="K671" s="216"/>
      <c r="L671" s="216"/>
    </row>
    <row r="672" spans="2:12" ht="16.5" customHeight="1" x14ac:dyDescent="0.2">
      <c r="B672" s="216"/>
      <c r="C672" s="216"/>
      <c r="D672" s="216"/>
      <c r="E672" s="216"/>
      <c r="F672" s="216"/>
      <c r="J672" s="216"/>
      <c r="K672" s="216"/>
      <c r="L672" s="216"/>
    </row>
    <row r="673" spans="2:12" ht="16.5" customHeight="1" x14ac:dyDescent="0.2">
      <c r="B673" s="216"/>
      <c r="C673" s="216"/>
      <c r="D673" s="216"/>
      <c r="E673" s="216"/>
      <c r="F673" s="216"/>
      <c r="J673" s="216"/>
      <c r="K673" s="216"/>
      <c r="L673" s="216"/>
    </row>
    <row r="674" spans="2:12" ht="16.5" customHeight="1" x14ac:dyDescent="0.2">
      <c r="B674" s="216"/>
      <c r="C674" s="216"/>
      <c r="D674" s="216"/>
      <c r="E674" s="216"/>
      <c r="F674" s="216"/>
      <c r="J674" s="216"/>
      <c r="K674" s="216"/>
      <c r="L674" s="216"/>
    </row>
    <row r="675" spans="2:12" ht="16.5" customHeight="1" x14ac:dyDescent="0.2">
      <c r="B675" s="216"/>
      <c r="C675" s="216"/>
      <c r="D675" s="216"/>
      <c r="E675" s="216"/>
      <c r="F675" s="216"/>
      <c r="J675" s="216"/>
      <c r="K675" s="216"/>
      <c r="L675" s="216"/>
    </row>
    <row r="676" spans="2:12" ht="16.5" customHeight="1" x14ac:dyDescent="0.2">
      <c r="B676" s="216"/>
      <c r="C676" s="216"/>
      <c r="D676" s="216"/>
      <c r="E676" s="216"/>
      <c r="F676" s="216"/>
      <c r="J676" s="216"/>
      <c r="K676" s="216"/>
      <c r="L676" s="216"/>
    </row>
    <row r="677" spans="2:12" ht="16.5" customHeight="1" x14ac:dyDescent="0.2">
      <c r="B677" s="216"/>
      <c r="C677" s="216"/>
      <c r="D677" s="216"/>
      <c r="E677" s="216"/>
      <c r="F677" s="216"/>
      <c r="J677" s="216"/>
      <c r="K677" s="216"/>
      <c r="L677" s="216"/>
    </row>
    <row r="678" spans="2:12" ht="16.5" customHeight="1" x14ac:dyDescent="0.2">
      <c r="B678" s="216"/>
      <c r="C678" s="216"/>
      <c r="D678" s="216"/>
      <c r="E678" s="216"/>
      <c r="F678" s="216"/>
      <c r="J678" s="216"/>
      <c r="K678" s="216"/>
      <c r="L678" s="216"/>
    </row>
    <row r="679" spans="2:12" ht="16.5" customHeight="1" x14ac:dyDescent="0.2">
      <c r="B679" s="216"/>
      <c r="C679" s="216"/>
      <c r="D679" s="216"/>
      <c r="E679" s="216"/>
      <c r="F679" s="216"/>
      <c r="J679" s="216"/>
      <c r="K679" s="216"/>
      <c r="L679" s="216"/>
    </row>
    <row r="680" spans="2:12" ht="16.5" customHeight="1" x14ac:dyDescent="0.2">
      <c r="B680" s="216"/>
      <c r="C680" s="216"/>
      <c r="D680" s="216"/>
      <c r="E680" s="216"/>
      <c r="F680" s="216"/>
      <c r="J680" s="216"/>
      <c r="K680" s="216"/>
      <c r="L680" s="216"/>
    </row>
    <row r="681" spans="2:12" ht="16.5" customHeight="1" x14ac:dyDescent="0.2">
      <c r="B681" s="216"/>
      <c r="C681" s="216"/>
      <c r="D681" s="216"/>
      <c r="E681" s="216"/>
      <c r="F681" s="216"/>
      <c r="J681" s="216"/>
      <c r="K681" s="216"/>
      <c r="L681" s="216"/>
    </row>
    <row r="682" spans="2:12" ht="16.5" customHeight="1" x14ac:dyDescent="0.2">
      <c r="B682" s="216"/>
      <c r="C682" s="216"/>
      <c r="D682" s="216"/>
      <c r="E682" s="216"/>
      <c r="F682" s="216"/>
      <c r="J682" s="216"/>
      <c r="K682" s="216"/>
      <c r="L682" s="216"/>
    </row>
    <row r="683" spans="2:12" ht="16.5" customHeight="1" x14ac:dyDescent="0.2">
      <c r="B683" s="216"/>
      <c r="C683" s="216"/>
      <c r="D683" s="216"/>
      <c r="E683" s="216"/>
      <c r="F683" s="216"/>
      <c r="J683" s="216"/>
      <c r="K683" s="216"/>
      <c r="L683" s="216"/>
    </row>
    <row r="684" spans="2:12" ht="16.5" customHeight="1" x14ac:dyDescent="0.2">
      <c r="B684" s="216"/>
      <c r="C684" s="216"/>
      <c r="D684" s="216"/>
      <c r="E684" s="216"/>
      <c r="F684" s="216"/>
      <c r="J684" s="216"/>
      <c r="K684" s="216"/>
      <c r="L684" s="216"/>
    </row>
    <row r="685" spans="2:12" ht="16.5" customHeight="1" x14ac:dyDescent="0.2">
      <c r="B685" s="216"/>
      <c r="C685" s="216"/>
      <c r="D685" s="216"/>
      <c r="E685" s="216"/>
      <c r="F685" s="216"/>
      <c r="J685" s="216"/>
      <c r="K685" s="216"/>
      <c r="L685" s="216"/>
    </row>
    <row r="686" spans="2:12" ht="16.5" customHeight="1" x14ac:dyDescent="0.2">
      <c r="B686" s="216"/>
      <c r="C686" s="216"/>
      <c r="D686" s="216"/>
      <c r="E686" s="216"/>
      <c r="F686" s="216"/>
      <c r="J686" s="216"/>
      <c r="K686" s="216"/>
      <c r="L686" s="216"/>
    </row>
    <row r="687" spans="2:12" ht="16.5" customHeight="1" x14ac:dyDescent="0.2">
      <c r="B687" s="216"/>
      <c r="C687" s="216"/>
      <c r="D687" s="216"/>
      <c r="E687" s="216"/>
      <c r="F687" s="216"/>
      <c r="J687" s="216"/>
      <c r="K687" s="216"/>
      <c r="L687" s="216"/>
    </row>
    <row r="688" spans="2:12" ht="16.5" customHeight="1" x14ac:dyDescent="0.2">
      <c r="B688" s="216"/>
      <c r="C688" s="216"/>
      <c r="D688" s="216"/>
      <c r="E688" s="216"/>
      <c r="F688" s="216"/>
      <c r="J688" s="216"/>
      <c r="K688" s="216"/>
      <c r="L688" s="216"/>
    </row>
    <row r="689" spans="2:12" ht="16.5" customHeight="1" x14ac:dyDescent="0.2">
      <c r="B689" s="216"/>
      <c r="C689" s="216"/>
      <c r="D689" s="216"/>
      <c r="E689" s="216"/>
      <c r="F689" s="216"/>
      <c r="J689" s="216"/>
      <c r="K689" s="216"/>
      <c r="L689" s="216"/>
    </row>
    <row r="690" spans="2:12" ht="16.5" customHeight="1" x14ac:dyDescent="0.2">
      <c r="B690" s="216"/>
      <c r="C690" s="216"/>
      <c r="D690" s="216"/>
      <c r="E690" s="216"/>
      <c r="F690" s="216"/>
      <c r="J690" s="216"/>
      <c r="K690" s="216"/>
      <c r="L690" s="216"/>
    </row>
    <row r="691" spans="2:12" ht="16.5" customHeight="1" x14ac:dyDescent="0.2">
      <c r="B691" s="216"/>
      <c r="C691" s="216"/>
      <c r="D691" s="216"/>
      <c r="E691" s="216"/>
      <c r="F691" s="216"/>
      <c r="J691" s="216"/>
      <c r="K691" s="216"/>
      <c r="L691" s="216"/>
    </row>
    <row r="692" spans="2:12" ht="16.5" customHeight="1" x14ac:dyDescent="0.2">
      <c r="B692" s="216"/>
      <c r="C692" s="216"/>
      <c r="D692" s="216"/>
      <c r="E692" s="216"/>
      <c r="F692" s="216"/>
      <c r="J692" s="216"/>
      <c r="K692" s="216"/>
      <c r="L692" s="216"/>
    </row>
    <row r="693" spans="2:12" ht="16.5" customHeight="1" x14ac:dyDescent="0.2">
      <c r="B693" s="216"/>
      <c r="C693" s="216"/>
      <c r="D693" s="216"/>
      <c r="E693" s="216"/>
      <c r="F693" s="216"/>
      <c r="J693" s="216"/>
      <c r="K693" s="216"/>
      <c r="L693" s="216"/>
    </row>
    <row r="694" spans="2:12" ht="16.5" customHeight="1" x14ac:dyDescent="0.2">
      <c r="B694" s="216"/>
      <c r="C694" s="216"/>
      <c r="D694" s="216"/>
      <c r="E694" s="216"/>
      <c r="F694" s="216"/>
      <c r="J694" s="216"/>
      <c r="K694" s="216"/>
      <c r="L694" s="216"/>
    </row>
    <row r="695" spans="2:12" ht="16.5" customHeight="1" x14ac:dyDescent="0.2">
      <c r="B695" s="216"/>
      <c r="C695" s="216"/>
      <c r="D695" s="216"/>
      <c r="E695" s="216"/>
      <c r="F695" s="216"/>
      <c r="J695" s="216"/>
      <c r="K695" s="216"/>
      <c r="L695" s="216"/>
    </row>
    <row r="696" spans="2:12" ht="16.5" customHeight="1" x14ac:dyDescent="0.2">
      <c r="B696" s="216"/>
      <c r="C696" s="216"/>
      <c r="D696" s="216"/>
      <c r="E696" s="216"/>
      <c r="F696" s="216"/>
      <c r="J696" s="216"/>
      <c r="K696" s="216"/>
      <c r="L696" s="216"/>
    </row>
    <row r="697" spans="2:12" ht="16.5" customHeight="1" x14ac:dyDescent="0.2">
      <c r="B697" s="216"/>
      <c r="C697" s="216"/>
      <c r="D697" s="216"/>
      <c r="E697" s="216"/>
      <c r="F697" s="216"/>
      <c r="J697" s="216"/>
      <c r="K697" s="216"/>
      <c r="L697" s="216"/>
    </row>
    <row r="698" spans="2:12" ht="16.5" customHeight="1" x14ac:dyDescent="0.2">
      <c r="B698" s="216"/>
      <c r="C698" s="216"/>
      <c r="D698" s="216"/>
      <c r="E698" s="216"/>
      <c r="F698" s="216"/>
      <c r="J698" s="216"/>
      <c r="K698" s="216"/>
      <c r="L698" s="216"/>
    </row>
    <row r="699" spans="2:12" ht="16.5" customHeight="1" x14ac:dyDescent="0.2">
      <c r="B699" s="216"/>
      <c r="C699" s="216"/>
      <c r="D699" s="216"/>
      <c r="E699" s="216"/>
      <c r="F699" s="216"/>
      <c r="J699" s="216"/>
      <c r="K699" s="216"/>
      <c r="L699" s="216"/>
    </row>
    <row r="700" spans="2:12" ht="16.5" customHeight="1" x14ac:dyDescent="0.2">
      <c r="B700" s="216"/>
      <c r="C700" s="216"/>
      <c r="D700" s="216"/>
      <c r="E700" s="216"/>
      <c r="F700" s="216"/>
      <c r="J700" s="216"/>
      <c r="K700" s="216"/>
      <c r="L700" s="216"/>
    </row>
    <row r="701" spans="2:12" ht="16.5" customHeight="1" x14ac:dyDescent="0.2">
      <c r="B701" s="216"/>
      <c r="C701" s="216"/>
      <c r="D701" s="216"/>
      <c r="E701" s="216"/>
      <c r="F701" s="216"/>
      <c r="J701" s="216"/>
      <c r="K701" s="216"/>
      <c r="L701" s="216"/>
    </row>
    <row r="702" spans="2:12" ht="16.5" customHeight="1" x14ac:dyDescent="0.2">
      <c r="B702" s="216"/>
      <c r="C702" s="216"/>
      <c r="D702" s="216"/>
      <c r="E702" s="216"/>
      <c r="F702" s="216"/>
      <c r="J702" s="216"/>
      <c r="K702" s="216"/>
      <c r="L702" s="216"/>
    </row>
    <row r="703" spans="2:12" ht="16.5" customHeight="1" x14ac:dyDescent="0.2">
      <c r="B703" s="216"/>
      <c r="C703" s="216"/>
      <c r="D703" s="216"/>
      <c r="E703" s="216"/>
      <c r="F703" s="216"/>
      <c r="J703" s="216"/>
      <c r="K703" s="216"/>
      <c r="L703" s="216"/>
    </row>
    <row r="704" spans="2:12" ht="16.5" customHeight="1" x14ac:dyDescent="0.2">
      <c r="B704" s="216"/>
      <c r="C704" s="216"/>
      <c r="D704" s="216"/>
      <c r="E704" s="216"/>
      <c r="F704" s="216"/>
      <c r="J704" s="216"/>
      <c r="K704" s="216"/>
      <c r="L704" s="216"/>
    </row>
    <row r="705" spans="2:12" ht="16.5" customHeight="1" x14ac:dyDescent="0.2">
      <c r="B705" s="216"/>
      <c r="C705" s="216"/>
      <c r="D705" s="216"/>
      <c r="E705" s="216"/>
      <c r="F705" s="216"/>
      <c r="J705" s="216"/>
      <c r="K705" s="216"/>
      <c r="L705" s="216"/>
    </row>
    <row r="706" spans="2:12" ht="16.5" customHeight="1" x14ac:dyDescent="0.2">
      <c r="B706" s="216"/>
      <c r="C706" s="216"/>
      <c r="D706" s="216"/>
      <c r="E706" s="216"/>
      <c r="F706" s="216"/>
      <c r="J706" s="216"/>
      <c r="K706" s="216"/>
      <c r="L706" s="216"/>
    </row>
    <row r="707" spans="2:12" ht="16.5" customHeight="1" x14ac:dyDescent="0.2">
      <c r="B707" s="216"/>
      <c r="C707" s="216"/>
      <c r="D707" s="216"/>
      <c r="E707" s="216"/>
      <c r="F707" s="216"/>
      <c r="J707" s="216"/>
      <c r="K707" s="216"/>
      <c r="L707" s="216"/>
    </row>
    <row r="708" spans="2:12" ht="16.5" customHeight="1" x14ac:dyDescent="0.2">
      <c r="B708" s="216"/>
      <c r="C708" s="216"/>
      <c r="D708" s="216"/>
      <c r="E708" s="216"/>
      <c r="F708" s="216"/>
      <c r="J708" s="216"/>
      <c r="K708" s="216"/>
      <c r="L708" s="216"/>
    </row>
    <row r="709" spans="2:12" ht="16.5" customHeight="1" x14ac:dyDescent="0.2">
      <c r="B709" s="216"/>
      <c r="C709" s="216"/>
      <c r="D709" s="216"/>
      <c r="E709" s="216"/>
      <c r="F709" s="216"/>
      <c r="J709" s="216"/>
      <c r="K709" s="216"/>
      <c r="L709" s="216"/>
    </row>
    <row r="710" spans="2:12" ht="16.5" customHeight="1" x14ac:dyDescent="0.2">
      <c r="B710" s="216"/>
      <c r="C710" s="216"/>
      <c r="D710" s="216"/>
      <c r="E710" s="216"/>
      <c r="F710" s="216"/>
      <c r="J710" s="216"/>
      <c r="K710" s="216"/>
      <c r="L710" s="216"/>
    </row>
    <row r="711" spans="2:12" ht="16.5" customHeight="1" x14ac:dyDescent="0.2">
      <c r="B711" s="216"/>
      <c r="C711" s="216"/>
      <c r="D711" s="216"/>
      <c r="E711" s="216"/>
      <c r="F711" s="216"/>
      <c r="J711" s="216"/>
      <c r="K711" s="216"/>
      <c r="L711" s="216"/>
    </row>
    <row r="712" spans="2:12" ht="16.5" customHeight="1" x14ac:dyDescent="0.2">
      <c r="B712" s="216"/>
      <c r="C712" s="216"/>
      <c r="D712" s="216"/>
      <c r="E712" s="216"/>
      <c r="F712" s="216"/>
      <c r="J712" s="216"/>
      <c r="K712" s="216"/>
      <c r="L712" s="216"/>
    </row>
    <row r="713" spans="2:12" ht="16.5" customHeight="1" x14ac:dyDescent="0.2">
      <c r="B713" s="216"/>
      <c r="C713" s="216"/>
      <c r="D713" s="216"/>
      <c r="E713" s="216"/>
      <c r="F713" s="216"/>
      <c r="J713" s="216"/>
      <c r="K713" s="216"/>
      <c r="L713" s="216"/>
    </row>
    <row r="714" spans="2:12" ht="16.5" customHeight="1" x14ac:dyDescent="0.2">
      <c r="B714" s="216"/>
      <c r="C714" s="216"/>
      <c r="D714" s="216"/>
      <c r="E714" s="216"/>
      <c r="F714" s="216"/>
      <c r="J714" s="216"/>
      <c r="K714" s="216"/>
      <c r="L714" s="216"/>
    </row>
    <row r="715" spans="2:12" ht="16.5" customHeight="1" x14ac:dyDescent="0.2">
      <c r="B715" s="216"/>
      <c r="C715" s="216"/>
      <c r="D715" s="216"/>
      <c r="E715" s="216"/>
      <c r="F715" s="216"/>
      <c r="J715" s="216"/>
      <c r="K715" s="216"/>
      <c r="L715" s="216"/>
    </row>
    <row r="716" spans="2:12" ht="16.5" customHeight="1" x14ac:dyDescent="0.2">
      <c r="B716" s="216"/>
      <c r="C716" s="216"/>
      <c r="D716" s="216"/>
      <c r="E716" s="216"/>
      <c r="F716" s="216"/>
      <c r="J716" s="216"/>
      <c r="K716" s="216"/>
      <c r="L716" s="216"/>
    </row>
    <row r="717" spans="2:12" ht="16.5" customHeight="1" x14ac:dyDescent="0.2">
      <c r="B717" s="216"/>
      <c r="C717" s="216"/>
      <c r="D717" s="216"/>
      <c r="E717" s="216"/>
      <c r="F717" s="216"/>
      <c r="J717" s="216"/>
      <c r="K717" s="216"/>
      <c r="L717" s="216"/>
    </row>
    <row r="718" spans="2:12" ht="16.5" customHeight="1" x14ac:dyDescent="0.2">
      <c r="B718" s="216"/>
      <c r="C718" s="216"/>
      <c r="D718" s="216"/>
      <c r="E718" s="216"/>
      <c r="F718" s="216"/>
      <c r="J718" s="216"/>
      <c r="K718" s="216"/>
      <c r="L718" s="216"/>
    </row>
    <row r="719" spans="2:12" ht="16.5" customHeight="1" x14ac:dyDescent="0.2">
      <c r="B719" s="216"/>
      <c r="C719" s="216"/>
      <c r="D719" s="216"/>
      <c r="E719" s="216"/>
      <c r="F719" s="216"/>
      <c r="J719" s="216"/>
      <c r="K719" s="216"/>
      <c r="L719" s="216"/>
    </row>
    <row r="720" spans="2:12" ht="16.5" customHeight="1" x14ac:dyDescent="0.2">
      <c r="B720" s="216"/>
      <c r="C720" s="216"/>
      <c r="D720" s="216"/>
      <c r="E720" s="216"/>
      <c r="F720" s="216"/>
      <c r="J720" s="216"/>
      <c r="K720" s="216"/>
      <c r="L720" s="216"/>
    </row>
    <row r="721" spans="2:12" ht="16.5" customHeight="1" x14ac:dyDescent="0.2">
      <c r="B721" s="216"/>
      <c r="C721" s="216"/>
      <c r="D721" s="216"/>
      <c r="E721" s="216"/>
      <c r="F721" s="216"/>
      <c r="J721" s="216"/>
      <c r="K721" s="216"/>
      <c r="L721" s="216"/>
    </row>
    <row r="722" spans="2:12" ht="16.5" customHeight="1" x14ac:dyDescent="0.2">
      <c r="B722" s="216"/>
      <c r="C722" s="216"/>
      <c r="D722" s="216"/>
      <c r="E722" s="216"/>
      <c r="F722" s="216"/>
      <c r="J722" s="216"/>
      <c r="K722" s="216"/>
      <c r="L722" s="216"/>
    </row>
    <row r="723" spans="2:12" ht="16.5" customHeight="1" x14ac:dyDescent="0.2">
      <c r="B723" s="216"/>
      <c r="C723" s="216"/>
      <c r="D723" s="216"/>
      <c r="E723" s="216"/>
      <c r="F723" s="216"/>
      <c r="J723" s="216"/>
      <c r="K723" s="216"/>
      <c r="L723" s="216"/>
    </row>
    <row r="724" spans="2:12" ht="16.5" customHeight="1" x14ac:dyDescent="0.2">
      <c r="B724" s="216"/>
      <c r="C724" s="216"/>
      <c r="D724" s="216"/>
      <c r="E724" s="216"/>
      <c r="F724" s="216"/>
      <c r="J724" s="216"/>
      <c r="K724" s="216"/>
      <c r="L724" s="216"/>
    </row>
    <row r="725" spans="2:12" ht="16.5" customHeight="1" x14ac:dyDescent="0.2">
      <c r="B725" s="216"/>
      <c r="C725" s="216"/>
      <c r="D725" s="216"/>
      <c r="E725" s="216"/>
      <c r="F725" s="216"/>
      <c r="J725" s="216"/>
      <c r="K725" s="216"/>
      <c r="L725" s="216"/>
    </row>
    <row r="726" spans="2:12" ht="16.5" customHeight="1" x14ac:dyDescent="0.2">
      <c r="B726" s="216"/>
      <c r="C726" s="216"/>
      <c r="D726" s="216"/>
      <c r="E726" s="216"/>
      <c r="F726" s="216"/>
      <c r="J726" s="216"/>
      <c r="K726" s="216"/>
      <c r="L726" s="216"/>
    </row>
    <row r="727" spans="2:12" ht="16.5" customHeight="1" x14ac:dyDescent="0.2">
      <c r="B727" s="216"/>
      <c r="C727" s="216"/>
      <c r="D727" s="216"/>
      <c r="E727" s="216"/>
      <c r="F727" s="216"/>
      <c r="J727" s="216"/>
      <c r="K727" s="216"/>
      <c r="L727" s="216"/>
    </row>
    <row r="728" spans="2:12" ht="16.5" customHeight="1" x14ac:dyDescent="0.2">
      <c r="B728" s="216"/>
      <c r="C728" s="216"/>
      <c r="D728" s="216"/>
      <c r="E728" s="216"/>
      <c r="F728" s="216"/>
      <c r="J728" s="216"/>
      <c r="K728" s="216"/>
      <c r="L728" s="216"/>
    </row>
    <row r="729" spans="2:12" ht="16.5" customHeight="1" x14ac:dyDescent="0.2">
      <c r="B729" s="216"/>
      <c r="C729" s="216"/>
      <c r="D729" s="216"/>
      <c r="E729" s="216"/>
      <c r="F729" s="216"/>
      <c r="J729" s="216"/>
      <c r="K729" s="216"/>
      <c r="L729" s="216"/>
    </row>
    <row r="730" spans="2:12" ht="16.5" customHeight="1" x14ac:dyDescent="0.2">
      <c r="B730" s="216"/>
      <c r="C730" s="216"/>
      <c r="D730" s="216"/>
      <c r="E730" s="216"/>
      <c r="F730" s="216"/>
      <c r="J730" s="216"/>
      <c r="K730" s="216"/>
      <c r="L730" s="216"/>
    </row>
    <row r="731" spans="2:12" ht="16.5" customHeight="1" x14ac:dyDescent="0.2">
      <c r="B731" s="216"/>
      <c r="C731" s="216"/>
      <c r="D731" s="216"/>
      <c r="E731" s="216"/>
      <c r="F731" s="216"/>
      <c r="J731" s="216"/>
      <c r="K731" s="216"/>
      <c r="L731" s="216"/>
    </row>
    <row r="732" spans="2:12" ht="16.5" customHeight="1" x14ac:dyDescent="0.2">
      <c r="B732" s="216"/>
      <c r="C732" s="216"/>
      <c r="D732" s="216"/>
      <c r="E732" s="216"/>
      <c r="F732" s="216"/>
      <c r="J732" s="216"/>
      <c r="K732" s="216"/>
      <c r="L732" s="216"/>
    </row>
    <row r="733" spans="2:12" ht="16.5" customHeight="1" x14ac:dyDescent="0.2">
      <c r="B733" s="216"/>
      <c r="C733" s="216"/>
      <c r="D733" s="216"/>
      <c r="E733" s="216"/>
      <c r="F733" s="216"/>
      <c r="J733" s="216"/>
      <c r="K733" s="216"/>
      <c r="L733" s="216"/>
    </row>
    <row r="734" spans="2:12" ht="16.5" customHeight="1" x14ac:dyDescent="0.2">
      <c r="B734" s="216"/>
      <c r="C734" s="216"/>
      <c r="D734" s="216"/>
      <c r="E734" s="216"/>
      <c r="F734" s="216"/>
      <c r="J734" s="216"/>
      <c r="K734" s="216"/>
      <c r="L734" s="216"/>
    </row>
    <row r="735" spans="2:12" ht="16.5" customHeight="1" x14ac:dyDescent="0.2">
      <c r="B735" s="216"/>
      <c r="C735" s="216"/>
      <c r="D735" s="216"/>
      <c r="E735" s="216"/>
      <c r="F735" s="216"/>
      <c r="J735" s="216"/>
      <c r="K735" s="216"/>
      <c r="L735" s="216"/>
    </row>
    <row r="736" spans="2:12" ht="16.5" customHeight="1" x14ac:dyDescent="0.2">
      <c r="B736" s="216"/>
      <c r="C736" s="216"/>
      <c r="D736" s="216"/>
      <c r="E736" s="216"/>
      <c r="F736" s="216"/>
      <c r="J736" s="216"/>
      <c r="K736" s="216"/>
      <c r="L736" s="216"/>
    </row>
    <row r="737" spans="2:12" ht="16.5" customHeight="1" x14ac:dyDescent="0.2">
      <c r="B737" s="216"/>
      <c r="C737" s="216"/>
      <c r="D737" s="216"/>
      <c r="E737" s="216"/>
      <c r="F737" s="216"/>
      <c r="J737" s="216"/>
      <c r="K737" s="216"/>
      <c r="L737" s="216"/>
    </row>
    <row r="738" spans="2:12" ht="16.5" customHeight="1" x14ac:dyDescent="0.2">
      <c r="B738" s="216"/>
      <c r="C738" s="216"/>
      <c r="D738" s="216"/>
      <c r="E738" s="216"/>
      <c r="F738" s="216"/>
      <c r="J738" s="216"/>
      <c r="K738" s="216"/>
      <c r="L738" s="216"/>
    </row>
    <row r="739" spans="2:12" ht="16.5" customHeight="1" x14ac:dyDescent="0.2">
      <c r="B739" s="216"/>
      <c r="C739" s="216"/>
      <c r="D739" s="216"/>
      <c r="E739" s="216"/>
      <c r="F739" s="216"/>
      <c r="J739" s="216"/>
      <c r="K739" s="216"/>
      <c r="L739" s="216"/>
    </row>
    <row r="740" spans="2:12" ht="16.5" customHeight="1" x14ac:dyDescent="0.2">
      <c r="B740" s="216"/>
      <c r="C740" s="216"/>
      <c r="D740" s="216"/>
      <c r="E740" s="216"/>
      <c r="F740" s="216"/>
      <c r="J740" s="216"/>
      <c r="K740" s="216"/>
      <c r="L740" s="216"/>
    </row>
    <row r="741" spans="2:12" ht="16.5" customHeight="1" x14ac:dyDescent="0.2">
      <c r="B741" s="216"/>
      <c r="C741" s="216"/>
      <c r="D741" s="216"/>
      <c r="E741" s="216"/>
      <c r="F741" s="216"/>
      <c r="J741" s="216"/>
      <c r="K741" s="216"/>
      <c r="L741" s="216"/>
    </row>
    <row r="742" spans="2:12" ht="16.5" customHeight="1" x14ac:dyDescent="0.2">
      <c r="B742" s="216"/>
      <c r="C742" s="216"/>
      <c r="D742" s="216"/>
      <c r="E742" s="216"/>
      <c r="F742" s="216"/>
      <c r="J742" s="216"/>
      <c r="K742" s="216"/>
      <c r="L742" s="216"/>
    </row>
    <row r="743" spans="2:12" ht="16.5" customHeight="1" x14ac:dyDescent="0.2">
      <c r="B743" s="216"/>
      <c r="C743" s="216"/>
      <c r="D743" s="216"/>
      <c r="E743" s="216"/>
      <c r="F743" s="216"/>
      <c r="J743" s="216"/>
      <c r="K743" s="216"/>
      <c r="L743" s="216"/>
    </row>
    <row r="744" spans="2:12" ht="16.5" customHeight="1" x14ac:dyDescent="0.2">
      <c r="B744" s="216"/>
      <c r="C744" s="216"/>
      <c r="D744" s="216"/>
      <c r="E744" s="216"/>
      <c r="F744" s="216"/>
      <c r="J744" s="216"/>
      <c r="K744" s="216"/>
      <c r="L744" s="216"/>
    </row>
    <row r="745" spans="2:12" ht="16.5" customHeight="1" x14ac:dyDescent="0.2">
      <c r="B745" s="216"/>
      <c r="C745" s="216"/>
      <c r="D745" s="216"/>
      <c r="E745" s="216"/>
      <c r="F745" s="216"/>
      <c r="J745" s="216"/>
      <c r="K745" s="216"/>
      <c r="L745" s="216"/>
    </row>
    <row r="746" spans="2:12" ht="16.5" customHeight="1" x14ac:dyDescent="0.2">
      <c r="B746" s="216"/>
      <c r="C746" s="216"/>
      <c r="D746" s="216"/>
      <c r="E746" s="216"/>
      <c r="F746" s="216"/>
      <c r="J746" s="216"/>
      <c r="K746" s="216"/>
      <c r="L746" s="216"/>
    </row>
    <row r="747" spans="2:12" ht="16.5" customHeight="1" x14ac:dyDescent="0.2">
      <c r="B747" s="216"/>
      <c r="C747" s="216"/>
      <c r="D747" s="216"/>
      <c r="E747" s="216"/>
      <c r="F747" s="216"/>
      <c r="J747" s="216"/>
      <c r="K747" s="216"/>
      <c r="L747" s="216"/>
    </row>
    <row r="748" spans="2:12" ht="16.5" customHeight="1" x14ac:dyDescent="0.2">
      <c r="B748" s="216"/>
      <c r="C748" s="216"/>
      <c r="D748" s="216"/>
      <c r="E748" s="216"/>
      <c r="F748" s="216"/>
      <c r="J748" s="216"/>
      <c r="K748" s="216"/>
      <c r="L748" s="216"/>
    </row>
    <row r="749" spans="2:12" ht="16.5" customHeight="1" x14ac:dyDescent="0.2">
      <c r="B749" s="216"/>
      <c r="C749" s="216"/>
      <c r="D749" s="216"/>
      <c r="E749" s="216"/>
      <c r="F749" s="216"/>
      <c r="J749" s="216"/>
      <c r="K749" s="216"/>
      <c r="L749" s="216"/>
    </row>
    <row r="750" spans="2:12" ht="16.5" customHeight="1" x14ac:dyDescent="0.2">
      <c r="B750" s="216"/>
      <c r="C750" s="216"/>
      <c r="D750" s="216"/>
      <c r="E750" s="216"/>
      <c r="F750" s="216"/>
      <c r="J750" s="216"/>
      <c r="K750" s="216"/>
      <c r="L750" s="216"/>
    </row>
    <row r="751" spans="2:12" ht="16.5" customHeight="1" x14ac:dyDescent="0.2">
      <c r="B751" s="216"/>
      <c r="C751" s="216"/>
      <c r="D751" s="216"/>
      <c r="E751" s="216"/>
      <c r="F751" s="216"/>
      <c r="J751" s="216"/>
      <c r="K751" s="216"/>
      <c r="L751" s="216"/>
    </row>
    <row r="752" spans="2:12" ht="16.5" customHeight="1" x14ac:dyDescent="0.2">
      <c r="B752" s="216"/>
      <c r="C752" s="216"/>
      <c r="D752" s="216"/>
      <c r="E752" s="216"/>
      <c r="F752" s="216"/>
      <c r="J752" s="216"/>
      <c r="K752" s="216"/>
      <c r="L752" s="216"/>
    </row>
    <row r="753" spans="2:12" ht="16.5" customHeight="1" x14ac:dyDescent="0.2">
      <c r="B753" s="216"/>
      <c r="C753" s="216"/>
      <c r="D753" s="216"/>
      <c r="E753" s="216"/>
      <c r="F753" s="216"/>
      <c r="J753" s="216"/>
      <c r="K753" s="216"/>
      <c r="L753" s="216"/>
    </row>
    <row r="754" spans="2:12" ht="16.5" customHeight="1" x14ac:dyDescent="0.2">
      <c r="B754" s="216"/>
      <c r="C754" s="216"/>
      <c r="D754" s="216"/>
      <c r="E754" s="216"/>
      <c r="F754" s="216"/>
      <c r="J754" s="216"/>
      <c r="K754" s="216"/>
      <c r="L754" s="216"/>
    </row>
    <row r="755" spans="2:12" ht="16.5" customHeight="1" x14ac:dyDescent="0.2">
      <c r="B755" s="216"/>
      <c r="C755" s="216"/>
      <c r="D755" s="216"/>
      <c r="E755" s="216"/>
      <c r="F755" s="216"/>
      <c r="J755" s="216"/>
      <c r="K755" s="216"/>
      <c r="L755" s="216"/>
    </row>
    <row r="756" spans="2:12" ht="16.5" customHeight="1" x14ac:dyDescent="0.2">
      <c r="B756" s="216"/>
      <c r="C756" s="216"/>
      <c r="D756" s="216"/>
      <c r="E756" s="216"/>
      <c r="F756" s="216"/>
      <c r="J756" s="216"/>
      <c r="K756" s="216"/>
      <c r="L756" s="216"/>
    </row>
    <row r="757" spans="2:12" ht="16.5" customHeight="1" x14ac:dyDescent="0.2">
      <c r="B757" s="216"/>
      <c r="C757" s="216"/>
      <c r="D757" s="216"/>
      <c r="E757" s="216"/>
      <c r="F757" s="216"/>
      <c r="J757" s="216"/>
      <c r="K757" s="216"/>
      <c r="L757" s="216"/>
    </row>
    <row r="758" spans="2:12" ht="16.5" customHeight="1" x14ac:dyDescent="0.2">
      <c r="B758" s="216"/>
      <c r="C758" s="216"/>
      <c r="D758" s="216"/>
      <c r="E758" s="216"/>
      <c r="F758" s="216"/>
      <c r="J758" s="216"/>
      <c r="K758" s="216"/>
      <c r="L758" s="216"/>
    </row>
    <row r="759" spans="2:12" ht="16.5" customHeight="1" x14ac:dyDescent="0.2">
      <c r="B759" s="216"/>
      <c r="C759" s="216"/>
      <c r="D759" s="216"/>
      <c r="E759" s="216"/>
      <c r="F759" s="216"/>
      <c r="J759" s="216"/>
      <c r="K759" s="216"/>
      <c r="L759" s="216"/>
    </row>
    <row r="760" spans="2:12" ht="16.5" customHeight="1" x14ac:dyDescent="0.2">
      <c r="B760" s="216"/>
      <c r="C760" s="216"/>
      <c r="D760" s="216"/>
      <c r="E760" s="216"/>
      <c r="F760" s="216"/>
      <c r="J760" s="216"/>
      <c r="K760" s="216"/>
      <c r="L760" s="216"/>
    </row>
    <row r="761" spans="2:12" ht="16.5" customHeight="1" x14ac:dyDescent="0.2">
      <c r="B761" s="216"/>
      <c r="C761" s="216"/>
      <c r="D761" s="216"/>
      <c r="E761" s="216"/>
      <c r="F761" s="216"/>
      <c r="J761" s="216"/>
      <c r="K761" s="216"/>
      <c r="L761" s="216"/>
    </row>
    <row r="762" spans="2:12" ht="16.5" customHeight="1" x14ac:dyDescent="0.2">
      <c r="B762" s="216"/>
      <c r="C762" s="216"/>
      <c r="D762" s="216"/>
      <c r="E762" s="216"/>
      <c r="F762" s="216"/>
      <c r="J762" s="216"/>
      <c r="K762" s="216"/>
      <c r="L762" s="216"/>
    </row>
    <row r="763" spans="2:12" ht="16.5" customHeight="1" x14ac:dyDescent="0.2">
      <c r="B763" s="216"/>
      <c r="C763" s="216"/>
      <c r="D763" s="216"/>
      <c r="E763" s="216"/>
      <c r="F763" s="216"/>
      <c r="J763" s="216"/>
      <c r="K763" s="216"/>
      <c r="L763" s="216"/>
    </row>
    <row r="764" spans="2:12" ht="16.5" customHeight="1" x14ac:dyDescent="0.2">
      <c r="B764" s="216"/>
      <c r="C764" s="216"/>
      <c r="D764" s="216"/>
      <c r="E764" s="216"/>
      <c r="F764" s="216"/>
      <c r="J764" s="216"/>
      <c r="K764" s="216"/>
      <c r="L764" s="216"/>
    </row>
    <row r="765" spans="2:12" ht="16.5" customHeight="1" x14ac:dyDescent="0.2">
      <c r="B765" s="216"/>
      <c r="C765" s="216"/>
      <c r="D765" s="216"/>
      <c r="E765" s="216"/>
      <c r="F765" s="216"/>
      <c r="J765" s="216"/>
      <c r="K765" s="216"/>
      <c r="L765" s="216"/>
    </row>
    <row r="766" spans="2:12" ht="16.5" customHeight="1" x14ac:dyDescent="0.2">
      <c r="B766" s="216"/>
      <c r="C766" s="216"/>
      <c r="D766" s="216"/>
      <c r="E766" s="216"/>
      <c r="F766" s="216"/>
      <c r="J766" s="216"/>
      <c r="K766" s="216"/>
      <c r="L766" s="216"/>
    </row>
    <row r="767" spans="2:12" ht="16.5" customHeight="1" x14ac:dyDescent="0.2">
      <c r="B767" s="216"/>
      <c r="C767" s="216"/>
      <c r="D767" s="216"/>
      <c r="E767" s="216"/>
      <c r="F767" s="216"/>
      <c r="J767" s="216"/>
      <c r="K767" s="216"/>
      <c r="L767" s="216"/>
    </row>
    <row r="768" spans="2:12" ht="16.5" customHeight="1" x14ac:dyDescent="0.2">
      <c r="B768" s="216"/>
      <c r="C768" s="216"/>
      <c r="D768" s="216"/>
      <c r="E768" s="216"/>
      <c r="F768" s="216"/>
      <c r="J768" s="216"/>
      <c r="K768" s="216"/>
      <c r="L768" s="216"/>
    </row>
    <row r="769" spans="2:12" ht="16.5" customHeight="1" x14ac:dyDescent="0.2">
      <c r="B769" s="216"/>
      <c r="C769" s="216"/>
      <c r="D769" s="216"/>
      <c r="E769" s="216"/>
      <c r="F769" s="216"/>
      <c r="J769" s="216"/>
      <c r="K769" s="216"/>
      <c r="L769" s="216"/>
    </row>
    <row r="770" spans="2:12" ht="16.5" customHeight="1" x14ac:dyDescent="0.2">
      <c r="B770" s="216"/>
      <c r="C770" s="216"/>
      <c r="D770" s="216"/>
      <c r="E770" s="216"/>
      <c r="F770" s="216"/>
      <c r="J770" s="216"/>
      <c r="K770" s="216"/>
      <c r="L770" s="216"/>
    </row>
    <row r="771" spans="2:12" ht="16.5" customHeight="1" x14ac:dyDescent="0.2">
      <c r="B771" s="216"/>
      <c r="C771" s="216"/>
      <c r="D771" s="216"/>
      <c r="E771" s="216"/>
      <c r="F771" s="216"/>
      <c r="J771" s="216"/>
      <c r="K771" s="216"/>
      <c r="L771" s="216"/>
    </row>
    <row r="772" spans="2:12" ht="16.5" customHeight="1" x14ac:dyDescent="0.2">
      <c r="B772" s="216"/>
      <c r="C772" s="216"/>
      <c r="D772" s="216"/>
      <c r="E772" s="216"/>
      <c r="F772" s="216"/>
      <c r="J772" s="216"/>
      <c r="K772" s="216"/>
      <c r="L772" s="216"/>
    </row>
    <row r="773" spans="2:12" ht="16.5" customHeight="1" x14ac:dyDescent="0.2">
      <c r="B773" s="216"/>
      <c r="C773" s="216"/>
      <c r="D773" s="216"/>
      <c r="E773" s="216"/>
      <c r="F773" s="216"/>
      <c r="J773" s="216"/>
      <c r="K773" s="216"/>
      <c r="L773" s="216"/>
    </row>
    <row r="774" spans="2:12" ht="16.5" customHeight="1" x14ac:dyDescent="0.2">
      <c r="B774" s="216"/>
      <c r="C774" s="216"/>
      <c r="D774" s="216"/>
      <c r="E774" s="216"/>
      <c r="F774" s="216"/>
      <c r="J774" s="216"/>
      <c r="K774" s="216"/>
      <c r="L774" s="216"/>
    </row>
    <row r="775" spans="2:12" ht="16.5" customHeight="1" x14ac:dyDescent="0.2">
      <c r="B775" s="216"/>
      <c r="C775" s="216"/>
      <c r="D775" s="216"/>
      <c r="E775" s="216"/>
      <c r="F775" s="216"/>
      <c r="J775" s="216"/>
      <c r="K775" s="216"/>
      <c r="L775" s="216"/>
    </row>
    <row r="776" spans="2:12" ht="16.5" customHeight="1" x14ac:dyDescent="0.2">
      <c r="B776" s="216"/>
      <c r="C776" s="216"/>
      <c r="D776" s="216"/>
      <c r="E776" s="216"/>
      <c r="F776" s="216"/>
      <c r="J776" s="216"/>
      <c r="K776" s="216"/>
      <c r="L776" s="216"/>
    </row>
    <row r="777" spans="2:12" ht="16.5" customHeight="1" x14ac:dyDescent="0.2">
      <c r="B777" s="216"/>
      <c r="C777" s="216"/>
      <c r="D777" s="216"/>
      <c r="E777" s="216"/>
      <c r="F777" s="216"/>
      <c r="J777" s="216"/>
      <c r="K777" s="216"/>
      <c r="L777" s="216"/>
    </row>
    <row r="778" spans="2:12" ht="16.5" customHeight="1" x14ac:dyDescent="0.2">
      <c r="B778" s="216"/>
      <c r="C778" s="216"/>
      <c r="D778" s="216"/>
      <c r="E778" s="216"/>
      <c r="F778" s="216"/>
      <c r="J778" s="216"/>
      <c r="K778" s="216"/>
      <c r="L778" s="216"/>
    </row>
    <row r="779" spans="2:12" ht="16.5" customHeight="1" x14ac:dyDescent="0.2">
      <c r="B779" s="216"/>
      <c r="C779" s="216"/>
      <c r="D779" s="216"/>
      <c r="E779" s="216"/>
      <c r="F779" s="216"/>
      <c r="J779" s="216"/>
      <c r="K779" s="216"/>
      <c r="L779" s="216"/>
    </row>
    <row r="780" spans="2:12" ht="16.5" customHeight="1" x14ac:dyDescent="0.2">
      <c r="B780" s="216"/>
      <c r="C780" s="216"/>
      <c r="D780" s="216"/>
      <c r="E780" s="216"/>
      <c r="F780" s="216"/>
      <c r="J780" s="216"/>
      <c r="K780" s="216"/>
      <c r="L780" s="216"/>
    </row>
    <row r="781" spans="2:12" ht="16.5" customHeight="1" x14ac:dyDescent="0.2">
      <c r="B781" s="216"/>
      <c r="C781" s="216"/>
      <c r="D781" s="216"/>
      <c r="E781" s="216"/>
      <c r="F781" s="216"/>
      <c r="J781" s="216"/>
      <c r="K781" s="216"/>
      <c r="L781" s="216"/>
    </row>
    <row r="782" spans="2:12" ht="16.5" customHeight="1" x14ac:dyDescent="0.2">
      <c r="B782" s="216"/>
      <c r="C782" s="216"/>
      <c r="D782" s="216"/>
      <c r="E782" s="216"/>
      <c r="F782" s="216"/>
      <c r="J782" s="216"/>
      <c r="K782" s="216"/>
      <c r="L782" s="216"/>
    </row>
    <row r="783" spans="2:12" ht="16.5" customHeight="1" x14ac:dyDescent="0.2">
      <c r="B783" s="216"/>
      <c r="C783" s="216"/>
      <c r="D783" s="216"/>
      <c r="E783" s="216"/>
      <c r="F783" s="216"/>
      <c r="J783" s="216"/>
      <c r="K783" s="216"/>
      <c r="L783" s="216"/>
    </row>
    <row r="784" spans="2:12" ht="16.5" customHeight="1" x14ac:dyDescent="0.2">
      <c r="B784" s="216"/>
      <c r="C784" s="216"/>
      <c r="D784" s="216"/>
      <c r="E784" s="216"/>
      <c r="F784" s="216"/>
      <c r="J784" s="216"/>
      <c r="K784" s="216"/>
      <c r="L784" s="216"/>
    </row>
    <row r="785" spans="2:12" ht="16.5" customHeight="1" x14ac:dyDescent="0.2">
      <c r="B785" s="216"/>
      <c r="C785" s="216"/>
      <c r="D785" s="216"/>
      <c r="E785" s="216"/>
      <c r="F785" s="216"/>
      <c r="J785" s="216"/>
      <c r="K785" s="216"/>
      <c r="L785" s="216"/>
    </row>
    <row r="786" spans="2:12" ht="16.5" customHeight="1" x14ac:dyDescent="0.2">
      <c r="B786" s="216"/>
      <c r="C786" s="216"/>
      <c r="D786" s="216"/>
      <c r="E786" s="216"/>
      <c r="F786" s="216"/>
      <c r="J786" s="216"/>
      <c r="K786" s="216"/>
      <c r="L786" s="216"/>
    </row>
    <row r="787" spans="2:12" ht="16.5" customHeight="1" x14ac:dyDescent="0.2">
      <c r="B787" s="216"/>
      <c r="C787" s="216"/>
      <c r="D787" s="216"/>
      <c r="E787" s="216"/>
      <c r="F787" s="216"/>
      <c r="J787" s="216"/>
      <c r="K787" s="216"/>
      <c r="L787" s="216"/>
    </row>
    <row r="788" spans="2:12" ht="16.5" customHeight="1" x14ac:dyDescent="0.2">
      <c r="B788" s="216"/>
      <c r="C788" s="216"/>
      <c r="D788" s="216"/>
      <c r="E788" s="216"/>
      <c r="F788" s="216"/>
      <c r="J788" s="216"/>
      <c r="K788" s="216"/>
      <c r="L788" s="216"/>
    </row>
    <row r="789" spans="2:12" ht="16.5" customHeight="1" x14ac:dyDescent="0.2">
      <c r="B789" s="216"/>
      <c r="C789" s="216"/>
      <c r="D789" s="216"/>
      <c r="E789" s="216"/>
      <c r="F789" s="216"/>
      <c r="J789" s="216"/>
      <c r="K789" s="216"/>
      <c r="L789" s="216"/>
    </row>
    <row r="790" spans="2:12" ht="16.5" customHeight="1" x14ac:dyDescent="0.2">
      <c r="B790" s="216"/>
      <c r="C790" s="216"/>
      <c r="D790" s="216"/>
      <c r="E790" s="216"/>
      <c r="F790" s="216"/>
      <c r="J790" s="216"/>
      <c r="K790" s="216"/>
      <c r="L790" s="216"/>
    </row>
    <row r="791" spans="2:12" ht="16.5" customHeight="1" x14ac:dyDescent="0.2">
      <c r="B791" s="216"/>
      <c r="C791" s="216"/>
      <c r="D791" s="216"/>
      <c r="E791" s="216"/>
      <c r="F791" s="216"/>
      <c r="J791" s="216"/>
      <c r="K791" s="216"/>
      <c r="L791" s="216"/>
    </row>
    <row r="792" spans="2:12" ht="16.5" customHeight="1" x14ac:dyDescent="0.2">
      <c r="B792" s="216"/>
      <c r="C792" s="216"/>
      <c r="D792" s="216"/>
      <c r="E792" s="216"/>
      <c r="F792" s="216"/>
      <c r="J792" s="216"/>
      <c r="K792" s="216"/>
      <c r="L792" s="216"/>
    </row>
    <row r="793" spans="2:12" ht="16.5" customHeight="1" x14ac:dyDescent="0.2">
      <c r="B793" s="216"/>
      <c r="C793" s="216"/>
      <c r="D793" s="216"/>
      <c r="E793" s="216"/>
      <c r="F793" s="216"/>
      <c r="J793" s="216"/>
      <c r="K793" s="216"/>
      <c r="L793" s="216"/>
    </row>
    <row r="794" spans="2:12" ht="16.5" customHeight="1" x14ac:dyDescent="0.2">
      <c r="B794" s="216"/>
      <c r="C794" s="216"/>
      <c r="D794" s="216"/>
      <c r="E794" s="216"/>
      <c r="F794" s="216"/>
      <c r="J794" s="216"/>
      <c r="K794" s="216"/>
      <c r="L794" s="216"/>
    </row>
    <row r="795" spans="2:12" ht="16.5" customHeight="1" x14ac:dyDescent="0.2">
      <c r="B795" s="216"/>
      <c r="C795" s="216"/>
      <c r="D795" s="216"/>
      <c r="E795" s="216"/>
      <c r="F795" s="216"/>
      <c r="J795" s="216"/>
      <c r="K795" s="216"/>
      <c r="L795" s="216"/>
    </row>
    <row r="796" spans="2:12" ht="16.5" customHeight="1" x14ac:dyDescent="0.2">
      <c r="B796" s="216"/>
      <c r="C796" s="216"/>
      <c r="D796" s="216"/>
      <c r="E796" s="216"/>
      <c r="F796" s="216"/>
      <c r="J796" s="216"/>
      <c r="K796" s="216"/>
      <c r="L796" s="216"/>
    </row>
    <row r="797" spans="2:12" ht="16.5" customHeight="1" x14ac:dyDescent="0.2">
      <c r="B797" s="216"/>
      <c r="C797" s="216"/>
      <c r="D797" s="216"/>
      <c r="E797" s="216"/>
      <c r="F797" s="216"/>
      <c r="J797" s="216"/>
      <c r="K797" s="216"/>
      <c r="L797" s="216"/>
    </row>
    <row r="798" spans="2:12" ht="16.5" customHeight="1" x14ac:dyDescent="0.2">
      <c r="B798" s="216"/>
      <c r="C798" s="216"/>
      <c r="D798" s="216"/>
      <c r="E798" s="216"/>
      <c r="F798" s="216"/>
      <c r="J798" s="216"/>
      <c r="K798" s="216"/>
      <c r="L798" s="216"/>
    </row>
    <row r="799" spans="2:12" ht="16.5" customHeight="1" x14ac:dyDescent="0.2">
      <c r="B799" s="216"/>
      <c r="C799" s="216"/>
      <c r="D799" s="216"/>
      <c r="E799" s="216"/>
      <c r="F799" s="216"/>
      <c r="J799" s="216"/>
      <c r="K799" s="216"/>
      <c r="L799" s="216"/>
    </row>
    <row r="800" spans="2:12" ht="16.5" customHeight="1" x14ac:dyDescent="0.2">
      <c r="B800" s="216"/>
      <c r="C800" s="216"/>
      <c r="D800" s="216"/>
      <c r="E800" s="216"/>
      <c r="F800" s="216"/>
      <c r="J800" s="216"/>
      <c r="K800" s="216"/>
      <c r="L800" s="216"/>
    </row>
    <row r="801" spans="2:12" ht="16.5" customHeight="1" x14ac:dyDescent="0.2">
      <c r="B801" s="216"/>
      <c r="C801" s="216"/>
      <c r="D801" s="216"/>
      <c r="E801" s="216"/>
      <c r="F801" s="216"/>
      <c r="J801" s="216"/>
      <c r="K801" s="216"/>
      <c r="L801" s="216"/>
    </row>
    <row r="802" spans="2:12" ht="16.5" customHeight="1" x14ac:dyDescent="0.2">
      <c r="B802" s="216"/>
      <c r="C802" s="216"/>
      <c r="D802" s="216"/>
      <c r="E802" s="216"/>
      <c r="F802" s="216"/>
      <c r="J802" s="216"/>
      <c r="K802" s="216"/>
      <c r="L802" s="216"/>
    </row>
    <row r="803" spans="2:12" ht="16.5" customHeight="1" x14ac:dyDescent="0.2">
      <c r="B803" s="216"/>
      <c r="C803" s="216"/>
      <c r="D803" s="216"/>
      <c r="E803" s="216"/>
      <c r="F803" s="216"/>
      <c r="J803" s="216"/>
      <c r="K803" s="216"/>
      <c r="L803" s="216"/>
    </row>
    <row r="804" spans="2:12" ht="16.5" customHeight="1" x14ac:dyDescent="0.2">
      <c r="B804" s="216"/>
      <c r="C804" s="216"/>
      <c r="D804" s="216"/>
      <c r="E804" s="216"/>
      <c r="F804" s="216"/>
      <c r="J804" s="216"/>
      <c r="K804" s="216"/>
      <c r="L804" s="216"/>
    </row>
    <row r="805" spans="2:12" ht="16.5" customHeight="1" x14ac:dyDescent="0.2">
      <c r="B805" s="216"/>
      <c r="C805" s="216"/>
      <c r="D805" s="216"/>
      <c r="E805" s="216"/>
      <c r="F805" s="216"/>
      <c r="J805" s="216"/>
      <c r="K805" s="216"/>
      <c r="L805" s="216"/>
    </row>
    <row r="806" spans="2:12" ht="16.5" customHeight="1" x14ac:dyDescent="0.2">
      <c r="B806" s="216"/>
      <c r="C806" s="216"/>
      <c r="D806" s="216"/>
      <c r="E806" s="216"/>
      <c r="F806" s="216"/>
      <c r="J806" s="216"/>
      <c r="K806" s="216"/>
      <c r="L806" s="216"/>
    </row>
    <row r="807" spans="2:12" ht="16.5" customHeight="1" x14ac:dyDescent="0.2">
      <c r="B807" s="216"/>
      <c r="C807" s="216"/>
      <c r="D807" s="216"/>
      <c r="E807" s="216"/>
      <c r="F807" s="216"/>
      <c r="J807" s="216"/>
      <c r="K807" s="216"/>
      <c r="L807" s="216"/>
    </row>
    <row r="808" spans="2:12" ht="16.5" customHeight="1" x14ac:dyDescent="0.2">
      <c r="B808" s="216"/>
      <c r="C808" s="216"/>
      <c r="D808" s="216"/>
      <c r="E808" s="216"/>
      <c r="F808" s="216"/>
      <c r="J808" s="216"/>
      <c r="K808" s="216"/>
      <c r="L808" s="216"/>
    </row>
    <row r="809" spans="2:12" ht="16.5" customHeight="1" x14ac:dyDescent="0.2">
      <c r="B809" s="216"/>
      <c r="C809" s="216"/>
      <c r="D809" s="216"/>
      <c r="E809" s="216"/>
      <c r="F809" s="216"/>
      <c r="J809" s="216"/>
      <c r="K809" s="216"/>
      <c r="L809" s="216"/>
    </row>
    <row r="810" spans="2:12" ht="16.5" customHeight="1" x14ac:dyDescent="0.2">
      <c r="B810" s="216"/>
      <c r="C810" s="216"/>
      <c r="D810" s="216"/>
      <c r="E810" s="216"/>
      <c r="F810" s="216"/>
      <c r="J810" s="216"/>
      <c r="K810" s="216"/>
      <c r="L810" s="216"/>
    </row>
    <row r="811" spans="2:12" ht="16.5" customHeight="1" x14ac:dyDescent="0.2">
      <c r="B811" s="216"/>
      <c r="C811" s="216"/>
      <c r="D811" s="216"/>
      <c r="E811" s="216"/>
      <c r="F811" s="216"/>
      <c r="J811" s="216"/>
      <c r="K811" s="216"/>
      <c r="L811" s="216"/>
    </row>
    <row r="812" spans="2:12" ht="16.5" customHeight="1" x14ac:dyDescent="0.2">
      <c r="B812" s="216"/>
      <c r="C812" s="216"/>
      <c r="D812" s="216"/>
      <c r="E812" s="216"/>
      <c r="F812" s="216"/>
      <c r="J812" s="216"/>
      <c r="K812" s="216"/>
      <c r="L812" s="216"/>
    </row>
    <row r="813" spans="2:12" ht="16.5" customHeight="1" x14ac:dyDescent="0.2">
      <c r="B813" s="216"/>
      <c r="C813" s="216"/>
      <c r="D813" s="216"/>
      <c r="E813" s="216"/>
      <c r="F813" s="216"/>
      <c r="J813" s="216"/>
      <c r="K813" s="216"/>
      <c r="L813" s="216"/>
    </row>
    <row r="814" spans="2:12" ht="16.5" customHeight="1" x14ac:dyDescent="0.2">
      <c r="B814" s="216"/>
      <c r="C814" s="216"/>
      <c r="D814" s="216"/>
      <c r="E814" s="216"/>
      <c r="F814" s="216"/>
      <c r="J814" s="216"/>
      <c r="K814" s="216"/>
      <c r="L814" s="216"/>
    </row>
    <row r="815" spans="2:12" ht="16.5" customHeight="1" x14ac:dyDescent="0.2">
      <c r="B815" s="216"/>
      <c r="C815" s="216"/>
      <c r="D815" s="216"/>
      <c r="E815" s="216"/>
      <c r="F815" s="216"/>
      <c r="J815" s="216"/>
      <c r="K815" s="216"/>
      <c r="L815" s="216"/>
    </row>
    <row r="816" spans="2:12" ht="16.5" customHeight="1" x14ac:dyDescent="0.2">
      <c r="B816" s="216"/>
      <c r="C816" s="216"/>
      <c r="D816" s="216"/>
      <c r="E816" s="216"/>
      <c r="F816" s="216"/>
      <c r="J816" s="216"/>
      <c r="K816" s="216"/>
      <c r="L816" s="216"/>
    </row>
    <row r="817" spans="2:12" ht="16.5" customHeight="1" x14ac:dyDescent="0.2">
      <c r="B817" s="216"/>
      <c r="C817" s="216"/>
      <c r="D817" s="216"/>
      <c r="E817" s="216"/>
      <c r="F817" s="216"/>
      <c r="J817" s="216"/>
      <c r="K817" s="216"/>
      <c r="L817" s="216"/>
    </row>
    <row r="818" spans="2:12" ht="16.5" customHeight="1" x14ac:dyDescent="0.2">
      <c r="B818" s="216"/>
      <c r="C818" s="216"/>
      <c r="D818" s="216"/>
      <c r="E818" s="216"/>
      <c r="F818" s="216"/>
      <c r="J818" s="216"/>
      <c r="K818" s="216"/>
      <c r="L818" s="216"/>
    </row>
    <row r="819" spans="2:12" ht="16.5" customHeight="1" x14ac:dyDescent="0.2">
      <c r="B819" s="216"/>
      <c r="C819" s="216"/>
      <c r="D819" s="216"/>
      <c r="E819" s="216"/>
      <c r="F819" s="216"/>
      <c r="J819" s="216"/>
      <c r="K819" s="216"/>
      <c r="L819" s="216"/>
    </row>
    <row r="820" spans="2:12" ht="16.5" customHeight="1" x14ac:dyDescent="0.2">
      <c r="B820" s="216"/>
      <c r="C820" s="216"/>
      <c r="D820" s="216"/>
      <c r="E820" s="216"/>
      <c r="F820" s="216"/>
      <c r="J820" s="216"/>
      <c r="K820" s="216"/>
      <c r="L820" s="216"/>
    </row>
    <row r="821" spans="2:12" ht="16.5" customHeight="1" x14ac:dyDescent="0.2">
      <c r="B821" s="216"/>
      <c r="C821" s="216"/>
      <c r="D821" s="216"/>
      <c r="E821" s="216"/>
      <c r="F821" s="216"/>
      <c r="J821" s="216"/>
      <c r="K821" s="216"/>
      <c r="L821" s="216"/>
    </row>
    <row r="822" spans="2:12" ht="16.5" customHeight="1" x14ac:dyDescent="0.2">
      <c r="B822" s="216"/>
      <c r="C822" s="216"/>
      <c r="D822" s="216"/>
      <c r="E822" s="216"/>
      <c r="F822" s="216"/>
      <c r="J822" s="216"/>
      <c r="K822" s="216"/>
      <c r="L822" s="216"/>
    </row>
    <row r="823" spans="2:12" ht="16.5" customHeight="1" x14ac:dyDescent="0.2">
      <c r="B823" s="216"/>
      <c r="C823" s="216"/>
      <c r="D823" s="216"/>
      <c r="E823" s="216"/>
      <c r="F823" s="216"/>
      <c r="J823" s="216"/>
      <c r="K823" s="216"/>
      <c r="L823" s="216"/>
    </row>
    <row r="824" spans="2:12" ht="16.5" customHeight="1" x14ac:dyDescent="0.2">
      <c r="B824" s="216"/>
      <c r="C824" s="216"/>
      <c r="D824" s="216"/>
      <c r="E824" s="216"/>
      <c r="F824" s="216"/>
      <c r="J824" s="216"/>
      <c r="K824" s="216"/>
      <c r="L824" s="216"/>
    </row>
    <row r="825" spans="2:12" ht="16.5" customHeight="1" x14ac:dyDescent="0.2">
      <c r="B825" s="216"/>
      <c r="C825" s="216"/>
      <c r="D825" s="216"/>
      <c r="E825" s="216"/>
      <c r="F825" s="216"/>
      <c r="J825" s="216"/>
      <c r="K825" s="216"/>
      <c r="L825" s="216"/>
    </row>
    <row r="826" spans="2:12" ht="16.5" customHeight="1" x14ac:dyDescent="0.2">
      <c r="B826" s="216"/>
      <c r="C826" s="216"/>
      <c r="D826" s="216"/>
      <c r="E826" s="216"/>
      <c r="F826" s="216"/>
      <c r="J826" s="216"/>
      <c r="K826" s="216"/>
      <c r="L826" s="216"/>
    </row>
    <row r="827" spans="2:12" ht="16.5" customHeight="1" x14ac:dyDescent="0.2">
      <c r="B827" s="216"/>
      <c r="C827" s="216"/>
      <c r="D827" s="216"/>
      <c r="E827" s="216"/>
      <c r="F827" s="216"/>
      <c r="J827" s="216"/>
      <c r="K827" s="216"/>
      <c r="L827" s="216"/>
    </row>
    <row r="828" spans="2:12" ht="16.5" customHeight="1" x14ac:dyDescent="0.2">
      <c r="B828" s="216"/>
      <c r="C828" s="216"/>
      <c r="D828" s="216"/>
      <c r="E828" s="216"/>
      <c r="F828" s="216"/>
      <c r="J828" s="216"/>
      <c r="K828" s="216"/>
      <c r="L828" s="216"/>
    </row>
    <row r="829" spans="2:12" ht="16.5" customHeight="1" x14ac:dyDescent="0.2">
      <c r="B829" s="216"/>
      <c r="C829" s="216"/>
      <c r="D829" s="216"/>
      <c r="E829" s="216"/>
      <c r="F829" s="216"/>
      <c r="J829" s="216"/>
      <c r="K829" s="216"/>
      <c r="L829" s="216"/>
    </row>
    <row r="830" spans="2:12" ht="16.5" customHeight="1" x14ac:dyDescent="0.2">
      <c r="B830" s="216"/>
      <c r="C830" s="216"/>
      <c r="D830" s="216"/>
      <c r="E830" s="216"/>
      <c r="F830" s="216"/>
      <c r="J830" s="216"/>
      <c r="K830" s="216"/>
      <c r="L830" s="216"/>
    </row>
    <row r="831" spans="2:12" ht="16.5" customHeight="1" x14ac:dyDescent="0.2">
      <c r="B831" s="216"/>
      <c r="C831" s="216"/>
      <c r="D831" s="216"/>
      <c r="E831" s="216"/>
      <c r="F831" s="216"/>
      <c r="J831" s="216"/>
      <c r="K831" s="216"/>
      <c r="L831" s="216"/>
    </row>
    <row r="832" spans="2:12" ht="16.5" customHeight="1" x14ac:dyDescent="0.2">
      <c r="B832" s="216"/>
      <c r="C832" s="216"/>
      <c r="D832" s="216"/>
      <c r="E832" s="216"/>
      <c r="F832" s="216"/>
      <c r="J832" s="216"/>
      <c r="K832" s="216"/>
      <c r="L832" s="216"/>
    </row>
    <row r="833" spans="2:12" ht="16.5" customHeight="1" x14ac:dyDescent="0.2">
      <c r="B833" s="216"/>
      <c r="C833" s="216"/>
      <c r="D833" s="216"/>
      <c r="E833" s="216"/>
      <c r="F833" s="216"/>
      <c r="J833" s="216"/>
      <c r="K833" s="216"/>
      <c r="L833" s="216"/>
    </row>
    <row r="834" spans="2:12" ht="16.5" customHeight="1" x14ac:dyDescent="0.2">
      <c r="B834" s="216"/>
      <c r="C834" s="216"/>
      <c r="D834" s="216"/>
      <c r="E834" s="216"/>
      <c r="F834" s="216"/>
      <c r="J834" s="216"/>
      <c r="K834" s="216"/>
      <c r="L834" s="216"/>
    </row>
    <row r="835" spans="2:12" ht="16.5" customHeight="1" x14ac:dyDescent="0.2">
      <c r="B835" s="216"/>
      <c r="C835" s="216"/>
      <c r="D835" s="216"/>
      <c r="E835" s="216"/>
      <c r="F835" s="216"/>
      <c r="J835" s="216"/>
      <c r="K835" s="216"/>
      <c r="L835" s="216"/>
    </row>
    <row r="836" spans="2:12" ht="16.5" customHeight="1" x14ac:dyDescent="0.2">
      <c r="B836" s="216"/>
      <c r="C836" s="216"/>
      <c r="D836" s="216"/>
      <c r="E836" s="216"/>
      <c r="F836" s="216"/>
      <c r="J836" s="216"/>
      <c r="K836" s="216"/>
      <c r="L836" s="216"/>
    </row>
    <row r="837" spans="2:12" ht="16.5" customHeight="1" x14ac:dyDescent="0.2">
      <c r="B837" s="216"/>
      <c r="C837" s="216"/>
      <c r="D837" s="216"/>
      <c r="E837" s="216"/>
      <c r="F837" s="216"/>
      <c r="J837" s="216"/>
      <c r="K837" s="216"/>
      <c r="L837" s="216"/>
    </row>
    <row r="838" spans="2:12" ht="16.5" customHeight="1" x14ac:dyDescent="0.2">
      <c r="B838" s="216"/>
      <c r="C838" s="216"/>
      <c r="D838" s="216"/>
      <c r="E838" s="216"/>
      <c r="F838" s="216"/>
      <c r="J838" s="216"/>
      <c r="K838" s="216"/>
      <c r="L838" s="216"/>
    </row>
    <row r="839" spans="2:12" ht="16.5" customHeight="1" x14ac:dyDescent="0.2">
      <c r="B839" s="216"/>
      <c r="C839" s="216"/>
      <c r="D839" s="216"/>
      <c r="E839" s="216"/>
      <c r="F839" s="216"/>
      <c r="J839" s="216"/>
      <c r="K839" s="216"/>
      <c r="L839" s="216"/>
    </row>
    <row r="840" spans="2:12" ht="16.5" customHeight="1" x14ac:dyDescent="0.2">
      <c r="B840" s="216"/>
      <c r="C840" s="216"/>
      <c r="D840" s="216"/>
      <c r="E840" s="216"/>
      <c r="F840" s="216"/>
      <c r="J840" s="216"/>
      <c r="K840" s="216"/>
      <c r="L840" s="216"/>
    </row>
    <row r="841" spans="2:12" ht="16.5" customHeight="1" x14ac:dyDescent="0.2">
      <c r="B841" s="216"/>
      <c r="C841" s="216"/>
      <c r="D841" s="216"/>
      <c r="E841" s="216"/>
      <c r="F841" s="216"/>
      <c r="J841" s="216"/>
      <c r="K841" s="216"/>
      <c r="L841" s="216"/>
    </row>
    <row r="842" spans="2:12" ht="16.5" customHeight="1" x14ac:dyDescent="0.2">
      <c r="B842" s="216"/>
      <c r="C842" s="216"/>
      <c r="D842" s="216"/>
      <c r="E842" s="216"/>
      <c r="F842" s="216"/>
      <c r="J842" s="216"/>
      <c r="K842" s="216"/>
      <c r="L842" s="216"/>
    </row>
    <row r="843" spans="2:12" ht="16.5" customHeight="1" x14ac:dyDescent="0.2">
      <c r="B843" s="216"/>
      <c r="C843" s="216"/>
      <c r="D843" s="216"/>
      <c r="E843" s="216"/>
      <c r="F843" s="216"/>
      <c r="J843" s="216"/>
      <c r="K843" s="216"/>
      <c r="L843" s="216"/>
    </row>
    <row r="844" spans="2:12" ht="16.5" customHeight="1" x14ac:dyDescent="0.2">
      <c r="B844" s="216"/>
      <c r="C844" s="216"/>
      <c r="D844" s="216"/>
      <c r="E844" s="216"/>
      <c r="F844" s="216"/>
      <c r="J844" s="216"/>
      <c r="K844" s="216"/>
      <c r="L844" s="216"/>
    </row>
    <row r="845" spans="2:12" ht="16.5" customHeight="1" x14ac:dyDescent="0.2">
      <c r="B845" s="216"/>
      <c r="C845" s="216"/>
      <c r="D845" s="216"/>
      <c r="E845" s="216"/>
      <c r="F845" s="216"/>
      <c r="J845" s="216"/>
      <c r="K845" s="216"/>
      <c r="L845" s="216"/>
    </row>
    <row r="846" spans="2:12" ht="16.5" customHeight="1" x14ac:dyDescent="0.2">
      <c r="B846" s="216"/>
      <c r="C846" s="216"/>
      <c r="D846" s="216"/>
      <c r="E846" s="216"/>
      <c r="F846" s="216"/>
      <c r="J846" s="216"/>
      <c r="K846" s="216"/>
      <c r="L846" s="216"/>
    </row>
    <row r="847" spans="2:12" ht="16.5" customHeight="1" x14ac:dyDescent="0.2">
      <c r="B847" s="216"/>
      <c r="C847" s="216"/>
      <c r="D847" s="216"/>
      <c r="E847" s="216"/>
      <c r="F847" s="216"/>
      <c r="J847" s="216"/>
      <c r="K847" s="216"/>
      <c r="L847" s="216"/>
    </row>
    <row r="848" spans="2:12" ht="16.5" customHeight="1" x14ac:dyDescent="0.2">
      <c r="B848" s="216"/>
      <c r="C848" s="216"/>
      <c r="D848" s="216"/>
      <c r="E848" s="216"/>
      <c r="F848" s="216"/>
      <c r="J848" s="216"/>
      <c r="K848" s="216"/>
      <c r="L848" s="216"/>
    </row>
    <row r="849" spans="2:12" ht="16.5" customHeight="1" x14ac:dyDescent="0.2">
      <c r="B849" s="216"/>
      <c r="C849" s="216"/>
      <c r="D849" s="216"/>
      <c r="E849" s="216"/>
      <c r="F849" s="216"/>
      <c r="J849" s="216"/>
      <c r="K849" s="216"/>
      <c r="L849" s="216"/>
    </row>
    <row r="850" spans="2:12" ht="16.5" customHeight="1" x14ac:dyDescent="0.2">
      <c r="B850" s="216"/>
      <c r="C850" s="216"/>
      <c r="D850" s="216"/>
      <c r="E850" s="216"/>
      <c r="F850" s="216"/>
      <c r="J850" s="216"/>
      <c r="K850" s="216"/>
      <c r="L850" s="216"/>
    </row>
    <row r="851" spans="2:12" ht="16.5" customHeight="1" x14ac:dyDescent="0.2">
      <c r="B851" s="216"/>
      <c r="C851" s="216"/>
      <c r="D851" s="216"/>
      <c r="E851" s="216"/>
      <c r="F851" s="216"/>
      <c r="J851" s="216"/>
      <c r="K851" s="216"/>
      <c r="L851" s="216"/>
    </row>
    <row r="852" spans="2:12" ht="16.5" customHeight="1" x14ac:dyDescent="0.2">
      <c r="B852" s="216"/>
      <c r="C852" s="216"/>
      <c r="D852" s="216"/>
      <c r="E852" s="216"/>
      <c r="F852" s="216"/>
      <c r="J852" s="216"/>
      <c r="K852" s="216"/>
      <c r="L852" s="216"/>
    </row>
    <row r="853" spans="2:12" ht="16.5" customHeight="1" x14ac:dyDescent="0.2">
      <c r="B853" s="216"/>
      <c r="C853" s="216"/>
      <c r="D853" s="216"/>
      <c r="E853" s="216"/>
      <c r="F853" s="216"/>
      <c r="J853" s="216"/>
      <c r="K853" s="216"/>
      <c r="L853" s="216"/>
    </row>
    <row r="854" spans="2:12" ht="16.5" customHeight="1" x14ac:dyDescent="0.2">
      <c r="B854" s="216"/>
      <c r="C854" s="216"/>
      <c r="D854" s="216"/>
      <c r="E854" s="216"/>
      <c r="F854" s="216"/>
      <c r="J854" s="216"/>
      <c r="K854" s="216"/>
      <c r="L854" s="216"/>
    </row>
    <row r="855" spans="2:12" ht="16.5" customHeight="1" x14ac:dyDescent="0.2">
      <c r="B855" s="216"/>
      <c r="C855" s="216"/>
      <c r="D855" s="216"/>
      <c r="E855" s="216"/>
      <c r="F855" s="216"/>
      <c r="J855" s="216"/>
      <c r="K855" s="216"/>
      <c r="L855" s="216"/>
    </row>
    <row r="856" spans="2:12" ht="16.5" customHeight="1" x14ac:dyDescent="0.2">
      <c r="B856" s="216"/>
      <c r="C856" s="216"/>
      <c r="D856" s="216"/>
      <c r="E856" s="216"/>
      <c r="F856" s="216"/>
      <c r="J856" s="216"/>
      <c r="K856" s="216"/>
      <c r="L856" s="216"/>
    </row>
    <row r="857" spans="2:12" ht="16.5" customHeight="1" x14ac:dyDescent="0.2">
      <c r="B857" s="216"/>
      <c r="C857" s="216"/>
      <c r="D857" s="216"/>
      <c r="E857" s="216"/>
      <c r="F857" s="216"/>
      <c r="J857" s="216"/>
      <c r="K857" s="216"/>
      <c r="L857" s="216"/>
    </row>
    <row r="858" spans="2:12" ht="16.5" customHeight="1" x14ac:dyDescent="0.2">
      <c r="B858" s="216"/>
      <c r="C858" s="216"/>
      <c r="D858" s="216"/>
      <c r="E858" s="216"/>
      <c r="F858" s="216"/>
      <c r="J858" s="216"/>
      <c r="K858" s="216"/>
      <c r="L858" s="216"/>
    </row>
    <row r="859" spans="2:12" ht="16.5" customHeight="1" x14ac:dyDescent="0.2">
      <c r="B859" s="216"/>
      <c r="C859" s="216"/>
      <c r="D859" s="216"/>
      <c r="E859" s="216"/>
      <c r="F859" s="216"/>
      <c r="J859" s="216"/>
      <c r="K859" s="216"/>
      <c r="L859" s="216"/>
    </row>
    <row r="860" spans="2:12" ht="16.5" customHeight="1" x14ac:dyDescent="0.2">
      <c r="B860" s="216"/>
      <c r="C860" s="216"/>
      <c r="D860" s="216"/>
      <c r="E860" s="216"/>
      <c r="F860" s="216"/>
      <c r="J860" s="216"/>
      <c r="K860" s="216"/>
      <c r="L860" s="216"/>
    </row>
    <row r="861" spans="2:12" ht="16.5" customHeight="1" x14ac:dyDescent="0.2">
      <c r="B861" s="216"/>
      <c r="C861" s="216"/>
      <c r="D861" s="216"/>
      <c r="E861" s="216"/>
      <c r="F861" s="216"/>
      <c r="J861" s="216"/>
      <c r="K861" s="216"/>
      <c r="L861" s="216"/>
    </row>
    <row r="862" spans="2:12" ht="16.5" customHeight="1" x14ac:dyDescent="0.2">
      <c r="B862" s="216"/>
      <c r="C862" s="216"/>
      <c r="D862" s="216"/>
      <c r="E862" s="216"/>
      <c r="F862" s="216"/>
      <c r="J862" s="216"/>
      <c r="K862" s="216"/>
      <c r="L862" s="216"/>
    </row>
    <row r="863" spans="2:12" ht="16.5" customHeight="1" x14ac:dyDescent="0.2">
      <c r="B863" s="216"/>
      <c r="C863" s="216"/>
      <c r="D863" s="216"/>
      <c r="E863" s="216"/>
      <c r="F863" s="216"/>
      <c r="J863" s="216"/>
      <c r="K863" s="216"/>
      <c r="L863" s="216"/>
    </row>
    <row r="864" spans="2:12" ht="16.5" customHeight="1" x14ac:dyDescent="0.2">
      <c r="B864" s="216"/>
      <c r="C864" s="216"/>
      <c r="D864" s="216"/>
      <c r="E864" s="216"/>
      <c r="F864" s="216"/>
      <c r="J864" s="216"/>
      <c r="K864" s="216"/>
      <c r="L864" s="216"/>
    </row>
    <row r="865" spans="2:12" ht="16.5" customHeight="1" x14ac:dyDescent="0.2">
      <c r="B865" s="216"/>
      <c r="C865" s="216"/>
      <c r="D865" s="216"/>
      <c r="E865" s="216"/>
      <c r="F865" s="216"/>
      <c r="J865" s="216"/>
      <c r="K865" s="216"/>
      <c r="L865" s="216"/>
    </row>
    <row r="866" spans="2:12" ht="16.5" customHeight="1" x14ac:dyDescent="0.2">
      <c r="B866" s="216"/>
      <c r="C866" s="216"/>
      <c r="D866" s="216"/>
      <c r="E866" s="216"/>
      <c r="F866" s="216"/>
      <c r="J866" s="216"/>
      <c r="K866" s="216"/>
      <c r="L866" s="216"/>
    </row>
    <row r="867" spans="2:12" ht="16.5" customHeight="1" x14ac:dyDescent="0.2">
      <c r="B867" s="216"/>
      <c r="C867" s="216"/>
      <c r="D867" s="216"/>
      <c r="E867" s="216"/>
      <c r="F867" s="216"/>
      <c r="J867" s="216"/>
      <c r="K867" s="216"/>
      <c r="L867" s="216"/>
    </row>
    <row r="868" spans="2:12" ht="16.5" customHeight="1" x14ac:dyDescent="0.2">
      <c r="B868" s="216"/>
      <c r="C868" s="216"/>
      <c r="D868" s="216"/>
      <c r="E868" s="216"/>
      <c r="F868" s="216"/>
      <c r="J868" s="216"/>
      <c r="K868" s="216"/>
      <c r="L868" s="216"/>
    </row>
    <row r="869" spans="2:12" ht="16.5" customHeight="1" x14ac:dyDescent="0.2">
      <c r="B869" s="216"/>
      <c r="C869" s="216"/>
      <c r="D869" s="216"/>
      <c r="E869" s="216"/>
      <c r="F869" s="216"/>
      <c r="J869" s="216"/>
      <c r="K869" s="216"/>
      <c r="L869" s="216"/>
    </row>
    <row r="870" spans="2:12" ht="16.5" customHeight="1" x14ac:dyDescent="0.2">
      <c r="B870" s="216"/>
      <c r="C870" s="216"/>
      <c r="D870" s="216"/>
      <c r="E870" s="216"/>
      <c r="F870" s="216"/>
      <c r="J870" s="216"/>
      <c r="K870" s="216"/>
      <c r="L870" s="216"/>
    </row>
    <row r="871" spans="2:12" ht="16.5" customHeight="1" x14ac:dyDescent="0.2">
      <c r="B871" s="216"/>
      <c r="C871" s="216"/>
      <c r="D871" s="216"/>
      <c r="E871" s="216"/>
      <c r="F871" s="216"/>
      <c r="J871" s="216"/>
      <c r="K871" s="216"/>
      <c r="L871" s="216"/>
    </row>
    <row r="872" spans="2:12" ht="16.5" customHeight="1" x14ac:dyDescent="0.2">
      <c r="B872" s="216"/>
      <c r="C872" s="216"/>
      <c r="D872" s="216"/>
      <c r="E872" s="216"/>
      <c r="F872" s="216"/>
      <c r="J872" s="216"/>
      <c r="K872" s="216"/>
      <c r="L872" s="216"/>
    </row>
    <row r="873" spans="2:12" ht="16.5" customHeight="1" x14ac:dyDescent="0.2">
      <c r="B873" s="216"/>
      <c r="C873" s="216"/>
      <c r="D873" s="216"/>
      <c r="E873" s="216"/>
      <c r="F873" s="216"/>
      <c r="J873" s="216"/>
      <c r="K873" s="216"/>
      <c r="L873" s="216"/>
    </row>
    <row r="874" spans="2:12" ht="16.5" customHeight="1" x14ac:dyDescent="0.2">
      <c r="B874" s="216"/>
      <c r="C874" s="216"/>
      <c r="D874" s="216"/>
      <c r="E874" s="216"/>
      <c r="F874" s="216"/>
      <c r="J874" s="216"/>
      <c r="K874" s="216"/>
      <c r="L874" s="216"/>
    </row>
    <row r="875" spans="2:12" ht="16.5" customHeight="1" x14ac:dyDescent="0.2">
      <c r="B875" s="216"/>
      <c r="C875" s="216"/>
      <c r="D875" s="216"/>
      <c r="E875" s="216"/>
      <c r="F875" s="216"/>
      <c r="J875" s="216"/>
      <c r="K875" s="216"/>
      <c r="L875" s="216"/>
    </row>
    <row r="876" spans="2:12" ht="16.5" customHeight="1" x14ac:dyDescent="0.2">
      <c r="B876" s="216"/>
      <c r="C876" s="216"/>
      <c r="D876" s="216"/>
      <c r="E876" s="216"/>
      <c r="F876" s="216"/>
      <c r="J876" s="216"/>
      <c r="K876" s="216"/>
      <c r="L876" s="216"/>
    </row>
    <row r="877" spans="2:12" ht="16.5" customHeight="1" x14ac:dyDescent="0.2">
      <c r="B877" s="216"/>
      <c r="C877" s="216"/>
      <c r="D877" s="216"/>
      <c r="E877" s="216"/>
      <c r="F877" s="216"/>
      <c r="J877" s="216"/>
      <c r="K877" s="216"/>
      <c r="L877" s="216"/>
    </row>
    <row r="878" spans="2:12" ht="16.5" customHeight="1" x14ac:dyDescent="0.2">
      <c r="B878" s="216"/>
      <c r="C878" s="216"/>
      <c r="D878" s="216"/>
      <c r="E878" s="216"/>
      <c r="F878" s="216"/>
      <c r="J878" s="216"/>
      <c r="K878" s="216"/>
      <c r="L878" s="216"/>
    </row>
    <row r="879" spans="2:12" ht="16.5" customHeight="1" x14ac:dyDescent="0.2">
      <c r="B879" s="216"/>
      <c r="C879" s="216"/>
      <c r="D879" s="216"/>
      <c r="E879" s="216"/>
      <c r="F879" s="216"/>
      <c r="J879" s="216"/>
      <c r="K879" s="216"/>
      <c r="L879" s="216"/>
    </row>
    <row r="880" spans="2:12" ht="16.5" customHeight="1" x14ac:dyDescent="0.2">
      <c r="B880" s="216"/>
      <c r="C880" s="216"/>
      <c r="D880" s="216"/>
      <c r="E880" s="216"/>
      <c r="F880" s="216"/>
      <c r="J880" s="216"/>
      <c r="K880" s="216"/>
      <c r="L880" s="216"/>
    </row>
    <row r="881" spans="2:12" ht="16.5" customHeight="1" x14ac:dyDescent="0.2">
      <c r="B881" s="216"/>
      <c r="C881" s="216"/>
      <c r="D881" s="216"/>
      <c r="E881" s="216"/>
      <c r="F881" s="216"/>
      <c r="J881" s="216"/>
      <c r="K881" s="216"/>
      <c r="L881" s="216"/>
    </row>
    <row r="882" spans="2:12" ht="16.5" customHeight="1" x14ac:dyDescent="0.2">
      <c r="B882" s="216"/>
      <c r="C882" s="216"/>
      <c r="D882" s="216"/>
      <c r="E882" s="216"/>
      <c r="F882" s="216"/>
      <c r="J882" s="216"/>
      <c r="K882" s="216"/>
      <c r="L882" s="216"/>
    </row>
    <row r="883" spans="2:12" ht="16.5" customHeight="1" x14ac:dyDescent="0.2">
      <c r="B883" s="216"/>
      <c r="C883" s="216"/>
      <c r="D883" s="216"/>
      <c r="E883" s="216"/>
      <c r="F883" s="216"/>
      <c r="J883" s="216"/>
      <c r="K883" s="216"/>
      <c r="L883" s="216"/>
    </row>
    <row r="884" spans="2:12" ht="16.5" customHeight="1" x14ac:dyDescent="0.2">
      <c r="B884" s="216"/>
      <c r="C884" s="216"/>
      <c r="D884" s="216"/>
      <c r="E884" s="216"/>
      <c r="F884" s="216"/>
      <c r="J884" s="216"/>
      <c r="K884" s="216"/>
      <c r="L884" s="216"/>
    </row>
    <row r="885" spans="2:12" ht="16.5" customHeight="1" x14ac:dyDescent="0.2">
      <c r="B885" s="216"/>
      <c r="C885" s="216"/>
      <c r="D885" s="216"/>
      <c r="E885" s="216"/>
      <c r="F885" s="216"/>
      <c r="J885" s="216"/>
      <c r="K885" s="216"/>
      <c r="L885" s="216"/>
    </row>
    <row r="886" spans="2:12" ht="16.5" customHeight="1" x14ac:dyDescent="0.2">
      <c r="B886" s="216"/>
      <c r="C886" s="216"/>
      <c r="D886" s="216"/>
      <c r="E886" s="216"/>
      <c r="F886" s="216"/>
      <c r="J886" s="216"/>
      <c r="K886" s="216"/>
      <c r="L886" s="216"/>
    </row>
    <row r="887" spans="2:12" ht="16.5" customHeight="1" x14ac:dyDescent="0.2">
      <c r="B887" s="216"/>
      <c r="C887" s="216"/>
      <c r="D887" s="216"/>
      <c r="E887" s="216"/>
      <c r="F887" s="216"/>
      <c r="J887" s="216"/>
      <c r="K887" s="216"/>
      <c r="L887" s="216"/>
    </row>
    <row r="888" spans="2:12" ht="16.5" customHeight="1" x14ac:dyDescent="0.2">
      <c r="B888" s="216"/>
      <c r="C888" s="216"/>
      <c r="D888" s="216"/>
      <c r="E888" s="216"/>
      <c r="F888" s="216"/>
      <c r="J888" s="216"/>
      <c r="K888" s="216"/>
      <c r="L888" s="216"/>
    </row>
    <row r="889" spans="2:12" ht="16.5" customHeight="1" x14ac:dyDescent="0.2">
      <c r="B889" s="216"/>
      <c r="C889" s="216"/>
      <c r="D889" s="216"/>
      <c r="E889" s="216"/>
      <c r="F889" s="216"/>
      <c r="J889" s="216"/>
      <c r="K889" s="216"/>
      <c r="L889" s="216"/>
    </row>
    <row r="890" spans="2:12" ht="16.5" customHeight="1" x14ac:dyDescent="0.2">
      <c r="B890" s="216"/>
      <c r="C890" s="216"/>
      <c r="D890" s="216"/>
      <c r="E890" s="216"/>
      <c r="F890" s="216"/>
      <c r="J890" s="216"/>
      <c r="K890" s="216"/>
      <c r="L890" s="216"/>
    </row>
    <row r="891" spans="2:12" ht="16.5" customHeight="1" x14ac:dyDescent="0.2">
      <c r="B891" s="216"/>
      <c r="C891" s="216"/>
      <c r="D891" s="216"/>
      <c r="E891" s="216"/>
      <c r="F891" s="216"/>
      <c r="J891" s="216"/>
      <c r="K891" s="216"/>
      <c r="L891" s="216"/>
    </row>
    <row r="892" spans="2:12" ht="16.5" customHeight="1" x14ac:dyDescent="0.2">
      <c r="B892" s="216"/>
      <c r="C892" s="216"/>
      <c r="D892" s="216"/>
      <c r="E892" s="216"/>
      <c r="F892" s="216"/>
      <c r="J892" s="216"/>
      <c r="K892" s="216"/>
      <c r="L892" s="216"/>
    </row>
    <row r="893" spans="2:12" ht="16.5" customHeight="1" x14ac:dyDescent="0.2">
      <c r="B893" s="216"/>
      <c r="C893" s="216"/>
      <c r="D893" s="216"/>
      <c r="E893" s="216"/>
      <c r="F893" s="216"/>
      <c r="J893" s="216"/>
      <c r="K893" s="216"/>
      <c r="L893" s="216"/>
    </row>
    <row r="894" spans="2:12" ht="16.5" customHeight="1" x14ac:dyDescent="0.2">
      <c r="B894" s="216"/>
      <c r="C894" s="216"/>
      <c r="D894" s="216"/>
      <c r="E894" s="216"/>
      <c r="F894" s="216"/>
      <c r="J894" s="216"/>
      <c r="K894" s="216"/>
      <c r="L894" s="216"/>
    </row>
    <row r="895" spans="2:12" ht="16.5" customHeight="1" x14ac:dyDescent="0.2">
      <c r="B895" s="216"/>
      <c r="C895" s="216"/>
      <c r="D895" s="216"/>
      <c r="E895" s="216"/>
      <c r="F895" s="216"/>
      <c r="J895" s="216"/>
      <c r="K895" s="216"/>
      <c r="L895" s="216"/>
    </row>
    <row r="896" spans="2:12" ht="16.5" customHeight="1" x14ac:dyDescent="0.2">
      <c r="B896" s="216"/>
      <c r="C896" s="216"/>
      <c r="D896" s="216"/>
      <c r="E896" s="216"/>
      <c r="F896" s="216"/>
      <c r="J896" s="216"/>
      <c r="K896" s="216"/>
      <c r="L896" s="216"/>
    </row>
    <row r="897" spans="2:12" ht="16.5" customHeight="1" x14ac:dyDescent="0.2">
      <c r="B897" s="216"/>
      <c r="C897" s="216"/>
      <c r="D897" s="216"/>
      <c r="E897" s="216"/>
      <c r="F897" s="216"/>
      <c r="J897" s="216"/>
      <c r="K897" s="216"/>
      <c r="L897" s="216"/>
    </row>
    <row r="898" spans="2:12" ht="16.5" customHeight="1" x14ac:dyDescent="0.2">
      <c r="B898" s="216"/>
      <c r="C898" s="216"/>
      <c r="D898" s="216"/>
      <c r="E898" s="216"/>
      <c r="F898" s="216"/>
      <c r="J898" s="216"/>
      <c r="K898" s="216"/>
      <c r="L898" s="216"/>
    </row>
    <row r="899" spans="2:12" ht="16.5" customHeight="1" x14ac:dyDescent="0.2">
      <c r="B899" s="216"/>
      <c r="C899" s="216"/>
      <c r="D899" s="216"/>
      <c r="E899" s="216"/>
      <c r="F899" s="216"/>
      <c r="J899" s="216"/>
      <c r="K899" s="216"/>
      <c r="L899" s="216"/>
    </row>
    <row r="900" spans="2:12" ht="16.5" customHeight="1" x14ac:dyDescent="0.2">
      <c r="B900" s="216"/>
      <c r="C900" s="216"/>
      <c r="D900" s="216"/>
      <c r="E900" s="216"/>
      <c r="F900" s="216"/>
      <c r="J900" s="216"/>
      <c r="K900" s="216"/>
      <c r="L900" s="216"/>
    </row>
    <row r="901" spans="2:12" ht="16.5" customHeight="1" x14ac:dyDescent="0.2">
      <c r="B901" s="216"/>
      <c r="C901" s="216"/>
      <c r="D901" s="216"/>
      <c r="E901" s="216"/>
      <c r="F901" s="216"/>
      <c r="J901" s="216"/>
      <c r="K901" s="216"/>
      <c r="L901" s="216"/>
    </row>
    <row r="902" spans="2:12" ht="16.5" customHeight="1" x14ac:dyDescent="0.2">
      <c r="B902" s="216"/>
      <c r="C902" s="216"/>
      <c r="D902" s="216"/>
      <c r="E902" s="216"/>
      <c r="F902" s="216"/>
      <c r="J902" s="216"/>
      <c r="K902" s="216"/>
      <c r="L902" s="216"/>
    </row>
    <row r="903" spans="2:12" ht="16.5" customHeight="1" x14ac:dyDescent="0.2">
      <c r="B903" s="216"/>
      <c r="C903" s="216"/>
      <c r="D903" s="216"/>
      <c r="E903" s="216"/>
      <c r="F903" s="216"/>
      <c r="J903" s="216"/>
      <c r="K903" s="216"/>
      <c r="L903" s="216"/>
    </row>
    <row r="904" spans="2:12" ht="16.5" customHeight="1" x14ac:dyDescent="0.2">
      <c r="B904" s="216"/>
      <c r="C904" s="216"/>
      <c r="D904" s="216"/>
      <c r="E904" s="216"/>
      <c r="F904" s="216"/>
      <c r="J904" s="216"/>
      <c r="K904" s="216"/>
      <c r="L904" s="216"/>
    </row>
    <row r="905" spans="2:12" ht="16.5" customHeight="1" x14ac:dyDescent="0.2">
      <c r="B905" s="216"/>
      <c r="C905" s="216"/>
      <c r="D905" s="216"/>
      <c r="E905" s="216"/>
      <c r="F905" s="216"/>
      <c r="J905" s="216"/>
      <c r="K905" s="216"/>
      <c r="L905" s="216"/>
    </row>
    <row r="906" spans="2:12" ht="16.5" customHeight="1" x14ac:dyDescent="0.2">
      <c r="B906" s="216"/>
      <c r="C906" s="216"/>
      <c r="D906" s="216"/>
      <c r="E906" s="216"/>
      <c r="F906" s="216"/>
      <c r="J906" s="216"/>
      <c r="K906" s="216"/>
      <c r="L906" s="216"/>
    </row>
    <row r="907" spans="2:12" ht="16.5" customHeight="1" x14ac:dyDescent="0.2">
      <c r="B907" s="216"/>
      <c r="C907" s="216"/>
      <c r="D907" s="216"/>
      <c r="E907" s="216"/>
      <c r="F907" s="216"/>
      <c r="J907" s="216"/>
      <c r="K907" s="216"/>
      <c r="L907" s="216"/>
    </row>
    <row r="908" spans="2:12" ht="16.5" customHeight="1" x14ac:dyDescent="0.2">
      <c r="B908" s="216"/>
      <c r="C908" s="216"/>
      <c r="D908" s="216"/>
      <c r="E908" s="216"/>
      <c r="F908" s="216"/>
      <c r="J908" s="216"/>
      <c r="K908" s="216"/>
      <c r="L908" s="216"/>
    </row>
    <row r="909" spans="2:12" ht="16.5" customHeight="1" x14ac:dyDescent="0.2">
      <c r="B909" s="216"/>
      <c r="C909" s="216"/>
      <c r="D909" s="216"/>
      <c r="E909" s="216"/>
      <c r="F909" s="216"/>
      <c r="J909" s="216"/>
      <c r="K909" s="216"/>
      <c r="L909" s="216"/>
    </row>
    <row r="910" spans="2:12" ht="16.5" customHeight="1" x14ac:dyDescent="0.2">
      <c r="B910" s="216"/>
      <c r="C910" s="216"/>
      <c r="D910" s="216"/>
      <c r="E910" s="216"/>
      <c r="F910" s="216"/>
      <c r="J910" s="216"/>
      <c r="K910" s="216"/>
      <c r="L910" s="216"/>
    </row>
    <row r="911" spans="2:12" ht="16.5" customHeight="1" x14ac:dyDescent="0.2">
      <c r="B911" s="216"/>
      <c r="C911" s="216"/>
      <c r="D911" s="216"/>
      <c r="E911" s="216"/>
      <c r="F911" s="216"/>
      <c r="J911" s="216"/>
      <c r="K911" s="216"/>
      <c r="L911" s="216"/>
    </row>
    <row r="912" spans="2:12" ht="16.5" customHeight="1" x14ac:dyDescent="0.2">
      <c r="B912" s="216"/>
      <c r="C912" s="216"/>
      <c r="D912" s="216"/>
      <c r="E912" s="216"/>
      <c r="F912" s="216"/>
      <c r="J912" s="216"/>
      <c r="K912" s="216"/>
      <c r="L912" s="216"/>
    </row>
    <row r="913" spans="2:12" ht="16.5" customHeight="1" x14ac:dyDescent="0.2">
      <c r="B913" s="216"/>
      <c r="C913" s="216"/>
      <c r="D913" s="216"/>
      <c r="E913" s="216"/>
      <c r="F913" s="216"/>
      <c r="J913" s="216"/>
      <c r="K913" s="216"/>
      <c r="L913" s="216"/>
    </row>
    <row r="914" spans="2:12" ht="16.5" customHeight="1" x14ac:dyDescent="0.2">
      <c r="B914" s="216"/>
      <c r="C914" s="216"/>
      <c r="D914" s="216"/>
      <c r="E914" s="216"/>
      <c r="F914" s="216"/>
      <c r="J914" s="216"/>
      <c r="K914" s="216"/>
      <c r="L914" s="216"/>
    </row>
    <row r="915" spans="2:12" ht="16.5" customHeight="1" x14ac:dyDescent="0.2">
      <c r="B915" s="216"/>
      <c r="C915" s="216"/>
      <c r="D915" s="216"/>
      <c r="E915" s="216"/>
      <c r="F915" s="216"/>
      <c r="J915" s="216"/>
      <c r="K915" s="216"/>
      <c r="L915" s="216"/>
    </row>
    <row r="916" spans="2:12" ht="16.5" customHeight="1" x14ac:dyDescent="0.2">
      <c r="B916" s="216"/>
      <c r="C916" s="216"/>
      <c r="D916" s="216"/>
      <c r="E916" s="216"/>
      <c r="F916" s="216"/>
      <c r="J916" s="216"/>
      <c r="K916" s="216"/>
      <c r="L916" s="216"/>
    </row>
    <row r="917" spans="2:12" ht="16.5" customHeight="1" x14ac:dyDescent="0.2">
      <c r="B917" s="216"/>
      <c r="C917" s="216"/>
      <c r="D917" s="216"/>
      <c r="E917" s="216"/>
      <c r="F917" s="216"/>
      <c r="J917" s="216"/>
      <c r="K917" s="216"/>
      <c r="L917" s="216"/>
    </row>
    <row r="918" spans="2:12" ht="16.5" customHeight="1" x14ac:dyDescent="0.2">
      <c r="B918" s="216"/>
      <c r="C918" s="216"/>
      <c r="D918" s="216"/>
      <c r="E918" s="216"/>
      <c r="F918" s="216"/>
      <c r="J918" s="216"/>
      <c r="K918" s="216"/>
      <c r="L918" s="216"/>
    </row>
    <row r="919" spans="2:12" ht="16.5" customHeight="1" x14ac:dyDescent="0.2">
      <c r="B919" s="216"/>
      <c r="C919" s="216"/>
      <c r="D919" s="216"/>
      <c r="E919" s="216"/>
      <c r="F919" s="216"/>
      <c r="J919" s="216"/>
      <c r="K919" s="216"/>
      <c r="L919" s="216"/>
    </row>
    <row r="920" spans="2:12" ht="16.5" customHeight="1" x14ac:dyDescent="0.2">
      <c r="B920" s="216"/>
      <c r="C920" s="216"/>
      <c r="D920" s="216"/>
      <c r="E920" s="216"/>
      <c r="F920" s="216"/>
      <c r="J920" s="216"/>
      <c r="K920" s="216"/>
      <c r="L920" s="216"/>
    </row>
    <row r="921" spans="2:12" ht="16.5" customHeight="1" x14ac:dyDescent="0.2">
      <c r="B921" s="216"/>
      <c r="C921" s="216"/>
      <c r="D921" s="216"/>
      <c r="E921" s="216"/>
      <c r="F921" s="216"/>
      <c r="J921" s="216"/>
      <c r="K921" s="216"/>
      <c r="L921" s="216"/>
    </row>
    <row r="922" spans="2:12" ht="16.5" customHeight="1" x14ac:dyDescent="0.2">
      <c r="B922" s="216"/>
      <c r="C922" s="216"/>
      <c r="D922" s="216"/>
      <c r="E922" s="216"/>
      <c r="F922" s="216"/>
      <c r="J922" s="216"/>
      <c r="K922" s="216"/>
      <c r="L922" s="216"/>
    </row>
    <row r="923" spans="2:12" ht="16.5" customHeight="1" x14ac:dyDescent="0.2">
      <c r="B923" s="216"/>
      <c r="C923" s="216"/>
      <c r="D923" s="216"/>
      <c r="E923" s="216"/>
      <c r="F923" s="216"/>
      <c r="J923" s="216"/>
      <c r="K923" s="216"/>
      <c r="L923" s="216"/>
    </row>
    <row r="924" spans="2:12" ht="16.5" customHeight="1" x14ac:dyDescent="0.2">
      <c r="B924" s="216"/>
      <c r="C924" s="216"/>
      <c r="D924" s="216"/>
      <c r="E924" s="216"/>
      <c r="F924" s="216"/>
      <c r="J924" s="216"/>
      <c r="K924" s="216"/>
      <c r="L924" s="216"/>
    </row>
    <row r="925" spans="2:12" ht="16.5" customHeight="1" x14ac:dyDescent="0.2">
      <c r="B925" s="216"/>
      <c r="C925" s="216"/>
      <c r="D925" s="216"/>
      <c r="E925" s="216"/>
      <c r="F925" s="216"/>
      <c r="J925" s="216"/>
      <c r="K925" s="216"/>
      <c r="L925" s="216"/>
    </row>
    <row r="926" spans="2:12" ht="16.5" customHeight="1" x14ac:dyDescent="0.2">
      <c r="B926" s="216"/>
      <c r="C926" s="216"/>
      <c r="D926" s="216"/>
      <c r="E926" s="216"/>
      <c r="F926" s="216"/>
      <c r="J926" s="216"/>
      <c r="K926" s="216"/>
      <c r="L926" s="216"/>
    </row>
    <row r="927" spans="2:12" ht="16.5" customHeight="1" x14ac:dyDescent="0.2">
      <c r="B927" s="216"/>
      <c r="C927" s="216"/>
      <c r="D927" s="216"/>
      <c r="E927" s="216"/>
      <c r="F927" s="216"/>
      <c r="J927" s="216"/>
      <c r="K927" s="216"/>
      <c r="L927" s="216"/>
    </row>
    <row r="928" spans="2:12" ht="16.5" customHeight="1" x14ac:dyDescent="0.2">
      <c r="B928" s="216"/>
      <c r="C928" s="216"/>
      <c r="D928" s="216"/>
      <c r="E928" s="216"/>
      <c r="F928" s="216"/>
      <c r="J928" s="216"/>
      <c r="K928" s="216"/>
      <c r="L928" s="216"/>
    </row>
    <row r="929" spans="2:12" ht="16.5" customHeight="1" x14ac:dyDescent="0.2">
      <c r="B929" s="216"/>
      <c r="C929" s="216"/>
      <c r="D929" s="216"/>
      <c r="E929" s="216"/>
      <c r="F929" s="216"/>
      <c r="J929" s="216"/>
      <c r="K929" s="216"/>
      <c r="L929" s="216"/>
    </row>
    <row r="930" spans="2:12" ht="16.5" customHeight="1" x14ac:dyDescent="0.2">
      <c r="B930" s="216"/>
      <c r="C930" s="216"/>
      <c r="D930" s="216"/>
      <c r="E930" s="216"/>
      <c r="F930" s="216"/>
      <c r="J930" s="216"/>
      <c r="K930" s="216"/>
      <c r="L930" s="216"/>
    </row>
    <row r="931" spans="2:12" ht="16.5" customHeight="1" x14ac:dyDescent="0.2">
      <c r="B931" s="216"/>
      <c r="C931" s="216"/>
      <c r="D931" s="216"/>
      <c r="E931" s="216"/>
      <c r="F931" s="216"/>
      <c r="J931" s="216"/>
      <c r="K931" s="216"/>
      <c r="L931" s="216"/>
    </row>
    <row r="932" spans="2:12" ht="16.5" customHeight="1" x14ac:dyDescent="0.2">
      <c r="B932" s="216"/>
      <c r="C932" s="216"/>
      <c r="D932" s="216"/>
      <c r="E932" s="216"/>
      <c r="F932" s="216"/>
      <c r="J932" s="216"/>
      <c r="K932" s="216"/>
      <c r="L932" s="216"/>
    </row>
    <row r="933" spans="2:12" ht="16.5" customHeight="1" x14ac:dyDescent="0.2">
      <c r="B933" s="216"/>
      <c r="C933" s="216"/>
      <c r="D933" s="216"/>
      <c r="E933" s="216"/>
      <c r="F933" s="216"/>
      <c r="J933" s="216"/>
      <c r="K933" s="216"/>
      <c r="L933" s="216"/>
    </row>
    <row r="934" spans="2:12" ht="16.5" customHeight="1" x14ac:dyDescent="0.2">
      <c r="B934" s="216"/>
      <c r="C934" s="216"/>
      <c r="D934" s="216"/>
      <c r="E934" s="216"/>
      <c r="F934" s="216"/>
      <c r="J934" s="216"/>
      <c r="K934" s="216"/>
      <c r="L934" s="216"/>
    </row>
    <row r="935" spans="2:12" ht="16.5" customHeight="1" x14ac:dyDescent="0.2">
      <c r="B935" s="216"/>
      <c r="C935" s="216"/>
      <c r="D935" s="216"/>
      <c r="E935" s="216"/>
      <c r="F935" s="216"/>
      <c r="J935" s="216"/>
      <c r="K935" s="216"/>
      <c r="L935" s="216"/>
    </row>
    <row r="936" spans="2:12" ht="16.5" customHeight="1" x14ac:dyDescent="0.2">
      <c r="B936" s="216"/>
      <c r="C936" s="216"/>
      <c r="D936" s="216"/>
      <c r="E936" s="216"/>
      <c r="F936" s="216"/>
      <c r="J936" s="216"/>
      <c r="K936" s="216"/>
      <c r="L936" s="216"/>
    </row>
    <row r="937" spans="2:12" ht="16.5" customHeight="1" x14ac:dyDescent="0.2">
      <c r="B937" s="216"/>
      <c r="C937" s="216"/>
      <c r="D937" s="216"/>
      <c r="E937" s="216"/>
      <c r="F937" s="216"/>
      <c r="J937" s="216"/>
      <c r="K937" s="216"/>
      <c r="L937" s="216"/>
    </row>
    <row r="938" spans="2:12" ht="16.5" customHeight="1" x14ac:dyDescent="0.2">
      <c r="B938" s="216"/>
      <c r="C938" s="216"/>
      <c r="D938" s="216"/>
      <c r="E938" s="216"/>
      <c r="F938" s="216"/>
      <c r="J938" s="216"/>
      <c r="K938" s="216"/>
      <c r="L938" s="216"/>
    </row>
    <row r="939" spans="2:12" ht="16.5" customHeight="1" x14ac:dyDescent="0.2">
      <c r="B939" s="216"/>
      <c r="C939" s="216"/>
      <c r="D939" s="216"/>
      <c r="E939" s="216"/>
      <c r="F939" s="216"/>
      <c r="J939" s="216"/>
      <c r="K939" s="216"/>
      <c r="L939" s="216"/>
    </row>
    <row r="940" spans="2:12" ht="16.5" customHeight="1" x14ac:dyDescent="0.2">
      <c r="B940" s="216"/>
      <c r="C940" s="216"/>
      <c r="D940" s="216"/>
      <c r="E940" s="216"/>
      <c r="F940" s="216"/>
      <c r="J940" s="216"/>
      <c r="K940" s="216"/>
      <c r="L940" s="216"/>
    </row>
    <row r="941" spans="2:12" ht="16.5" customHeight="1" x14ac:dyDescent="0.2">
      <c r="B941" s="216"/>
      <c r="C941" s="216"/>
      <c r="D941" s="216"/>
      <c r="E941" s="216"/>
      <c r="F941" s="216"/>
      <c r="J941" s="216"/>
      <c r="K941" s="216"/>
      <c r="L941" s="216"/>
    </row>
    <row r="942" spans="2:12" ht="16.5" customHeight="1" x14ac:dyDescent="0.2">
      <c r="B942" s="216"/>
      <c r="C942" s="216"/>
      <c r="D942" s="216"/>
      <c r="E942" s="216"/>
      <c r="F942" s="216"/>
      <c r="J942" s="216"/>
      <c r="K942" s="216"/>
      <c r="L942" s="216"/>
    </row>
    <row r="943" spans="2:12" ht="16.5" customHeight="1" x14ac:dyDescent="0.2">
      <c r="B943" s="216"/>
      <c r="C943" s="216"/>
      <c r="D943" s="216"/>
      <c r="E943" s="216"/>
      <c r="F943" s="216"/>
      <c r="J943" s="216"/>
      <c r="K943" s="216"/>
      <c r="L943" s="216"/>
    </row>
    <row r="944" spans="2:12" ht="16.5" customHeight="1" x14ac:dyDescent="0.2">
      <c r="B944" s="216"/>
      <c r="C944" s="216"/>
      <c r="D944" s="216"/>
      <c r="E944" s="216"/>
      <c r="F944" s="216"/>
      <c r="J944" s="216"/>
      <c r="K944" s="216"/>
      <c r="L944" s="216"/>
    </row>
    <row r="945" spans="2:12" ht="16.5" customHeight="1" x14ac:dyDescent="0.2">
      <c r="B945" s="216"/>
      <c r="C945" s="216"/>
      <c r="D945" s="216"/>
      <c r="E945" s="216"/>
      <c r="F945" s="216"/>
      <c r="J945" s="216"/>
      <c r="K945" s="216"/>
      <c r="L945" s="216"/>
    </row>
    <row r="946" spans="2:12" ht="16.5" customHeight="1" x14ac:dyDescent="0.2">
      <c r="B946" s="216"/>
      <c r="C946" s="216"/>
      <c r="D946" s="216"/>
      <c r="E946" s="216"/>
      <c r="F946" s="216"/>
      <c r="J946" s="216"/>
      <c r="K946" s="216"/>
      <c r="L946" s="216"/>
    </row>
    <row r="947" spans="2:12" ht="16.5" customHeight="1" x14ac:dyDescent="0.2">
      <c r="B947" s="216"/>
      <c r="C947" s="216"/>
      <c r="D947" s="216"/>
      <c r="E947" s="216"/>
      <c r="F947" s="216"/>
      <c r="J947" s="216"/>
      <c r="K947" s="216"/>
      <c r="L947" s="216"/>
    </row>
    <row r="948" spans="2:12" ht="16.5" customHeight="1" x14ac:dyDescent="0.2">
      <c r="B948" s="216"/>
      <c r="C948" s="216"/>
      <c r="D948" s="216"/>
      <c r="E948" s="216"/>
      <c r="F948" s="216"/>
      <c r="J948" s="216"/>
      <c r="K948" s="216"/>
      <c r="L948" s="216"/>
    </row>
  </sheetData>
  <autoFilter ref="B13:AQ22" xr:uid="{00000000-0009-0000-0000-000009000000}">
    <filterColumn colId="22" showButton="0"/>
    <filterColumn colId="23" showButton="0"/>
    <filterColumn colId="24" showButton="0"/>
    <filterColumn colId="25" showButton="0"/>
    <filterColumn colId="26" showButton="0"/>
  </autoFilter>
  <mergeCells count="89">
    <mergeCell ref="AL12:AQ12"/>
    <mergeCell ref="L20:L22"/>
    <mergeCell ref="AM15:AM16"/>
    <mergeCell ref="AO15:AO16"/>
    <mergeCell ref="G20:G22"/>
    <mergeCell ref="H20:H22"/>
    <mergeCell ref="I20:I22"/>
    <mergeCell ref="J20:J22"/>
    <mergeCell ref="K20:K22"/>
    <mergeCell ref="AQ15:AQ16"/>
    <mergeCell ref="H15:H16"/>
    <mergeCell ref="I15:I16"/>
    <mergeCell ref="J15:J16"/>
    <mergeCell ref="K15:K16"/>
    <mergeCell ref="L15:L16"/>
    <mergeCell ref="AL15:AL16"/>
    <mergeCell ref="B20:B22"/>
    <mergeCell ref="C20:C22"/>
    <mergeCell ref="D20:D22"/>
    <mergeCell ref="E20:E22"/>
    <mergeCell ref="F20:F22"/>
    <mergeCell ref="B15:B16"/>
    <mergeCell ref="C15:C16"/>
    <mergeCell ref="D15:D16"/>
    <mergeCell ref="E15:E16"/>
    <mergeCell ref="F15:F16"/>
    <mergeCell ref="G15:G16"/>
    <mergeCell ref="AL13:AL14"/>
    <mergeCell ref="AM13:AM14"/>
    <mergeCell ref="AN13:AN14"/>
    <mergeCell ref="S13:S14"/>
    <mergeCell ref="T13:T14"/>
    <mergeCell ref="U13:U14"/>
    <mergeCell ref="V13:V14"/>
    <mergeCell ref="W13:W14"/>
    <mergeCell ref="X13:AC13"/>
    <mergeCell ref="M13:M14"/>
    <mergeCell ref="N13:N14"/>
    <mergeCell ref="O13:O14"/>
    <mergeCell ref="P13:P14"/>
    <mergeCell ref="Q13:Q14"/>
    <mergeCell ref="L13:L14"/>
    <mergeCell ref="K13:K14"/>
    <mergeCell ref="AO13:AO14"/>
    <mergeCell ref="AP13:AP14"/>
    <mergeCell ref="AQ13:AQ14"/>
    <mergeCell ref="AE13:AE14"/>
    <mergeCell ref="AF13:AF14"/>
    <mergeCell ref="AG13:AG14"/>
    <mergeCell ref="AH13:AH14"/>
    <mergeCell ref="AI13:AI14"/>
    <mergeCell ref="AJ13:AJ14"/>
    <mergeCell ref="B1:F6"/>
    <mergeCell ref="G1:AL6"/>
    <mergeCell ref="AM1:AM2"/>
    <mergeCell ref="AN1:AN2"/>
    <mergeCell ref="B9:E9"/>
    <mergeCell ref="B10:E10"/>
    <mergeCell ref="F10:AL10"/>
    <mergeCell ref="B13:B14"/>
    <mergeCell ref="C13:C14"/>
    <mergeCell ref="D13:D14"/>
    <mergeCell ref="E13:E14"/>
    <mergeCell ref="F13:F14"/>
    <mergeCell ref="B12:M12"/>
    <mergeCell ref="N12:T12"/>
    <mergeCell ref="U12:AB12"/>
    <mergeCell ref="AE12:AJ12"/>
    <mergeCell ref="R13:R14"/>
    <mergeCell ref="G13:G14"/>
    <mergeCell ref="H13:H14"/>
    <mergeCell ref="I13:I14"/>
    <mergeCell ref="J13:J14"/>
    <mergeCell ref="AO20:AO21"/>
    <mergeCell ref="AQ20:AQ21"/>
    <mergeCell ref="AR13:AR14"/>
    <mergeCell ref="AR15:AR16"/>
    <mergeCell ref="AR20:AR22"/>
    <mergeCell ref="AN15:AN16"/>
    <mergeCell ref="AM20:AM21"/>
    <mergeCell ref="P20:P22"/>
    <mergeCell ref="P15:P16"/>
    <mergeCell ref="AL20:AL21"/>
    <mergeCell ref="AN20:AN21"/>
    <mergeCell ref="T20:T21"/>
    <mergeCell ref="S20:S21"/>
    <mergeCell ref="R20:R21"/>
    <mergeCell ref="AK15:AK16"/>
    <mergeCell ref="AK20:AK21"/>
  </mergeCells>
  <conditionalFormatting sqref="N15:N22">
    <cfRule type="cellIs" dxfId="178" priority="38" operator="equal">
      <formula>"MUY BAJA"</formula>
    </cfRule>
    <cfRule type="cellIs" dxfId="177" priority="37" operator="equal">
      <formula>"BAJA"</formula>
    </cfRule>
    <cfRule type="cellIs" dxfId="176" priority="36" operator="equal">
      <formula>"MEDIA"</formula>
    </cfRule>
    <cfRule type="cellIs" dxfId="175" priority="34" operator="equal">
      <formula>"MUY ALTA"</formula>
    </cfRule>
    <cfRule type="cellIs" dxfId="174" priority="35" operator="equal">
      <formula>"ALTA"</formula>
    </cfRule>
  </conditionalFormatting>
  <conditionalFormatting sqref="Q15:Q22">
    <cfRule type="containsText" dxfId="173" priority="48" operator="containsText" text="❌">
      <formula>NOT(ISERROR(SEARCH(("❌"),(Q15))))</formula>
    </cfRule>
  </conditionalFormatting>
  <conditionalFormatting sqref="R15:R20">
    <cfRule type="cellIs" dxfId="172" priority="39" operator="equal">
      <formula>"CATASTROFICO"</formula>
    </cfRule>
    <cfRule type="cellIs" dxfId="171" priority="43" operator="equal">
      <formula>"LEVE"</formula>
    </cfRule>
    <cfRule type="cellIs" dxfId="170" priority="42" operator="equal">
      <formula>"MENOR"</formula>
    </cfRule>
    <cfRule type="cellIs" dxfId="169" priority="41" operator="equal">
      <formula>"MDOERADO"</formula>
    </cfRule>
    <cfRule type="cellIs" dxfId="168" priority="40" operator="equal">
      <formula>"MAYOR"</formula>
    </cfRule>
  </conditionalFormatting>
  <conditionalFormatting sqref="R22">
    <cfRule type="cellIs" dxfId="167" priority="73" operator="equal">
      <formula>"MAYOR"</formula>
    </cfRule>
    <cfRule type="cellIs" dxfId="166" priority="76" operator="equal">
      <formula>"LEVE"</formula>
    </cfRule>
    <cfRule type="cellIs" dxfId="165" priority="75" operator="equal">
      <formula>"MENOR"</formula>
    </cfRule>
    <cfRule type="cellIs" dxfId="164" priority="74" operator="equal">
      <formula>"MDOERADO"</formula>
    </cfRule>
    <cfRule type="cellIs" dxfId="163" priority="72" operator="equal">
      <formula>"CATASTROFICO"</formula>
    </cfRule>
  </conditionalFormatting>
  <conditionalFormatting sqref="T15:T20">
    <cfRule type="cellIs" dxfId="162" priority="44" operator="equal">
      <formula>"Extremo"</formula>
    </cfRule>
    <cfRule type="cellIs" dxfId="161" priority="46" operator="equal">
      <formula>"Moderado"</formula>
    </cfRule>
    <cfRule type="cellIs" dxfId="160" priority="45" operator="equal">
      <formula>"Alto"</formula>
    </cfRule>
    <cfRule type="cellIs" dxfId="159" priority="47" operator="equal">
      <formula>"Bajo"</formula>
    </cfRule>
  </conditionalFormatting>
  <conditionalFormatting sqref="T22 AJ22:AK22">
    <cfRule type="cellIs" dxfId="158" priority="79" operator="equal">
      <formula>"Moderado"</formula>
    </cfRule>
    <cfRule type="cellIs" dxfId="157" priority="80" operator="equal">
      <formula>"Bajo"</formula>
    </cfRule>
  </conditionalFormatting>
  <conditionalFormatting sqref="T22">
    <cfRule type="cellIs" dxfId="156" priority="77" operator="equal">
      <formula>"Extremo"</formula>
    </cfRule>
    <cfRule type="cellIs" dxfId="155" priority="78" operator="equal">
      <formula>"Alto"</formula>
    </cfRule>
  </conditionalFormatting>
  <conditionalFormatting sqref="AF15:AF22">
    <cfRule type="cellIs" dxfId="154" priority="49" operator="equal">
      <formula>"Muy Alta"</formula>
    </cfRule>
    <cfRule type="cellIs" dxfId="153" priority="51" operator="equal">
      <formula>"Media"</formula>
    </cfRule>
    <cfRule type="cellIs" dxfId="152" priority="52" operator="equal">
      <formula>"Baja"</formula>
    </cfRule>
    <cfRule type="cellIs" dxfId="151" priority="53" operator="equal">
      <formula>"Muy Baja"</formula>
    </cfRule>
    <cfRule type="cellIs" dxfId="150" priority="50" operator="equal">
      <formula>"Alta"</formula>
    </cfRule>
  </conditionalFormatting>
  <conditionalFormatting sqref="AH15:AH22">
    <cfRule type="cellIs" dxfId="149" priority="81" operator="equal">
      <formula>"Catastrófico"</formula>
    </cfRule>
    <cfRule type="cellIs" dxfId="148" priority="82" operator="equal">
      <formula>"Mayor"</formula>
    </cfRule>
    <cfRule type="cellIs" dxfId="147" priority="83" operator="equal">
      <formula>"Moderado"</formula>
    </cfRule>
    <cfRule type="cellIs" dxfId="146" priority="84" operator="equal">
      <formula>"Menor"</formula>
    </cfRule>
    <cfRule type="cellIs" dxfId="145" priority="85" operator="equal">
      <formula>"Leve"</formula>
    </cfRule>
  </conditionalFormatting>
  <conditionalFormatting sqref="AJ15:AK15 AJ16 AJ17:AK19">
    <cfRule type="cellIs" dxfId="144" priority="54" operator="equal">
      <formula>"Extremo"</formula>
    </cfRule>
    <cfRule type="cellIs" dxfId="143" priority="55" operator="equal">
      <formula>"Alto"</formula>
    </cfRule>
    <cfRule type="cellIs" dxfId="142" priority="57" operator="equal">
      <formula>"Bajo"</formula>
    </cfRule>
    <cfRule type="cellIs" dxfId="141" priority="56" operator="equal">
      <formula>"Moderado"</formula>
    </cfRule>
  </conditionalFormatting>
  <conditionalFormatting sqref="AJ20:AK20 AJ21">
    <cfRule type="cellIs" dxfId="140" priority="1" operator="equal">
      <formula>"Catastrófico"</formula>
    </cfRule>
    <cfRule type="cellIs" dxfId="139" priority="5" operator="equal">
      <formula>"Leve"</formula>
    </cfRule>
    <cfRule type="cellIs" dxfId="138" priority="4" operator="equal">
      <formula>"Menor"</formula>
    </cfRule>
    <cfRule type="cellIs" dxfId="137" priority="3" operator="equal">
      <formula>"Moderado"</formula>
    </cfRule>
    <cfRule type="cellIs" dxfId="136" priority="2" operator="equal">
      <formula>"Mayor"</formula>
    </cfRule>
  </conditionalFormatting>
  <conditionalFormatting sqref="AJ22:AK22">
    <cfRule type="cellIs" dxfId="135" priority="87" operator="equal">
      <formula>"Alto"</formula>
    </cfRule>
    <cfRule type="cellIs" dxfId="134" priority="86" operator="equal">
      <formula>"Extremo"</formula>
    </cfRule>
  </conditionalFormatting>
  <conditionalFormatting sqref="AQ19:AQ20">
    <cfRule type="cellIs" dxfId="133" priority="21" operator="equal">
      <formula>"Atrasado"</formula>
    </cfRule>
    <cfRule type="cellIs" dxfId="132" priority="20" operator="equal">
      <formula>"No iniciado"</formula>
    </cfRule>
    <cfRule type="cellIs" dxfId="131" priority="18" operator="equal">
      <formula>"Completo"</formula>
    </cfRule>
  </conditionalFormatting>
  <conditionalFormatting sqref="AQ22">
    <cfRule type="cellIs" dxfId="130" priority="58" operator="equal">
      <formula>"Completo"</formula>
    </cfRule>
    <cfRule type="cellIs" dxfId="129" priority="60" operator="equal">
      <formula>"No iniciado"</formula>
    </cfRule>
    <cfRule type="cellIs" dxfId="128" priority="61" operator="equal">
      <formula>"Atrasado"</formula>
    </cfRule>
  </conditionalFormatting>
  <conditionalFormatting sqref="AQ15:AR15">
    <cfRule type="cellIs" dxfId="127" priority="33" operator="equal">
      <formula>"Atrasado"</formula>
    </cfRule>
    <cfRule type="cellIs" dxfId="126" priority="32" operator="equal">
      <formula>"No iniciado"</formula>
    </cfRule>
    <cfRule type="cellIs" dxfId="125" priority="30" operator="equal">
      <formula>"Completo"</formula>
    </cfRule>
  </conditionalFormatting>
  <conditionalFormatting sqref="AQ17:AR18">
    <cfRule type="cellIs" dxfId="124" priority="25" operator="equal">
      <formula>"Atrasado"</formula>
    </cfRule>
    <cfRule type="cellIs" dxfId="123" priority="24" operator="equal">
      <formula>"No iniciado"</formula>
    </cfRule>
    <cfRule type="cellIs" dxfId="122" priority="22" operator="equal">
      <formula>"Completo"</formula>
    </cfRule>
  </conditionalFormatting>
  <conditionalFormatting sqref="AR19:AR21">
    <cfRule type="cellIs" dxfId="121" priority="12" operator="equal">
      <formula>"No iniciado"</formula>
    </cfRule>
    <cfRule type="cellIs" dxfId="120" priority="10" operator="equal">
      <formula>"Completo"</formula>
    </cfRule>
    <cfRule type="cellIs" dxfId="119" priority="13" operator="equal">
      <formula>"Atrasado"</formula>
    </cfRule>
  </conditionalFormatting>
  <dataValidations count="1">
    <dataValidation allowBlank="1" showInputMessage="1" showErrorMessage="1" prompt="Recuerde que las acciones se generan bajo la medida de mitigar el riesgo" sqref="AM15 AM17:AM20 AM22" xr:uid="{00000000-0002-0000-0900-000000000000}"/>
  </dataValidations>
  <pageMargins left="0.7" right="0.7" top="0.75" bottom="0.7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9" operator="containsText" id="{A67B7502-3160-4914-BC60-E7E53433B7EA}">
            <xm:f>NOT(ISERROR(SEARCH("En desarrollo",AQ19)))</xm:f>
            <xm:f>"En desarrollo"</xm:f>
            <x14:dxf>
              <fill>
                <patternFill>
                  <bgColor rgb="FFFFFF00"/>
                </patternFill>
              </fill>
            </x14:dxf>
          </x14:cfRule>
          <xm:sqref>AQ19:AQ20</xm:sqref>
        </x14:conditionalFormatting>
        <x14:conditionalFormatting xmlns:xm="http://schemas.microsoft.com/office/excel/2006/main">
          <x14:cfRule type="containsText" priority="59" operator="containsText" id="{13A6A98A-453F-415B-8DE7-1BF842E72DA8}">
            <xm:f>NOT(ISERROR(SEARCH("En desarrollo",AQ22)))</xm:f>
            <xm:f>"En desarrollo"</xm:f>
            <x14:dxf>
              <fill>
                <patternFill>
                  <bgColor rgb="FFFFFF00"/>
                </patternFill>
              </fill>
            </x14:dxf>
          </x14:cfRule>
          <xm:sqref>AQ22</xm:sqref>
        </x14:conditionalFormatting>
        <x14:conditionalFormatting xmlns:xm="http://schemas.microsoft.com/office/excel/2006/main">
          <x14:cfRule type="containsText" priority="31" operator="containsText" id="{1595174F-1EF9-4651-B9A2-EDC335059E0D}">
            <xm:f>NOT(ISERROR(SEARCH("En desarrollo",AQ15)))</xm:f>
            <xm:f>"En desarrollo"</xm:f>
            <x14:dxf>
              <fill>
                <patternFill>
                  <bgColor rgb="FFFFFF00"/>
                </patternFill>
              </fill>
            </x14:dxf>
          </x14:cfRule>
          <xm:sqref>AQ15:AR15</xm:sqref>
        </x14:conditionalFormatting>
        <x14:conditionalFormatting xmlns:xm="http://schemas.microsoft.com/office/excel/2006/main">
          <x14:cfRule type="containsText" priority="23" operator="containsText" id="{A839EFC1-250F-4824-8046-8A64673D2B59}">
            <xm:f>NOT(ISERROR(SEARCH("En desarrollo",AQ17)))</xm:f>
            <xm:f>"En desarrollo"</xm:f>
            <x14:dxf>
              <fill>
                <patternFill>
                  <bgColor rgb="FFFFFF00"/>
                </patternFill>
              </fill>
            </x14:dxf>
          </x14:cfRule>
          <xm:sqref>AQ17:AR18</xm:sqref>
        </x14:conditionalFormatting>
        <x14:conditionalFormatting xmlns:xm="http://schemas.microsoft.com/office/excel/2006/main">
          <x14:cfRule type="containsText" priority="11" operator="containsText" id="{2AD93120-7CE3-4FE6-8671-74F033956A7D}">
            <xm:f>NOT(ISERROR(SEARCH("En desarrollo",AR19)))</xm:f>
            <xm:f>"En desarrollo"</xm:f>
            <x14:dxf>
              <fill>
                <patternFill>
                  <bgColor rgb="FFFFFF00"/>
                </patternFill>
              </fill>
            </x14:dxf>
          </x14:cfRule>
          <xm:sqref>AR19:AR21</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C33638E2-5C0E-4293-BEF8-C633F6C1824A}">
          <x14:formula1>
            <xm:f>'Tabla probabilidad'!$C$39:$C$42</xm:f>
          </x14:formula1>
          <xm:sqref>J15 J17:J20</xm:sqref>
        </x14:dataValidation>
        <x14:dataValidation type="list" allowBlank="1" showInputMessage="1" showErrorMessage="1" xr:uid="{317186E8-C0E4-409E-AFE8-2E8DEFA8F6CB}">
          <x14:formula1>
            <xm:f>'Tabla probabilidad'!$D$39:$D$48</xm:f>
          </x14:formula1>
          <xm:sqref>K15 K17:K20</xm:sqref>
        </x14:dataValidation>
        <x14:dataValidation type="list" allowBlank="1" showInputMessage="1" showErrorMessage="1" xr:uid="{3BFF16A7-F7B4-4777-9B63-DE46F7D78AED}">
          <x14:formula1>
            <xm:f>'Tabla probabilidad'!$G$39:$G$60</xm:f>
          </x14:formula1>
          <xm:sqref>L15 L17:L20</xm:sqref>
        </x14:dataValidation>
        <x14:dataValidation type="list" allowBlank="1" showInputMessage="1" showErrorMessage="1" xr:uid="{6AE78400-3CDA-4720-9316-771C4F0CA01E}">
          <x14:formula1>
            <xm:f>'Tabla probabilidad'!$C$51:$C$57</xm:f>
          </x14:formula1>
          <xm:sqref>F15 F17:F20</xm:sqref>
        </x14:dataValidation>
        <x14:dataValidation type="list" allowBlank="1" showInputMessage="1" showErrorMessage="1" xr:uid="{E1B8F60A-F3FE-4CD2-95F2-A782DC2FF65F}">
          <x14:formula1>
            <xm:f>'Tratamiento del riesgo'!$C$5:$C$8</xm:f>
          </x14:formula1>
          <xm:sqref>AL22 AL15 AL17:AL20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K937"/>
  <sheetViews>
    <sheetView tabSelected="1" topLeftCell="F22" zoomScale="77" zoomScaleNormal="77" workbookViewId="0">
      <selection activeCell="AT24" sqref="AT24"/>
    </sheetView>
  </sheetViews>
  <sheetFormatPr baseColWidth="10" defaultColWidth="12.625" defaultRowHeight="15" customHeight="1" x14ac:dyDescent="0.3"/>
  <cols>
    <col min="1" max="1" width="1.75" style="308" customWidth="1"/>
    <col min="2" max="2" width="3.5" style="146" customWidth="1"/>
    <col min="3" max="3" width="27" style="146" customWidth="1"/>
    <col min="4" max="4" width="34.125" style="146" customWidth="1"/>
    <col min="5" max="5" width="40.125" style="146" customWidth="1"/>
    <col min="6" max="6" width="33.75" style="146" customWidth="1"/>
    <col min="7" max="7" width="53.625" style="146" customWidth="1"/>
    <col min="8" max="8" width="25.5" style="151" hidden="1" customWidth="1"/>
    <col min="9" max="9" width="13.75" style="151" hidden="1" customWidth="1"/>
    <col min="10" max="10" width="19.875" style="146" customWidth="1"/>
    <col min="11" max="11" width="24.25" style="146" customWidth="1"/>
    <col min="12" max="12" width="24.875" style="146" customWidth="1"/>
    <col min="13" max="13" width="15.625" style="146" customWidth="1"/>
    <col min="14" max="14" width="20.75" style="146" customWidth="1"/>
    <col min="15" max="15" width="10.125" style="146" customWidth="1"/>
    <col min="16" max="16" width="22.75" style="146" customWidth="1"/>
    <col min="17" max="17" width="10" style="146" customWidth="1"/>
    <col min="18" max="18" width="15.375" style="146" customWidth="1"/>
    <col min="19" max="19" width="8.25" style="146" customWidth="1"/>
    <col min="20" max="20" width="20.625" style="146" customWidth="1"/>
    <col min="21" max="21" width="5.125" style="146" customWidth="1"/>
    <col min="22" max="22" width="90" style="146" customWidth="1"/>
    <col min="23" max="23" width="26" style="146" customWidth="1"/>
    <col min="24" max="24" width="6" style="146" customWidth="1"/>
    <col min="25" max="25" width="4.375" style="146" customWidth="1"/>
    <col min="26" max="26" width="4.875" style="146" customWidth="1"/>
    <col min="27" max="27" width="6.25" style="146" customWidth="1"/>
    <col min="28" max="28" width="5.875" style="146" customWidth="1"/>
    <col min="29" max="29" width="5.5" style="146" customWidth="1"/>
    <col min="30" max="30" width="2.75" style="146" customWidth="1"/>
    <col min="31" max="31" width="3" style="146" customWidth="1"/>
    <col min="32" max="32" width="20.375" style="146" customWidth="1"/>
    <col min="33" max="33" width="9.125" style="146" customWidth="1"/>
    <col min="34" max="34" width="16.75" style="146" customWidth="1"/>
    <col min="35" max="35" width="8" style="146" customWidth="1"/>
    <col min="36" max="37" width="19.125" style="146" customWidth="1"/>
    <col min="38" max="38" width="20.875" style="146" customWidth="1"/>
    <col min="39" max="39" width="40.625" style="146" hidden="1" customWidth="1"/>
    <col min="40" max="40" width="31.375" style="146" bestFit="1" customWidth="1"/>
    <col min="41" max="41" width="20.875" style="146" hidden="1" customWidth="1"/>
    <col min="42" max="42" width="61.5" style="146" hidden="1" customWidth="1"/>
    <col min="43" max="43" width="15.5" style="146" hidden="1" customWidth="1"/>
    <col min="44" max="44" width="7.5" style="146" customWidth="1"/>
    <col min="45" max="63" width="10" style="146" customWidth="1"/>
    <col min="64" max="16384" width="12.625" style="146"/>
  </cols>
  <sheetData>
    <row r="1" spans="2:63" ht="15" customHeight="1" x14ac:dyDescent="0.3">
      <c r="B1" s="1316"/>
      <c r="C1" s="1317"/>
      <c r="D1" s="1317"/>
      <c r="E1" s="1317"/>
      <c r="F1" s="1318"/>
      <c r="G1" s="1325" t="s">
        <v>269</v>
      </c>
      <c r="H1" s="1326"/>
      <c r="I1" s="1326"/>
      <c r="J1" s="1326"/>
      <c r="K1" s="1326"/>
      <c r="L1" s="1326"/>
      <c r="M1" s="1326"/>
      <c r="N1" s="1326"/>
      <c r="O1" s="1326"/>
      <c r="P1" s="1326"/>
      <c r="Q1" s="1326"/>
      <c r="R1" s="1326"/>
      <c r="S1" s="1326"/>
      <c r="T1" s="1326"/>
      <c r="U1" s="1326"/>
      <c r="V1" s="1326"/>
      <c r="W1" s="1326"/>
      <c r="X1" s="1326"/>
      <c r="Y1" s="1326"/>
      <c r="Z1" s="1326"/>
      <c r="AA1" s="1326"/>
      <c r="AB1" s="1326"/>
      <c r="AC1" s="1326"/>
      <c r="AD1" s="1326"/>
      <c r="AE1" s="1326"/>
      <c r="AF1" s="1326"/>
      <c r="AG1" s="1326"/>
      <c r="AH1" s="1326"/>
      <c r="AI1" s="1326"/>
      <c r="AJ1" s="1326"/>
      <c r="AK1" s="1326"/>
      <c r="AL1" s="1327"/>
      <c r="AM1" s="1334" t="s">
        <v>270</v>
      </c>
      <c r="AN1" s="1561" t="s">
        <v>271</v>
      </c>
      <c r="AO1" s="308"/>
      <c r="AP1" s="308"/>
      <c r="AQ1" s="308"/>
    </row>
    <row r="2" spans="2:63" ht="15" customHeight="1" x14ac:dyDescent="0.3">
      <c r="B2" s="1319"/>
      <c r="C2" s="1320"/>
      <c r="D2" s="1320"/>
      <c r="E2" s="1320"/>
      <c r="F2" s="1321"/>
      <c r="G2" s="1328"/>
      <c r="H2" s="1329"/>
      <c r="I2" s="1329"/>
      <c r="J2" s="1329"/>
      <c r="K2" s="1329"/>
      <c r="L2" s="1329"/>
      <c r="M2" s="1329"/>
      <c r="N2" s="1329"/>
      <c r="O2" s="1329"/>
      <c r="P2" s="1329"/>
      <c r="Q2" s="1329"/>
      <c r="R2" s="1329"/>
      <c r="S2" s="1329"/>
      <c r="T2" s="1329"/>
      <c r="U2" s="1329"/>
      <c r="V2" s="1329"/>
      <c r="W2" s="1329"/>
      <c r="X2" s="1329"/>
      <c r="Y2" s="1329"/>
      <c r="Z2" s="1329"/>
      <c r="AA2" s="1329"/>
      <c r="AB2" s="1329"/>
      <c r="AC2" s="1329"/>
      <c r="AD2" s="1329"/>
      <c r="AE2" s="1329"/>
      <c r="AF2" s="1329"/>
      <c r="AG2" s="1329"/>
      <c r="AH2" s="1329"/>
      <c r="AI2" s="1329"/>
      <c r="AJ2" s="1329"/>
      <c r="AK2" s="1329"/>
      <c r="AL2" s="1330"/>
      <c r="AM2" s="1335"/>
      <c r="AN2" s="1562"/>
      <c r="AO2" s="308"/>
      <c r="AP2" s="308"/>
      <c r="AQ2" s="308"/>
    </row>
    <row r="3" spans="2:63" ht="5.25" customHeight="1" x14ac:dyDescent="0.3">
      <c r="B3" s="1319"/>
      <c r="C3" s="1320"/>
      <c r="D3" s="1320"/>
      <c r="E3" s="1320"/>
      <c r="F3" s="1321"/>
      <c r="G3" s="1328"/>
      <c r="H3" s="1329"/>
      <c r="I3" s="1329"/>
      <c r="J3" s="1329"/>
      <c r="K3" s="1329"/>
      <c r="L3" s="1329"/>
      <c r="M3" s="1329"/>
      <c r="N3" s="1329"/>
      <c r="O3" s="1329"/>
      <c r="P3" s="1329"/>
      <c r="Q3" s="1329"/>
      <c r="R3" s="1329"/>
      <c r="S3" s="1329"/>
      <c r="T3" s="1329"/>
      <c r="U3" s="1329"/>
      <c r="V3" s="1329"/>
      <c r="W3" s="1329"/>
      <c r="X3" s="1329"/>
      <c r="Y3" s="1329"/>
      <c r="Z3" s="1329"/>
      <c r="AA3" s="1329"/>
      <c r="AB3" s="1329"/>
      <c r="AC3" s="1329"/>
      <c r="AD3" s="1329"/>
      <c r="AE3" s="1329"/>
      <c r="AF3" s="1329"/>
      <c r="AG3" s="1329"/>
      <c r="AH3" s="1329"/>
      <c r="AI3" s="1329"/>
      <c r="AJ3" s="1329"/>
      <c r="AK3" s="1329"/>
      <c r="AL3" s="1330"/>
      <c r="AN3" s="313"/>
      <c r="AO3" s="308"/>
      <c r="AP3" s="308"/>
      <c r="AQ3" s="308"/>
    </row>
    <row r="4" spans="2:63" ht="30" customHeight="1" x14ac:dyDescent="0.3">
      <c r="B4" s="1319"/>
      <c r="C4" s="1320"/>
      <c r="D4" s="1320"/>
      <c r="E4" s="1320"/>
      <c r="F4" s="1321"/>
      <c r="G4" s="1328"/>
      <c r="H4" s="1329"/>
      <c r="I4" s="1329"/>
      <c r="J4" s="1329"/>
      <c r="K4" s="1329"/>
      <c r="L4" s="1329"/>
      <c r="M4" s="1329"/>
      <c r="N4" s="1329"/>
      <c r="O4" s="1329"/>
      <c r="P4" s="1329"/>
      <c r="Q4" s="1329"/>
      <c r="R4" s="1329"/>
      <c r="S4" s="1329"/>
      <c r="T4" s="1329"/>
      <c r="U4" s="1329"/>
      <c r="V4" s="1329"/>
      <c r="W4" s="1329"/>
      <c r="X4" s="1329"/>
      <c r="Y4" s="1329"/>
      <c r="Z4" s="1329"/>
      <c r="AA4" s="1329"/>
      <c r="AB4" s="1329"/>
      <c r="AC4" s="1329"/>
      <c r="AD4" s="1329"/>
      <c r="AE4" s="1329"/>
      <c r="AF4" s="1329"/>
      <c r="AG4" s="1329"/>
      <c r="AH4" s="1329"/>
      <c r="AI4" s="1329"/>
      <c r="AJ4" s="1329"/>
      <c r="AK4" s="1329"/>
      <c r="AL4" s="1330"/>
      <c r="AM4" s="314" t="s">
        <v>272</v>
      </c>
      <c r="AN4" s="315" t="s">
        <v>273</v>
      </c>
      <c r="AO4" s="308"/>
      <c r="AP4" s="308"/>
      <c r="AQ4" s="308"/>
    </row>
    <row r="5" spans="2:63" ht="6" customHeight="1" x14ac:dyDescent="0.3">
      <c r="B5" s="1319"/>
      <c r="C5" s="1320"/>
      <c r="D5" s="1320"/>
      <c r="E5" s="1320"/>
      <c r="F5" s="1321"/>
      <c r="G5" s="1328"/>
      <c r="H5" s="1329"/>
      <c r="I5" s="1329"/>
      <c r="J5" s="1329"/>
      <c r="K5" s="1329"/>
      <c r="L5" s="1329"/>
      <c r="M5" s="1329"/>
      <c r="N5" s="1329"/>
      <c r="O5" s="1329"/>
      <c r="P5" s="1329"/>
      <c r="Q5" s="1329"/>
      <c r="R5" s="1329"/>
      <c r="S5" s="1329"/>
      <c r="T5" s="1329"/>
      <c r="U5" s="1329"/>
      <c r="V5" s="1329"/>
      <c r="W5" s="1329"/>
      <c r="X5" s="1329"/>
      <c r="Y5" s="1329"/>
      <c r="Z5" s="1329"/>
      <c r="AA5" s="1329"/>
      <c r="AB5" s="1329"/>
      <c r="AC5" s="1329"/>
      <c r="AD5" s="1329"/>
      <c r="AE5" s="1329"/>
      <c r="AF5" s="1329"/>
      <c r="AG5" s="1329"/>
      <c r="AH5" s="1329"/>
      <c r="AI5" s="1329"/>
      <c r="AJ5" s="1329"/>
      <c r="AK5" s="1329"/>
      <c r="AL5" s="1330"/>
      <c r="AN5" s="150"/>
      <c r="AO5" s="308"/>
      <c r="AP5" s="308"/>
      <c r="AQ5" s="308"/>
    </row>
    <row r="6" spans="2:63" ht="33" customHeight="1" x14ac:dyDescent="0.3">
      <c r="B6" s="1322"/>
      <c r="C6" s="1323"/>
      <c r="D6" s="1323"/>
      <c r="E6" s="1323"/>
      <c r="F6" s="1324"/>
      <c r="G6" s="1331"/>
      <c r="H6" s="1332"/>
      <c r="I6" s="1332"/>
      <c r="J6" s="1332"/>
      <c r="K6" s="1332"/>
      <c r="L6" s="1332"/>
      <c r="M6" s="1332"/>
      <c r="N6" s="1332"/>
      <c r="O6" s="1332"/>
      <c r="P6" s="1332"/>
      <c r="Q6" s="1332"/>
      <c r="R6" s="1332"/>
      <c r="S6" s="1332"/>
      <c r="T6" s="1332"/>
      <c r="U6" s="1332"/>
      <c r="V6" s="1332"/>
      <c r="W6" s="1332"/>
      <c r="X6" s="1332"/>
      <c r="Y6" s="1332"/>
      <c r="Z6" s="1332"/>
      <c r="AA6" s="1332"/>
      <c r="AB6" s="1332"/>
      <c r="AC6" s="1332"/>
      <c r="AD6" s="1332"/>
      <c r="AE6" s="1332"/>
      <c r="AF6" s="1332"/>
      <c r="AG6" s="1332"/>
      <c r="AH6" s="1332"/>
      <c r="AI6" s="1332"/>
      <c r="AJ6" s="1332"/>
      <c r="AK6" s="1332"/>
      <c r="AL6" s="1333"/>
      <c r="AM6" s="316" t="s">
        <v>274</v>
      </c>
      <c r="AN6" s="315" t="s">
        <v>277</v>
      </c>
      <c r="AO6" s="308"/>
      <c r="AP6" s="308"/>
      <c r="AQ6" s="308"/>
    </row>
    <row r="7" spans="2:63" s="308" customFormat="1" ht="15" customHeight="1" x14ac:dyDescent="0.3">
      <c r="B7" s="309"/>
      <c r="C7" s="310"/>
      <c r="D7" s="310"/>
      <c r="E7" s="310"/>
      <c r="F7" s="310"/>
      <c r="G7" s="310"/>
      <c r="H7" s="310"/>
      <c r="I7" s="310"/>
      <c r="J7" s="310"/>
      <c r="K7" s="310"/>
      <c r="L7" s="310"/>
      <c r="M7" s="310"/>
      <c r="N7" s="310"/>
      <c r="O7" s="310"/>
      <c r="P7" s="310"/>
      <c r="Q7" s="310"/>
      <c r="R7" s="310"/>
      <c r="S7" s="310"/>
      <c r="T7" s="310"/>
      <c r="U7" s="310"/>
      <c r="V7" s="310"/>
      <c r="W7" s="310"/>
      <c r="X7" s="310"/>
      <c r="Y7" s="310"/>
      <c r="Z7" s="310"/>
      <c r="AA7" s="310"/>
      <c r="AB7" s="310"/>
      <c r="AC7" s="310"/>
      <c r="AD7" s="310"/>
      <c r="AE7" s="310"/>
      <c r="AF7" s="310"/>
      <c r="AG7" s="310"/>
      <c r="AH7" s="310"/>
      <c r="AI7" s="310"/>
      <c r="AJ7" s="310"/>
      <c r="AK7" s="310"/>
      <c r="AL7" s="310"/>
      <c r="AM7" s="310"/>
      <c r="AN7" s="310"/>
    </row>
    <row r="8" spans="2:63" ht="12" customHeight="1" x14ac:dyDescent="0.3">
      <c r="B8" s="311"/>
      <c r="C8" s="312"/>
      <c r="D8" s="312"/>
      <c r="E8" s="312"/>
      <c r="F8" s="312"/>
      <c r="G8" s="317"/>
      <c r="H8" s="317"/>
      <c r="I8" s="317"/>
      <c r="J8" s="317"/>
      <c r="K8" s="317"/>
      <c r="L8" s="317"/>
      <c r="M8" s="317"/>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08"/>
      <c r="AP8" s="308"/>
    </row>
    <row r="9" spans="2:63" ht="37.5" customHeight="1" x14ac:dyDescent="0.3">
      <c r="B9" s="1337" t="s">
        <v>275</v>
      </c>
      <c r="C9" s="1338"/>
      <c r="D9" s="1338"/>
      <c r="E9" s="1339"/>
      <c r="F9" s="1563" t="s">
        <v>235</v>
      </c>
      <c r="G9" s="1940"/>
      <c r="H9" s="1940"/>
      <c r="I9" s="1940"/>
      <c r="J9" s="1940"/>
      <c r="K9" s="1940"/>
      <c r="L9" s="1940"/>
      <c r="M9" s="1940"/>
      <c r="N9" s="1940"/>
      <c r="O9" s="1940"/>
      <c r="P9" s="1940"/>
      <c r="Q9" s="1940"/>
      <c r="R9" s="1940"/>
      <c r="S9" s="1940"/>
      <c r="T9" s="1940"/>
      <c r="U9" s="1940"/>
      <c r="V9" s="1940"/>
      <c r="W9" s="1940"/>
      <c r="X9" s="1940"/>
      <c r="Y9" s="1940"/>
      <c r="Z9" s="1940"/>
      <c r="AA9" s="1940"/>
      <c r="AB9" s="1940"/>
      <c r="AC9" s="1940"/>
      <c r="AD9" s="1940"/>
      <c r="AE9" s="1940"/>
      <c r="AF9" s="1940"/>
      <c r="AG9" s="1940"/>
      <c r="AH9" s="1940"/>
      <c r="AI9" s="1940"/>
      <c r="AJ9" s="1940"/>
      <c r="AK9" s="1940"/>
      <c r="AL9" s="1940"/>
      <c r="AM9" s="1940"/>
      <c r="AN9" s="1941"/>
      <c r="AO9" s="308"/>
      <c r="AP9" s="308"/>
      <c r="AR9" s="116"/>
      <c r="AS9" s="116"/>
      <c r="AT9" s="116"/>
      <c r="AU9" s="116"/>
      <c r="AV9" s="116"/>
      <c r="AW9" s="116"/>
      <c r="AX9" s="116"/>
      <c r="AY9" s="116"/>
      <c r="AZ9" s="116"/>
      <c r="BA9" s="116"/>
      <c r="BB9" s="116"/>
      <c r="BC9" s="116"/>
      <c r="BD9" s="116"/>
      <c r="BE9" s="116"/>
      <c r="BF9" s="116"/>
      <c r="BG9" s="116"/>
      <c r="BH9" s="116"/>
      <c r="BI9" s="116"/>
      <c r="BJ9" s="116"/>
      <c r="BK9" s="116"/>
    </row>
    <row r="10" spans="2:63" ht="36" customHeight="1" x14ac:dyDescent="0.3">
      <c r="B10" s="1337" t="s">
        <v>276</v>
      </c>
      <c r="C10" s="1338"/>
      <c r="D10" s="1338"/>
      <c r="E10" s="1339"/>
      <c r="F10" s="1938" t="str">
        <f>'[13]Objetivos y Alcances '!B13</f>
        <v>Realizar actividades que garanticen la disponibilidad, limpieza y seguridad de la infraestructura, con oportunidad y en condiciones óptimas para satisfacer las necesidades de los usuarios.</v>
      </c>
      <c r="G10" s="1939"/>
      <c r="H10" s="1939"/>
      <c r="I10" s="1939"/>
      <c r="J10" s="1939"/>
      <c r="K10" s="1939"/>
      <c r="L10" s="1939"/>
      <c r="M10" s="1939"/>
      <c r="N10" s="1939"/>
      <c r="O10" s="1939"/>
      <c r="P10" s="1939"/>
      <c r="Q10" s="1939"/>
      <c r="R10" s="1939"/>
      <c r="S10" s="1939"/>
      <c r="T10" s="1939"/>
      <c r="U10" s="1939"/>
      <c r="V10" s="1939"/>
      <c r="W10" s="1939"/>
      <c r="X10" s="1939"/>
      <c r="Y10" s="1939"/>
      <c r="Z10" s="1939"/>
      <c r="AA10" s="1939"/>
      <c r="AB10" s="1939"/>
      <c r="AC10" s="1939"/>
      <c r="AD10" s="1939"/>
      <c r="AE10" s="1939"/>
      <c r="AF10" s="1939"/>
      <c r="AG10" s="1939"/>
      <c r="AH10" s="1939"/>
      <c r="AI10" s="1939"/>
      <c r="AJ10" s="1939"/>
      <c r="AK10" s="1939"/>
      <c r="AL10" s="1939"/>
      <c r="AM10" s="1939"/>
      <c r="AN10" s="1939"/>
      <c r="AO10" s="308"/>
      <c r="AP10" s="308"/>
      <c r="AR10" s="116"/>
      <c r="AS10" s="116"/>
      <c r="AT10" s="116"/>
      <c r="AU10" s="116"/>
      <c r="AV10" s="116"/>
      <c r="AW10" s="116"/>
      <c r="AX10" s="116"/>
      <c r="AY10" s="116"/>
      <c r="AZ10" s="116"/>
      <c r="BA10" s="116"/>
      <c r="BB10" s="116"/>
      <c r="BC10" s="116"/>
      <c r="BD10" s="116"/>
      <c r="BE10" s="116"/>
      <c r="BF10" s="116"/>
      <c r="BG10" s="116"/>
      <c r="BH10" s="116"/>
      <c r="BI10" s="116"/>
      <c r="BJ10" s="116"/>
      <c r="BK10" s="116"/>
    </row>
    <row r="11" spans="2:63" ht="14.25" customHeight="1" x14ac:dyDescent="0.3">
      <c r="B11" s="160"/>
      <c r="C11" s="160"/>
      <c r="D11" s="160"/>
      <c r="E11" s="160"/>
      <c r="F11" s="160"/>
      <c r="G11" s="116"/>
      <c r="H11" s="116"/>
      <c r="I11" s="116"/>
      <c r="J11" s="320"/>
      <c r="K11" s="320"/>
      <c r="L11" s="320"/>
      <c r="M11" s="116"/>
      <c r="N11" s="116"/>
      <c r="O11" s="116"/>
      <c r="P11" s="116"/>
      <c r="Q11" s="116"/>
      <c r="R11" s="116"/>
      <c r="S11" s="116"/>
      <c r="T11" s="116"/>
      <c r="U11" s="116"/>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row>
    <row r="12" spans="2:63" ht="36" customHeight="1" x14ac:dyDescent="0.3">
      <c r="B12" s="1667" t="s">
        <v>118</v>
      </c>
      <c r="C12" s="1667"/>
      <c r="D12" s="1342"/>
      <c r="E12" s="1342"/>
      <c r="F12" s="1342"/>
      <c r="G12" s="1342"/>
      <c r="H12" s="1342"/>
      <c r="I12" s="1342"/>
      <c r="J12" s="1342"/>
      <c r="K12" s="1342"/>
      <c r="L12" s="1342"/>
      <c r="M12" s="1342"/>
      <c r="N12" s="1808" t="s">
        <v>117</v>
      </c>
      <c r="O12" s="1809"/>
      <c r="P12" s="1809"/>
      <c r="Q12" s="1809"/>
      <c r="R12" s="1809"/>
      <c r="S12" s="1809"/>
      <c r="T12" s="1809"/>
      <c r="U12" s="1353" t="s">
        <v>123</v>
      </c>
      <c r="V12" s="1354"/>
      <c r="W12" s="1354"/>
      <c r="X12" s="1354"/>
      <c r="Y12" s="1354"/>
      <c r="Z12" s="1354"/>
      <c r="AA12" s="1354"/>
      <c r="AB12" s="1354"/>
      <c r="AC12" s="1081"/>
      <c r="AD12" s="1081"/>
      <c r="AE12" s="1355" t="s">
        <v>137</v>
      </c>
      <c r="AF12" s="1356"/>
      <c r="AG12" s="1356"/>
      <c r="AH12" s="1356"/>
      <c r="AI12" s="1356"/>
      <c r="AJ12" s="1357"/>
      <c r="AK12" s="774"/>
      <c r="AL12" s="1412" t="s">
        <v>131</v>
      </c>
      <c r="AM12" s="1413"/>
      <c r="AN12" s="1413"/>
      <c r="AO12" s="1413"/>
      <c r="AP12" s="1413"/>
      <c r="AQ12" s="1413"/>
      <c r="AR12" s="628" t="s">
        <v>979</v>
      </c>
      <c r="AS12" s="116"/>
      <c r="AT12" s="116"/>
      <c r="AU12" s="116"/>
      <c r="AV12" s="116"/>
      <c r="AW12" s="116"/>
      <c r="AX12" s="116"/>
      <c r="AY12" s="116"/>
      <c r="AZ12" s="116"/>
      <c r="BA12" s="116"/>
      <c r="BB12" s="116"/>
      <c r="BC12" s="116"/>
      <c r="BD12" s="116"/>
      <c r="BE12" s="116"/>
      <c r="BF12" s="116"/>
      <c r="BG12" s="116"/>
      <c r="BH12" s="116"/>
      <c r="BI12" s="116"/>
      <c r="BJ12" s="116"/>
      <c r="BK12" s="116"/>
    </row>
    <row r="13" spans="2:63" ht="16.5" customHeight="1" x14ac:dyDescent="0.3">
      <c r="B13" s="1341" t="s">
        <v>108</v>
      </c>
      <c r="C13" s="1667" t="s">
        <v>109</v>
      </c>
      <c r="D13" s="1345" t="s">
        <v>111</v>
      </c>
      <c r="E13" s="1345" t="s">
        <v>112</v>
      </c>
      <c r="F13" s="1345" t="s">
        <v>110</v>
      </c>
      <c r="G13" s="1345" t="s">
        <v>113</v>
      </c>
      <c r="H13" s="1360" t="s">
        <v>138</v>
      </c>
      <c r="I13" s="1360" t="s">
        <v>139</v>
      </c>
      <c r="J13" s="1360" t="s">
        <v>290</v>
      </c>
      <c r="K13" s="1360" t="s">
        <v>114</v>
      </c>
      <c r="L13" s="1345" t="s">
        <v>115</v>
      </c>
      <c r="M13" s="1345" t="s">
        <v>116</v>
      </c>
      <c r="N13" s="1368" t="s">
        <v>119</v>
      </c>
      <c r="O13" s="1358" t="s">
        <v>1</v>
      </c>
      <c r="P13" s="1368" t="s">
        <v>120</v>
      </c>
      <c r="Q13" s="1368" t="s">
        <v>1</v>
      </c>
      <c r="R13" s="1368" t="s">
        <v>121</v>
      </c>
      <c r="S13" s="1358" t="s">
        <v>1</v>
      </c>
      <c r="T13" s="1368" t="s">
        <v>122</v>
      </c>
      <c r="U13" s="1369" t="s">
        <v>127</v>
      </c>
      <c r="V13" s="1444" t="s">
        <v>126</v>
      </c>
      <c r="W13" s="1428" t="s">
        <v>124</v>
      </c>
      <c r="X13" s="1430" t="s">
        <v>125</v>
      </c>
      <c r="Y13" s="1430"/>
      <c r="Z13" s="1430"/>
      <c r="AA13" s="1430"/>
      <c r="AB13" s="1430"/>
      <c r="AC13" s="1430"/>
      <c r="AD13" s="322"/>
      <c r="AE13" s="1426"/>
      <c r="AF13" s="1431" t="s">
        <v>128</v>
      </c>
      <c r="AG13" s="1426" t="s">
        <v>1</v>
      </c>
      <c r="AH13" s="1431" t="s">
        <v>129</v>
      </c>
      <c r="AI13" s="1426" t="s">
        <v>1</v>
      </c>
      <c r="AJ13" s="1657" t="s">
        <v>130</v>
      </c>
      <c r="AK13" s="1089"/>
      <c r="AL13" s="1420" t="s">
        <v>132</v>
      </c>
      <c r="AM13" s="1420" t="s">
        <v>133</v>
      </c>
      <c r="AN13" s="1420" t="s">
        <v>134</v>
      </c>
      <c r="AO13" s="1420" t="s">
        <v>135</v>
      </c>
      <c r="AP13" s="1421" t="s">
        <v>136</v>
      </c>
      <c r="AQ13" s="1420" t="s">
        <v>264</v>
      </c>
      <c r="AR13" s="1420" t="s">
        <v>929</v>
      </c>
      <c r="AS13" s="116"/>
      <c r="AT13" s="116"/>
      <c r="AU13" s="116"/>
      <c r="AV13" s="116"/>
      <c r="AW13" s="116"/>
      <c r="AX13" s="116"/>
      <c r="AY13" s="116"/>
      <c r="AZ13" s="116"/>
      <c r="BA13" s="116"/>
      <c r="BB13" s="116"/>
      <c r="BC13" s="116"/>
      <c r="BD13" s="116"/>
      <c r="BE13" s="116"/>
      <c r="BF13" s="116"/>
      <c r="BG13" s="116"/>
      <c r="BH13" s="116"/>
      <c r="BI13" s="116"/>
      <c r="BJ13" s="116"/>
      <c r="BK13" s="116"/>
    </row>
    <row r="14" spans="2:63" ht="120.75" customHeight="1" x14ac:dyDescent="0.3">
      <c r="B14" s="1342"/>
      <c r="C14" s="1342"/>
      <c r="D14" s="1342"/>
      <c r="E14" s="1342"/>
      <c r="F14" s="1345"/>
      <c r="G14" s="1346"/>
      <c r="H14" s="1361"/>
      <c r="I14" s="1361"/>
      <c r="J14" s="1361"/>
      <c r="K14" s="1361"/>
      <c r="L14" s="1345"/>
      <c r="M14" s="1342"/>
      <c r="N14" s="1359"/>
      <c r="O14" s="1359"/>
      <c r="P14" s="1359"/>
      <c r="Q14" s="1359"/>
      <c r="R14" s="1359"/>
      <c r="S14" s="1359"/>
      <c r="T14" s="1359"/>
      <c r="U14" s="1370"/>
      <c r="V14" s="1445"/>
      <c r="W14" s="1429"/>
      <c r="X14" s="331" t="s">
        <v>2</v>
      </c>
      <c r="Y14" s="331" t="s">
        <v>3</v>
      </c>
      <c r="Z14" s="331" t="s">
        <v>4</v>
      </c>
      <c r="AA14" s="331" t="s">
        <v>5</v>
      </c>
      <c r="AB14" s="331" t="s">
        <v>6</v>
      </c>
      <c r="AC14" s="331" t="s">
        <v>7</v>
      </c>
      <c r="AD14" s="332"/>
      <c r="AE14" s="1427"/>
      <c r="AF14" s="1432"/>
      <c r="AG14" s="1427"/>
      <c r="AH14" s="1432"/>
      <c r="AI14" s="1427"/>
      <c r="AJ14" s="1658"/>
      <c r="AK14" s="1090"/>
      <c r="AL14" s="1420"/>
      <c r="AM14" s="1420"/>
      <c r="AN14" s="1420"/>
      <c r="AO14" s="1420"/>
      <c r="AP14" s="1422"/>
      <c r="AQ14" s="1420"/>
      <c r="AR14" s="1420"/>
      <c r="AS14" s="122"/>
      <c r="AT14" s="122"/>
      <c r="AU14" s="122"/>
      <c r="AV14" s="122"/>
      <c r="AW14" s="122"/>
      <c r="AX14" s="122"/>
      <c r="AY14" s="122"/>
      <c r="AZ14" s="122"/>
      <c r="BA14" s="122"/>
      <c r="BB14" s="122"/>
      <c r="BC14" s="122"/>
      <c r="BD14" s="122"/>
      <c r="BE14" s="122"/>
      <c r="BF14" s="122"/>
      <c r="BG14" s="122"/>
      <c r="BH14" s="122"/>
      <c r="BI14" s="122"/>
      <c r="BJ14" s="122"/>
      <c r="BK14" s="122"/>
    </row>
    <row r="15" spans="2:63" s="535" customFormat="1" ht="126.75" customHeight="1" x14ac:dyDescent="0.25">
      <c r="B15" s="1404">
        <v>1</v>
      </c>
      <c r="C15" s="1376" t="s">
        <v>490</v>
      </c>
      <c r="D15" s="1376" t="s">
        <v>491</v>
      </c>
      <c r="E15" s="1376" t="s">
        <v>492</v>
      </c>
      <c r="F15" s="1383" t="s">
        <v>151</v>
      </c>
      <c r="G15" s="1376" t="s">
        <v>847</v>
      </c>
      <c r="H15" s="1083"/>
      <c r="I15" s="1083"/>
      <c r="J15" s="1397" t="s">
        <v>151</v>
      </c>
      <c r="K15" s="1397" t="s">
        <v>291</v>
      </c>
      <c r="L15" s="1383" t="s">
        <v>169</v>
      </c>
      <c r="M15" s="2191">
        <v>700</v>
      </c>
      <c r="N15" s="202" t="str">
        <f t="shared" ref="N15:N24" si="0">IF(M15&lt;=0,"",IF(M15&lt;=2,"MUY BAJA",IF(M15&lt;=24,"BAJA",IF(M15&lt;=500,"MEDIA",IF(M15&lt;=5000,"ALTA","MUY ALTA")))))</f>
        <v>ALTA</v>
      </c>
      <c r="O15" s="154">
        <f t="shared" ref="O15:O24" si="1">IF(N15="","",IF(N15="Muy Baja",0.2,IF(N15="Baja",0.4,IF(N15="Media",0.6,IF(N15="Alta",0.8,IF(N15="Muy Alta",1,))))))</f>
        <v>0.8</v>
      </c>
      <c r="P15" s="1371" t="s">
        <v>199</v>
      </c>
      <c r="Q15" s="2192">
        <v>0.2</v>
      </c>
      <c r="R15" s="202" t="str">
        <f t="shared" ref="R15:R24" si="2">IF(Q15=0.2,"LEVE",IF(Q15=0.4,"MENOR",IF(Q15=0.6,"MODERADO",IF(Q15=0.8,"MAYOR",IF(Q15=1,"CATASTROFICO","")))))</f>
        <v>LEVE</v>
      </c>
      <c r="S15" s="154">
        <f t="shared" ref="S15:S24" si="3">IF(R15="","",IF(R15="Leve",0.2,IF(R15="Menor",0.4,IF(R15="Moderado",0.6,IF(R15="Mayor",0.8,IF(R15="Catastrófico",1,))))))</f>
        <v>0.2</v>
      </c>
      <c r="T15" s="162" t="str">
        <f t="shared" ref="T15:T18" si="4">IF(OR(AND(N15="MUY BAJA",R15="LEVE"),AND(N15="MUY BAJA",R15="MENOR"),AND(N15="BAJA",R15="LEVE")),"BAJO",IF(OR(AND(N15="MUY BAJA",R15="MODERADO"),AND(N15="BAJA",R15="MENOR"),AND(N15="BAJA",R15="MODERADO"),AND(N15="MEDIA",R15="LEVE"),AND(N15="MEDIA",R15="MENOR"),AND(N15="MEDIA",R15="MODERADO"),AND(N15="ALTA",R15="LEVE"),AND(N15="ALTA",R15="MENOR")),"MODERADO",IF(OR(AND(N15="MUY BAJA",R15="MAYOR"),AND(N15="BAJA",R15="MAYOR"),AND(N15="MEDIA",R15="MAYOR"),AND(N15="ALTA",R15="MODERADO"),AND(N15="ALTA",R15="MAYOR"),AND(N15="MUY ALTA",R15="LEVE"),AND(N15="MUY ALTA",R15="MENOR"),AND(N15="MUY ALTA",R15="MODERADO"),AND(N15="MUY ALTA",R15="MAYOR")),"ALTO",IF(OR(AND(N15="MUY BAJA",R15="CATASTRÓFICO"),AND(N15="BAJA",R15="CATASTRÓFICO"),AND(N15="MEDIA",R15="CATASTRÓFICO"),AND(N15="ALTA",R15="CATASTRÓFICO"),AND(N15="MUY ALTA",R15="CATASTRÓFICO")),"EXTREMO",""))))</f>
        <v>MODERADO</v>
      </c>
      <c r="U15" s="1085">
        <v>1</v>
      </c>
      <c r="V15" s="201" t="s">
        <v>1043</v>
      </c>
      <c r="W15" s="1094" t="str">
        <f>IF(OR(X15="Preventivo",X15="Detectivo"),"Probabilidad",IF(X15="Correctivo","Impacto",""))</f>
        <v>Probabilidad</v>
      </c>
      <c r="X15" s="2193" t="s">
        <v>63</v>
      </c>
      <c r="Y15" s="2193" t="s">
        <v>71</v>
      </c>
      <c r="Z15" s="2194" t="str">
        <f t="shared" ref="Z15:Z24" si="5">IF(AND(X15="Preventivo",Y15="Automático"),"50%",IF(AND(X15="Preventivo",Y15="Manual"),"40%",IF(AND(X15="Detectivo",Y15="Automático"),"40%",IF(AND(X15="Detectivo",Y15="Manual"),"30%",IF(AND(X15="Correctivo",Y15="Automático"),"35%",IF(AND(X15="Correctivo",Y15="Manual"),"25%",""))))))</f>
        <v>40%</v>
      </c>
      <c r="AA15" s="2193" t="s">
        <v>74</v>
      </c>
      <c r="AB15" s="2193" t="s">
        <v>79</v>
      </c>
      <c r="AC15" s="2193" t="s">
        <v>83</v>
      </c>
      <c r="AD15" s="2193"/>
      <c r="AE15" s="2195">
        <f t="shared" ref="AE15:AE18" si="6">IFERROR(IF(W15="Probabilidad",(O15-(+O15*Z15)),IF(W15="Impacto",O15,"")),"")</f>
        <v>0.48</v>
      </c>
      <c r="AF15" s="202" t="str">
        <f t="shared" ref="AF15:AF24" si="7">IFERROR(IF(AE15="","",IF(AE15&lt;=0.2,"MUY BAJA",IF(AE15&lt;=0.4,"BAJA",IF(AE15&lt;=0.6,"MEDIA",IF(AE15&lt;=0.8,"ALTA","MUY ALTA"))))),"")</f>
        <v>MEDIA</v>
      </c>
      <c r="AG15" s="2194">
        <f t="shared" ref="AG15:AG24" si="8">+AE15</f>
        <v>0.48</v>
      </c>
      <c r="AH15" s="202" t="str">
        <f t="shared" ref="AH15:AH24" si="9">R15</f>
        <v>LEVE</v>
      </c>
      <c r="AI15" s="2194">
        <f t="shared" ref="AI15:AI24" si="10">IFERROR(IF(W15="Impacto",(S15-(+S15*Z15)),IF(W15="Probabilidad",S15,"")),"")</f>
        <v>0.2</v>
      </c>
      <c r="AJ15" s="162" t="str">
        <f t="shared" ref="AJ15:AJ22" si="11">IFERROR(IF(OR(AND(AF15="MUY BAJA",AH15="LEVE"),AND(AF15="MUY BAJA",AH15="MENOR"),AND(AF15="BAJA",AH15="LEVE")),"BAJO",IF(OR(AND(AF15="MUY BAJA",AH15="MODERADO"),AND(AF15="BAJA",AH15="MENOR"),AND(AF15="BAJA",AH15="MODERADO"),AND(AF15="MEDIA",AH15="LEVE"),AND(AF15="MEDIA",AH15="MENOR"),AND(AF15="MEDIA",AH15="MODERADO"),AND(AF15="ALTA",AH15="LEVE"),AND(AF15="ALTA",AH15="MENOR")),"MODERADO",IF(OR(AND(AF15="MUY BAJA",AH15="MAYOR"),AND(AF15="BAJA",AH15="MAYOR"),AND(AF15="MEDIA",AH15="MAYOR"),AND(AF15="ALTA",AH15="MODERADO"),AND(AF15="ALTA",AH15="MAYOR"),AND(AF15="MUY ALTA",AH15="LEVE"),AND(AF15="MUY ALTA",AH15="MENOR"),AND(AF15="MUY ALTA",AH15="MODERADO"),AND(AF15="MUY ALTA",AH15="MAYOR")),"ALTO",IF(OR(AND(AF15="MUY BAJA",AH15="CATASTRÓFICO"),AND(AF15="BAJA",AH15="CATASTRÓFICO"),AND(AF15="MEDIA",AH15="CATASTRÓFICO"),AND(AF15="ALTA",AH15="CATASTRÓFICO"),AND(AF15="MUY ALTA",AH15="CATASTRÓFICO")),"EXTREMO","")))),"")</f>
        <v>MODERADO</v>
      </c>
      <c r="AK15" s="1442" t="str">
        <f>AJ16</f>
        <v>BAJO</v>
      </c>
      <c r="AL15" s="1383" t="s">
        <v>260</v>
      </c>
      <c r="AM15" s="1383"/>
      <c r="AN15" s="1846" t="s">
        <v>980</v>
      </c>
      <c r="AO15" s="1846" t="s">
        <v>932</v>
      </c>
      <c r="AP15" s="2196" t="s">
        <v>922</v>
      </c>
      <c r="AQ15" s="1085" t="s">
        <v>267</v>
      </c>
      <c r="AR15" s="1414">
        <v>1</v>
      </c>
      <c r="AS15" s="553"/>
      <c r="AT15" s="553"/>
      <c r="AU15" s="553"/>
      <c r="AV15" s="553"/>
      <c r="AW15" s="553"/>
      <c r="AX15" s="553"/>
      <c r="AY15" s="553"/>
      <c r="AZ15" s="553"/>
      <c r="BA15" s="553"/>
      <c r="BB15" s="553"/>
      <c r="BC15" s="553"/>
      <c r="BD15" s="553"/>
      <c r="BE15" s="553"/>
      <c r="BF15" s="553"/>
      <c r="BG15" s="553"/>
      <c r="BH15" s="553"/>
      <c r="BI15" s="553"/>
      <c r="BJ15" s="553"/>
      <c r="BK15" s="553"/>
    </row>
    <row r="16" spans="2:63" s="535" customFormat="1" ht="78.75" customHeight="1" x14ac:dyDescent="0.25">
      <c r="B16" s="1536"/>
      <c r="C16" s="1377"/>
      <c r="D16" s="1377"/>
      <c r="E16" s="1377"/>
      <c r="F16" s="1384"/>
      <c r="G16" s="1377"/>
      <c r="H16" s="1083"/>
      <c r="I16" s="1083"/>
      <c r="J16" s="1398"/>
      <c r="K16" s="1398"/>
      <c r="L16" s="1384"/>
      <c r="M16" s="2191">
        <v>700</v>
      </c>
      <c r="N16" s="202" t="str">
        <f t="shared" si="0"/>
        <v>ALTA</v>
      </c>
      <c r="O16" s="154">
        <f t="shared" si="1"/>
        <v>0.8</v>
      </c>
      <c r="P16" s="1372"/>
      <c r="Q16" s="2192">
        <v>0.2</v>
      </c>
      <c r="R16" s="202" t="str">
        <f t="shared" ref="R16:R17" si="12">IF(Q16=0.2,"LEVE",IF(Q16=0.4,"MENOR",IF(Q16=0.6,"MODERADO",IF(Q16=0.8,"MAYOR",IF(Q16=1,"CATASTROFICO","")))))</f>
        <v>LEVE</v>
      </c>
      <c r="S16" s="154">
        <f t="shared" ref="S16:S17" si="13">IF(R16="","",IF(R16="Leve",0.2,IF(R16="Menor",0.4,IF(R16="Moderado",0.6,IF(R16="Mayor",0.8,IF(R16="Catastrófico",1,))))))</f>
        <v>0.2</v>
      </c>
      <c r="T16" s="162" t="str">
        <f t="shared" ref="T16:T17" si="14">IF(OR(AND(N16="MUY BAJA",R16="LEVE"),AND(N16="MUY BAJA",R16="MENOR"),AND(N16="BAJA",R16="LEVE")),"BAJO",IF(OR(AND(N16="MUY BAJA",R16="MODERADO"),AND(N16="BAJA",R16="MENOR"),AND(N16="BAJA",R16="MODERADO"),AND(N16="MEDIA",R16="LEVE"),AND(N16="MEDIA",R16="MENOR"),AND(N16="MEDIA",R16="MODERADO"),AND(N16="ALTA",R16="LEVE"),AND(N16="ALTA",R16="MENOR")),"MODERADO",IF(OR(AND(N16="MUY BAJA",R16="MAYOR"),AND(N16="BAJA",R16="MAYOR"),AND(N16="MEDIA",R16="MAYOR"),AND(N16="ALTA",R16="MODERADO"),AND(N16="ALTA",R16="MAYOR"),AND(N16="MUY ALTA",R16="LEVE"),AND(N16="MUY ALTA",R16="MENOR"),AND(N16="MUY ALTA",R16="MODERADO"),AND(N16="MUY ALTA",R16="MAYOR")),"ALTO",IF(OR(AND(N16="MUY BAJA",R16="CATASTRÓFICO"),AND(N16="BAJA",R16="CATASTRÓFICO"),AND(N16="MEDIA",R16="CATASTRÓFICO"),AND(N16="ALTA",R16="CATASTRÓFICO"),AND(N16="MUY ALTA",R16="CATASTRÓFICO")),"EXTREMO",""))))</f>
        <v>MODERADO</v>
      </c>
      <c r="U16" s="1085">
        <v>2</v>
      </c>
      <c r="V16" s="201" t="s">
        <v>1042</v>
      </c>
      <c r="W16" s="1094" t="str">
        <f>IF(OR(X16="Preventivo",X16="Detectivo"),"Probabilidad",IF(X16="Correctivo","Impacto",""))</f>
        <v>Probabilidad</v>
      </c>
      <c r="X16" s="2193" t="s">
        <v>63</v>
      </c>
      <c r="Y16" s="2193" t="s">
        <v>71</v>
      </c>
      <c r="Z16" s="2194" t="str">
        <f t="shared" ref="Z16:Z17" si="15">IF(AND(X16="Preventivo",Y16="Automático"),"50%",IF(AND(X16="Preventivo",Y16="Manual"),"40%",IF(AND(X16="Detectivo",Y16="Automático"),"40%",IF(AND(X16="Detectivo",Y16="Manual"),"30%",IF(AND(X16="Correctivo",Y16="Automático"),"35%",IF(AND(X16="Correctivo",Y16="Manual"),"25%",""))))))</f>
        <v>40%</v>
      </c>
      <c r="AA16" s="2193" t="s">
        <v>74</v>
      </c>
      <c r="AB16" s="2193" t="s">
        <v>79</v>
      </c>
      <c r="AC16" s="2193" t="s">
        <v>83</v>
      </c>
      <c r="AD16" s="254">
        <f>IF(ISBLANK(W16),0,Z16*Z16)</f>
        <v>0.16000000000000003</v>
      </c>
      <c r="AE16" s="254">
        <f>IFERROR(IF(W16="Probabilidad",(AE15-(O16*Z16)),IF(W16="Impacto",O16,"")),"")</f>
        <v>0.15999999999999992</v>
      </c>
      <c r="AF16" s="202" t="s">
        <v>1193</v>
      </c>
      <c r="AG16" s="2194">
        <f t="shared" si="8"/>
        <v>0.15999999999999992</v>
      </c>
      <c r="AH16" s="202" t="str">
        <f t="shared" si="9"/>
        <v>LEVE</v>
      </c>
      <c r="AI16" s="2194">
        <f t="shared" si="10"/>
        <v>0.2</v>
      </c>
      <c r="AJ16" s="162" t="str">
        <f t="shared" si="11"/>
        <v>BAJO</v>
      </c>
      <c r="AK16" s="1446"/>
      <c r="AL16" s="1384"/>
      <c r="AM16" s="1384"/>
      <c r="AN16" s="1847"/>
      <c r="AO16" s="1847"/>
      <c r="AP16" s="931"/>
      <c r="AQ16" s="1085"/>
      <c r="AR16" s="1659"/>
      <c r="AS16" s="553"/>
      <c r="AT16" s="553"/>
      <c r="AU16" s="553"/>
      <c r="AV16" s="553"/>
      <c r="AW16" s="553"/>
      <c r="AX16" s="553"/>
      <c r="AY16" s="553"/>
      <c r="AZ16" s="553"/>
      <c r="BA16" s="553"/>
      <c r="BB16" s="553"/>
      <c r="BC16" s="553"/>
      <c r="BD16" s="553"/>
      <c r="BE16" s="553"/>
      <c r="BF16" s="553"/>
      <c r="BG16" s="553"/>
      <c r="BH16" s="553"/>
      <c r="BI16" s="553"/>
      <c r="BJ16" s="553"/>
      <c r="BK16" s="553"/>
    </row>
    <row r="17" spans="1:63" s="535" customFormat="1" ht="116.25" customHeight="1" x14ac:dyDescent="0.25">
      <c r="B17" s="1405"/>
      <c r="C17" s="1579"/>
      <c r="D17" s="1579"/>
      <c r="E17" s="1579"/>
      <c r="F17" s="1385"/>
      <c r="G17" s="1579"/>
      <c r="H17" s="1083"/>
      <c r="I17" s="1083"/>
      <c r="J17" s="1399"/>
      <c r="K17" s="1399"/>
      <c r="L17" s="1956"/>
      <c r="M17" s="2191">
        <v>700</v>
      </c>
      <c r="N17" s="202" t="str">
        <f t="shared" si="0"/>
        <v>ALTA</v>
      </c>
      <c r="O17" s="154">
        <f t="shared" si="1"/>
        <v>0.8</v>
      </c>
      <c r="P17" s="1437"/>
      <c r="Q17" s="2192">
        <v>0.2</v>
      </c>
      <c r="R17" s="202" t="str">
        <f t="shared" si="12"/>
        <v>LEVE</v>
      </c>
      <c r="S17" s="154">
        <f t="shared" si="13"/>
        <v>0.2</v>
      </c>
      <c r="T17" s="162" t="str">
        <f t="shared" si="14"/>
        <v>MODERADO</v>
      </c>
      <c r="U17" s="1085">
        <v>3</v>
      </c>
      <c r="V17" s="201" t="s">
        <v>1041</v>
      </c>
      <c r="W17" s="1094" t="str">
        <f>IF(OR(X17="Preventivo",X17="Detectivo"),"Probabilidad",IF(X17="Correctivo","Impacto",""))</f>
        <v>Probabilidad</v>
      </c>
      <c r="X17" s="2193" t="s">
        <v>63</v>
      </c>
      <c r="Y17" s="2193" t="s">
        <v>71</v>
      </c>
      <c r="Z17" s="2194" t="str">
        <f t="shared" si="15"/>
        <v>40%</v>
      </c>
      <c r="AA17" s="2193" t="s">
        <v>74</v>
      </c>
      <c r="AB17" s="2193" t="s">
        <v>79</v>
      </c>
      <c r="AC17" s="2193" t="s">
        <v>83</v>
      </c>
      <c r="AD17" s="254">
        <f>IF(ISBLANK(W17),0,Z17*AE16)</f>
        <v>6.3999999999999974E-2</v>
      </c>
      <c r="AE17" s="254">
        <f>IFERROR(IF(W17="Probabilidad",(AE16-(O17*Z17)),IF(W17="Impacto",O17,"")),"")</f>
        <v>-0.16000000000000014</v>
      </c>
      <c r="AF17" s="202" t="str">
        <f t="shared" ref="AF17" si="16">IFERROR(IF(AE17="","",IF(AE17&lt;=0.2,"MUY BAJA",IF(AE17&lt;=0.4,"BAJA",IF(AE17&lt;=0.6,"MEDIA",IF(AE17&lt;=0.8,"ALTA","MUY ALTA"))))),"")</f>
        <v>MUY BAJA</v>
      </c>
      <c r="AG17" s="2194">
        <f t="shared" si="8"/>
        <v>-0.16000000000000014</v>
      </c>
      <c r="AH17" s="202" t="str">
        <f t="shared" si="9"/>
        <v>LEVE</v>
      </c>
      <c r="AI17" s="2194">
        <f t="shared" si="10"/>
        <v>0.2</v>
      </c>
      <c r="AJ17" s="162" t="str">
        <f t="shared" si="11"/>
        <v>BAJO</v>
      </c>
      <c r="AK17" s="1443"/>
      <c r="AL17" s="1385"/>
      <c r="AM17" s="1385"/>
      <c r="AN17" s="1848"/>
      <c r="AO17" s="1848"/>
      <c r="AP17" s="931"/>
      <c r="AQ17" s="1085"/>
      <c r="AR17" s="1660"/>
      <c r="AS17" s="553"/>
      <c r="AT17" s="553"/>
      <c r="AU17" s="553"/>
      <c r="AV17" s="553"/>
      <c r="AW17" s="553"/>
      <c r="AX17" s="553"/>
      <c r="AY17" s="553"/>
      <c r="AZ17" s="553"/>
      <c r="BA17" s="553"/>
      <c r="BB17" s="553"/>
      <c r="BC17" s="553"/>
      <c r="BD17" s="553"/>
      <c r="BE17" s="553"/>
      <c r="BF17" s="553"/>
      <c r="BG17" s="553"/>
      <c r="BH17" s="553"/>
      <c r="BI17" s="553"/>
      <c r="BJ17" s="553"/>
      <c r="BK17" s="553"/>
    </row>
    <row r="18" spans="1:63" s="641" customFormat="1" ht="263.25" customHeight="1" x14ac:dyDescent="0.3">
      <c r="B18" s="926">
        <v>2</v>
      </c>
      <c r="C18" s="1083" t="s">
        <v>490</v>
      </c>
      <c r="D18" s="1083" t="s">
        <v>596</v>
      </c>
      <c r="E18" s="1086" t="s">
        <v>597</v>
      </c>
      <c r="F18" s="1083" t="s">
        <v>147</v>
      </c>
      <c r="G18" s="1087" t="s">
        <v>598</v>
      </c>
      <c r="H18" s="1083"/>
      <c r="I18" s="1083"/>
      <c r="J18" s="2197" t="s">
        <v>151</v>
      </c>
      <c r="K18" s="942" t="s">
        <v>296</v>
      </c>
      <c r="L18" s="810" t="s">
        <v>158</v>
      </c>
      <c r="M18" s="926">
        <v>10</v>
      </c>
      <c r="N18" s="933" t="str">
        <f t="shared" si="0"/>
        <v>BAJA</v>
      </c>
      <c r="O18" s="1088">
        <f t="shared" si="1"/>
        <v>0.4</v>
      </c>
      <c r="P18" s="1088" t="s">
        <v>493</v>
      </c>
      <c r="Q18" s="928">
        <v>0.6</v>
      </c>
      <c r="R18" s="933" t="str">
        <f t="shared" si="2"/>
        <v>MODERADO</v>
      </c>
      <c r="S18" s="1088">
        <f t="shared" si="3"/>
        <v>0.6</v>
      </c>
      <c r="T18" s="930" t="str">
        <f t="shared" si="4"/>
        <v>MODERADO</v>
      </c>
      <c r="U18" s="1085">
        <v>1</v>
      </c>
      <c r="V18" s="1083" t="s">
        <v>848</v>
      </c>
      <c r="W18" s="1082" t="str">
        <f t="shared" ref="W18:W24" si="17">IF(OR(X18="Preventivo",X18="Detectivo"),"Probabilidad",IF(X18="Correctivo","Impacto",""))</f>
        <v>Probabilidad</v>
      </c>
      <c r="X18" s="433" t="s">
        <v>63</v>
      </c>
      <c r="Y18" s="433" t="s">
        <v>69</v>
      </c>
      <c r="Z18" s="434" t="str">
        <f t="shared" si="5"/>
        <v>50%</v>
      </c>
      <c r="AA18" s="433" t="s">
        <v>74</v>
      </c>
      <c r="AB18" s="433" t="s">
        <v>79</v>
      </c>
      <c r="AC18" s="433" t="s">
        <v>83</v>
      </c>
      <c r="AD18" s="433"/>
      <c r="AE18" s="435">
        <f t="shared" si="6"/>
        <v>0.2</v>
      </c>
      <c r="AF18" s="933" t="str">
        <f t="shared" si="7"/>
        <v>MUY BAJA</v>
      </c>
      <c r="AG18" s="434">
        <f t="shared" si="8"/>
        <v>0.2</v>
      </c>
      <c r="AH18" s="933" t="str">
        <f t="shared" si="9"/>
        <v>MODERADO</v>
      </c>
      <c r="AI18" s="434">
        <f t="shared" si="10"/>
        <v>0.6</v>
      </c>
      <c r="AJ18" s="930" t="str">
        <f t="shared" si="11"/>
        <v>MODERADO</v>
      </c>
      <c r="AK18" s="930" t="str">
        <f>AJ18</f>
        <v>MODERADO</v>
      </c>
      <c r="AL18" s="1084" t="s">
        <v>256</v>
      </c>
      <c r="AM18" s="1083"/>
      <c r="AN18" s="134" t="s">
        <v>981</v>
      </c>
      <c r="AO18" s="134" t="s">
        <v>932</v>
      </c>
      <c r="AP18" s="931" t="s">
        <v>923</v>
      </c>
      <c r="AQ18" s="1085" t="s">
        <v>267</v>
      </c>
      <c r="AR18" s="1091">
        <v>1</v>
      </c>
      <c r="AS18" s="642"/>
      <c r="AT18" s="642"/>
      <c r="AU18" s="642"/>
      <c r="AV18" s="642"/>
      <c r="AW18" s="642"/>
      <c r="AX18" s="642"/>
      <c r="AY18" s="642"/>
      <c r="AZ18" s="642"/>
      <c r="BA18" s="642"/>
      <c r="BB18" s="642"/>
      <c r="BC18" s="642"/>
      <c r="BD18" s="642"/>
      <c r="BE18" s="642"/>
      <c r="BF18" s="642"/>
      <c r="BG18" s="642"/>
      <c r="BH18" s="642"/>
      <c r="BI18" s="642"/>
      <c r="BJ18" s="642"/>
      <c r="BK18" s="642"/>
    </row>
    <row r="19" spans="1:63" s="643" customFormat="1" ht="213.75" customHeight="1" x14ac:dyDescent="0.35">
      <c r="B19" s="2198">
        <v>3</v>
      </c>
      <c r="C19" s="1376" t="s">
        <v>490</v>
      </c>
      <c r="D19" s="1376" t="s">
        <v>599</v>
      </c>
      <c r="E19" s="1577" t="s">
        <v>600</v>
      </c>
      <c r="F19" s="1383" t="s">
        <v>147</v>
      </c>
      <c r="G19" s="1573" t="s">
        <v>601</v>
      </c>
      <c r="H19" s="1084"/>
      <c r="I19" s="1084"/>
      <c r="J19" s="1397" t="s">
        <v>151</v>
      </c>
      <c r="K19" s="1397" t="s">
        <v>291</v>
      </c>
      <c r="L19" s="1957" t="s">
        <v>161</v>
      </c>
      <c r="M19" s="380">
        <v>4</v>
      </c>
      <c r="N19" s="128" t="str">
        <f t="shared" si="0"/>
        <v>BAJA</v>
      </c>
      <c r="O19" s="1080">
        <f t="shared" si="1"/>
        <v>0.4</v>
      </c>
      <c r="P19" s="1088" t="s">
        <v>440</v>
      </c>
      <c r="Q19" s="127">
        <v>0.4</v>
      </c>
      <c r="R19" s="128" t="str">
        <f t="shared" si="2"/>
        <v>MENOR</v>
      </c>
      <c r="S19" s="1080">
        <f t="shared" si="3"/>
        <v>0.4</v>
      </c>
      <c r="T19" s="129" t="str">
        <f t="shared" ref="T19:T24" si="18">IF(OR(AND(N19="MUY BAJA",R19="LEVE"),AND(N19="BAJA",R19="MENOR"),AND(N19="BAJA",R19="LEVE")),"BAJO",IF(OR(AND(N19="MUY BAJA",R19="MODERADO"),AND(N19="BAJA",R19="MENOR"),AND(N19="BAJA",R19="MODERADO"),AND(N19="MEDIA",R19="LEVE"),AND(N19="MEDIA",R19="MENOR"),AND(N19="MEDIA",R19="MODERADO"),AND(N19="ALTA",R19="LEVE"),AND(N19="ALTA",R19="MENOR")),"MODERADO",IF(OR(AND(N19="MUY BAJA",R19="MAYOR"),AND(N19="BAJA",R19="MAYOR"),AND(N19="MEDIA",R19="MAYOR"),AND(N19="ALTA",R19="MODERADO"),AND(N19="ALTA",R19="MAYOR"),AND(N19="MUY ALTA",R19="LEVE"),AND(N19="MUY ALTA",R19="MENOR"),AND(N19="MUY ALTA",R19="MODERADO"),AND(N19="MUY ALTA",R19="MAYOR")),"ALTO",IF(OR(AND(N19="MUY BAJA",R19="CATASTRÓFICO"),AND(N19="BAJA",R19="CATASTRÓFICO"),AND(N19="MEDIA",R19="CATASTRÓFICO"),AND(N19="ALTA",R19="CATASTRÓFICO"),AND(N19="MUY ALTA",R19="CATASTRÓFICO")),"EXTREMO",""))))</f>
        <v>BAJO</v>
      </c>
      <c r="U19" s="1085">
        <v>1</v>
      </c>
      <c r="V19" s="988" t="s">
        <v>1191</v>
      </c>
      <c r="W19" s="1085" t="str">
        <f t="shared" si="17"/>
        <v>Probabilidad</v>
      </c>
      <c r="X19" s="131" t="s">
        <v>63</v>
      </c>
      <c r="Y19" s="131" t="s">
        <v>69</v>
      </c>
      <c r="Z19" s="1091" t="str">
        <f t="shared" si="5"/>
        <v>50%</v>
      </c>
      <c r="AA19" s="131" t="s">
        <v>74</v>
      </c>
      <c r="AB19" s="131" t="s">
        <v>79</v>
      </c>
      <c r="AC19" s="131" t="s">
        <v>83</v>
      </c>
      <c r="AD19" s="137"/>
      <c r="AE19" s="133">
        <f>IFERROR(IF(W20="Probabilidad",(O19-(+O19*Z20)),IF(W19="Impacto",O19,"")),"")</f>
        <v>0.2</v>
      </c>
      <c r="AF19" s="128" t="str">
        <f t="shared" si="7"/>
        <v>MUY BAJA</v>
      </c>
      <c r="AG19" s="1091">
        <f t="shared" si="8"/>
        <v>0.2</v>
      </c>
      <c r="AH19" s="128" t="str">
        <f t="shared" si="9"/>
        <v>MENOR</v>
      </c>
      <c r="AI19" s="1091">
        <f t="shared" si="10"/>
        <v>0.4</v>
      </c>
      <c r="AJ19" s="129" t="str">
        <f t="shared" si="11"/>
        <v>BAJO</v>
      </c>
      <c r="AK19" s="1442" t="str">
        <f>AJ19</f>
        <v>BAJO</v>
      </c>
      <c r="AL19" s="1567" t="s">
        <v>260</v>
      </c>
      <c r="AM19" s="1567"/>
      <c r="AN19" s="1567" t="s">
        <v>981</v>
      </c>
      <c r="AO19" s="1567" t="s">
        <v>932</v>
      </c>
      <c r="AP19" s="201" t="s">
        <v>924</v>
      </c>
      <c r="AQ19" s="1571" t="s">
        <v>267</v>
      </c>
      <c r="AR19" s="1666">
        <v>1</v>
      </c>
      <c r="AS19" s="644"/>
      <c r="AT19" s="644"/>
      <c r="AU19" s="644"/>
      <c r="AV19" s="644"/>
      <c r="AW19" s="644"/>
      <c r="AX19" s="644"/>
      <c r="AY19" s="644"/>
      <c r="AZ19" s="644"/>
      <c r="BA19" s="644"/>
      <c r="BB19" s="644"/>
      <c r="BC19" s="644"/>
      <c r="BD19" s="644"/>
      <c r="BE19" s="644"/>
      <c r="BF19" s="644"/>
      <c r="BG19" s="644"/>
      <c r="BH19" s="644"/>
      <c r="BI19" s="644"/>
      <c r="BJ19" s="644"/>
      <c r="BK19" s="644"/>
    </row>
    <row r="20" spans="1:63" ht="114" customHeight="1" x14ac:dyDescent="0.3">
      <c r="B20" s="1404"/>
      <c r="C20" s="1377"/>
      <c r="D20" s="1377"/>
      <c r="E20" s="1376"/>
      <c r="F20" s="1384"/>
      <c r="G20" s="1408"/>
      <c r="H20" s="2199"/>
      <c r="I20" s="2199"/>
      <c r="J20" s="1398"/>
      <c r="K20" s="1398"/>
      <c r="L20" s="1384"/>
      <c r="M20" s="1079">
        <v>4</v>
      </c>
      <c r="N20" s="171" t="str">
        <f t="shared" si="0"/>
        <v>BAJA</v>
      </c>
      <c r="O20" s="1077">
        <f t="shared" si="1"/>
        <v>0.4</v>
      </c>
      <c r="P20" s="1076" t="s">
        <v>440</v>
      </c>
      <c r="Q20" s="2200">
        <v>0.4</v>
      </c>
      <c r="R20" s="171" t="str">
        <f t="shared" si="2"/>
        <v>MENOR</v>
      </c>
      <c r="S20" s="1077">
        <f t="shared" si="3"/>
        <v>0.4</v>
      </c>
      <c r="T20" s="1075" t="str">
        <f t="shared" si="18"/>
        <v>BAJO</v>
      </c>
      <c r="U20" s="1074">
        <v>2</v>
      </c>
      <c r="V20" s="2201" t="s">
        <v>602</v>
      </c>
      <c r="W20" s="1074" t="str">
        <f t="shared" si="17"/>
        <v>Probabilidad</v>
      </c>
      <c r="X20" s="168" t="s">
        <v>63</v>
      </c>
      <c r="Y20" s="168" t="s">
        <v>69</v>
      </c>
      <c r="Z20" s="1078" t="str">
        <f t="shared" si="5"/>
        <v>50%</v>
      </c>
      <c r="AA20" s="168" t="s">
        <v>74</v>
      </c>
      <c r="AB20" s="168" t="s">
        <v>79</v>
      </c>
      <c r="AC20" s="168" t="s">
        <v>83</v>
      </c>
      <c r="AD20" s="2202">
        <f t="shared" ref="AD20" si="19">IF(ISBLANK(V20),0,Z20*AE19)</f>
        <v>0.1</v>
      </c>
      <c r="AE20" s="2202">
        <f t="shared" ref="AE20" si="20">AE19-AD20</f>
        <v>0.1</v>
      </c>
      <c r="AF20" s="171" t="str">
        <f t="shared" si="7"/>
        <v>MUY BAJA</v>
      </c>
      <c r="AG20" s="1078">
        <f t="shared" si="8"/>
        <v>0.1</v>
      </c>
      <c r="AH20" s="171" t="str">
        <f t="shared" si="9"/>
        <v>MENOR</v>
      </c>
      <c r="AI20" s="1078">
        <f t="shared" si="10"/>
        <v>0.4</v>
      </c>
      <c r="AJ20" s="1075" t="str">
        <f t="shared" si="11"/>
        <v>BAJO</v>
      </c>
      <c r="AK20" s="1443"/>
      <c r="AL20" s="1383"/>
      <c r="AM20" s="1383"/>
      <c r="AN20" s="1383"/>
      <c r="AO20" s="1567"/>
      <c r="AP20" s="201" t="s">
        <v>646</v>
      </c>
      <c r="AQ20" s="1571"/>
      <c r="AR20" s="1571"/>
    </row>
    <row r="21" spans="1:63" s="643" customFormat="1" ht="210" customHeight="1" x14ac:dyDescent="0.35">
      <c r="A21" s="823"/>
      <c r="B21" s="2198">
        <v>4</v>
      </c>
      <c r="C21" s="1567" t="s">
        <v>490</v>
      </c>
      <c r="D21" s="1567" t="s">
        <v>603</v>
      </c>
      <c r="E21" s="1567" t="s">
        <v>494</v>
      </c>
      <c r="F21" s="1567" t="s">
        <v>147</v>
      </c>
      <c r="G21" s="1573" t="s">
        <v>604</v>
      </c>
      <c r="H21" s="1084"/>
      <c r="I21" s="1084"/>
      <c r="J21" s="2203" t="s">
        <v>151</v>
      </c>
      <c r="K21" s="2203" t="s">
        <v>301</v>
      </c>
      <c r="L21" s="1567" t="s">
        <v>158</v>
      </c>
      <c r="M21" s="380">
        <v>3</v>
      </c>
      <c r="N21" s="128" t="str">
        <f t="shared" si="0"/>
        <v>BAJA</v>
      </c>
      <c r="O21" s="1080">
        <f t="shared" si="1"/>
        <v>0.4</v>
      </c>
      <c r="P21" s="1088" t="s">
        <v>199</v>
      </c>
      <c r="Q21" s="127">
        <v>0.4</v>
      </c>
      <c r="R21" s="128" t="str">
        <f t="shared" si="2"/>
        <v>MENOR</v>
      </c>
      <c r="S21" s="1080">
        <f t="shared" si="3"/>
        <v>0.4</v>
      </c>
      <c r="T21" s="129" t="str">
        <f t="shared" si="18"/>
        <v>BAJO</v>
      </c>
      <c r="U21" s="1085">
        <v>1</v>
      </c>
      <c r="V21" s="988" t="s">
        <v>1192</v>
      </c>
      <c r="W21" s="1085" t="str">
        <f t="shared" si="17"/>
        <v>Probabilidad</v>
      </c>
      <c r="X21" s="131" t="s">
        <v>63</v>
      </c>
      <c r="Y21" s="131" t="s">
        <v>69</v>
      </c>
      <c r="Z21" s="1091" t="str">
        <f t="shared" si="5"/>
        <v>50%</v>
      </c>
      <c r="AA21" s="131" t="s">
        <v>74</v>
      </c>
      <c r="AB21" s="131" t="s">
        <v>79</v>
      </c>
      <c r="AC21" s="131" t="s">
        <v>83</v>
      </c>
      <c r="AD21" s="137"/>
      <c r="AE21" s="133">
        <f>IFERROR(IF(W22="Probabilidad",(O21-(+O21*Z22)),IF(W21="Impacto",O21,"")),"")</f>
        <v>0.2</v>
      </c>
      <c r="AF21" s="128" t="str">
        <f t="shared" si="7"/>
        <v>MUY BAJA</v>
      </c>
      <c r="AG21" s="1091">
        <f t="shared" si="8"/>
        <v>0.2</v>
      </c>
      <c r="AH21" s="128" t="str">
        <f t="shared" si="9"/>
        <v>MENOR</v>
      </c>
      <c r="AI21" s="1091">
        <f t="shared" si="10"/>
        <v>0.4</v>
      </c>
      <c r="AJ21" s="129" t="str">
        <f t="shared" si="11"/>
        <v>BAJO</v>
      </c>
      <c r="AK21" s="1442" t="str">
        <f>AJ22</f>
        <v>BAJO</v>
      </c>
      <c r="AL21" s="1567" t="s">
        <v>260</v>
      </c>
      <c r="AM21" s="1567"/>
      <c r="AN21" s="1567" t="s">
        <v>982</v>
      </c>
      <c r="AO21" s="1567" t="s">
        <v>932</v>
      </c>
      <c r="AP21" s="201" t="s">
        <v>647</v>
      </c>
      <c r="AQ21" s="1571" t="s">
        <v>358</v>
      </c>
      <c r="AR21" s="1666">
        <v>1</v>
      </c>
      <c r="AS21" s="644"/>
      <c r="AT21" s="644"/>
      <c r="AU21" s="644"/>
      <c r="AV21" s="644"/>
      <c r="AW21" s="644"/>
      <c r="AX21" s="644"/>
      <c r="AY21" s="644"/>
      <c r="AZ21" s="644"/>
      <c r="BA21" s="644"/>
      <c r="BB21" s="644"/>
      <c r="BC21" s="644"/>
      <c r="BD21" s="644"/>
      <c r="BE21" s="644"/>
      <c r="BF21" s="644"/>
      <c r="BG21" s="644"/>
      <c r="BH21" s="644"/>
      <c r="BI21" s="644"/>
      <c r="BJ21" s="644"/>
      <c r="BK21" s="644"/>
    </row>
    <row r="22" spans="1:63" ht="70.5" customHeight="1" x14ac:dyDescent="0.3">
      <c r="A22" s="365"/>
      <c r="B22" s="2198"/>
      <c r="C22" s="1567"/>
      <c r="D22" s="1567"/>
      <c r="E22" s="1567"/>
      <c r="F22" s="1567"/>
      <c r="G22" s="1573"/>
      <c r="H22" s="1093"/>
      <c r="I22" s="1093"/>
      <c r="J22" s="2203"/>
      <c r="K22" s="2203"/>
      <c r="L22" s="1567"/>
      <c r="M22" s="380">
        <v>3</v>
      </c>
      <c r="N22" s="128" t="str">
        <f t="shared" si="0"/>
        <v>BAJA</v>
      </c>
      <c r="O22" s="1080">
        <f t="shared" si="1"/>
        <v>0.4</v>
      </c>
      <c r="P22" s="1088" t="s">
        <v>199</v>
      </c>
      <c r="Q22" s="127">
        <v>0.4</v>
      </c>
      <c r="R22" s="128" t="str">
        <f t="shared" si="2"/>
        <v>MENOR</v>
      </c>
      <c r="S22" s="1080">
        <f t="shared" si="3"/>
        <v>0.4</v>
      </c>
      <c r="T22" s="129" t="str">
        <f t="shared" si="18"/>
        <v>BAJO</v>
      </c>
      <c r="U22" s="1085">
        <v>2</v>
      </c>
      <c r="V22" s="988" t="s">
        <v>849</v>
      </c>
      <c r="W22" s="1085" t="str">
        <f t="shared" si="17"/>
        <v>Probabilidad</v>
      </c>
      <c r="X22" s="131" t="s">
        <v>63</v>
      </c>
      <c r="Y22" s="131" t="s">
        <v>69</v>
      </c>
      <c r="Z22" s="1091" t="str">
        <f t="shared" si="5"/>
        <v>50%</v>
      </c>
      <c r="AA22" s="131" t="s">
        <v>74</v>
      </c>
      <c r="AB22" s="131" t="s">
        <v>79</v>
      </c>
      <c r="AC22" s="131" t="s">
        <v>83</v>
      </c>
      <c r="AD22" s="137">
        <f t="shared" ref="AD22" si="21">IF(ISBLANK(V22),0,Z22*AE21)</f>
        <v>0.1</v>
      </c>
      <c r="AE22" s="137">
        <f t="shared" ref="AE22" si="22">AE21-AD22</f>
        <v>0.1</v>
      </c>
      <c r="AF22" s="128" t="str">
        <f t="shared" si="7"/>
        <v>MUY BAJA</v>
      </c>
      <c r="AG22" s="1091">
        <f t="shared" si="8"/>
        <v>0.1</v>
      </c>
      <c r="AH22" s="128" t="str">
        <f t="shared" si="9"/>
        <v>MENOR</v>
      </c>
      <c r="AI22" s="1091">
        <f t="shared" si="10"/>
        <v>0.4</v>
      </c>
      <c r="AJ22" s="129" t="str">
        <f t="shared" si="11"/>
        <v>BAJO</v>
      </c>
      <c r="AK22" s="1443"/>
      <c r="AL22" s="1567"/>
      <c r="AM22" s="1567"/>
      <c r="AN22" s="1567"/>
      <c r="AO22" s="1567"/>
      <c r="AP22" s="201" t="s">
        <v>925</v>
      </c>
      <c r="AQ22" s="1571"/>
      <c r="AR22" s="1571"/>
    </row>
    <row r="23" spans="1:63" ht="165.75" customHeight="1" x14ac:dyDescent="0.3">
      <c r="A23" s="365"/>
      <c r="B23" s="1571">
        <v>5</v>
      </c>
      <c r="C23" s="1577" t="s">
        <v>605</v>
      </c>
      <c r="D23" s="1577" t="s">
        <v>1035</v>
      </c>
      <c r="E23" s="1577" t="s">
        <v>606</v>
      </c>
      <c r="F23" s="1567" t="s">
        <v>142</v>
      </c>
      <c r="G23" s="2204" t="s">
        <v>850</v>
      </c>
      <c r="H23" s="1084" t="s">
        <v>607</v>
      </c>
      <c r="I23" s="1084"/>
      <c r="J23" s="2203" t="s">
        <v>151</v>
      </c>
      <c r="K23" s="2203" t="s">
        <v>302</v>
      </c>
      <c r="L23" s="1567" t="s">
        <v>158</v>
      </c>
      <c r="M23" s="2205">
        <v>365</v>
      </c>
      <c r="N23" s="128" t="str">
        <f t="shared" si="0"/>
        <v>MEDIA</v>
      </c>
      <c r="O23" s="1080">
        <f t="shared" si="1"/>
        <v>0.6</v>
      </c>
      <c r="P23" s="2206" t="s">
        <v>199</v>
      </c>
      <c r="Q23" s="127">
        <v>0.4</v>
      </c>
      <c r="R23" s="128" t="str">
        <f t="shared" si="2"/>
        <v>MENOR</v>
      </c>
      <c r="S23" s="1080">
        <f t="shared" si="3"/>
        <v>0.4</v>
      </c>
      <c r="T23" s="129" t="str">
        <f t="shared" si="18"/>
        <v>MODERADO</v>
      </c>
      <c r="U23" s="1085">
        <v>1</v>
      </c>
      <c r="V23" s="1083" t="s">
        <v>851</v>
      </c>
      <c r="W23" s="1085" t="str">
        <f t="shared" si="17"/>
        <v>Probabilidad</v>
      </c>
      <c r="X23" s="131" t="s">
        <v>63</v>
      </c>
      <c r="Y23" s="131" t="s">
        <v>69</v>
      </c>
      <c r="Z23" s="1091" t="str">
        <f t="shared" si="5"/>
        <v>50%</v>
      </c>
      <c r="AA23" s="131" t="s">
        <v>74</v>
      </c>
      <c r="AB23" s="131" t="s">
        <v>79</v>
      </c>
      <c r="AC23" s="131" t="s">
        <v>83</v>
      </c>
      <c r="AD23" s="137"/>
      <c r="AE23" s="133">
        <f>IFERROR(IF(W24="Probabilidad",(O23-(+O23*Z24)),IF(W23="Impacto",O23,"")),"")</f>
        <v>0.3</v>
      </c>
      <c r="AF23" s="128" t="str">
        <f t="shared" si="7"/>
        <v>BAJA</v>
      </c>
      <c r="AG23" s="1091">
        <f t="shared" si="8"/>
        <v>0.3</v>
      </c>
      <c r="AH23" s="128" t="str">
        <f t="shared" si="9"/>
        <v>MENOR</v>
      </c>
      <c r="AI23" s="1091">
        <f t="shared" si="10"/>
        <v>0.4</v>
      </c>
      <c r="AJ23" s="129" t="str">
        <f>IFERROR(IF(OR(AND(AF23="MUY BAJA",AH23="LEVE"),AND(AF23="BAJA",AH23="MENOR"),AND(AF23="BAJA",AH23="LEVE")),"BAJO",IF(OR(AND(AF23="MUY BAJA",AH23="MODERADO"),AND(AF23="BAJA",AH23="MENOR"),AND(AF23="BAJA",AH23="MODERADO"),AND(AF23="MEDIA",AH23="LEVE"),AND(AF23="MEDIA",AH23="MENOR"),AND(AF23="MEDIA",AH23="MODERADO"),AND(AF23="ALTA",AH23="LEVE"),AND(AF23="ALTA",AH23="MENOR")),"MODERADO",IF(OR(AND(AF23="MUY BAJA",AH23="MAYOR"),AND(AF23="BAJA",AH23="MAYOR"),AND(AF23="MEDIA",AH23="MAYOR"),AND(AF23="ALTA",AH23="MODERADO"),AND(AF23="ALTA",AH23="MAYOR"),AND(AF23="MUY ALTA",AH23="LEVE"),AND(AF23="MUY ALTA",AH23="MENOR"),AND(AF23="MUY ALTA",AH23="MODERADO"),AND(AF23="MUY ALTA",AH23="MAYOR")),"ALTO",IF(OR(AND(AF23="MUY BAJA",AH23="CATASTRÓFICO"),AND(AF23="BAJA",AH23="CATASTRÓFICO"),AND(AF23="MEDIA",AH23="CATASTRÓFICO"),AND(AF23="ALTA",AH23="CATASTRÓFICO"),AND(AF23="MUY ALTA",AH23="CATASTRÓFICO")),"EXTREMO","")))),"")</f>
        <v>BAJO</v>
      </c>
      <c r="AK23" s="1442" t="str">
        <f>AJ24</f>
        <v>BAJO</v>
      </c>
      <c r="AL23" s="1567" t="s">
        <v>260</v>
      </c>
      <c r="AM23" s="1567"/>
      <c r="AN23" s="1567" t="s">
        <v>983</v>
      </c>
      <c r="AO23" s="1567" t="s">
        <v>932</v>
      </c>
      <c r="AP23" s="201" t="s">
        <v>926</v>
      </c>
      <c r="AQ23" s="1571" t="s">
        <v>267</v>
      </c>
      <c r="AR23" s="1666">
        <v>1</v>
      </c>
    </row>
    <row r="24" spans="1:63" ht="122.25" customHeight="1" x14ac:dyDescent="0.3">
      <c r="A24" s="365"/>
      <c r="B24" s="1571"/>
      <c r="C24" s="1577"/>
      <c r="D24" s="1577"/>
      <c r="E24" s="1577"/>
      <c r="F24" s="1567"/>
      <c r="G24" s="2204"/>
      <c r="H24" s="1093"/>
      <c r="I24" s="1093"/>
      <c r="J24" s="2203"/>
      <c r="K24" s="2203"/>
      <c r="L24" s="1567"/>
      <c r="M24" s="2205">
        <v>365</v>
      </c>
      <c r="N24" s="128" t="str">
        <f t="shared" si="0"/>
        <v>MEDIA</v>
      </c>
      <c r="O24" s="1080">
        <f t="shared" si="1"/>
        <v>0.6</v>
      </c>
      <c r="P24" s="2206" t="s">
        <v>199</v>
      </c>
      <c r="Q24" s="127">
        <v>0.4</v>
      </c>
      <c r="R24" s="128" t="str">
        <f t="shared" si="2"/>
        <v>MENOR</v>
      </c>
      <c r="S24" s="1080">
        <f t="shared" si="3"/>
        <v>0.4</v>
      </c>
      <c r="T24" s="129" t="str">
        <f t="shared" si="18"/>
        <v>MODERADO</v>
      </c>
      <c r="U24" s="1085">
        <v>2</v>
      </c>
      <c r="V24" s="1087" t="s">
        <v>852</v>
      </c>
      <c r="W24" s="1085" t="str">
        <f t="shared" si="17"/>
        <v>Probabilidad</v>
      </c>
      <c r="X24" s="131" t="s">
        <v>63</v>
      </c>
      <c r="Y24" s="131" t="s">
        <v>69</v>
      </c>
      <c r="Z24" s="1091" t="str">
        <f t="shared" si="5"/>
        <v>50%</v>
      </c>
      <c r="AA24" s="131" t="s">
        <v>74</v>
      </c>
      <c r="AB24" s="131" t="s">
        <v>79</v>
      </c>
      <c r="AC24" s="131" t="s">
        <v>83</v>
      </c>
      <c r="AD24" s="137">
        <f>IF(ISBLANK(V24),0,Z24*AE23)</f>
        <v>0.15</v>
      </c>
      <c r="AE24" s="137">
        <f>AE23-AD24</f>
        <v>0.15</v>
      </c>
      <c r="AF24" s="128" t="str">
        <f t="shared" si="7"/>
        <v>MUY BAJA</v>
      </c>
      <c r="AG24" s="1091">
        <f t="shared" si="8"/>
        <v>0.15</v>
      </c>
      <c r="AH24" s="128" t="str">
        <f t="shared" si="9"/>
        <v>MENOR</v>
      </c>
      <c r="AI24" s="1091">
        <f t="shared" si="10"/>
        <v>0.4</v>
      </c>
      <c r="AJ24" s="129" t="str">
        <f t="shared" ref="AJ24" si="23">IFERROR(IF(OR(AND(AF24="MUY BAJA",AH24="LEVE"),AND(AF24="MUY BAJA",AH24="MENOR"),AND(AF24="BAJA",AH24="LEVE")),"BAJO",IF(OR(AND(AF24="MUY BAJA",AH24="MODERADO"),AND(AF24="BAJA",AH24="MENOR"),AND(AF24="BAJA",AH24="MODERADO"),AND(AF24="MEDIA",AH24="LEVE"),AND(AF24="MEDIA",AH24="MENOR"),AND(AF24="MEDIA",AH24="MODERADO"),AND(AF24="ALTA",AH24="LEVE"),AND(AF24="ALTA",AH24="MENOR")),"MODERADO",IF(OR(AND(AF24="MUY BAJA",AH24="MAYOR"),AND(AF24="BAJA",AH24="MAYOR"),AND(AF24="MEDIA",AH24="MAYOR"),AND(AF24="ALTA",AH24="MODERADO"),AND(AF24="ALTA",AH24="MAYOR"),AND(AF24="MUY ALTA",AH24="LEVE"),AND(AF24="MUY ALTA",AH24="MENOR"),AND(AF24="MUY ALTA",AH24="MODERADO"),AND(AF24="MUY ALTA",AH24="MAYOR")),"ALTO",IF(OR(AND(AF24="MUY BAJA",AH24="CATASTRÓFICO"),AND(AF24="BAJA",AH24="CATASTRÓFICO"),AND(AF24="MEDIA",AH24="CATASTRÓFICO"),AND(AF24="ALTA",AH24="CATASTRÓFICO"),AND(AF24="MUY ALTA",AH24="CATASTRÓFICO")),"EXTREMO","")))),"")</f>
        <v>BAJO</v>
      </c>
      <c r="AK24" s="1443"/>
      <c r="AL24" s="1567"/>
      <c r="AM24" s="1567"/>
      <c r="AN24" s="1567"/>
      <c r="AO24" s="1383"/>
      <c r="AP24" s="796" t="s">
        <v>853</v>
      </c>
      <c r="AQ24" s="1373"/>
      <c r="AR24" s="1373"/>
    </row>
    <row r="25" spans="1:63" ht="16.5" customHeight="1" x14ac:dyDescent="0.3">
      <c r="B25" s="150"/>
      <c r="C25" s="150"/>
      <c r="D25" s="150"/>
      <c r="E25" s="150"/>
      <c r="F25" s="150"/>
      <c r="J25" s="151"/>
      <c r="K25" s="151"/>
      <c r="L25" s="151"/>
    </row>
    <row r="26" spans="1:63" ht="16.5" customHeight="1" x14ac:dyDescent="0.3">
      <c r="B26" s="150"/>
      <c r="C26" s="150"/>
      <c r="D26" s="150">
        <f>COUNTA(A15:B24)</f>
        <v>5</v>
      </c>
      <c r="E26" s="150"/>
      <c r="F26" s="150"/>
      <c r="J26" s="151"/>
      <c r="K26" s="151"/>
      <c r="L26" s="151"/>
    </row>
    <row r="27" spans="1:63" ht="16.5" customHeight="1" x14ac:dyDescent="0.3">
      <c r="B27" s="150"/>
      <c r="C27" s="150"/>
      <c r="D27" s="150"/>
      <c r="E27" s="150">
        <f>COUNTIFS(AK15:AK24,"MODERADO")</f>
        <v>1</v>
      </c>
      <c r="F27" s="150" t="s">
        <v>281</v>
      </c>
      <c r="J27" s="151"/>
      <c r="K27" s="151"/>
      <c r="L27" s="151"/>
    </row>
    <row r="28" spans="1:63" ht="16.5" customHeight="1" x14ac:dyDescent="0.3">
      <c r="B28" s="150"/>
      <c r="C28" s="150"/>
      <c r="D28" s="150"/>
      <c r="E28" s="150">
        <f>COUNTIFS(AK15:AK25,"BAJO")</f>
        <v>4</v>
      </c>
      <c r="F28" s="150" t="s">
        <v>385</v>
      </c>
      <c r="J28" s="151"/>
      <c r="K28" s="151"/>
      <c r="L28" s="151"/>
    </row>
    <row r="29" spans="1:63" ht="16.5" customHeight="1" x14ac:dyDescent="0.3">
      <c r="B29" s="150"/>
      <c r="C29" s="150"/>
      <c r="D29" s="150"/>
      <c r="E29" s="150"/>
      <c r="F29" s="150"/>
      <c r="J29" s="151"/>
      <c r="K29" s="151"/>
      <c r="L29" s="151"/>
    </row>
    <row r="30" spans="1:63" ht="16.5" customHeight="1" x14ac:dyDescent="0.3">
      <c r="B30" s="150"/>
      <c r="C30" s="150"/>
      <c r="D30" s="150"/>
      <c r="E30" s="150"/>
      <c r="F30" s="150"/>
      <c r="J30" s="151"/>
      <c r="K30" s="151"/>
      <c r="L30" s="151"/>
    </row>
    <row r="31" spans="1:63" ht="16.5" customHeight="1" x14ac:dyDescent="0.3">
      <c r="B31" s="150"/>
      <c r="C31" s="150"/>
      <c r="D31" s="150"/>
      <c r="E31" s="150"/>
      <c r="F31" s="150"/>
      <c r="J31" s="151"/>
      <c r="K31" s="151"/>
      <c r="L31" s="151"/>
    </row>
    <row r="32" spans="1:63" ht="16.5" customHeight="1" x14ac:dyDescent="0.3">
      <c r="B32" s="150"/>
      <c r="C32" s="150"/>
      <c r="D32" s="150"/>
      <c r="E32" s="150"/>
      <c r="F32" s="150"/>
      <c r="J32" s="151"/>
      <c r="K32" s="151"/>
      <c r="L32" s="151"/>
    </row>
    <row r="33" spans="2:12" ht="16.5" customHeight="1" x14ac:dyDescent="0.3">
      <c r="B33" s="150"/>
      <c r="C33" s="150"/>
      <c r="D33" s="150"/>
      <c r="E33" s="150"/>
      <c r="F33" s="150"/>
      <c r="J33" s="151"/>
      <c r="K33" s="151"/>
      <c r="L33" s="151"/>
    </row>
    <row r="34" spans="2:12" ht="16.5" customHeight="1" x14ac:dyDescent="0.3">
      <c r="B34" s="150"/>
      <c r="C34" s="150"/>
      <c r="D34" s="150"/>
      <c r="E34" s="150"/>
      <c r="F34" s="150"/>
      <c r="J34" s="151"/>
      <c r="K34" s="151"/>
      <c r="L34" s="151"/>
    </row>
    <row r="35" spans="2:12" ht="16.5" customHeight="1" x14ac:dyDescent="0.3">
      <c r="B35" s="150"/>
      <c r="C35" s="150"/>
      <c r="D35" s="150"/>
      <c r="E35" s="150"/>
      <c r="F35" s="150"/>
      <c r="J35" s="151"/>
      <c r="K35" s="151"/>
      <c r="L35" s="151"/>
    </row>
    <row r="36" spans="2:12" ht="16.5" customHeight="1" x14ac:dyDescent="0.3">
      <c r="B36" s="150"/>
      <c r="C36" s="150"/>
      <c r="D36" s="150"/>
      <c r="E36" s="150"/>
      <c r="F36" s="150"/>
      <c r="J36" s="151"/>
      <c r="K36" s="151"/>
      <c r="L36" s="151"/>
    </row>
    <row r="37" spans="2:12" ht="16.5" customHeight="1" x14ac:dyDescent="0.3">
      <c r="B37" s="150"/>
      <c r="C37" s="150"/>
      <c r="D37" s="150"/>
      <c r="E37" s="150"/>
      <c r="F37" s="150"/>
      <c r="J37" s="151"/>
      <c r="K37" s="151"/>
      <c r="L37" s="151"/>
    </row>
    <row r="38" spans="2:12" ht="16.5" customHeight="1" x14ac:dyDescent="0.3">
      <c r="B38" s="150"/>
      <c r="C38" s="150"/>
      <c r="D38" s="150"/>
      <c r="E38" s="150"/>
      <c r="F38" s="150"/>
      <c r="J38" s="151"/>
      <c r="K38" s="151"/>
      <c r="L38" s="151"/>
    </row>
    <row r="39" spans="2:12" ht="16.5" customHeight="1" x14ac:dyDescent="0.3">
      <c r="B39" s="150"/>
      <c r="C39" s="150"/>
      <c r="D39" s="150"/>
      <c r="E39" s="150"/>
      <c r="F39" s="150"/>
      <c r="J39" s="151"/>
      <c r="K39" s="151"/>
      <c r="L39" s="151"/>
    </row>
    <row r="40" spans="2:12" ht="16.5" customHeight="1" x14ac:dyDescent="0.3">
      <c r="B40" s="150"/>
      <c r="C40" s="150"/>
      <c r="D40" s="150"/>
      <c r="E40" s="150"/>
      <c r="F40" s="150"/>
      <c r="J40" s="151"/>
      <c r="K40" s="151"/>
      <c r="L40" s="151"/>
    </row>
    <row r="41" spans="2:12" ht="16.5" customHeight="1" x14ac:dyDescent="0.3">
      <c r="B41" s="150"/>
      <c r="C41" s="150"/>
      <c r="D41" s="150"/>
      <c r="E41" s="150"/>
      <c r="F41" s="150"/>
      <c r="J41" s="151"/>
      <c r="K41" s="151"/>
      <c r="L41" s="151"/>
    </row>
    <row r="42" spans="2:12" ht="16.5" customHeight="1" x14ac:dyDescent="0.3">
      <c r="B42" s="150"/>
      <c r="C42" s="150"/>
      <c r="D42" s="150"/>
      <c r="E42" s="150"/>
      <c r="F42" s="150"/>
      <c r="J42" s="151"/>
      <c r="K42" s="151"/>
      <c r="L42" s="151"/>
    </row>
    <row r="43" spans="2:12" ht="16.5" customHeight="1" x14ac:dyDescent="0.3">
      <c r="B43" s="150"/>
      <c r="C43" s="150"/>
      <c r="D43" s="150"/>
      <c r="E43" s="150"/>
      <c r="F43" s="150"/>
      <c r="J43" s="151"/>
      <c r="K43" s="151"/>
      <c r="L43" s="151"/>
    </row>
    <row r="44" spans="2:12" ht="16.5" customHeight="1" x14ac:dyDescent="0.3">
      <c r="B44" s="150"/>
      <c r="C44" s="150"/>
      <c r="D44" s="150"/>
      <c r="E44" s="150"/>
      <c r="F44" s="150"/>
      <c r="J44" s="151"/>
      <c r="K44" s="151"/>
      <c r="L44" s="151"/>
    </row>
    <row r="45" spans="2:12" ht="16.5" customHeight="1" x14ac:dyDescent="0.3">
      <c r="B45" s="150"/>
      <c r="C45" s="150"/>
      <c r="D45" s="150"/>
      <c r="E45" s="150"/>
      <c r="F45" s="150"/>
      <c r="J45" s="151"/>
      <c r="K45" s="151"/>
      <c r="L45" s="151"/>
    </row>
    <row r="46" spans="2:12" ht="16.5" customHeight="1" x14ac:dyDescent="0.3">
      <c r="B46" s="150"/>
      <c r="C46" s="150"/>
      <c r="D46" s="150"/>
      <c r="E46" s="150"/>
      <c r="F46" s="150"/>
      <c r="J46" s="151"/>
      <c r="K46" s="151"/>
      <c r="L46" s="151"/>
    </row>
    <row r="47" spans="2:12" ht="16.5" customHeight="1" x14ac:dyDescent="0.3">
      <c r="B47" s="150"/>
      <c r="C47" s="150"/>
      <c r="D47" s="150"/>
      <c r="E47" s="150"/>
      <c r="F47" s="150"/>
      <c r="J47" s="151"/>
      <c r="K47" s="151"/>
      <c r="L47" s="151"/>
    </row>
    <row r="48" spans="2:12" ht="16.5" customHeight="1" x14ac:dyDescent="0.3">
      <c r="B48" s="150"/>
      <c r="C48" s="150"/>
      <c r="D48" s="150"/>
      <c r="E48" s="150"/>
      <c r="F48" s="150"/>
      <c r="J48" s="151"/>
      <c r="K48" s="151"/>
      <c r="L48" s="151"/>
    </row>
    <row r="49" spans="2:12" ht="16.5" customHeight="1" x14ac:dyDescent="0.3">
      <c r="B49" s="150"/>
      <c r="C49" s="150"/>
      <c r="D49" s="150"/>
      <c r="E49" s="150"/>
      <c r="F49" s="150"/>
      <c r="J49" s="151"/>
      <c r="K49" s="151"/>
      <c r="L49" s="151"/>
    </row>
    <row r="50" spans="2:12" ht="16.5" customHeight="1" x14ac:dyDescent="0.3">
      <c r="B50" s="150"/>
      <c r="C50" s="150"/>
      <c r="D50" s="150"/>
      <c r="E50" s="150"/>
      <c r="F50" s="150"/>
      <c r="J50" s="151"/>
      <c r="K50" s="151"/>
      <c r="L50" s="151"/>
    </row>
    <row r="51" spans="2:12" ht="16.5" customHeight="1" x14ac:dyDescent="0.3">
      <c r="B51" s="150"/>
      <c r="C51" s="150"/>
      <c r="D51" s="150"/>
      <c r="E51" s="150"/>
      <c r="F51" s="150"/>
      <c r="J51" s="151"/>
      <c r="K51" s="151"/>
      <c r="L51" s="151"/>
    </row>
    <row r="52" spans="2:12" ht="16.5" customHeight="1" x14ac:dyDescent="0.3">
      <c r="B52" s="150"/>
      <c r="C52" s="150"/>
      <c r="D52" s="150"/>
      <c r="E52" s="150"/>
      <c r="F52" s="150"/>
      <c r="J52" s="151"/>
      <c r="K52" s="151"/>
      <c r="L52" s="151"/>
    </row>
    <row r="53" spans="2:12" ht="16.5" customHeight="1" x14ac:dyDescent="0.3">
      <c r="B53" s="150"/>
      <c r="C53" s="150"/>
      <c r="D53" s="150"/>
      <c r="E53" s="150"/>
      <c r="F53" s="150"/>
      <c r="J53" s="151"/>
      <c r="K53" s="151"/>
      <c r="L53" s="151"/>
    </row>
    <row r="54" spans="2:12" ht="16.5" customHeight="1" x14ac:dyDescent="0.3">
      <c r="B54" s="150"/>
      <c r="C54" s="150"/>
      <c r="D54" s="150"/>
      <c r="E54" s="150"/>
      <c r="F54" s="150"/>
      <c r="J54" s="151"/>
      <c r="K54" s="151"/>
      <c r="L54" s="151"/>
    </row>
    <row r="55" spans="2:12" ht="16.5" customHeight="1" x14ac:dyDescent="0.3">
      <c r="B55" s="150"/>
      <c r="C55" s="150"/>
      <c r="D55" s="150"/>
      <c r="E55" s="150"/>
      <c r="F55" s="150"/>
      <c r="J55" s="151"/>
      <c r="K55" s="151"/>
      <c r="L55" s="151"/>
    </row>
    <row r="56" spans="2:12" ht="16.5" customHeight="1" x14ac:dyDescent="0.3">
      <c r="B56" s="150"/>
      <c r="C56" s="150"/>
      <c r="D56" s="150"/>
      <c r="E56" s="150"/>
      <c r="F56" s="150"/>
      <c r="J56" s="151"/>
      <c r="K56" s="151"/>
      <c r="L56" s="151"/>
    </row>
    <row r="57" spans="2:12" ht="16.5" customHeight="1" x14ac:dyDescent="0.3">
      <c r="B57" s="150"/>
      <c r="C57" s="150"/>
      <c r="D57" s="150"/>
      <c r="E57" s="150"/>
      <c r="F57" s="150"/>
      <c r="J57" s="151"/>
      <c r="K57" s="151"/>
      <c r="L57" s="151"/>
    </row>
    <row r="58" spans="2:12" ht="16.5" customHeight="1" x14ac:dyDescent="0.3">
      <c r="B58" s="150"/>
      <c r="C58" s="150"/>
      <c r="D58" s="150"/>
      <c r="E58" s="150"/>
      <c r="F58" s="150"/>
      <c r="J58" s="151"/>
      <c r="K58" s="151"/>
      <c r="L58" s="151"/>
    </row>
    <row r="59" spans="2:12" ht="16.5" customHeight="1" x14ac:dyDescent="0.3">
      <c r="B59" s="150"/>
      <c r="C59" s="150"/>
      <c r="D59" s="150"/>
      <c r="E59" s="150"/>
      <c r="F59" s="150"/>
      <c r="J59" s="151"/>
      <c r="K59" s="151"/>
      <c r="L59" s="151"/>
    </row>
    <row r="60" spans="2:12" ht="16.5" customHeight="1" x14ac:dyDescent="0.3">
      <c r="B60" s="150"/>
      <c r="C60" s="150"/>
      <c r="D60" s="150"/>
      <c r="E60" s="150"/>
      <c r="F60" s="150"/>
      <c r="J60" s="151"/>
      <c r="K60" s="151"/>
      <c r="L60" s="151"/>
    </row>
    <row r="61" spans="2:12" ht="16.5" customHeight="1" x14ac:dyDescent="0.3">
      <c r="B61" s="150"/>
      <c r="C61" s="150"/>
      <c r="D61" s="150"/>
      <c r="E61" s="150"/>
      <c r="F61" s="150"/>
      <c r="J61" s="151"/>
      <c r="K61" s="151"/>
      <c r="L61" s="151"/>
    </row>
    <row r="62" spans="2:12" ht="16.5" customHeight="1" x14ac:dyDescent="0.3">
      <c r="B62" s="150"/>
      <c r="C62" s="150"/>
      <c r="D62" s="150"/>
      <c r="E62" s="150"/>
      <c r="F62" s="150"/>
      <c r="J62" s="151"/>
      <c r="K62" s="151"/>
      <c r="L62" s="151"/>
    </row>
    <row r="63" spans="2:12" ht="16.5" customHeight="1" x14ac:dyDescent="0.3">
      <c r="B63" s="150"/>
      <c r="C63" s="150"/>
      <c r="D63" s="150"/>
      <c r="E63" s="150"/>
      <c r="F63" s="150"/>
      <c r="J63" s="151"/>
      <c r="K63" s="151"/>
      <c r="L63" s="151"/>
    </row>
    <row r="64" spans="2:12" ht="16.5" customHeight="1" x14ac:dyDescent="0.3">
      <c r="B64" s="150"/>
      <c r="C64" s="150"/>
      <c r="D64" s="150"/>
      <c r="E64" s="150"/>
      <c r="F64" s="150"/>
      <c r="J64" s="151"/>
      <c r="K64" s="151"/>
      <c r="L64" s="151"/>
    </row>
    <row r="65" spans="2:12" ht="16.5" customHeight="1" x14ac:dyDescent="0.3">
      <c r="B65" s="150"/>
      <c r="C65" s="150"/>
      <c r="D65" s="150"/>
      <c r="E65" s="150"/>
      <c r="F65" s="150"/>
      <c r="J65" s="151"/>
      <c r="K65" s="151"/>
      <c r="L65" s="151"/>
    </row>
    <row r="66" spans="2:12" ht="16.5" customHeight="1" x14ac:dyDescent="0.3">
      <c r="B66" s="150"/>
      <c r="C66" s="150"/>
      <c r="D66" s="150"/>
      <c r="E66" s="150"/>
      <c r="F66" s="150"/>
      <c r="J66" s="151"/>
      <c r="K66" s="151"/>
      <c r="L66" s="151"/>
    </row>
    <row r="67" spans="2:12" ht="16.5" customHeight="1" x14ac:dyDescent="0.3">
      <c r="B67" s="150"/>
      <c r="C67" s="150"/>
      <c r="D67" s="150"/>
      <c r="E67" s="150"/>
      <c r="F67" s="150"/>
      <c r="J67" s="151"/>
      <c r="K67" s="151"/>
      <c r="L67" s="151"/>
    </row>
    <row r="68" spans="2:12" ht="16.5" customHeight="1" x14ac:dyDescent="0.3">
      <c r="B68" s="150"/>
      <c r="C68" s="150"/>
      <c r="D68" s="150"/>
      <c r="E68" s="150"/>
      <c r="F68" s="150"/>
      <c r="J68" s="151"/>
      <c r="K68" s="151"/>
      <c r="L68" s="151"/>
    </row>
    <row r="69" spans="2:12" ht="16.5" customHeight="1" x14ac:dyDescent="0.3">
      <c r="B69" s="150"/>
      <c r="C69" s="150"/>
      <c r="D69" s="150"/>
      <c r="E69" s="150"/>
      <c r="F69" s="150"/>
      <c r="J69" s="151"/>
      <c r="K69" s="151"/>
      <c r="L69" s="151"/>
    </row>
    <row r="70" spans="2:12" ht="16.5" customHeight="1" x14ac:dyDescent="0.3">
      <c r="B70" s="150"/>
      <c r="C70" s="150"/>
      <c r="D70" s="150"/>
      <c r="E70" s="150"/>
      <c r="F70" s="150"/>
      <c r="J70" s="151"/>
      <c r="K70" s="151"/>
      <c r="L70" s="151"/>
    </row>
    <row r="71" spans="2:12" ht="16.5" customHeight="1" x14ac:dyDescent="0.3">
      <c r="B71" s="150"/>
      <c r="C71" s="150"/>
      <c r="D71" s="150"/>
      <c r="E71" s="150"/>
      <c r="F71" s="150"/>
      <c r="J71" s="151"/>
      <c r="K71" s="151"/>
      <c r="L71" s="151"/>
    </row>
    <row r="72" spans="2:12" ht="16.5" customHeight="1" x14ac:dyDescent="0.3">
      <c r="B72" s="150"/>
      <c r="C72" s="150"/>
      <c r="D72" s="150"/>
      <c r="E72" s="150"/>
      <c r="F72" s="150"/>
      <c r="J72" s="151"/>
      <c r="K72" s="151"/>
      <c r="L72" s="151"/>
    </row>
    <row r="73" spans="2:12" ht="16.5" customHeight="1" x14ac:dyDescent="0.3">
      <c r="B73" s="150"/>
      <c r="C73" s="150"/>
      <c r="D73" s="150"/>
      <c r="E73" s="150"/>
      <c r="F73" s="150"/>
      <c r="J73" s="151"/>
      <c r="K73" s="151"/>
      <c r="L73" s="151"/>
    </row>
    <row r="74" spans="2:12" ht="16.5" customHeight="1" x14ac:dyDescent="0.3">
      <c r="B74" s="150"/>
      <c r="C74" s="150"/>
      <c r="D74" s="150"/>
      <c r="E74" s="150"/>
      <c r="F74" s="150"/>
      <c r="J74" s="151"/>
      <c r="K74" s="151"/>
      <c r="L74" s="151"/>
    </row>
    <row r="75" spans="2:12" ht="16.5" customHeight="1" x14ac:dyDescent="0.3">
      <c r="B75" s="150"/>
      <c r="C75" s="150"/>
      <c r="D75" s="150"/>
      <c r="E75" s="150"/>
      <c r="F75" s="150"/>
      <c r="J75" s="151"/>
      <c r="K75" s="151"/>
      <c r="L75" s="151"/>
    </row>
    <row r="76" spans="2:12" ht="16.5" customHeight="1" x14ac:dyDescent="0.3">
      <c r="B76" s="150"/>
      <c r="C76" s="150"/>
      <c r="D76" s="150"/>
      <c r="E76" s="150"/>
      <c r="F76" s="150"/>
      <c r="J76" s="151"/>
      <c r="K76" s="151"/>
      <c r="L76" s="151"/>
    </row>
    <row r="77" spans="2:12" ht="16.5" customHeight="1" x14ac:dyDescent="0.3">
      <c r="B77" s="150"/>
      <c r="C77" s="150"/>
      <c r="D77" s="150"/>
      <c r="E77" s="150"/>
      <c r="F77" s="150"/>
      <c r="J77" s="151"/>
      <c r="K77" s="151"/>
      <c r="L77" s="151"/>
    </row>
    <row r="78" spans="2:12" ht="16.5" customHeight="1" x14ac:dyDescent="0.3">
      <c r="B78" s="150"/>
      <c r="C78" s="150"/>
      <c r="D78" s="150"/>
      <c r="E78" s="150"/>
      <c r="F78" s="150"/>
      <c r="J78" s="151"/>
      <c r="K78" s="151"/>
      <c r="L78" s="151"/>
    </row>
    <row r="79" spans="2:12" ht="16.5" customHeight="1" x14ac:dyDescent="0.3">
      <c r="B79" s="150"/>
      <c r="C79" s="150"/>
      <c r="D79" s="150"/>
      <c r="E79" s="150"/>
      <c r="F79" s="150"/>
      <c r="J79" s="151"/>
      <c r="K79" s="151"/>
      <c r="L79" s="151"/>
    </row>
    <row r="80" spans="2:12" ht="16.5" customHeight="1" x14ac:dyDescent="0.3">
      <c r="B80" s="150"/>
      <c r="C80" s="150"/>
      <c r="D80" s="150"/>
      <c r="E80" s="150"/>
      <c r="F80" s="150"/>
      <c r="J80" s="151"/>
      <c r="K80" s="151"/>
      <c r="L80" s="151"/>
    </row>
    <row r="81" spans="2:12" ht="16.5" customHeight="1" x14ac:dyDescent="0.3">
      <c r="B81" s="150"/>
      <c r="C81" s="150"/>
      <c r="D81" s="150"/>
      <c r="E81" s="150"/>
      <c r="F81" s="150"/>
      <c r="J81" s="151"/>
      <c r="K81" s="151"/>
      <c r="L81" s="151"/>
    </row>
    <row r="82" spans="2:12" ht="16.5" customHeight="1" x14ac:dyDescent="0.3">
      <c r="B82" s="150"/>
      <c r="C82" s="150"/>
      <c r="D82" s="150"/>
      <c r="E82" s="150"/>
      <c r="F82" s="150"/>
      <c r="J82" s="151"/>
      <c r="K82" s="151"/>
      <c r="L82" s="151"/>
    </row>
    <row r="83" spans="2:12" ht="16.5" customHeight="1" x14ac:dyDescent="0.3">
      <c r="B83" s="150"/>
      <c r="C83" s="150"/>
      <c r="D83" s="150"/>
      <c r="E83" s="150"/>
      <c r="F83" s="150"/>
      <c r="J83" s="151"/>
      <c r="K83" s="151"/>
      <c r="L83" s="151"/>
    </row>
    <row r="84" spans="2:12" ht="16.5" customHeight="1" x14ac:dyDescent="0.3">
      <c r="B84" s="150"/>
      <c r="C84" s="150"/>
      <c r="D84" s="150"/>
      <c r="E84" s="150"/>
      <c r="F84" s="150"/>
      <c r="J84" s="151"/>
      <c r="K84" s="151"/>
      <c r="L84" s="151"/>
    </row>
    <row r="85" spans="2:12" ht="16.5" customHeight="1" x14ac:dyDescent="0.3">
      <c r="B85" s="150"/>
      <c r="C85" s="150"/>
      <c r="D85" s="150"/>
      <c r="E85" s="150"/>
      <c r="F85" s="150"/>
      <c r="J85" s="151"/>
      <c r="K85" s="151"/>
      <c r="L85" s="151"/>
    </row>
    <row r="86" spans="2:12" ht="16.5" customHeight="1" x14ac:dyDescent="0.3">
      <c r="B86" s="150"/>
      <c r="C86" s="150"/>
      <c r="D86" s="150"/>
      <c r="E86" s="150"/>
      <c r="F86" s="150"/>
      <c r="J86" s="151"/>
      <c r="K86" s="151"/>
      <c r="L86" s="151"/>
    </row>
    <row r="87" spans="2:12" ht="16.5" customHeight="1" x14ac:dyDescent="0.3">
      <c r="B87" s="150"/>
      <c r="C87" s="150"/>
      <c r="D87" s="150"/>
      <c r="E87" s="150"/>
      <c r="F87" s="150"/>
      <c r="J87" s="151"/>
      <c r="K87" s="151"/>
      <c r="L87" s="151"/>
    </row>
    <row r="88" spans="2:12" ht="16.5" customHeight="1" x14ac:dyDescent="0.3">
      <c r="B88" s="150"/>
      <c r="C88" s="150"/>
      <c r="D88" s="150"/>
      <c r="E88" s="150"/>
      <c r="F88" s="150"/>
      <c r="J88" s="151"/>
      <c r="K88" s="151"/>
      <c r="L88" s="151"/>
    </row>
    <row r="89" spans="2:12" ht="16.5" customHeight="1" x14ac:dyDescent="0.3">
      <c r="B89" s="150"/>
      <c r="C89" s="150"/>
      <c r="D89" s="150"/>
      <c r="E89" s="150"/>
      <c r="F89" s="150"/>
      <c r="J89" s="151"/>
      <c r="K89" s="151"/>
      <c r="L89" s="151"/>
    </row>
    <row r="90" spans="2:12" ht="16.5" customHeight="1" x14ac:dyDescent="0.3">
      <c r="B90" s="150"/>
      <c r="C90" s="150"/>
      <c r="D90" s="150"/>
      <c r="E90" s="150"/>
      <c r="F90" s="150"/>
      <c r="J90" s="151"/>
      <c r="K90" s="151"/>
      <c r="L90" s="151"/>
    </row>
    <row r="91" spans="2:12" ht="16.5" customHeight="1" x14ac:dyDescent="0.3">
      <c r="B91" s="150"/>
      <c r="C91" s="150"/>
      <c r="D91" s="150"/>
      <c r="E91" s="150"/>
      <c r="F91" s="150"/>
      <c r="J91" s="151"/>
      <c r="K91" s="151"/>
      <c r="L91" s="151"/>
    </row>
    <row r="92" spans="2:12" ht="16.5" customHeight="1" x14ac:dyDescent="0.3">
      <c r="B92" s="150"/>
      <c r="C92" s="150"/>
      <c r="D92" s="150"/>
      <c r="E92" s="150"/>
      <c r="F92" s="150"/>
      <c r="J92" s="151"/>
      <c r="K92" s="151"/>
      <c r="L92" s="151"/>
    </row>
    <row r="93" spans="2:12" ht="16.5" customHeight="1" x14ac:dyDescent="0.3">
      <c r="B93" s="150"/>
      <c r="C93" s="150"/>
      <c r="D93" s="150"/>
      <c r="E93" s="150"/>
      <c r="F93" s="150"/>
      <c r="J93" s="151"/>
      <c r="K93" s="151"/>
      <c r="L93" s="151"/>
    </row>
    <row r="94" spans="2:12" ht="16.5" customHeight="1" x14ac:dyDescent="0.3">
      <c r="B94" s="150"/>
      <c r="C94" s="150"/>
      <c r="D94" s="150"/>
      <c r="E94" s="150"/>
      <c r="F94" s="150"/>
      <c r="J94" s="151"/>
      <c r="K94" s="151"/>
      <c r="L94" s="151"/>
    </row>
    <row r="95" spans="2:12" ht="16.5" customHeight="1" x14ac:dyDescent="0.3">
      <c r="B95" s="150"/>
      <c r="C95" s="150"/>
      <c r="D95" s="150"/>
      <c r="E95" s="150"/>
      <c r="F95" s="150"/>
      <c r="J95" s="151"/>
      <c r="K95" s="151"/>
      <c r="L95" s="151"/>
    </row>
    <row r="96" spans="2:12" ht="16.5" customHeight="1" x14ac:dyDescent="0.3">
      <c r="B96" s="150"/>
      <c r="C96" s="150"/>
      <c r="D96" s="150"/>
      <c r="E96" s="150"/>
      <c r="F96" s="150"/>
      <c r="J96" s="151"/>
      <c r="K96" s="151"/>
      <c r="L96" s="151"/>
    </row>
    <row r="97" spans="2:12" ht="16.5" customHeight="1" x14ac:dyDescent="0.3">
      <c r="B97" s="150"/>
      <c r="C97" s="150"/>
      <c r="D97" s="150"/>
      <c r="E97" s="150"/>
      <c r="F97" s="150"/>
      <c r="J97" s="151"/>
      <c r="K97" s="151"/>
      <c r="L97" s="151"/>
    </row>
    <row r="98" spans="2:12" ht="16.5" customHeight="1" x14ac:dyDescent="0.3">
      <c r="B98" s="150"/>
      <c r="C98" s="150"/>
      <c r="D98" s="150"/>
      <c r="E98" s="150"/>
      <c r="F98" s="150"/>
      <c r="J98" s="151"/>
      <c r="K98" s="151"/>
      <c r="L98" s="151"/>
    </row>
    <row r="99" spans="2:12" ht="16.5" customHeight="1" x14ac:dyDescent="0.3">
      <c r="B99" s="150"/>
      <c r="C99" s="150"/>
      <c r="D99" s="150"/>
      <c r="E99" s="150"/>
      <c r="F99" s="150"/>
      <c r="J99" s="151"/>
      <c r="K99" s="151"/>
      <c r="L99" s="151"/>
    </row>
    <row r="100" spans="2:12" ht="16.5" customHeight="1" x14ac:dyDescent="0.3">
      <c r="B100" s="150"/>
      <c r="C100" s="150"/>
      <c r="D100" s="150"/>
      <c r="E100" s="150"/>
      <c r="F100" s="150"/>
      <c r="J100" s="151"/>
      <c r="K100" s="151"/>
      <c r="L100" s="151"/>
    </row>
    <row r="101" spans="2:12" ht="16.5" customHeight="1" x14ac:dyDescent="0.3">
      <c r="B101" s="150"/>
      <c r="C101" s="150"/>
      <c r="D101" s="150"/>
      <c r="E101" s="150"/>
      <c r="F101" s="150"/>
      <c r="J101" s="151"/>
      <c r="K101" s="151"/>
      <c r="L101" s="151"/>
    </row>
    <row r="102" spans="2:12" ht="16.5" customHeight="1" x14ac:dyDescent="0.3">
      <c r="B102" s="150"/>
      <c r="C102" s="150"/>
      <c r="D102" s="150"/>
      <c r="E102" s="150"/>
      <c r="F102" s="150"/>
      <c r="J102" s="151"/>
      <c r="K102" s="151"/>
      <c r="L102" s="151"/>
    </row>
    <row r="103" spans="2:12" ht="16.5" customHeight="1" x14ac:dyDescent="0.3">
      <c r="B103" s="150"/>
      <c r="C103" s="150"/>
      <c r="D103" s="150"/>
      <c r="E103" s="150"/>
      <c r="F103" s="150"/>
      <c r="J103" s="151"/>
      <c r="K103" s="151"/>
      <c r="L103" s="151"/>
    </row>
    <row r="104" spans="2:12" ht="16.5" customHeight="1" x14ac:dyDescent="0.3">
      <c r="B104" s="150"/>
      <c r="C104" s="150"/>
      <c r="D104" s="150"/>
      <c r="E104" s="150"/>
      <c r="F104" s="150"/>
      <c r="J104" s="151"/>
      <c r="K104" s="151"/>
      <c r="L104" s="151"/>
    </row>
    <row r="105" spans="2:12" ht="16.5" customHeight="1" x14ac:dyDescent="0.3">
      <c r="B105" s="150"/>
      <c r="C105" s="150"/>
      <c r="D105" s="150"/>
      <c r="E105" s="150"/>
      <c r="F105" s="150"/>
      <c r="J105" s="151"/>
      <c r="K105" s="151"/>
      <c r="L105" s="151"/>
    </row>
    <row r="106" spans="2:12" ht="16.5" customHeight="1" x14ac:dyDescent="0.3">
      <c r="B106" s="150"/>
      <c r="C106" s="150"/>
      <c r="D106" s="150"/>
      <c r="E106" s="150"/>
      <c r="F106" s="150"/>
      <c r="J106" s="151"/>
      <c r="K106" s="151"/>
      <c r="L106" s="151"/>
    </row>
    <row r="107" spans="2:12" ht="16.5" customHeight="1" x14ac:dyDescent="0.3">
      <c r="B107" s="150"/>
      <c r="C107" s="150"/>
      <c r="D107" s="150"/>
      <c r="E107" s="150"/>
      <c r="F107" s="150"/>
      <c r="J107" s="151"/>
      <c r="K107" s="151"/>
      <c r="L107" s="151"/>
    </row>
    <row r="108" spans="2:12" ht="16.5" customHeight="1" x14ac:dyDescent="0.3">
      <c r="B108" s="150"/>
      <c r="C108" s="150"/>
      <c r="D108" s="150"/>
      <c r="E108" s="150"/>
      <c r="F108" s="150"/>
      <c r="J108" s="151"/>
      <c r="K108" s="151"/>
      <c r="L108" s="151"/>
    </row>
    <row r="109" spans="2:12" ht="16.5" customHeight="1" x14ac:dyDescent="0.3">
      <c r="B109" s="150"/>
      <c r="C109" s="150"/>
      <c r="D109" s="150"/>
      <c r="E109" s="150"/>
      <c r="F109" s="150"/>
      <c r="J109" s="151"/>
      <c r="K109" s="151"/>
      <c r="L109" s="151"/>
    </row>
    <row r="110" spans="2:12" ht="16.5" customHeight="1" x14ac:dyDescent="0.3">
      <c r="B110" s="150"/>
      <c r="C110" s="150"/>
      <c r="D110" s="150"/>
      <c r="E110" s="150"/>
      <c r="F110" s="150"/>
      <c r="J110" s="151"/>
      <c r="K110" s="151"/>
      <c r="L110" s="151"/>
    </row>
    <row r="111" spans="2:12" ht="16.5" customHeight="1" x14ac:dyDescent="0.3">
      <c r="B111" s="150"/>
      <c r="C111" s="150"/>
      <c r="D111" s="150"/>
      <c r="E111" s="150"/>
      <c r="F111" s="150"/>
      <c r="J111" s="151"/>
      <c r="K111" s="151"/>
      <c r="L111" s="151"/>
    </row>
    <row r="112" spans="2:12" ht="16.5" customHeight="1" x14ac:dyDescent="0.3">
      <c r="B112" s="150"/>
      <c r="C112" s="150"/>
      <c r="D112" s="150"/>
      <c r="E112" s="150"/>
      <c r="F112" s="150"/>
      <c r="J112" s="151"/>
      <c r="K112" s="151"/>
      <c r="L112" s="151"/>
    </row>
    <row r="113" spans="2:12" ht="16.5" customHeight="1" x14ac:dyDescent="0.3">
      <c r="B113" s="150"/>
      <c r="C113" s="150"/>
      <c r="D113" s="150"/>
      <c r="E113" s="150"/>
      <c r="F113" s="150"/>
      <c r="J113" s="151"/>
      <c r="K113" s="151"/>
      <c r="L113" s="151"/>
    </row>
    <row r="114" spans="2:12" ht="16.5" customHeight="1" x14ac:dyDescent="0.3">
      <c r="B114" s="150"/>
      <c r="C114" s="150"/>
      <c r="D114" s="150"/>
      <c r="E114" s="150"/>
      <c r="F114" s="150"/>
      <c r="J114" s="151"/>
      <c r="K114" s="151"/>
      <c r="L114" s="151"/>
    </row>
    <row r="115" spans="2:12" ht="16.5" customHeight="1" x14ac:dyDescent="0.3">
      <c r="B115" s="150"/>
      <c r="C115" s="150"/>
      <c r="D115" s="150"/>
      <c r="E115" s="150"/>
      <c r="F115" s="150"/>
      <c r="J115" s="151"/>
      <c r="K115" s="151"/>
      <c r="L115" s="151"/>
    </row>
    <row r="116" spans="2:12" ht="16.5" customHeight="1" x14ac:dyDescent="0.3">
      <c r="B116" s="150"/>
      <c r="C116" s="150"/>
      <c r="D116" s="150"/>
      <c r="E116" s="150"/>
      <c r="F116" s="150"/>
      <c r="J116" s="151"/>
      <c r="K116" s="151"/>
      <c r="L116" s="151"/>
    </row>
    <row r="117" spans="2:12" ht="16.5" customHeight="1" x14ac:dyDescent="0.3">
      <c r="B117" s="150"/>
      <c r="C117" s="150"/>
      <c r="D117" s="150"/>
      <c r="E117" s="150"/>
      <c r="F117" s="150"/>
      <c r="J117" s="151"/>
      <c r="K117" s="151"/>
      <c r="L117" s="151"/>
    </row>
    <row r="118" spans="2:12" ht="16.5" customHeight="1" x14ac:dyDescent="0.3">
      <c r="B118" s="150"/>
      <c r="C118" s="150"/>
      <c r="D118" s="150"/>
      <c r="E118" s="150"/>
      <c r="F118" s="150"/>
      <c r="J118" s="151"/>
      <c r="K118" s="151"/>
      <c r="L118" s="151"/>
    </row>
    <row r="119" spans="2:12" ht="16.5" customHeight="1" x14ac:dyDescent="0.3">
      <c r="B119" s="150"/>
      <c r="C119" s="150"/>
      <c r="D119" s="150"/>
      <c r="E119" s="150"/>
      <c r="F119" s="150"/>
      <c r="J119" s="151"/>
      <c r="K119" s="151"/>
      <c r="L119" s="151"/>
    </row>
    <row r="120" spans="2:12" ht="16.5" customHeight="1" x14ac:dyDescent="0.3">
      <c r="B120" s="150"/>
      <c r="C120" s="150"/>
      <c r="D120" s="150"/>
      <c r="E120" s="150"/>
      <c r="F120" s="150"/>
      <c r="J120" s="151"/>
      <c r="K120" s="151"/>
      <c r="L120" s="151"/>
    </row>
    <row r="121" spans="2:12" ht="16.5" customHeight="1" x14ac:dyDescent="0.3">
      <c r="B121" s="150"/>
      <c r="C121" s="150"/>
      <c r="D121" s="150"/>
      <c r="E121" s="150"/>
      <c r="F121" s="150"/>
      <c r="J121" s="151"/>
      <c r="K121" s="151"/>
      <c r="L121" s="151"/>
    </row>
    <row r="122" spans="2:12" ht="16.5" customHeight="1" x14ac:dyDescent="0.3">
      <c r="B122" s="150"/>
      <c r="C122" s="150"/>
      <c r="D122" s="150"/>
      <c r="E122" s="150"/>
      <c r="F122" s="150"/>
      <c r="J122" s="151"/>
      <c r="K122" s="151"/>
      <c r="L122" s="151"/>
    </row>
    <row r="123" spans="2:12" ht="16.5" customHeight="1" x14ac:dyDescent="0.3">
      <c r="B123" s="150"/>
      <c r="C123" s="150"/>
      <c r="D123" s="150"/>
      <c r="E123" s="150"/>
      <c r="F123" s="150"/>
      <c r="J123" s="151"/>
      <c r="K123" s="151"/>
      <c r="L123" s="151"/>
    </row>
    <row r="124" spans="2:12" ht="16.5" customHeight="1" x14ac:dyDescent="0.3">
      <c r="B124" s="150"/>
      <c r="C124" s="150"/>
      <c r="D124" s="150"/>
      <c r="E124" s="150"/>
      <c r="F124" s="150"/>
      <c r="J124" s="151"/>
      <c r="K124" s="151"/>
      <c r="L124" s="151"/>
    </row>
    <row r="125" spans="2:12" ht="16.5" customHeight="1" x14ac:dyDescent="0.3">
      <c r="B125" s="150"/>
      <c r="C125" s="150"/>
      <c r="D125" s="150"/>
      <c r="E125" s="150"/>
      <c r="F125" s="150"/>
      <c r="J125" s="151"/>
      <c r="K125" s="151"/>
      <c r="L125" s="151"/>
    </row>
    <row r="126" spans="2:12" ht="16.5" customHeight="1" x14ac:dyDescent="0.3">
      <c r="B126" s="150"/>
      <c r="C126" s="150"/>
      <c r="D126" s="150"/>
      <c r="E126" s="150"/>
      <c r="F126" s="150"/>
      <c r="J126" s="151"/>
      <c r="K126" s="151"/>
      <c r="L126" s="151"/>
    </row>
    <row r="127" spans="2:12" ht="16.5" customHeight="1" x14ac:dyDescent="0.3">
      <c r="B127" s="150"/>
      <c r="C127" s="150"/>
      <c r="D127" s="150"/>
      <c r="E127" s="150"/>
      <c r="F127" s="150"/>
      <c r="J127" s="151"/>
      <c r="K127" s="151"/>
      <c r="L127" s="151"/>
    </row>
    <row r="128" spans="2:12" ht="16.5" customHeight="1" x14ac:dyDescent="0.3">
      <c r="B128" s="150"/>
      <c r="C128" s="150"/>
      <c r="D128" s="150"/>
      <c r="E128" s="150"/>
      <c r="F128" s="150"/>
      <c r="J128" s="151"/>
      <c r="K128" s="151"/>
      <c r="L128" s="151"/>
    </row>
    <row r="129" spans="2:12" ht="16.5" customHeight="1" x14ac:dyDescent="0.3">
      <c r="B129" s="150"/>
      <c r="C129" s="150"/>
      <c r="D129" s="150"/>
      <c r="E129" s="150"/>
      <c r="F129" s="150"/>
      <c r="J129" s="151"/>
      <c r="K129" s="151"/>
      <c r="L129" s="151"/>
    </row>
    <row r="130" spans="2:12" ht="16.5" customHeight="1" x14ac:dyDescent="0.3">
      <c r="B130" s="150"/>
      <c r="C130" s="150"/>
      <c r="D130" s="150"/>
      <c r="E130" s="150"/>
      <c r="F130" s="150"/>
      <c r="J130" s="151"/>
      <c r="K130" s="151"/>
      <c r="L130" s="151"/>
    </row>
    <row r="131" spans="2:12" ht="16.5" customHeight="1" x14ac:dyDescent="0.3">
      <c r="B131" s="150"/>
      <c r="C131" s="150"/>
      <c r="D131" s="150"/>
      <c r="E131" s="150"/>
      <c r="F131" s="150"/>
      <c r="J131" s="151"/>
      <c r="K131" s="151"/>
      <c r="L131" s="151"/>
    </row>
    <row r="132" spans="2:12" ht="16.5" customHeight="1" x14ac:dyDescent="0.3">
      <c r="B132" s="150"/>
      <c r="C132" s="150"/>
      <c r="D132" s="150"/>
      <c r="E132" s="150"/>
      <c r="F132" s="150"/>
      <c r="J132" s="151"/>
      <c r="K132" s="151"/>
      <c r="L132" s="151"/>
    </row>
    <row r="133" spans="2:12" ht="16.5" customHeight="1" x14ac:dyDescent="0.3">
      <c r="B133" s="150"/>
      <c r="C133" s="150"/>
      <c r="D133" s="150"/>
      <c r="E133" s="150"/>
      <c r="F133" s="150"/>
      <c r="J133" s="151"/>
      <c r="K133" s="151"/>
      <c r="L133" s="151"/>
    </row>
    <row r="134" spans="2:12" ht="16.5" customHeight="1" x14ac:dyDescent="0.3">
      <c r="B134" s="150"/>
      <c r="C134" s="150"/>
      <c r="D134" s="150"/>
      <c r="E134" s="150"/>
      <c r="F134" s="150"/>
      <c r="J134" s="151"/>
      <c r="K134" s="151"/>
      <c r="L134" s="151"/>
    </row>
    <row r="135" spans="2:12" ht="16.5" customHeight="1" x14ac:dyDescent="0.3">
      <c r="B135" s="150"/>
      <c r="C135" s="150"/>
      <c r="D135" s="150"/>
      <c r="E135" s="150"/>
      <c r="F135" s="150"/>
      <c r="J135" s="151"/>
      <c r="K135" s="151"/>
      <c r="L135" s="151"/>
    </row>
    <row r="136" spans="2:12" ht="16.5" customHeight="1" x14ac:dyDescent="0.3">
      <c r="B136" s="150"/>
      <c r="C136" s="150"/>
      <c r="D136" s="150"/>
      <c r="E136" s="150"/>
      <c r="F136" s="150"/>
      <c r="J136" s="151"/>
      <c r="K136" s="151"/>
      <c r="L136" s="151"/>
    </row>
    <row r="137" spans="2:12" ht="16.5" customHeight="1" x14ac:dyDescent="0.3">
      <c r="B137" s="150"/>
      <c r="C137" s="150"/>
      <c r="D137" s="150"/>
      <c r="E137" s="150"/>
      <c r="F137" s="150"/>
      <c r="J137" s="151"/>
      <c r="K137" s="151"/>
      <c r="L137" s="151"/>
    </row>
    <row r="138" spans="2:12" ht="16.5" customHeight="1" x14ac:dyDescent="0.3">
      <c r="B138" s="150"/>
      <c r="C138" s="150"/>
      <c r="D138" s="150"/>
      <c r="E138" s="150"/>
      <c r="F138" s="150"/>
      <c r="J138" s="151"/>
      <c r="K138" s="151"/>
      <c r="L138" s="151"/>
    </row>
    <row r="139" spans="2:12" ht="16.5" customHeight="1" x14ac:dyDescent="0.3">
      <c r="B139" s="150"/>
      <c r="C139" s="150"/>
      <c r="D139" s="150"/>
      <c r="E139" s="150"/>
      <c r="F139" s="150"/>
      <c r="J139" s="151"/>
      <c r="K139" s="151"/>
      <c r="L139" s="151"/>
    </row>
    <row r="140" spans="2:12" ht="16.5" customHeight="1" x14ac:dyDescent="0.3">
      <c r="B140" s="150"/>
      <c r="C140" s="150"/>
      <c r="D140" s="150"/>
      <c r="E140" s="150"/>
      <c r="F140" s="150"/>
      <c r="J140" s="151"/>
      <c r="K140" s="151"/>
      <c r="L140" s="151"/>
    </row>
    <row r="141" spans="2:12" ht="16.5" customHeight="1" x14ac:dyDescent="0.3">
      <c r="B141" s="150"/>
      <c r="C141" s="150"/>
      <c r="D141" s="150"/>
      <c r="E141" s="150"/>
      <c r="F141" s="150"/>
      <c r="J141" s="151"/>
      <c r="K141" s="151"/>
      <c r="L141" s="151"/>
    </row>
    <row r="142" spans="2:12" ht="16.5" customHeight="1" x14ac:dyDescent="0.3">
      <c r="B142" s="150"/>
      <c r="C142" s="150"/>
      <c r="D142" s="150"/>
      <c r="E142" s="150"/>
      <c r="F142" s="150"/>
      <c r="J142" s="151"/>
      <c r="K142" s="151"/>
      <c r="L142" s="151"/>
    </row>
    <row r="143" spans="2:12" ht="16.5" customHeight="1" x14ac:dyDescent="0.3">
      <c r="B143" s="150"/>
      <c r="C143" s="150"/>
      <c r="D143" s="150"/>
      <c r="E143" s="150"/>
      <c r="F143" s="150"/>
      <c r="J143" s="151"/>
      <c r="K143" s="151"/>
      <c r="L143" s="151"/>
    </row>
    <row r="144" spans="2:12" ht="16.5" customHeight="1" x14ac:dyDescent="0.3">
      <c r="B144" s="150"/>
      <c r="C144" s="150"/>
      <c r="D144" s="150"/>
      <c r="E144" s="150"/>
      <c r="F144" s="150"/>
      <c r="J144" s="151"/>
      <c r="K144" s="151"/>
      <c r="L144" s="151"/>
    </row>
    <row r="145" spans="2:12" ht="16.5" customHeight="1" x14ac:dyDescent="0.3">
      <c r="B145" s="150"/>
      <c r="C145" s="150"/>
      <c r="D145" s="150"/>
      <c r="E145" s="150"/>
      <c r="F145" s="150"/>
      <c r="J145" s="151"/>
      <c r="K145" s="151"/>
      <c r="L145" s="151"/>
    </row>
    <row r="146" spans="2:12" ht="16.5" customHeight="1" x14ac:dyDescent="0.3">
      <c r="B146" s="150"/>
      <c r="C146" s="150"/>
      <c r="D146" s="150"/>
      <c r="E146" s="150"/>
      <c r="F146" s="150"/>
      <c r="J146" s="151"/>
      <c r="K146" s="151"/>
      <c r="L146" s="151"/>
    </row>
    <row r="147" spans="2:12" ht="16.5" customHeight="1" x14ac:dyDescent="0.3">
      <c r="B147" s="150"/>
      <c r="C147" s="150"/>
      <c r="D147" s="150"/>
      <c r="E147" s="150"/>
      <c r="F147" s="150"/>
      <c r="J147" s="151"/>
      <c r="K147" s="151"/>
      <c r="L147" s="151"/>
    </row>
    <row r="148" spans="2:12" ht="16.5" customHeight="1" x14ac:dyDescent="0.3">
      <c r="B148" s="150"/>
      <c r="C148" s="150"/>
      <c r="D148" s="150"/>
      <c r="E148" s="150"/>
      <c r="F148" s="150"/>
      <c r="J148" s="151"/>
      <c r="K148" s="151"/>
      <c r="L148" s="151"/>
    </row>
    <row r="149" spans="2:12" ht="16.5" customHeight="1" x14ac:dyDescent="0.3">
      <c r="B149" s="150"/>
      <c r="C149" s="150"/>
      <c r="D149" s="150"/>
      <c r="E149" s="150"/>
      <c r="F149" s="150"/>
      <c r="J149" s="151"/>
      <c r="K149" s="151"/>
      <c r="L149" s="151"/>
    </row>
    <row r="150" spans="2:12" ht="16.5" customHeight="1" x14ac:dyDescent="0.3">
      <c r="B150" s="150"/>
      <c r="C150" s="150"/>
      <c r="D150" s="150"/>
      <c r="E150" s="150"/>
      <c r="F150" s="150"/>
      <c r="J150" s="151"/>
      <c r="K150" s="151"/>
      <c r="L150" s="151"/>
    </row>
    <row r="151" spans="2:12" ht="16.5" customHeight="1" x14ac:dyDescent="0.3">
      <c r="B151" s="150"/>
      <c r="C151" s="150"/>
      <c r="D151" s="150"/>
      <c r="E151" s="150"/>
      <c r="F151" s="150"/>
      <c r="J151" s="151"/>
      <c r="K151" s="151"/>
      <c r="L151" s="151"/>
    </row>
    <row r="152" spans="2:12" ht="16.5" customHeight="1" x14ac:dyDescent="0.3">
      <c r="B152" s="150"/>
      <c r="C152" s="150"/>
      <c r="D152" s="150"/>
      <c r="E152" s="150"/>
      <c r="F152" s="150"/>
      <c r="J152" s="151"/>
      <c r="K152" s="151"/>
      <c r="L152" s="151"/>
    </row>
    <row r="153" spans="2:12" ht="16.5" customHeight="1" x14ac:dyDescent="0.3">
      <c r="B153" s="150"/>
      <c r="C153" s="150"/>
      <c r="D153" s="150"/>
      <c r="E153" s="150"/>
      <c r="F153" s="150"/>
      <c r="J153" s="151"/>
      <c r="K153" s="151"/>
      <c r="L153" s="151"/>
    </row>
    <row r="154" spans="2:12" ht="16.5" customHeight="1" x14ac:dyDescent="0.3">
      <c r="B154" s="150"/>
      <c r="C154" s="150"/>
      <c r="D154" s="150"/>
      <c r="E154" s="150"/>
      <c r="F154" s="150"/>
      <c r="J154" s="151"/>
      <c r="K154" s="151"/>
      <c r="L154" s="151"/>
    </row>
    <row r="155" spans="2:12" ht="16.5" customHeight="1" x14ac:dyDescent="0.3">
      <c r="B155" s="150"/>
      <c r="C155" s="150"/>
      <c r="D155" s="150"/>
      <c r="E155" s="150"/>
      <c r="F155" s="150"/>
      <c r="J155" s="151"/>
      <c r="K155" s="151"/>
      <c r="L155" s="151"/>
    </row>
    <row r="156" spans="2:12" ht="16.5" customHeight="1" x14ac:dyDescent="0.3">
      <c r="B156" s="150"/>
      <c r="C156" s="150"/>
      <c r="D156" s="150"/>
      <c r="E156" s="150"/>
      <c r="F156" s="150"/>
      <c r="J156" s="151"/>
      <c r="K156" s="151"/>
      <c r="L156" s="151"/>
    </row>
    <row r="157" spans="2:12" ht="16.5" customHeight="1" x14ac:dyDescent="0.3">
      <c r="B157" s="150"/>
      <c r="C157" s="150"/>
      <c r="D157" s="150"/>
      <c r="E157" s="150"/>
      <c r="F157" s="150"/>
      <c r="J157" s="151"/>
      <c r="K157" s="151"/>
      <c r="L157" s="151"/>
    </row>
    <row r="158" spans="2:12" ht="16.5" customHeight="1" x14ac:dyDescent="0.3">
      <c r="B158" s="150"/>
      <c r="C158" s="150"/>
      <c r="D158" s="150"/>
      <c r="E158" s="150"/>
      <c r="F158" s="150"/>
      <c r="J158" s="151"/>
      <c r="K158" s="151"/>
      <c r="L158" s="151"/>
    </row>
    <row r="159" spans="2:12" ht="16.5" customHeight="1" x14ac:dyDescent="0.3">
      <c r="B159" s="150"/>
      <c r="C159" s="150"/>
      <c r="D159" s="150"/>
      <c r="E159" s="150"/>
      <c r="F159" s="150"/>
      <c r="J159" s="151"/>
      <c r="K159" s="151"/>
      <c r="L159" s="151"/>
    </row>
    <row r="160" spans="2:12" ht="16.5" customHeight="1" x14ac:dyDescent="0.3">
      <c r="B160" s="150"/>
      <c r="C160" s="150"/>
      <c r="D160" s="150"/>
      <c r="E160" s="150"/>
      <c r="F160" s="150"/>
      <c r="J160" s="151"/>
      <c r="K160" s="151"/>
      <c r="L160" s="151"/>
    </row>
    <row r="161" spans="2:12" ht="16.5" customHeight="1" x14ac:dyDescent="0.3">
      <c r="B161" s="150"/>
      <c r="C161" s="150"/>
      <c r="D161" s="150"/>
      <c r="E161" s="150"/>
      <c r="F161" s="150"/>
      <c r="J161" s="151"/>
      <c r="K161" s="151"/>
      <c r="L161" s="151"/>
    </row>
    <row r="162" spans="2:12" ht="16.5" customHeight="1" x14ac:dyDescent="0.3">
      <c r="B162" s="150"/>
      <c r="C162" s="150"/>
      <c r="D162" s="150"/>
      <c r="E162" s="150"/>
      <c r="F162" s="150"/>
      <c r="J162" s="151"/>
      <c r="K162" s="151"/>
      <c r="L162" s="151"/>
    </row>
    <row r="163" spans="2:12" ht="16.5" customHeight="1" x14ac:dyDescent="0.3">
      <c r="B163" s="150"/>
      <c r="C163" s="150"/>
      <c r="D163" s="150"/>
      <c r="E163" s="150"/>
      <c r="F163" s="150"/>
      <c r="J163" s="151"/>
      <c r="K163" s="151"/>
      <c r="L163" s="151"/>
    </row>
    <row r="164" spans="2:12" ht="16.5" customHeight="1" x14ac:dyDescent="0.3">
      <c r="B164" s="150"/>
      <c r="C164" s="150"/>
      <c r="D164" s="150"/>
      <c r="E164" s="150"/>
      <c r="F164" s="150"/>
      <c r="J164" s="151"/>
      <c r="K164" s="151"/>
      <c r="L164" s="151"/>
    </row>
    <row r="165" spans="2:12" ht="16.5" customHeight="1" x14ac:dyDescent="0.3">
      <c r="B165" s="150"/>
      <c r="C165" s="150"/>
      <c r="D165" s="150"/>
      <c r="E165" s="150"/>
      <c r="F165" s="150"/>
      <c r="J165" s="151"/>
      <c r="K165" s="151"/>
      <c r="L165" s="151"/>
    </row>
    <row r="166" spans="2:12" ht="16.5" customHeight="1" x14ac:dyDescent="0.3">
      <c r="B166" s="150"/>
      <c r="C166" s="150"/>
      <c r="D166" s="150"/>
      <c r="E166" s="150"/>
      <c r="F166" s="150"/>
      <c r="J166" s="151"/>
      <c r="K166" s="151"/>
      <c r="L166" s="151"/>
    </row>
    <row r="167" spans="2:12" ht="16.5" customHeight="1" x14ac:dyDescent="0.3">
      <c r="B167" s="150"/>
      <c r="C167" s="150"/>
      <c r="D167" s="150"/>
      <c r="E167" s="150"/>
      <c r="F167" s="150"/>
      <c r="J167" s="151"/>
      <c r="K167" s="151"/>
      <c r="L167" s="151"/>
    </row>
    <row r="168" spans="2:12" ht="16.5" customHeight="1" x14ac:dyDescent="0.3">
      <c r="B168" s="150"/>
      <c r="C168" s="150"/>
      <c r="D168" s="150"/>
      <c r="E168" s="150"/>
      <c r="F168" s="150"/>
      <c r="J168" s="151"/>
      <c r="K168" s="151"/>
      <c r="L168" s="151"/>
    </row>
    <row r="169" spans="2:12" ht="16.5" customHeight="1" x14ac:dyDescent="0.3">
      <c r="B169" s="150"/>
      <c r="C169" s="150"/>
      <c r="D169" s="150"/>
      <c r="E169" s="150"/>
      <c r="F169" s="150"/>
      <c r="J169" s="151"/>
      <c r="K169" s="151"/>
      <c r="L169" s="151"/>
    </row>
    <row r="170" spans="2:12" ht="16.5" customHeight="1" x14ac:dyDescent="0.3">
      <c r="B170" s="150"/>
      <c r="C170" s="150"/>
      <c r="D170" s="150"/>
      <c r="E170" s="150"/>
      <c r="F170" s="150"/>
      <c r="J170" s="151"/>
      <c r="K170" s="151"/>
      <c r="L170" s="151"/>
    </row>
    <row r="171" spans="2:12" ht="16.5" customHeight="1" x14ac:dyDescent="0.3">
      <c r="B171" s="150"/>
      <c r="C171" s="150"/>
      <c r="D171" s="150"/>
      <c r="E171" s="150"/>
      <c r="F171" s="150"/>
      <c r="J171" s="151"/>
      <c r="K171" s="151"/>
      <c r="L171" s="151"/>
    </row>
    <row r="172" spans="2:12" ht="16.5" customHeight="1" x14ac:dyDescent="0.3">
      <c r="B172" s="150"/>
      <c r="C172" s="150"/>
      <c r="D172" s="150"/>
      <c r="E172" s="150"/>
      <c r="F172" s="150"/>
      <c r="J172" s="151"/>
      <c r="K172" s="151"/>
      <c r="L172" s="151"/>
    </row>
    <row r="173" spans="2:12" ht="16.5" customHeight="1" x14ac:dyDescent="0.3">
      <c r="B173" s="150"/>
      <c r="C173" s="150"/>
      <c r="D173" s="150"/>
      <c r="E173" s="150"/>
      <c r="F173" s="150"/>
      <c r="J173" s="151"/>
      <c r="K173" s="151"/>
      <c r="L173" s="151"/>
    </row>
    <row r="174" spans="2:12" ht="16.5" customHeight="1" x14ac:dyDescent="0.3">
      <c r="B174" s="150"/>
      <c r="C174" s="150"/>
      <c r="D174" s="150"/>
      <c r="E174" s="150"/>
      <c r="F174" s="150"/>
      <c r="J174" s="151"/>
      <c r="K174" s="151"/>
      <c r="L174" s="151"/>
    </row>
    <row r="175" spans="2:12" ht="16.5" customHeight="1" x14ac:dyDescent="0.3">
      <c r="B175" s="150"/>
      <c r="C175" s="150"/>
      <c r="D175" s="150"/>
      <c r="E175" s="150"/>
      <c r="F175" s="150"/>
      <c r="J175" s="151"/>
      <c r="K175" s="151"/>
      <c r="L175" s="151"/>
    </row>
    <row r="176" spans="2:12" ht="16.5" customHeight="1" x14ac:dyDescent="0.3">
      <c r="B176" s="150"/>
      <c r="C176" s="150"/>
      <c r="D176" s="150"/>
      <c r="E176" s="150"/>
      <c r="F176" s="150"/>
      <c r="J176" s="151"/>
      <c r="K176" s="151"/>
      <c r="L176" s="151"/>
    </row>
    <row r="177" spans="2:12" ht="16.5" customHeight="1" x14ac:dyDescent="0.3">
      <c r="B177" s="150"/>
      <c r="C177" s="150"/>
      <c r="D177" s="150"/>
      <c r="E177" s="150"/>
      <c r="F177" s="150"/>
      <c r="J177" s="151"/>
      <c r="K177" s="151"/>
      <c r="L177" s="151"/>
    </row>
    <row r="178" spans="2:12" ht="16.5" customHeight="1" x14ac:dyDescent="0.3">
      <c r="B178" s="150"/>
      <c r="C178" s="150"/>
      <c r="D178" s="150"/>
      <c r="E178" s="150"/>
      <c r="F178" s="150"/>
      <c r="J178" s="151"/>
      <c r="K178" s="151"/>
      <c r="L178" s="151"/>
    </row>
    <row r="179" spans="2:12" ht="16.5" customHeight="1" x14ac:dyDescent="0.3">
      <c r="B179" s="150"/>
      <c r="C179" s="150"/>
      <c r="D179" s="150"/>
      <c r="E179" s="150"/>
      <c r="F179" s="150"/>
      <c r="J179" s="151"/>
      <c r="K179" s="151"/>
      <c r="L179" s="151"/>
    </row>
    <row r="180" spans="2:12" ht="16.5" customHeight="1" x14ac:dyDescent="0.3">
      <c r="B180" s="150"/>
      <c r="C180" s="150"/>
      <c r="D180" s="150"/>
      <c r="E180" s="150"/>
      <c r="F180" s="150"/>
      <c r="J180" s="151"/>
      <c r="K180" s="151"/>
      <c r="L180" s="151"/>
    </row>
    <row r="181" spans="2:12" ht="16.5" customHeight="1" x14ac:dyDescent="0.3">
      <c r="B181" s="150"/>
      <c r="C181" s="150"/>
      <c r="D181" s="150"/>
      <c r="E181" s="150"/>
      <c r="F181" s="150"/>
      <c r="J181" s="151"/>
      <c r="K181" s="151"/>
      <c r="L181" s="151"/>
    </row>
    <row r="182" spans="2:12" ht="16.5" customHeight="1" x14ac:dyDescent="0.3">
      <c r="B182" s="150"/>
      <c r="C182" s="150"/>
      <c r="D182" s="150"/>
      <c r="E182" s="150"/>
      <c r="F182" s="150"/>
      <c r="J182" s="151"/>
      <c r="K182" s="151"/>
      <c r="L182" s="151"/>
    </row>
    <row r="183" spans="2:12" ht="16.5" customHeight="1" x14ac:dyDescent="0.3">
      <c r="B183" s="150"/>
      <c r="C183" s="150"/>
      <c r="D183" s="150"/>
      <c r="E183" s="150"/>
      <c r="F183" s="150"/>
      <c r="J183" s="151"/>
      <c r="K183" s="151"/>
      <c r="L183" s="151"/>
    </row>
    <row r="184" spans="2:12" ht="16.5" customHeight="1" x14ac:dyDescent="0.3">
      <c r="B184" s="150"/>
      <c r="C184" s="150"/>
      <c r="D184" s="150"/>
      <c r="E184" s="150"/>
      <c r="F184" s="150"/>
      <c r="J184" s="151"/>
      <c r="K184" s="151"/>
      <c r="L184" s="151"/>
    </row>
    <row r="185" spans="2:12" ht="16.5" customHeight="1" x14ac:dyDescent="0.3">
      <c r="B185" s="150"/>
      <c r="C185" s="150"/>
      <c r="D185" s="150"/>
      <c r="E185" s="150"/>
      <c r="F185" s="150"/>
      <c r="J185" s="151"/>
      <c r="K185" s="151"/>
      <c r="L185" s="151"/>
    </row>
    <row r="186" spans="2:12" ht="16.5" customHeight="1" x14ac:dyDescent="0.3">
      <c r="B186" s="150"/>
      <c r="C186" s="150"/>
      <c r="D186" s="150"/>
      <c r="E186" s="150"/>
      <c r="F186" s="150"/>
      <c r="J186" s="151"/>
      <c r="K186" s="151"/>
      <c r="L186" s="151"/>
    </row>
    <row r="187" spans="2:12" ht="16.5" customHeight="1" x14ac:dyDescent="0.3">
      <c r="B187" s="150"/>
      <c r="C187" s="150"/>
      <c r="D187" s="150"/>
      <c r="E187" s="150"/>
      <c r="F187" s="150"/>
      <c r="J187" s="151"/>
      <c r="K187" s="151"/>
      <c r="L187" s="151"/>
    </row>
    <row r="188" spans="2:12" ht="16.5" customHeight="1" x14ac:dyDescent="0.3">
      <c r="B188" s="150"/>
      <c r="C188" s="150"/>
      <c r="D188" s="150"/>
      <c r="E188" s="150"/>
      <c r="F188" s="150"/>
      <c r="J188" s="151"/>
      <c r="K188" s="151"/>
      <c r="L188" s="151"/>
    </row>
    <row r="189" spans="2:12" ht="16.5" customHeight="1" x14ac:dyDescent="0.3">
      <c r="B189" s="150"/>
      <c r="C189" s="150"/>
      <c r="D189" s="150"/>
      <c r="E189" s="150"/>
      <c r="F189" s="150"/>
      <c r="J189" s="151"/>
      <c r="K189" s="151"/>
      <c r="L189" s="151"/>
    </row>
    <row r="190" spans="2:12" ht="16.5" customHeight="1" x14ac:dyDescent="0.3">
      <c r="B190" s="150"/>
      <c r="C190" s="150"/>
      <c r="D190" s="150"/>
      <c r="E190" s="150"/>
      <c r="F190" s="150"/>
      <c r="J190" s="151"/>
      <c r="K190" s="151"/>
      <c r="L190" s="151"/>
    </row>
    <row r="191" spans="2:12" ht="16.5" customHeight="1" x14ac:dyDescent="0.3">
      <c r="B191" s="150"/>
      <c r="C191" s="150"/>
      <c r="D191" s="150"/>
      <c r="E191" s="150"/>
      <c r="F191" s="150"/>
      <c r="J191" s="151"/>
      <c r="K191" s="151"/>
      <c r="L191" s="151"/>
    </row>
    <row r="192" spans="2:12" ht="16.5" customHeight="1" x14ac:dyDescent="0.3">
      <c r="B192" s="150"/>
      <c r="C192" s="150"/>
      <c r="D192" s="150"/>
      <c r="E192" s="150"/>
      <c r="F192" s="150"/>
      <c r="J192" s="151"/>
      <c r="K192" s="151"/>
      <c r="L192" s="151"/>
    </row>
    <row r="193" spans="2:12" ht="16.5" customHeight="1" x14ac:dyDescent="0.3">
      <c r="B193" s="150"/>
      <c r="C193" s="150"/>
      <c r="D193" s="150"/>
      <c r="E193" s="150"/>
      <c r="F193" s="150"/>
      <c r="J193" s="151"/>
      <c r="K193" s="151"/>
      <c r="L193" s="151"/>
    </row>
    <row r="194" spans="2:12" ht="16.5" customHeight="1" x14ac:dyDescent="0.3">
      <c r="B194" s="150"/>
      <c r="C194" s="150"/>
      <c r="D194" s="150"/>
      <c r="E194" s="150"/>
      <c r="F194" s="150"/>
      <c r="J194" s="151"/>
      <c r="K194" s="151"/>
      <c r="L194" s="151"/>
    </row>
    <row r="195" spans="2:12" ht="16.5" customHeight="1" x14ac:dyDescent="0.3">
      <c r="B195" s="150"/>
      <c r="C195" s="150"/>
      <c r="D195" s="150"/>
      <c r="E195" s="150"/>
      <c r="F195" s="150"/>
      <c r="J195" s="151"/>
      <c r="K195" s="151"/>
      <c r="L195" s="151"/>
    </row>
    <row r="196" spans="2:12" ht="16.5" customHeight="1" x14ac:dyDescent="0.3">
      <c r="B196" s="150"/>
      <c r="C196" s="150"/>
      <c r="D196" s="150"/>
      <c r="E196" s="150"/>
      <c r="F196" s="150"/>
      <c r="J196" s="151"/>
      <c r="K196" s="151"/>
      <c r="L196" s="151"/>
    </row>
    <row r="197" spans="2:12" ht="16.5" customHeight="1" x14ac:dyDescent="0.3">
      <c r="B197" s="150"/>
      <c r="C197" s="150"/>
      <c r="D197" s="150"/>
      <c r="E197" s="150"/>
      <c r="F197" s="150"/>
      <c r="J197" s="151"/>
      <c r="K197" s="151"/>
      <c r="L197" s="151"/>
    </row>
    <row r="198" spans="2:12" ht="16.5" customHeight="1" x14ac:dyDescent="0.3">
      <c r="B198" s="150"/>
      <c r="C198" s="150"/>
      <c r="D198" s="150"/>
      <c r="E198" s="150"/>
      <c r="F198" s="150"/>
      <c r="J198" s="151"/>
      <c r="K198" s="151"/>
      <c r="L198" s="151"/>
    </row>
    <row r="199" spans="2:12" ht="16.5" customHeight="1" x14ac:dyDescent="0.3">
      <c r="B199" s="150"/>
      <c r="C199" s="150"/>
      <c r="D199" s="150"/>
      <c r="E199" s="150"/>
      <c r="F199" s="150"/>
      <c r="J199" s="151"/>
      <c r="K199" s="151"/>
      <c r="L199" s="151"/>
    </row>
    <row r="200" spans="2:12" ht="16.5" customHeight="1" x14ac:dyDescent="0.3">
      <c r="B200" s="150"/>
      <c r="C200" s="150"/>
      <c r="D200" s="150"/>
      <c r="E200" s="150"/>
      <c r="F200" s="150"/>
      <c r="J200" s="151"/>
      <c r="K200" s="151"/>
      <c r="L200" s="151"/>
    </row>
    <row r="201" spans="2:12" ht="16.5" customHeight="1" x14ac:dyDescent="0.3">
      <c r="B201" s="150"/>
      <c r="C201" s="150"/>
      <c r="D201" s="150"/>
      <c r="E201" s="150"/>
      <c r="F201" s="150"/>
      <c r="J201" s="151"/>
      <c r="K201" s="151"/>
      <c r="L201" s="151"/>
    </row>
    <row r="202" spans="2:12" ht="16.5" customHeight="1" x14ac:dyDescent="0.3">
      <c r="B202" s="150"/>
      <c r="C202" s="150"/>
      <c r="D202" s="150"/>
      <c r="E202" s="150"/>
      <c r="F202" s="150"/>
      <c r="J202" s="151"/>
      <c r="K202" s="151"/>
      <c r="L202" s="151"/>
    </row>
    <row r="203" spans="2:12" ht="16.5" customHeight="1" x14ac:dyDescent="0.3">
      <c r="B203" s="150"/>
      <c r="C203" s="150"/>
      <c r="D203" s="150"/>
      <c r="E203" s="150"/>
      <c r="F203" s="150"/>
      <c r="J203" s="151"/>
      <c r="K203" s="151"/>
      <c r="L203" s="151"/>
    </row>
    <row r="204" spans="2:12" ht="16.5" customHeight="1" x14ac:dyDescent="0.3">
      <c r="B204" s="150"/>
      <c r="C204" s="150"/>
      <c r="D204" s="150"/>
      <c r="E204" s="150"/>
      <c r="F204" s="150"/>
      <c r="J204" s="151"/>
      <c r="K204" s="151"/>
      <c r="L204" s="151"/>
    </row>
    <row r="205" spans="2:12" ht="16.5" customHeight="1" x14ac:dyDescent="0.3">
      <c r="B205" s="150"/>
      <c r="C205" s="150"/>
      <c r="D205" s="150"/>
      <c r="E205" s="150"/>
      <c r="F205" s="150"/>
      <c r="J205" s="151"/>
      <c r="K205" s="151"/>
      <c r="L205" s="151"/>
    </row>
    <row r="206" spans="2:12" ht="16.5" customHeight="1" x14ac:dyDescent="0.3">
      <c r="B206" s="150"/>
      <c r="C206" s="150"/>
      <c r="D206" s="150"/>
      <c r="E206" s="150"/>
      <c r="F206" s="150"/>
      <c r="J206" s="151"/>
      <c r="K206" s="151"/>
      <c r="L206" s="151"/>
    </row>
    <row r="207" spans="2:12" ht="16.5" customHeight="1" x14ac:dyDescent="0.3">
      <c r="B207" s="150"/>
      <c r="C207" s="150"/>
      <c r="D207" s="150"/>
      <c r="E207" s="150"/>
      <c r="F207" s="150"/>
      <c r="J207" s="151"/>
      <c r="K207" s="151"/>
      <c r="L207" s="151"/>
    </row>
    <row r="208" spans="2:12" ht="16.5" customHeight="1" x14ac:dyDescent="0.3">
      <c r="B208" s="150"/>
      <c r="C208" s="150"/>
      <c r="D208" s="150"/>
      <c r="E208" s="150"/>
      <c r="F208" s="150"/>
      <c r="J208" s="151"/>
      <c r="K208" s="151"/>
      <c r="L208" s="151"/>
    </row>
    <row r="209" spans="2:12" ht="16.5" customHeight="1" x14ac:dyDescent="0.3">
      <c r="B209" s="150"/>
      <c r="C209" s="150"/>
      <c r="D209" s="150"/>
      <c r="E209" s="150"/>
      <c r="F209" s="150"/>
      <c r="J209" s="151"/>
      <c r="K209" s="151"/>
      <c r="L209" s="151"/>
    </row>
    <row r="210" spans="2:12" ht="16.5" customHeight="1" x14ac:dyDescent="0.3">
      <c r="B210" s="150"/>
      <c r="C210" s="150"/>
      <c r="D210" s="150"/>
      <c r="E210" s="150"/>
      <c r="F210" s="150"/>
      <c r="J210" s="151"/>
      <c r="K210" s="151"/>
      <c r="L210" s="151"/>
    </row>
    <row r="211" spans="2:12" ht="16.5" customHeight="1" x14ac:dyDescent="0.3">
      <c r="B211" s="150"/>
      <c r="C211" s="150"/>
      <c r="D211" s="150"/>
      <c r="E211" s="150"/>
      <c r="F211" s="150"/>
      <c r="J211" s="151"/>
      <c r="K211" s="151"/>
      <c r="L211" s="151"/>
    </row>
    <row r="212" spans="2:12" ht="16.5" customHeight="1" x14ac:dyDescent="0.3">
      <c r="B212" s="150"/>
      <c r="C212" s="150"/>
      <c r="D212" s="150"/>
      <c r="E212" s="150"/>
      <c r="F212" s="150"/>
      <c r="J212" s="151"/>
      <c r="K212" s="151"/>
      <c r="L212" s="151"/>
    </row>
    <row r="213" spans="2:12" ht="16.5" customHeight="1" x14ac:dyDescent="0.3">
      <c r="B213" s="150"/>
      <c r="C213" s="150"/>
      <c r="D213" s="150"/>
      <c r="E213" s="150"/>
      <c r="F213" s="150"/>
      <c r="J213" s="151"/>
      <c r="K213" s="151"/>
      <c r="L213" s="151"/>
    </row>
    <row r="214" spans="2:12" ht="16.5" customHeight="1" x14ac:dyDescent="0.3">
      <c r="B214" s="150"/>
      <c r="C214" s="150"/>
      <c r="D214" s="150"/>
      <c r="E214" s="150"/>
      <c r="F214" s="150"/>
      <c r="J214" s="151"/>
      <c r="K214" s="151"/>
      <c r="L214" s="151"/>
    </row>
    <row r="215" spans="2:12" ht="16.5" customHeight="1" x14ac:dyDescent="0.3">
      <c r="B215" s="150"/>
      <c r="C215" s="150"/>
      <c r="D215" s="150"/>
      <c r="E215" s="150"/>
      <c r="F215" s="150"/>
      <c r="J215" s="151"/>
      <c r="K215" s="151"/>
      <c r="L215" s="151"/>
    </row>
    <row r="216" spans="2:12" ht="16.5" customHeight="1" x14ac:dyDescent="0.3">
      <c r="B216" s="150"/>
      <c r="C216" s="150"/>
      <c r="D216" s="150"/>
      <c r="E216" s="150"/>
      <c r="F216" s="150"/>
      <c r="J216" s="151"/>
      <c r="K216" s="151"/>
      <c r="L216" s="151"/>
    </row>
    <row r="217" spans="2:12" ht="16.5" customHeight="1" x14ac:dyDescent="0.3">
      <c r="B217" s="150"/>
      <c r="C217" s="150"/>
      <c r="D217" s="150"/>
      <c r="E217" s="150"/>
      <c r="F217" s="150"/>
      <c r="J217" s="151"/>
      <c r="K217" s="151"/>
      <c r="L217" s="151"/>
    </row>
    <row r="218" spans="2:12" ht="16.5" customHeight="1" x14ac:dyDescent="0.3">
      <c r="B218" s="150"/>
      <c r="C218" s="150"/>
      <c r="D218" s="150"/>
      <c r="E218" s="150"/>
      <c r="F218" s="150"/>
      <c r="J218" s="151"/>
      <c r="K218" s="151"/>
      <c r="L218" s="151"/>
    </row>
    <row r="219" spans="2:12" ht="16.5" customHeight="1" x14ac:dyDescent="0.3">
      <c r="B219" s="150"/>
      <c r="C219" s="150"/>
      <c r="D219" s="150"/>
      <c r="E219" s="150"/>
      <c r="F219" s="150"/>
      <c r="J219" s="151"/>
      <c r="K219" s="151"/>
      <c r="L219" s="151"/>
    </row>
    <row r="220" spans="2:12" ht="16.5" customHeight="1" x14ac:dyDescent="0.3">
      <c r="B220" s="150"/>
      <c r="C220" s="150"/>
      <c r="D220" s="150"/>
      <c r="E220" s="150"/>
      <c r="F220" s="150"/>
      <c r="J220" s="151"/>
      <c r="K220" s="151"/>
      <c r="L220" s="151"/>
    </row>
    <row r="221" spans="2:12" ht="16.5" customHeight="1" x14ac:dyDescent="0.3">
      <c r="B221" s="150"/>
      <c r="C221" s="150"/>
      <c r="D221" s="150"/>
      <c r="E221" s="150"/>
      <c r="F221" s="150"/>
      <c r="J221" s="151"/>
      <c r="K221" s="151"/>
      <c r="L221" s="151"/>
    </row>
    <row r="222" spans="2:12" ht="16.5" customHeight="1" x14ac:dyDescent="0.3">
      <c r="B222" s="150"/>
      <c r="C222" s="150"/>
      <c r="D222" s="150"/>
      <c r="E222" s="150"/>
      <c r="F222" s="150"/>
      <c r="J222" s="151"/>
      <c r="K222" s="151"/>
      <c r="L222" s="151"/>
    </row>
    <row r="223" spans="2:12" ht="16.5" customHeight="1" x14ac:dyDescent="0.3">
      <c r="B223" s="150"/>
      <c r="C223" s="150"/>
      <c r="D223" s="150"/>
      <c r="E223" s="150"/>
      <c r="F223" s="150"/>
      <c r="J223" s="151"/>
      <c r="K223" s="151"/>
      <c r="L223" s="151"/>
    </row>
    <row r="224" spans="2:12" ht="16.5" customHeight="1" x14ac:dyDescent="0.3">
      <c r="B224" s="150"/>
      <c r="C224" s="150"/>
      <c r="D224" s="150"/>
      <c r="E224" s="150"/>
      <c r="F224" s="150"/>
      <c r="J224" s="151"/>
      <c r="K224" s="151"/>
      <c r="L224" s="151"/>
    </row>
    <row r="225" spans="2:12" ht="16.5" customHeight="1" x14ac:dyDescent="0.3">
      <c r="B225" s="150"/>
      <c r="C225" s="150"/>
      <c r="D225" s="150"/>
      <c r="E225" s="150"/>
      <c r="F225" s="150"/>
      <c r="J225" s="151"/>
      <c r="K225" s="151"/>
      <c r="L225" s="151"/>
    </row>
    <row r="226" spans="2:12" ht="16.5" customHeight="1" x14ac:dyDescent="0.3">
      <c r="B226" s="150"/>
      <c r="C226" s="150"/>
      <c r="D226" s="150"/>
      <c r="E226" s="150"/>
      <c r="F226" s="150"/>
      <c r="J226" s="151"/>
      <c r="K226" s="151"/>
      <c r="L226" s="151"/>
    </row>
    <row r="227" spans="2:12" ht="16.5" customHeight="1" x14ac:dyDescent="0.3">
      <c r="B227" s="150"/>
      <c r="C227" s="150"/>
      <c r="D227" s="150"/>
      <c r="E227" s="150"/>
      <c r="F227" s="150"/>
      <c r="J227" s="151"/>
      <c r="K227" s="151"/>
      <c r="L227" s="151"/>
    </row>
    <row r="228" spans="2:12" ht="16.5" customHeight="1" x14ac:dyDescent="0.3">
      <c r="B228" s="150"/>
      <c r="C228" s="150"/>
      <c r="D228" s="150"/>
      <c r="E228" s="150"/>
      <c r="F228" s="150"/>
      <c r="J228" s="151"/>
      <c r="K228" s="151"/>
      <c r="L228" s="151"/>
    </row>
    <row r="229" spans="2:12" ht="16.5" customHeight="1" x14ac:dyDescent="0.3">
      <c r="B229" s="150"/>
      <c r="C229" s="150"/>
      <c r="D229" s="150"/>
      <c r="E229" s="150"/>
      <c r="F229" s="150"/>
      <c r="J229" s="151"/>
      <c r="K229" s="151"/>
      <c r="L229" s="151"/>
    </row>
    <row r="230" spans="2:12" ht="16.5" customHeight="1" x14ac:dyDescent="0.3">
      <c r="B230" s="150"/>
      <c r="C230" s="150"/>
      <c r="D230" s="150"/>
      <c r="E230" s="150"/>
      <c r="F230" s="150"/>
      <c r="J230" s="151"/>
      <c r="K230" s="151"/>
      <c r="L230" s="151"/>
    </row>
    <row r="231" spans="2:12" ht="16.5" customHeight="1" x14ac:dyDescent="0.3">
      <c r="B231" s="150"/>
      <c r="C231" s="150"/>
      <c r="D231" s="150"/>
      <c r="E231" s="150"/>
      <c r="F231" s="150"/>
      <c r="J231" s="151"/>
      <c r="K231" s="151"/>
      <c r="L231" s="151"/>
    </row>
    <row r="232" spans="2:12" ht="16.5" customHeight="1" x14ac:dyDescent="0.3">
      <c r="B232" s="150"/>
      <c r="C232" s="150"/>
      <c r="D232" s="150"/>
      <c r="E232" s="150"/>
      <c r="F232" s="150"/>
      <c r="J232" s="151"/>
      <c r="K232" s="151"/>
      <c r="L232" s="151"/>
    </row>
    <row r="233" spans="2:12" ht="16.5" customHeight="1" x14ac:dyDescent="0.3">
      <c r="B233" s="150"/>
      <c r="C233" s="150"/>
      <c r="D233" s="150"/>
      <c r="E233" s="150"/>
      <c r="F233" s="150"/>
      <c r="J233" s="151"/>
      <c r="K233" s="151"/>
      <c r="L233" s="151"/>
    </row>
    <row r="234" spans="2:12" ht="16.5" customHeight="1" x14ac:dyDescent="0.3">
      <c r="B234" s="150"/>
      <c r="C234" s="150"/>
      <c r="D234" s="150"/>
      <c r="E234" s="150"/>
      <c r="F234" s="150"/>
      <c r="J234" s="151"/>
      <c r="K234" s="151"/>
      <c r="L234" s="151"/>
    </row>
    <row r="235" spans="2:12" ht="16.5" customHeight="1" x14ac:dyDescent="0.3">
      <c r="B235" s="150"/>
      <c r="C235" s="150"/>
      <c r="D235" s="150"/>
      <c r="E235" s="150"/>
      <c r="F235" s="150"/>
      <c r="J235" s="151"/>
      <c r="K235" s="151"/>
      <c r="L235" s="151"/>
    </row>
    <row r="236" spans="2:12" ht="16.5" customHeight="1" x14ac:dyDescent="0.3">
      <c r="B236" s="150"/>
      <c r="C236" s="150"/>
      <c r="D236" s="150"/>
      <c r="E236" s="150"/>
      <c r="F236" s="150"/>
      <c r="J236" s="151"/>
      <c r="K236" s="151"/>
      <c r="L236" s="151"/>
    </row>
    <row r="237" spans="2:12" ht="16.5" customHeight="1" x14ac:dyDescent="0.3">
      <c r="B237" s="150"/>
      <c r="C237" s="150"/>
      <c r="D237" s="150"/>
      <c r="E237" s="150"/>
      <c r="F237" s="150"/>
      <c r="J237" s="151"/>
      <c r="K237" s="151"/>
      <c r="L237" s="151"/>
    </row>
    <row r="238" spans="2:12" ht="16.5" customHeight="1" x14ac:dyDescent="0.3">
      <c r="B238" s="150"/>
      <c r="C238" s="150"/>
      <c r="D238" s="150"/>
      <c r="E238" s="150"/>
      <c r="F238" s="150"/>
      <c r="J238" s="151"/>
      <c r="K238" s="151"/>
      <c r="L238" s="151"/>
    </row>
    <row r="239" spans="2:12" ht="16.5" customHeight="1" x14ac:dyDescent="0.3">
      <c r="B239" s="150"/>
      <c r="C239" s="150"/>
      <c r="D239" s="150"/>
      <c r="E239" s="150"/>
      <c r="F239" s="150"/>
      <c r="J239" s="151"/>
      <c r="K239" s="151"/>
      <c r="L239" s="151"/>
    </row>
    <row r="240" spans="2:12" ht="16.5" customHeight="1" x14ac:dyDescent="0.3">
      <c r="B240" s="150"/>
      <c r="C240" s="150"/>
      <c r="D240" s="150"/>
      <c r="E240" s="150"/>
      <c r="F240" s="150"/>
      <c r="J240" s="151"/>
      <c r="K240" s="151"/>
      <c r="L240" s="151"/>
    </row>
    <row r="241" spans="2:12" ht="16.5" customHeight="1" x14ac:dyDescent="0.3">
      <c r="B241" s="150"/>
      <c r="C241" s="150"/>
      <c r="D241" s="150"/>
      <c r="E241" s="150"/>
      <c r="F241" s="150"/>
      <c r="J241" s="151"/>
      <c r="K241" s="151"/>
      <c r="L241" s="151"/>
    </row>
    <row r="242" spans="2:12" ht="16.5" customHeight="1" x14ac:dyDescent="0.3">
      <c r="B242" s="150"/>
      <c r="C242" s="150"/>
      <c r="D242" s="150"/>
      <c r="E242" s="150"/>
      <c r="F242" s="150"/>
      <c r="J242" s="151"/>
      <c r="K242" s="151"/>
      <c r="L242" s="151"/>
    </row>
    <row r="243" spans="2:12" ht="16.5" customHeight="1" x14ac:dyDescent="0.3">
      <c r="B243" s="150"/>
      <c r="C243" s="150"/>
      <c r="D243" s="150"/>
      <c r="E243" s="150"/>
      <c r="F243" s="150"/>
      <c r="J243" s="151"/>
      <c r="K243" s="151"/>
      <c r="L243" s="151"/>
    </row>
    <row r="244" spans="2:12" ht="16.5" customHeight="1" x14ac:dyDescent="0.3">
      <c r="B244" s="150"/>
      <c r="C244" s="150"/>
      <c r="D244" s="150"/>
      <c r="E244" s="150"/>
      <c r="F244" s="150"/>
      <c r="J244" s="151"/>
      <c r="K244" s="151"/>
      <c r="L244" s="151"/>
    </row>
    <row r="245" spans="2:12" ht="16.5" customHeight="1" x14ac:dyDescent="0.3">
      <c r="B245" s="150"/>
      <c r="C245" s="150"/>
      <c r="D245" s="150"/>
      <c r="E245" s="150"/>
      <c r="F245" s="150"/>
      <c r="J245" s="151"/>
      <c r="K245" s="151"/>
      <c r="L245" s="151"/>
    </row>
    <row r="246" spans="2:12" ht="16.5" customHeight="1" x14ac:dyDescent="0.3">
      <c r="B246" s="150"/>
      <c r="C246" s="150"/>
      <c r="D246" s="150"/>
      <c r="E246" s="150"/>
      <c r="F246" s="150"/>
      <c r="J246" s="151"/>
      <c r="K246" s="151"/>
      <c r="L246" s="151"/>
    </row>
    <row r="247" spans="2:12" ht="16.5" customHeight="1" x14ac:dyDescent="0.3">
      <c r="B247" s="150"/>
      <c r="C247" s="150"/>
      <c r="D247" s="150"/>
      <c r="E247" s="150"/>
      <c r="F247" s="150"/>
      <c r="J247" s="151"/>
      <c r="K247" s="151"/>
      <c r="L247" s="151"/>
    </row>
    <row r="248" spans="2:12" ht="16.5" customHeight="1" x14ac:dyDescent="0.3">
      <c r="B248" s="150"/>
      <c r="C248" s="150"/>
      <c r="D248" s="150"/>
      <c r="E248" s="150"/>
      <c r="F248" s="150"/>
      <c r="J248" s="151"/>
      <c r="K248" s="151"/>
      <c r="L248" s="151"/>
    </row>
    <row r="249" spans="2:12" ht="16.5" customHeight="1" x14ac:dyDescent="0.3">
      <c r="B249" s="150"/>
      <c r="C249" s="150"/>
      <c r="D249" s="150"/>
      <c r="E249" s="150"/>
      <c r="F249" s="150"/>
      <c r="J249" s="151"/>
      <c r="K249" s="151"/>
      <c r="L249" s="151"/>
    </row>
    <row r="250" spans="2:12" ht="16.5" customHeight="1" x14ac:dyDescent="0.3">
      <c r="B250" s="150"/>
      <c r="C250" s="150"/>
      <c r="D250" s="150"/>
      <c r="E250" s="150"/>
      <c r="F250" s="150"/>
      <c r="J250" s="151"/>
      <c r="K250" s="151"/>
      <c r="L250" s="151"/>
    </row>
    <row r="251" spans="2:12" ht="16.5" customHeight="1" x14ac:dyDescent="0.3">
      <c r="B251" s="150"/>
      <c r="C251" s="150"/>
      <c r="D251" s="150"/>
      <c r="E251" s="150"/>
      <c r="F251" s="150"/>
      <c r="J251" s="151"/>
      <c r="K251" s="151"/>
      <c r="L251" s="151"/>
    </row>
    <row r="252" spans="2:12" ht="16.5" customHeight="1" x14ac:dyDescent="0.3">
      <c r="B252" s="150"/>
      <c r="C252" s="150"/>
      <c r="D252" s="150"/>
      <c r="E252" s="150"/>
      <c r="F252" s="150"/>
      <c r="J252" s="151"/>
      <c r="K252" s="151"/>
      <c r="L252" s="151"/>
    </row>
    <row r="253" spans="2:12" ht="16.5" customHeight="1" x14ac:dyDescent="0.3">
      <c r="B253" s="150"/>
      <c r="C253" s="150"/>
      <c r="D253" s="150"/>
      <c r="E253" s="150"/>
      <c r="F253" s="150"/>
      <c r="J253" s="151"/>
      <c r="K253" s="151"/>
      <c r="L253" s="151"/>
    </row>
    <row r="254" spans="2:12" ht="16.5" customHeight="1" x14ac:dyDescent="0.3">
      <c r="B254" s="150"/>
      <c r="C254" s="150"/>
      <c r="D254" s="150"/>
      <c r="E254" s="150"/>
      <c r="F254" s="150"/>
      <c r="J254" s="151"/>
      <c r="K254" s="151"/>
      <c r="L254" s="151"/>
    </row>
    <row r="255" spans="2:12" ht="16.5" customHeight="1" x14ac:dyDescent="0.3">
      <c r="B255" s="150"/>
      <c r="C255" s="150"/>
      <c r="D255" s="150"/>
      <c r="E255" s="150"/>
      <c r="F255" s="150"/>
      <c r="J255" s="151"/>
      <c r="K255" s="151"/>
      <c r="L255" s="151"/>
    </row>
    <row r="256" spans="2:12" ht="16.5" customHeight="1" x14ac:dyDescent="0.3">
      <c r="B256" s="150"/>
      <c r="C256" s="150"/>
      <c r="D256" s="150"/>
      <c r="E256" s="150"/>
      <c r="F256" s="150"/>
      <c r="J256" s="151"/>
      <c r="K256" s="151"/>
      <c r="L256" s="151"/>
    </row>
    <row r="257" spans="2:12" ht="16.5" customHeight="1" x14ac:dyDescent="0.3">
      <c r="B257" s="150"/>
      <c r="C257" s="150"/>
      <c r="D257" s="150"/>
      <c r="E257" s="150"/>
      <c r="F257" s="150"/>
      <c r="J257" s="151"/>
      <c r="K257" s="151"/>
      <c r="L257" s="151"/>
    </row>
    <row r="258" spans="2:12" ht="16.5" customHeight="1" x14ac:dyDescent="0.3">
      <c r="B258" s="150"/>
      <c r="C258" s="150"/>
      <c r="D258" s="150"/>
      <c r="E258" s="150"/>
      <c r="F258" s="150"/>
      <c r="J258" s="151"/>
      <c r="K258" s="151"/>
      <c r="L258" s="151"/>
    </row>
    <row r="259" spans="2:12" ht="16.5" customHeight="1" x14ac:dyDescent="0.3">
      <c r="B259" s="150"/>
      <c r="C259" s="150"/>
      <c r="D259" s="150"/>
      <c r="E259" s="150"/>
      <c r="F259" s="150"/>
      <c r="J259" s="151"/>
      <c r="K259" s="151"/>
      <c r="L259" s="151"/>
    </row>
    <row r="260" spans="2:12" ht="16.5" customHeight="1" x14ac:dyDescent="0.3">
      <c r="B260" s="150"/>
      <c r="C260" s="150"/>
      <c r="D260" s="150"/>
      <c r="E260" s="150"/>
      <c r="F260" s="150"/>
      <c r="J260" s="151"/>
      <c r="K260" s="151"/>
      <c r="L260" s="151"/>
    </row>
    <row r="261" spans="2:12" ht="16.5" customHeight="1" x14ac:dyDescent="0.3">
      <c r="B261" s="150"/>
      <c r="C261" s="150"/>
      <c r="D261" s="150"/>
      <c r="E261" s="150"/>
      <c r="F261" s="150"/>
      <c r="J261" s="151"/>
      <c r="K261" s="151"/>
      <c r="L261" s="151"/>
    </row>
    <row r="262" spans="2:12" ht="16.5" customHeight="1" x14ac:dyDescent="0.3">
      <c r="B262" s="150"/>
      <c r="C262" s="150"/>
      <c r="D262" s="150"/>
      <c r="E262" s="150"/>
      <c r="F262" s="150"/>
      <c r="J262" s="151"/>
      <c r="K262" s="151"/>
      <c r="L262" s="151"/>
    </row>
    <row r="263" spans="2:12" ht="16.5" customHeight="1" x14ac:dyDescent="0.3">
      <c r="B263" s="150"/>
      <c r="C263" s="150"/>
      <c r="D263" s="150"/>
      <c r="E263" s="150"/>
      <c r="F263" s="150"/>
      <c r="J263" s="151"/>
      <c r="K263" s="151"/>
      <c r="L263" s="151"/>
    </row>
    <row r="264" spans="2:12" ht="16.5" customHeight="1" x14ac:dyDescent="0.3">
      <c r="B264" s="150"/>
      <c r="C264" s="150"/>
      <c r="D264" s="150"/>
      <c r="E264" s="150"/>
      <c r="F264" s="150"/>
      <c r="J264" s="151"/>
      <c r="K264" s="151"/>
      <c r="L264" s="151"/>
    </row>
    <row r="265" spans="2:12" ht="16.5" customHeight="1" x14ac:dyDescent="0.3">
      <c r="B265" s="150"/>
      <c r="C265" s="150"/>
      <c r="D265" s="150"/>
      <c r="E265" s="150"/>
      <c r="F265" s="150"/>
      <c r="J265" s="151"/>
      <c r="K265" s="151"/>
      <c r="L265" s="151"/>
    </row>
    <row r="266" spans="2:12" ht="16.5" customHeight="1" x14ac:dyDescent="0.3">
      <c r="B266" s="150"/>
      <c r="C266" s="150"/>
      <c r="D266" s="150"/>
      <c r="E266" s="150"/>
      <c r="F266" s="150"/>
      <c r="J266" s="151"/>
      <c r="K266" s="151"/>
      <c r="L266" s="151"/>
    </row>
    <row r="267" spans="2:12" ht="16.5" customHeight="1" x14ac:dyDescent="0.3">
      <c r="B267" s="150"/>
      <c r="C267" s="150"/>
      <c r="D267" s="150"/>
      <c r="E267" s="150"/>
      <c r="F267" s="150"/>
      <c r="J267" s="151"/>
      <c r="K267" s="151"/>
      <c r="L267" s="151"/>
    </row>
    <row r="268" spans="2:12" ht="16.5" customHeight="1" x14ac:dyDescent="0.3">
      <c r="B268" s="150"/>
      <c r="C268" s="150"/>
      <c r="D268" s="150"/>
      <c r="E268" s="150"/>
      <c r="F268" s="150"/>
      <c r="J268" s="151"/>
      <c r="K268" s="151"/>
      <c r="L268" s="151"/>
    </row>
    <row r="269" spans="2:12" ht="16.5" customHeight="1" x14ac:dyDescent="0.3">
      <c r="B269" s="150"/>
      <c r="C269" s="150"/>
      <c r="D269" s="150"/>
      <c r="E269" s="150"/>
      <c r="F269" s="150"/>
      <c r="J269" s="151"/>
      <c r="K269" s="151"/>
      <c r="L269" s="151"/>
    </row>
    <row r="270" spans="2:12" ht="16.5" customHeight="1" x14ac:dyDescent="0.3">
      <c r="B270" s="150"/>
      <c r="C270" s="150"/>
      <c r="D270" s="150"/>
      <c r="E270" s="150"/>
      <c r="F270" s="150"/>
      <c r="J270" s="151"/>
      <c r="K270" s="151"/>
      <c r="L270" s="151"/>
    </row>
    <row r="271" spans="2:12" ht="16.5" customHeight="1" x14ac:dyDescent="0.3">
      <c r="B271" s="150"/>
      <c r="C271" s="150"/>
      <c r="D271" s="150"/>
      <c r="E271" s="150"/>
      <c r="F271" s="150"/>
      <c r="J271" s="151"/>
      <c r="K271" s="151"/>
      <c r="L271" s="151"/>
    </row>
    <row r="272" spans="2:12" ht="16.5" customHeight="1" x14ac:dyDescent="0.3">
      <c r="B272" s="150"/>
      <c r="C272" s="150"/>
      <c r="D272" s="150"/>
      <c r="E272" s="150"/>
      <c r="F272" s="150"/>
      <c r="J272" s="151"/>
      <c r="K272" s="151"/>
      <c r="L272" s="151"/>
    </row>
    <row r="273" spans="2:12" ht="16.5" customHeight="1" x14ac:dyDescent="0.3">
      <c r="B273" s="150"/>
      <c r="C273" s="150"/>
      <c r="D273" s="150"/>
      <c r="E273" s="150"/>
      <c r="F273" s="150"/>
      <c r="J273" s="151"/>
      <c r="K273" s="151"/>
      <c r="L273" s="151"/>
    </row>
    <row r="274" spans="2:12" ht="16.5" customHeight="1" x14ac:dyDescent="0.3">
      <c r="B274" s="150"/>
      <c r="C274" s="150"/>
      <c r="D274" s="150"/>
      <c r="E274" s="150"/>
      <c r="F274" s="150"/>
      <c r="J274" s="151"/>
      <c r="K274" s="151"/>
      <c r="L274" s="151"/>
    </row>
    <row r="275" spans="2:12" ht="16.5" customHeight="1" x14ac:dyDescent="0.3">
      <c r="B275" s="150"/>
      <c r="C275" s="150"/>
      <c r="D275" s="150"/>
      <c r="E275" s="150"/>
      <c r="F275" s="150"/>
      <c r="J275" s="151"/>
      <c r="K275" s="151"/>
      <c r="L275" s="151"/>
    </row>
    <row r="276" spans="2:12" ht="16.5" customHeight="1" x14ac:dyDescent="0.3">
      <c r="B276" s="150"/>
      <c r="C276" s="150"/>
      <c r="D276" s="150"/>
      <c r="E276" s="150"/>
      <c r="F276" s="150"/>
      <c r="J276" s="151"/>
      <c r="K276" s="151"/>
      <c r="L276" s="151"/>
    </row>
    <row r="277" spans="2:12" ht="16.5" customHeight="1" x14ac:dyDescent="0.3">
      <c r="B277" s="150"/>
      <c r="C277" s="150"/>
      <c r="D277" s="150"/>
      <c r="E277" s="150"/>
      <c r="F277" s="150"/>
      <c r="J277" s="151"/>
      <c r="K277" s="151"/>
      <c r="L277" s="151"/>
    </row>
    <row r="278" spans="2:12" ht="16.5" customHeight="1" x14ac:dyDescent="0.3">
      <c r="B278" s="150"/>
      <c r="C278" s="150"/>
      <c r="D278" s="150"/>
      <c r="E278" s="150"/>
      <c r="F278" s="150"/>
      <c r="J278" s="151"/>
      <c r="K278" s="151"/>
      <c r="L278" s="151"/>
    </row>
    <row r="279" spans="2:12" ht="16.5" customHeight="1" x14ac:dyDescent="0.3">
      <c r="B279" s="150"/>
      <c r="C279" s="150"/>
      <c r="D279" s="150"/>
      <c r="E279" s="150"/>
      <c r="F279" s="150"/>
      <c r="J279" s="151"/>
      <c r="K279" s="151"/>
      <c r="L279" s="151"/>
    </row>
    <row r="280" spans="2:12" ht="16.5" customHeight="1" x14ac:dyDescent="0.3">
      <c r="B280" s="150"/>
      <c r="C280" s="150"/>
      <c r="D280" s="150"/>
      <c r="E280" s="150"/>
      <c r="F280" s="150"/>
      <c r="J280" s="151"/>
      <c r="K280" s="151"/>
      <c r="L280" s="151"/>
    </row>
    <row r="281" spans="2:12" ht="16.5" customHeight="1" x14ac:dyDescent="0.3">
      <c r="B281" s="150"/>
      <c r="C281" s="150"/>
      <c r="D281" s="150"/>
      <c r="E281" s="150"/>
      <c r="F281" s="150"/>
      <c r="J281" s="151"/>
      <c r="K281" s="151"/>
      <c r="L281" s="151"/>
    </row>
    <row r="282" spans="2:12" ht="16.5" customHeight="1" x14ac:dyDescent="0.3">
      <c r="B282" s="150"/>
      <c r="C282" s="150"/>
      <c r="D282" s="150"/>
      <c r="E282" s="150"/>
      <c r="F282" s="150"/>
      <c r="J282" s="151"/>
      <c r="K282" s="151"/>
      <c r="L282" s="151"/>
    </row>
    <row r="283" spans="2:12" ht="16.5" customHeight="1" x14ac:dyDescent="0.3">
      <c r="B283" s="150"/>
      <c r="C283" s="150"/>
      <c r="D283" s="150"/>
      <c r="E283" s="150"/>
      <c r="F283" s="150"/>
      <c r="J283" s="151"/>
      <c r="K283" s="151"/>
      <c r="L283" s="151"/>
    </row>
    <row r="284" spans="2:12" ht="16.5" customHeight="1" x14ac:dyDescent="0.3">
      <c r="B284" s="150"/>
      <c r="C284" s="150"/>
      <c r="D284" s="150"/>
      <c r="E284" s="150"/>
      <c r="F284" s="150"/>
      <c r="J284" s="151"/>
      <c r="K284" s="151"/>
      <c r="L284" s="151"/>
    </row>
    <row r="285" spans="2:12" ht="16.5" customHeight="1" x14ac:dyDescent="0.3">
      <c r="B285" s="150"/>
      <c r="C285" s="150"/>
      <c r="D285" s="150"/>
      <c r="E285" s="150"/>
      <c r="F285" s="150"/>
      <c r="J285" s="151"/>
      <c r="K285" s="151"/>
      <c r="L285" s="151"/>
    </row>
    <row r="286" spans="2:12" ht="16.5" customHeight="1" x14ac:dyDescent="0.3">
      <c r="B286" s="150"/>
      <c r="C286" s="150"/>
      <c r="D286" s="150"/>
      <c r="E286" s="150"/>
      <c r="F286" s="150"/>
      <c r="J286" s="151"/>
      <c r="K286" s="151"/>
      <c r="L286" s="151"/>
    </row>
    <row r="287" spans="2:12" ht="16.5" customHeight="1" x14ac:dyDescent="0.3">
      <c r="B287" s="150"/>
      <c r="C287" s="150"/>
      <c r="D287" s="150"/>
      <c r="E287" s="150"/>
      <c r="F287" s="150"/>
      <c r="J287" s="151"/>
      <c r="K287" s="151"/>
      <c r="L287" s="151"/>
    </row>
    <row r="288" spans="2:12" ht="16.5" customHeight="1" x14ac:dyDescent="0.3">
      <c r="B288" s="150"/>
      <c r="C288" s="150"/>
      <c r="D288" s="150"/>
      <c r="E288" s="150"/>
      <c r="F288" s="150"/>
      <c r="J288" s="151"/>
      <c r="K288" s="151"/>
      <c r="L288" s="151"/>
    </row>
    <row r="289" spans="2:12" ht="16.5" customHeight="1" x14ac:dyDescent="0.3">
      <c r="B289" s="150"/>
      <c r="C289" s="150"/>
      <c r="D289" s="150"/>
      <c r="E289" s="150"/>
      <c r="F289" s="150"/>
      <c r="J289" s="151"/>
      <c r="K289" s="151"/>
      <c r="L289" s="151"/>
    </row>
    <row r="290" spans="2:12" ht="16.5" customHeight="1" x14ac:dyDescent="0.3">
      <c r="B290" s="150"/>
      <c r="C290" s="150"/>
      <c r="D290" s="150"/>
      <c r="E290" s="150"/>
      <c r="F290" s="150"/>
      <c r="J290" s="151"/>
      <c r="K290" s="151"/>
      <c r="L290" s="151"/>
    </row>
    <row r="291" spans="2:12" ht="16.5" customHeight="1" x14ac:dyDescent="0.3">
      <c r="B291" s="150"/>
      <c r="C291" s="150"/>
      <c r="D291" s="150"/>
      <c r="E291" s="150"/>
      <c r="F291" s="150"/>
      <c r="J291" s="151"/>
      <c r="K291" s="151"/>
      <c r="L291" s="151"/>
    </row>
    <row r="292" spans="2:12" ht="16.5" customHeight="1" x14ac:dyDescent="0.3">
      <c r="B292" s="150"/>
      <c r="C292" s="150"/>
      <c r="D292" s="150"/>
      <c r="E292" s="150"/>
      <c r="F292" s="150"/>
      <c r="J292" s="151"/>
      <c r="K292" s="151"/>
      <c r="L292" s="151"/>
    </row>
    <row r="293" spans="2:12" ht="16.5" customHeight="1" x14ac:dyDescent="0.3">
      <c r="B293" s="150"/>
      <c r="C293" s="150"/>
      <c r="D293" s="150"/>
      <c r="E293" s="150"/>
      <c r="F293" s="150"/>
      <c r="J293" s="151"/>
      <c r="K293" s="151"/>
      <c r="L293" s="151"/>
    </row>
    <row r="294" spans="2:12" ht="16.5" customHeight="1" x14ac:dyDescent="0.3">
      <c r="B294" s="150"/>
      <c r="C294" s="150"/>
      <c r="D294" s="150"/>
      <c r="E294" s="150"/>
      <c r="F294" s="150"/>
      <c r="J294" s="151"/>
      <c r="K294" s="151"/>
      <c r="L294" s="151"/>
    </row>
    <row r="295" spans="2:12" ht="16.5" customHeight="1" x14ac:dyDescent="0.3">
      <c r="B295" s="150"/>
      <c r="C295" s="150"/>
      <c r="D295" s="150"/>
      <c r="E295" s="150"/>
      <c r="F295" s="150"/>
      <c r="J295" s="151"/>
      <c r="K295" s="151"/>
      <c r="L295" s="151"/>
    </row>
    <row r="296" spans="2:12" ht="16.5" customHeight="1" x14ac:dyDescent="0.3">
      <c r="B296" s="150"/>
      <c r="C296" s="150"/>
      <c r="D296" s="150"/>
      <c r="E296" s="150"/>
      <c r="F296" s="150"/>
      <c r="J296" s="151"/>
      <c r="K296" s="151"/>
      <c r="L296" s="151"/>
    </row>
    <row r="297" spans="2:12" ht="16.5" customHeight="1" x14ac:dyDescent="0.3">
      <c r="B297" s="150"/>
      <c r="C297" s="150"/>
      <c r="D297" s="150"/>
      <c r="E297" s="150"/>
      <c r="F297" s="150"/>
      <c r="J297" s="151"/>
      <c r="K297" s="151"/>
      <c r="L297" s="151"/>
    </row>
    <row r="298" spans="2:12" ht="16.5" customHeight="1" x14ac:dyDescent="0.3">
      <c r="B298" s="150"/>
      <c r="C298" s="150"/>
      <c r="D298" s="150"/>
      <c r="E298" s="150"/>
      <c r="F298" s="150"/>
      <c r="J298" s="151"/>
      <c r="K298" s="151"/>
      <c r="L298" s="151"/>
    </row>
    <row r="299" spans="2:12" ht="16.5" customHeight="1" x14ac:dyDescent="0.3">
      <c r="B299" s="150"/>
      <c r="C299" s="150"/>
      <c r="D299" s="150"/>
      <c r="E299" s="150"/>
      <c r="F299" s="150"/>
      <c r="J299" s="151"/>
      <c r="K299" s="151"/>
      <c r="L299" s="151"/>
    </row>
    <row r="300" spans="2:12" ht="16.5" customHeight="1" x14ac:dyDescent="0.3">
      <c r="B300" s="150"/>
      <c r="C300" s="150"/>
      <c r="D300" s="150"/>
      <c r="E300" s="150"/>
      <c r="F300" s="150"/>
      <c r="J300" s="151"/>
      <c r="K300" s="151"/>
      <c r="L300" s="151"/>
    </row>
    <row r="301" spans="2:12" ht="16.5" customHeight="1" x14ac:dyDescent="0.3">
      <c r="B301" s="150"/>
      <c r="C301" s="150"/>
      <c r="D301" s="150"/>
      <c r="E301" s="150"/>
      <c r="F301" s="150"/>
      <c r="J301" s="151"/>
      <c r="K301" s="151"/>
      <c r="L301" s="151"/>
    </row>
    <row r="302" spans="2:12" ht="16.5" customHeight="1" x14ac:dyDescent="0.3">
      <c r="B302" s="150"/>
      <c r="C302" s="150"/>
      <c r="D302" s="150"/>
      <c r="E302" s="150"/>
      <c r="F302" s="150"/>
      <c r="J302" s="151"/>
      <c r="K302" s="151"/>
      <c r="L302" s="151"/>
    </row>
    <row r="303" spans="2:12" ht="16.5" customHeight="1" x14ac:dyDescent="0.3">
      <c r="B303" s="150"/>
      <c r="C303" s="150"/>
      <c r="D303" s="150"/>
      <c r="E303" s="150"/>
      <c r="F303" s="150"/>
      <c r="J303" s="151"/>
      <c r="K303" s="151"/>
      <c r="L303" s="151"/>
    </row>
    <row r="304" spans="2:12" ht="16.5" customHeight="1" x14ac:dyDescent="0.3">
      <c r="B304" s="150"/>
      <c r="C304" s="150"/>
      <c r="D304" s="150"/>
      <c r="E304" s="150"/>
      <c r="F304" s="150"/>
      <c r="J304" s="151"/>
      <c r="K304" s="151"/>
      <c r="L304" s="151"/>
    </row>
    <row r="305" spans="2:12" ht="16.5" customHeight="1" x14ac:dyDescent="0.3">
      <c r="B305" s="150"/>
      <c r="C305" s="150"/>
      <c r="D305" s="150"/>
      <c r="E305" s="150"/>
      <c r="F305" s="150"/>
      <c r="J305" s="151"/>
      <c r="K305" s="151"/>
      <c r="L305" s="151"/>
    </row>
    <row r="306" spans="2:12" ht="16.5" customHeight="1" x14ac:dyDescent="0.3">
      <c r="B306" s="150"/>
      <c r="C306" s="150"/>
      <c r="D306" s="150"/>
      <c r="E306" s="150"/>
      <c r="F306" s="150"/>
      <c r="J306" s="151"/>
      <c r="K306" s="151"/>
      <c r="L306" s="151"/>
    </row>
    <row r="307" spans="2:12" ht="16.5" customHeight="1" x14ac:dyDescent="0.3">
      <c r="B307" s="150"/>
      <c r="C307" s="150"/>
      <c r="D307" s="150"/>
      <c r="E307" s="150"/>
      <c r="F307" s="150"/>
      <c r="J307" s="151"/>
      <c r="K307" s="151"/>
      <c r="L307" s="151"/>
    </row>
    <row r="308" spans="2:12" ht="16.5" customHeight="1" x14ac:dyDescent="0.3">
      <c r="B308" s="150"/>
      <c r="C308" s="150"/>
      <c r="D308" s="150"/>
      <c r="E308" s="150"/>
      <c r="F308" s="150"/>
      <c r="J308" s="151"/>
      <c r="K308" s="151"/>
      <c r="L308" s="151"/>
    </row>
    <row r="309" spans="2:12" ht="16.5" customHeight="1" x14ac:dyDescent="0.3">
      <c r="B309" s="150"/>
      <c r="C309" s="150"/>
      <c r="D309" s="150"/>
      <c r="E309" s="150"/>
      <c r="F309" s="150"/>
      <c r="J309" s="151"/>
      <c r="K309" s="151"/>
      <c r="L309" s="151"/>
    </row>
    <row r="310" spans="2:12" ht="16.5" customHeight="1" x14ac:dyDescent="0.3">
      <c r="B310" s="150"/>
      <c r="C310" s="150"/>
      <c r="D310" s="150"/>
      <c r="E310" s="150"/>
      <c r="F310" s="150"/>
      <c r="J310" s="151"/>
      <c r="K310" s="151"/>
      <c r="L310" s="151"/>
    </row>
    <row r="311" spans="2:12" ht="16.5" customHeight="1" x14ac:dyDescent="0.3">
      <c r="B311" s="150"/>
      <c r="C311" s="150"/>
      <c r="D311" s="150"/>
      <c r="E311" s="150"/>
      <c r="F311" s="150"/>
      <c r="J311" s="151"/>
      <c r="K311" s="151"/>
      <c r="L311" s="151"/>
    </row>
    <row r="312" spans="2:12" ht="16.5" customHeight="1" x14ac:dyDescent="0.3">
      <c r="B312" s="150"/>
      <c r="C312" s="150"/>
      <c r="D312" s="150"/>
      <c r="E312" s="150"/>
      <c r="F312" s="150"/>
      <c r="J312" s="151"/>
      <c r="K312" s="151"/>
      <c r="L312" s="151"/>
    </row>
    <row r="313" spans="2:12" ht="16.5" customHeight="1" x14ac:dyDescent="0.3">
      <c r="B313" s="150"/>
      <c r="C313" s="150"/>
      <c r="D313" s="150"/>
      <c r="E313" s="150"/>
      <c r="F313" s="150"/>
      <c r="J313" s="151"/>
      <c r="K313" s="151"/>
      <c r="L313" s="151"/>
    </row>
    <row r="314" spans="2:12" ht="16.5" customHeight="1" x14ac:dyDescent="0.3">
      <c r="B314" s="150"/>
      <c r="C314" s="150"/>
      <c r="D314" s="150"/>
      <c r="E314" s="150"/>
      <c r="F314" s="150"/>
      <c r="J314" s="151"/>
      <c r="K314" s="151"/>
      <c r="L314" s="151"/>
    </row>
    <row r="315" spans="2:12" ht="16.5" customHeight="1" x14ac:dyDescent="0.3">
      <c r="B315" s="150"/>
      <c r="C315" s="150"/>
      <c r="D315" s="150"/>
      <c r="E315" s="150"/>
      <c r="F315" s="150"/>
      <c r="J315" s="151"/>
      <c r="K315" s="151"/>
      <c r="L315" s="151"/>
    </row>
    <row r="316" spans="2:12" ht="16.5" customHeight="1" x14ac:dyDescent="0.3">
      <c r="B316" s="150"/>
      <c r="C316" s="150"/>
      <c r="D316" s="150"/>
      <c r="E316" s="150"/>
      <c r="F316" s="150"/>
      <c r="J316" s="151"/>
      <c r="K316" s="151"/>
      <c r="L316" s="151"/>
    </row>
    <row r="317" spans="2:12" ht="16.5" customHeight="1" x14ac:dyDescent="0.3">
      <c r="B317" s="150"/>
      <c r="C317" s="150"/>
      <c r="D317" s="150"/>
      <c r="E317" s="150"/>
      <c r="F317" s="150"/>
      <c r="J317" s="151"/>
      <c r="K317" s="151"/>
      <c r="L317" s="151"/>
    </row>
    <row r="318" spans="2:12" ht="16.5" customHeight="1" x14ac:dyDescent="0.3">
      <c r="B318" s="150"/>
      <c r="C318" s="150"/>
      <c r="D318" s="150"/>
      <c r="E318" s="150"/>
      <c r="F318" s="150"/>
      <c r="J318" s="151"/>
      <c r="K318" s="151"/>
      <c r="L318" s="151"/>
    </row>
    <row r="319" spans="2:12" ht="16.5" customHeight="1" x14ac:dyDescent="0.3">
      <c r="B319" s="150"/>
      <c r="C319" s="150"/>
      <c r="D319" s="150"/>
      <c r="E319" s="150"/>
      <c r="F319" s="150"/>
      <c r="J319" s="151"/>
      <c r="K319" s="151"/>
      <c r="L319" s="151"/>
    </row>
    <row r="320" spans="2:12" ht="16.5" customHeight="1" x14ac:dyDescent="0.3">
      <c r="B320" s="150"/>
      <c r="C320" s="150"/>
      <c r="D320" s="150"/>
      <c r="E320" s="150"/>
      <c r="F320" s="150"/>
      <c r="J320" s="151"/>
      <c r="K320" s="151"/>
      <c r="L320" s="151"/>
    </row>
    <row r="321" spans="2:12" ht="16.5" customHeight="1" x14ac:dyDescent="0.3">
      <c r="B321" s="150"/>
      <c r="C321" s="150"/>
      <c r="D321" s="150"/>
      <c r="E321" s="150"/>
      <c r="F321" s="150"/>
      <c r="J321" s="151"/>
      <c r="K321" s="151"/>
      <c r="L321" s="151"/>
    </row>
    <row r="322" spans="2:12" ht="16.5" customHeight="1" x14ac:dyDescent="0.3">
      <c r="B322" s="150"/>
      <c r="C322" s="150"/>
      <c r="D322" s="150"/>
      <c r="E322" s="150"/>
      <c r="F322" s="150"/>
      <c r="J322" s="151"/>
      <c r="K322" s="151"/>
      <c r="L322" s="151"/>
    </row>
    <row r="323" spans="2:12" ht="16.5" customHeight="1" x14ac:dyDescent="0.3">
      <c r="B323" s="150"/>
      <c r="C323" s="150"/>
      <c r="D323" s="150"/>
      <c r="E323" s="150"/>
      <c r="F323" s="150"/>
      <c r="J323" s="151"/>
      <c r="K323" s="151"/>
      <c r="L323" s="151"/>
    </row>
    <row r="324" spans="2:12" ht="16.5" customHeight="1" x14ac:dyDescent="0.3">
      <c r="B324" s="150"/>
      <c r="C324" s="150"/>
      <c r="D324" s="150"/>
      <c r="E324" s="150"/>
      <c r="F324" s="150"/>
      <c r="J324" s="151"/>
      <c r="K324" s="151"/>
      <c r="L324" s="151"/>
    </row>
    <row r="325" spans="2:12" ht="16.5" customHeight="1" x14ac:dyDescent="0.3">
      <c r="B325" s="150"/>
      <c r="C325" s="150"/>
      <c r="D325" s="150"/>
      <c r="E325" s="150"/>
      <c r="F325" s="150"/>
      <c r="J325" s="151"/>
      <c r="K325" s="151"/>
      <c r="L325" s="151"/>
    </row>
    <row r="326" spans="2:12" ht="16.5" customHeight="1" x14ac:dyDescent="0.3">
      <c r="B326" s="150"/>
      <c r="C326" s="150"/>
      <c r="D326" s="150"/>
      <c r="E326" s="150"/>
      <c r="F326" s="150"/>
      <c r="J326" s="151"/>
      <c r="K326" s="151"/>
      <c r="L326" s="151"/>
    </row>
    <row r="327" spans="2:12" ht="16.5" customHeight="1" x14ac:dyDescent="0.3">
      <c r="B327" s="150"/>
      <c r="C327" s="150"/>
      <c r="D327" s="150"/>
      <c r="E327" s="150"/>
      <c r="F327" s="150"/>
      <c r="J327" s="151"/>
      <c r="K327" s="151"/>
      <c r="L327" s="151"/>
    </row>
    <row r="328" spans="2:12" ht="16.5" customHeight="1" x14ac:dyDescent="0.3">
      <c r="B328" s="150"/>
      <c r="C328" s="150"/>
      <c r="D328" s="150"/>
      <c r="E328" s="150"/>
      <c r="F328" s="150"/>
      <c r="J328" s="151"/>
      <c r="K328" s="151"/>
      <c r="L328" s="151"/>
    </row>
    <row r="329" spans="2:12" ht="16.5" customHeight="1" x14ac:dyDescent="0.3">
      <c r="B329" s="150"/>
      <c r="C329" s="150"/>
      <c r="D329" s="150"/>
      <c r="E329" s="150"/>
      <c r="F329" s="150"/>
      <c r="J329" s="151"/>
      <c r="K329" s="151"/>
      <c r="L329" s="151"/>
    </row>
    <row r="330" spans="2:12" ht="16.5" customHeight="1" x14ac:dyDescent="0.3">
      <c r="B330" s="150"/>
      <c r="C330" s="150"/>
      <c r="D330" s="150"/>
      <c r="E330" s="150"/>
      <c r="F330" s="150"/>
      <c r="J330" s="151"/>
      <c r="K330" s="151"/>
      <c r="L330" s="151"/>
    </row>
    <row r="331" spans="2:12" ht="16.5" customHeight="1" x14ac:dyDescent="0.3">
      <c r="B331" s="150"/>
      <c r="C331" s="150"/>
      <c r="D331" s="150"/>
      <c r="E331" s="150"/>
      <c r="F331" s="150"/>
      <c r="J331" s="151"/>
      <c r="K331" s="151"/>
      <c r="L331" s="151"/>
    </row>
    <row r="332" spans="2:12" ht="16.5" customHeight="1" x14ac:dyDescent="0.3">
      <c r="B332" s="150"/>
      <c r="C332" s="150"/>
      <c r="D332" s="150"/>
      <c r="E332" s="150"/>
      <c r="F332" s="150"/>
      <c r="J332" s="151"/>
      <c r="K332" s="151"/>
      <c r="L332" s="151"/>
    </row>
    <row r="333" spans="2:12" ht="16.5" customHeight="1" x14ac:dyDescent="0.3">
      <c r="B333" s="150"/>
      <c r="C333" s="150"/>
      <c r="D333" s="150"/>
      <c r="E333" s="150"/>
      <c r="F333" s="150"/>
      <c r="J333" s="151"/>
      <c r="K333" s="151"/>
      <c r="L333" s="151"/>
    </row>
    <row r="334" spans="2:12" ht="16.5" customHeight="1" x14ac:dyDescent="0.3">
      <c r="B334" s="150"/>
      <c r="C334" s="150"/>
      <c r="D334" s="150"/>
      <c r="E334" s="150"/>
      <c r="F334" s="150"/>
      <c r="J334" s="151"/>
      <c r="K334" s="151"/>
      <c r="L334" s="151"/>
    </row>
    <row r="335" spans="2:12" ht="16.5" customHeight="1" x14ac:dyDescent="0.3">
      <c r="B335" s="150"/>
      <c r="C335" s="150"/>
      <c r="D335" s="150"/>
      <c r="E335" s="150"/>
      <c r="F335" s="150"/>
      <c r="J335" s="151"/>
      <c r="K335" s="151"/>
      <c r="L335" s="151"/>
    </row>
    <row r="336" spans="2:12" ht="16.5" customHeight="1" x14ac:dyDescent="0.3">
      <c r="B336" s="150"/>
      <c r="C336" s="150"/>
      <c r="D336" s="150"/>
      <c r="E336" s="150"/>
      <c r="F336" s="150"/>
      <c r="J336" s="151"/>
      <c r="K336" s="151"/>
      <c r="L336" s="151"/>
    </row>
    <row r="337" spans="2:12" ht="16.5" customHeight="1" x14ac:dyDescent="0.3">
      <c r="B337" s="150"/>
      <c r="C337" s="150"/>
      <c r="D337" s="150"/>
      <c r="E337" s="150"/>
      <c r="F337" s="150"/>
      <c r="J337" s="151"/>
      <c r="K337" s="151"/>
      <c r="L337" s="151"/>
    </row>
    <row r="338" spans="2:12" ht="16.5" customHeight="1" x14ac:dyDescent="0.3">
      <c r="B338" s="150"/>
      <c r="C338" s="150"/>
      <c r="D338" s="150"/>
      <c r="E338" s="150"/>
      <c r="F338" s="150"/>
      <c r="J338" s="151"/>
      <c r="K338" s="151"/>
      <c r="L338" s="151"/>
    </row>
    <row r="339" spans="2:12" ht="16.5" customHeight="1" x14ac:dyDescent="0.3">
      <c r="B339" s="150"/>
      <c r="C339" s="150"/>
      <c r="D339" s="150"/>
      <c r="E339" s="150"/>
      <c r="F339" s="150"/>
      <c r="J339" s="151"/>
      <c r="K339" s="151"/>
      <c r="L339" s="151"/>
    </row>
    <row r="340" spans="2:12" ht="16.5" customHeight="1" x14ac:dyDescent="0.3">
      <c r="B340" s="150"/>
      <c r="C340" s="150"/>
      <c r="D340" s="150"/>
      <c r="E340" s="150"/>
      <c r="F340" s="150"/>
      <c r="J340" s="151"/>
      <c r="K340" s="151"/>
      <c r="L340" s="151"/>
    </row>
    <row r="341" spans="2:12" ht="16.5" customHeight="1" x14ac:dyDescent="0.3">
      <c r="B341" s="150"/>
      <c r="C341" s="150"/>
      <c r="D341" s="150"/>
      <c r="E341" s="150"/>
      <c r="F341" s="150"/>
      <c r="J341" s="151"/>
      <c r="K341" s="151"/>
      <c r="L341" s="151"/>
    </row>
    <row r="342" spans="2:12" ht="16.5" customHeight="1" x14ac:dyDescent="0.3">
      <c r="B342" s="150"/>
      <c r="C342" s="150"/>
      <c r="D342" s="150"/>
      <c r="E342" s="150"/>
      <c r="F342" s="150"/>
      <c r="J342" s="151"/>
      <c r="K342" s="151"/>
      <c r="L342" s="151"/>
    </row>
    <row r="343" spans="2:12" ht="16.5" customHeight="1" x14ac:dyDescent="0.3">
      <c r="B343" s="150"/>
      <c r="C343" s="150"/>
      <c r="D343" s="150"/>
      <c r="E343" s="150"/>
      <c r="F343" s="150"/>
      <c r="J343" s="151"/>
      <c r="K343" s="151"/>
      <c r="L343" s="151"/>
    </row>
    <row r="344" spans="2:12" ht="16.5" customHeight="1" x14ac:dyDescent="0.3">
      <c r="B344" s="150"/>
      <c r="C344" s="150"/>
      <c r="D344" s="150"/>
      <c r="E344" s="150"/>
      <c r="F344" s="150"/>
      <c r="J344" s="151"/>
      <c r="K344" s="151"/>
      <c r="L344" s="151"/>
    </row>
    <row r="345" spans="2:12" ht="16.5" customHeight="1" x14ac:dyDescent="0.3">
      <c r="B345" s="150"/>
      <c r="C345" s="150"/>
      <c r="D345" s="150"/>
      <c r="E345" s="150"/>
      <c r="F345" s="150"/>
      <c r="J345" s="151"/>
      <c r="K345" s="151"/>
      <c r="L345" s="151"/>
    </row>
    <row r="346" spans="2:12" ht="16.5" customHeight="1" x14ac:dyDescent="0.3">
      <c r="B346" s="150"/>
      <c r="C346" s="150"/>
      <c r="D346" s="150"/>
      <c r="E346" s="150"/>
      <c r="F346" s="150"/>
      <c r="J346" s="151"/>
      <c r="K346" s="151"/>
      <c r="L346" s="151"/>
    </row>
    <row r="347" spans="2:12" ht="16.5" customHeight="1" x14ac:dyDescent="0.3">
      <c r="B347" s="150"/>
      <c r="C347" s="150"/>
      <c r="D347" s="150"/>
      <c r="E347" s="150"/>
      <c r="F347" s="150"/>
      <c r="J347" s="151"/>
      <c r="K347" s="151"/>
      <c r="L347" s="151"/>
    </row>
    <row r="348" spans="2:12" ht="16.5" customHeight="1" x14ac:dyDescent="0.3">
      <c r="B348" s="150"/>
      <c r="C348" s="150"/>
      <c r="D348" s="150"/>
      <c r="E348" s="150"/>
      <c r="F348" s="150"/>
      <c r="J348" s="151"/>
      <c r="K348" s="151"/>
      <c r="L348" s="151"/>
    </row>
    <row r="349" spans="2:12" ht="16.5" customHeight="1" x14ac:dyDescent="0.3">
      <c r="B349" s="150"/>
      <c r="C349" s="150"/>
      <c r="D349" s="150"/>
      <c r="E349" s="150"/>
      <c r="F349" s="150"/>
      <c r="J349" s="151"/>
      <c r="K349" s="151"/>
      <c r="L349" s="151"/>
    </row>
    <row r="350" spans="2:12" ht="16.5" customHeight="1" x14ac:dyDescent="0.3">
      <c r="B350" s="150"/>
      <c r="C350" s="150"/>
      <c r="D350" s="150"/>
      <c r="E350" s="150"/>
      <c r="F350" s="150"/>
      <c r="J350" s="151"/>
      <c r="K350" s="151"/>
      <c r="L350" s="151"/>
    </row>
    <row r="351" spans="2:12" ht="16.5" customHeight="1" x14ac:dyDescent="0.3">
      <c r="B351" s="150"/>
      <c r="C351" s="150"/>
      <c r="D351" s="150"/>
      <c r="E351" s="150"/>
      <c r="F351" s="150"/>
      <c r="J351" s="151"/>
      <c r="K351" s="151"/>
      <c r="L351" s="151"/>
    </row>
    <row r="352" spans="2:12" ht="16.5" customHeight="1" x14ac:dyDescent="0.3">
      <c r="B352" s="150"/>
      <c r="C352" s="150"/>
      <c r="D352" s="150"/>
      <c r="E352" s="150"/>
      <c r="F352" s="150"/>
      <c r="J352" s="151"/>
      <c r="K352" s="151"/>
      <c r="L352" s="151"/>
    </row>
    <row r="353" spans="2:12" ht="16.5" customHeight="1" x14ac:dyDescent="0.3">
      <c r="B353" s="150"/>
      <c r="C353" s="150"/>
      <c r="D353" s="150"/>
      <c r="E353" s="150"/>
      <c r="F353" s="150"/>
      <c r="J353" s="151"/>
      <c r="K353" s="151"/>
      <c r="L353" s="151"/>
    </row>
    <row r="354" spans="2:12" ht="16.5" customHeight="1" x14ac:dyDescent="0.3">
      <c r="B354" s="150"/>
      <c r="C354" s="150"/>
      <c r="D354" s="150"/>
      <c r="E354" s="150"/>
      <c r="F354" s="150"/>
      <c r="J354" s="151"/>
      <c r="K354" s="151"/>
      <c r="L354" s="151"/>
    </row>
    <row r="355" spans="2:12" ht="16.5" customHeight="1" x14ac:dyDescent="0.3">
      <c r="B355" s="150"/>
      <c r="C355" s="150"/>
      <c r="D355" s="150"/>
      <c r="E355" s="150"/>
      <c r="F355" s="150"/>
      <c r="J355" s="151"/>
      <c r="K355" s="151"/>
      <c r="L355" s="151"/>
    </row>
    <row r="356" spans="2:12" ht="16.5" customHeight="1" x14ac:dyDescent="0.3">
      <c r="B356" s="150"/>
      <c r="C356" s="150"/>
      <c r="D356" s="150"/>
      <c r="E356" s="150"/>
      <c r="F356" s="150"/>
      <c r="J356" s="151"/>
      <c r="K356" s="151"/>
      <c r="L356" s="151"/>
    </row>
    <row r="357" spans="2:12" ht="16.5" customHeight="1" x14ac:dyDescent="0.3">
      <c r="B357" s="150"/>
      <c r="C357" s="150"/>
      <c r="D357" s="150"/>
      <c r="E357" s="150"/>
      <c r="F357" s="150"/>
      <c r="J357" s="151"/>
      <c r="K357" s="151"/>
      <c r="L357" s="151"/>
    </row>
    <row r="358" spans="2:12" ht="16.5" customHeight="1" x14ac:dyDescent="0.3">
      <c r="B358" s="150"/>
      <c r="C358" s="150"/>
      <c r="D358" s="150"/>
      <c r="E358" s="150"/>
      <c r="F358" s="150"/>
      <c r="J358" s="151"/>
      <c r="K358" s="151"/>
      <c r="L358" s="151"/>
    </row>
    <row r="359" spans="2:12" ht="16.5" customHeight="1" x14ac:dyDescent="0.3">
      <c r="B359" s="150"/>
      <c r="C359" s="150"/>
      <c r="D359" s="150"/>
      <c r="E359" s="150"/>
      <c r="F359" s="150"/>
      <c r="J359" s="151"/>
      <c r="K359" s="151"/>
      <c r="L359" s="151"/>
    </row>
    <row r="360" spans="2:12" ht="16.5" customHeight="1" x14ac:dyDescent="0.3">
      <c r="B360" s="150"/>
      <c r="C360" s="150"/>
      <c r="D360" s="150"/>
      <c r="E360" s="150"/>
      <c r="F360" s="150"/>
      <c r="J360" s="151"/>
      <c r="K360" s="151"/>
      <c r="L360" s="151"/>
    </row>
    <row r="361" spans="2:12" ht="16.5" customHeight="1" x14ac:dyDescent="0.3">
      <c r="B361" s="150"/>
      <c r="C361" s="150"/>
      <c r="D361" s="150"/>
      <c r="E361" s="150"/>
      <c r="F361" s="150"/>
      <c r="J361" s="151"/>
      <c r="K361" s="151"/>
      <c r="L361" s="151"/>
    </row>
    <row r="362" spans="2:12" ht="16.5" customHeight="1" x14ac:dyDescent="0.3">
      <c r="B362" s="150"/>
      <c r="C362" s="150"/>
      <c r="D362" s="150"/>
      <c r="E362" s="150"/>
      <c r="F362" s="150"/>
      <c r="J362" s="151"/>
      <c r="K362" s="151"/>
      <c r="L362" s="151"/>
    </row>
    <row r="363" spans="2:12" ht="16.5" customHeight="1" x14ac:dyDescent="0.3">
      <c r="B363" s="150"/>
      <c r="C363" s="150"/>
      <c r="D363" s="150"/>
      <c r="E363" s="150"/>
      <c r="F363" s="150"/>
      <c r="J363" s="151"/>
      <c r="K363" s="151"/>
      <c r="L363" s="151"/>
    </row>
    <row r="364" spans="2:12" ht="16.5" customHeight="1" x14ac:dyDescent="0.3">
      <c r="B364" s="150"/>
      <c r="C364" s="150"/>
      <c r="D364" s="150"/>
      <c r="E364" s="150"/>
      <c r="F364" s="150"/>
      <c r="J364" s="151"/>
      <c r="K364" s="151"/>
      <c r="L364" s="151"/>
    </row>
    <row r="365" spans="2:12" ht="16.5" customHeight="1" x14ac:dyDescent="0.3">
      <c r="B365" s="150"/>
      <c r="C365" s="150"/>
      <c r="D365" s="150"/>
      <c r="E365" s="150"/>
      <c r="F365" s="150"/>
      <c r="J365" s="151"/>
      <c r="K365" s="151"/>
      <c r="L365" s="151"/>
    </row>
    <row r="366" spans="2:12" ht="16.5" customHeight="1" x14ac:dyDescent="0.3">
      <c r="B366" s="150"/>
      <c r="C366" s="150"/>
      <c r="D366" s="150"/>
      <c r="E366" s="150"/>
      <c r="F366" s="150"/>
      <c r="J366" s="151"/>
      <c r="K366" s="151"/>
      <c r="L366" s="151"/>
    </row>
    <row r="367" spans="2:12" ht="16.5" customHeight="1" x14ac:dyDescent="0.3">
      <c r="B367" s="150"/>
      <c r="C367" s="150"/>
      <c r="D367" s="150"/>
      <c r="E367" s="150"/>
      <c r="F367" s="150"/>
      <c r="J367" s="151"/>
      <c r="K367" s="151"/>
      <c r="L367" s="151"/>
    </row>
    <row r="368" spans="2:12" ht="16.5" customHeight="1" x14ac:dyDescent="0.3">
      <c r="B368" s="150"/>
      <c r="C368" s="150"/>
      <c r="D368" s="150"/>
      <c r="E368" s="150"/>
      <c r="F368" s="150"/>
      <c r="J368" s="151"/>
      <c r="K368" s="151"/>
      <c r="L368" s="151"/>
    </row>
    <row r="369" spans="2:12" ht="16.5" customHeight="1" x14ac:dyDescent="0.3">
      <c r="B369" s="150"/>
      <c r="C369" s="150"/>
      <c r="D369" s="150"/>
      <c r="E369" s="150"/>
      <c r="F369" s="150"/>
      <c r="J369" s="151"/>
      <c r="K369" s="151"/>
      <c r="L369" s="151"/>
    </row>
    <row r="370" spans="2:12" ht="16.5" customHeight="1" x14ac:dyDescent="0.3">
      <c r="B370" s="150"/>
      <c r="C370" s="150"/>
      <c r="D370" s="150"/>
      <c r="E370" s="150"/>
      <c r="F370" s="150"/>
      <c r="J370" s="151"/>
      <c r="K370" s="151"/>
      <c r="L370" s="151"/>
    </row>
    <row r="371" spans="2:12" ht="16.5" customHeight="1" x14ac:dyDescent="0.3">
      <c r="B371" s="150"/>
      <c r="C371" s="150"/>
      <c r="D371" s="150"/>
      <c r="E371" s="150"/>
      <c r="F371" s="150"/>
      <c r="J371" s="151"/>
      <c r="K371" s="151"/>
      <c r="L371" s="151"/>
    </row>
    <row r="372" spans="2:12" ht="16.5" customHeight="1" x14ac:dyDescent="0.3">
      <c r="B372" s="150"/>
      <c r="C372" s="150"/>
      <c r="D372" s="150"/>
      <c r="E372" s="150"/>
      <c r="F372" s="150"/>
      <c r="J372" s="151"/>
      <c r="K372" s="151"/>
      <c r="L372" s="151"/>
    </row>
    <row r="373" spans="2:12" ht="16.5" customHeight="1" x14ac:dyDescent="0.3">
      <c r="B373" s="150"/>
      <c r="C373" s="150"/>
      <c r="D373" s="150"/>
      <c r="E373" s="150"/>
      <c r="F373" s="150"/>
      <c r="J373" s="151"/>
      <c r="K373" s="151"/>
      <c r="L373" s="151"/>
    </row>
    <row r="374" spans="2:12" ht="16.5" customHeight="1" x14ac:dyDescent="0.3">
      <c r="B374" s="150"/>
      <c r="C374" s="150"/>
      <c r="D374" s="150"/>
      <c r="E374" s="150"/>
      <c r="F374" s="150"/>
      <c r="J374" s="151"/>
      <c r="K374" s="151"/>
      <c r="L374" s="151"/>
    </row>
    <row r="375" spans="2:12" ht="16.5" customHeight="1" x14ac:dyDescent="0.3">
      <c r="B375" s="150"/>
      <c r="C375" s="150"/>
      <c r="D375" s="150"/>
      <c r="E375" s="150"/>
      <c r="F375" s="150"/>
      <c r="J375" s="151"/>
      <c r="K375" s="151"/>
      <c r="L375" s="151"/>
    </row>
    <row r="376" spans="2:12" ht="16.5" customHeight="1" x14ac:dyDescent="0.3">
      <c r="B376" s="150"/>
      <c r="C376" s="150"/>
      <c r="D376" s="150"/>
      <c r="E376" s="150"/>
      <c r="F376" s="150"/>
      <c r="J376" s="151"/>
      <c r="K376" s="151"/>
      <c r="L376" s="151"/>
    </row>
    <row r="377" spans="2:12" ht="16.5" customHeight="1" x14ac:dyDescent="0.3">
      <c r="B377" s="150"/>
      <c r="C377" s="150"/>
      <c r="D377" s="150"/>
      <c r="E377" s="150"/>
      <c r="F377" s="150"/>
      <c r="J377" s="151"/>
      <c r="K377" s="151"/>
      <c r="L377" s="151"/>
    </row>
    <row r="378" spans="2:12" ht="16.5" customHeight="1" x14ac:dyDescent="0.3">
      <c r="B378" s="150"/>
      <c r="C378" s="150"/>
      <c r="D378" s="150"/>
      <c r="E378" s="150"/>
      <c r="F378" s="150"/>
      <c r="J378" s="151"/>
      <c r="K378" s="151"/>
      <c r="L378" s="151"/>
    </row>
    <row r="379" spans="2:12" ht="16.5" customHeight="1" x14ac:dyDescent="0.3">
      <c r="B379" s="150"/>
      <c r="C379" s="150"/>
      <c r="D379" s="150"/>
      <c r="E379" s="150"/>
      <c r="F379" s="150"/>
      <c r="J379" s="151"/>
      <c r="K379" s="151"/>
      <c r="L379" s="151"/>
    </row>
    <row r="380" spans="2:12" ht="16.5" customHeight="1" x14ac:dyDescent="0.3">
      <c r="B380" s="150"/>
      <c r="C380" s="150"/>
      <c r="D380" s="150"/>
      <c r="E380" s="150"/>
      <c r="F380" s="150"/>
      <c r="J380" s="151"/>
      <c r="K380" s="151"/>
      <c r="L380" s="151"/>
    </row>
    <row r="381" spans="2:12" ht="16.5" customHeight="1" x14ac:dyDescent="0.3">
      <c r="B381" s="150"/>
      <c r="C381" s="150"/>
      <c r="D381" s="150"/>
      <c r="E381" s="150"/>
      <c r="F381" s="150"/>
      <c r="J381" s="151"/>
      <c r="K381" s="151"/>
      <c r="L381" s="151"/>
    </row>
    <row r="382" spans="2:12" ht="16.5" customHeight="1" x14ac:dyDescent="0.3">
      <c r="B382" s="150"/>
      <c r="C382" s="150"/>
      <c r="D382" s="150"/>
      <c r="E382" s="150"/>
      <c r="F382" s="150"/>
      <c r="J382" s="151"/>
      <c r="K382" s="151"/>
      <c r="L382" s="151"/>
    </row>
    <row r="383" spans="2:12" ht="16.5" customHeight="1" x14ac:dyDescent="0.3">
      <c r="B383" s="150"/>
      <c r="C383" s="150"/>
      <c r="D383" s="150"/>
      <c r="E383" s="150"/>
      <c r="F383" s="150"/>
      <c r="J383" s="151"/>
      <c r="K383" s="151"/>
      <c r="L383" s="151"/>
    </row>
    <row r="384" spans="2:12" ht="16.5" customHeight="1" x14ac:dyDescent="0.3">
      <c r="B384" s="150"/>
      <c r="C384" s="150"/>
      <c r="D384" s="150"/>
      <c r="E384" s="150"/>
      <c r="F384" s="150"/>
      <c r="J384" s="151"/>
      <c r="K384" s="151"/>
      <c r="L384" s="151"/>
    </row>
    <row r="385" spans="2:12" ht="16.5" customHeight="1" x14ac:dyDescent="0.3">
      <c r="B385" s="150"/>
      <c r="C385" s="150"/>
      <c r="D385" s="150"/>
      <c r="E385" s="150"/>
      <c r="F385" s="150"/>
      <c r="J385" s="151"/>
      <c r="K385" s="151"/>
      <c r="L385" s="151"/>
    </row>
    <row r="386" spans="2:12" ht="16.5" customHeight="1" x14ac:dyDescent="0.3">
      <c r="B386" s="150"/>
      <c r="C386" s="150"/>
      <c r="D386" s="150"/>
      <c r="E386" s="150"/>
      <c r="F386" s="150"/>
      <c r="J386" s="151"/>
      <c r="K386" s="151"/>
      <c r="L386" s="151"/>
    </row>
    <row r="387" spans="2:12" ht="16.5" customHeight="1" x14ac:dyDescent="0.3">
      <c r="B387" s="150"/>
      <c r="C387" s="150"/>
      <c r="D387" s="150"/>
      <c r="E387" s="150"/>
      <c r="F387" s="150"/>
      <c r="J387" s="151"/>
      <c r="K387" s="151"/>
      <c r="L387" s="151"/>
    </row>
    <row r="388" spans="2:12" ht="16.5" customHeight="1" x14ac:dyDescent="0.3">
      <c r="B388" s="150"/>
      <c r="C388" s="150"/>
      <c r="D388" s="150"/>
      <c r="E388" s="150"/>
      <c r="F388" s="150"/>
      <c r="J388" s="151"/>
      <c r="K388" s="151"/>
      <c r="L388" s="151"/>
    </row>
    <row r="389" spans="2:12" ht="16.5" customHeight="1" x14ac:dyDescent="0.3">
      <c r="B389" s="150"/>
      <c r="C389" s="150"/>
      <c r="D389" s="150"/>
      <c r="E389" s="150"/>
      <c r="F389" s="150"/>
      <c r="J389" s="151"/>
      <c r="K389" s="151"/>
      <c r="L389" s="151"/>
    </row>
    <row r="390" spans="2:12" ht="16.5" customHeight="1" x14ac:dyDescent="0.3">
      <c r="B390" s="150"/>
      <c r="C390" s="150"/>
      <c r="D390" s="150"/>
      <c r="E390" s="150"/>
      <c r="F390" s="150"/>
      <c r="J390" s="151"/>
      <c r="K390" s="151"/>
      <c r="L390" s="151"/>
    </row>
    <row r="391" spans="2:12" ht="16.5" customHeight="1" x14ac:dyDescent="0.3">
      <c r="B391" s="150"/>
      <c r="C391" s="150"/>
      <c r="D391" s="150"/>
      <c r="E391" s="150"/>
      <c r="F391" s="150"/>
      <c r="J391" s="151"/>
      <c r="K391" s="151"/>
      <c r="L391" s="151"/>
    </row>
    <row r="392" spans="2:12" ht="16.5" customHeight="1" x14ac:dyDescent="0.3">
      <c r="B392" s="150"/>
      <c r="C392" s="150"/>
      <c r="D392" s="150"/>
      <c r="E392" s="150"/>
      <c r="F392" s="150"/>
      <c r="J392" s="151"/>
      <c r="K392" s="151"/>
      <c r="L392" s="151"/>
    </row>
    <row r="393" spans="2:12" ht="16.5" customHeight="1" x14ac:dyDescent="0.3">
      <c r="B393" s="150"/>
      <c r="C393" s="150"/>
      <c r="D393" s="150"/>
      <c r="E393" s="150"/>
      <c r="F393" s="150"/>
      <c r="J393" s="151"/>
      <c r="K393" s="151"/>
      <c r="L393" s="151"/>
    </row>
    <row r="394" spans="2:12" ht="16.5" customHeight="1" x14ac:dyDescent="0.3">
      <c r="B394" s="150"/>
      <c r="C394" s="150"/>
      <c r="D394" s="150"/>
      <c r="E394" s="150"/>
      <c r="F394" s="150"/>
      <c r="J394" s="151"/>
      <c r="K394" s="151"/>
      <c r="L394" s="151"/>
    </row>
    <row r="395" spans="2:12" ht="16.5" customHeight="1" x14ac:dyDescent="0.3">
      <c r="B395" s="150"/>
      <c r="C395" s="150"/>
      <c r="D395" s="150"/>
      <c r="E395" s="150"/>
      <c r="F395" s="150"/>
      <c r="J395" s="151"/>
      <c r="K395" s="151"/>
      <c r="L395" s="151"/>
    </row>
    <row r="396" spans="2:12" ht="16.5" customHeight="1" x14ac:dyDescent="0.3">
      <c r="B396" s="150"/>
      <c r="C396" s="150"/>
      <c r="D396" s="150"/>
      <c r="E396" s="150"/>
      <c r="F396" s="150"/>
      <c r="J396" s="151"/>
      <c r="K396" s="151"/>
      <c r="L396" s="151"/>
    </row>
    <row r="397" spans="2:12" ht="16.5" customHeight="1" x14ac:dyDescent="0.3">
      <c r="B397" s="150"/>
      <c r="C397" s="150"/>
      <c r="D397" s="150"/>
      <c r="E397" s="150"/>
      <c r="F397" s="150"/>
      <c r="J397" s="151"/>
      <c r="K397" s="151"/>
      <c r="L397" s="151"/>
    </row>
    <row r="398" spans="2:12" ht="16.5" customHeight="1" x14ac:dyDescent="0.3">
      <c r="B398" s="150"/>
      <c r="C398" s="150"/>
      <c r="D398" s="150"/>
      <c r="E398" s="150"/>
      <c r="F398" s="150"/>
      <c r="J398" s="151"/>
      <c r="K398" s="151"/>
      <c r="L398" s="151"/>
    </row>
    <row r="399" spans="2:12" ht="16.5" customHeight="1" x14ac:dyDescent="0.3">
      <c r="B399" s="150"/>
      <c r="C399" s="150"/>
      <c r="D399" s="150"/>
      <c r="E399" s="150"/>
      <c r="F399" s="150"/>
      <c r="J399" s="151"/>
      <c r="K399" s="151"/>
      <c r="L399" s="151"/>
    </row>
    <row r="400" spans="2:12" ht="16.5" customHeight="1" x14ac:dyDescent="0.3">
      <c r="B400" s="150"/>
      <c r="C400" s="150"/>
      <c r="D400" s="150"/>
      <c r="E400" s="150"/>
      <c r="F400" s="150"/>
      <c r="J400" s="151"/>
      <c r="K400" s="151"/>
      <c r="L400" s="151"/>
    </row>
    <row r="401" spans="2:12" ht="16.5" customHeight="1" x14ac:dyDescent="0.3">
      <c r="B401" s="150"/>
      <c r="C401" s="150"/>
      <c r="D401" s="150"/>
      <c r="E401" s="150"/>
      <c r="F401" s="150"/>
      <c r="J401" s="151"/>
      <c r="K401" s="151"/>
      <c r="L401" s="151"/>
    </row>
    <row r="402" spans="2:12" ht="16.5" customHeight="1" x14ac:dyDescent="0.3">
      <c r="B402" s="150"/>
      <c r="C402" s="150"/>
      <c r="D402" s="150"/>
      <c r="E402" s="150"/>
      <c r="F402" s="150"/>
      <c r="J402" s="151"/>
      <c r="K402" s="151"/>
      <c r="L402" s="151"/>
    </row>
    <row r="403" spans="2:12" ht="16.5" customHeight="1" x14ac:dyDescent="0.3">
      <c r="B403" s="150"/>
      <c r="C403" s="150"/>
      <c r="D403" s="150"/>
      <c r="E403" s="150"/>
      <c r="F403" s="150"/>
      <c r="J403" s="151"/>
      <c r="K403" s="151"/>
      <c r="L403" s="151"/>
    </row>
    <row r="404" spans="2:12" ht="16.5" customHeight="1" x14ac:dyDescent="0.3">
      <c r="B404" s="150"/>
      <c r="C404" s="150"/>
      <c r="D404" s="150"/>
      <c r="E404" s="150"/>
      <c r="F404" s="150"/>
      <c r="J404" s="151"/>
      <c r="K404" s="151"/>
      <c r="L404" s="151"/>
    </row>
    <row r="405" spans="2:12" ht="16.5" customHeight="1" x14ac:dyDescent="0.3">
      <c r="B405" s="150"/>
      <c r="C405" s="150"/>
      <c r="D405" s="150"/>
      <c r="E405" s="150"/>
      <c r="F405" s="150"/>
      <c r="J405" s="151"/>
      <c r="K405" s="151"/>
      <c r="L405" s="151"/>
    </row>
    <row r="406" spans="2:12" ht="16.5" customHeight="1" x14ac:dyDescent="0.3">
      <c r="B406" s="150"/>
      <c r="C406" s="150"/>
      <c r="D406" s="150"/>
      <c r="E406" s="150"/>
      <c r="F406" s="150"/>
      <c r="J406" s="151"/>
      <c r="K406" s="151"/>
      <c r="L406" s="151"/>
    </row>
    <row r="407" spans="2:12" ht="16.5" customHeight="1" x14ac:dyDescent="0.3">
      <c r="B407" s="150"/>
      <c r="C407" s="150"/>
      <c r="D407" s="150"/>
      <c r="E407" s="150"/>
      <c r="F407" s="150"/>
      <c r="J407" s="151"/>
      <c r="K407" s="151"/>
      <c r="L407" s="151"/>
    </row>
    <row r="408" spans="2:12" ht="16.5" customHeight="1" x14ac:dyDescent="0.3">
      <c r="B408" s="150"/>
      <c r="C408" s="150"/>
      <c r="D408" s="150"/>
      <c r="E408" s="150"/>
      <c r="F408" s="150"/>
      <c r="J408" s="151"/>
      <c r="K408" s="151"/>
      <c r="L408" s="151"/>
    </row>
    <row r="409" spans="2:12" ht="16.5" customHeight="1" x14ac:dyDescent="0.3">
      <c r="B409" s="150"/>
      <c r="C409" s="150"/>
      <c r="D409" s="150"/>
      <c r="E409" s="150"/>
      <c r="F409" s="150"/>
      <c r="J409" s="151"/>
      <c r="K409" s="151"/>
      <c r="L409" s="151"/>
    </row>
    <row r="410" spans="2:12" ht="16.5" customHeight="1" x14ac:dyDescent="0.3">
      <c r="B410" s="150"/>
      <c r="C410" s="150"/>
      <c r="D410" s="150"/>
      <c r="E410" s="150"/>
      <c r="F410" s="150"/>
      <c r="J410" s="151"/>
      <c r="K410" s="151"/>
      <c r="L410" s="151"/>
    </row>
    <row r="411" spans="2:12" ht="16.5" customHeight="1" x14ac:dyDescent="0.3">
      <c r="B411" s="150"/>
      <c r="C411" s="150"/>
      <c r="D411" s="150"/>
      <c r="E411" s="150"/>
      <c r="F411" s="150"/>
      <c r="J411" s="151"/>
      <c r="K411" s="151"/>
      <c r="L411" s="151"/>
    </row>
    <row r="412" spans="2:12" ht="16.5" customHeight="1" x14ac:dyDescent="0.3">
      <c r="B412" s="150"/>
      <c r="C412" s="150"/>
      <c r="D412" s="150"/>
      <c r="E412" s="150"/>
      <c r="F412" s="150"/>
      <c r="J412" s="151"/>
      <c r="K412" s="151"/>
      <c r="L412" s="151"/>
    </row>
    <row r="413" spans="2:12" ht="16.5" customHeight="1" x14ac:dyDescent="0.3">
      <c r="B413" s="150"/>
      <c r="C413" s="150"/>
      <c r="D413" s="150"/>
      <c r="E413" s="150"/>
      <c r="F413" s="150"/>
      <c r="J413" s="151"/>
      <c r="K413" s="151"/>
      <c r="L413" s="151"/>
    </row>
    <row r="414" spans="2:12" ht="16.5" customHeight="1" x14ac:dyDescent="0.3">
      <c r="B414" s="150"/>
      <c r="C414" s="150"/>
      <c r="D414" s="150"/>
      <c r="E414" s="150"/>
      <c r="F414" s="150"/>
      <c r="J414" s="151"/>
      <c r="K414" s="151"/>
      <c r="L414" s="151"/>
    </row>
    <row r="415" spans="2:12" ht="16.5" customHeight="1" x14ac:dyDescent="0.3">
      <c r="B415" s="150"/>
      <c r="C415" s="150"/>
      <c r="D415" s="150"/>
      <c r="E415" s="150"/>
      <c r="F415" s="150"/>
      <c r="J415" s="151"/>
      <c r="K415" s="151"/>
      <c r="L415" s="151"/>
    </row>
    <row r="416" spans="2:12" ht="16.5" customHeight="1" x14ac:dyDescent="0.3">
      <c r="B416" s="150"/>
      <c r="C416" s="150"/>
      <c r="D416" s="150"/>
      <c r="E416" s="150"/>
      <c r="F416" s="150"/>
      <c r="J416" s="151"/>
      <c r="K416" s="151"/>
      <c r="L416" s="151"/>
    </row>
    <row r="417" spans="2:12" ht="16.5" customHeight="1" x14ac:dyDescent="0.3">
      <c r="B417" s="150"/>
      <c r="C417" s="150"/>
      <c r="D417" s="150"/>
      <c r="E417" s="150"/>
      <c r="F417" s="150"/>
      <c r="J417" s="151"/>
      <c r="K417" s="151"/>
      <c r="L417" s="151"/>
    </row>
    <row r="418" spans="2:12" ht="16.5" customHeight="1" x14ac:dyDescent="0.3">
      <c r="B418" s="150"/>
      <c r="C418" s="150"/>
      <c r="D418" s="150"/>
      <c r="E418" s="150"/>
      <c r="F418" s="150"/>
      <c r="J418" s="151"/>
      <c r="K418" s="151"/>
      <c r="L418" s="151"/>
    </row>
    <row r="419" spans="2:12" ht="16.5" customHeight="1" x14ac:dyDescent="0.3">
      <c r="B419" s="150"/>
      <c r="C419" s="150"/>
      <c r="D419" s="150"/>
      <c r="E419" s="150"/>
      <c r="F419" s="150"/>
      <c r="J419" s="151"/>
      <c r="K419" s="151"/>
      <c r="L419" s="151"/>
    </row>
    <row r="420" spans="2:12" ht="16.5" customHeight="1" x14ac:dyDescent="0.3">
      <c r="B420" s="150"/>
      <c r="C420" s="150"/>
      <c r="D420" s="150"/>
      <c r="E420" s="150"/>
      <c r="F420" s="150"/>
      <c r="J420" s="151"/>
      <c r="K420" s="151"/>
      <c r="L420" s="151"/>
    </row>
    <row r="421" spans="2:12" ht="16.5" customHeight="1" x14ac:dyDescent="0.3">
      <c r="B421" s="150"/>
      <c r="C421" s="150"/>
      <c r="D421" s="150"/>
      <c r="E421" s="150"/>
      <c r="F421" s="150"/>
      <c r="J421" s="151"/>
      <c r="K421" s="151"/>
      <c r="L421" s="151"/>
    </row>
    <row r="422" spans="2:12" ht="16.5" customHeight="1" x14ac:dyDescent="0.3">
      <c r="B422" s="150"/>
      <c r="C422" s="150"/>
      <c r="D422" s="150"/>
      <c r="E422" s="150"/>
      <c r="F422" s="150"/>
      <c r="J422" s="151"/>
      <c r="K422" s="151"/>
      <c r="L422" s="151"/>
    </row>
    <row r="423" spans="2:12" ht="16.5" customHeight="1" x14ac:dyDescent="0.3">
      <c r="B423" s="150"/>
      <c r="C423" s="150"/>
      <c r="D423" s="150"/>
      <c r="E423" s="150"/>
      <c r="F423" s="150"/>
      <c r="J423" s="151"/>
      <c r="K423" s="151"/>
      <c r="L423" s="151"/>
    </row>
    <row r="424" spans="2:12" ht="16.5" customHeight="1" x14ac:dyDescent="0.3">
      <c r="B424" s="150"/>
      <c r="C424" s="150"/>
      <c r="D424" s="150"/>
      <c r="E424" s="150"/>
      <c r="F424" s="150"/>
      <c r="J424" s="151"/>
      <c r="K424" s="151"/>
      <c r="L424" s="151"/>
    </row>
    <row r="425" spans="2:12" ht="16.5" customHeight="1" x14ac:dyDescent="0.3">
      <c r="B425" s="150"/>
      <c r="C425" s="150"/>
      <c r="D425" s="150"/>
      <c r="E425" s="150"/>
      <c r="F425" s="150"/>
      <c r="J425" s="151"/>
      <c r="K425" s="151"/>
      <c r="L425" s="151"/>
    </row>
    <row r="426" spans="2:12" ht="16.5" customHeight="1" x14ac:dyDescent="0.3">
      <c r="B426" s="150"/>
      <c r="C426" s="150"/>
      <c r="D426" s="150"/>
      <c r="E426" s="150"/>
      <c r="F426" s="150"/>
      <c r="J426" s="151"/>
      <c r="K426" s="151"/>
      <c r="L426" s="151"/>
    </row>
    <row r="427" spans="2:12" ht="16.5" customHeight="1" x14ac:dyDescent="0.3">
      <c r="B427" s="150"/>
      <c r="C427" s="150"/>
      <c r="D427" s="150"/>
      <c r="E427" s="150"/>
      <c r="F427" s="150"/>
      <c r="J427" s="151"/>
      <c r="K427" s="151"/>
      <c r="L427" s="151"/>
    </row>
    <row r="428" spans="2:12" ht="16.5" customHeight="1" x14ac:dyDescent="0.3">
      <c r="B428" s="150"/>
      <c r="C428" s="150"/>
      <c r="D428" s="150"/>
      <c r="E428" s="150"/>
      <c r="F428" s="150"/>
      <c r="J428" s="151"/>
      <c r="K428" s="151"/>
      <c r="L428" s="151"/>
    </row>
    <row r="429" spans="2:12" ht="16.5" customHeight="1" x14ac:dyDescent="0.3">
      <c r="B429" s="150"/>
      <c r="C429" s="150"/>
      <c r="D429" s="150"/>
      <c r="E429" s="150"/>
      <c r="F429" s="150"/>
      <c r="J429" s="151"/>
      <c r="K429" s="151"/>
      <c r="L429" s="151"/>
    </row>
    <row r="430" spans="2:12" ht="16.5" customHeight="1" x14ac:dyDescent="0.3">
      <c r="B430" s="150"/>
      <c r="C430" s="150"/>
      <c r="D430" s="150"/>
      <c r="E430" s="150"/>
      <c r="F430" s="150"/>
      <c r="J430" s="151"/>
      <c r="K430" s="151"/>
      <c r="L430" s="151"/>
    </row>
    <row r="431" spans="2:12" ht="16.5" customHeight="1" x14ac:dyDescent="0.3">
      <c r="B431" s="150"/>
      <c r="C431" s="150"/>
      <c r="D431" s="150"/>
      <c r="E431" s="150"/>
      <c r="F431" s="150"/>
      <c r="J431" s="151"/>
      <c r="K431" s="151"/>
      <c r="L431" s="151"/>
    </row>
    <row r="432" spans="2:12" ht="16.5" customHeight="1" x14ac:dyDescent="0.3">
      <c r="B432" s="150"/>
      <c r="C432" s="150"/>
      <c r="D432" s="150"/>
      <c r="E432" s="150"/>
      <c r="F432" s="150"/>
      <c r="J432" s="151"/>
      <c r="K432" s="151"/>
      <c r="L432" s="151"/>
    </row>
    <row r="433" spans="2:12" ht="16.5" customHeight="1" x14ac:dyDescent="0.3">
      <c r="B433" s="150"/>
      <c r="C433" s="150"/>
      <c r="D433" s="150"/>
      <c r="E433" s="150"/>
      <c r="F433" s="150"/>
      <c r="J433" s="151"/>
      <c r="K433" s="151"/>
      <c r="L433" s="151"/>
    </row>
    <row r="434" spans="2:12" ht="16.5" customHeight="1" x14ac:dyDescent="0.3">
      <c r="B434" s="150"/>
      <c r="C434" s="150"/>
      <c r="D434" s="150"/>
      <c r="E434" s="150"/>
      <c r="F434" s="150"/>
      <c r="J434" s="151"/>
      <c r="K434" s="151"/>
      <c r="L434" s="151"/>
    </row>
    <row r="435" spans="2:12" ht="16.5" customHeight="1" x14ac:dyDescent="0.3">
      <c r="B435" s="150"/>
      <c r="C435" s="150"/>
      <c r="D435" s="150"/>
      <c r="E435" s="150"/>
      <c r="F435" s="150"/>
      <c r="J435" s="151"/>
      <c r="K435" s="151"/>
      <c r="L435" s="151"/>
    </row>
    <row r="436" spans="2:12" ht="16.5" customHeight="1" x14ac:dyDescent="0.3">
      <c r="B436" s="150"/>
      <c r="C436" s="150"/>
      <c r="D436" s="150"/>
      <c r="E436" s="150"/>
      <c r="F436" s="150"/>
      <c r="J436" s="151"/>
      <c r="K436" s="151"/>
      <c r="L436" s="151"/>
    </row>
    <row r="437" spans="2:12" ht="16.5" customHeight="1" x14ac:dyDescent="0.3">
      <c r="B437" s="150"/>
      <c r="C437" s="150"/>
      <c r="D437" s="150"/>
      <c r="E437" s="150"/>
      <c r="F437" s="150"/>
      <c r="J437" s="151"/>
      <c r="K437" s="151"/>
      <c r="L437" s="151"/>
    </row>
    <row r="438" spans="2:12" ht="16.5" customHeight="1" x14ac:dyDescent="0.3">
      <c r="B438" s="150"/>
      <c r="C438" s="150"/>
      <c r="D438" s="150"/>
      <c r="E438" s="150"/>
      <c r="F438" s="150"/>
      <c r="J438" s="151"/>
      <c r="K438" s="151"/>
      <c r="L438" s="151"/>
    </row>
    <row r="439" spans="2:12" ht="16.5" customHeight="1" x14ac:dyDescent="0.3">
      <c r="B439" s="150"/>
      <c r="C439" s="150"/>
      <c r="D439" s="150"/>
      <c r="E439" s="150"/>
      <c r="F439" s="150"/>
      <c r="J439" s="151"/>
      <c r="K439" s="151"/>
      <c r="L439" s="151"/>
    </row>
    <row r="440" spans="2:12" ht="16.5" customHeight="1" x14ac:dyDescent="0.3">
      <c r="B440" s="150"/>
      <c r="C440" s="150"/>
      <c r="D440" s="150"/>
      <c r="E440" s="150"/>
      <c r="F440" s="150"/>
      <c r="J440" s="151"/>
      <c r="K440" s="151"/>
      <c r="L440" s="151"/>
    </row>
    <row r="441" spans="2:12" ht="16.5" customHeight="1" x14ac:dyDescent="0.3">
      <c r="B441" s="150"/>
      <c r="C441" s="150"/>
      <c r="D441" s="150"/>
      <c r="E441" s="150"/>
      <c r="F441" s="150"/>
      <c r="J441" s="151"/>
      <c r="K441" s="151"/>
      <c r="L441" s="151"/>
    </row>
    <row r="442" spans="2:12" ht="16.5" customHeight="1" x14ac:dyDescent="0.3">
      <c r="B442" s="150"/>
      <c r="C442" s="150"/>
      <c r="D442" s="150"/>
      <c r="E442" s="150"/>
      <c r="F442" s="150"/>
      <c r="J442" s="151"/>
      <c r="K442" s="151"/>
      <c r="L442" s="151"/>
    </row>
    <row r="443" spans="2:12" ht="16.5" customHeight="1" x14ac:dyDescent="0.3">
      <c r="B443" s="150"/>
      <c r="C443" s="150"/>
      <c r="D443" s="150"/>
      <c r="E443" s="150"/>
      <c r="F443" s="150"/>
      <c r="J443" s="151"/>
      <c r="K443" s="151"/>
      <c r="L443" s="151"/>
    </row>
    <row r="444" spans="2:12" ht="16.5" customHeight="1" x14ac:dyDescent="0.3">
      <c r="B444" s="150"/>
      <c r="C444" s="150"/>
      <c r="D444" s="150"/>
      <c r="E444" s="150"/>
      <c r="F444" s="150"/>
      <c r="J444" s="151"/>
      <c r="K444" s="151"/>
      <c r="L444" s="151"/>
    </row>
    <row r="445" spans="2:12" ht="16.5" customHeight="1" x14ac:dyDescent="0.3">
      <c r="B445" s="150"/>
      <c r="C445" s="150"/>
      <c r="D445" s="150"/>
      <c r="E445" s="150"/>
      <c r="F445" s="150"/>
      <c r="J445" s="151"/>
      <c r="K445" s="151"/>
      <c r="L445" s="151"/>
    </row>
    <row r="446" spans="2:12" ht="16.5" customHeight="1" x14ac:dyDescent="0.3">
      <c r="B446" s="150"/>
      <c r="C446" s="150"/>
      <c r="D446" s="150"/>
      <c r="E446" s="150"/>
      <c r="F446" s="150"/>
      <c r="J446" s="151"/>
      <c r="K446" s="151"/>
      <c r="L446" s="151"/>
    </row>
    <row r="447" spans="2:12" ht="16.5" customHeight="1" x14ac:dyDescent="0.3">
      <c r="B447" s="150"/>
      <c r="C447" s="150"/>
      <c r="D447" s="150"/>
      <c r="E447" s="150"/>
      <c r="F447" s="150"/>
      <c r="J447" s="151"/>
      <c r="K447" s="151"/>
      <c r="L447" s="151"/>
    </row>
    <row r="448" spans="2:12" ht="16.5" customHeight="1" x14ac:dyDescent="0.3">
      <c r="B448" s="150"/>
      <c r="C448" s="150"/>
      <c r="D448" s="150"/>
      <c r="E448" s="150"/>
      <c r="F448" s="150"/>
      <c r="J448" s="151"/>
      <c r="K448" s="151"/>
      <c r="L448" s="151"/>
    </row>
    <row r="449" spans="2:12" ht="16.5" customHeight="1" x14ac:dyDescent="0.3">
      <c r="B449" s="150"/>
      <c r="C449" s="150"/>
      <c r="D449" s="150"/>
      <c r="E449" s="150"/>
      <c r="F449" s="150"/>
      <c r="J449" s="151"/>
      <c r="K449" s="151"/>
      <c r="L449" s="151"/>
    </row>
    <row r="450" spans="2:12" ht="16.5" customHeight="1" x14ac:dyDescent="0.3">
      <c r="B450" s="150"/>
      <c r="C450" s="150"/>
      <c r="D450" s="150"/>
      <c r="E450" s="150"/>
      <c r="F450" s="150"/>
      <c r="J450" s="151"/>
      <c r="K450" s="151"/>
      <c r="L450" s="151"/>
    </row>
    <row r="451" spans="2:12" ht="16.5" customHeight="1" x14ac:dyDescent="0.3">
      <c r="B451" s="150"/>
      <c r="C451" s="150"/>
      <c r="D451" s="150"/>
      <c r="E451" s="150"/>
      <c r="F451" s="150"/>
      <c r="J451" s="151"/>
      <c r="K451" s="151"/>
      <c r="L451" s="151"/>
    </row>
    <row r="452" spans="2:12" ht="16.5" customHeight="1" x14ac:dyDescent="0.3">
      <c r="B452" s="150"/>
      <c r="C452" s="150"/>
      <c r="D452" s="150"/>
      <c r="E452" s="150"/>
      <c r="F452" s="150"/>
      <c r="J452" s="151"/>
      <c r="K452" s="151"/>
      <c r="L452" s="151"/>
    </row>
    <row r="453" spans="2:12" ht="16.5" customHeight="1" x14ac:dyDescent="0.3">
      <c r="B453" s="150"/>
      <c r="C453" s="150"/>
      <c r="D453" s="150"/>
      <c r="E453" s="150"/>
      <c r="F453" s="150"/>
      <c r="J453" s="151"/>
      <c r="K453" s="151"/>
      <c r="L453" s="151"/>
    </row>
    <row r="454" spans="2:12" ht="16.5" customHeight="1" x14ac:dyDescent="0.3">
      <c r="B454" s="150"/>
      <c r="C454" s="150"/>
      <c r="D454" s="150"/>
      <c r="E454" s="150"/>
      <c r="F454" s="150"/>
      <c r="J454" s="151"/>
      <c r="K454" s="151"/>
      <c r="L454" s="151"/>
    </row>
    <row r="455" spans="2:12" ht="16.5" customHeight="1" x14ac:dyDescent="0.3">
      <c r="B455" s="150"/>
      <c r="C455" s="150"/>
      <c r="D455" s="150"/>
      <c r="E455" s="150"/>
      <c r="F455" s="150"/>
      <c r="J455" s="151"/>
      <c r="K455" s="151"/>
      <c r="L455" s="151"/>
    </row>
    <row r="456" spans="2:12" ht="16.5" customHeight="1" x14ac:dyDescent="0.3">
      <c r="B456" s="150"/>
      <c r="C456" s="150"/>
      <c r="D456" s="150"/>
      <c r="E456" s="150"/>
      <c r="F456" s="150"/>
      <c r="J456" s="151"/>
      <c r="K456" s="151"/>
      <c r="L456" s="151"/>
    </row>
    <row r="457" spans="2:12" ht="16.5" customHeight="1" x14ac:dyDescent="0.3">
      <c r="B457" s="150"/>
      <c r="C457" s="150"/>
      <c r="D457" s="150"/>
      <c r="E457" s="150"/>
      <c r="F457" s="150"/>
      <c r="J457" s="151"/>
      <c r="K457" s="151"/>
      <c r="L457" s="151"/>
    </row>
    <row r="458" spans="2:12" ht="16.5" customHeight="1" x14ac:dyDescent="0.3">
      <c r="B458" s="150"/>
      <c r="C458" s="150"/>
      <c r="D458" s="150"/>
      <c r="E458" s="150"/>
      <c r="F458" s="150"/>
      <c r="J458" s="151"/>
      <c r="K458" s="151"/>
      <c r="L458" s="151"/>
    </row>
    <row r="459" spans="2:12" ht="16.5" customHeight="1" x14ac:dyDescent="0.3">
      <c r="B459" s="150"/>
      <c r="C459" s="150"/>
      <c r="D459" s="150"/>
      <c r="E459" s="150"/>
      <c r="F459" s="150"/>
      <c r="J459" s="151"/>
      <c r="K459" s="151"/>
      <c r="L459" s="151"/>
    </row>
    <row r="460" spans="2:12" ht="16.5" customHeight="1" x14ac:dyDescent="0.3">
      <c r="B460" s="150"/>
      <c r="C460" s="150"/>
      <c r="D460" s="150"/>
      <c r="E460" s="150"/>
      <c r="F460" s="150"/>
      <c r="J460" s="151"/>
      <c r="K460" s="151"/>
      <c r="L460" s="151"/>
    </row>
    <row r="461" spans="2:12" ht="16.5" customHeight="1" x14ac:dyDescent="0.3">
      <c r="B461" s="150"/>
      <c r="C461" s="150"/>
      <c r="D461" s="150"/>
      <c r="E461" s="150"/>
      <c r="F461" s="150"/>
      <c r="J461" s="151"/>
      <c r="K461" s="151"/>
      <c r="L461" s="151"/>
    </row>
    <row r="462" spans="2:12" ht="16.5" customHeight="1" x14ac:dyDescent="0.3">
      <c r="B462" s="150"/>
      <c r="C462" s="150"/>
      <c r="D462" s="150"/>
      <c r="E462" s="150"/>
      <c r="F462" s="150"/>
      <c r="J462" s="151"/>
      <c r="K462" s="151"/>
      <c r="L462" s="151"/>
    </row>
    <row r="463" spans="2:12" ht="16.5" customHeight="1" x14ac:dyDescent="0.3">
      <c r="B463" s="150"/>
      <c r="C463" s="150"/>
      <c r="D463" s="150"/>
      <c r="E463" s="150"/>
      <c r="F463" s="150"/>
      <c r="J463" s="151"/>
      <c r="K463" s="151"/>
      <c r="L463" s="151"/>
    </row>
    <row r="464" spans="2:12" ht="16.5" customHeight="1" x14ac:dyDescent="0.3">
      <c r="B464" s="150"/>
      <c r="C464" s="150"/>
      <c r="D464" s="150"/>
      <c r="E464" s="150"/>
      <c r="F464" s="150"/>
      <c r="J464" s="151"/>
      <c r="K464" s="151"/>
      <c r="L464" s="151"/>
    </row>
    <row r="465" spans="2:12" ht="16.5" customHeight="1" x14ac:dyDescent="0.3">
      <c r="B465" s="150"/>
      <c r="C465" s="150"/>
      <c r="D465" s="150"/>
      <c r="E465" s="150"/>
      <c r="F465" s="150"/>
      <c r="J465" s="151"/>
      <c r="K465" s="151"/>
      <c r="L465" s="151"/>
    </row>
    <row r="466" spans="2:12" ht="16.5" customHeight="1" x14ac:dyDescent="0.3">
      <c r="B466" s="150"/>
      <c r="C466" s="150"/>
      <c r="D466" s="150"/>
      <c r="E466" s="150"/>
      <c r="F466" s="150"/>
      <c r="J466" s="151"/>
      <c r="K466" s="151"/>
      <c r="L466" s="151"/>
    </row>
    <row r="467" spans="2:12" ht="16.5" customHeight="1" x14ac:dyDescent="0.3">
      <c r="B467" s="150"/>
      <c r="C467" s="150"/>
      <c r="D467" s="150"/>
      <c r="E467" s="150"/>
      <c r="F467" s="150"/>
      <c r="J467" s="151"/>
      <c r="K467" s="151"/>
      <c r="L467" s="151"/>
    </row>
    <row r="468" spans="2:12" ht="16.5" customHeight="1" x14ac:dyDescent="0.3">
      <c r="B468" s="150"/>
      <c r="C468" s="150"/>
      <c r="D468" s="150"/>
      <c r="E468" s="150"/>
      <c r="F468" s="150"/>
      <c r="J468" s="151"/>
      <c r="K468" s="151"/>
      <c r="L468" s="151"/>
    </row>
    <row r="469" spans="2:12" ht="16.5" customHeight="1" x14ac:dyDescent="0.3">
      <c r="B469" s="150"/>
      <c r="C469" s="150"/>
      <c r="D469" s="150"/>
      <c r="E469" s="150"/>
      <c r="F469" s="150"/>
      <c r="J469" s="151"/>
      <c r="K469" s="151"/>
      <c r="L469" s="151"/>
    </row>
    <row r="470" spans="2:12" ht="16.5" customHeight="1" x14ac:dyDescent="0.3">
      <c r="B470" s="150"/>
      <c r="C470" s="150"/>
      <c r="D470" s="150"/>
      <c r="E470" s="150"/>
      <c r="F470" s="150"/>
      <c r="J470" s="151"/>
      <c r="K470" s="151"/>
      <c r="L470" s="151"/>
    </row>
    <row r="471" spans="2:12" ht="16.5" customHeight="1" x14ac:dyDescent="0.3">
      <c r="B471" s="150"/>
      <c r="C471" s="150"/>
      <c r="D471" s="150"/>
      <c r="E471" s="150"/>
      <c r="F471" s="150"/>
      <c r="J471" s="151"/>
      <c r="K471" s="151"/>
      <c r="L471" s="151"/>
    </row>
    <row r="472" spans="2:12" ht="16.5" customHeight="1" x14ac:dyDescent="0.3">
      <c r="B472" s="150"/>
      <c r="C472" s="150"/>
      <c r="D472" s="150"/>
      <c r="E472" s="150"/>
      <c r="F472" s="150"/>
      <c r="J472" s="151"/>
      <c r="K472" s="151"/>
      <c r="L472" s="151"/>
    </row>
    <row r="473" spans="2:12" ht="16.5" customHeight="1" x14ac:dyDescent="0.3">
      <c r="B473" s="150"/>
      <c r="C473" s="150"/>
      <c r="D473" s="150"/>
      <c r="E473" s="150"/>
      <c r="F473" s="150"/>
      <c r="J473" s="151"/>
      <c r="K473" s="151"/>
      <c r="L473" s="151"/>
    </row>
    <row r="474" spans="2:12" ht="16.5" customHeight="1" x14ac:dyDescent="0.3">
      <c r="B474" s="150"/>
      <c r="C474" s="150"/>
      <c r="D474" s="150"/>
      <c r="E474" s="150"/>
      <c r="F474" s="150"/>
      <c r="J474" s="151"/>
      <c r="K474" s="151"/>
      <c r="L474" s="151"/>
    </row>
    <row r="475" spans="2:12" ht="16.5" customHeight="1" x14ac:dyDescent="0.3">
      <c r="B475" s="150"/>
      <c r="C475" s="150"/>
      <c r="D475" s="150"/>
      <c r="E475" s="150"/>
      <c r="F475" s="150"/>
      <c r="J475" s="151"/>
      <c r="K475" s="151"/>
      <c r="L475" s="151"/>
    </row>
    <row r="476" spans="2:12" ht="16.5" customHeight="1" x14ac:dyDescent="0.3">
      <c r="B476" s="150"/>
      <c r="C476" s="150"/>
      <c r="D476" s="150"/>
      <c r="E476" s="150"/>
      <c r="F476" s="150"/>
      <c r="J476" s="151"/>
      <c r="K476" s="151"/>
      <c r="L476" s="151"/>
    </row>
    <row r="477" spans="2:12" ht="16.5" customHeight="1" x14ac:dyDescent="0.3">
      <c r="B477" s="150"/>
      <c r="C477" s="150"/>
      <c r="D477" s="150"/>
      <c r="E477" s="150"/>
      <c r="F477" s="150"/>
      <c r="J477" s="151"/>
      <c r="K477" s="151"/>
      <c r="L477" s="151"/>
    </row>
    <row r="478" spans="2:12" ht="16.5" customHeight="1" x14ac:dyDescent="0.3">
      <c r="B478" s="150"/>
      <c r="C478" s="150"/>
      <c r="D478" s="150"/>
      <c r="E478" s="150"/>
      <c r="F478" s="150"/>
      <c r="J478" s="151"/>
      <c r="K478" s="151"/>
      <c r="L478" s="151"/>
    </row>
    <row r="479" spans="2:12" ht="16.5" customHeight="1" x14ac:dyDescent="0.3">
      <c r="B479" s="150"/>
      <c r="C479" s="150"/>
      <c r="D479" s="150"/>
      <c r="E479" s="150"/>
      <c r="F479" s="150"/>
      <c r="J479" s="151"/>
      <c r="K479" s="151"/>
      <c r="L479" s="151"/>
    </row>
    <row r="480" spans="2:12" ht="16.5" customHeight="1" x14ac:dyDescent="0.3">
      <c r="B480" s="150"/>
      <c r="C480" s="150"/>
      <c r="D480" s="150"/>
      <c r="E480" s="150"/>
      <c r="F480" s="150"/>
      <c r="J480" s="151"/>
      <c r="K480" s="151"/>
      <c r="L480" s="151"/>
    </row>
    <row r="481" spans="2:12" ht="16.5" customHeight="1" x14ac:dyDescent="0.3">
      <c r="B481" s="150"/>
      <c r="C481" s="150"/>
      <c r="D481" s="150"/>
      <c r="E481" s="150"/>
      <c r="F481" s="150"/>
      <c r="J481" s="151"/>
      <c r="K481" s="151"/>
      <c r="L481" s="151"/>
    </row>
    <row r="482" spans="2:12" ht="16.5" customHeight="1" x14ac:dyDescent="0.3">
      <c r="B482" s="150"/>
      <c r="C482" s="150"/>
      <c r="D482" s="150"/>
      <c r="E482" s="150"/>
      <c r="F482" s="150"/>
      <c r="J482" s="151"/>
      <c r="K482" s="151"/>
      <c r="L482" s="151"/>
    </row>
    <row r="483" spans="2:12" ht="16.5" customHeight="1" x14ac:dyDescent="0.3">
      <c r="B483" s="150"/>
      <c r="C483" s="150"/>
      <c r="D483" s="150"/>
      <c r="E483" s="150"/>
      <c r="F483" s="150"/>
      <c r="J483" s="151"/>
      <c r="K483" s="151"/>
      <c r="L483" s="151"/>
    </row>
    <row r="484" spans="2:12" ht="16.5" customHeight="1" x14ac:dyDescent="0.3">
      <c r="B484" s="150"/>
      <c r="C484" s="150"/>
      <c r="D484" s="150"/>
      <c r="E484" s="150"/>
      <c r="F484" s="150"/>
      <c r="J484" s="151"/>
      <c r="K484" s="151"/>
      <c r="L484" s="151"/>
    </row>
    <row r="485" spans="2:12" ht="16.5" customHeight="1" x14ac:dyDescent="0.3">
      <c r="B485" s="150"/>
      <c r="C485" s="150"/>
      <c r="D485" s="150"/>
      <c r="E485" s="150"/>
      <c r="F485" s="150"/>
      <c r="J485" s="151"/>
      <c r="K485" s="151"/>
      <c r="L485" s="151"/>
    </row>
    <row r="486" spans="2:12" ht="16.5" customHeight="1" x14ac:dyDescent="0.3">
      <c r="B486" s="150"/>
      <c r="C486" s="150"/>
      <c r="D486" s="150"/>
      <c r="E486" s="150"/>
      <c r="F486" s="150"/>
      <c r="J486" s="151"/>
      <c r="K486" s="151"/>
      <c r="L486" s="151"/>
    </row>
    <row r="487" spans="2:12" ht="16.5" customHeight="1" x14ac:dyDescent="0.3">
      <c r="B487" s="150"/>
      <c r="C487" s="150"/>
      <c r="D487" s="150"/>
      <c r="E487" s="150"/>
      <c r="F487" s="150"/>
      <c r="J487" s="151"/>
      <c r="K487" s="151"/>
      <c r="L487" s="151"/>
    </row>
    <row r="488" spans="2:12" ht="16.5" customHeight="1" x14ac:dyDescent="0.3">
      <c r="B488" s="150"/>
      <c r="C488" s="150"/>
      <c r="D488" s="150"/>
      <c r="E488" s="150"/>
      <c r="F488" s="150"/>
      <c r="J488" s="151"/>
      <c r="K488" s="151"/>
      <c r="L488" s="151"/>
    </row>
    <row r="489" spans="2:12" ht="16.5" customHeight="1" x14ac:dyDescent="0.3">
      <c r="B489" s="150"/>
      <c r="C489" s="150"/>
      <c r="D489" s="150"/>
      <c r="E489" s="150"/>
      <c r="F489" s="150"/>
      <c r="J489" s="151"/>
      <c r="K489" s="151"/>
      <c r="L489" s="151"/>
    </row>
    <row r="490" spans="2:12" ht="16.5" customHeight="1" x14ac:dyDescent="0.3">
      <c r="B490" s="150"/>
      <c r="C490" s="150"/>
      <c r="D490" s="150"/>
      <c r="E490" s="150"/>
      <c r="F490" s="150"/>
      <c r="J490" s="151"/>
      <c r="K490" s="151"/>
      <c r="L490" s="151"/>
    </row>
    <row r="491" spans="2:12" ht="16.5" customHeight="1" x14ac:dyDescent="0.3">
      <c r="B491" s="150"/>
      <c r="C491" s="150"/>
      <c r="D491" s="150"/>
      <c r="E491" s="150"/>
      <c r="F491" s="150"/>
      <c r="J491" s="151"/>
      <c r="K491" s="151"/>
      <c r="L491" s="151"/>
    </row>
    <row r="492" spans="2:12" ht="16.5" customHeight="1" x14ac:dyDescent="0.3">
      <c r="B492" s="150"/>
      <c r="C492" s="150"/>
      <c r="D492" s="150"/>
      <c r="E492" s="150"/>
      <c r="F492" s="150"/>
      <c r="J492" s="151"/>
      <c r="K492" s="151"/>
      <c r="L492" s="151"/>
    </row>
    <row r="493" spans="2:12" ht="16.5" customHeight="1" x14ac:dyDescent="0.3">
      <c r="B493" s="150"/>
      <c r="C493" s="150"/>
      <c r="D493" s="150"/>
      <c r="E493" s="150"/>
      <c r="F493" s="150"/>
      <c r="J493" s="151"/>
      <c r="K493" s="151"/>
      <c r="L493" s="151"/>
    </row>
    <row r="494" spans="2:12" ht="16.5" customHeight="1" x14ac:dyDescent="0.3">
      <c r="B494" s="150"/>
      <c r="C494" s="150"/>
      <c r="D494" s="150"/>
      <c r="E494" s="150"/>
      <c r="F494" s="150"/>
      <c r="J494" s="151"/>
      <c r="K494" s="151"/>
      <c r="L494" s="151"/>
    </row>
    <row r="495" spans="2:12" ht="16.5" customHeight="1" x14ac:dyDescent="0.3">
      <c r="B495" s="150"/>
      <c r="C495" s="150"/>
      <c r="D495" s="150"/>
      <c r="E495" s="150"/>
      <c r="F495" s="150"/>
      <c r="J495" s="151"/>
      <c r="K495" s="151"/>
      <c r="L495" s="151"/>
    </row>
    <row r="496" spans="2:12" ht="16.5" customHeight="1" x14ac:dyDescent="0.3">
      <c r="B496" s="150"/>
      <c r="C496" s="150"/>
      <c r="D496" s="150"/>
      <c r="E496" s="150"/>
      <c r="F496" s="150"/>
      <c r="J496" s="151"/>
      <c r="K496" s="151"/>
      <c r="L496" s="151"/>
    </row>
    <row r="497" spans="2:12" ht="16.5" customHeight="1" x14ac:dyDescent="0.3">
      <c r="B497" s="150"/>
      <c r="C497" s="150"/>
      <c r="D497" s="150"/>
      <c r="E497" s="150"/>
      <c r="F497" s="150"/>
      <c r="J497" s="151"/>
      <c r="K497" s="151"/>
      <c r="L497" s="151"/>
    </row>
    <row r="498" spans="2:12" ht="16.5" customHeight="1" x14ac:dyDescent="0.3">
      <c r="B498" s="150"/>
      <c r="C498" s="150"/>
      <c r="D498" s="150"/>
      <c r="E498" s="150"/>
      <c r="F498" s="150"/>
      <c r="J498" s="151"/>
      <c r="K498" s="151"/>
      <c r="L498" s="151"/>
    </row>
    <row r="499" spans="2:12" ht="16.5" customHeight="1" x14ac:dyDescent="0.3">
      <c r="B499" s="150"/>
      <c r="C499" s="150"/>
      <c r="D499" s="150"/>
      <c r="E499" s="150"/>
      <c r="F499" s="150"/>
      <c r="J499" s="151"/>
      <c r="K499" s="151"/>
      <c r="L499" s="151"/>
    </row>
    <row r="500" spans="2:12" ht="16.5" customHeight="1" x14ac:dyDescent="0.3">
      <c r="B500" s="150"/>
      <c r="C500" s="150"/>
      <c r="D500" s="150"/>
      <c r="E500" s="150"/>
      <c r="F500" s="150"/>
      <c r="J500" s="151"/>
      <c r="K500" s="151"/>
      <c r="L500" s="151"/>
    </row>
    <row r="501" spans="2:12" ht="16.5" customHeight="1" x14ac:dyDescent="0.3">
      <c r="B501" s="150"/>
      <c r="C501" s="150"/>
      <c r="D501" s="150"/>
      <c r="E501" s="150"/>
      <c r="F501" s="150"/>
      <c r="J501" s="151"/>
      <c r="K501" s="151"/>
      <c r="L501" s="151"/>
    </row>
    <row r="502" spans="2:12" ht="16.5" customHeight="1" x14ac:dyDescent="0.3">
      <c r="B502" s="150"/>
      <c r="C502" s="150"/>
      <c r="D502" s="150"/>
      <c r="E502" s="150"/>
      <c r="F502" s="150"/>
      <c r="J502" s="151"/>
      <c r="K502" s="151"/>
      <c r="L502" s="151"/>
    </row>
    <row r="503" spans="2:12" ht="16.5" customHeight="1" x14ac:dyDescent="0.3">
      <c r="B503" s="150"/>
      <c r="C503" s="150"/>
      <c r="D503" s="150"/>
      <c r="E503" s="150"/>
      <c r="F503" s="150"/>
      <c r="J503" s="151"/>
      <c r="K503" s="151"/>
      <c r="L503" s="151"/>
    </row>
    <row r="504" spans="2:12" ht="16.5" customHeight="1" x14ac:dyDescent="0.3">
      <c r="B504" s="150"/>
      <c r="C504" s="150"/>
      <c r="D504" s="150"/>
      <c r="E504" s="150"/>
      <c r="F504" s="150"/>
      <c r="J504" s="151"/>
      <c r="K504" s="151"/>
      <c r="L504" s="151"/>
    </row>
    <row r="505" spans="2:12" ht="16.5" customHeight="1" x14ac:dyDescent="0.3">
      <c r="B505" s="150"/>
      <c r="C505" s="150"/>
      <c r="D505" s="150"/>
      <c r="E505" s="150"/>
      <c r="F505" s="150"/>
      <c r="J505" s="151"/>
      <c r="K505" s="151"/>
      <c r="L505" s="151"/>
    </row>
    <row r="506" spans="2:12" ht="16.5" customHeight="1" x14ac:dyDescent="0.3">
      <c r="B506" s="150"/>
      <c r="C506" s="150"/>
      <c r="D506" s="150"/>
      <c r="E506" s="150"/>
      <c r="F506" s="150"/>
      <c r="J506" s="151"/>
      <c r="K506" s="151"/>
      <c r="L506" s="151"/>
    </row>
    <row r="507" spans="2:12" ht="16.5" customHeight="1" x14ac:dyDescent="0.3">
      <c r="B507" s="150"/>
      <c r="C507" s="150"/>
      <c r="D507" s="150"/>
      <c r="E507" s="150"/>
      <c r="F507" s="150"/>
      <c r="J507" s="151"/>
      <c r="K507" s="151"/>
      <c r="L507" s="151"/>
    </row>
    <row r="508" spans="2:12" ht="16.5" customHeight="1" x14ac:dyDescent="0.3">
      <c r="B508" s="150"/>
      <c r="C508" s="150"/>
      <c r="D508" s="150"/>
      <c r="E508" s="150"/>
      <c r="F508" s="150"/>
      <c r="J508" s="151"/>
      <c r="K508" s="151"/>
      <c r="L508" s="151"/>
    </row>
    <row r="509" spans="2:12" ht="16.5" customHeight="1" x14ac:dyDescent="0.3">
      <c r="B509" s="150"/>
      <c r="C509" s="150"/>
      <c r="D509" s="150"/>
      <c r="E509" s="150"/>
      <c r="F509" s="150"/>
      <c r="J509" s="151"/>
      <c r="K509" s="151"/>
      <c r="L509" s="151"/>
    </row>
    <row r="510" spans="2:12" ht="16.5" customHeight="1" x14ac:dyDescent="0.3">
      <c r="B510" s="150"/>
      <c r="C510" s="150"/>
      <c r="D510" s="150"/>
      <c r="E510" s="150"/>
      <c r="F510" s="150"/>
      <c r="J510" s="151"/>
      <c r="K510" s="151"/>
      <c r="L510" s="151"/>
    </row>
    <row r="511" spans="2:12" ht="16.5" customHeight="1" x14ac:dyDescent="0.3">
      <c r="B511" s="150"/>
      <c r="C511" s="150"/>
      <c r="D511" s="150"/>
      <c r="E511" s="150"/>
      <c r="F511" s="150"/>
      <c r="J511" s="151"/>
      <c r="K511" s="151"/>
      <c r="L511" s="151"/>
    </row>
    <row r="512" spans="2:12" ht="16.5" customHeight="1" x14ac:dyDescent="0.3">
      <c r="B512" s="150"/>
      <c r="C512" s="150"/>
      <c r="D512" s="150"/>
      <c r="E512" s="150"/>
      <c r="F512" s="150"/>
      <c r="J512" s="151"/>
      <c r="K512" s="151"/>
      <c r="L512" s="151"/>
    </row>
    <row r="513" spans="2:12" ht="16.5" customHeight="1" x14ac:dyDescent="0.3">
      <c r="B513" s="150"/>
      <c r="C513" s="150"/>
      <c r="D513" s="150"/>
      <c r="E513" s="150"/>
      <c r="F513" s="150"/>
      <c r="J513" s="151"/>
      <c r="K513" s="151"/>
      <c r="L513" s="151"/>
    </row>
    <row r="514" spans="2:12" ht="16.5" customHeight="1" x14ac:dyDescent="0.3">
      <c r="B514" s="150"/>
      <c r="C514" s="150"/>
      <c r="D514" s="150"/>
      <c r="E514" s="150"/>
      <c r="F514" s="150"/>
      <c r="J514" s="151"/>
      <c r="K514" s="151"/>
      <c r="L514" s="151"/>
    </row>
    <row r="515" spans="2:12" ht="16.5" customHeight="1" x14ac:dyDescent="0.3">
      <c r="B515" s="150"/>
      <c r="C515" s="150"/>
      <c r="D515" s="150"/>
      <c r="E515" s="150"/>
      <c r="F515" s="150"/>
      <c r="J515" s="151"/>
      <c r="K515" s="151"/>
      <c r="L515" s="151"/>
    </row>
    <row r="516" spans="2:12" ht="16.5" customHeight="1" x14ac:dyDescent="0.3">
      <c r="B516" s="150"/>
      <c r="C516" s="150"/>
      <c r="D516" s="150"/>
      <c r="E516" s="150"/>
      <c r="F516" s="150"/>
      <c r="J516" s="151"/>
      <c r="K516" s="151"/>
      <c r="L516" s="151"/>
    </row>
    <row r="517" spans="2:12" ht="16.5" customHeight="1" x14ac:dyDescent="0.3">
      <c r="B517" s="150"/>
      <c r="C517" s="150"/>
      <c r="D517" s="150"/>
      <c r="E517" s="150"/>
      <c r="F517" s="150"/>
      <c r="J517" s="151"/>
      <c r="K517" s="151"/>
      <c r="L517" s="151"/>
    </row>
    <row r="518" spans="2:12" ht="16.5" customHeight="1" x14ac:dyDescent="0.3">
      <c r="B518" s="150"/>
      <c r="C518" s="150"/>
      <c r="D518" s="150"/>
      <c r="E518" s="150"/>
      <c r="F518" s="150"/>
      <c r="J518" s="151"/>
      <c r="K518" s="151"/>
      <c r="L518" s="151"/>
    </row>
    <row r="519" spans="2:12" ht="16.5" customHeight="1" x14ac:dyDescent="0.3">
      <c r="B519" s="150"/>
      <c r="C519" s="150"/>
      <c r="D519" s="150"/>
      <c r="E519" s="150"/>
      <c r="F519" s="150"/>
      <c r="J519" s="151"/>
      <c r="K519" s="151"/>
      <c r="L519" s="151"/>
    </row>
    <row r="520" spans="2:12" ht="16.5" customHeight="1" x14ac:dyDescent="0.3">
      <c r="B520" s="150"/>
      <c r="C520" s="150"/>
      <c r="D520" s="150"/>
      <c r="E520" s="150"/>
      <c r="F520" s="150"/>
      <c r="J520" s="151"/>
      <c r="K520" s="151"/>
      <c r="L520" s="151"/>
    </row>
    <row r="521" spans="2:12" ht="16.5" customHeight="1" x14ac:dyDescent="0.3">
      <c r="B521" s="150"/>
      <c r="C521" s="150"/>
      <c r="D521" s="150"/>
      <c r="E521" s="150"/>
      <c r="F521" s="150"/>
      <c r="J521" s="151"/>
      <c r="K521" s="151"/>
      <c r="L521" s="151"/>
    </row>
    <row r="522" spans="2:12" ht="16.5" customHeight="1" x14ac:dyDescent="0.3">
      <c r="B522" s="150"/>
      <c r="C522" s="150"/>
      <c r="D522" s="150"/>
      <c r="E522" s="150"/>
      <c r="F522" s="150"/>
      <c r="J522" s="151"/>
      <c r="K522" s="151"/>
      <c r="L522" s="151"/>
    </row>
    <row r="523" spans="2:12" ht="16.5" customHeight="1" x14ac:dyDescent="0.3">
      <c r="B523" s="150"/>
      <c r="C523" s="150"/>
      <c r="D523" s="150"/>
      <c r="E523" s="150"/>
      <c r="F523" s="150"/>
      <c r="J523" s="151"/>
      <c r="K523" s="151"/>
      <c r="L523" s="151"/>
    </row>
    <row r="524" spans="2:12" ht="16.5" customHeight="1" x14ac:dyDescent="0.3">
      <c r="B524" s="150"/>
      <c r="C524" s="150"/>
      <c r="D524" s="150"/>
      <c r="E524" s="150"/>
      <c r="F524" s="150"/>
      <c r="J524" s="151"/>
      <c r="K524" s="151"/>
      <c r="L524" s="151"/>
    </row>
    <row r="525" spans="2:12" ht="16.5" customHeight="1" x14ac:dyDescent="0.3">
      <c r="B525" s="150"/>
      <c r="C525" s="150"/>
      <c r="D525" s="150"/>
      <c r="E525" s="150"/>
      <c r="F525" s="150"/>
      <c r="J525" s="151"/>
      <c r="K525" s="151"/>
      <c r="L525" s="151"/>
    </row>
    <row r="526" spans="2:12" ht="16.5" customHeight="1" x14ac:dyDescent="0.3">
      <c r="B526" s="150"/>
      <c r="C526" s="150"/>
      <c r="D526" s="150"/>
      <c r="E526" s="150"/>
      <c r="F526" s="150"/>
      <c r="J526" s="151"/>
      <c r="K526" s="151"/>
      <c r="L526" s="151"/>
    </row>
    <row r="527" spans="2:12" ht="16.5" customHeight="1" x14ac:dyDescent="0.3">
      <c r="B527" s="150"/>
      <c r="C527" s="150"/>
      <c r="D527" s="150"/>
      <c r="E527" s="150"/>
      <c r="F527" s="150"/>
      <c r="J527" s="151"/>
      <c r="K527" s="151"/>
      <c r="L527" s="151"/>
    </row>
    <row r="528" spans="2:12" ht="16.5" customHeight="1" x14ac:dyDescent="0.3">
      <c r="B528" s="150"/>
      <c r="C528" s="150"/>
      <c r="D528" s="150"/>
      <c r="E528" s="150"/>
      <c r="F528" s="150"/>
      <c r="J528" s="151"/>
      <c r="K528" s="151"/>
      <c r="L528" s="151"/>
    </row>
    <row r="529" spans="2:12" ht="16.5" customHeight="1" x14ac:dyDescent="0.3">
      <c r="B529" s="150"/>
      <c r="C529" s="150"/>
      <c r="D529" s="150"/>
      <c r="E529" s="150"/>
      <c r="F529" s="150"/>
      <c r="J529" s="151"/>
      <c r="K529" s="151"/>
      <c r="L529" s="151"/>
    </row>
    <row r="530" spans="2:12" ht="16.5" customHeight="1" x14ac:dyDescent="0.3">
      <c r="B530" s="150"/>
      <c r="C530" s="150"/>
      <c r="D530" s="150"/>
      <c r="E530" s="150"/>
      <c r="F530" s="150"/>
      <c r="J530" s="151"/>
      <c r="K530" s="151"/>
      <c r="L530" s="151"/>
    </row>
    <row r="531" spans="2:12" ht="16.5" customHeight="1" x14ac:dyDescent="0.3">
      <c r="B531" s="150"/>
      <c r="C531" s="150"/>
      <c r="D531" s="150"/>
      <c r="E531" s="150"/>
      <c r="F531" s="150"/>
      <c r="J531" s="151"/>
      <c r="K531" s="151"/>
      <c r="L531" s="151"/>
    </row>
    <row r="532" spans="2:12" ht="16.5" customHeight="1" x14ac:dyDescent="0.3">
      <c r="B532" s="150"/>
      <c r="C532" s="150"/>
      <c r="D532" s="150"/>
      <c r="E532" s="150"/>
      <c r="F532" s="150"/>
      <c r="J532" s="151"/>
      <c r="K532" s="151"/>
      <c r="L532" s="151"/>
    </row>
    <row r="533" spans="2:12" ht="16.5" customHeight="1" x14ac:dyDescent="0.3">
      <c r="B533" s="150"/>
      <c r="C533" s="150"/>
      <c r="D533" s="150"/>
      <c r="E533" s="150"/>
      <c r="F533" s="150"/>
      <c r="J533" s="151"/>
      <c r="K533" s="151"/>
      <c r="L533" s="151"/>
    </row>
    <row r="534" spans="2:12" ht="16.5" customHeight="1" x14ac:dyDescent="0.3">
      <c r="B534" s="150"/>
      <c r="C534" s="150"/>
      <c r="D534" s="150"/>
      <c r="E534" s="150"/>
      <c r="F534" s="150"/>
      <c r="J534" s="151"/>
      <c r="K534" s="151"/>
      <c r="L534" s="151"/>
    </row>
    <row r="535" spans="2:12" ht="16.5" customHeight="1" x14ac:dyDescent="0.3">
      <c r="B535" s="150"/>
      <c r="C535" s="150"/>
      <c r="D535" s="150"/>
      <c r="E535" s="150"/>
      <c r="F535" s="150"/>
      <c r="J535" s="151"/>
      <c r="K535" s="151"/>
      <c r="L535" s="151"/>
    </row>
    <row r="536" spans="2:12" ht="16.5" customHeight="1" x14ac:dyDescent="0.3">
      <c r="B536" s="150"/>
      <c r="C536" s="150"/>
      <c r="D536" s="150"/>
      <c r="E536" s="150"/>
      <c r="F536" s="150"/>
      <c r="J536" s="151"/>
      <c r="K536" s="151"/>
      <c r="L536" s="151"/>
    </row>
    <row r="537" spans="2:12" ht="16.5" customHeight="1" x14ac:dyDescent="0.3">
      <c r="B537" s="150"/>
      <c r="C537" s="150"/>
      <c r="D537" s="150"/>
      <c r="E537" s="150"/>
      <c r="F537" s="150"/>
      <c r="J537" s="151"/>
      <c r="K537" s="151"/>
      <c r="L537" s="151"/>
    </row>
    <row r="538" spans="2:12" ht="16.5" customHeight="1" x14ac:dyDescent="0.3">
      <c r="B538" s="150"/>
      <c r="C538" s="150"/>
      <c r="D538" s="150"/>
      <c r="E538" s="150"/>
      <c r="F538" s="150"/>
      <c r="J538" s="151"/>
      <c r="K538" s="151"/>
      <c r="L538" s="151"/>
    </row>
    <row r="539" spans="2:12" ht="16.5" customHeight="1" x14ac:dyDescent="0.3">
      <c r="B539" s="150"/>
      <c r="C539" s="150"/>
      <c r="D539" s="150"/>
      <c r="E539" s="150"/>
      <c r="F539" s="150"/>
      <c r="J539" s="151"/>
      <c r="K539" s="151"/>
      <c r="L539" s="151"/>
    </row>
    <row r="540" spans="2:12" ht="16.5" customHeight="1" x14ac:dyDescent="0.3">
      <c r="B540" s="150"/>
      <c r="C540" s="150"/>
      <c r="D540" s="150"/>
      <c r="E540" s="150"/>
      <c r="F540" s="150"/>
      <c r="J540" s="151"/>
      <c r="K540" s="151"/>
      <c r="L540" s="151"/>
    </row>
    <row r="541" spans="2:12" ht="16.5" customHeight="1" x14ac:dyDescent="0.3">
      <c r="B541" s="150"/>
      <c r="C541" s="150"/>
      <c r="D541" s="150"/>
      <c r="E541" s="150"/>
      <c r="F541" s="150"/>
      <c r="J541" s="151"/>
      <c r="K541" s="151"/>
      <c r="L541" s="151"/>
    </row>
    <row r="542" spans="2:12" ht="16.5" customHeight="1" x14ac:dyDescent="0.3">
      <c r="B542" s="150"/>
      <c r="C542" s="150"/>
      <c r="D542" s="150"/>
      <c r="E542" s="150"/>
      <c r="F542" s="150"/>
      <c r="J542" s="151"/>
      <c r="K542" s="151"/>
      <c r="L542" s="151"/>
    </row>
    <row r="543" spans="2:12" ht="16.5" customHeight="1" x14ac:dyDescent="0.3">
      <c r="B543" s="150"/>
      <c r="C543" s="150"/>
      <c r="D543" s="150"/>
      <c r="E543" s="150"/>
      <c r="F543" s="150"/>
      <c r="J543" s="151"/>
      <c r="K543" s="151"/>
      <c r="L543" s="151"/>
    </row>
    <row r="544" spans="2:12" ht="16.5" customHeight="1" x14ac:dyDescent="0.3">
      <c r="B544" s="150"/>
      <c r="C544" s="150"/>
      <c r="D544" s="150"/>
      <c r="E544" s="150"/>
      <c r="F544" s="150"/>
      <c r="J544" s="151"/>
      <c r="K544" s="151"/>
      <c r="L544" s="151"/>
    </row>
    <row r="545" spans="2:12" ht="16.5" customHeight="1" x14ac:dyDescent="0.3">
      <c r="B545" s="150"/>
      <c r="C545" s="150"/>
      <c r="D545" s="150"/>
      <c r="E545" s="150"/>
      <c r="F545" s="150"/>
      <c r="J545" s="151"/>
      <c r="K545" s="151"/>
      <c r="L545" s="151"/>
    </row>
    <row r="546" spans="2:12" ht="16.5" customHeight="1" x14ac:dyDescent="0.3">
      <c r="B546" s="150"/>
      <c r="C546" s="150"/>
      <c r="D546" s="150"/>
      <c r="E546" s="150"/>
      <c r="F546" s="150"/>
      <c r="J546" s="151"/>
      <c r="K546" s="151"/>
      <c r="L546" s="151"/>
    </row>
    <row r="547" spans="2:12" ht="16.5" customHeight="1" x14ac:dyDescent="0.3">
      <c r="B547" s="150"/>
      <c r="C547" s="150"/>
      <c r="D547" s="150"/>
      <c r="E547" s="150"/>
      <c r="F547" s="150"/>
      <c r="J547" s="151"/>
      <c r="K547" s="151"/>
      <c r="L547" s="151"/>
    </row>
    <row r="548" spans="2:12" ht="16.5" customHeight="1" x14ac:dyDescent="0.3">
      <c r="B548" s="150"/>
      <c r="C548" s="150"/>
      <c r="D548" s="150"/>
      <c r="E548" s="150"/>
      <c r="F548" s="150"/>
      <c r="J548" s="151"/>
      <c r="K548" s="151"/>
      <c r="L548" s="151"/>
    </row>
    <row r="549" spans="2:12" ht="16.5" customHeight="1" x14ac:dyDescent="0.3">
      <c r="B549" s="150"/>
      <c r="C549" s="150"/>
      <c r="D549" s="150"/>
      <c r="E549" s="150"/>
      <c r="F549" s="150"/>
      <c r="J549" s="151"/>
      <c r="K549" s="151"/>
      <c r="L549" s="151"/>
    </row>
    <row r="550" spans="2:12" ht="16.5" customHeight="1" x14ac:dyDescent="0.3">
      <c r="B550" s="150"/>
      <c r="C550" s="150"/>
      <c r="D550" s="150"/>
      <c r="E550" s="150"/>
      <c r="F550" s="150"/>
      <c r="J550" s="151"/>
      <c r="K550" s="151"/>
      <c r="L550" s="151"/>
    </row>
    <row r="551" spans="2:12" ht="16.5" customHeight="1" x14ac:dyDescent="0.3">
      <c r="B551" s="150"/>
      <c r="C551" s="150"/>
      <c r="D551" s="150"/>
      <c r="E551" s="150"/>
      <c r="F551" s="150"/>
      <c r="J551" s="151"/>
      <c r="K551" s="151"/>
      <c r="L551" s="151"/>
    </row>
    <row r="552" spans="2:12" ht="16.5" customHeight="1" x14ac:dyDescent="0.3">
      <c r="B552" s="150"/>
      <c r="C552" s="150"/>
      <c r="D552" s="150"/>
      <c r="E552" s="150"/>
      <c r="F552" s="150"/>
      <c r="J552" s="151"/>
      <c r="K552" s="151"/>
      <c r="L552" s="151"/>
    </row>
    <row r="553" spans="2:12" ht="16.5" customHeight="1" x14ac:dyDescent="0.3">
      <c r="B553" s="150"/>
      <c r="C553" s="150"/>
      <c r="D553" s="150"/>
      <c r="E553" s="150"/>
      <c r="F553" s="150"/>
      <c r="J553" s="151"/>
      <c r="K553" s="151"/>
      <c r="L553" s="151"/>
    </row>
    <row r="554" spans="2:12" ht="16.5" customHeight="1" x14ac:dyDescent="0.3">
      <c r="B554" s="150"/>
      <c r="C554" s="150"/>
      <c r="D554" s="150"/>
      <c r="E554" s="150"/>
      <c r="F554" s="150"/>
      <c r="J554" s="151"/>
      <c r="K554" s="151"/>
      <c r="L554" s="151"/>
    </row>
    <row r="555" spans="2:12" ht="16.5" customHeight="1" x14ac:dyDescent="0.3">
      <c r="B555" s="150"/>
      <c r="C555" s="150"/>
      <c r="D555" s="150"/>
      <c r="E555" s="150"/>
      <c r="F555" s="150"/>
      <c r="J555" s="151"/>
      <c r="K555" s="151"/>
      <c r="L555" s="151"/>
    </row>
    <row r="556" spans="2:12" ht="16.5" customHeight="1" x14ac:dyDescent="0.3">
      <c r="B556" s="150"/>
      <c r="C556" s="150"/>
      <c r="D556" s="150"/>
      <c r="E556" s="150"/>
      <c r="F556" s="150"/>
      <c r="J556" s="151"/>
      <c r="K556" s="151"/>
      <c r="L556" s="151"/>
    </row>
    <row r="557" spans="2:12" ht="16.5" customHeight="1" x14ac:dyDescent="0.3">
      <c r="B557" s="150"/>
      <c r="C557" s="150"/>
      <c r="D557" s="150"/>
      <c r="E557" s="150"/>
      <c r="F557" s="150"/>
      <c r="J557" s="151"/>
      <c r="K557" s="151"/>
      <c r="L557" s="151"/>
    </row>
    <row r="558" spans="2:12" ht="16.5" customHeight="1" x14ac:dyDescent="0.3">
      <c r="B558" s="150"/>
      <c r="C558" s="150"/>
      <c r="D558" s="150"/>
      <c r="E558" s="150"/>
      <c r="F558" s="150"/>
      <c r="J558" s="151"/>
      <c r="K558" s="151"/>
      <c r="L558" s="151"/>
    </row>
    <row r="559" spans="2:12" ht="16.5" customHeight="1" x14ac:dyDescent="0.3">
      <c r="B559" s="150"/>
      <c r="C559" s="150"/>
      <c r="D559" s="150"/>
      <c r="E559" s="150"/>
      <c r="F559" s="150"/>
      <c r="J559" s="151"/>
      <c r="K559" s="151"/>
      <c r="L559" s="151"/>
    </row>
    <row r="560" spans="2:12" ht="16.5" customHeight="1" x14ac:dyDescent="0.3">
      <c r="B560" s="150"/>
      <c r="C560" s="150"/>
      <c r="D560" s="150"/>
      <c r="E560" s="150"/>
      <c r="F560" s="150"/>
      <c r="J560" s="151"/>
      <c r="K560" s="151"/>
      <c r="L560" s="151"/>
    </row>
    <row r="561" spans="2:12" ht="16.5" customHeight="1" x14ac:dyDescent="0.3">
      <c r="B561" s="150"/>
      <c r="C561" s="150"/>
      <c r="D561" s="150"/>
      <c r="E561" s="150"/>
      <c r="F561" s="150"/>
      <c r="J561" s="151"/>
      <c r="K561" s="151"/>
      <c r="L561" s="151"/>
    </row>
    <row r="562" spans="2:12" ht="16.5" customHeight="1" x14ac:dyDescent="0.3">
      <c r="B562" s="150"/>
      <c r="C562" s="150"/>
      <c r="D562" s="150"/>
      <c r="E562" s="150"/>
      <c r="F562" s="150"/>
      <c r="J562" s="151"/>
      <c r="K562" s="151"/>
      <c r="L562" s="151"/>
    </row>
    <row r="563" spans="2:12" ht="16.5" customHeight="1" x14ac:dyDescent="0.3">
      <c r="B563" s="150"/>
      <c r="C563" s="150"/>
      <c r="D563" s="150"/>
      <c r="E563" s="150"/>
      <c r="F563" s="150"/>
      <c r="J563" s="151"/>
      <c r="K563" s="151"/>
      <c r="L563" s="151"/>
    </row>
    <row r="564" spans="2:12" ht="16.5" customHeight="1" x14ac:dyDescent="0.3">
      <c r="B564" s="150"/>
      <c r="C564" s="150"/>
      <c r="D564" s="150"/>
      <c r="E564" s="150"/>
      <c r="F564" s="150"/>
      <c r="J564" s="151"/>
      <c r="K564" s="151"/>
      <c r="L564" s="151"/>
    </row>
    <row r="565" spans="2:12" ht="16.5" customHeight="1" x14ac:dyDescent="0.3">
      <c r="B565" s="150"/>
      <c r="C565" s="150"/>
      <c r="D565" s="150"/>
      <c r="E565" s="150"/>
      <c r="F565" s="150"/>
      <c r="J565" s="151"/>
      <c r="K565" s="151"/>
      <c r="L565" s="151"/>
    </row>
    <row r="566" spans="2:12" ht="16.5" customHeight="1" x14ac:dyDescent="0.3">
      <c r="B566" s="150"/>
      <c r="C566" s="150"/>
      <c r="D566" s="150"/>
      <c r="E566" s="150"/>
      <c r="F566" s="150"/>
      <c r="J566" s="151"/>
      <c r="K566" s="151"/>
      <c r="L566" s="151"/>
    </row>
    <row r="567" spans="2:12" ht="16.5" customHeight="1" x14ac:dyDescent="0.3">
      <c r="B567" s="150"/>
      <c r="C567" s="150"/>
      <c r="D567" s="150"/>
      <c r="E567" s="150"/>
      <c r="F567" s="150"/>
      <c r="J567" s="151"/>
      <c r="K567" s="151"/>
      <c r="L567" s="151"/>
    </row>
    <row r="568" spans="2:12" ht="16.5" customHeight="1" x14ac:dyDescent="0.3">
      <c r="B568" s="150"/>
      <c r="C568" s="150"/>
      <c r="D568" s="150"/>
      <c r="E568" s="150"/>
      <c r="F568" s="150"/>
      <c r="J568" s="151"/>
      <c r="K568" s="151"/>
      <c r="L568" s="151"/>
    </row>
    <row r="569" spans="2:12" ht="16.5" customHeight="1" x14ac:dyDescent="0.3">
      <c r="B569" s="150"/>
      <c r="C569" s="150"/>
      <c r="D569" s="150"/>
      <c r="E569" s="150"/>
      <c r="F569" s="150"/>
      <c r="J569" s="151"/>
      <c r="K569" s="151"/>
      <c r="L569" s="151"/>
    </row>
    <row r="570" spans="2:12" ht="16.5" customHeight="1" x14ac:dyDescent="0.3">
      <c r="B570" s="150"/>
      <c r="C570" s="150"/>
      <c r="D570" s="150"/>
      <c r="E570" s="150"/>
      <c r="F570" s="150"/>
      <c r="J570" s="151"/>
      <c r="K570" s="151"/>
      <c r="L570" s="151"/>
    </row>
    <row r="571" spans="2:12" ht="16.5" customHeight="1" x14ac:dyDescent="0.3">
      <c r="B571" s="150"/>
      <c r="C571" s="150"/>
      <c r="D571" s="150"/>
      <c r="E571" s="150"/>
      <c r="F571" s="150"/>
      <c r="J571" s="151"/>
      <c r="K571" s="151"/>
      <c r="L571" s="151"/>
    </row>
    <row r="572" spans="2:12" ht="16.5" customHeight="1" x14ac:dyDescent="0.3">
      <c r="B572" s="150"/>
      <c r="C572" s="150"/>
      <c r="D572" s="150"/>
      <c r="E572" s="150"/>
      <c r="F572" s="150"/>
      <c r="J572" s="151"/>
      <c r="K572" s="151"/>
      <c r="L572" s="151"/>
    </row>
    <row r="573" spans="2:12" ht="16.5" customHeight="1" x14ac:dyDescent="0.3">
      <c r="B573" s="150"/>
      <c r="C573" s="150"/>
      <c r="D573" s="150"/>
      <c r="E573" s="150"/>
      <c r="F573" s="150"/>
      <c r="J573" s="151"/>
      <c r="K573" s="151"/>
      <c r="L573" s="151"/>
    </row>
    <row r="574" spans="2:12" ht="16.5" customHeight="1" x14ac:dyDescent="0.3">
      <c r="B574" s="150"/>
      <c r="C574" s="150"/>
      <c r="D574" s="150"/>
      <c r="E574" s="150"/>
      <c r="F574" s="150"/>
      <c r="J574" s="151"/>
      <c r="K574" s="151"/>
      <c r="L574" s="151"/>
    </row>
    <row r="575" spans="2:12" ht="16.5" customHeight="1" x14ac:dyDescent="0.3">
      <c r="B575" s="150"/>
      <c r="C575" s="150"/>
      <c r="D575" s="150"/>
      <c r="E575" s="150"/>
      <c r="F575" s="150"/>
      <c r="J575" s="151"/>
      <c r="K575" s="151"/>
      <c r="L575" s="151"/>
    </row>
    <row r="576" spans="2:12" ht="16.5" customHeight="1" x14ac:dyDescent="0.3">
      <c r="B576" s="150"/>
      <c r="C576" s="150"/>
      <c r="D576" s="150"/>
      <c r="E576" s="150"/>
      <c r="F576" s="150"/>
      <c r="J576" s="151"/>
      <c r="K576" s="151"/>
      <c r="L576" s="151"/>
    </row>
    <row r="577" spans="2:12" ht="16.5" customHeight="1" x14ac:dyDescent="0.3">
      <c r="B577" s="150"/>
      <c r="C577" s="150"/>
      <c r="D577" s="150"/>
      <c r="E577" s="150"/>
      <c r="F577" s="150"/>
      <c r="J577" s="151"/>
      <c r="K577" s="151"/>
      <c r="L577" s="151"/>
    </row>
    <row r="578" spans="2:12" ht="16.5" customHeight="1" x14ac:dyDescent="0.3">
      <c r="B578" s="150"/>
      <c r="C578" s="150"/>
      <c r="D578" s="150"/>
      <c r="E578" s="150"/>
      <c r="F578" s="150"/>
      <c r="J578" s="151"/>
      <c r="K578" s="151"/>
      <c r="L578" s="151"/>
    </row>
    <row r="579" spans="2:12" ht="16.5" customHeight="1" x14ac:dyDescent="0.3">
      <c r="B579" s="150"/>
      <c r="C579" s="150"/>
      <c r="D579" s="150"/>
      <c r="E579" s="150"/>
      <c r="F579" s="150"/>
      <c r="J579" s="151"/>
      <c r="K579" s="151"/>
      <c r="L579" s="151"/>
    </row>
    <row r="580" spans="2:12" ht="16.5" customHeight="1" x14ac:dyDescent="0.3">
      <c r="B580" s="150"/>
      <c r="C580" s="150"/>
      <c r="D580" s="150"/>
      <c r="E580" s="150"/>
      <c r="F580" s="150"/>
      <c r="J580" s="151"/>
      <c r="K580" s="151"/>
      <c r="L580" s="151"/>
    </row>
    <row r="581" spans="2:12" ht="16.5" customHeight="1" x14ac:dyDescent="0.3">
      <c r="B581" s="150"/>
      <c r="C581" s="150"/>
      <c r="D581" s="150"/>
      <c r="E581" s="150"/>
      <c r="F581" s="150"/>
      <c r="J581" s="151"/>
      <c r="K581" s="151"/>
      <c r="L581" s="151"/>
    </row>
    <row r="582" spans="2:12" ht="16.5" customHeight="1" x14ac:dyDescent="0.3">
      <c r="B582" s="150"/>
      <c r="C582" s="150"/>
      <c r="D582" s="150"/>
      <c r="E582" s="150"/>
      <c r="F582" s="150"/>
      <c r="J582" s="151"/>
      <c r="K582" s="151"/>
      <c r="L582" s="151"/>
    </row>
    <row r="583" spans="2:12" ht="16.5" customHeight="1" x14ac:dyDescent="0.3">
      <c r="B583" s="150"/>
      <c r="C583" s="150"/>
      <c r="D583" s="150"/>
      <c r="E583" s="150"/>
      <c r="F583" s="150"/>
      <c r="J583" s="151"/>
      <c r="K583" s="151"/>
      <c r="L583" s="151"/>
    </row>
    <row r="584" spans="2:12" ht="16.5" customHeight="1" x14ac:dyDescent="0.3">
      <c r="B584" s="150"/>
      <c r="C584" s="150"/>
      <c r="D584" s="150"/>
      <c r="E584" s="150"/>
      <c r="F584" s="150"/>
      <c r="J584" s="151"/>
      <c r="K584" s="151"/>
      <c r="L584" s="151"/>
    </row>
    <row r="585" spans="2:12" ht="16.5" customHeight="1" x14ac:dyDescent="0.3">
      <c r="B585" s="150"/>
      <c r="C585" s="150"/>
      <c r="D585" s="150"/>
      <c r="E585" s="150"/>
      <c r="F585" s="150"/>
      <c r="J585" s="151"/>
      <c r="K585" s="151"/>
      <c r="L585" s="151"/>
    </row>
    <row r="586" spans="2:12" ht="16.5" customHeight="1" x14ac:dyDescent="0.3">
      <c r="B586" s="150"/>
      <c r="C586" s="150"/>
      <c r="D586" s="150"/>
      <c r="E586" s="150"/>
      <c r="F586" s="150"/>
      <c r="J586" s="151"/>
      <c r="K586" s="151"/>
      <c r="L586" s="151"/>
    </row>
    <row r="587" spans="2:12" ht="16.5" customHeight="1" x14ac:dyDescent="0.3">
      <c r="B587" s="150"/>
      <c r="C587" s="150"/>
      <c r="D587" s="150"/>
      <c r="E587" s="150"/>
      <c r="F587" s="150"/>
      <c r="J587" s="151"/>
      <c r="K587" s="151"/>
      <c r="L587" s="151"/>
    </row>
    <row r="588" spans="2:12" ht="16.5" customHeight="1" x14ac:dyDescent="0.3">
      <c r="B588" s="150"/>
      <c r="C588" s="150"/>
      <c r="D588" s="150"/>
      <c r="E588" s="150"/>
      <c r="F588" s="150"/>
      <c r="J588" s="151"/>
      <c r="K588" s="151"/>
      <c r="L588" s="151"/>
    </row>
    <row r="589" spans="2:12" ht="16.5" customHeight="1" x14ac:dyDescent="0.3">
      <c r="B589" s="150"/>
      <c r="C589" s="150"/>
      <c r="D589" s="150"/>
      <c r="E589" s="150"/>
      <c r="F589" s="150"/>
      <c r="J589" s="151"/>
      <c r="K589" s="151"/>
      <c r="L589" s="151"/>
    </row>
    <row r="590" spans="2:12" ht="16.5" customHeight="1" x14ac:dyDescent="0.3">
      <c r="B590" s="150"/>
      <c r="C590" s="150"/>
      <c r="D590" s="150"/>
      <c r="E590" s="150"/>
      <c r="F590" s="150"/>
      <c r="J590" s="151"/>
      <c r="K590" s="151"/>
      <c r="L590" s="151"/>
    </row>
    <row r="591" spans="2:12" ht="16.5" customHeight="1" x14ac:dyDescent="0.3">
      <c r="B591" s="150"/>
      <c r="C591" s="150"/>
      <c r="D591" s="150"/>
      <c r="E591" s="150"/>
      <c r="F591" s="150"/>
      <c r="J591" s="151"/>
      <c r="K591" s="151"/>
      <c r="L591" s="151"/>
    </row>
    <row r="592" spans="2:12" ht="16.5" customHeight="1" x14ac:dyDescent="0.3">
      <c r="B592" s="150"/>
      <c r="C592" s="150"/>
      <c r="D592" s="150"/>
      <c r="E592" s="150"/>
      <c r="F592" s="150"/>
      <c r="J592" s="151"/>
      <c r="K592" s="151"/>
      <c r="L592" s="151"/>
    </row>
    <row r="593" spans="2:12" ht="16.5" customHeight="1" x14ac:dyDescent="0.3">
      <c r="B593" s="150"/>
      <c r="C593" s="150"/>
      <c r="D593" s="150"/>
      <c r="E593" s="150"/>
      <c r="F593" s="150"/>
      <c r="J593" s="151"/>
      <c r="K593" s="151"/>
      <c r="L593" s="151"/>
    </row>
    <row r="594" spans="2:12" ht="16.5" customHeight="1" x14ac:dyDescent="0.3">
      <c r="B594" s="150"/>
      <c r="C594" s="150"/>
      <c r="D594" s="150"/>
      <c r="E594" s="150"/>
      <c r="F594" s="150"/>
      <c r="J594" s="151"/>
      <c r="K594" s="151"/>
      <c r="L594" s="151"/>
    </row>
    <row r="595" spans="2:12" ht="16.5" customHeight="1" x14ac:dyDescent="0.3">
      <c r="B595" s="150"/>
      <c r="C595" s="150"/>
      <c r="D595" s="150"/>
      <c r="E595" s="150"/>
      <c r="F595" s="150"/>
      <c r="J595" s="151"/>
      <c r="K595" s="151"/>
      <c r="L595" s="151"/>
    </row>
    <row r="596" spans="2:12" ht="16.5" customHeight="1" x14ac:dyDescent="0.3">
      <c r="B596" s="150"/>
      <c r="C596" s="150"/>
      <c r="D596" s="150"/>
      <c r="E596" s="150"/>
      <c r="F596" s="150"/>
      <c r="J596" s="151"/>
      <c r="K596" s="151"/>
      <c r="L596" s="151"/>
    </row>
    <row r="597" spans="2:12" ht="16.5" customHeight="1" x14ac:dyDescent="0.3">
      <c r="B597" s="150"/>
      <c r="C597" s="150"/>
      <c r="D597" s="150"/>
      <c r="E597" s="150"/>
      <c r="F597" s="150"/>
      <c r="J597" s="151"/>
      <c r="K597" s="151"/>
      <c r="L597" s="151"/>
    </row>
    <row r="598" spans="2:12" ht="16.5" customHeight="1" x14ac:dyDescent="0.3">
      <c r="B598" s="150"/>
      <c r="C598" s="150"/>
      <c r="D598" s="150"/>
      <c r="E598" s="150"/>
      <c r="F598" s="150"/>
      <c r="J598" s="151"/>
      <c r="K598" s="151"/>
      <c r="L598" s="151"/>
    </row>
    <row r="599" spans="2:12" ht="16.5" customHeight="1" x14ac:dyDescent="0.3">
      <c r="B599" s="150"/>
      <c r="C599" s="150"/>
      <c r="D599" s="150"/>
      <c r="E599" s="150"/>
      <c r="F599" s="150"/>
      <c r="J599" s="151"/>
      <c r="K599" s="151"/>
      <c r="L599" s="151"/>
    </row>
    <row r="600" spans="2:12" ht="16.5" customHeight="1" x14ac:dyDescent="0.3">
      <c r="B600" s="150"/>
      <c r="C600" s="150"/>
      <c r="D600" s="150"/>
      <c r="E600" s="150"/>
      <c r="F600" s="150"/>
      <c r="J600" s="151"/>
      <c r="K600" s="151"/>
      <c r="L600" s="151"/>
    </row>
    <row r="601" spans="2:12" ht="16.5" customHeight="1" x14ac:dyDescent="0.3">
      <c r="B601" s="150"/>
      <c r="C601" s="150"/>
      <c r="D601" s="150"/>
      <c r="E601" s="150"/>
      <c r="F601" s="150"/>
      <c r="J601" s="151"/>
      <c r="K601" s="151"/>
      <c r="L601" s="151"/>
    </row>
    <row r="602" spans="2:12" ht="16.5" customHeight="1" x14ac:dyDescent="0.3">
      <c r="B602" s="150"/>
      <c r="C602" s="150"/>
      <c r="D602" s="150"/>
      <c r="E602" s="150"/>
      <c r="F602" s="150"/>
      <c r="J602" s="151"/>
      <c r="K602" s="151"/>
      <c r="L602" s="151"/>
    </row>
    <row r="603" spans="2:12" ht="16.5" customHeight="1" x14ac:dyDescent="0.3">
      <c r="B603" s="150"/>
      <c r="C603" s="150"/>
      <c r="D603" s="150"/>
      <c r="E603" s="150"/>
      <c r="F603" s="150"/>
      <c r="J603" s="151"/>
      <c r="K603" s="151"/>
      <c r="L603" s="151"/>
    </row>
    <row r="604" spans="2:12" ht="16.5" customHeight="1" x14ac:dyDescent="0.3">
      <c r="B604" s="150"/>
      <c r="C604" s="150"/>
      <c r="D604" s="150"/>
      <c r="E604" s="150"/>
      <c r="F604" s="150"/>
      <c r="J604" s="151"/>
      <c r="K604" s="151"/>
      <c r="L604" s="151"/>
    </row>
    <row r="605" spans="2:12" ht="16.5" customHeight="1" x14ac:dyDescent="0.3">
      <c r="B605" s="150"/>
      <c r="C605" s="150"/>
      <c r="D605" s="150"/>
      <c r="E605" s="150"/>
      <c r="F605" s="150"/>
      <c r="J605" s="151"/>
      <c r="K605" s="151"/>
      <c r="L605" s="151"/>
    </row>
    <row r="606" spans="2:12" ht="16.5" customHeight="1" x14ac:dyDescent="0.3">
      <c r="B606" s="150"/>
      <c r="C606" s="150"/>
      <c r="D606" s="150"/>
      <c r="E606" s="150"/>
      <c r="F606" s="150"/>
      <c r="J606" s="151"/>
      <c r="K606" s="151"/>
      <c r="L606" s="151"/>
    </row>
    <row r="607" spans="2:12" ht="16.5" customHeight="1" x14ac:dyDescent="0.3">
      <c r="B607" s="150"/>
      <c r="C607" s="150"/>
      <c r="D607" s="150"/>
      <c r="E607" s="150"/>
      <c r="F607" s="150"/>
      <c r="J607" s="151"/>
      <c r="K607" s="151"/>
      <c r="L607" s="151"/>
    </row>
    <row r="608" spans="2:12" ht="16.5" customHeight="1" x14ac:dyDescent="0.3">
      <c r="B608" s="150"/>
      <c r="C608" s="150"/>
      <c r="D608" s="150"/>
      <c r="E608" s="150"/>
      <c r="F608" s="150"/>
      <c r="J608" s="151"/>
      <c r="K608" s="151"/>
      <c r="L608" s="151"/>
    </row>
    <row r="609" spans="2:12" ht="16.5" customHeight="1" x14ac:dyDescent="0.3">
      <c r="B609" s="150"/>
      <c r="C609" s="150"/>
      <c r="D609" s="150"/>
      <c r="E609" s="150"/>
      <c r="F609" s="150"/>
      <c r="J609" s="151"/>
      <c r="K609" s="151"/>
      <c r="L609" s="151"/>
    </row>
    <row r="610" spans="2:12" ht="16.5" customHeight="1" x14ac:dyDescent="0.3">
      <c r="B610" s="150"/>
      <c r="C610" s="150"/>
      <c r="D610" s="150"/>
      <c r="E610" s="150"/>
      <c r="F610" s="150"/>
      <c r="J610" s="151"/>
      <c r="K610" s="151"/>
      <c r="L610" s="151"/>
    </row>
    <row r="611" spans="2:12" ht="16.5" customHeight="1" x14ac:dyDescent="0.3">
      <c r="B611" s="150"/>
      <c r="C611" s="150"/>
      <c r="D611" s="150"/>
      <c r="E611" s="150"/>
      <c r="F611" s="150"/>
      <c r="J611" s="151"/>
      <c r="K611" s="151"/>
      <c r="L611" s="151"/>
    </row>
    <row r="612" spans="2:12" ht="16.5" customHeight="1" x14ac:dyDescent="0.3">
      <c r="B612" s="150"/>
      <c r="C612" s="150"/>
      <c r="D612" s="150"/>
      <c r="E612" s="150"/>
      <c r="F612" s="150"/>
      <c r="J612" s="151"/>
      <c r="K612" s="151"/>
      <c r="L612" s="151"/>
    </row>
    <row r="613" spans="2:12" ht="16.5" customHeight="1" x14ac:dyDescent="0.3">
      <c r="B613" s="150"/>
      <c r="C613" s="150"/>
      <c r="D613" s="150"/>
      <c r="E613" s="150"/>
      <c r="F613" s="150"/>
      <c r="J613" s="151"/>
      <c r="K613" s="151"/>
      <c r="L613" s="151"/>
    </row>
    <row r="614" spans="2:12" ht="16.5" customHeight="1" x14ac:dyDescent="0.3">
      <c r="B614" s="150"/>
      <c r="C614" s="150"/>
      <c r="D614" s="150"/>
      <c r="E614" s="150"/>
      <c r="F614" s="150"/>
      <c r="J614" s="151"/>
      <c r="K614" s="151"/>
      <c r="L614" s="151"/>
    </row>
    <row r="615" spans="2:12" ht="16.5" customHeight="1" x14ac:dyDescent="0.3">
      <c r="B615" s="150"/>
      <c r="C615" s="150"/>
      <c r="D615" s="150"/>
      <c r="E615" s="150"/>
      <c r="F615" s="150"/>
      <c r="J615" s="151"/>
      <c r="K615" s="151"/>
      <c r="L615" s="151"/>
    </row>
    <row r="616" spans="2:12" ht="16.5" customHeight="1" x14ac:dyDescent="0.3">
      <c r="B616" s="150"/>
      <c r="C616" s="150"/>
      <c r="D616" s="150"/>
      <c r="E616" s="150"/>
      <c r="F616" s="150"/>
      <c r="J616" s="151"/>
      <c r="K616" s="151"/>
      <c r="L616" s="151"/>
    </row>
    <row r="617" spans="2:12" ht="16.5" customHeight="1" x14ac:dyDescent="0.3">
      <c r="B617" s="150"/>
      <c r="C617" s="150"/>
      <c r="D617" s="150"/>
      <c r="E617" s="150"/>
      <c r="F617" s="150"/>
      <c r="J617" s="151"/>
      <c r="K617" s="151"/>
      <c r="L617" s="151"/>
    </row>
    <row r="618" spans="2:12" ht="16.5" customHeight="1" x14ac:dyDescent="0.3">
      <c r="B618" s="150"/>
      <c r="C618" s="150"/>
      <c r="D618" s="150"/>
      <c r="E618" s="150"/>
      <c r="F618" s="150"/>
      <c r="J618" s="151"/>
      <c r="K618" s="151"/>
      <c r="L618" s="151"/>
    </row>
    <row r="619" spans="2:12" ht="16.5" customHeight="1" x14ac:dyDescent="0.3">
      <c r="B619" s="150"/>
      <c r="C619" s="150"/>
      <c r="D619" s="150"/>
      <c r="E619" s="150"/>
      <c r="F619" s="150"/>
      <c r="J619" s="151"/>
      <c r="K619" s="151"/>
      <c r="L619" s="151"/>
    </row>
    <row r="620" spans="2:12" ht="16.5" customHeight="1" x14ac:dyDescent="0.3">
      <c r="B620" s="150"/>
      <c r="C620" s="150"/>
      <c r="D620" s="150"/>
      <c r="E620" s="150"/>
      <c r="F620" s="150"/>
      <c r="J620" s="151"/>
      <c r="K620" s="151"/>
      <c r="L620" s="151"/>
    </row>
    <row r="621" spans="2:12" ht="16.5" customHeight="1" x14ac:dyDescent="0.3">
      <c r="B621" s="150"/>
      <c r="C621" s="150"/>
      <c r="D621" s="150"/>
      <c r="E621" s="150"/>
      <c r="F621" s="150"/>
      <c r="J621" s="151"/>
      <c r="K621" s="151"/>
      <c r="L621" s="151"/>
    </row>
    <row r="622" spans="2:12" ht="16.5" customHeight="1" x14ac:dyDescent="0.3">
      <c r="B622" s="150"/>
      <c r="C622" s="150"/>
      <c r="D622" s="150"/>
      <c r="E622" s="150"/>
      <c r="F622" s="150"/>
      <c r="J622" s="151"/>
      <c r="K622" s="151"/>
      <c r="L622" s="151"/>
    </row>
    <row r="623" spans="2:12" ht="16.5" customHeight="1" x14ac:dyDescent="0.3">
      <c r="B623" s="150"/>
      <c r="C623" s="150"/>
      <c r="D623" s="150"/>
      <c r="E623" s="150"/>
      <c r="F623" s="150"/>
      <c r="J623" s="151"/>
      <c r="K623" s="151"/>
      <c r="L623" s="151"/>
    </row>
    <row r="624" spans="2:12" ht="16.5" customHeight="1" x14ac:dyDescent="0.3">
      <c r="B624" s="150"/>
      <c r="C624" s="150"/>
      <c r="D624" s="150"/>
      <c r="E624" s="150"/>
      <c r="F624" s="150"/>
      <c r="J624" s="151"/>
      <c r="K624" s="151"/>
      <c r="L624" s="151"/>
    </row>
    <row r="625" spans="2:12" ht="16.5" customHeight="1" x14ac:dyDescent="0.3">
      <c r="B625" s="150"/>
      <c r="C625" s="150"/>
      <c r="D625" s="150"/>
      <c r="E625" s="150"/>
      <c r="F625" s="150"/>
      <c r="J625" s="151"/>
      <c r="K625" s="151"/>
      <c r="L625" s="151"/>
    </row>
    <row r="626" spans="2:12" ht="16.5" customHeight="1" x14ac:dyDescent="0.3">
      <c r="B626" s="150"/>
      <c r="C626" s="150"/>
      <c r="D626" s="150"/>
      <c r="E626" s="150"/>
      <c r="F626" s="150"/>
      <c r="J626" s="151"/>
      <c r="K626" s="151"/>
      <c r="L626" s="151"/>
    </row>
    <row r="627" spans="2:12" ht="16.5" customHeight="1" x14ac:dyDescent="0.3">
      <c r="B627" s="150"/>
      <c r="C627" s="150"/>
      <c r="D627" s="150"/>
      <c r="E627" s="150"/>
      <c r="F627" s="150"/>
      <c r="J627" s="151"/>
      <c r="K627" s="151"/>
      <c r="L627" s="151"/>
    </row>
    <row r="628" spans="2:12" ht="16.5" customHeight="1" x14ac:dyDescent="0.3">
      <c r="B628" s="150"/>
      <c r="C628" s="150"/>
      <c r="D628" s="150"/>
      <c r="E628" s="150"/>
      <c r="F628" s="150"/>
      <c r="J628" s="151"/>
      <c r="K628" s="151"/>
      <c r="L628" s="151"/>
    </row>
    <row r="629" spans="2:12" ht="16.5" customHeight="1" x14ac:dyDescent="0.3">
      <c r="B629" s="150"/>
      <c r="C629" s="150"/>
      <c r="D629" s="150"/>
      <c r="E629" s="150"/>
      <c r="F629" s="150"/>
      <c r="J629" s="151"/>
      <c r="K629" s="151"/>
      <c r="L629" s="151"/>
    </row>
    <row r="630" spans="2:12" ht="16.5" customHeight="1" x14ac:dyDescent="0.3">
      <c r="B630" s="150"/>
      <c r="C630" s="150"/>
      <c r="D630" s="150"/>
      <c r="E630" s="150"/>
      <c r="F630" s="150"/>
      <c r="J630" s="151"/>
      <c r="K630" s="151"/>
      <c r="L630" s="151"/>
    </row>
    <row r="631" spans="2:12" ht="16.5" customHeight="1" x14ac:dyDescent="0.3">
      <c r="B631" s="150"/>
      <c r="C631" s="150"/>
      <c r="D631" s="150"/>
      <c r="E631" s="150"/>
      <c r="F631" s="150"/>
      <c r="J631" s="151"/>
      <c r="K631" s="151"/>
      <c r="L631" s="151"/>
    </row>
    <row r="632" spans="2:12" ht="16.5" customHeight="1" x14ac:dyDescent="0.3">
      <c r="B632" s="150"/>
      <c r="C632" s="150"/>
      <c r="D632" s="150"/>
      <c r="E632" s="150"/>
      <c r="F632" s="150"/>
      <c r="J632" s="151"/>
      <c r="K632" s="151"/>
      <c r="L632" s="151"/>
    </row>
    <row r="633" spans="2:12" ht="16.5" customHeight="1" x14ac:dyDescent="0.3">
      <c r="B633" s="150"/>
      <c r="C633" s="150"/>
      <c r="D633" s="150"/>
      <c r="E633" s="150"/>
      <c r="F633" s="150"/>
      <c r="J633" s="151"/>
      <c r="K633" s="151"/>
      <c r="L633" s="151"/>
    </row>
    <row r="634" spans="2:12" ht="16.5" customHeight="1" x14ac:dyDescent="0.3">
      <c r="B634" s="150"/>
      <c r="C634" s="150"/>
      <c r="D634" s="150"/>
      <c r="E634" s="150"/>
      <c r="F634" s="150"/>
      <c r="J634" s="151"/>
      <c r="K634" s="151"/>
      <c r="L634" s="151"/>
    </row>
    <row r="635" spans="2:12" ht="16.5" customHeight="1" x14ac:dyDescent="0.3">
      <c r="B635" s="150"/>
      <c r="C635" s="150"/>
      <c r="D635" s="150"/>
      <c r="E635" s="150"/>
      <c r="F635" s="150"/>
      <c r="J635" s="151"/>
      <c r="K635" s="151"/>
      <c r="L635" s="151"/>
    </row>
    <row r="636" spans="2:12" ht="16.5" customHeight="1" x14ac:dyDescent="0.3">
      <c r="B636" s="150"/>
      <c r="C636" s="150"/>
      <c r="D636" s="150"/>
      <c r="E636" s="150"/>
      <c r="F636" s="150"/>
      <c r="J636" s="151"/>
      <c r="K636" s="151"/>
      <c r="L636" s="151"/>
    </row>
    <row r="637" spans="2:12" ht="16.5" customHeight="1" x14ac:dyDescent="0.3">
      <c r="B637" s="150"/>
      <c r="C637" s="150"/>
      <c r="D637" s="150"/>
      <c r="E637" s="150"/>
      <c r="F637" s="150"/>
      <c r="J637" s="151"/>
      <c r="K637" s="151"/>
      <c r="L637" s="151"/>
    </row>
    <row r="638" spans="2:12" ht="16.5" customHeight="1" x14ac:dyDescent="0.3">
      <c r="B638" s="150"/>
      <c r="C638" s="150"/>
      <c r="D638" s="150"/>
      <c r="E638" s="150"/>
      <c r="F638" s="150"/>
      <c r="J638" s="151"/>
      <c r="K638" s="151"/>
      <c r="L638" s="151"/>
    </row>
    <row r="639" spans="2:12" ht="16.5" customHeight="1" x14ac:dyDescent="0.3">
      <c r="B639" s="150"/>
      <c r="C639" s="150"/>
      <c r="D639" s="150"/>
      <c r="E639" s="150"/>
      <c r="F639" s="150"/>
      <c r="J639" s="151"/>
      <c r="K639" s="151"/>
      <c r="L639" s="151"/>
    </row>
    <row r="640" spans="2:12" ht="16.5" customHeight="1" x14ac:dyDescent="0.3">
      <c r="B640" s="150"/>
      <c r="C640" s="150"/>
      <c r="D640" s="150"/>
      <c r="E640" s="150"/>
      <c r="F640" s="150"/>
      <c r="J640" s="151"/>
      <c r="K640" s="151"/>
      <c r="L640" s="151"/>
    </row>
    <row r="641" spans="2:12" ht="16.5" customHeight="1" x14ac:dyDescent="0.3">
      <c r="B641" s="150"/>
      <c r="C641" s="150"/>
      <c r="D641" s="150"/>
      <c r="E641" s="150"/>
      <c r="F641" s="150"/>
      <c r="J641" s="151"/>
      <c r="K641" s="151"/>
      <c r="L641" s="151"/>
    </row>
    <row r="642" spans="2:12" ht="16.5" customHeight="1" x14ac:dyDescent="0.3">
      <c r="B642" s="150"/>
      <c r="C642" s="150"/>
      <c r="D642" s="150"/>
      <c r="E642" s="150"/>
      <c r="F642" s="150"/>
      <c r="J642" s="151"/>
      <c r="K642" s="151"/>
      <c r="L642" s="151"/>
    </row>
    <row r="643" spans="2:12" ht="16.5" customHeight="1" x14ac:dyDescent="0.3">
      <c r="B643" s="150"/>
      <c r="C643" s="150"/>
      <c r="D643" s="150"/>
      <c r="E643" s="150"/>
      <c r="F643" s="150"/>
      <c r="J643" s="151"/>
      <c r="K643" s="151"/>
      <c r="L643" s="151"/>
    </row>
    <row r="644" spans="2:12" ht="16.5" customHeight="1" x14ac:dyDescent="0.3">
      <c r="B644" s="150"/>
      <c r="C644" s="150"/>
      <c r="D644" s="150"/>
      <c r="E644" s="150"/>
      <c r="F644" s="150"/>
      <c r="J644" s="151"/>
      <c r="K644" s="151"/>
      <c r="L644" s="151"/>
    </row>
    <row r="645" spans="2:12" ht="16.5" customHeight="1" x14ac:dyDescent="0.3">
      <c r="B645" s="150"/>
      <c r="C645" s="150"/>
      <c r="D645" s="150"/>
      <c r="E645" s="150"/>
      <c r="F645" s="150"/>
      <c r="J645" s="151"/>
      <c r="K645" s="151"/>
      <c r="L645" s="151"/>
    </row>
    <row r="646" spans="2:12" ht="16.5" customHeight="1" x14ac:dyDescent="0.3">
      <c r="B646" s="150"/>
      <c r="C646" s="150"/>
      <c r="D646" s="150"/>
      <c r="E646" s="150"/>
      <c r="F646" s="150"/>
      <c r="J646" s="151"/>
      <c r="K646" s="151"/>
      <c r="L646" s="151"/>
    </row>
    <row r="647" spans="2:12" ht="16.5" customHeight="1" x14ac:dyDescent="0.3">
      <c r="B647" s="150"/>
      <c r="C647" s="150"/>
      <c r="D647" s="150"/>
      <c r="E647" s="150"/>
      <c r="F647" s="150"/>
      <c r="J647" s="151"/>
      <c r="K647" s="151"/>
      <c r="L647" s="151"/>
    </row>
    <row r="648" spans="2:12" ht="16.5" customHeight="1" x14ac:dyDescent="0.3">
      <c r="B648" s="150"/>
      <c r="C648" s="150"/>
      <c r="D648" s="150"/>
      <c r="E648" s="150"/>
      <c r="F648" s="150"/>
      <c r="J648" s="151"/>
      <c r="K648" s="151"/>
      <c r="L648" s="151"/>
    </row>
    <row r="649" spans="2:12" ht="16.5" customHeight="1" x14ac:dyDescent="0.3">
      <c r="B649" s="150"/>
      <c r="C649" s="150"/>
      <c r="D649" s="150"/>
      <c r="E649" s="150"/>
      <c r="F649" s="150"/>
      <c r="J649" s="151"/>
      <c r="K649" s="151"/>
      <c r="L649" s="151"/>
    </row>
    <row r="650" spans="2:12" ht="16.5" customHeight="1" x14ac:dyDescent="0.3">
      <c r="B650" s="150"/>
      <c r="C650" s="150"/>
      <c r="D650" s="150"/>
      <c r="E650" s="150"/>
      <c r="F650" s="150"/>
      <c r="J650" s="151"/>
      <c r="K650" s="151"/>
      <c r="L650" s="151"/>
    </row>
    <row r="651" spans="2:12" ht="16.5" customHeight="1" x14ac:dyDescent="0.3">
      <c r="B651" s="150"/>
      <c r="C651" s="150"/>
      <c r="D651" s="150"/>
      <c r="E651" s="150"/>
      <c r="F651" s="150"/>
      <c r="J651" s="151"/>
      <c r="K651" s="151"/>
      <c r="L651" s="151"/>
    </row>
    <row r="652" spans="2:12" ht="16.5" customHeight="1" x14ac:dyDescent="0.3">
      <c r="B652" s="150"/>
      <c r="C652" s="150"/>
      <c r="D652" s="150"/>
      <c r="E652" s="150"/>
      <c r="F652" s="150"/>
      <c r="J652" s="151"/>
      <c r="K652" s="151"/>
      <c r="L652" s="151"/>
    </row>
    <row r="653" spans="2:12" ht="16.5" customHeight="1" x14ac:dyDescent="0.3">
      <c r="B653" s="150"/>
      <c r="C653" s="150"/>
      <c r="D653" s="150"/>
      <c r="E653" s="150"/>
      <c r="F653" s="150"/>
      <c r="J653" s="151"/>
      <c r="K653" s="151"/>
      <c r="L653" s="151"/>
    </row>
    <row r="654" spans="2:12" ht="16.5" customHeight="1" x14ac:dyDescent="0.3">
      <c r="B654" s="150"/>
      <c r="C654" s="150"/>
      <c r="D654" s="150"/>
      <c r="E654" s="150"/>
      <c r="F654" s="150"/>
      <c r="J654" s="151"/>
      <c r="K654" s="151"/>
      <c r="L654" s="151"/>
    </row>
    <row r="655" spans="2:12" ht="16.5" customHeight="1" x14ac:dyDescent="0.3">
      <c r="B655" s="150"/>
      <c r="C655" s="150"/>
      <c r="D655" s="150"/>
      <c r="E655" s="150"/>
      <c r="F655" s="150"/>
      <c r="J655" s="151"/>
      <c r="K655" s="151"/>
      <c r="L655" s="151"/>
    </row>
    <row r="656" spans="2:12" ht="16.5" customHeight="1" x14ac:dyDescent="0.3">
      <c r="B656" s="150"/>
      <c r="C656" s="150"/>
      <c r="D656" s="150"/>
      <c r="E656" s="150"/>
      <c r="F656" s="150"/>
      <c r="J656" s="151"/>
      <c r="K656" s="151"/>
      <c r="L656" s="151"/>
    </row>
    <row r="657" spans="2:12" ht="16.5" customHeight="1" x14ac:dyDescent="0.3">
      <c r="B657" s="150"/>
      <c r="C657" s="150"/>
      <c r="D657" s="150"/>
      <c r="E657" s="150"/>
      <c r="F657" s="150"/>
      <c r="J657" s="151"/>
      <c r="K657" s="151"/>
      <c r="L657" s="151"/>
    </row>
    <row r="658" spans="2:12" ht="16.5" customHeight="1" x14ac:dyDescent="0.3">
      <c r="B658" s="150"/>
      <c r="C658" s="150"/>
      <c r="D658" s="150"/>
      <c r="E658" s="150"/>
      <c r="F658" s="150"/>
      <c r="J658" s="151"/>
      <c r="K658" s="151"/>
      <c r="L658" s="151"/>
    </row>
    <row r="659" spans="2:12" ht="16.5" customHeight="1" x14ac:dyDescent="0.3">
      <c r="B659" s="150"/>
      <c r="C659" s="150"/>
      <c r="D659" s="150"/>
      <c r="E659" s="150"/>
      <c r="F659" s="150"/>
      <c r="J659" s="151"/>
      <c r="K659" s="151"/>
      <c r="L659" s="151"/>
    </row>
    <row r="660" spans="2:12" ht="16.5" customHeight="1" x14ac:dyDescent="0.3">
      <c r="B660" s="150"/>
      <c r="C660" s="150"/>
      <c r="D660" s="150"/>
      <c r="E660" s="150"/>
      <c r="F660" s="150"/>
      <c r="J660" s="151"/>
      <c r="K660" s="151"/>
      <c r="L660" s="151"/>
    </row>
    <row r="661" spans="2:12" ht="16.5" customHeight="1" x14ac:dyDescent="0.3">
      <c r="B661" s="150"/>
      <c r="C661" s="150"/>
      <c r="D661" s="150"/>
      <c r="E661" s="150"/>
      <c r="F661" s="150"/>
      <c r="J661" s="151"/>
      <c r="K661" s="151"/>
      <c r="L661" s="151"/>
    </row>
    <row r="662" spans="2:12" ht="16.5" customHeight="1" x14ac:dyDescent="0.3">
      <c r="B662" s="150"/>
      <c r="C662" s="150"/>
      <c r="D662" s="150"/>
      <c r="E662" s="150"/>
      <c r="F662" s="150"/>
      <c r="J662" s="151"/>
      <c r="K662" s="151"/>
      <c r="L662" s="151"/>
    </row>
    <row r="663" spans="2:12" ht="16.5" customHeight="1" x14ac:dyDescent="0.3">
      <c r="B663" s="150"/>
      <c r="C663" s="150"/>
      <c r="D663" s="150"/>
      <c r="E663" s="150"/>
      <c r="F663" s="150"/>
      <c r="J663" s="151"/>
      <c r="K663" s="151"/>
      <c r="L663" s="151"/>
    </row>
    <row r="664" spans="2:12" ht="16.5" customHeight="1" x14ac:dyDescent="0.3">
      <c r="B664" s="150"/>
      <c r="C664" s="150"/>
      <c r="D664" s="150"/>
      <c r="E664" s="150"/>
      <c r="F664" s="150"/>
      <c r="J664" s="151"/>
      <c r="K664" s="151"/>
      <c r="L664" s="151"/>
    </row>
    <row r="665" spans="2:12" ht="16.5" customHeight="1" x14ac:dyDescent="0.3">
      <c r="B665" s="150"/>
      <c r="C665" s="150"/>
      <c r="D665" s="150"/>
      <c r="E665" s="150"/>
      <c r="F665" s="150"/>
      <c r="J665" s="151"/>
      <c r="K665" s="151"/>
      <c r="L665" s="151"/>
    </row>
    <row r="666" spans="2:12" ht="16.5" customHeight="1" x14ac:dyDescent="0.3">
      <c r="B666" s="150"/>
      <c r="C666" s="150"/>
      <c r="D666" s="150"/>
      <c r="E666" s="150"/>
      <c r="F666" s="150"/>
      <c r="J666" s="151"/>
      <c r="K666" s="151"/>
      <c r="L666" s="151"/>
    </row>
    <row r="667" spans="2:12" ht="16.5" customHeight="1" x14ac:dyDescent="0.3">
      <c r="B667" s="150"/>
      <c r="C667" s="150"/>
      <c r="D667" s="150"/>
      <c r="E667" s="150"/>
      <c r="F667" s="150"/>
      <c r="J667" s="151"/>
      <c r="K667" s="151"/>
      <c r="L667" s="151"/>
    </row>
    <row r="668" spans="2:12" ht="16.5" customHeight="1" x14ac:dyDescent="0.3">
      <c r="B668" s="150"/>
      <c r="C668" s="150"/>
      <c r="D668" s="150"/>
      <c r="E668" s="150"/>
      <c r="F668" s="150"/>
      <c r="J668" s="151"/>
      <c r="K668" s="151"/>
      <c r="L668" s="151"/>
    </row>
    <row r="669" spans="2:12" ht="16.5" customHeight="1" x14ac:dyDescent="0.3">
      <c r="B669" s="150"/>
      <c r="C669" s="150"/>
      <c r="D669" s="150"/>
      <c r="E669" s="150"/>
      <c r="F669" s="150"/>
      <c r="J669" s="151"/>
      <c r="K669" s="151"/>
      <c r="L669" s="151"/>
    </row>
    <row r="670" spans="2:12" ht="16.5" customHeight="1" x14ac:dyDescent="0.3">
      <c r="B670" s="150"/>
      <c r="C670" s="150"/>
      <c r="D670" s="150"/>
      <c r="E670" s="150"/>
      <c r="F670" s="150"/>
      <c r="J670" s="151"/>
      <c r="K670" s="151"/>
      <c r="L670" s="151"/>
    </row>
    <row r="671" spans="2:12" ht="16.5" customHeight="1" x14ac:dyDescent="0.3">
      <c r="B671" s="150"/>
      <c r="C671" s="150"/>
      <c r="D671" s="150"/>
      <c r="E671" s="150"/>
      <c r="F671" s="150"/>
      <c r="J671" s="151"/>
      <c r="K671" s="151"/>
      <c r="L671" s="151"/>
    </row>
    <row r="672" spans="2:12" ht="16.5" customHeight="1" x14ac:dyDescent="0.3">
      <c r="B672" s="150"/>
      <c r="C672" s="150"/>
      <c r="D672" s="150"/>
      <c r="E672" s="150"/>
      <c r="F672" s="150"/>
      <c r="J672" s="151"/>
      <c r="K672" s="151"/>
      <c r="L672" s="151"/>
    </row>
    <row r="673" spans="2:12" ht="16.5" customHeight="1" x14ac:dyDescent="0.3">
      <c r="B673" s="150"/>
      <c r="C673" s="150"/>
      <c r="D673" s="150"/>
      <c r="E673" s="150"/>
      <c r="F673" s="150"/>
      <c r="J673" s="151"/>
      <c r="K673" s="151"/>
      <c r="L673" s="151"/>
    </row>
    <row r="674" spans="2:12" ht="16.5" customHeight="1" x14ac:dyDescent="0.3">
      <c r="B674" s="150"/>
      <c r="C674" s="150"/>
      <c r="D674" s="150"/>
      <c r="E674" s="150"/>
      <c r="F674" s="150"/>
      <c r="J674" s="151"/>
      <c r="K674" s="151"/>
      <c r="L674" s="151"/>
    </row>
    <row r="675" spans="2:12" ht="16.5" customHeight="1" x14ac:dyDescent="0.3">
      <c r="B675" s="150"/>
      <c r="C675" s="150"/>
      <c r="D675" s="150"/>
      <c r="E675" s="150"/>
      <c r="F675" s="150"/>
      <c r="J675" s="151"/>
      <c r="K675" s="151"/>
      <c r="L675" s="151"/>
    </row>
    <row r="676" spans="2:12" ht="16.5" customHeight="1" x14ac:dyDescent="0.3">
      <c r="B676" s="150"/>
      <c r="C676" s="150"/>
      <c r="D676" s="150"/>
      <c r="E676" s="150"/>
      <c r="F676" s="150"/>
      <c r="J676" s="151"/>
      <c r="K676" s="151"/>
      <c r="L676" s="151"/>
    </row>
    <row r="677" spans="2:12" ht="16.5" customHeight="1" x14ac:dyDescent="0.3">
      <c r="B677" s="150"/>
      <c r="C677" s="150"/>
      <c r="D677" s="150"/>
      <c r="E677" s="150"/>
      <c r="F677" s="150"/>
      <c r="J677" s="151"/>
      <c r="K677" s="151"/>
      <c r="L677" s="151"/>
    </row>
    <row r="678" spans="2:12" ht="16.5" customHeight="1" x14ac:dyDescent="0.3">
      <c r="B678" s="150"/>
      <c r="C678" s="150"/>
      <c r="D678" s="150"/>
      <c r="E678" s="150"/>
      <c r="F678" s="150"/>
      <c r="J678" s="151"/>
      <c r="K678" s="151"/>
      <c r="L678" s="151"/>
    </row>
    <row r="679" spans="2:12" ht="16.5" customHeight="1" x14ac:dyDescent="0.3">
      <c r="B679" s="150"/>
      <c r="C679" s="150"/>
      <c r="D679" s="150"/>
      <c r="E679" s="150"/>
      <c r="F679" s="150"/>
      <c r="J679" s="151"/>
      <c r="K679" s="151"/>
      <c r="L679" s="151"/>
    </row>
    <row r="680" spans="2:12" ht="16.5" customHeight="1" x14ac:dyDescent="0.3">
      <c r="B680" s="150"/>
      <c r="C680" s="150"/>
      <c r="D680" s="150"/>
      <c r="E680" s="150"/>
      <c r="F680" s="150"/>
      <c r="J680" s="151"/>
      <c r="K680" s="151"/>
      <c r="L680" s="151"/>
    </row>
    <row r="681" spans="2:12" ht="16.5" customHeight="1" x14ac:dyDescent="0.3">
      <c r="B681" s="150"/>
      <c r="C681" s="150"/>
      <c r="D681" s="150"/>
      <c r="E681" s="150"/>
      <c r="F681" s="150"/>
      <c r="J681" s="151"/>
      <c r="K681" s="151"/>
      <c r="L681" s="151"/>
    </row>
    <row r="682" spans="2:12" ht="16.5" customHeight="1" x14ac:dyDescent="0.3">
      <c r="B682" s="150"/>
      <c r="C682" s="150"/>
      <c r="D682" s="150"/>
      <c r="E682" s="150"/>
      <c r="F682" s="150"/>
      <c r="J682" s="151"/>
      <c r="K682" s="151"/>
      <c r="L682" s="151"/>
    </row>
    <row r="683" spans="2:12" ht="16.5" customHeight="1" x14ac:dyDescent="0.3">
      <c r="B683" s="150"/>
      <c r="C683" s="150"/>
      <c r="D683" s="150"/>
      <c r="E683" s="150"/>
      <c r="F683" s="150"/>
      <c r="J683" s="151"/>
      <c r="K683" s="151"/>
      <c r="L683" s="151"/>
    </row>
    <row r="684" spans="2:12" ht="16.5" customHeight="1" x14ac:dyDescent="0.3">
      <c r="B684" s="150"/>
      <c r="C684" s="150"/>
      <c r="D684" s="150"/>
      <c r="E684" s="150"/>
      <c r="F684" s="150"/>
      <c r="J684" s="151"/>
      <c r="K684" s="151"/>
      <c r="L684" s="151"/>
    </row>
    <row r="685" spans="2:12" ht="16.5" customHeight="1" x14ac:dyDescent="0.3">
      <c r="B685" s="150"/>
      <c r="C685" s="150"/>
      <c r="D685" s="150"/>
      <c r="E685" s="150"/>
      <c r="F685" s="150"/>
      <c r="J685" s="151"/>
      <c r="K685" s="151"/>
      <c r="L685" s="151"/>
    </row>
    <row r="686" spans="2:12" ht="16.5" customHeight="1" x14ac:dyDescent="0.3">
      <c r="B686" s="150"/>
      <c r="C686" s="150"/>
      <c r="D686" s="150"/>
      <c r="E686" s="150"/>
      <c r="F686" s="150"/>
      <c r="J686" s="151"/>
      <c r="K686" s="151"/>
      <c r="L686" s="151"/>
    </row>
    <row r="687" spans="2:12" ht="16.5" customHeight="1" x14ac:dyDescent="0.3">
      <c r="B687" s="150"/>
      <c r="C687" s="150"/>
      <c r="D687" s="150"/>
      <c r="E687" s="150"/>
      <c r="F687" s="150"/>
      <c r="J687" s="151"/>
      <c r="K687" s="151"/>
      <c r="L687" s="151"/>
    </row>
    <row r="688" spans="2:12" ht="16.5" customHeight="1" x14ac:dyDescent="0.3">
      <c r="B688" s="150"/>
      <c r="C688" s="150"/>
      <c r="D688" s="150"/>
      <c r="E688" s="150"/>
      <c r="F688" s="150"/>
      <c r="J688" s="151"/>
      <c r="K688" s="151"/>
      <c r="L688" s="151"/>
    </row>
    <row r="689" spans="2:12" ht="16.5" customHeight="1" x14ac:dyDescent="0.3">
      <c r="B689" s="150"/>
      <c r="C689" s="150"/>
      <c r="D689" s="150"/>
      <c r="E689" s="150"/>
      <c r="F689" s="150"/>
      <c r="J689" s="151"/>
      <c r="K689" s="151"/>
      <c r="L689" s="151"/>
    </row>
    <row r="690" spans="2:12" ht="16.5" customHeight="1" x14ac:dyDescent="0.3">
      <c r="B690" s="150"/>
      <c r="C690" s="150"/>
      <c r="D690" s="150"/>
      <c r="E690" s="150"/>
      <c r="F690" s="150"/>
      <c r="J690" s="151"/>
      <c r="K690" s="151"/>
      <c r="L690" s="151"/>
    </row>
    <row r="691" spans="2:12" ht="16.5" customHeight="1" x14ac:dyDescent="0.3">
      <c r="B691" s="150"/>
      <c r="C691" s="150"/>
      <c r="D691" s="150"/>
      <c r="E691" s="150"/>
      <c r="F691" s="150"/>
      <c r="J691" s="151"/>
      <c r="K691" s="151"/>
      <c r="L691" s="151"/>
    </row>
    <row r="692" spans="2:12" ht="16.5" customHeight="1" x14ac:dyDescent="0.3">
      <c r="B692" s="150"/>
      <c r="C692" s="150"/>
      <c r="D692" s="150"/>
      <c r="E692" s="150"/>
      <c r="F692" s="150"/>
      <c r="J692" s="151"/>
      <c r="K692" s="151"/>
      <c r="L692" s="151"/>
    </row>
    <row r="693" spans="2:12" ht="16.5" customHeight="1" x14ac:dyDescent="0.3">
      <c r="B693" s="150"/>
      <c r="C693" s="150"/>
      <c r="D693" s="150"/>
      <c r="E693" s="150"/>
      <c r="F693" s="150"/>
      <c r="J693" s="151"/>
      <c r="K693" s="151"/>
      <c r="L693" s="151"/>
    </row>
    <row r="694" spans="2:12" ht="16.5" customHeight="1" x14ac:dyDescent="0.3">
      <c r="B694" s="150"/>
      <c r="C694" s="150"/>
      <c r="D694" s="150"/>
      <c r="E694" s="150"/>
      <c r="F694" s="150"/>
      <c r="J694" s="151"/>
      <c r="K694" s="151"/>
      <c r="L694" s="151"/>
    </row>
    <row r="695" spans="2:12" ht="16.5" customHeight="1" x14ac:dyDescent="0.3">
      <c r="B695" s="150"/>
      <c r="C695" s="150"/>
      <c r="D695" s="150"/>
      <c r="E695" s="150"/>
      <c r="F695" s="150"/>
      <c r="J695" s="151"/>
      <c r="K695" s="151"/>
      <c r="L695" s="151"/>
    </row>
    <row r="696" spans="2:12" ht="16.5" customHeight="1" x14ac:dyDescent="0.3">
      <c r="B696" s="150"/>
      <c r="C696" s="150"/>
      <c r="D696" s="150"/>
      <c r="E696" s="150"/>
      <c r="F696" s="150"/>
      <c r="J696" s="151"/>
      <c r="K696" s="151"/>
      <c r="L696" s="151"/>
    </row>
    <row r="697" spans="2:12" ht="16.5" customHeight="1" x14ac:dyDescent="0.3">
      <c r="B697" s="150"/>
      <c r="C697" s="150"/>
      <c r="D697" s="150"/>
      <c r="E697" s="150"/>
      <c r="F697" s="150"/>
      <c r="J697" s="151"/>
      <c r="K697" s="151"/>
      <c r="L697" s="151"/>
    </row>
    <row r="698" spans="2:12" ht="16.5" customHeight="1" x14ac:dyDescent="0.3">
      <c r="B698" s="150"/>
      <c r="C698" s="150"/>
      <c r="D698" s="150"/>
      <c r="E698" s="150"/>
      <c r="F698" s="150"/>
      <c r="J698" s="151"/>
      <c r="K698" s="151"/>
      <c r="L698" s="151"/>
    </row>
    <row r="699" spans="2:12" ht="16.5" customHeight="1" x14ac:dyDescent="0.3">
      <c r="B699" s="150"/>
      <c r="C699" s="150"/>
      <c r="D699" s="150"/>
      <c r="E699" s="150"/>
      <c r="F699" s="150"/>
      <c r="J699" s="151"/>
      <c r="K699" s="151"/>
      <c r="L699" s="151"/>
    </row>
    <row r="700" spans="2:12" ht="16.5" customHeight="1" x14ac:dyDescent="0.3">
      <c r="B700" s="150"/>
      <c r="C700" s="150"/>
      <c r="D700" s="150"/>
      <c r="E700" s="150"/>
      <c r="F700" s="150"/>
      <c r="J700" s="151"/>
      <c r="K700" s="151"/>
      <c r="L700" s="151"/>
    </row>
    <row r="701" spans="2:12" ht="16.5" customHeight="1" x14ac:dyDescent="0.3">
      <c r="B701" s="150"/>
      <c r="C701" s="150"/>
      <c r="D701" s="150"/>
      <c r="E701" s="150"/>
      <c r="F701" s="150"/>
      <c r="J701" s="151"/>
      <c r="K701" s="151"/>
      <c r="L701" s="151"/>
    </row>
    <row r="702" spans="2:12" ht="16.5" customHeight="1" x14ac:dyDescent="0.3">
      <c r="B702" s="150"/>
      <c r="C702" s="150"/>
      <c r="D702" s="150"/>
      <c r="E702" s="150"/>
      <c r="F702" s="150"/>
      <c r="J702" s="151"/>
      <c r="K702" s="151"/>
      <c r="L702" s="151"/>
    </row>
    <row r="703" spans="2:12" ht="16.5" customHeight="1" x14ac:dyDescent="0.3">
      <c r="B703" s="150"/>
      <c r="C703" s="150"/>
      <c r="D703" s="150"/>
      <c r="E703" s="150"/>
      <c r="F703" s="150"/>
      <c r="J703" s="151"/>
      <c r="K703" s="151"/>
      <c r="L703" s="151"/>
    </row>
    <row r="704" spans="2:12" ht="16.5" customHeight="1" x14ac:dyDescent="0.3">
      <c r="B704" s="150"/>
      <c r="C704" s="150"/>
      <c r="D704" s="150"/>
      <c r="E704" s="150"/>
      <c r="F704" s="150"/>
      <c r="J704" s="151"/>
      <c r="K704" s="151"/>
      <c r="L704" s="151"/>
    </row>
    <row r="705" spans="2:12" ht="16.5" customHeight="1" x14ac:dyDescent="0.3">
      <c r="B705" s="150"/>
      <c r="C705" s="150"/>
      <c r="D705" s="150"/>
      <c r="E705" s="150"/>
      <c r="F705" s="150"/>
      <c r="J705" s="151"/>
      <c r="K705" s="151"/>
      <c r="L705" s="151"/>
    </row>
    <row r="706" spans="2:12" ht="16.5" customHeight="1" x14ac:dyDescent="0.3">
      <c r="B706" s="150"/>
      <c r="C706" s="150"/>
      <c r="D706" s="150"/>
      <c r="E706" s="150"/>
      <c r="F706" s="150"/>
      <c r="J706" s="151"/>
      <c r="K706" s="151"/>
      <c r="L706" s="151"/>
    </row>
    <row r="707" spans="2:12" ht="16.5" customHeight="1" x14ac:dyDescent="0.3">
      <c r="B707" s="150"/>
      <c r="C707" s="150"/>
      <c r="D707" s="150"/>
      <c r="E707" s="150"/>
      <c r="F707" s="150"/>
      <c r="J707" s="151"/>
      <c r="K707" s="151"/>
      <c r="L707" s="151"/>
    </row>
    <row r="708" spans="2:12" ht="16.5" customHeight="1" x14ac:dyDescent="0.3">
      <c r="B708" s="150"/>
      <c r="C708" s="150"/>
      <c r="D708" s="150"/>
      <c r="E708" s="150"/>
      <c r="F708" s="150"/>
      <c r="J708" s="151"/>
      <c r="K708" s="151"/>
      <c r="L708" s="151"/>
    </row>
    <row r="709" spans="2:12" ht="16.5" customHeight="1" x14ac:dyDescent="0.3">
      <c r="B709" s="150"/>
      <c r="C709" s="150"/>
      <c r="D709" s="150"/>
      <c r="E709" s="150"/>
      <c r="F709" s="150"/>
      <c r="J709" s="151"/>
      <c r="K709" s="151"/>
      <c r="L709" s="151"/>
    </row>
    <row r="710" spans="2:12" ht="16.5" customHeight="1" x14ac:dyDescent="0.3">
      <c r="B710" s="150"/>
      <c r="C710" s="150"/>
      <c r="D710" s="150"/>
      <c r="E710" s="150"/>
      <c r="F710" s="150"/>
      <c r="J710" s="151"/>
      <c r="K710" s="151"/>
      <c r="L710" s="151"/>
    </row>
    <row r="711" spans="2:12" ht="16.5" customHeight="1" x14ac:dyDescent="0.3">
      <c r="B711" s="150"/>
      <c r="C711" s="150"/>
      <c r="D711" s="150"/>
      <c r="E711" s="150"/>
      <c r="F711" s="150"/>
      <c r="J711" s="151"/>
      <c r="K711" s="151"/>
      <c r="L711" s="151"/>
    </row>
    <row r="712" spans="2:12" ht="16.5" customHeight="1" x14ac:dyDescent="0.3">
      <c r="B712" s="150"/>
      <c r="C712" s="150"/>
      <c r="D712" s="150"/>
      <c r="E712" s="150"/>
      <c r="F712" s="150"/>
      <c r="J712" s="151"/>
      <c r="K712" s="151"/>
      <c r="L712" s="151"/>
    </row>
    <row r="713" spans="2:12" ht="16.5" customHeight="1" x14ac:dyDescent="0.3">
      <c r="B713" s="150"/>
      <c r="C713" s="150"/>
      <c r="D713" s="150"/>
      <c r="E713" s="150"/>
      <c r="F713" s="150"/>
      <c r="J713" s="151"/>
      <c r="K713" s="151"/>
      <c r="L713" s="151"/>
    </row>
    <row r="714" spans="2:12" ht="16.5" customHeight="1" x14ac:dyDescent="0.3">
      <c r="B714" s="150"/>
      <c r="C714" s="150"/>
      <c r="D714" s="150"/>
      <c r="E714" s="150"/>
      <c r="F714" s="150"/>
      <c r="J714" s="151"/>
      <c r="K714" s="151"/>
      <c r="L714" s="151"/>
    </row>
    <row r="715" spans="2:12" ht="16.5" customHeight="1" x14ac:dyDescent="0.3">
      <c r="B715" s="150"/>
      <c r="C715" s="150"/>
      <c r="D715" s="150"/>
      <c r="E715" s="150"/>
      <c r="F715" s="150"/>
      <c r="J715" s="151"/>
      <c r="K715" s="151"/>
      <c r="L715" s="151"/>
    </row>
    <row r="716" spans="2:12" ht="16.5" customHeight="1" x14ac:dyDescent="0.3">
      <c r="B716" s="150"/>
      <c r="C716" s="150"/>
      <c r="D716" s="150"/>
      <c r="E716" s="150"/>
      <c r="F716" s="150"/>
      <c r="J716" s="151"/>
      <c r="K716" s="151"/>
      <c r="L716" s="151"/>
    </row>
    <row r="717" spans="2:12" ht="16.5" customHeight="1" x14ac:dyDescent="0.3">
      <c r="B717" s="150"/>
      <c r="C717" s="150"/>
      <c r="D717" s="150"/>
      <c r="E717" s="150"/>
      <c r="F717" s="150"/>
      <c r="J717" s="151"/>
      <c r="K717" s="151"/>
      <c r="L717" s="151"/>
    </row>
    <row r="718" spans="2:12" ht="16.5" customHeight="1" x14ac:dyDescent="0.3">
      <c r="B718" s="150"/>
      <c r="C718" s="150"/>
      <c r="D718" s="150"/>
      <c r="E718" s="150"/>
      <c r="F718" s="150"/>
      <c r="J718" s="151"/>
      <c r="K718" s="151"/>
      <c r="L718" s="151"/>
    </row>
    <row r="719" spans="2:12" ht="16.5" customHeight="1" x14ac:dyDescent="0.3">
      <c r="B719" s="150"/>
      <c r="C719" s="150"/>
      <c r="D719" s="150"/>
      <c r="E719" s="150"/>
      <c r="F719" s="150"/>
      <c r="J719" s="151"/>
      <c r="K719" s="151"/>
      <c r="L719" s="151"/>
    </row>
    <row r="720" spans="2:12" ht="16.5" customHeight="1" x14ac:dyDescent="0.3">
      <c r="B720" s="150"/>
      <c r="C720" s="150"/>
      <c r="D720" s="150"/>
      <c r="E720" s="150"/>
      <c r="F720" s="150"/>
      <c r="J720" s="151"/>
      <c r="K720" s="151"/>
      <c r="L720" s="151"/>
    </row>
    <row r="721" spans="2:12" ht="16.5" customHeight="1" x14ac:dyDescent="0.3">
      <c r="B721" s="150"/>
      <c r="C721" s="150"/>
      <c r="D721" s="150"/>
      <c r="E721" s="150"/>
      <c r="F721" s="150"/>
      <c r="J721" s="151"/>
      <c r="K721" s="151"/>
      <c r="L721" s="151"/>
    </row>
    <row r="722" spans="2:12" ht="16.5" customHeight="1" x14ac:dyDescent="0.3">
      <c r="B722" s="150"/>
      <c r="C722" s="150"/>
      <c r="D722" s="150"/>
      <c r="E722" s="150"/>
      <c r="F722" s="150"/>
      <c r="J722" s="151"/>
      <c r="K722" s="151"/>
      <c r="L722" s="151"/>
    </row>
    <row r="723" spans="2:12" ht="16.5" customHeight="1" x14ac:dyDescent="0.3">
      <c r="B723" s="150"/>
      <c r="C723" s="150"/>
      <c r="D723" s="150"/>
      <c r="E723" s="150"/>
      <c r="F723" s="150"/>
      <c r="J723" s="151"/>
      <c r="K723" s="151"/>
      <c r="L723" s="151"/>
    </row>
    <row r="724" spans="2:12" ht="16.5" customHeight="1" x14ac:dyDescent="0.3">
      <c r="B724" s="150"/>
      <c r="C724" s="150"/>
      <c r="D724" s="150"/>
      <c r="E724" s="150"/>
      <c r="F724" s="150"/>
      <c r="J724" s="151"/>
      <c r="K724" s="151"/>
      <c r="L724" s="151"/>
    </row>
    <row r="725" spans="2:12" ht="16.5" customHeight="1" x14ac:dyDescent="0.3">
      <c r="B725" s="150"/>
      <c r="C725" s="150"/>
      <c r="D725" s="150"/>
      <c r="E725" s="150"/>
      <c r="F725" s="150"/>
      <c r="J725" s="151"/>
      <c r="K725" s="151"/>
      <c r="L725" s="151"/>
    </row>
    <row r="726" spans="2:12" ht="16.5" customHeight="1" x14ac:dyDescent="0.3">
      <c r="B726" s="150"/>
      <c r="C726" s="150"/>
      <c r="D726" s="150"/>
      <c r="E726" s="150"/>
      <c r="F726" s="150"/>
      <c r="J726" s="151"/>
      <c r="K726" s="151"/>
      <c r="L726" s="151"/>
    </row>
    <row r="727" spans="2:12" ht="16.5" customHeight="1" x14ac:dyDescent="0.3">
      <c r="B727" s="150"/>
      <c r="C727" s="150"/>
      <c r="D727" s="150"/>
      <c r="E727" s="150"/>
      <c r="F727" s="150"/>
      <c r="J727" s="151"/>
      <c r="K727" s="151"/>
      <c r="L727" s="151"/>
    </row>
    <row r="728" spans="2:12" ht="16.5" customHeight="1" x14ac:dyDescent="0.3">
      <c r="B728" s="150"/>
      <c r="C728" s="150"/>
      <c r="D728" s="150"/>
      <c r="E728" s="150"/>
      <c r="F728" s="150"/>
      <c r="J728" s="151"/>
      <c r="K728" s="151"/>
      <c r="L728" s="151"/>
    </row>
    <row r="729" spans="2:12" ht="16.5" customHeight="1" x14ac:dyDescent="0.3">
      <c r="B729" s="150"/>
      <c r="C729" s="150"/>
      <c r="D729" s="150"/>
      <c r="E729" s="150"/>
      <c r="F729" s="150"/>
      <c r="J729" s="151"/>
      <c r="K729" s="151"/>
      <c r="L729" s="151"/>
    </row>
    <row r="730" spans="2:12" ht="16.5" customHeight="1" x14ac:dyDescent="0.3">
      <c r="B730" s="150"/>
      <c r="C730" s="150"/>
      <c r="D730" s="150"/>
      <c r="E730" s="150"/>
      <c r="F730" s="150"/>
      <c r="J730" s="151"/>
      <c r="K730" s="151"/>
      <c r="L730" s="151"/>
    </row>
    <row r="731" spans="2:12" ht="16.5" customHeight="1" x14ac:dyDescent="0.3">
      <c r="B731" s="150"/>
      <c r="C731" s="150"/>
      <c r="D731" s="150"/>
      <c r="E731" s="150"/>
      <c r="F731" s="150"/>
      <c r="J731" s="151"/>
      <c r="K731" s="151"/>
      <c r="L731" s="151"/>
    </row>
    <row r="732" spans="2:12" ht="16.5" customHeight="1" x14ac:dyDescent="0.3">
      <c r="B732" s="150"/>
      <c r="C732" s="150"/>
      <c r="D732" s="150"/>
      <c r="E732" s="150"/>
      <c r="F732" s="150"/>
      <c r="J732" s="151"/>
      <c r="K732" s="151"/>
      <c r="L732" s="151"/>
    </row>
    <row r="733" spans="2:12" ht="16.5" customHeight="1" x14ac:dyDescent="0.3">
      <c r="B733" s="150"/>
      <c r="C733" s="150"/>
      <c r="D733" s="150"/>
      <c r="E733" s="150"/>
      <c r="F733" s="150"/>
      <c r="J733" s="151"/>
      <c r="K733" s="151"/>
      <c r="L733" s="151"/>
    </row>
    <row r="734" spans="2:12" ht="16.5" customHeight="1" x14ac:dyDescent="0.3">
      <c r="B734" s="150"/>
      <c r="C734" s="150"/>
      <c r="D734" s="150"/>
      <c r="E734" s="150"/>
      <c r="F734" s="150"/>
      <c r="J734" s="151"/>
      <c r="K734" s="151"/>
      <c r="L734" s="151"/>
    </row>
    <row r="735" spans="2:12" ht="16.5" customHeight="1" x14ac:dyDescent="0.3">
      <c r="B735" s="150"/>
      <c r="C735" s="150"/>
      <c r="D735" s="150"/>
      <c r="E735" s="150"/>
      <c r="F735" s="150"/>
      <c r="J735" s="151"/>
      <c r="K735" s="151"/>
      <c r="L735" s="151"/>
    </row>
    <row r="736" spans="2:12" ht="16.5" customHeight="1" x14ac:dyDescent="0.3">
      <c r="B736" s="150"/>
      <c r="C736" s="150"/>
      <c r="D736" s="150"/>
      <c r="E736" s="150"/>
      <c r="F736" s="150"/>
      <c r="J736" s="151"/>
      <c r="K736" s="151"/>
      <c r="L736" s="151"/>
    </row>
    <row r="737" spans="2:12" ht="16.5" customHeight="1" x14ac:dyDescent="0.3">
      <c r="B737" s="150"/>
      <c r="C737" s="150"/>
      <c r="D737" s="150"/>
      <c r="E737" s="150"/>
      <c r="F737" s="150"/>
      <c r="J737" s="151"/>
      <c r="K737" s="151"/>
      <c r="L737" s="151"/>
    </row>
    <row r="738" spans="2:12" ht="16.5" customHeight="1" x14ac:dyDescent="0.3">
      <c r="B738" s="150"/>
      <c r="C738" s="150"/>
      <c r="D738" s="150"/>
      <c r="E738" s="150"/>
      <c r="F738" s="150"/>
      <c r="J738" s="151"/>
      <c r="K738" s="151"/>
      <c r="L738" s="151"/>
    </row>
    <row r="739" spans="2:12" ht="16.5" customHeight="1" x14ac:dyDescent="0.3">
      <c r="B739" s="150"/>
      <c r="C739" s="150"/>
      <c r="D739" s="150"/>
      <c r="E739" s="150"/>
      <c r="F739" s="150"/>
      <c r="J739" s="151"/>
      <c r="K739" s="151"/>
      <c r="L739" s="151"/>
    </row>
    <row r="740" spans="2:12" ht="16.5" customHeight="1" x14ac:dyDescent="0.3">
      <c r="B740" s="150"/>
      <c r="C740" s="150"/>
      <c r="D740" s="150"/>
      <c r="E740" s="150"/>
      <c r="F740" s="150"/>
      <c r="J740" s="151"/>
      <c r="K740" s="151"/>
      <c r="L740" s="151"/>
    </row>
    <row r="741" spans="2:12" ht="16.5" customHeight="1" x14ac:dyDescent="0.3">
      <c r="B741" s="150"/>
      <c r="C741" s="150"/>
      <c r="D741" s="150"/>
      <c r="E741" s="150"/>
      <c r="F741" s="150"/>
      <c r="J741" s="151"/>
      <c r="K741" s="151"/>
      <c r="L741" s="151"/>
    </row>
    <row r="742" spans="2:12" ht="16.5" customHeight="1" x14ac:dyDescent="0.3">
      <c r="B742" s="150"/>
      <c r="C742" s="150"/>
      <c r="D742" s="150"/>
      <c r="E742" s="150"/>
      <c r="F742" s="150"/>
      <c r="J742" s="151"/>
      <c r="K742" s="151"/>
      <c r="L742" s="151"/>
    </row>
    <row r="743" spans="2:12" ht="16.5" customHeight="1" x14ac:dyDescent="0.3">
      <c r="B743" s="150"/>
      <c r="C743" s="150"/>
      <c r="D743" s="150"/>
      <c r="E743" s="150"/>
      <c r="F743" s="150"/>
      <c r="J743" s="151"/>
      <c r="K743" s="151"/>
      <c r="L743" s="151"/>
    </row>
    <row r="744" spans="2:12" ht="16.5" customHeight="1" x14ac:dyDescent="0.3">
      <c r="B744" s="150"/>
      <c r="C744" s="150"/>
      <c r="D744" s="150"/>
      <c r="E744" s="150"/>
      <c r="F744" s="150"/>
      <c r="J744" s="151"/>
      <c r="K744" s="151"/>
      <c r="L744" s="151"/>
    </row>
    <row r="745" spans="2:12" ht="16.5" customHeight="1" x14ac:dyDescent="0.3">
      <c r="B745" s="150"/>
      <c r="C745" s="150"/>
      <c r="D745" s="150"/>
      <c r="E745" s="150"/>
      <c r="F745" s="150"/>
      <c r="J745" s="151"/>
      <c r="K745" s="151"/>
      <c r="L745" s="151"/>
    </row>
    <row r="746" spans="2:12" ht="16.5" customHeight="1" x14ac:dyDescent="0.3">
      <c r="B746" s="150"/>
      <c r="C746" s="150"/>
      <c r="D746" s="150"/>
      <c r="E746" s="150"/>
      <c r="F746" s="150"/>
      <c r="J746" s="151"/>
      <c r="K746" s="151"/>
      <c r="L746" s="151"/>
    </row>
    <row r="747" spans="2:12" ht="16.5" customHeight="1" x14ac:dyDescent="0.3">
      <c r="B747" s="150"/>
      <c r="C747" s="150"/>
      <c r="D747" s="150"/>
      <c r="E747" s="150"/>
      <c r="F747" s="150"/>
      <c r="J747" s="151"/>
      <c r="K747" s="151"/>
      <c r="L747" s="151"/>
    </row>
    <row r="748" spans="2:12" ht="16.5" customHeight="1" x14ac:dyDescent="0.3">
      <c r="B748" s="150"/>
      <c r="C748" s="150"/>
      <c r="D748" s="150"/>
      <c r="E748" s="150"/>
      <c r="F748" s="150"/>
      <c r="J748" s="151"/>
      <c r="K748" s="151"/>
      <c r="L748" s="151"/>
    </row>
    <row r="749" spans="2:12" ht="16.5" customHeight="1" x14ac:dyDescent="0.3">
      <c r="B749" s="150"/>
      <c r="C749" s="150"/>
      <c r="D749" s="150"/>
      <c r="E749" s="150"/>
      <c r="F749" s="150"/>
      <c r="J749" s="151"/>
      <c r="K749" s="151"/>
      <c r="L749" s="151"/>
    </row>
    <row r="750" spans="2:12" ht="16.5" customHeight="1" x14ac:dyDescent="0.3">
      <c r="B750" s="150"/>
      <c r="C750" s="150"/>
      <c r="D750" s="150"/>
      <c r="E750" s="150"/>
      <c r="F750" s="150"/>
      <c r="J750" s="151"/>
      <c r="K750" s="151"/>
      <c r="L750" s="151"/>
    </row>
    <row r="751" spans="2:12" ht="16.5" customHeight="1" x14ac:dyDescent="0.3">
      <c r="B751" s="150"/>
      <c r="C751" s="150"/>
      <c r="D751" s="150"/>
      <c r="E751" s="150"/>
      <c r="F751" s="150"/>
      <c r="J751" s="151"/>
      <c r="K751" s="151"/>
      <c r="L751" s="151"/>
    </row>
    <row r="752" spans="2:12" ht="16.5" customHeight="1" x14ac:dyDescent="0.3">
      <c r="B752" s="150"/>
      <c r="C752" s="150"/>
      <c r="D752" s="150"/>
      <c r="E752" s="150"/>
      <c r="F752" s="150"/>
      <c r="J752" s="151"/>
      <c r="K752" s="151"/>
      <c r="L752" s="151"/>
    </row>
    <row r="753" spans="2:12" ht="16.5" customHeight="1" x14ac:dyDescent="0.3">
      <c r="B753" s="150"/>
      <c r="C753" s="150"/>
      <c r="D753" s="150"/>
      <c r="E753" s="150"/>
      <c r="F753" s="150"/>
      <c r="J753" s="151"/>
      <c r="K753" s="151"/>
      <c r="L753" s="151"/>
    </row>
    <row r="754" spans="2:12" ht="16.5" customHeight="1" x14ac:dyDescent="0.3">
      <c r="B754" s="150"/>
      <c r="C754" s="150"/>
      <c r="D754" s="150"/>
      <c r="E754" s="150"/>
      <c r="F754" s="150"/>
      <c r="J754" s="151"/>
      <c r="K754" s="151"/>
      <c r="L754" s="151"/>
    </row>
    <row r="755" spans="2:12" ht="16.5" customHeight="1" x14ac:dyDescent="0.3">
      <c r="B755" s="150"/>
      <c r="C755" s="150"/>
      <c r="D755" s="150"/>
      <c r="E755" s="150"/>
      <c r="F755" s="150"/>
      <c r="J755" s="151"/>
      <c r="K755" s="151"/>
      <c r="L755" s="151"/>
    </row>
    <row r="756" spans="2:12" ht="16.5" customHeight="1" x14ac:dyDescent="0.3">
      <c r="B756" s="150"/>
      <c r="C756" s="150"/>
      <c r="D756" s="150"/>
      <c r="E756" s="150"/>
      <c r="F756" s="150"/>
      <c r="J756" s="151"/>
      <c r="K756" s="151"/>
      <c r="L756" s="151"/>
    </row>
    <row r="757" spans="2:12" ht="16.5" customHeight="1" x14ac:dyDescent="0.3">
      <c r="B757" s="150"/>
      <c r="C757" s="150"/>
      <c r="D757" s="150"/>
      <c r="E757" s="150"/>
      <c r="F757" s="150"/>
      <c r="J757" s="151"/>
      <c r="K757" s="151"/>
      <c r="L757" s="151"/>
    </row>
    <row r="758" spans="2:12" ht="16.5" customHeight="1" x14ac:dyDescent="0.3">
      <c r="B758" s="150"/>
      <c r="C758" s="150"/>
      <c r="D758" s="150"/>
      <c r="E758" s="150"/>
      <c r="F758" s="150"/>
      <c r="J758" s="151"/>
      <c r="K758" s="151"/>
      <c r="L758" s="151"/>
    </row>
    <row r="759" spans="2:12" ht="16.5" customHeight="1" x14ac:dyDescent="0.3">
      <c r="B759" s="150"/>
      <c r="C759" s="150"/>
      <c r="D759" s="150"/>
      <c r="E759" s="150"/>
      <c r="F759" s="150"/>
      <c r="J759" s="151"/>
      <c r="K759" s="151"/>
      <c r="L759" s="151"/>
    </row>
    <row r="760" spans="2:12" ht="16.5" customHeight="1" x14ac:dyDescent="0.3">
      <c r="B760" s="150"/>
      <c r="C760" s="150"/>
      <c r="D760" s="150"/>
      <c r="E760" s="150"/>
      <c r="F760" s="150"/>
      <c r="J760" s="151"/>
      <c r="K760" s="151"/>
      <c r="L760" s="151"/>
    </row>
    <row r="761" spans="2:12" ht="16.5" customHeight="1" x14ac:dyDescent="0.3">
      <c r="B761" s="150"/>
      <c r="C761" s="150"/>
      <c r="D761" s="150"/>
      <c r="E761" s="150"/>
      <c r="F761" s="150"/>
      <c r="J761" s="151"/>
      <c r="K761" s="151"/>
      <c r="L761" s="151"/>
    </row>
    <row r="762" spans="2:12" ht="16.5" customHeight="1" x14ac:dyDescent="0.3">
      <c r="B762" s="150"/>
      <c r="C762" s="150"/>
      <c r="D762" s="150"/>
      <c r="E762" s="150"/>
      <c r="F762" s="150"/>
      <c r="J762" s="151"/>
      <c r="K762" s="151"/>
      <c r="L762" s="151"/>
    </row>
    <row r="763" spans="2:12" ht="16.5" customHeight="1" x14ac:dyDescent="0.3">
      <c r="B763" s="150"/>
      <c r="C763" s="150"/>
      <c r="D763" s="150"/>
      <c r="E763" s="150"/>
      <c r="F763" s="150"/>
      <c r="J763" s="151"/>
      <c r="K763" s="151"/>
      <c r="L763" s="151"/>
    </row>
    <row r="764" spans="2:12" ht="16.5" customHeight="1" x14ac:dyDescent="0.3">
      <c r="B764" s="150"/>
      <c r="C764" s="150"/>
      <c r="D764" s="150"/>
      <c r="E764" s="150"/>
      <c r="F764" s="150"/>
      <c r="J764" s="151"/>
      <c r="K764" s="151"/>
      <c r="L764" s="151"/>
    </row>
    <row r="765" spans="2:12" ht="16.5" customHeight="1" x14ac:dyDescent="0.3">
      <c r="B765" s="150"/>
      <c r="C765" s="150"/>
      <c r="D765" s="150"/>
      <c r="E765" s="150"/>
      <c r="F765" s="150"/>
      <c r="J765" s="151"/>
      <c r="K765" s="151"/>
      <c r="L765" s="151"/>
    </row>
    <row r="766" spans="2:12" ht="16.5" customHeight="1" x14ac:dyDescent="0.3">
      <c r="B766" s="150"/>
      <c r="C766" s="150"/>
      <c r="D766" s="150"/>
      <c r="E766" s="150"/>
      <c r="F766" s="150"/>
      <c r="J766" s="151"/>
      <c r="K766" s="151"/>
      <c r="L766" s="151"/>
    </row>
    <row r="767" spans="2:12" ht="16.5" customHeight="1" x14ac:dyDescent="0.3">
      <c r="B767" s="150"/>
      <c r="C767" s="150"/>
      <c r="D767" s="150"/>
      <c r="E767" s="150"/>
      <c r="F767" s="150"/>
      <c r="J767" s="151"/>
      <c r="K767" s="151"/>
      <c r="L767" s="151"/>
    </row>
    <row r="768" spans="2:12" ht="16.5" customHeight="1" x14ac:dyDescent="0.3">
      <c r="B768" s="150"/>
      <c r="C768" s="150"/>
      <c r="D768" s="150"/>
      <c r="E768" s="150"/>
      <c r="F768" s="150"/>
      <c r="J768" s="151"/>
      <c r="K768" s="151"/>
      <c r="L768" s="151"/>
    </row>
    <row r="769" spans="2:12" ht="16.5" customHeight="1" x14ac:dyDescent="0.3">
      <c r="B769" s="150"/>
      <c r="C769" s="150"/>
      <c r="D769" s="150"/>
      <c r="E769" s="150"/>
      <c r="F769" s="150"/>
      <c r="J769" s="151"/>
      <c r="K769" s="151"/>
      <c r="L769" s="151"/>
    </row>
    <row r="770" spans="2:12" ht="16.5" customHeight="1" x14ac:dyDescent="0.3">
      <c r="B770" s="150"/>
      <c r="C770" s="150"/>
      <c r="D770" s="150"/>
      <c r="E770" s="150"/>
      <c r="F770" s="150"/>
      <c r="J770" s="151"/>
      <c r="K770" s="151"/>
      <c r="L770" s="151"/>
    </row>
    <row r="771" spans="2:12" ht="16.5" customHeight="1" x14ac:dyDescent="0.3">
      <c r="B771" s="150"/>
      <c r="C771" s="150"/>
      <c r="D771" s="150"/>
      <c r="E771" s="150"/>
      <c r="F771" s="150"/>
      <c r="J771" s="151"/>
      <c r="K771" s="151"/>
      <c r="L771" s="151"/>
    </row>
    <row r="772" spans="2:12" ht="16.5" customHeight="1" x14ac:dyDescent="0.3">
      <c r="B772" s="150"/>
      <c r="C772" s="150"/>
      <c r="D772" s="150"/>
      <c r="E772" s="150"/>
      <c r="F772" s="150"/>
      <c r="J772" s="151"/>
      <c r="K772" s="151"/>
      <c r="L772" s="151"/>
    </row>
    <row r="773" spans="2:12" ht="16.5" customHeight="1" x14ac:dyDescent="0.3">
      <c r="B773" s="150"/>
      <c r="C773" s="150"/>
      <c r="D773" s="150"/>
      <c r="E773" s="150"/>
      <c r="F773" s="150"/>
      <c r="J773" s="151"/>
      <c r="K773" s="151"/>
      <c r="L773" s="151"/>
    </row>
    <row r="774" spans="2:12" ht="16.5" customHeight="1" x14ac:dyDescent="0.3">
      <c r="B774" s="150"/>
      <c r="C774" s="150"/>
      <c r="D774" s="150"/>
      <c r="E774" s="150"/>
      <c r="F774" s="150"/>
      <c r="J774" s="151"/>
      <c r="K774" s="151"/>
      <c r="L774" s="151"/>
    </row>
    <row r="775" spans="2:12" ht="16.5" customHeight="1" x14ac:dyDescent="0.3">
      <c r="B775" s="150"/>
      <c r="C775" s="150"/>
      <c r="D775" s="150"/>
      <c r="E775" s="150"/>
      <c r="F775" s="150"/>
      <c r="J775" s="151"/>
      <c r="K775" s="151"/>
      <c r="L775" s="151"/>
    </row>
    <row r="776" spans="2:12" ht="16.5" customHeight="1" x14ac:dyDescent="0.3">
      <c r="B776" s="150"/>
      <c r="C776" s="150"/>
      <c r="D776" s="150"/>
      <c r="E776" s="150"/>
      <c r="F776" s="150"/>
      <c r="J776" s="151"/>
      <c r="K776" s="151"/>
      <c r="L776" s="151"/>
    </row>
    <row r="777" spans="2:12" ht="16.5" customHeight="1" x14ac:dyDescent="0.3">
      <c r="B777" s="150"/>
      <c r="C777" s="150"/>
      <c r="D777" s="150"/>
      <c r="E777" s="150"/>
      <c r="F777" s="150"/>
      <c r="J777" s="151"/>
      <c r="K777" s="151"/>
      <c r="L777" s="151"/>
    </row>
    <row r="778" spans="2:12" ht="16.5" customHeight="1" x14ac:dyDescent="0.3">
      <c r="B778" s="150"/>
      <c r="C778" s="150"/>
      <c r="D778" s="150"/>
      <c r="E778" s="150"/>
      <c r="F778" s="150"/>
      <c r="J778" s="151"/>
      <c r="K778" s="151"/>
      <c r="L778" s="151"/>
    </row>
    <row r="779" spans="2:12" ht="16.5" customHeight="1" x14ac:dyDescent="0.3">
      <c r="B779" s="150"/>
      <c r="C779" s="150"/>
      <c r="D779" s="150"/>
      <c r="E779" s="150"/>
      <c r="F779" s="150"/>
      <c r="J779" s="151"/>
      <c r="K779" s="151"/>
      <c r="L779" s="151"/>
    </row>
    <row r="780" spans="2:12" ht="16.5" customHeight="1" x14ac:dyDescent="0.3">
      <c r="B780" s="150"/>
      <c r="C780" s="150"/>
      <c r="D780" s="150"/>
      <c r="E780" s="150"/>
      <c r="F780" s="150"/>
      <c r="J780" s="151"/>
      <c r="K780" s="151"/>
      <c r="L780" s="151"/>
    </row>
    <row r="781" spans="2:12" ht="16.5" customHeight="1" x14ac:dyDescent="0.3">
      <c r="B781" s="150"/>
      <c r="C781" s="150"/>
      <c r="D781" s="150"/>
      <c r="E781" s="150"/>
      <c r="F781" s="150"/>
      <c r="J781" s="151"/>
      <c r="K781" s="151"/>
      <c r="L781" s="151"/>
    </row>
    <row r="782" spans="2:12" ht="16.5" customHeight="1" x14ac:dyDescent="0.3">
      <c r="B782" s="150"/>
      <c r="C782" s="150"/>
      <c r="D782" s="150"/>
      <c r="E782" s="150"/>
      <c r="F782" s="150"/>
      <c r="J782" s="151"/>
      <c r="K782" s="151"/>
      <c r="L782" s="151"/>
    </row>
    <row r="783" spans="2:12" ht="16.5" customHeight="1" x14ac:dyDescent="0.3">
      <c r="B783" s="150"/>
      <c r="C783" s="150"/>
      <c r="D783" s="150"/>
      <c r="E783" s="150"/>
      <c r="F783" s="150"/>
      <c r="J783" s="151"/>
      <c r="K783" s="151"/>
      <c r="L783" s="151"/>
    </row>
    <row r="784" spans="2:12" ht="16.5" customHeight="1" x14ac:dyDescent="0.3">
      <c r="B784" s="150"/>
      <c r="C784" s="150"/>
      <c r="D784" s="150"/>
      <c r="E784" s="150"/>
      <c r="F784" s="150"/>
      <c r="J784" s="151"/>
      <c r="K784" s="151"/>
      <c r="L784" s="151"/>
    </row>
    <row r="785" spans="2:12" ht="16.5" customHeight="1" x14ac:dyDescent="0.3">
      <c r="B785" s="150"/>
      <c r="C785" s="150"/>
      <c r="D785" s="150"/>
      <c r="E785" s="150"/>
      <c r="F785" s="150"/>
      <c r="J785" s="151"/>
      <c r="K785" s="151"/>
      <c r="L785" s="151"/>
    </row>
    <row r="786" spans="2:12" ht="16.5" customHeight="1" x14ac:dyDescent="0.3">
      <c r="B786" s="150"/>
      <c r="C786" s="150"/>
      <c r="D786" s="150"/>
      <c r="E786" s="150"/>
      <c r="F786" s="150"/>
      <c r="J786" s="151"/>
      <c r="K786" s="151"/>
      <c r="L786" s="151"/>
    </row>
    <row r="787" spans="2:12" ht="16.5" customHeight="1" x14ac:dyDescent="0.3">
      <c r="B787" s="150"/>
      <c r="C787" s="150"/>
      <c r="D787" s="150"/>
      <c r="E787" s="150"/>
      <c r="F787" s="150"/>
      <c r="J787" s="151"/>
      <c r="K787" s="151"/>
      <c r="L787" s="151"/>
    </row>
    <row r="788" spans="2:12" ht="16.5" customHeight="1" x14ac:dyDescent="0.3">
      <c r="B788" s="150"/>
      <c r="C788" s="150"/>
      <c r="D788" s="150"/>
      <c r="E788" s="150"/>
      <c r="F788" s="150"/>
      <c r="J788" s="151"/>
      <c r="K788" s="151"/>
      <c r="L788" s="151"/>
    </row>
    <row r="789" spans="2:12" ht="16.5" customHeight="1" x14ac:dyDescent="0.3">
      <c r="B789" s="150"/>
      <c r="C789" s="150"/>
      <c r="D789" s="150"/>
      <c r="E789" s="150"/>
      <c r="F789" s="150"/>
      <c r="J789" s="151"/>
      <c r="K789" s="151"/>
      <c r="L789" s="151"/>
    </row>
    <row r="790" spans="2:12" ht="16.5" customHeight="1" x14ac:dyDescent="0.3">
      <c r="B790" s="150"/>
      <c r="C790" s="150"/>
      <c r="D790" s="150"/>
      <c r="E790" s="150"/>
      <c r="F790" s="150"/>
      <c r="J790" s="151"/>
      <c r="K790" s="151"/>
      <c r="L790" s="151"/>
    </row>
    <row r="791" spans="2:12" ht="16.5" customHeight="1" x14ac:dyDescent="0.3">
      <c r="B791" s="150"/>
      <c r="C791" s="150"/>
      <c r="D791" s="150"/>
      <c r="E791" s="150"/>
      <c r="F791" s="150"/>
      <c r="J791" s="151"/>
      <c r="K791" s="151"/>
      <c r="L791" s="151"/>
    </row>
    <row r="792" spans="2:12" ht="16.5" customHeight="1" x14ac:dyDescent="0.3">
      <c r="B792" s="150"/>
      <c r="C792" s="150"/>
      <c r="D792" s="150"/>
      <c r="E792" s="150"/>
      <c r="F792" s="150"/>
      <c r="J792" s="151"/>
      <c r="K792" s="151"/>
      <c r="L792" s="151"/>
    </row>
    <row r="793" spans="2:12" ht="16.5" customHeight="1" x14ac:dyDescent="0.3">
      <c r="B793" s="150"/>
      <c r="C793" s="150"/>
      <c r="D793" s="150"/>
      <c r="E793" s="150"/>
      <c r="F793" s="150"/>
      <c r="J793" s="151"/>
      <c r="K793" s="151"/>
      <c r="L793" s="151"/>
    </row>
    <row r="794" spans="2:12" ht="16.5" customHeight="1" x14ac:dyDescent="0.3">
      <c r="B794" s="150"/>
      <c r="C794" s="150"/>
      <c r="D794" s="150"/>
      <c r="E794" s="150"/>
      <c r="F794" s="150"/>
      <c r="J794" s="151"/>
      <c r="K794" s="151"/>
      <c r="L794" s="151"/>
    </row>
    <row r="795" spans="2:12" ht="16.5" customHeight="1" x14ac:dyDescent="0.3">
      <c r="B795" s="150"/>
      <c r="C795" s="150"/>
      <c r="D795" s="150"/>
      <c r="E795" s="150"/>
      <c r="F795" s="150"/>
      <c r="J795" s="151"/>
      <c r="K795" s="151"/>
      <c r="L795" s="151"/>
    </row>
    <row r="796" spans="2:12" ht="16.5" customHeight="1" x14ac:dyDescent="0.3">
      <c r="B796" s="150"/>
      <c r="C796" s="150"/>
      <c r="D796" s="150"/>
      <c r="E796" s="150"/>
      <c r="F796" s="150"/>
      <c r="J796" s="151"/>
      <c r="K796" s="151"/>
      <c r="L796" s="151"/>
    </row>
    <row r="797" spans="2:12" ht="16.5" customHeight="1" x14ac:dyDescent="0.3">
      <c r="B797" s="150"/>
      <c r="C797" s="150"/>
      <c r="D797" s="150"/>
      <c r="E797" s="150"/>
      <c r="F797" s="150"/>
      <c r="J797" s="151"/>
      <c r="K797" s="151"/>
      <c r="L797" s="151"/>
    </row>
    <row r="798" spans="2:12" ht="16.5" customHeight="1" x14ac:dyDescent="0.3">
      <c r="B798" s="150"/>
      <c r="C798" s="150"/>
      <c r="D798" s="150"/>
      <c r="E798" s="150"/>
      <c r="F798" s="150"/>
      <c r="J798" s="151"/>
      <c r="K798" s="151"/>
      <c r="L798" s="151"/>
    </row>
    <row r="799" spans="2:12" ht="16.5" customHeight="1" x14ac:dyDescent="0.3">
      <c r="B799" s="150"/>
      <c r="C799" s="150"/>
      <c r="D799" s="150"/>
      <c r="E799" s="150"/>
      <c r="F799" s="150"/>
      <c r="J799" s="151"/>
      <c r="K799" s="151"/>
      <c r="L799" s="151"/>
    </row>
    <row r="800" spans="2:12" ht="16.5" customHeight="1" x14ac:dyDescent="0.3">
      <c r="B800" s="150"/>
      <c r="C800" s="150"/>
      <c r="D800" s="150"/>
      <c r="E800" s="150"/>
      <c r="F800" s="150"/>
      <c r="J800" s="151"/>
      <c r="K800" s="151"/>
      <c r="L800" s="151"/>
    </row>
    <row r="801" spans="2:12" ht="16.5" customHeight="1" x14ac:dyDescent="0.3">
      <c r="B801" s="150"/>
      <c r="C801" s="150"/>
      <c r="D801" s="150"/>
      <c r="E801" s="150"/>
      <c r="F801" s="150"/>
      <c r="J801" s="151"/>
      <c r="K801" s="151"/>
      <c r="L801" s="151"/>
    </row>
    <row r="802" spans="2:12" ht="16.5" customHeight="1" x14ac:dyDescent="0.3">
      <c r="B802" s="150"/>
      <c r="C802" s="150"/>
      <c r="D802" s="150"/>
      <c r="E802" s="150"/>
      <c r="F802" s="150"/>
      <c r="J802" s="151"/>
      <c r="K802" s="151"/>
      <c r="L802" s="151"/>
    </row>
    <row r="803" spans="2:12" ht="16.5" customHeight="1" x14ac:dyDescent="0.3">
      <c r="B803" s="150"/>
      <c r="C803" s="150"/>
      <c r="D803" s="150"/>
      <c r="E803" s="150"/>
      <c r="F803" s="150"/>
      <c r="J803" s="151"/>
      <c r="K803" s="151"/>
      <c r="L803" s="151"/>
    </row>
    <row r="804" spans="2:12" ht="16.5" customHeight="1" x14ac:dyDescent="0.3">
      <c r="B804" s="150"/>
      <c r="C804" s="150"/>
      <c r="D804" s="150"/>
      <c r="E804" s="150"/>
      <c r="F804" s="150"/>
      <c r="J804" s="151"/>
      <c r="K804" s="151"/>
      <c r="L804" s="151"/>
    </row>
    <row r="805" spans="2:12" ht="16.5" customHeight="1" x14ac:dyDescent="0.3">
      <c r="B805" s="150"/>
      <c r="C805" s="150"/>
      <c r="D805" s="150"/>
      <c r="E805" s="150"/>
      <c r="F805" s="150"/>
      <c r="J805" s="151"/>
      <c r="K805" s="151"/>
      <c r="L805" s="151"/>
    </row>
    <row r="806" spans="2:12" ht="16.5" customHeight="1" x14ac:dyDescent="0.3">
      <c r="B806" s="150"/>
      <c r="C806" s="150"/>
      <c r="D806" s="150"/>
      <c r="E806" s="150"/>
      <c r="F806" s="150"/>
      <c r="J806" s="151"/>
      <c r="K806" s="151"/>
      <c r="L806" s="151"/>
    </row>
    <row r="807" spans="2:12" ht="16.5" customHeight="1" x14ac:dyDescent="0.3">
      <c r="B807" s="150"/>
      <c r="C807" s="150"/>
      <c r="D807" s="150"/>
      <c r="E807" s="150"/>
      <c r="F807" s="150"/>
      <c r="J807" s="151"/>
      <c r="K807" s="151"/>
      <c r="L807" s="151"/>
    </row>
    <row r="808" spans="2:12" ht="16.5" customHeight="1" x14ac:dyDescent="0.3">
      <c r="B808" s="150"/>
      <c r="C808" s="150"/>
      <c r="D808" s="150"/>
      <c r="E808" s="150"/>
      <c r="F808" s="150"/>
      <c r="J808" s="151"/>
      <c r="K808" s="151"/>
      <c r="L808" s="151"/>
    </row>
    <row r="809" spans="2:12" ht="16.5" customHeight="1" x14ac:dyDescent="0.3">
      <c r="B809" s="150"/>
      <c r="C809" s="150"/>
      <c r="D809" s="150"/>
      <c r="E809" s="150"/>
      <c r="F809" s="150"/>
      <c r="J809" s="151"/>
      <c r="K809" s="151"/>
      <c r="L809" s="151"/>
    </row>
    <row r="810" spans="2:12" ht="16.5" customHeight="1" x14ac:dyDescent="0.3">
      <c r="B810" s="150"/>
      <c r="C810" s="150"/>
      <c r="D810" s="150"/>
      <c r="E810" s="150"/>
      <c r="F810" s="150"/>
      <c r="J810" s="151"/>
      <c r="K810" s="151"/>
      <c r="L810" s="151"/>
    </row>
    <row r="811" spans="2:12" ht="16.5" customHeight="1" x14ac:dyDescent="0.3">
      <c r="B811" s="150"/>
      <c r="C811" s="150"/>
      <c r="D811" s="150"/>
      <c r="E811" s="150"/>
      <c r="F811" s="150"/>
      <c r="J811" s="151"/>
      <c r="K811" s="151"/>
      <c r="L811" s="151"/>
    </row>
    <row r="812" spans="2:12" ht="16.5" customHeight="1" x14ac:dyDescent="0.3">
      <c r="B812" s="150"/>
      <c r="C812" s="150"/>
      <c r="D812" s="150"/>
      <c r="E812" s="150"/>
      <c r="F812" s="150"/>
      <c r="J812" s="151"/>
      <c r="K812" s="151"/>
      <c r="L812" s="151"/>
    </row>
    <row r="813" spans="2:12" ht="16.5" customHeight="1" x14ac:dyDescent="0.3">
      <c r="B813" s="150"/>
      <c r="C813" s="150"/>
      <c r="D813" s="150"/>
      <c r="E813" s="150"/>
      <c r="F813" s="150"/>
      <c r="J813" s="151"/>
      <c r="K813" s="151"/>
      <c r="L813" s="151"/>
    </row>
    <row r="814" spans="2:12" ht="16.5" customHeight="1" x14ac:dyDescent="0.3">
      <c r="B814" s="150"/>
      <c r="C814" s="150"/>
      <c r="D814" s="150"/>
      <c r="E814" s="150"/>
      <c r="F814" s="150"/>
      <c r="J814" s="151"/>
      <c r="K814" s="151"/>
      <c r="L814" s="151"/>
    </row>
    <row r="815" spans="2:12" ht="16.5" customHeight="1" x14ac:dyDescent="0.3">
      <c r="B815" s="150"/>
      <c r="C815" s="150"/>
      <c r="D815" s="150"/>
      <c r="E815" s="150"/>
      <c r="F815" s="150"/>
      <c r="J815" s="151"/>
      <c r="K815" s="151"/>
      <c r="L815" s="151"/>
    </row>
    <row r="816" spans="2:12" ht="16.5" customHeight="1" x14ac:dyDescent="0.3">
      <c r="B816" s="150"/>
      <c r="C816" s="150"/>
      <c r="D816" s="150"/>
      <c r="E816" s="150"/>
      <c r="F816" s="150"/>
      <c r="J816" s="151"/>
      <c r="K816" s="151"/>
      <c r="L816" s="151"/>
    </row>
    <row r="817" spans="2:12" ht="16.5" customHeight="1" x14ac:dyDescent="0.3">
      <c r="B817" s="150"/>
      <c r="C817" s="150"/>
      <c r="D817" s="150"/>
      <c r="E817" s="150"/>
      <c r="F817" s="150"/>
      <c r="J817" s="151"/>
      <c r="K817" s="151"/>
      <c r="L817" s="151"/>
    </row>
    <row r="818" spans="2:12" ht="16.5" customHeight="1" x14ac:dyDescent="0.3">
      <c r="B818" s="150"/>
      <c r="C818" s="150"/>
      <c r="D818" s="150"/>
      <c r="E818" s="150"/>
      <c r="F818" s="150"/>
      <c r="J818" s="151"/>
      <c r="K818" s="151"/>
      <c r="L818" s="151"/>
    </row>
    <row r="819" spans="2:12" ht="16.5" customHeight="1" x14ac:dyDescent="0.3">
      <c r="B819" s="150"/>
      <c r="C819" s="150"/>
      <c r="D819" s="150"/>
      <c r="E819" s="150"/>
      <c r="F819" s="150"/>
      <c r="J819" s="151"/>
      <c r="K819" s="151"/>
      <c r="L819" s="151"/>
    </row>
    <row r="820" spans="2:12" ht="16.5" customHeight="1" x14ac:dyDescent="0.3">
      <c r="B820" s="150"/>
      <c r="C820" s="150"/>
      <c r="D820" s="150"/>
      <c r="E820" s="150"/>
      <c r="F820" s="150"/>
      <c r="J820" s="151"/>
      <c r="K820" s="151"/>
      <c r="L820" s="151"/>
    </row>
    <row r="821" spans="2:12" ht="16.5" customHeight="1" x14ac:dyDescent="0.3">
      <c r="B821" s="150"/>
      <c r="C821" s="150"/>
      <c r="D821" s="150"/>
      <c r="E821" s="150"/>
      <c r="F821" s="150"/>
      <c r="J821" s="151"/>
      <c r="K821" s="151"/>
      <c r="L821" s="151"/>
    </row>
    <row r="822" spans="2:12" ht="16.5" customHeight="1" x14ac:dyDescent="0.3">
      <c r="B822" s="150"/>
      <c r="C822" s="150"/>
      <c r="D822" s="150"/>
      <c r="E822" s="150"/>
      <c r="F822" s="150"/>
      <c r="J822" s="151"/>
      <c r="K822" s="151"/>
      <c r="L822" s="151"/>
    </row>
    <row r="823" spans="2:12" ht="16.5" customHeight="1" x14ac:dyDescent="0.3">
      <c r="B823" s="150"/>
      <c r="C823" s="150"/>
      <c r="D823" s="150"/>
      <c r="E823" s="150"/>
      <c r="F823" s="150"/>
      <c r="J823" s="151"/>
      <c r="K823" s="151"/>
      <c r="L823" s="151"/>
    </row>
    <row r="824" spans="2:12" ht="16.5" customHeight="1" x14ac:dyDescent="0.3">
      <c r="B824" s="150"/>
      <c r="C824" s="150"/>
      <c r="D824" s="150"/>
      <c r="E824" s="150"/>
      <c r="F824" s="150"/>
      <c r="J824" s="151"/>
      <c r="K824" s="151"/>
      <c r="L824" s="151"/>
    </row>
    <row r="825" spans="2:12" ht="16.5" customHeight="1" x14ac:dyDescent="0.3">
      <c r="B825" s="150"/>
      <c r="C825" s="150"/>
      <c r="D825" s="150"/>
      <c r="E825" s="150"/>
      <c r="F825" s="150"/>
      <c r="J825" s="151"/>
      <c r="K825" s="151"/>
      <c r="L825" s="151"/>
    </row>
    <row r="826" spans="2:12" ht="16.5" customHeight="1" x14ac:dyDescent="0.3">
      <c r="B826" s="150"/>
      <c r="C826" s="150"/>
      <c r="D826" s="150"/>
      <c r="E826" s="150"/>
      <c r="F826" s="150"/>
      <c r="J826" s="151"/>
      <c r="K826" s="151"/>
      <c r="L826" s="151"/>
    </row>
    <row r="827" spans="2:12" ht="16.5" customHeight="1" x14ac:dyDescent="0.3">
      <c r="B827" s="150"/>
      <c r="C827" s="150"/>
      <c r="D827" s="150"/>
      <c r="E827" s="150"/>
      <c r="F827" s="150"/>
      <c r="J827" s="151"/>
      <c r="K827" s="151"/>
      <c r="L827" s="151"/>
    </row>
    <row r="828" spans="2:12" ht="16.5" customHeight="1" x14ac:dyDescent="0.3">
      <c r="B828" s="150"/>
      <c r="C828" s="150"/>
      <c r="D828" s="150"/>
      <c r="E828" s="150"/>
      <c r="F828" s="150"/>
      <c r="J828" s="151"/>
      <c r="K828" s="151"/>
      <c r="L828" s="151"/>
    </row>
    <row r="829" spans="2:12" ht="16.5" customHeight="1" x14ac:dyDescent="0.3">
      <c r="B829" s="150"/>
      <c r="C829" s="150"/>
      <c r="D829" s="150"/>
      <c r="E829" s="150"/>
      <c r="F829" s="150"/>
      <c r="J829" s="151"/>
      <c r="K829" s="151"/>
      <c r="L829" s="151"/>
    </row>
    <row r="830" spans="2:12" ht="16.5" customHeight="1" x14ac:dyDescent="0.3">
      <c r="B830" s="150"/>
      <c r="C830" s="150"/>
      <c r="D830" s="150"/>
      <c r="E830" s="150"/>
      <c r="F830" s="150"/>
      <c r="J830" s="151"/>
      <c r="K830" s="151"/>
      <c r="L830" s="151"/>
    </row>
    <row r="831" spans="2:12" ht="16.5" customHeight="1" x14ac:dyDescent="0.3">
      <c r="B831" s="150"/>
      <c r="C831" s="150"/>
      <c r="D831" s="150"/>
      <c r="E831" s="150"/>
      <c r="F831" s="150"/>
      <c r="J831" s="151"/>
      <c r="K831" s="151"/>
      <c r="L831" s="151"/>
    </row>
    <row r="832" spans="2:12" ht="16.5" customHeight="1" x14ac:dyDescent="0.3">
      <c r="B832" s="150"/>
      <c r="C832" s="150"/>
      <c r="D832" s="150"/>
      <c r="E832" s="150"/>
      <c r="F832" s="150"/>
      <c r="J832" s="151"/>
      <c r="K832" s="151"/>
      <c r="L832" s="151"/>
    </row>
    <row r="833" spans="2:12" ht="16.5" customHeight="1" x14ac:dyDescent="0.3">
      <c r="B833" s="150"/>
      <c r="C833" s="150"/>
      <c r="D833" s="150"/>
      <c r="E833" s="150"/>
      <c r="F833" s="150"/>
      <c r="J833" s="151"/>
      <c r="K833" s="151"/>
      <c r="L833" s="151"/>
    </row>
    <row r="834" spans="2:12" ht="16.5" customHeight="1" x14ac:dyDescent="0.3">
      <c r="B834" s="150"/>
      <c r="C834" s="150"/>
      <c r="D834" s="150"/>
      <c r="E834" s="150"/>
      <c r="F834" s="150"/>
      <c r="J834" s="151"/>
      <c r="K834" s="151"/>
      <c r="L834" s="151"/>
    </row>
    <row r="835" spans="2:12" ht="16.5" customHeight="1" x14ac:dyDescent="0.3">
      <c r="B835" s="150"/>
      <c r="C835" s="150"/>
      <c r="D835" s="150"/>
      <c r="E835" s="150"/>
      <c r="F835" s="150"/>
      <c r="J835" s="151"/>
      <c r="K835" s="151"/>
      <c r="L835" s="151"/>
    </row>
    <row r="836" spans="2:12" ht="16.5" customHeight="1" x14ac:dyDescent="0.3">
      <c r="B836" s="150"/>
      <c r="C836" s="150"/>
      <c r="D836" s="150"/>
      <c r="E836" s="150"/>
      <c r="F836" s="150"/>
      <c r="J836" s="151"/>
      <c r="K836" s="151"/>
      <c r="L836" s="151"/>
    </row>
    <row r="837" spans="2:12" ht="16.5" customHeight="1" x14ac:dyDescent="0.3">
      <c r="B837" s="150"/>
      <c r="C837" s="150"/>
      <c r="D837" s="150"/>
      <c r="E837" s="150"/>
      <c r="F837" s="150"/>
      <c r="J837" s="151"/>
      <c r="K837" s="151"/>
      <c r="L837" s="151"/>
    </row>
    <row r="838" spans="2:12" ht="16.5" customHeight="1" x14ac:dyDescent="0.3">
      <c r="B838" s="150"/>
      <c r="C838" s="150"/>
      <c r="D838" s="150"/>
      <c r="E838" s="150"/>
      <c r="F838" s="150"/>
      <c r="J838" s="151"/>
      <c r="K838" s="151"/>
      <c r="L838" s="151"/>
    </row>
    <row r="839" spans="2:12" ht="16.5" customHeight="1" x14ac:dyDescent="0.3">
      <c r="B839" s="150"/>
      <c r="C839" s="150"/>
      <c r="D839" s="150"/>
      <c r="E839" s="150"/>
      <c r="F839" s="150"/>
      <c r="J839" s="151"/>
      <c r="K839" s="151"/>
      <c r="L839" s="151"/>
    </row>
    <row r="840" spans="2:12" ht="16.5" customHeight="1" x14ac:dyDescent="0.3">
      <c r="B840" s="150"/>
      <c r="C840" s="150"/>
      <c r="D840" s="150"/>
      <c r="E840" s="150"/>
      <c r="F840" s="150"/>
      <c r="J840" s="151"/>
      <c r="K840" s="151"/>
      <c r="L840" s="151"/>
    </row>
    <row r="841" spans="2:12" ht="16.5" customHeight="1" x14ac:dyDescent="0.3">
      <c r="B841" s="150"/>
      <c r="C841" s="150"/>
      <c r="D841" s="150"/>
      <c r="E841" s="150"/>
      <c r="F841" s="150"/>
      <c r="J841" s="151"/>
      <c r="K841" s="151"/>
      <c r="L841" s="151"/>
    </row>
    <row r="842" spans="2:12" ht="16.5" customHeight="1" x14ac:dyDescent="0.3">
      <c r="B842" s="150"/>
      <c r="C842" s="150"/>
      <c r="D842" s="150"/>
      <c r="E842" s="150"/>
      <c r="F842" s="150"/>
      <c r="J842" s="151"/>
      <c r="K842" s="151"/>
      <c r="L842" s="151"/>
    </row>
    <row r="843" spans="2:12" ht="16.5" customHeight="1" x14ac:dyDescent="0.3">
      <c r="B843" s="150"/>
      <c r="C843" s="150"/>
      <c r="D843" s="150"/>
      <c r="E843" s="150"/>
      <c r="F843" s="150"/>
      <c r="J843" s="151"/>
      <c r="K843" s="151"/>
      <c r="L843" s="151"/>
    </row>
    <row r="844" spans="2:12" ht="16.5" customHeight="1" x14ac:dyDescent="0.3">
      <c r="B844" s="150"/>
      <c r="C844" s="150"/>
      <c r="D844" s="150"/>
      <c r="E844" s="150"/>
      <c r="F844" s="150"/>
      <c r="J844" s="151"/>
      <c r="K844" s="151"/>
      <c r="L844" s="151"/>
    </row>
    <row r="845" spans="2:12" ht="16.5" customHeight="1" x14ac:dyDescent="0.3">
      <c r="B845" s="150"/>
      <c r="C845" s="150"/>
      <c r="D845" s="150"/>
      <c r="E845" s="150"/>
      <c r="F845" s="150"/>
      <c r="J845" s="151"/>
      <c r="K845" s="151"/>
      <c r="L845" s="151"/>
    </row>
    <row r="846" spans="2:12" ht="16.5" customHeight="1" x14ac:dyDescent="0.3">
      <c r="B846" s="150"/>
      <c r="C846" s="150"/>
      <c r="D846" s="150"/>
      <c r="E846" s="150"/>
      <c r="F846" s="150"/>
      <c r="J846" s="151"/>
      <c r="K846" s="151"/>
      <c r="L846" s="151"/>
    </row>
    <row r="847" spans="2:12" ht="16.5" customHeight="1" x14ac:dyDescent="0.3">
      <c r="B847" s="150"/>
      <c r="C847" s="150"/>
      <c r="D847" s="150"/>
      <c r="E847" s="150"/>
      <c r="F847" s="150"/>
      <c r="J847" s="151"/>
      <c r="K847" s="151"/>
      <c r="L847" s="151"/>
    </row>
    <row r="848" spans="2:12" ht="16.5" customHeight="1" x14ac:dyDescent="0.3">
      <c r="B848" s="150"/>
      <c r="C848" s="150"/>
      <c r="D848" s="150"/>
      <c r="E848" s="150"/>
      <c r="F848" s="150"/>
      <c r="J848" s="151"/>
      <c r="K848" s="151"/>
      <c r="L848" s="151"/>
    </row>
    <row r="849" spans="2:12" ht="16.5" customHeight="1" x14ac:dyDescent="0.3">
      <c r="B849" s="150"/>
      <c r="C849" s="150"/>
      <c r="D849" s="150"/>
      <c r="E849" s="150"/>
      <c r="F849" s="150"/>
      <c r="J849" s="151"/>
      <c r="K849" s="151"/>
      <c r="L849" s="151"/>
    </row>
    <row r="850" spans="2:12" ht="16.5" customHeight="1" x14ac:dyDescent="0.3">
      <c r="B850" s="150"/>
      <c r="C850" s="150"/>
      <c r="D850" s="150"/>
      <c r="E850" s="150"/>
      <c r="F850" s="150"/>
      <c r="J850" s="151"/>
      <c r="K850" s="151"/>
      <c r="L850" s="151"/>
    </row>
    <row r="851" spans="2:12" ht="16.5" customHeight="1" x14ac:dyDescent="0.3">
      <c r="B851" s="150"/>
      <c r="C851" s="150"/>
      <c r="D851" s="150"/>
      <c r="E851" s="150"/>
      <c r="F851" s="150"/>
      <c r="J851" s="151"/>
      <c r="K851" s="151"/>
      <c r="L851" s="151"/>
    </row>
    <row r="852" spans="2:12" ht="16.5" customHeight="1" x14ac:dyDescent="0.3">
      <c r="B852" s="150"/>
      <c r="C852" s="150"/>
      <c r="D852" s="150"/>
      <c r="E852" s="150"/>
      <c r="F852" s="150"/>
      <c r="J852" s="151"/>
      <c r="K852" s="151"/>
      <c r="L852" s="151"/>
    </row>
    <row r="853" spans="2:12" ht="16.5" customHeight="1" x14ac:dyDescent="0.3">
      <c r="B853" s="150"/>
      <c r="C853" s="150"/>
      <c r="D853" s="150"/>
      <c r="E853" s="150"/>
      <c r="F853" s="150"/>
      <c r="J853" s="151"/>
      <c r="K853" s="151"/>
      <c r="L853" s="151"/>
    </row>
    <row r="854" spans="2:12" ht="16.5" customHeight="1" x14ac:dyDescent="0.3">
      <c r="B854" s="150"/>
      <c r="C854" s="150"/>
      <c r="D854" s="150"/>
      <c r="E854" s="150"/>
      <c r="F854" s="150"/>
      <c r="J854" s="151"/>
      <c r="K854" s="151"/>
      <c r="L854" s="151"/>
    </row>
    <row r="855" spans="2:12" ht="16.5" customHeight="1" x14ac:dyDescent="0.3">
      <c r="B855" s="150"/>
      <c r="C855" s="150"/>
      <c r="D855" s="150"/>
      <c r="E855" s="150"/>
      <c r="F855" s="150"/>
      <c r="J855" s="151"/>
      <c r="K855" s="151"/>
      <c r="L855" s="151"/>
    </row>
    <row r="856" spans="2:12" ht="16.5" customHeight="1" x14ac:dyDescent="0.3">
      <c r="B856" s="150"/>
      <c r="C856" s="150"/>
      <c r="D856" s="150"/>
      <c r="E856" s="150"/>
      <c r="F856" s="150"/>
      <c r="J856" s="151"/>
      <c r="K856" s="151"/>
      <c r="L856" s="151"/>
    </row>
    <row r="857" spans="2:12" ht="16.5" customHeight="1" x14ac:dyDescent="0.3">
      <c r="B857" s="150"/>
      <c r="C857" s="150"/>
      <c r="D857" s="150"/>
      <c r="E857" s="150"/>
      <c r="F857" s="150"/>
      <c r="J857" s="151"/>
      <c r="K857" s="151"/>
      <c r="L857" s="151"/>
    </row>
    <row r="858" spans="2:12" ht="16.5" customHeight="1" x14ac:dyDescent="0.3">
      <c r="B858" s="150"/>
      <c r="C858" s="150"/>
      <c r="D858" s="150"/>
      <c r="E858" s="150"/>
      <c r="F858" s="150"/>
      <c r="J858" s="151"/>
      <c r="K858" s="151"/>
      <c r="L858" s="151"/>
    </row>
    <row r="859" spans="2:12" ht="16.5" customHeight="1" x14ac:dyDescent="0.3">
      <c r="B859" s="150"/>
      <c r="C859" s="150"/>
      <c r="D859" s="150"/>
      <c r="E859" s="150"/>
      <c r="F859" s="150"/>
      <c r="J859" s="151"/>
      <c r="K859" s="151"/>
      <c r="L859" s="151"/>
    </row>
    <row r="860" spans="2:12" ht="16.5" customHeight="1" x14ac:dyDescent="0.3">
      <c r="B860" s="150"/>
      <c r="C860" s="150"/>
      <c r="D860" s="150"/>
      <c r="E860" s="150"/>
      <c r="F860" s="150"/>
      <c r="J860" s="151"/>
      <c r="K860" s="151"/>
      <c r="L860" s="151"/>
    </row>
    <row r="861" spans="2:12" ht="16.5" customHeight="1" x14ac:dyDescent="0.3">
      <c r="B861" s="150"/>
      <c r="C861" s="150"/>
      <c r="D861" s="150"/>
      <c r="E861" s="150"/>
      <c r="F861" s="150"/>
      <c r="J861" s="151"/>
      <c r="K861" s="151"/>
      <c r="L861" s="151"/>
    </row>
    <row r="862" spans="2:12" ht="16.5" customHeight="1" x14ac:dyDescent="0.3">
      <c r="B862" s="150"/>
      <c r="C862" s="150"/>
      <c r="D862" s="150"/>
      <c r="E862" s="150"/>
      <c r="F862" s="150"/>
      <c r="J862" s="151"/>
      <c r="K862" s="151"/>
      <c r="L862" s="151"/>
    </row>
    <row r="863" spans="2:12" ht="16.5" customHeight="1" x14ac:dyDescent="0.3">
      <c r="B863" s="150"/>
      <c r="C863" s="150"/>
      <c r="D863" s="150"/>
      <c r="E863" s="150"/>
      <c r="F863" s="150"/>
      <c r="J863" s="151"/>
      <c r="K863" s="151"/>
      <c r="L863" s="151"/>
    </row>
    <row r="864" spans="2:12" ht="16.5" customHeight="1" x14ac:dyDescent="0.3">
      <c r="B864" s="150"/>
      <c r="C864" s="150"/>
      <c r="D864" s="150"/>
      <c r="E864" s="150"/>
      <c r="F864" s="150"/>
      <c r="J864" s="151"/>
      <c r="K864" s="151"/>
      <c r="L864" s="151"/>
    </row>
    <row r="865" spans="2:12" ht="16.5" customHeight="1" x14ac:dyDescent="0.3">
      <c r="B865" s="150"/>
      <c r="C865" s="150"/>
      <c r="D865" s="150"/>
      <c r="E865" s="150"/>
      <c r="F865" s="150"/>
      <c r="J865" s="151"/>
      <c r="K865" s="151"/>
      <c r="L865" s="151"/>
    </row>
    <row r="866" spans="2:12" ht="16.5" customHeight="1" x14ac:dyDescent="0.3">
      <c r="B866" s="150"/>
      <c r="C866" s="150"/>
      <c r="D866" s="150"/>
      <c r="E866" s="150"/>
      <c r="F866" s="150"/>
      <c r="J866" s="151"/>
      <c r="K866" s="151"/>
      <c r="L866" s="151"/>
    </row>
    <row r="867" spans="2:12" ht="16.5" customHeight="1" x14ac:dyDescent="0.3">
      <c r="B867" s="150"/>
      <c r="C867" s="150"/>
      <c r="D867" s="150"/>
      <c r="E867" s="150"/>
      <c r="F867" s="150"/>
      <c r="J867" s="151"/>
      <c r="K867" s="151"/>
      <c r="L867" s="151"/>
    </row>
    <row r="868" spans="2:12" ht="16.5" customHeight="1" x14ac:dyDescent="0.3">
      <c r="B868" s="150"/>
      <c r="C868" s="150"/>
      <c r="D868" s="150"/>
      <c r="E868" s="150"/>
      <c r="F868" s="150"/>
      <c r="J868" s="151"/>
      <c r="K868" s="151"/>
      <c r="L868" s="151"/>
    </row>
    <row r="869" spans="2:12" ht="16.5" customHeight="1" x14ac:dyDescent="0.3">
      <c r="B869" s="150"/>
      <c r="C869" s="150"/>
      <c r="D869" s="150"/>
      <c r="E869" s="150"/>
      <c r="F869" s="150"/>
      <c r="J869" s="151"/>
      <c r="K869" s="151"/>
      <c r="L869" s="151"/>
    </row>
    <row r="870" spans="2:12" ht="16.5" customHeight="1" x14ac:dyDescent="0.3">
      <c r="B870" s="150"/>
      <c r="C870" s="150"/>
      <c r="D870" s="150"/>
      <c r="E870" s="150"/>
      <c r="F870" s="150"/>
      <c r="J870" s="151"/>
      <c r="K870" s="151"/>
      <c r="L870" s="151"/>
    </row>
    <row r="871" spans="2:12" ht="16.5" customHeight="1" x14ac:dyDescent="0.3">
      <c r="B871" s="150"/>
      <c r="C871" s="150"/>
      <c r="D871" s="150"/>
      <c r="E871" s="150"/>
      <c r="F871" s="150"/>
      <c r="J871" s="151"/>
      <c r="K871" s="151"/>
      <c r="L871" s="151"/>
    </row>
    <row r="872" spans="2:12" ht="16.5" customHeight="1" x14ac:dyDescent="0.3">
      <c r="B872" s="150"/>
      <c r="C872" s="150"/>
      <c r="D872" s="150"/>
      <c r="E872" s="150"/>
      <c r="F872" s="150"/>
      <c r="J872" s="151"/>
      <c r="K872" s="151"/>
      <c r="L872" s="151"/>
    </row>
    <row r="873" spans="2:12" ht="16.5" customHeight="1" x14ac:dyDescent="0.3">
      <c r="B873" s="150"/>
      <c r="C873" s="150"/>
      <c r="D873" s="150"/>
      <c r="E873" s="150"/>
      <c r="F873" s="150"/>
      <c r="J873" s="151"/>
      <c r="K873" s="151"/>
      <c r="L873" s="151"/>
    </row>
    <row r="874" spans="2:12" ht="16.5" customHeight="1" x14ac:dyDescent="0.3">
      <c r="B874" s="150"/>
      <c r="C874" s="150"/>
      <c r="D874" s="150"/>
      <c r="E874" s="150"/>
      <c r="F874" s="150"/>
      <c r="J874" s="151"/>
      <c r="K874" s="151"/>
      <c r="L874" s="151"/>
    </row>
    <row r="875" spans="2:12" ht="16.5" customHeight="1" x14ac:dyDescent="0.3">
      <c r="B875" s="150"/>
      <c r="C875" s="150"/>
      <c r="D875" s="150"/>
      <c r="E875" s="150"/>
      <c r="F875" s="150"/>
      <c r="J875" s="151"/>
      <c r="K875" s="151"/>
      <c r="L875" s="151"/>
    </row>
    <row r="876" spans="2:12" ht="16.5" customHeight="1" x14ac:dyDescent="0.3">
      <c r="B876" s="150"/>
      <c r="C876" s="150"/>
      <c r="D876" s="150"/>
      <c r="E876" s="150"/>
      <c r="F876" s="150"/>
      <c r="J876" s="151"/>
      <c r="K876" s="151"/>
      <c r="L876" s="151"/>
    </row>
    <row r="877" spans="2:12" ht="16.5" customHeight="1" x14ac:dyDescent="0.3">
      <c r="B877" s="150"/>
      <c r="C877" s="150"/>
      <c r="D877" s="150"/>
      <c r="E877" s="150"/>
      <c r="F877" s="150"/>
      <c r="J877" s="151"/>
      <c r="K877" s="151"/>
      <c r="L877" s="151"/>
    </row>
    <row r="878" spans="2:12" ht="16.5" customHeight="1" x14ac:dyDescent="0.3">
      <c r="B878" s="150"/>
      <c r="C878" s="150"/>
      <c r="D878" s="150"/>
      <c r="E878" s="150"/>
      <c r="F878" s="150"/>
      <c r="J878" s="151"/>
      <c r="K878" s="151"/>
      <c r="L878" s="151"/>
    </row>
    <row r="879" spans="2:12" ht="16.5" customHeight="1" x14ac:dyDescent="0.3">
      <c r="B879" s="150"/>
      <c r="C879" s="150"/>
      <c r="D879" s="150"/>
      <c r="E879" s="150"/>
      <c r="F879" s="150"/>
      <c r="J879" s="151"/>
      <c r="K879" s="151"/>
      <c r="L879" s="151"/>
    </row>
    <row r="880" spans="2:12" ht="16.5" customHeight="1" x14ac:dyDescent="0.3">
      <c r="B880" s="150"/>
      <c r="C880" s="150"/>
      <c r="D880" s="150"/>
      <c r="E880" s="150"/>
      <c r="F880" s="150"/>
      <c r="J880" s="151"/>
      <c r="K880" s="151"/>
      <c r="L880" s="151"/>
    </row>
    <row r="881" spans="2:12" ht="16.5" customHeight="1" x14ac:dyDescent="0.3">
      <c r="B881" s="150"/>
      <c r="C881" s="150"/>
      <c r="D881" s="150"/>
      <c r="E881" s="150"/>
      <c r="F881" s="150"/>
      <c r="J881" s="151"/>
      <c r="K881" s="151"/>
      <c r="L881" s="151"/>
    </row>
    <row r="882" spans="2:12" ht="16.5" customHeight="1" x14ac:dyDescent="0.3">
      <c r="B882" s="150"/>
      <c r="C882" s="150"/>
      <c r="D882" s="150"/>
      <c r="E882" s="150"/>
      <c r="F882" s="150"/>
      <c r="J882" s="151"/>
      <c r="K882" s="151"/>
      <c r="L882" s="151"/>
    </row>
    <row r="883" spans="2:12" ht="16.5" customHeight="1" x14ac:dyDescent="0.3">
      <c r="B883" s="150"/>
      <c r="C883" s="150"/>
      <c r="D883" s="150"/>
      <c r="E883" s="150"/>
      <c r="F883" s="150"/>
      <c r="J883" s="151"/>
      <c r="K883" s="151"/>
      <c r="L883" s="151"/>
    </row>
    <row r="884" spans="2:12" ht="16.5" customHeight="1" x14ac:dyDescent="0.3">
      <c r="B884" s="150"/>
      <c r="C884" s="150"/>
      <c r="D884" s="150"/>
      <c r="E884" s="150"/>
      <c r="F884" s="150"/>
      <c r="J884" s="151"/>
      <c r="K884" s="151"/>
      <c r="L884" s="151"/>
    </row>
    <row r="885" spans="2:12" ht="16.5" customHeight="1" x14ac:dyDescent="0.3">
      <c r="B885" s="150"/>
      <c r="C885" s="150"/>
      <c r="D885" s="150"/>
      <c r="E885" s="150"/>
      <c r="F885" s="150"/>
      <c r="J885" s="151"/>
      <c r="K885" s="151"/>
      <c r="L885" s="151"/>
    </row>
    <row r="886" spans="2:12" ht="16.5" customHeight="1" x14ac:dyDescent="0.3">
      <c r="B886" s="150"/>
      <c r="C886" s="150"/>
      <c r="D886" s="150"/>
      <c r="E886" s="150"/>
      <c r="F886" s="150"/>
      <c r="J886" s="151"/>
      <c r="K886" s="151"/>
      <c r="L886" s="151"/>
    </row>
    <row r="887" spans="2:12" ht="16.5" customHeight="1" x14ac:dyDescent="0.3">
      <c r="B887" s="150"/>
      <c r="C887" s="150"/>
      <c r="D887" s="150"/>
      <c r="E887" s="150"/>
      <c r="F887" s="150"/>
      <c r="J887" s="151"/>
      <c r="K887" s="151"/>
      <c r="L887" s="151"/>
    </row>
    <row r="888" spans="2:12" ht="16.5" customHeight="1" x14ac:dyDescent="0.3">
      <c r="B888" s="150"/>
      <c r="C888" s="150"/>
      <c r="D888" s="150"/>
      <c r="E888" s="150"/>
      <c r="F888" s="150"/>
      <c r="J888" s="151"/>
      <c r="K888" s="151"/>
      <c r="L888" s="151"/>
    </row>
    <row r="889" spans="2:12" ht="16.5" customHeight="1" x14ac:dyDescent="0.3">
      <c r="B889" s="150"/>
      <c r="C889" s="150"/>
      <c r="D889" s="150"/>
      <c r="E889" s="150"/>
      <c r="F889" s="150"/>
      <c r="J889" s="151"/>
      <c r="K889" s="151"/>
      <c r="L889" s="151"/>
    </row>
    <row r="890" spans="2:12" ht="16.5" customHeight="1" x14ac:dyDescent="0.3">
      <c r="B890" s="150"/>
      <c r="C890" s="150"/>
      <c r="D890" s="150"/>
      <c r="E890" s="150"/>
      <c r="F890" s="150"/>
      <c r="J890" s="151"/>
      <c r="K890" s="151"/>
      <c r="L890" s="151"/>
    </row>
    <row r="891" spans="2:12" ht="16.5" customHeight="1" x14ac:dyDescent="0.3">
      <c r="B891" s="150"/>
      <c r="C891" s="150"/>
      <c r="D891" s="150"/>
      <c r="E891" s="150"/>
      <c r="F891" s="150"/>
      <c r="J891" s="151"/>
      <c r="K891" s="151"/>
      <c r="L891" s="151"/>
    </row>
    <row r="892" spans="2:12" ht="16.5" customHeight="1" x14ac:dyDescent="0.3">
      <c r="B892" s="150"/>
      <c r="C892" s="150"/>
      <c r="D892" s="150"/>
      <c r="E892" s="150"/>
      <c r="F892" s="150"/>
      <c r="J892" s="151"/>
      <c r="K892" s="151"/>
      <c r="L892" s="151"/>
    </row>
    <row r="893" spans="2:12" ht="16.5" customHeight="1" x14ac:dyDescent="0.3">
      <c r="B893" s="150"/>
      <c r="C893" s="150"/>
      <c r="D893" s="150"/>
      <c r="E893" s="150"/>
      <c r="F893" s="150"/>
      <c r="J893" s="151"/>
      <c r="K893" s="151"/>
      <c r="L893" s="151"/>
    </row>
    <row r="894" spans="2:12" ht="16.5" customHeight="1" x14ac:dyDescent="0.3">
      <c r="B894" s="150"/>
      <c r="C894" s="150"/>
      <c r="D894" s="150"/>
      <c r="E894" s="150"/>
      <c r="F894" s="150"/>
      <c r="J894" s="151"/>
      <c r="K894" s="151"/>
      <c r="L894" s="151"/>
    </row>
    <row r="895" spans="2:12" ht="16.5" customHeight="1" x14ac:dyDescent="0.3">
      <c r="B895" s="150"/>
      <c r="C895" s="150"/>
      <c r="D895" s="150"/>
      <c r="E895" s="150"/>
      <c r="F895" s="150"/>
      <c r="J895" s="151"/>
      <c r="K895" s="151"/>
      <c r="L895" s="151"/>
    </row>
    <row r="896" spans="2:12" ht="16.5" customHeight="1" x14ac:dyDescent="0.3">
      <c r="B896" s="150"/>
      <c r="C896" s="150"/>
      <c r="D896" s="150"/>
      <c r="E896" s="150"/>
      <c r="F896" s="150"/>
      <c r="J896" s="151"/>
      <c r="K896" s="151"/>
      <c r="L896" s="151"/>
    </row>
    <row r="897" spans="2:12" ht="16.5" customHeight="1" x14ac:dyDescent="0.3">
      <c r="B897" s="150"/>
      <c r="C897" s="150"/>
      <c r="D897" s="150"/>
      <c r="E897" s="150"/>
      <c r="F897" s="150"/>
      <c r="J897" s="151"/>
      <c r="K897" s="151"/>
      <c r="L897" s="151"/>
    </row>
    <row r="898" spans="2:12" ht="16.5" customHeight="1" x14ac:dyDescent="0.3">
      <c r="B898" s="150"/>
      <c r="C898" s="150"/>
      <c r="D898" s="150"/>
      <c r="E898" s="150"/>
      <c r="F898" s="150"/>
      <c r="J898" s="151"/>
      <c r="K898" s="151"/>
      <c r="L898" s="151"/>
    </row>
    <row r="899" spans="2:12" ht="16.5" customHeight="1" x14ac:dyDescent="0.3">
      <c r="B899" s="150"/>
      <c r="C899" s="150"/>
      <c r="D899" s="150"/>
      <c r="E899" s="150"/>
      <c r="F899" s="150"/>
      <c r="J899" s="151"/>
      <c r="K899" s="151"/>
      <c r="L899" s="151"/>
    </row>
    <row r="900" spans="2:12" ht="16.5" customHeight="1" x14ac:dyDescent="0.3">
      <c r="B900" s="150"/>
      <c r="C900" s="150"/>
      <c r="D900" s="150"/>
      <c r="E900" s="150"/>
      <c r="F900" s="150"/>
      <c r="J900" s="151"/>
      <c r="K900" s="151"/>
      <c r="L900" s="151"/>
    </row>
    <row r="901" spans="2:12" ht="16.5" customHeight="1" x14ac:dyDescent="0.3">
      <c r="B901" s="150"/>
      <c r="C901" s="150"/>
      <c r="D901" s="150"/>
      <c r="E901" s="150"/>
      <c r="F901" s="150"/>
      <c r="J901" s="151"/>
      <c r="K901" s="151"/>
      <c r="L901" s="151"/>
    </row>
    <row r="902" spans="2:12" ht="16.5" customHeight="1" x14ac:dyDescent="0.3">
      <c r="B902" s="150"/>
      <c r="C902" s="150"/>
      <c r="D902" s="150"/>
      <c r="E902" s="150"/>
      <c r="F902" s="150"/>
      <c r="J902" s="151"/>
      <c r="K902" s="151"/>
      <c r="L902" s="151"/>
    </row>
    <row r="903" spans="2:12" ht="16.5" customHeight="1" x14ac:dyDescent="0.3">
      <c r="B903" s="150"/>
      <c r="C903" s="150"/>
      <c r="D903" s="150"/>
      <c r="E903" s="150"/>
      <c r="F903" s="150"/>
      <c r="J903" s="151"/>
      <c r="K903" s="151"/>
      <c r="L903" s="151"/>
    </row>
    <row r="904" spans="2:12" ht="16.5" customHeight="1" x14ac:dyDescent="0.3">
      <c r="B904" s="150"/>
      <c r="C904" s="150"/>
      <c r="D904" s="150"/>
      <c r="E904" s="150"/>
      <c r="F904" s="150"/>
      <c r="J904" s="151"/>
      <c r="K904" s="151"/>
      <c r="L904" s="151"/>
    </row>
    <row r="905" spans="2:12" ht="16.5" customHeight="1" x14ac:dyDescent="0.3">
      <c r="B905" s="150"/>
      <c r="C905" s="150"/>
      <c r="D905" s="150"/>
      <c r="E905" s="150"/>
      <c r="F905" s="150"/>
      <c r="J905" s="151"/>
      <c r="K905" s="151"/>
      <c r="L905" s="151"/>
    </row>
    <row r="906" spans="2:12" ht="16.5" customHeight="1" x14ac:dyDescent="0.3">
      <c r="B906" s="150"/>
      <c r="C906" s="150"/>
      <c r="D906" s="150"/>
      <c r="E906" s="150"/>
      <c r="F906" s="150"/>
      <c r="J906" s="151"/>
      <c r="K906" s="151"/>
      <c r="L906" s="151"/>
    </row>
    <row r="907" spans="2:12" ht="16.5" customHeight="1" x14ac:dyDescent="0.3">
      <c r="B907" s="150"/>
      <c r="C907" s="150"/>
      <c r="D907" s="150"/>
      <c r="E907" s="150"/>
      <c r="F907" s="150"/>
      <c r="J907" s="151"/>
      <c r="K907" s="151"/>
      <c r="L907" s="151"/>
    </row>
    <row r="908" spans="2:12" ht="16.5" customHeight="1" x14ac:dyDescent="0.3">
      <c r="B908" s="150"/>
      <c r="C908" s="150"/>
      <c r="D908" s="150"/>
      <c r="E908" s="150"/>
      <c r="F908" s="150"/>
      <c r="J908" s="151"/>
      <c r="K908" s="151"/>
      <c r="L908" s="151"/>
    </row>
    <row r="909" spans="2:12" ht="16.5" customHeight="1" x14ac:dyDescent="0.3">
      <c r="B909" s="150"/>
      <c r="C909" s="150"/>
      <c r="D909" s="150"/>
      <c r="E909" s="150"/>
      <c r="F909" s="150"/>
      <c r="J909" s="151"/>
      <c r="K909" s="151"/>
      <c r="L909" s="151"/>
    </row>
    <row r="910" spans="2:12" ht="16.5" customHeight="1" x14ac:dyDescent="0.3">
      <c r="B910" s="150"/>
      <c r="C910" s="150"/>
      <c r="D910" s="150"/>
      <c r="E910" s="150"/>
      <c r="F910" s="150"/>
      <c r="J910" s="151"/>
      <c r="K910" s="151"/>
      <c r="L910" s="151"/>
    </row>
    <row r="911" spans="2:12" ht="16.5" customHeight="1" x14ac:dyDescent="0.3">
      <c r="B911" s="150"/>
      <c r="C911" s="150"/>
      <c r="D911" s="150"/>
      <c r="E911" s="150"/>
      <c r="F911" s="150"/>
      <c r="J911" s="151"/>
      <c r="K911" s="151"/>
      <c r="L911" s="151"/>
    </row>
    <row r="912" spans="2:12" ht="16.5" customHeight="1" x14ac:dyDescent="0.3">
      <c r="B912" s="150"/>
      <c r="C912" s="150"/>
      <c r="D912" s="150"/>
      <c r="E912" s="150"/>
      <c r="F912" s="150"/>
      <c r="J912" s="151"/>
      <c r="K912" s="151"/>
      <c r="L912" s="151"/>
    </row>
    <row r="913" spans="2:12" ht="16.5" customHeight="1" x14ac:dyDescent="0.3">
      <c r="B913" s="150"/>
      <c r="C913" s="150"/>
      <c r="D913" s="150"/>
      <c r="E913" s="150"/>
      <c r="F913" s="150"/>
      <c r="J913" s="151"/>
      <c r="K913" s="151"/>
      <c r="L913" s="151"/>
    </row>
    <row r="914" spans="2:12" ht="16.5" customHeight="1" x14ac:dyDescent="0.3">
      <c r="B914" s="150"/>
      <c r="C914" s="150"/>
      <c r="D914" s="150"/>
      <c r="E914" s="150"/>
      <c r="F914" s="150"/>
      <c r="J914" s="151"/>
      <c r="K914" s="151"/>
      <c r="L914" s="151"/>
    </row>
    <row r="915" spans="2:12" ht="16.5" customHeight="1" x14ac:dyDescent="0.3">
      <c r="B915" s="150"/>
      <c r="C915" s="150"/>
      <c r="D915" s="150"/>
      <c r="E915" s="150"/>
      <c r="F915" s="150"/>
      <c r="J915" s="151"/>
      <c r="K915" s="151"/>
      <c r="L915" s="151"/>
    </row>
    <row r="916" spans="2:12" ht="16.5" customHeight="1" x14ac:dyDescent="0.3">
      <c r="B916" s="150"/>
      <c r="C916" s="150"/>
      <c r="D916" s="150"/>
      <c r="E916" s="150"/>
      <c r="F916" s="150"/>
      <c r="J916" s="151"/>
      <c r="K916" s="151"/>
      <c r="L916" s="151"/>
    </row>
    <row r="917" spans="2:12" ht="16.5" customHeight="1" x14ac:dyDescent="0.3">
      <c r="B917" s="150"/>
      <c r="C917" s="150"/>
      <c r="D917" s="150"/>
      <c r="E917" s="150"/>
      <c r="F917" s="150"/>
      <c r="J917" s="151"/>
      <c r="K917" s="151"/>
      <c r="L917" s="151"/>
    </row>
    <row r="918" spans="2:12" ht="16.5" customHeight="1" x14ac:dyDescent="0.3">
      <c r="B918" s="150"/>
      <c r="C918" s="150"/>
      <c r="D918" s="150"/>
      <c r="E918" s="150"/>
      <c r="F918" s="150"/>
      <c r="J918" s="151"/>
      <c r="K918" s="151"/>
      <c r="L918" s="151"/>
    </row>
    <row r="919" spans="2:12" ht="16.5" customHeight="1" x14ac:dyDescent="0.3">
      <c r="B919" s="150"/>
      <c r="C919" s="150"/>
      <c r="D919" s="150"/>
      <c r="E919" s="150"/>
      <c r="F919" s="150"/>
      <c r="J919" s="151"/>
      <c r="K919" s="151"/>
      <c r="L919" s="151"/>
    </row>
    <row r="920" spans="2:12" ht="16.5" customHeight="1" x14ac:dyDescent="0.3">
      <c r="B920" s="150"/>
      <c r="C920" s="150"/>
      <c r="D920" s="150"/>
      <c r="E920" s="150"/>
      <c r="F920" s="150"/>
      <c r="J920" s="151"/>
      <c r="K920" s="151"/>
      <c r="L920" s="151"/>
    </row>
    <row r="921" spans="2:12" ht="16.5" customHeight="1" x14ac:dyDescent="0.3">
      <c r="B921" s="150"/>
      <c r="C921" s="150"/>
      <c r="D921" s="150"/>
      <c r="E921" s="150"/>
      <c r="F921" s="150"/>
      <c r="J921" s="151"/>
      <c r="K921" s="151"/>
      <c r="L921" s="151"/>
    </row>
    <row r="922" spans="2:12" ht="16.5" customHeight="1" x14ac:dyDescent="0.3">
      <c r="B922" s="150"/>
      <c r="C922" s="150"/>
      <c r="D922" s="150"/>
      <c r="E922" s="150"/>
      <c r="F922" s="150"/>
      <c r="J922" s="151"/>
      <c r="K922" s="151"/>
      <c r="L922" s="151"/>
    </row>
    <row r="923" spans="2:12" ht="16.5" customHeight="1" x14ac:dyDescent="0.3">
      <c r="B923" s="150"/>
      <c r="C923" s="150"/>
      <c r="D923" s="150"/>
      <c r="E923" s="150"/>
      <c r="F923" s="150"/>
      <c r="J923" s="151"/>
      <c r="K923" s="151"/>
      <c r="L923" s="151"/>
    </row>
    <row r="924" spans="2:12" ht="16.5" customHeight="1" x14ac:dyDescent="0.3">
      <c r="B924" s="150"/>
      <c r="C924" s="150"/>
      <c r="D924" s="150"/>
      <c r="E924" s="150"/>
      <c r="F924" s="150"/>
      <c r="J924" s="151"/>
      <c r="K924" s="151"/>
      <c r="L924" s="151"/>
    </row>
    <row r="925" spans="2:12" ht="16.5" customHeight="1" x14ac:dyDescent="0.3">
      <c r="B925" s="150"/>
      <c r="C925" s="150"/>
      <c r="D925" s="150"/>
      <c r="E925" s="150"/>
      <c r="F925" s="150"/>
      <c r="J925" s="151"/>
      <c r="K925" s="151"/>
      <c r="L925" s="151"/>
    </row>
    <row r="926" spans="2:12" ht="16.5" customHeight="1" x14ac:dyDescent="0.3">
      <c r="B926" s="150"/>
      <c r="C926" s="150"/>
      <c r="D926" s="150"/>
      <c r="E926" s="150"/>
      <c r="F926" s="150"/>
      <c r="J926" s="151"/>
      <c r="K926" s="151"/>
      <c r="L926" s="151"/>
    </row>
    <row r="927" spans="2:12" ht="16.5" customHeight="1" x14ac:dyDescent="0.3">
      <c r="B927" s="150"/>
      <c r="C927" s="150"/>
      <c r="D927" s="150"/>
      <c r="E927" s="150"/>
      <c r="F927" s="150"/>
      <c r="J927" s="151"/>
      <c r="K927" s="151"/>
      <c r="L927" s="151"/>
    </row>
    <row r="928" spans="2:12" ht="16.5" customHeight="1" x14ac:dyDescent="0.3">
      <c r="B928" s="150"/>
      <c r="C928" s="150"/>
      <c r="D928" s="150"/>
      <c r="E928" s="150"/>
      <c r="F928" s="150"/>
      <c r="J928" s="151"/>
      <c r="K928" s="151"/>
      <c r="L928" s="151"/>
    </row>
    <row r="929" spans="2:12" ht="16.5" customHeight="1" x14ac:dyDescent="0.3">
      <c r="B929" s="150"/>
      <c r="C929" s="150"/>
      <c r="D929" s="150"/>
      <c r="E929" s="150"/>
      <c r="F929" s="150"/>
      <c r="J929" s="151"/>
      <c r="K929" s="151"/>
      <c r="L929" s="151"/>
    </row>
    <row r="930" spans="2:12" ht="16.5" customHeight="1" x14ac:dyDescent="0.3">
      <c r="B930" s="150"/>
      <c r="C930" s="150"/>
      <c r="D930" s="150"/>
      <c r="E930" s="150"/>
      <c r="F930" s="150"/>
      <c r="J930" s="151"/>
      <c r="K930" s="151"/>
      <c r="L930" s="151"/>
    </row>
    <row r="931" spans="2:12" ht="16.5" customHeight="1" x14ac:dyDescent="0.3">
      <c r="B931" s="150"/>
      <c r="C931" s="150"/>
      <c r="D931" s="150"/>
      <c r="E931" s="150"/>
      <c r="F931" s="150"/>
      <c r="J931" s="151"/>
      <c r="K931" s="151"/>
      <c r="L931" s="151"/>
    </row>
    <row r="932" spans="2:12" ht="16.5" customHeight="1" x14ac:dyDescent="0.3">
      <c r="B932" s="150"/>
      <c r="C932" s="150"/>
      <c r="D932" s="150"/>
      <c r="E932" s="150"/>
      <c r="F932" s="150"/>
      <c r="J932" s="151"/>
      <c r="K932" s="151"/>
      <c r="L932" s="151"/>
    </row>
    <row r="933" spans="2:12" ht="16.5" customHeight="1" x14ac:dyDescent="0.3">
      <c r="B933" s="150"/>
      <c r="C933" s="150"/>
      <c r="D933" s="150"/>
      <c r="E933" s="150"/>
      <c r="F933" s="150"/>
      <c r="J933" s="151"/>
      <c r="K933" s="151"/>
      <c r="L933" s="151"/>
    </row>
    <row r="934" spans="2:12" ht="16.5" customHeight="1" x14ac:dyDescent="0.3">
      <c r="B934" s="150"/>
      <c r="C934" s="150"/>
      <c r="D934" s="150"/>
      <c r="E934" s="150"/>
      <c r="F934" s="150"/>
      <c r="J934" s="151"/>
      <c r="K934" s="151"/>
      <c r="L934" s="151"/>
    </row>
    <row r="935" spans="2:12" ht="16.5" customHeight="1" x14ac:dyDescent="0.3">
      <c r="B935" s="150"/>
      <c r="C935" s="150"/>
      <c r="D935" s="150"/>
      <c r="E935" s="150"/>
      <c r="F935" s="150"/>
      <c r="J935" s="151"/>
      <c r="K935" s="151"/>
      <c r="L935" s="151"/>
    </row>
    <row r="936" spans="2:12" ht="16.5" customHeight="1" x14ac:dyDescent="0.3">
      <c r="B936" s="150"/>
      <c r="C936" s="150"/>
      <c r="D936" s="150"/>
      <c r="E936" s="150"/>
      <c r="F936" s="150"/>
      <c r="J936" s="151"/>
      <c r="K936" s="151"/>
      <c r="L936" s="151"/>
    </row>
    <row r="937" spans="2:12" ht="16.5" customHeight="1" x14ac:dyDescent="0.3">
      <c r="B937" s="150"/>
      <c r="C937" s="150"/>
      <c r="D937" s="150"/>
      <c r="E937" s="150"/>
      <c r="F937" s="150"/>
      <c r="J937" s="151"/>
      <c r="K937" s="151"/>
      <c r="L937" s="151"/>
    </row>
  </sheetData>
  <autoFilter ref="B13:AQ15" xr:uid="{00000000-0009-0000-0000-00000A000000}">
    <filterColumn colId="22" showButton="0"/>
    <filterColumn colId="23" showButton="0"/>
    <filterColumn colId="24" showButton="0"/>
    <filterColumn colId="25" showButton="0"/>
    <filterColumn colId="26" showButton="0"/>
  </autoFilter>
  <mergeCells count="113">
    <mergeCell ref="AR15:AR17"/>
    <mergeCell ref="AG13:AG14"/>
    <mergeCell ref="AH13:AH14"/>
    <mergeCell ref="L15:L17"/>
    <mergeCell ref="L19:L20"/>
    <mergeCell ref="E19:E20"/>
    <mergeCell ref="F19:F20"/>
    <mergeCell ref="AI13:AI14"/>
    <mergeCell ref="AJ13:AJ14"/>
    <mergeCell ref="AL13:AL14"/>
    <mergeCell ref="G19:G20"/>
    <mergeCell ref="J19:J20"/>
    <mergeCell ref="K19:K20"/>
    <mergeCell ref="E15:E17"/>
    <mergeCell ref="F15:F17"/>
    <mergeCell ref="G15:G17"/>
    <mergeCell ref="J15:J17"/>
    <mergeCell ref="K15:K17"/>
    <mergeCell ref="AL23:AL24"/>
    <mergeCell ref="B15:B17"/>
    <mergeCell ref="B23:B24"/>
    <mergeCell ref="C23:C24"/>
    <mergeCell ref="D23:D24"/>
    <mergeCell ref="E23:E24"/>
    <mergeCell ref="F23:F24"/>
    <mergeCell ref="E21:E22"/>
    <mergeCell ref="F21:F22"/>
    <mergeCell ref="B21:B22"/>
    <mergeCell ref="C21:C22"/>
    <mergeCell ref="D21:D22"/>
    <mergeCell ref="P15:P17"/>
    <mergeCell ref="G23:G24"/>
    <mergeCell ref="J23:J24"/>
    <mergeCell ref="J21:J22"/>
    <mergeCell ref="K21:K22"/>
    <mergeCell ref="L21:L22"/>
    <mergeCell ref="L23:L24"/>
    <mergeCell ref="C15:C17"/>
    <mergeCell ref="D15:D17"/>
    <mergeCell ref="D19:D20"/>
    <mergeCell ref="K23:K24"/>
    <mergeCell ref="AM23:AM24"/>
    <mergeCell ref="AN23:AN24"/>
    <mergeCell ref="AL15:AL17"/>
    <mergeCell ref="AN15:AN17"/>
    <mergeCell ref="G13:G14"/>
    <mergeCell ref="T13:T14"/>
    <mergeCell ref="P13:P14"/>
    <mergeCell ref="Q13:Q14"/>
    <mergeCell ref="J13:J14"/>
    <mergeCell ref="K13:K14"/>
    <mergeCell ref="L13:L14"/>
    <mergeCell ref="M13:M14"/>
    <mergeCell ref="AF13:AF14"/>
    <mergeCell ref="R13:R14"/>
    <mergeCell ref="S13:S14"/>
    <mergeCell ref="H13:H14"/>
    <mergeCell ref="W13:W14"/>
    <mergeCell ref="X13:AC13"/>
    <mergeCell ref="U13:U14"/>
    <mergeCell ref="V13:V14"/>
    <mergeCell ref="N13:N14"/>
    <mergeCell ref="O13:O14"/>
    <mergeCell ref="AM15:AM17"/>
    <mergeCell ref="G21:G22"/>
    <mergeCell ref="B1:F6"/>
    <mergeCell ref="G1:AL6"/>
    <mergeCell ref="AM1:AM2"/>
    <mergeCell ref="AN1:AN2"/>
    <mergeCell ref="B9:E9"/>
    <mergeCell ref="F9:AN9"/>
    <mergeCell ref="AR13:AR14"/>
    <mergeCell ref="AR19:AR20"/>
    <mergeCell ref="AR21:AR22"/>
    <mergeCell ref="B10:E10"/>
    <mergeCell ref="B12:M12"/>
    <mergeCell ref="N12:T12"/>
    <mergeCell ref="U12:AB12"/>
    <mergeCell ref="AE12:AJ12"/>
    <mergeCell ref="AL12:AQ12"/>
    <mergeCell ref="AE13:AE14"/>
    <mergeCell ref="I13:I14"/>
    <mergeCell ref="B13:B14"/>
    <mergeCell ref="C13:C14"/>
    <mergeCell ref="D13:D14"/>
    <mergeCell ref="E13:E14"/>
    <mergeCell ref="F13:F14"/>
    <mergeCell ref="B19:B20"/>
    <mergeCell ref="C19:C20"/>
    <mergeCell ref="F10:AN10"/>
    <mergeCell ref="AK15:AK17"/>
    <mergeCell ref="AK19:AK20"/>
    <mergeCell ref="AK21:AK22"/>
    <mergeCell ref="AK23:AK24"/>
    <mergeCell ref="AR23:AR24"/>
    <mergeCell ref="AQ13:AQ14"/>
    <mergeCell ref="AQ23:AQ24"/>
    <mergeCell ref="AL21:AL22"/>
    <mergeCell ref="AM21:AM22"/>
    <mergeCell ref="AN21:AN22"/>
    <mergeCell ref="AO19:AO20"/>
    <mergeCell ref="AQ19:AQ20"/>
    <mergeCell ref="AL19:AL20"/>
    <mergeCell ref="AM19:AM20"/>
    <mergeCell ref="AN13:AN14"/>
    <mergeCell ref="AO13:AO14"/>
    <mergeCell ref="AN19:AN20"/>
    <mergeCell ref="AO21:AO22"/>
    <mergeCell ref="AQ21:AQ22"/>
    <mergeCell ref="AP13:AP14"/>
    <mergeCell ref="AM13:AM14"/>
    <mergeCell ref="AO23:AO24"/>
    <mergeCell ref="AO15:AO17"/>
  </mergeCells>
  <conditionalFormatting sqref="N15:N24">
    <cfRule type="cellIs" dxfId="113" priority="319" operator="equal">
      <formula>"BAJA"</formula>
    </cfRule>
    <cfRule type="cellIs" dxfId="112" priority="318" operator="equal">
      <formula>"MEDIA"</formula>
    </cfRule>
    <cfRule type="cellIs" dxfId="111" priority="317" operator="equal">
      <formula>"ALTA"</formula>
    </cfRule>
    <cfRule type="cellIs" dxfId="110" priority="316" operator="equal">
      <formula>"MUY ALTA"</formula>
    </cfRule>
    <cfRule type="cellIs" dxfId="109" priority="320" operator="equal">
      <formula>"MUY BAJA"</formula>
    </cfRule>
  </conditionalFormatting>
  <conditionalFormatting sqref="Q15:Q24">
    <cfRule type="containsText" dxfId="108" priority="337" operator="containsText" text="❌">
      <formula>NOT(ISERROR(SEARCH(("❌"),(Q15))))</formula>
    </cfRule>
  </conditionalFormatting>
  <conditionalFormatting sqref="R15:R17">
    <cfRule type="cellIs" dxfId="107" priority="323" operator="equal">
      <formula>"MDOERADO"</formula>
    </cfRule>
  </conditionalFormatting>
  <conditionalFormatting sqref="R15:R24">
    <cfRule type="cellIs" dxfId="106" priority="115" operator="equal">
      <formula>"CATASTROFICO"</formula>
    </cfRule>
    <cfRule type="cellIs" dxfId="105" priority="116" operator="equal">
      <formula>"MAYOR"</formula>
    </cfRule>
    <cfRule type="cellIs" dxfId="104" priority="118" operator="equal">
      <formula>"MENOR"</formula>
    </cfRule>
    <cfRule type="cellIs" dxfId="103" priority="119" operator="equal">
      <formula>"LEVE"</formula>
    </cfRule>
  </conditionalFormatting>
  <conditionalFormatting sqref="R18:R24">
    <cfRule type="cellIs" dxfId="102" priority="117" operator="equal">
      <formula>"MODERADO"</formula>
    </cfRule>
  </conditionalFormatting>
  <conditionalFormatting sqref="T15:T24">
    <cfRule type="cellIs" dxfId="101" priority="123" operator="equal">
      <formula>"Bajo"</formula>
    </cfRule>
    <cfRule type="cellIs" dxfId="100" priority="120" operator="equal">
      <formula>"Extremo"</formula>
    </cfRule>
    <cfRule type="cellIs" dxfId="99" priority="121" operator="equal">
      <formula>"Alto"</formula>
    </cfRule>
    <cfRule type="cellIs" dxfId="98" priority="122" operator="equal">
      <formula>"Moderado"</formula>
    </cfRule>
  </conditionalFormatting>
  <conditionalFormatting sqref="AF15:AF24">
    <cfRule type="cellIs" dxfId="97" priority="311" operator="equal">
      <formula>"Muy Alta"</formula>
    </cfRule>
    <cfRule type="cellIs" dxfId="96" priority="312" operator="equal">
      <formula>"Alta"</formula>
    </cfRule>
    <cfRule type="cellIs" dxfId="95" priority="313" operator="equal">
      <formula>"Media"</formula>
    </cfRule>
    <cfRule type="cellIs" dxfId="94" priority="314" operator="equal">
      <formula>"Baja"</formula>
    </cfRule>
    <cfRule type="cellIs" dxfId="93" priority="315" operator="equal">
      <formula>"Muy Baja"</formula>
    </cfRule>
  </conditionalFormatting>
  <conditionalFormatting sqref="AH15:AH24">
    <cfRule type="cellIs" dxfId="92" priority="330" operator="equal">
      <formula>"Catastrófico"</formula>
    </cfRule>
    <cfRule type="cellIs" dxfId="91" priority="331" operator="equal">
      <formula>"Mayor"</formula>
    </cfRule>
    <cfRule type="cellIs" dxfId="90" priority="333" operator="equal">
      <formula>"Menor"</formula>
    </cfRule>
    <cfRule type="cellIs" dxfId="89" priority="334" operator="equal">
      <formula>"Leve"</formula>
    </cfRule>
    <cfRule type="cellIs" dxfId="88" priority="332" operator="equal">
      <formula>"Moderado"</formula>
    </cfRule>
  </conditionalFormatting>
  <conditionalFormatting sqref="AJ15:AK15 AJ16:AJ17">
    <cfRule type="cellIs" dxfId="87" priority="328" operator="equal">
      <formula>"Moderado"</formula>
    </cfRule>
    <cfRule type="cellIs" dxfId="86" priority="329" operator="equal">
      <formula>"Bajo"</formula>
    </cfRule>
    <cfRule type="cellIs" dxfId="85" priority="335" operator="equal">
      <formula>"Extremo"</formula>
    </cfRule>
    <cfRule type="cellIs" dxfId="84" priority="336" operator="equal">
      <formula>"Alto"</formula>
    </cfRule>
  </conditionalFormatting>
  <conditionalFormatting sqref="AJ18:AK19 AJ20 AJ21:AK21 AJ22 AJ23:AK23 AJ24">
    <cfRule type="cellIs" dxfId="83" priority="6" operator="equal">
      <formula>"Moderado"</formula>
    </cfRule>
    <cfRule type="cellIs" dxfId="82" priority="7" operator="equal">
      <formula>"Bajo"</formula>
    </cfRule>
    <cfRule type="cellIs" dxfId="81" priority="13" operator="equal">
      <formula>"Extremo"</formula>
    </cfRule>
    <cfRule type="cellIs" dxfId="80" priority="14" operator="equal">
      <formula>"Alto"</formula>
    </cfRule>
  </conditionalFormatting>
  <conditionalFormatting sqref="AQ15:AR15 AQ18:AR19 AQ16:AQ17">
    <cfRule type="cellIs" dxfId="79" priority="26" operator="equal">
      <formula>"Atrasado"</formula>
    </cfRule>
    <cfRule type="cellIs" dxfId="78" priority="25" operator="equal">
      <formula>"No iniciado"</formula>
    </cfRule>
    <cfRule type="cellIs" dxfId="77" priority="23" operator="equal">
      <formula>"Completo"</formula>
    </cfRule>
  </conditionalFormatting>
  <conditionalFormatting sqref="AQ21:AR21">
    <cfRule type="cellIs" dxfId="76" priority="19" operator="equal">
      <formula>"Completo"</formula>
    </cfRule>
    <cfRule type="cellIs" dxfId="75" priority="22" operator="equal">
      <formula>"Atrasado"</formula>
    </cfRule>
    <cfRule type="cellIs" dxfId="74" priority="21" operator="equal">
      <formula>"No iniciado"</formula>
    </cfRule>
  </conditionalFormatting>
  <conditionalFormatting sqref="AQ23:AR23">
    <cfRule type="cellIs" dxfId="73" priority="15" operator="equal">
      <formula>"Completo"</formula>
    </cfRule>
    <cfRule type="cellIs" dxfId="72" priority="17" operator="equal">
      <formula>"No iniciado"</formula>
    </cfRule>
    <cfRule type="cellIs" dxfId="71" priority="18" operator="equal">
      <formula>"Atrasado"</formula>
    </cfRule>
  </conditionalFormatting>
  <dataValidations count="1">
    <dataValidation allowBlank="1" showInputMessage="1" showErrorMessage="1" prompt="Recuerde que las acciones se generan bajo la medida de mitigar el riesgo" sqref="AM23 AM21 AM15 AM18:AM19" xr:uid="{00000000-0002-0000-0A00-000000000000}"/>
  </dataValidations>
  <pageMargins left="0.7" right="0.7" top="0.75" bottom="0.7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4" operator="containsText" id="{4DC08385-681F-4D8B-9A47-1C541CE9188F}">
            <xm:f>NOT(ISERROR(SEARCH("En desarrollo",AQ15)))</xm:f>
            <xm:f>"En desarrollo"</xm:f>
            <x14:dxf>
              <fill>
                <patternFill>
                  <bgColor rgb="FFFFFF00"/>
                </patternFill>
              </fill>
            </x14:dxf>
          </x14:cfRule>
          <xm:sqref>AQ15:AR15 AQ18:AR19 AQ16:AQ17</xm:sqref>
        </x14:conditionalFormatting>
        <x14:conditionalFormatting xmlns:xm="http://schemas.microsoft.com/office/excel/2006/main">
          <x14:cfRule type="containsText" priority="20" operator="containsText" id="{A1FBC7A1-6284-4689-BAAA-1129ADF7167F}">
            <xm:f>NOT(ISERROR(SEARCH("En desarrollo",AQ21)))</xm:f>
            <xm:f>"En desarrollo"</xm:f>
            <x14:dxf>
              <fill>
                <patternFill>
                  <bgColor rgb="FFFFFF00"/>
                </patternFill>
              </fill>
            </x14:dxf>
          </x14:cfRule>
          <xm:sqref>AQ21:AR21</xm:sqref>
        </x14:conditionalFormatting>
        <x14:conditionalFormatting xmlns:xm="http://schemas.microsoft.com/office/excel/2006/main">
          <x14:cfRule type="containsText" priority="16" operator="containsText" id="{AF53DC79-F9CE-418B-A3E6-38FEA2BD89CB}">
            <xm:f>NOT(ISERROR(SEARCH("En desarrollo",AQ23)))</xm:f>
            <xm:f>"En desarrollo"</xm:f>
            <x14:dxf>
              <fill>
                <patternFill>
                  <bgColor rgb="FFFFFF00"/>
                </patternFill>
              </fill>
            </x14:dxf>
          </x14:cfRule>
          <xm:sqref>AQ23:AR23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F293841-2FAC-4B4F-B72F-59CD8AE022A3}">
          <x14:formula1>
            <xm:f>'Tabla probabilidad'!$C$51:$C$57</xm:f>
          </x14:formula1>
          <xm:sqref>F15 F18:F19 F21 F23</xm:sqref>
        </x14:dataValidation>
        <x14:dataValidation type="list" allowBlank="1" showInputMessage="1" showErrorMessage="1" xr:uid="{CDB2300B-7D7F-44EB-8F9B-7BC8DB12B01A}">
          <x14:formula1>
            <xm:f>'Tabla probabilidad'!$G$39:$G$60</xm:f>
          </x14:formula1>
          <xm:sqref>L15 L18:L19 L21 L23</xm:sqref>
        </x14:dataValidation>
        <x14:dataValidation type="list" allowBlank="1" showInputMessage="1" showErrorMessage="1" xr:uid="{2FD7AE4E-8901-4AE4-80F1-883904DC9A77}">
          <x14:formula1>
            <xm:f>'Tabla probabilidad'!$D$39:$D$48</xm:f>
          </x14:formula1>
          <xm:sqref>K15 K18:K19 K21 K23</xm:sqref>
        </x14:dataValidation>
        <x14:dataValidation type="list" allowBlank="1" showInputMessage="1" showErrorMessage="1" xr:uid="{2C9BBF55-DC11-44EE-9EDD-F43BEC028F4F}">
          <x14:formula1>
            <xm:f>'Tabla probabilidad'!$C$39:$C$42</xm:f>
          </x14:formula1>
          <xm:sqref>J15 J18:J19 J21 J23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59AB8-B042-4D8A-AC44-D48B681ABA55}">
  <dimension ref="A1:BL906"/>
  <sheetViews>
    <sheetView topLeftCell="A31" zoomScaleNormal="100" workbookViewId="0">
      <selection activeCell="AS32" sqref="AS32:AS34"/>
    </sheetView>
  </sheetViews>
  <sheetFormatPr baseColWidth="10" defaultColWidth="12.625" defaultRowHeight="15" customHeight="1" x14ac:dyDescent="0.2"/>
  <cols>
    <col min="1" max="1" width="1.75" style="656" customWidth="1"/>
    <col min="2" max="2" width="3.5" style="657" customWidth="1"/>
    <col min="3" max="3" width="16" style="657" hidden="1" customWidth="1"/>
    <col min="4" max="4" width="31.5" style="657" customWidth="1"/>
    <col min="5" max="5" width="34.125" style="657" customWidth="1"/>
    <col min="6" max="6" width="60.875" style="657" customWidth="1"/>
    <col min="7" max="7" width="30.375" style="657" customWidth="1"/>
    <col min="8" max="8" width="68.875" style="657" customWidth="1"/>
    <col min="9" max="9" width="12.125" style="657" hidden="1" customWidth="1"/>
    <col min="10" max="10" width="13.75" style="657" hidden="1" customWidth="1"/>
    <col min="11" max="12" width="14.75" style="657" customWidth="1"/>
    <col min="13" max="13" width="24.875" style="657" customWidth="1"/>
    <col min="14" max="14" width="5.5" style="657" customWidth="1"/>
    <col min="15" max="15" width="20.75" style="657" customWidth="1"/>
    <col min="16" max="16" width="5.5" style="657" customWidth="1"/>
    <col min="17" max="17" width="23.875" style="657" customWidth="1"/>
    <col min="18" max="18" width="5.875" style="657" customWidth="1"/>
    <col min="19" max="19" width="15.375" style="657" customWidth="1"/>
    <col min="20" max="20" width="6.875" style="657" customWidth="1"/>
    <col min="21" max="21" width="20.625" style="657" customWidth="1"/>
    <col min="22" max="22" width="5.125" style="657" customWidth="1"/>
    <col min="23" max="23" width="74" style="657" customWidth="1"/>
    <col min="24" max="24" width="12.875" style="657" customWidth="1"/>
    <col min="25" max="25" width="6" style="657" customWidth="1"/>
    <col min="26" max="26" width="4.375" style="657" customWidth="1"/>
    <col min="27" max="27" width="4.875" style="657" customWidth="1"/>
    <col min="28" max="28" width="6.25" style="657" customWidth="1"/>
    <col min="29" max="29" width="5.875" style="657" customWidth="1"/>
    <col min="30" max="30" width="6.5" style="657" customWidth="1"/>
    <col min="31" max="31" width="4" style="657" customWidth="1"/>
    <col min="32" max="32" width="5.75" style="657" customWidth="1"/>
    <col min="33" max="33" width="18.875" style="657" customWidth="1"/>
    <col min="34" max="34" width="9.125" style="657" customWidth="1"/>
    <col min="35" max="35" width="16.75" style="657" customWidth="1"/>
    <col min="36" max="36" width="8" style="657" customWidth="1"/>
    <col min="37" max="39" width="19.125" style="657" customWidth="1"/>
    <col min="40" max="40" width="0.125" style="657" customWidth="1"/>
    <col min="41" max="41" width="20.375" style="657" customWidth="1"/>
    <col min="42" max="42" width="28" style="657" hidden="1" customWidth="1"/>
    <col min="43" max="43" width="60" style="657" hidden="1" customWidth="1"/>
    <col min="44" max="44" width="7.25" style="657" customWidth="1"/>
    <col min="45" max="45" width="9.5" style="657" customWidth="1"/>
    <col min="46" max="46" width="7.125" style="657" customWidth="1"/>
    <col min="47" max="64" width="10" style="657" customWidth="1"/>
    <col min="65" max="16384" width="12.625" style="657"/>
  </cols>
  <sheetData>
    <row r="1" spans="1:64" s="1098" customFormat="1" ht="15" customHeight="1" x14ac:dyDescent="0.2">
      <c r="A1" s="656"/>
      <c r="B1" s="2000"/>
      <c r="C1" s="2001"/>
      <c r="D1" s="2001"/>
      <c r="E1" s="2001"/>
      <c r="F1" s="2001"/>
      <c r="G1" s="2002"/>
      <c r="H1" s="2009" t="s">
        <v>269</v>
      </c>
      <c r="I1" s="2010"/>
      <c r="J1" s="2010"/>
      <c r="K1" s="2010"/>
      <c r="L1" s="2010"/>
      <c r="M1" s="2010"/>
      <c r="N1" s="2010"/>
      <c r="O1" s="2010"/>
      <c r="P1" s="2010"/>
      <c r="Q1" s="2010"/>
      <c r="R1" s="2010"/>
      <c r="S1" s="2010"/>
      <c r="T1" s="2010"/>
      <c r="U1" s="2010"/>
      <c r="V1" s="2010"/>
      <c r="W1" s="2010"/>
      <c r="X1" s="2010"/>
      <c r="Y1" s="2010"/>
      <c r="Z1" s="2010"/>
      <c r="AA1" s="2010"/>
      <c r="AB1" s="2010"/>
      <c r="AC1" s="2010"/>
      <c r="AD1" s="2010"/>
      <c r="AE1" s="2010"/>
      <c r="AF1" s="2010"/>
      <c r="AG1" s="2010"/>
      <c r="AH1" s="2010"/>
      <c r="AI1" s="2010"/>
      <c r="AJ1" s="2010"/>
      <c r="AK1" s="2010"/>
      <c r="AL1" s="2010"/>
      <c r="AM1" s="2011"/>
      <c r="AN1" s="2018" t="s">
        <v>270</v>
      </c>
      <c r="AO1" s="2020" t="s">
        <v>271</v>
      </c>
      <c r="AP1" s="656"/>
      <c r="AQ1" s="656"/>
      <c r="AR1" s="656"/>
    </row>
    <row r="2" spans="1:64" s="1098" customFormat="1" ht="15" customHeight="1" x14ac:dyDescent="0.2">
      <c r="A2" s="656"/>
      <c r="B2" s="2003"/>
      <c r="C2" s="2004"/>
      <c r="D2" s="2004"/>
      <c r="E2" s="2004"/>
      <c r="F2" s="2004"/>
      <c r="G2" s="2005"/>
      <c r="H2" s="2012"/>
      <c r="I2" s="2013"/>
      <c r="J2" s="2013"/>
      <c r="K2" s="2013"/>
      <c r="L2" s="2013"/>
      <c r="M2" s="2013"/>
      <c r="N2" s="2013"/>
      <c r="O2" s="2013"/>
      <c r="P2" s="2013"/>
      <c r="Q2" s="2013"/>
      <c r="R2" s="2013"/>
      <c r="S2" s="2013"/>
      <c r="T2" s="2013"/>
      <c r="U2" s="2013"/>
      <c r="V2" s="2013"/>
      <c r="W2" s="2013"/>
      <c r="X2" s="2013"/>
      <c r="Y2" s="2013"/>
      <c r="Z2" s="2013"/>
      <c r="AA2" s="2013"/>
      <c r="AB2" s="2013"/>
      <c r="AC2" s="2013"/>
      <c r="AD2" s="2013"/>
      <c r="AE2" s="2013"/>
      <c r="AF2" s="2013"/>
      <c r="AG2" s="2013"/>
      <c r="AH2" s="2013"/>
      <c r="AI2" s="2013"/>
      <c r="AJ2" s="2013"/>
      <c r="AK2" s="2013"/>
      <c r="AL2" s="2013"/>
      <c r="AM2" s="2014"/>
      <c r="AN2" s="2019"/>
      <c r="AO2" s="2021"/>
      <c r="AP2" s="656"/>
      <c r="AQ2" s="656"/>
      <c r="AR2" s="656"/>
    </row>
    <row r="3" spans="1:64" s="1098" customFormat="1" ht="5.25" customHeight="1" x14ac:dyDescent="0.2">
      <c r="A3" s="656"/>
      <c r="B3" s="2003"/>
      <c r="C3" s="2004"/>
      <c r="D3" s="2004"/>
      <c r="E3" s="2004"/>
      <c r="F3" s="2004"/>
      <c r="G3" s="2005"/>
      <c r="H3" s="2012"/>
      <c r="I3" s="2013"/>
      <c r="J3" s="2013"/>
      <c r="K3" s="2013"/>
      <c r="L3" s="2013"/>
      <c r="M3" s="2013"/>
      <c r="N3" s="2013"/>
      <c r="O3" s="2013"/>
      <c r="P3" s="2013"/>
      <c r="Q3" s="2013"/>
      <c r="R3" s="2013"/>
      <c r="S3" s="2013"/>
      <c r="T3" s="2013"/>
      <c r="U3" s="2013"/>
      <c r="V3" s="2013"/>
      <c r="W3" s="2013"/>
      <c r="X3" s="2013"/>
      <c r="Y3" s="2013"/>
      <c r="Z3" s="2013"/>
      <c r="AA3" s="2013"/>
      <c r="AB3" s="2013"/>
      <c r="AC3" s="2013"/>
      <c r="AD3" s="2013"/>
      <c r="AE3" s="2013"/>
      <c r="AF3" s="2013"/>
      <c r="AG3" s="2013"/>
      <c r="AH3" s="2013"/>
      <c r="AI3" s="2013"/>
      <c r="AJ3" s="2013"/>
      <c r="AK3" s="2013"/>
      <c r="AL3" s="2013"/>
      <c r="AM3" s="2014"/>
      <c r="AO3" s="658"/>
      <c r="AP3" s="656"/>
      <c r="AQ3" s="656"/>
      <c r="AR3" s="656"/>
    </row>
    <row r="4" spans="1:64" s="1098" customFormat="1" ht="30" customHeight="1" x14ac:dyDescent="0.2">
      <c r="A4" s="656"/>
      <c r="B4" s="2003"/>
      <c r="C4" s="2004"/>
      <c r="D4" s="2004"/>
      <c r="E4" s="2004"/>
      <c r="F4" s="2004"/>
      <c r="G4" s="2005"/>
      <c r="H4" s="2012"/>
      <c r="I4" s="2013"/>
      <c r="J4" s="2013"/>
      <c r="K4" s="2013"/>
      <c r="L4" s="2013"/>
      <c r="M4" s="2013"/>
      <c r="N4" s="2013"/>
      <c r="O4" s="2013"/>
      <c r="P4" s="2013"/>
      <c r="Q4" s="2013"/>
      <c r="R4" s="2013"/>
      <c r="S4" s="2013"/>
      <c r="T4" s="2013"/>
      <c r="U4" s="2013"/>
      <c r="V4" s="2013"/>
      <c r="W4" s="2013"/>
      <c r="X4" s="2013"/>
      <c r="Y4" s="2013"/>
      <c r="Z4" s="2013"/>
      <c r="AA4" s="2013"/>
      <c r="AB4" s="2013"/>
      <c r="AC4" s="2013"/>
      <c r="AD4" s="2013"/>
      <c r="AE4" s="2013"/>
      <c r="AF4" s="2013"/>
      <c r="AG4" s="2013"/>
      <c r="AH4" s="2013"/>
      <c r="AI4" s="2013"/>
      <c r="AJ4" s="2013"/>
      <c r="AK4" s="2013"/>
      <c r="AL4" s="2013"/>
      <c r="AM4" s="2014"/>
      <c r="AN4" s="659" t="s">
        <v>272</v>
      </c>
      <c r="AO4" s="660" t="s">
        <v>273</v>
      </c>
      <c r="AP4" s="656"/>
      <c r="AQ4" s="656"/>
      <c r="AR4" s="656"/>
    </row>
    <row r="5" spans="1:64" s="1098" customFormat="1" ht="6" customHeight="1" x14ac:dyDescent="0.2">
      <c r="A5" s="656"/>
      <c r="B5" s="2003"/>
      <c r="C5" s="2004"/>
      <c r="D5" s="2004"/>
      <c r="E5" s="2004"/>
      <c r="F5" s="2004"/>
      <c r="G5" s="2005"/>
      <c r="H5" s="2012"/>
      <c r="I5" s="2013"/>
      <c r="J5" s="2013"/>
      <c r="K5" s="2013"/>
      <c r="L5" s="2013"/>
      <c r="M5" s="2013"/>
      <c r="N5" s="2013"/>
      <c r="O5" s="2013"/>
      <c r="P5" s="2013"/>
      <c r="Q5" s="2013"/>
      <c r="R5" s="2013"/>
      <c r="S5" s="2013"/>
      <c r="T5" s="2013"/>
      <c r="U5" s="2013"/>
      <c r="V5" s="2013"/>
      <c r="W5" s="2013"/>
      <c r="X5" s="2013"/>
      <c r="Y5" s="2013"/>
      <c r="Z5" s="2013"/>
      <c r="AA5" s="2013"/>
      <c r="AB5" s="2013"/>
      <c r="AC5" s="2013"/>
      <c r="AD5" s="2013"/>
      <c r="AE5" s="2013"/>
      <c r="AF5" s="2013"/>
      <c r="AG5" s="2013"/>
      <c r="AH5" s="2013"/>
      <c r="AI5" s="2013"/>
      <c r="AJ5" s="2013"/>
      <c r="AK5" s="2013"/>
      <c r="AL5" s="2013"/>
      <c r="AM5" s="2014"/>
      <c r="AP5" s="656"/>
      <c r="AQ5" s="656"/>
      <c r="AR5" s="656"/>
    </row>
    <row r="6" spans="1:64" s="1098" customFormat="1" ht="33" customHeight="1" x14ac:dyDescent="0.2">
      <c r="A6" s="656"/>
      <c r="B6" s="2006"/>
      <c r="C6" s="2007"/>
      <c r="D6" s="2007"/>
      <c r="E6" s="2007"/>
      <c r="F6" s="2007"/>
      <c r="G6" s="2008"/>
      <c r="H6" s="2015"/>
      <c r="I6" s="2016"/>
      <c r="J6" s="2016"/>
      <c r="K6" s="2016"/>
      <c r="L6" s="2016"/>
      <c r="M6" s="2016"/>
      <c r="N6" s="2016"/>
      <c r="O6" s="2016"/>
      <c r="P6" s="2016"/>
      <c r="Q6" s="2016"/>
      <c r="R6" s="2016"/>
      <c r="S6" s="2016"/>
      <c r="T6" s="2016"/>
      <c r="U6" s="2016"/>
      <c r="V6" s="2016"/>
      <c r="W6" s="2016"/>
      <c r="X6" s="2016"/>
      <c r="Y6" s="2016"/>
      <c r="Z6" s="2016"/>
      <c r="AA6" s="2016"/>
      <c r="AB6" s="2016"/>
      <c r="AC6" s="2016"/>
      <c r="AD6" s="2016"/>
      <c r="AE6" s="2016"/>
      <c r="AF6" s="2016"/>
      <c r="AG6" s="2016"/>
      <c r="AH6" s="2016"/>
      <c r="AI6" s="2016"/>
      <c r="AJ6" s="2016"/>
      <c r="AK6" s="2016"/>
      <c r="AL6" s="2016"/>
      <c r="AM6" s="2017"/>
      <c r="AN6" s="661" t="s">
        <v>274</v>
      </c>
      <c r="AO6" s="660" t="s">
        <v>277</v>
      </c>
      <c r="AP6" s="656"/>
      <c r="AQ6" s="656"/>
      <c r="AR6" s="656"/>
    </row>
    <row r="7" spans="1:64" s="656" customFormat="1" ht="15" customHeight="1" x14ac:dyDescent="0.2">
      <c r="B7" s="662"/>
      <c r="C7" s="663"/>
      <c r="D7" s="663"/>
      <c r="E7" s="663"/>
      <c r="F7" s="663"/>
      <c r="G7" s="663"/>
      <c r="H7" s="663"/>
      <c r="I7" s="663"/>
      <c r="J7" s="663"/>
      <c r="K7" s="663"/>
      <c r="L7" s="663"/>
      <c r="M7" s="663"/>
      <c r="N7" s="663"/>
      <c r="O7" s="663"/>
      <c r="P7" s="663"/>
      <c r="Q7" s="663"/>
      <c r="R7" s="663"/>
      <c r="S7" s="663"/>
      <c r="T7" s="663"/>
      <c r="U7" s="663"/>
      <c r="V7" s="663"/>
      <c r="W7" s="663"/>
      <c r="X7" s="663"/>
      <c r="Y7" s="663"/>
      <c r="Z7" s="663"/>
      <c r="AA7" s="663"/>
      <c r="AB7" s="663"/>
      <c r="AC7" s="663"/>
      <c r="AD7" s="663"/>
      <c r="AE7" s="663"/>
      <c r="AF7" s="663"/>
      <c r="AG7" s="663"/>
      <c r="AH7" s="663"/>
      <c r="AI7" s="663"/>
      <c r="AJ7" s="663"/>
      <c r="AK7" s="663"/>
      <c r="AL7" s="663"/>
      <c r="AM7" s="663"/>
      <c r="AN7" s="663"/>
      <c r="AO7" s="663"/>
    </row>
    <row r="8" spans="1:64" s="1098" customFormat="1" ht="12" customHeight="1" x14ac:dyDescent="0.2">
      <c r="A8" s="656"/>
      <c r="B8" s="664"/>
      <c r="C8" s="665"/>
      <c r="D8" s="665"/>
      <c r="E8" s="665"/>
      <c r="F8" s="665"/>
      <c r="G8" s="665"/>
      <c r="H8" s="665"/>
      <c r="I8" s="665"/>
      <c r="J8" s="665"/>
      <c r="K8" s="665"/>
      <c r="L8" s="665"/>
      <c r="M8" s="665"/>
      <c r="N8" s="665"/>
      <c r="O8" s="665"/>
      <c r="P8" s="665"/>
      <c r="Q8" s="665"/>
      <c r="R8" s="665"/>
      <c r="S8" s="665"/>
      <c r="T8" s="665"/>
      <c r="U8" s="665"/>
      <c r="V8" s="665"/>
      <c r="W8" s="665"/>
      <c r="X8" s="665"/>
      <c r="Y8" s="665"/>
      <c r="Z8" s="665"/>
      <c r="AA8" s="665"/>
      <c r="AB8" s="665"/>
      <c r="AC8" s="665"/>
      <c r="AD8" s="665"/>
      <c r="AE8" s="665"/>
      <c r="AF8" s="665"/>
      <c r="AG8" s="665"/>
      <c r="AH8" s="665"/>
      <c r="AI8" s="665"/>
      <c r="AJ8" s="665"/>
      <c r="AK8" s="665"/>
      <c r="AL8" s="665"/>
      <c r="AM8" s="665"/>
      <c r="AN8" s="666"/>
      <c r="AO8" s="666"/>
      <c r="AP8" s="656"/>
      <c r="AQ8" s="656"/>
    </row>
    <row r="9" spans="1:64" s="1098" customFormat="1" ht="37.5" customHeight="1" x14ac:dyDescent="0.2">
      <c r="A9" s="656"/>
      <c r="B9" s="1990" t="s">
        <v>275</v>
      </c>
      <c r="C9" s="1991"/>
      <c r="D9" s="1991"/>
      <c r="E9" s="1991"/>
      <c r="F9" s="1992"/>
      <c r="G9" s="1993" t="s">
        <v>1202</v>
      </c>
      <c r="H9" s="1993"/>
      <c r="I9" s="1993"/>
      <c r="J9" s="1993"/>
      <c r="K9" s="1993"/>
      <c r="L9" s="1993"/>
      <c r="M9" s="1993"/>
      <c r="N9" s="1993"/>
      <c r="O9" s="1993"/>
      <c r="P9" s="1993"/>
      <c r="Q9" s="1993"/>
      <c r="R9" s="1993"/>
      <c r="S9" s="1993"/>
      <c r="T9" s="1993"/>
      <c r="U9" s="1993"/>
      <c r="V9" s="1993"/>
      <c r="W9" s="1993"/>
      <c r="X9" s="1993"/>
      <c r="Y9" s="1993"/>
      <c r="Z9" s="1993"/>
      <c r="AA9" s="1993"/>
      <c r="AB9" s="1993"/>
      <c r="AC9" s="1993"/>
      <c r="AD9" s="1993"/>
      <c r="AE9" s="1993"/>
      <c r="AF9" s="1993"/>
      <c r="AG9" s="1993"/>
      <c r="AH9" s="1993"/>
      <c r="AI9" s="1993"/>
      <c r="AJ9" s="1993"/>
      <c r="AK9" s="1993"/>
      <c r="AL9" s="2022"/>
      <c r="AM9" s="2022"/>
      <c r="AO9" s="667"/>
      <c r="AP9" s="656"/>
      <c r="AQ9" s="656"/>
      <c r="AS9" s="668"/>
      <c r="AT9" s="668"/>
      <c r="AU9" s="668"/>
      <c r="AV9" s="668"/>
      <c r="AW9" s="668"/>
      <c r="AX9" s="668"/>
      <c r="AY9" s="668"/>
      <c r="AZ9" s="668"/>
      <c r="BA9" s="668"/>
      <c r="BB9" s="668"/>
      <c r="BC9" s="668"/>
      <c r="BD9" s="668"/>
      <c r="BE9" s="668"/>
      <c r="BF9" s="668"/>
      <c r="BG9" s="668"/>
      <c r="BH9" s="668"/>
      <c r="BI9" s="668"/>
      <c r="BJ9" s="668"/>
      <c r="BK9" s="668"/>
      <c r="BL9" s="668"/>
    </row>
    <row r="10" spans="1:64" s="1098" customFormat="1" ht="36" customHeight="1" x14ac:dyDescent="0.2">
      <c r="A10" s="656"/>
      <c r="B10" s="1990" t="s">
        <v>276</v>
      </c>
      <c r="C10" s="1991"/>
      <c r="D10" s="1991"/>
      <c r="E10" s="1991"/>
      <c r="F10" s="1992"/>
      <c r="G10" s="1993"/>
      <c r="H10" s="1993"/>
      <c r="I10" s="1993"/>
      <c r="J10" s="1993"/>
      <c r="K10" s="1993"/>
      <c r="L10" s="1993"/>
      <c r="M10" s="1993"/>
      <c r="N10" s="1993"/>
      <c r="O10" s="1993"/>
      <c r="P10" s="1993"/>
      <c r="Q10" s="1993"/>
      <c r="R10" s="1993"/>
      <c r="S10" s="1993"/>
      <c r="T10" s="1993"/>
      <c r="U10" s="1993"/>
      <c r="V10" s="1993"/>
      <c r="W10" s="1993"/>
      <c r="X10" s="1993"/>
      <c r="Y10" s="1993"/>
      <c r="Z10" s="1993"/>
      <c r="AA10" s="1993"/>
      <c r="AB10" s="1993"/>
      <c r="AC10" s="1993"/>
      <c r="AD10" s="1993"/>
      <c r="AE10" s="1993"/>
      <c r="AF10" s="1993"/>
      <c r="AG10" s="1993"/>
      <c r="AH10" s="1993"/>
      <c r="AI10" s="1993"/>
      <c r="AJ10" s="1993"/>
      <c r="AK10" s="1993"/>
      <c r="AL10" s="1993"/>
      <c r="AM10" s="1993"/>
      <c r="AN10" s="667"/>
      <c r="AO10" s="667"/>
      <c r="AP10" s="656"/>
      <c r="AQ10" s="656"/>
      <c r="AS10" s="668"/>
      <c r="AT10" s="668"/>
      <c r="AU10" s="668"/>
      <c r="AV10" s="668"/>
      <c r="AW10" s="668"/>
      <c r="AX10" s="668"/>
      <c r="AY10" s="668"/>
      <c r="AZ10" s="668"/>
      <c r="BA10" s="668"/>
      <c r="BB10" s="668"/>
      <c r="BC10" s="668"/>
      <c r="BD10" s="668"/>
      <c r="BE10" s="668"/>
      <c r="BF10" s="668"/>
      <c r="BG10" s="668"/>
      <c r="BH10" s="668"/>
      <c r="BI10" s="668"/>
      <c r="BJ10" s="668"/>
      <c r="BK10" s="668"/>
      <c r="BL10" s="668"/>
    </row>
    <row r="11" spans="1:64" s="1098" customFormat="1" ht="14.25" customHeight="1" x14ac:dyDescent="0.2">
      <c r="A11" s="656"/>
      <c r="B11" s="668"/>
      <c r="C11" s="668"/>
      <c r="D11" s="668"/>
      <c r="E11" s="668"/>
      <c r="F11" s="668"/>
      <c r="G11" s="668"/>
      <c r="H11" s="668"/>
      <c r="I11" s="668"/>
      <c r="J11" s="668"/>
      <c r="K11" s="668"/>
      <c r="L11" s="668"/>
      <c r="M11" s="668"/>
      <c r="N11" s="668"/>
      <c r="O11" s="668"/>
      <c r="P11" s="668"/>
      <c r="Q11" s="668"/>
      <c r="R11" s="668"/>
      <c r="S11" s="668"/>
      <c r="T11" s="668"/>
      <c r="U11" s="668"/>
      <c r="V11" s="668"/>
      <c r="W11" s="668"/>
      <c r="X11" s="668"/>
      <c r="Y11" s="668"/>
      <c r="Z11" s="668"/>
      <c r="AA11" s="668"/>
      <c r="AB11" s="668"/>
      <c r="AC11" s="668"/>
      <c r="AD11" s="668"/>
      <c r="AE11" s="668"/>
      <c r="AF11" s="668"/>
      <c r="AG11" s="668"/>
      <c r="AH11" s="668"/>
      <c r="AI11" s="668"/>
      <c r="AJ11" s="668"/>
      <c r="AK11" s="668"/>
      <c r="AL11" s="668"/>
      <c r="AM11" s="668"/>
      <c r="AN11" s="668"/>
      <c r="AO11" s="668"/>
      <c r="AP11" s="668"/>
      <c r="AQ11" s="668"/>
      <c r="AR11" s="668"/>
      <c r="AS11" s="668"/>
      <c r="AT11" s="668"/>
      <c r="AU11" s="668"/>
      <c r="AV11" s="668"/>
      <c r="AW11" s="668"/>
      <c r="AX11" s="668"/>
      <c r="AY11" s="668"/>
      <c r="AZ11" s="668"/>
      <c r="BA11" s="668"/>
      <c r="BB11" s="668"/>
      <c r="BC11" s="668"/>
      <c r="BD11" s="668"/>
      <c r="BE11" s="668"/>
      <c r="BF11" s="668"/>
      <c r="BG11" s="668"/>
      <c r="BH11" s="668"/>
      <c r="BI11" s="668"/>
      <c r="BJ11" s="668"/>
      <c r="BK11" s="668"/>
      <c r="BL11" s="668"/>
    </row>
    <row r="12" spans="1:64" s="1098" customFormat="1" ht="86.25" customHeight="1" x14ac:dyDescent="0.2">
      <c r="A12" s="656"/>
      <c r="B12" s="2207" t="s">
        <v>118</v>
      </c>
      <c r="C12" s="2208"/>
      <c r="D12" s="2208"/>
      <c r="E12" s="2208"/>
      <c r="F12" s="2208"/>
      <c r="G12" s="2208"/>
      <c r="H12" s="2208"/>
      <c r="I12" s="2208"/>
      <c r="J12" s="2208"/>
      <c r="K12" s="2208"/>
      <c r="L12" s="2208"/>
      <c r="M12" s="2209"/>
      <c r="N12" s="2210" t="s">
        <v>117</v>
      </c>
      <c r="O12" s="2211"/>
      <c r="P12" s="2211"/>
      <c r="Q12" s="2211"/>
      <c r="R12" s="2211"/>
      <c r="S12" s="2211"/>
      <c r="T12" s="2211"/>
      <c r="U12" s="2212"/>
      <c r="V12" s="1994" t="s">
        <v>123</v>
      </c>
      <c r="W12" s="1995"/>
      <c r="X12" s="1995"/>
      <c r="Y12" s="1995"/>
      <c r="Z12" s="1995"/>
      <c r="AA12" s="1995"/>
      <c r="AB12" s="1995"/>
      <c r="AC12" s="1995"/>
      <c r="AD12" s="1097"/>
      <c r="AE12" s="1097"/>
      <c r="AF12" s="1996" t="s">
        <v>137</v>
      </c>
      <c r="AG12" s="1997"/>
      <c r="AH12" s="1997"/>
      <c r="AI12" s="1997"/>
      <c r="AJ12" s="1997"/>
      <c r="AK12" s="1998"/>
      <c r="AL12" s="832"/>
      <c r="AM12" s="1999" t="s">
        <v>131</v>
      </c>
      <c r="AN12" s="1979"/>
      <c r="AO12" s="1979"/>
      <c r="AP12" s="1979"/>
      <c r="AQ12" s="1979"/>
      <c r="AR12" s="1979" t="s">
        <v>935</v>
      </c>
      <c r="AS12" s="1979"/>
      <c r="AT12" s="668"/>
      <c r="AU12" s="668"/>
      <c r="AV12" s="668"/>
      <c r="AW12" s="668"/>
      <c r="AX12" s="668"/>
      <c r="AY12" s="668"/>
      <c r="AZ12" s="668"/>
      <c r="BA12" s="668"/>
      <c r="BB12" s="668"/>
      <c r="BC12" s="668"/>
      <c r="BD12" s="668"/>
      <c r="BE12" s="668"/>
      <c r="BF12" s="668"/>
      <c r="BG12" s="668"/>
      <c r="BH12" s="668"/>
      <c r="BI12" s="668"/>
      <c r="BJ12" s="668"/>
      <c r="BK12" s="668"/>
      <c r="BL12" s="668"/>
    </row>
    <row r="13" spans="1:64" s="671" customFormat="1" ht="16.5" customHeight="1" x14ac:dyDescent="0.2">
      <c r="B13" s="2213" t="s">
        <v>108</v>
      </c>
      <c r="C13" s="2214" t="s">
        <v>109</v>
      </c>
      <c r="D13" s="2215" t="s">
        <v>341</v>
      </c>
      <c r="E13" s="2216" t="s">
        <v>111</v>
      </c>
      <c r="F13" s="2216" t="s">
        <v>112</v>
      </c>
      <c r="G13" s="2216" t="s">
        <v>110</v>
      </c>
      <c r="H13" s="2217" t="s">
        <v>113</v>
      </c>
      <c r="I13" s="2218" t="s">
        <v>138</v>
      </c>
      <c r="J13" s="2218" t="s">
        <v>139</v>
      </c>
      <c r="K13" s="2218" t="s">
        <v>290</v>
      </c>
      <c r="L13" s="2218" t="s">
        <v>114</v>
      </c>
      <c r="M13" s="2216" t="s">
        <v>115</v>
      </c>
      <c r="N13" s="2219" t="s">
        <v>342</v>
      </c>
      <c r="O13" s="2220"/>
      <c r="P13" s="2221" t="s">
        <v>1</v>
      </c>
      <c r="Q13" s="2222" t="s">
        <v>120</v>
      </c>
      <c r="R13" s="2223" t="s">
        <v>121</v>
      </c>
      <c r="S13" s="2224"/>
      <c r="T13" s="2221" t="s">
        <v>1</v>
      </c>
      <c r="U13" s="2222" t="s">
        <v>122</v>
      </c>
      <c r="V13" s="1980" t="s">
        <v>127</v>
      </c>
      <c r="W13" s="1982" t="s">
        <v>126</v>
      </c>
      <c r="X13" s="1984" t="s">
        <v>124</v>
      </c>
      <c r="Y13" s="1989" t="s">
        <v>125</v>
      </c>
      <c r="Z13" s="1989"/>
      <c r="AA13" s="1989"/>
      <c r="AB13" s="1989"/>
      <c r="AC13" s="1989"/>
      <c r="AD13" s="1989"/>
      <c r="AE13" s="669"/>
      <c r="AF13" s="1968"/>
      <c r="AG13" s="1970" t="s">
        <v>128</v>
      </c>
      <c r="AH13" s="1968" t="s">
        <v>1</v>
      </c>
      <c r="AI13" s="1970" t="s">
        <v>129</v>
      </c>
      <c r="AJ13" s="1968" t="s">
        <v>1</v>
      </c>
      <c r="AK13" s="1977" t="s">
        <v>130</v>
      </c>
      <c r="AL13" s="1099"/>
      <c r="AM13" s="1986" t="s">
        <v>132</v>
      </c>
      <c r="AN13" s="1986" t="s">
        <v>133</v>
      </c>
      <c r="AO13" s="1986" t="s">
        <v>134</v>
      </c>
      <c r="AP13" s="1986" t="s">
        <v>135</v>
      </c>
      <c r="AQ13" s="1987" t="s">
        <v>136</v>
      </c>
      <c r="AR13" s="1986" t="s">
        <v>264</v>
      </c>
      <c r="AS13" s="1986" t="s">
        <v>929</v>
      </c>
      <c r="AT13" s="670"/>
      <c r="AU13" s="670"/>
      <c r="AV13" s="670"/>
      <c r="AW13" s="670"/>
      <c r="AX13" s="670"/>
      <c r="AY13" s="670"/>
      <c r="AZ13" s="670"/>
      <c r="BA13" s="670"/>
      <c r="BB13" s="670"/>
      <c r="BC13" s="670"/>
      <c r="BD13" s="670"/>
      <c r="BE13" s="670"/>
      <c r="BF13" s="670"/>
      <c r="BG13" s="670"/>
      <c r="BH13" s="670"/>
      <c r="BI13" s="670"/>
      <c r="BJ13" s="670"/>
      <c r="BK13" s="670"/>
      <c r="BL13" s="670"/>
    </row>
    <row r="14" spans="1:64" s="1098" customFormat="1" ht="57" customHeight="1" x14ac:dyDescent="0.2">
      <c r="A14" s="656"/>
      <c r="B14" s="2225"/>
      <c r="C14" s="2225"/>
      <c r="D14" s="2226"/>
      <c r="E14" s="2225"/>
      <c r="F14" s="2225"/>
      <c r="G14" s="2216"/>
      <c r="H14" s="2227"/>
      <c r="I14" s="2228"/>
      <c r="J14" s="2228"/>
      <c r="K14" s="2228"/>
      <c r="L14" s="2228"/>
      <c r="M14" s="2216"/>
      <c r="N14" s="2229"/>
      <c r="O14" s="2230"/>
      <c r="P14" s="2231"/>
      <c r="Q14" s="2232"/>
      <c r="R14" s="2233"/>
      <c r="S14" s="2234"/>
      <c r="T14" s="2231"/>
      <c r="U14" s="2232"/>
      <c r="V14" s="1981"/>
      <c r="W14" s="1983"/>
      <c r="X14" s="1985"/>
      <c r="Y14" s="672" t="s">
        <v>2</v>
      </c>
      <c r="Z14" s="672" t="s">
        <v>3</v>
      </c>
      <c r="AA14" s="672" t="s">
        <v>4</v>
      </c>
      <c r="AB14" s="672" t="s">
        <v>5</v>
      </c>
      <c r="AC14" s="672" t="s">
        <v>6</v>
      </c>
      <c r="AD14" s="672" t="s">
        <v>7</v>
      </c>
      <c r="AE14" s="673"/>
      <c r="AF14" s="1969"/>
      <c r="AG14" s="1971"/>
      <c r="AH14" s="1969"/>
      <c r="AI14" s="1971"/>
      <c r="AJ14" s="1969"/>
      <c r="AK14" s="1978"/>
      <c r="AL14" s="1100"/>
      <c r="AM14" s="1986"/>
      <c r="AN14" s="1986"/>
      <c r="AO14" s="1986"/>
      <c r="AP14" s="1986"/>
      <c r="AQ14" s="1988"/>
      <c r="AR14" s="1986"/>
      <c r="AS14" s="1986"/>
      <c r="AT14" s="674"/>
      <c r="AU14" s="674"/>
      <c r="AV14" s="674"/>
      <c r="AW14" s="674"/>
      <c r="AX14" s="674"/>
      <c r="AY14" s="674"/>
      <c r="AZ14" s="674"/>
      <c r="BA14" s="674"/>
      <c r="BB14" s="674"/>
      <c r="BC14" s="674"/>
      <c r="BD14" s="674"/>
      <c r="BE14" s="674"/>
      <c r="BF14" s="674"/>
      <c r="BG14" s="674"/>
      <c r="BH14" s="674"/>
      <c r="BI14" s="674"/>
      <c r="BJ14" s="674"/>
      <c r="BK14" s="674"/>
      <c r="BL14" s="674"/>
    </row>
    <row r="15" spans="1:64" s="684" customFormat="1" ht="89.25" customHeight="1" x14ac:dyDescent="0.2">
      <c r="B15" s="1958">
        <v>1</v>
      </c>
      <c r="C15" s="1092"/>
      <c r="D15" s="1960" t="s">
        <v>1066</v>
      </c>
      <c r="E15" s="1963" t="s">
        <v>1067</v>
      </c>
      <c r="F15" s="1965" t="s">
        <v>1068</v>
      </c>
      <c r="G15" s="1383" t="s">
        <v>90</v>
      </c>
      <c r="H15" s="1952" t="s">
        <v>1217</v>
      </c>
      <c r="I15" s="1954" t="s">
        <v>347</v>
      </c>
      <c r="J15" s="1949" t="s">
        <v>347</v>
      </c>
      <c r="K15" s="1397" t="s">
        <v>151</v>
      </c>
      <c r="L15" s="1397" t="s">
        <v>299</v>
      </c>
      <c r="M15" s="1383" t="s">
        <v>182</v>
      </c>
      <c r="N15" s="675">
        <v>2</v>
      </c>
      <c r="O15" s="676" t="str">
        <f>IF(N15=0,"",IF(N15&lt;=1,"IMPROBABLE",IF(N15&lt;=2,"RARA VEZ",IF(N15&lt;=3,"PROBABLE",IF(N15&lt;=4,"CASI SEGURA","INMINENTE")))))</f>
        <v>RARA VEZ</v>
      </c>
      <c r="P15" s="1095">
        <f>IF(O15="","",IF(O15="IMPROBABLE",0.2,IF(O15="RARA VEZ",0.4,IF(O15="PROBABLE",0.6,IF(O15="CASI SEGURO",0.8,IF(O15="INMINENTE",1,))))))</f>
        <v>0.4</v>
      </c>
      <c r="Q15" s="2235" t="s">
        <v>199</v>
      </c>
      <c r="R15" s="167">
        <v>2</v>
      </c>
      <c r="S15" s="677" t="str">
        <f t="shared" ref="S15:S20" si="0">IF(R15=1,"LEVE",IF(R15=2,"MENOR",IF(R15=3,"MODERADO",IF(R15=4,"MAYOR",IF(R15=5,"CATASTROFICO","")))))</f>
        <v>MENOR</v>
      </c>
      <c r="T15" s="1095">
        <f t="shared" ref="T15:T20" si="1">IF(S15="","",IF(S15="LEVE",0.2,IF(S15="MENOR",0.4,IF(S15="MODERADO",0.6,IF(S15="MAYOR",0.8,IF(S15="CATASTRÓFICO",1,))))))</f>
        <v>0.4</v>
      </c>
      <c r="U15" s="1096" t="str">
        <f>IF(OR(AND(O15="IMPROBABLE",S15="LEVE"),AND(O15="RARA VEZ",S15="MENOR"),AND(O15="RARA VEZ",S15="LEVE")),"BAJO",IF(OR(AND(O15="IMPROBABLE",S15="MODERADO"),AND(O15="RARA VEZ",S15="MENOR"),AND(O15="RARA VEZ",S15="MODERADO"),AND(O15=" PROBABLE",S15="LEVE"),AND(O15="PROBABLE",S15="MENOR"),AND(O15="PROBABLE",S15="MODERADO"),AND(O15="CASI SEGURO",S15="LEVE"),AND(O15="CASI SEGURO",S15="MENOR")),"MODERADO",IF(OR(AND(O15="IMPROBABLE",S15="MAYOR"),AND(O15="IMPROBABLE",S15="MAYOR"),AND(O15="PROBABLE",S15="MAYOR"),AND(O15="CASI SEGURO",S15="MODERADO"),AND(O15="CASI SEGURO",S15="MAYOR"),AND(O15="INMINENTE",S15="LEVE"),AND(O15="INMINENTE",S15="MENOR"),AND(O15="INMINENTE",S15="MODERADO"),AND(O15="INMINENTE",S15="MAYOR")),"ALTO",IF(OR(AND(O15="IMPROBABLE",S15="CATASTRÓFICO"),AND(O15="RARA VEZ",S15="CATASTRÓFICO"),AND(O15="PROBABLE",S15="CATASTRÓFICO"),AND(O15="CASI SEGURO",S15="CATASTRÓFICO"),AND(O15="INMINENTE",S15="CATASTRÓFICO")),"EXTREMO",""))))</f>
        <v>BAJO</v>
      </c>
      <c r="V15" s="1112">
        <v>1</v>
      </c>
      <c r="W15" s="918" t="s">
        <v>1069</v>
      </c>
      <c r="X15" s="678" t="str">
        <f t="shared" ref="X15:X34" si="2">IF(OR(Y15="Preventivo",Y15="Detectivo"),"Probabilidad",IF(Y15="Correctivo","Impacto",""))</f>
        <v>Probabilidad</v>
      </c>
      <c r="Y15" s="679" t="s">
        <v>63</v>
      </c>
      <c r="Z15" s="679" t="s">
        <v>71</v>
      </c>
      <c r="AA15" s="1111" t="str">
        <f t="shared" ref="AA15:AA34" si="3">IF(AND(Y15="Preventivo",Z15="Automático"),"50%",IF(AND(Y15="Preventivo",Z15="Manual"),"40%",IF(AND(Y15="Detectivo",Z15="Automático"),"40%",IF(AND(Y15="Detectivo",Z15="Manual"),"30%",IF(AND(Y15="Correctivo",Z15="Automático"),"35%",IF(AND(Y15="Correctivo",Z15="Manual"),"25%",""))))))</f>
        <v>40%</v>
      </c>
      <c r="AB15" s="679" t="s">
        <v>74</v>
      </c>
      <c r="AC15" s="679" t="s">
        <v>79</v>
      </c>
      <c r="AD15" s="679" t="s">
        <v>83</v>
      </c>
      <c r="AE15" s="497"/>
      <c r="AF15" s="680">
        <f>IFERROR(IF(X15="Probabilidad",(P15-(+P15*AA15)),IF(X15="Impacto",P15,"")),"")</f>
        <v>0.24</v>
      </c>
      <c r="AG15" s="681" t="str">
        <f>IFERROR(IF(AF15="","",IF(AF15&lt;=0.2,"IMPROBABLE",IF(AF15&lt;=0.4,"RARA VEZ",IF(AF15&lt;=0.6,"PROBABLE",IF(AF15&lt;=0.8,"CASI SEGURO","INMINENTE"))))),"")</f>
        <v>RARA VEZ</v>
      </c>
      <c r="AH15" s="1111">
        <f t="shared" ref="AH15:AH34" si="4">+AF15</f>
        <v>0.24</v>
      </c>
      <c r="AI15" s="676" t="str">
        <f>S15</f>
        <v>MENOR</v>
      </c>
      <c r="AJ15" s="1111">
        <f t="shared" ref="AJ15:AJ34" si="5">IFERROR(IF(X15="Impacto",(T15-(+T15*AA15)),IF(X15="Probabilidad",T15,"")),"")</f>
        <v>0.4</v>
      </c>
      <c r="AK15" s="682" t="str">
        <f>IFERROR(IF(OR(AND(AG15="MUY BAJA",AI15="LEVE"),AND(AG15="RARA VEZ",AI15="MENOR"),AND(AG15="BAJA",AI15="LEVE")),"BAJO",IF(OR(AND(AG15="MUY BAJA",AI15="MODERADO"),AND(AG15="BAJA",AI15="MENOR"),AND(AG15="BAJA",AI15="MODERADO"),AND(AG15="MEDIA",AI15="LEVE"),AND(AG15="MEDIA",AI15="MENOR"),AND(AG15="MEDIA",AI15="MODERADO"),AND(AG15="ALTA",AI15="LEVE"),AND(AG15="ALTA",AI15="MENOR")),"MODERADO",IF(OR(AND(AG15="MUY BAJA",AI15="MAYOR"),AND(AG15="BAJA",AI15="MAYOR"),AND(AG15="MEDIA",AI15="MAYOR"),AND(AG15="ALTA",AI15="MODERADO"),AND(AG15="ALTA",AI15="MAYOR"),AND(AG15="MUY ALTA",AI15="LEVE"),AND(AG15="MUY ALTA",AI15="MENOR"),AND(AG15="MUY ALTA",AI15="MODERADO"),AND(AG15="MUY ALTA",AI15="MAYOR")),"ALTO",IF(OR(AND(AG15="MUY BAJA",AI15="CATASTRÓFICO"),AND(AG15="BAJA",AI15="CATASTRÓFICO"),AND(AG15="MEDIA",AI15="CATASTRÓFICO"),AND(AG15="ALTA",AI15="CATASTRÓFICO"),AND(AG15="MUY ALTA",AI15="CATASTRÓFICO")),"EXTREMO","")))),"")</f>
        <v>BAJO</v>
      </c>
      <c r="AL15" s="2025" t="str">
        <f>AK17</f>
        <v>BAJO</v>
      </c>
      <c r="AM15" s="1383" t="s">
        <v>260</v>
      </c>
      <c r="AN15" s="1965"/>
      <c r="AO15" s="1965" t="s">
        <v>1238</v>
      </c>
      <c r="AP15" s="2236"/>
      <c r="AQ15" s="2237" t="s">
        <v>1237</v>
      </c>
      <c r="AR15" s="1958" t="s">
        <v>267</v>
      </c>
      <c r="AS15" s="1972">
        <v>1</v>
      </c>
      <c r="AT15" s="683"/>
      <c r="AU15" s="683"/>
      <c r="AV15" s="683"/>
      <c r="AW15" s="683"/>
      <c r="AX15" s="683"/>
      <c r="AY15" s="683"/>
      <c r="AZ15" s="683"/>
      <c r="BA15" s="683"/>
      <c r="BB15" s="683"/>
      <c r="BC15" s="683"/>
      <c r="BD15" s="683"/>
      <c r="BE15" s="683"/>
      <c r="BF15" s="683"/>
      <c r="BG15" s="683"/>
      <c r="BH15" s="683"/>
      <c r="BI15" s="683"/>
      <c r="BJ15" s="683"/>
      <c r="BK15" s="683"/>
      <c r="BL15" s="683"/>
    </row>
    <row r="16" spans="1:64" s="1098" customFormat="1" ht="72" customHeight="1" x14ac:dyDescent="0.2">
      <c r="B16" s="1959"/>
      <c r="C16" s="1107"/>
      <c r="D16" s="1961"/>
      <c r="E16" s="1964"/>
      <c r="F16" s="1966"/>
      <c r="G16" s="1384"/>
      <c r="H16" s="1953"/>
      <c r="I16" s="1955"/>
      <c r="J16" s="1950"/>
      <c r="K16" s="1398"/>
      <c r="L16" s="1398"/>
      <c r="M16" s="1384"/>
      <c r="N16" s="685">
        <v>2</v>
      </c>
      <c r="O16" s="686" t="str">
        <f>IF(N16=0,"",IF(N16&lt;=1,"IMPROBABLE",IF(N16&lt;=2,"RARA VEZ",IF(N16&lt;=3,"PROBABLE",IF(N16&lt;=4,"CASI SEGURA","INMINENTE")))))</f>
        <v>RARA VEZ</v>
      </c>
      <c r="P16" s="687">
        <f>IF(O16="","",IF(O16="IMPROBABLE",0.2,IF(O16="RARA VEZ",0.4,IF(O16="PROBABLE",0.6,IF(O16="CASI SEGURO",0.8,IF(O16="INMINENTE",1,))))))</f>
        <v>0.4</v>
      </c>
      <c r="Q16" s="2238"/>
      <c r="R16" s="167">
        <v>2</v>
      </c>
      <c r="S16" s="677" t="str">
        <f t="shared" si="0"/>
        <v>MENOR</v>
      </c>
      <c r="T16" s="1095">
        <f t="shared" si="1"/>
        <v>0.4</v>
      </c>
      <c r="U16" s="1096" t="str">
        <f t="shared" ref="U16:U34" si="6">IF(OR(AND(O16="IMPROBABLE",S16="LEVE"),AND(O16="RARA VEZ",S16="MENOR"),AND(O16="RARA VEZ",S16="LEVE")),"BAJO",IF(OR(AND(O16="IMPROBABLE",S16="MODERADO"),AND(O16="RARA VEZ",S16="MENOR"),AND(O16="RARA VEZ",S16="MODERADO"),AND(O16=" PROBABLE",S16="LEVE"),AND(O16="PROBABLE",S16="MENOR"),AND(O16="PROBABLE",S16="MODERADO"),AND(O16="CASI SEGURO",S16="LEVE"),AND(O16="CASI SEGURO",S16="MENOR")),"MODERADO",IF(OR(AND(O16="IMPROBABLE",S16="MAYOR"),AND(O16="IMPROBABLE",S16="MAYOR"),AND(O16="PROBABLE",S16="MAYOR"),AND(O16="CASI SEGURO",S16="MODERADO"),AND(O16="CASI SEGURO",S16="MAYOR"),AND(O16="INMINENTE",S16="LEVE"),AND(O16="INMINENTE",S16="MENOR"),AND(O16="INMINENTE",S16="MODERADO"),AND(O16="INMINENTE",S16="MAYOR")),"ALTO",IF(OR(AND(O16="IMPROBABLE",S16="CATASTRÓFICO"),AND(O16="RARA VEZ",S16="CATASTRÓFICO"),AND(O16="PROBABLE",S16="CATASTRÓFICO"),AND(O16="CASI SEGURO",S16="CATASTRÓFICO"),AND(O16="INMINENTE",S16="CATASTRÓFICO")),"EXTREMO",""))))</f>
        <v>BAJO</v>
      </c>
      <c r="V16" s="1108">
        <v>2</v>
      </c>
      <c r="W16" s="917" t="s">
        <v>1070</v>
      </c>
      <c r="X16" s="678" t="str">
        <f t="shared" si="2"/>
        <v>Probabilidad</v>
      </c>
      <c r="Y16" s="690" t="s">
        <v>63</v>
      </c>
      <c r="Z16" s="690" t="s">
        <v>71</v>
      </c>
      <c r="AA16" s="691" t="str">
        <f t="shared" si="3"/>
        <v>40%</v>
      </c>
      <c r="AB16" s="690" t="s">
        <v>74</v>
      </c>
      <c r="AC16" s="690" t="s">
        <v>79</v>
      </c>
      <c r="AD16" s="690" t="s">
        <v>83</v>
      </c>
      <c r="AE16" s="254">
        <f t="shared" ref="AE16:AE17" si="7">IF(ISBLANK(W16),0,AA16*AF15)</f>
        <v>9.6000000000000002E-2</v>
      </c>
      <c r="AF16" s="254">
        <f t="shared" ref="AF16:AF17" si="8">AF15-AE16</f>
        <v>0.14399999999999999</v>
      </c>
      <c r="AG16" s="681" t="str">
        <f t="shared" ref="AG16:AG22" si="9">IFERROR(IF(AF16="","",IF(AF16&lt;=0.2,"IMPROBABLE",IF(AF16&lt;=0.4,"RARA VEZ",IF(AF16&lt;=0.6,"PROBABLE",IF(AF16&lt;=0.8,"CASI SEGURO","INMINENTE"))))),"")</f>
        <v>IMPROBABLE</v>
      </c>
      <c r="AH16" s="1111">
        <f t="shared" si="4"/>
        <v>0.14399999999999999</v>
      </c>
      <c r="AI16" s="676" t="str">
        <f t="shared" ref="AI16:AI22" si="10">S16</f>
        <v>MENOR</v>
      </c>
      <c r="AJ16" s="1111">
        <f t="shared" si="5"/>
        <v>0.4</v>
      </c>
      <c r="AK16" s="682" t="str">
        <f t="shared" ref="AK16" si="11">IFERROR(IF(OR(AND(AG16="MUY BAJA",AI16="LEVE"),AND(AG16="IMPROBABLE",AI16="MENOR"),AND(AG16="BAJA",AI16="LEVE")),"BAJO",IF(OR(AND(AG16="MUY BAJA",AI16="MODERADO"),AND(AG16="BAJA",AI16="MENOR"),AND(AG16="BAJA",AI16="MODERADO"),AND(AG16="MEDIA",AI16="LEVE"),AND(AG16="MEDIA",AI16="MENOR"),AND(AG16="MEDIA",AI16="MODERADO"),AND(AG16="ALTA",AI16="LEVE"),AND(AG16="ALTA",AI16="MENOR")),"MODERADO",IF(OR(AND(AG16="MUY BAJA",AI16="MAYOR"),AND(AG16="BAJA",AI16="MAYOR"),AND(AG16="MEDIA",AI16="MAYOR"),AND(AG16="ALTA",AI16="MODERADO"),AND(AG16="ALTA",AI16="MAYOR"),AND(AG16="MUY ALTA",AI16="LEVE"),AND(AG16="MUY ALTA",AI16="MENOR"),AND(AG16="MUY ALTA",AI16="MODERADO"),AND(AG16="MUY ALTA",AI16="MAYOR")),"ALTO",IF(OR(AND(AG16="MUY BAJA",AI16="CATASTRÓFICO"),AND(AG16="BAJA",AI16="CATASTRÓFICO"),AND(AG16="MEDIA",AI16="CATASTRÓFICO"),AND(AG16="ALTA",AI16="CATASTRÓFICO"),AND(AG16="MUY ALTA",AI16="CATASTRÓFICO")),"EXTREMO","")))),"")</f>
        <v>BAJO</v>
      </c>
      <c r="AL16" s="2026"/>
      <c r="AM16" s="1384"/>
      <c r="AN16" s="1966"/>
      <c r="AO16" s="1966"/>
      <c r="AP16" s="2239"/>
      <c r="AQ16" s="2240" t="s">
        <v>1071</v>
      </c>
      <c r="AR16" s="1959"/>
      <c r="AS16" s="1959"/>
      <c r="AT16" s="668"/>
      <c r="AU16" s="668"/>
      <c r="AV16" s="668"/>
      <c r="AW16" s="668"/>
      <c r="AX16" s="668"/>
      <c r="AY16" s="668"/>
      <c r="AZ16" s="668"/>
      <c r="BA16" s="668"/>
      <c r="BB16" s="668"/>
      <c r="BC16" s="668"/>
      <c r="BD16" s="668"/>
      <c r="BE16" s="668"/>
      <c r="BF16" s="668"/>
      <c r="BG16" s="668"/>
      <c r="BH16" s="668"/>
      <c r="BI16" s="668"/>
      <c r="BJ16" s="668"/>
      <c r="BK16" s="668"/>
      <c r="BL16" s="668"/>
    </row>
    <row r="17" spans="2:64" s="1098" customFormat="1" ht="66" customHeight="1" x14ac:dyDescent="0.2">
      <c r="B17" s="1959"/>
      <c r="C17" s="1107"/>
      <c r="D17" s="1962"/>
      <c r="E17" s="1964"/>
      <c r="F17" s="1966"/>
      <c r="G17" s="1385"/>
      <c r="H17" s="1953"/>
      <c r="I17" s="1955"/>
      <c r="J17" s="1950"/>
      <c r="K17" s="1399"/>
      <c r="L17" s="1399"/>
      <c r="M17" s="1956"/>
      <c r="N17" s="685">
        <v>2</v>
      </c>
      <c r="O17" s="686" t="str">
        <f>IF(N17=0,"",IF(N17&lt;=1,"IMPROBABLE",IF(N17&lt;=2,"RARA VEZ",IF(N17&lt;=3,"PROBABLE",IF(N17&lt;=4,"CASI SEGURA","INMINENTE")))))</f>
        <v>RARA VEZ</v>
      </c>
      <c r="P17" s="687">
        <f>IF(O17="","",IF(O17="IMPROBABLE",0.2,IF(O17="RARA VEZ",0.4,IF(O17="PROBABLE",0.6,IF(O17="CASI SEGURO",0.8,IF(O17="INMINENTE",1,))))))</f>
        <v>0.4</v>
      </c>
      <c r="Q17" s="2238"/>
      <c r="R17" s="167">
        <v>2</v>
      </c>
      <c r="S17" s="677" t="str">
        <f t="shared" si="0"/>
        <v>MENOR</v>
      </c>
      <c r="T17" s="1095">
        <f t="shared" si="1"/>
        <v>0.4</v>
      </c>
      <c r="U17" s="1096" t="str">
        <f t="shared" si="6"/>
        <v>BAJO</v>
      </c>
      <c r="V17" s="1108">
        <v>3</v>
      </c>
      <c r="W17" s="917" t="s">
        <v>1072</v>
      </c>
      <c r="X17" s="678" t="str">
        <f t="shared" si="2"/>
        <v>Probabilidad</v>
      </c>
      <c r="Y17" s="690" t="s">
        <v>63</v>
      </c>
      <c r="Z17" s="690" t="s">
        <v>71</v>
      </c>
      <c r="AA17" s="691" t="str">
        <f t="shared" si="3"/>
        <v>40%</v>
      </c>
      <c r="AB17" s="690" t="s">
        <v>74</v>
      </c>
      <c r="AC17" s="690" t="s">
        <v>79</v>
      </c>
      <c r="AD17" s="690" t="s">
        <v>83</v>
      </c>
      <c r="AE17" s="254">
        <f t="shared" si="7"/>
        <v>5.7599999999999998E-2</v>
      </c>
      <c r="AF17" s="254">
        <f t="shared" si="8"/>
        <v>8.6399999999999991E-2</v>
      </c>
      <c r="AG17" s="681" t="str">
        <f t="shared" si="9"/>
        <v>IMPROBABLE</v>
      </c>
      <c r="AH17" s="1111">
        <f t="shared" si="4"/>
        <v>8.6399999999999991E-2</v>
      </c>
      <c r="AI17" s="676" t="str">
        <f t="shared" si="10"/>
        <v>MENOR</v>
      </c>
      <c r="AJ17" s="1111">
        <f t="shared" si="5"/>
        <v>0.4</v>
      </c>
      <c r="AK17" s="682" t="str">
        <f>IFERROR(IF(OR(AND(AG17="MUY BAJA",AI17="LEVE"),AND(AG17="IMPROBABLE",AI17="MENOR"),AND(AG17="BAJA",AI17="LEVE")),"BAJO",IF(OR(AND(AG17="MUY BAJA",AI17="MODERADO"),AND(AG17="BAJA",AI17="MENOR"),AND(AG17="BAJA",AI17="MODERADO"),AND(AG17="MEDIA",AI17="LEVE"),AND(AG17="MEDIA",AI17="MENOR"),AND(AG17="MEDIA",AI17="MODERADO"),AND(AG17="ALTA",AI17="LEVE"),AND(AG17="ALTA",AI17="MENOR")),"MODERADO",IF(OR(AND(AG17="MUY BAJA",AI17="MAYOR"),AND(AG17="BAJA",AI17="MAYOR"),AND(AG17="MEDIA",AI17="MAYOR"),AND(AG17="ALTA",AI17="MODERADO"),AND(AG17="ALTA",AI17="MAYOR"),AND(AG17="MUY ALTA",AI17="LEVE"),AND(AG17="MUY ALTA",AI17="MENOR"),AND(AG17="MUY ALTA",AI17="MODERADO"),AND(AG17="MUY ALTA",AI17="MAYOR")),"ALTO",IF(OR(AND(AG17="MUY BAJA",AI17="CATASTRÓFICO"),AND(AG17="BAJA",AI17="CATASTRÓFICO"),AND(AG17="MEDIA",AI17="CATASTRÓFICO"),AND(AG17="ALTA",AI17="CATASTRÓFICO"),AND(AG17="MUY ALTA",AI17="CATASTRÓFICO")),"EXTREMO","")))),"")</f>
        <v>BAJO</v>
      </c>
      <c r="AL17" s="2027"/>
      <c r="AM17" s="1385"/>
      <c r="AN17" s="1966"/>
      <c r="AO17" s="1966"/>
      <c r="AP17" s="2239"/>
      <c r="AQ17" s="2240" t="s">
        <v>1073</v>
      </c>
      <c r="AR17" s="1959"/>
      <c r="AS17" s="1959"/>
      <c r="AT17" s="668"/>
      <c r="AU17" s="668"/>
      <c r="AV17" s="668"/>
      <c r="AW17" s="668"/>
      <c r="AX17" s="668"/>
      <c r="AY17" s="668"/>
      <c r="AZ17" s="668"/>
      <c r="BA17" s="668"/>
      <c r="BB17" s="668"/>
      <c r="BC17" s="668"/>
      <c r="BD17" s="668"/>
      <c r="BE17" s="668"/>
      <c r="BF17" s="668"/>
      <c r="BG17" s="668"/>
      <c r="BH17" s="668"/>
      <c r="BI17" s="668"/>
      <c r="BJ17" s="668"/>
      <c r="BK17" s="668"/>
      <c r="BL17" s="668"/>
    </row>
    <row r="18" spans="2:64" s="1098" customFormat="1" ht="61.5" customHeight="1" x14ac:dyDescent="0.2">
      <c r="B18" s="1102">
        <v>2</v>
      </c>
      <c r="C18" s="1107"/>
      <c r="D18" s="1960" t="s">
        <v>1074</v>
      </c>
      <c r="E18" s="1960" t="s">
        <v>1075</v>
      </c>
      <c r="F18" s="1960" t="s">
        <v>1076</v>
      </c>
      <c r="G18" s="1383" t="s">
        <v>88</v>
      </c>
      <c r="H18" s="1960" t="s">
        <v>1077</v>
      </c>
      <c r="I18" s="1107"/>
      <c r="J18" s="1110"/>
      <c r="K18" s="1397" t="s">
        <v>293</v>
      </c>
      <c r="L18" s="1397" t="s">
        <v>298</v>
      </c>
      <c r="M18" s="1957" t="s">
        <v>158</v>
      </c>
      <c r="N18" s="685">
        <v>2</v>
      </c>
      <c r="O18" s="686" t="str">
        <f>IF(N18=0,"",IF(N18&lt;=1,"IMPROBABLE",IF(N18&lt;=2,"RARA VEZ",IF(N18&lt;=3,"PROBABLE",IF(N18&lt;=4,"CASI SEGURA","INMINENTE")))))</f>
        <v>RARA VEZ</v>
      </c>
      <c r="P18" s="692">
        <v>0.4</v>
      </c>
      <c r="Q18" s="2023" t="s">
        <v>206</v>
      </c>
      <c r="R18" s="245">
        <v>3</v>
      </c>
      <c r="S18" s="693" t="str">
        <f t="shared" si="0"/>
        <v>MODERADO</v>
      </c>
      <c r="T18" s="692">
        <f t="shared" si="1"/>
        <v>0.6</v>
      </c>
      <c r="U18" s="694" t="str">
        <f t="shared" si="6"/>
        <v>MODERADO</v>
      </c>
      <c r="V18" s="1112">
        <v>1</v>
      </c>
      <c r="W18" s="919" t="s">
        <v>1078</v>
      </c>
      <c r="X18" s="678" t="str">
        <f t="shared" si="2"/>
        <v>Probabilidad</v>
      </c>
      <c r="Y18" s="690" t="s">
        <v>63</v>
      </c>
      <c r="Z18" s="690" t="s">
        <v>71</v>
      </c>
      <c r="AA18" s="691" t="str">
        <f t="shared" si="3"/>
        <v>40%</v>
      </c>
      <c r="AB18" s="690" t="s">
        <v>74</v>
      </c>
      <c r="AC18" s="690" t="s">
        <v>79</v>
      </c>
      <c r="AD18" s="690" t="s">
        <v>83</v>
      </c>
      <c r="AE18" s="350"/>
      <c r="AF18" s="695">
        <f>IFERROR(IF(X18="Probabilidad",(P18-(+P18*AA18)),IF(X18="Impacto",P18,"")),"")</f>
        <v>0.24</v>
      </c>
      <c r="AG18" s="681" t="str">
        <f t="shared" si="9"/>
        <v>RARA VEZ</v>
      </c>
      <c r="AH18" s="1111">
        <f t="shared" si="4"/>
        <v>0.24</v>
      </c>
      <c r="AI18" s="676" t="str">
        <f t="shared" si="10"/>
        <v>MODERADO</v>
      </c>
      <c r="AJ18" s="1111">
        <f t="shared" si="5"/>
        <v>0.6</v>
      </c>
      <c r="AK18" s="682" t="str">
        <f>IFERROR(IF(OR(AND(AG18="MUY BAJA",AI18="LEVE"),AND(AG18="RARA VEZ",AI18="MENOR"),AND(AG18="BAJA",AI18="LEVE")),"BAJO",IF(OR(AND(AG18="RARA VEZ",AI18="MODERADO"),AND(AG18="BAJA",AI18="MENOR"),AND(AG18="BAJA",AI18="MODERADO"),AND(AG18="MEDIA",AI18="LEVE"),AND(AG18="MEDIA",AI18="MENOR"),AND(AG18="MEDIA",AI18="MODERADO"),AND(AG18="ALTA",AI18="LEVE"),AND(AG18="ALTA",AI18="MENOR")),"MODERADO",IF(OR(AND(AG18="MUY BAJA",AI18="MAYOR"),AND(AG18="BAJA",AI18="MAYOR"),AND(AG18="MEDIA",AI18="MAYOR"),AND(AG18="ALTA",AI18="MODERADO"),AND(AG18="ALTA",AI18="MAYOR"),AND(AG18="MUY ALTA",AI18="LEVE"),AND(AG18="MUY ALTA",AI18="MENOR"),AND(AG18="MUY ALTA",AI18="MODERADO"),AND(AG18="MUY ALTA",AI18="MAYOR")),"ALTO",IF(OR(AND(AG18="MUY BAJA",AI18="CATASTRÓFICO"),AND(AG18="BAJA",AI18="CATASTRÓFICO"),AND(AG18="MEDIA",AI18="CATASTRÓFICO"),AND(AG18="ALTA",AI18="CATASTRÓFICO"),AND(AG18="MUY ALTA",AI18="CATASTRÓFICO")),"EXTREMO","")))),"")</f>
        <v>MODERADO</v>
      </c>
      <c r="AL18" s="2025" t="str">
        <f>AK19</f>
        <v>BAJO</v>
      </c>
      <c r="AM18" s="1383" t="s">
        <v>260</v>
      </c>
      <c r="AN18" s="696"/>
      <c r="AO18" s="709" t="s">
        <v>1238</v>
      </c>
      <c r="AP18" s="697"/>
      <c r="AQ18" s="919" t="s">
        <v>1079</v>
      </c>
      <c r="AR18" s="1104" t="s">
        <v>267</v>
      </c>
      <c r="AS18" s="1101">
        <v>1</v>
      </c>
      <c r="AT18" s="668"/>
      <c r="AU18" s="668"/>
      <c r="AV18" s="668"/>
      <c r="AW18" s="668"/>
      <c r="AX18" s="668"/>
      <c r="AY18" s="668"/>
      <c r="AZ18" s="668"/>
      <c r="BA18" s="668"/>
      <c r="BB18" s="668"/>
      <c r="BC18" s="668"/>
      <c r="BD18" s="668"/>
      <c r="BE18" s="668"/>
      <c r="BF18" s="668"/>
      <c r="BG18" s="668"/>
      <c r="BH18" s="668"/>
      <c r="BI18" s="668"/>
      <c r="BJ18" s="668"/>
      <c r="BK18" s="668"/>
      <c r="BL18" s="668"/>
    </row>
    <row r="19" spans="2:64" s="1098" customFormat="1" ht="96.75" customHeight="1" x14ac:dyDescent="0.2">
      <c r="B19" s="1102"/>
      <c r="C19" s="1107"/>
      <c r="D19" s="1962"/>
      <c r="E19" s="1962"/>
      <c r="F19" s="1962"/>
      <c r="G19" s="1385"/>
      <c r="H19" s="1962"/>
      <c r="I19" s="1107"/>
      <c r="J19" s="1110"/>
      <c r="K19" s="1399"/>
      <c r="L19" s="1399"/>
      <c r="M19" s="1956"/>
      <c r="N19" s="685">
        <v>2</v>
      </c>
      <c r="O19" s="686" t="str">
        <f>IF(N19=0,"",IF(N19&lt;=1,"IMPROBABLE",IF(N19&lt;=2,"RARA VEZ",IF(N19&lt;=3,"PROBABLE",IF(N19&lt;=4,"CASI SEGURA","INMINENTE")))))</f>
        <v>RARA VEZ</v>
      </c>
      <c r="P19" s="692">
        <v>0.4</v>
      </c>
      <c r="Q19" s="2024"/>
      <c r="R19" s="245">
        <v>3</v>
      </c>
      <c r="S19" s="693" t="str">
        <f t="shared" si="0"/>
        <v>MODERADO</v>
      </c>
      <c r="T19" s="692">
        <f t="shared" si="1"/>
        <v>0.6</v>
      </c>
      <c r="U19" s="694" t="str">
        <f t="shared" si="6"/>
        <v>MODERADO</v>
      </c>
      <c r="V19" s="1112">
        <v>2</v>
      </c>
      <c r="W19" s="1106" t="s">
        <v>1080</v>
      </c>
      <c r="X19" s="678" t="str">
        <f t="shared" si="2"/>
        <v>Probabilidad</v>
      </c>
      <c r="Y19" s="690" t="s">
        <v>63</v>
      </c>
      <c r="Z19" s="690" t="s">
        <v>71</v>
      </c>
      <c r="AA19" s="691" t="str">
        <f t="shared" si="3"/>
        <v>40%</v>
      </c>
      <c r="AB19" s="690" t="s">
        <v>74</v>
      </c>
      <c r="AC19" s="690" t="s">
        <v>79</v>
      </c>
      <c r="AD19" s="690" t="s">
        <v>83</v>
      </c>
      <c r="AE19" s="350">
        <f>IF(ISBLANK(W17),0,AA17*AF16)</f>
        <v>5.7599999999999998E-2</v>
      </c>
      <c r="AF19" s="695">
        <f>AF18-AE19</f>
        <v>0.18240000000000001</v>
      </c>
      <c r="AG19" s="681" t="str">
        <f t="shared" si="9"/>
        <v>IMPROBABLE</v>
      </c>
      <c r="AH19" s="1111">
        <f t="shared" si="4"/>
        <v>0.18240000000000001</v>
      </c>
      <c r="AI19" s="676" t="str">
        <f t="shared" si="10"/>
        <v>MODERADO</v>
      </c>
      <c r="AJ19" s="1111">
        <f t="shared" si="5"/>
        <v>0.6</v>
      </c>
      <c r="AK19" s="682" t="str">
        <f>IFERROR(IF(OR(AND(AG19="MUY BAJA",AI19="LEVE"),AND(AG19="IMPROBABLE",AI19="MODERADO"),AND(AG19="BAJA",AI19="LEVE")),"BAJO",IF(OR(AND(AG19="RARA VEZ",AI19="MODERADO"),AND(AG19="BAJA",AI19="MENOR"),AND(AG19="BAJA",AI19="MODERADO"),AND(AG19="MEDIA",AI19="LEVE"),AND(AG19="MEDIA",AI19="MENOR"),AND(AG19="MEDIA",AI19="MODERADO"),AND(AG19="ALTA",AI19="LEVE"),AND(AG19="ALTA",AI19="MENOR")),"MODERADO",IF(OR(AND(AG19="MUY BAJA",AI19="MAYOR"),AND(AG19="BAJA",AI19="MAYOR"),AND(AG19="MEDIA",AI19="MAYOR"),AND(AG19="ALTA",AI19="MODERADO"),AND(AG19="ALTA",AI19="MAYOR"),AND(AG19="MUY ALTA",AI19="LEVE"),AND(AG19="MUY ALTA",AI19="MENOR"),AND(AG19="MUY ALTA",AI19="MODERADO"),AND(AG19="MUY ALTA",AI19="MAYOR")),"ALTO",IF(OR(AND(AG19="MUY BAJA",AI19="CATASTRÓFICO"),AND(AG19="BAJA",AI19="CATASTRÓFICO"),AND(AG19="MEDIA",AI19="CATASTRÓFICO"),AND(AG19="ALTA",AI19="CATASTRÓFICO"),AND(AG19="MUY ALTA",AI19="CATASTRÓFICO")),"EXTREMO","")))),"")</f>
        <v>BAJO</v>
      </c>
      <c r="AL19" s="2027"/>
      <c r="AM19" s="1385"/>
      <c r="AN19" s="696"/>
      <c r="AO19" s="709" t="s">
        <v>1238</v>
      </c>
      <c r="AP19" s="697"/>
      <c r="AQ19" s="919" t="s">
        <v>1079</v>
      </c>
      <c r="AR19" s="1104" t="s">
        <v>267</v>
      </c>
      <c r="AS19" s="1101">
        <v>1</v>
      </c>
      <c r="AT19" s="668"/>
      <c r="AU19" s="668"/>
      <c r="AV19" s="668"/>
      <c r="AW19" s="668"/>
      <c r="AX19" s="668"/>
      <c r="AY19" s="668"/>
      <c r="AZ19" s="668"/>
      <c r="BA19" s="668"/>
      <c r="BB19" s="668"/>
      <c r="BC19" s="668"/>
      <c r="BD19" s="668"/>
      <c r="BE19" s="668"/>
      <c r="BF19" s="668"/>
      <c r="BG19" s="668"/>
      <c r="BH19" s="668"/>
      <c r="BI19" s="668"/>
      <c r="BJ19" s="668"/>
      <c r="BK19" s="668"/>
      <c r="BL19" s="668"/>
    </row>
    <row r="20" spans="2:64" s="699" customFormat="1" ht="71.25" customHeight="1" x14ac:dyDescent="0.2">
      <c r="B20" s="1974">
        <v>3</v>
      </c>
      <c r="C20" s="1103"/>
      <c r="D20" s="1960" t="s">
        <v>1081</v>
      </c>
      <c r="E20" s="1960" t="s">
        <v>1082</v>
      </c>
      <c r="F20" s="1960" t="s">
        <v>1083</v>
      </c>
      <c r="G20" s="1383" t="s">
        <v>92</v>
      </c>
      <c r="H20" s="1960" t="s">
        <v>1195</v>
      </c>
      <c r="I20" s="1954"/>
      <c r="J20" s="1949"/>
      <c r="K20" s="1397" t="s">
        <v>151</v>
      </c>
      <c r="L20" s="1397" t="s">
        <v>296</v>
      </c>
      <c r="M20" s="1957" t="s">
        <v>158</v>
      </c>
      <c r="N20" s="700">
        <v>3</v>
      </c>
      <c r="O20" s="701" t="str">
        <f t="shared" ref="O20:O34" si="12">IF(N20=0,"",IF(N20&lt;=1,"IMPROBABLE",IF(N20&lt;=2,"RARA VEZ",IF(N20&lt;=3,"PROBABLE",IF(N20&lt;=4,"CASI SEGURO","INMINENTE")))))</f>
        <v>PROBABLE</v>
      </c>
      <c r="P20" s="692">
        <f>IF(O20="","",IF(O20="IMPROBABLE",0.2,IF(O20="RARA VEZ",0.4,IF(O20="PROBABLE",0.6,IF(O20="CASI SEGURO",0.8,IF(O20="INMINENTE",1,))))))</f>
        <v>0.6</v>
      </c>
      <c r="Q20" s="2235" t="s">
        <v>206</v>
      </c>
      <c r="R20" s="493">
        <v>3</v>
      </c>
      <c r="S20" s="693" t="str">
        <f t="shared" si="0"/>
        <v>MODERADO</v>
      </c>
      <c r="T20" s="692">
        <f t="shared" si="1"/>
        <v>0.6</v>
      </c>
      <c r="U20" s="694" t="str">
        <f t="shared" si="6"/>
        <v>MODERADO</v>
      </c>
      <c r="V20" s="1112">
        <v>1</v>
      </c>
      <c r="W20" s="920" t="s">
        <v>1084</v>
      </c>
      <c r="X20" s="678" t="str">
        <f t="shared" si="2"/>
        <v>Probabilidad</v>
      </c>
      <c r="Y20" s="702" t="s">
        <v>63</v>
      </c>
      <c r="Z20" s="702" t="s">
        <v>71</v>
      </c>
      <c r="AA20" s="703" t="str">
        <f t="shared" si="3"/>
        <v>40%</v>
      </c>
      <c r="AB20" s="702" t="s">
        <v>74</v>
      </c>
      <c r="AC20" s="702" t="s">
        <v>79</v>
      </c>
      <c r="AD20" s="702" t="s">
        <v>83</v>
      </c>
      <c r="AE20" s="496"/>
      <c r="AF20" s="704">
        <f>IFERROR(IF(X20="Probabilidad",(P20-(+P20*AA20)),IF(X20="Impacto",P20,"")),"")</f>
        <v>0.36</v>
      </c>
      <c r="AG20" s="681" t="str">
        <f t="shared" si="9"/>
        <v>RARA VEZ</v>
      </c>
      <c r="AH20" s="1111">
        <f t="shared" si="4"/>
        <v>0.36</v>
      </c>
      <c r="AI20" s="681" t="str">
        <f t="shared" si="10"/>
        <v>MODERADO</v>
      </c>
      <c r="AJ20" s="1111">
        <f t="shared" si="5"/>
        <v>0.6</v>
      </c>
      <c r="AK20" s="1096" t="str">
        <f t="shared" ref="AK20" si="13">IFERROR(IF(OR(AND(AG20="IMPROBABLE",AI20="LEVE"),AND(AG20="IMPROBABLE",AI20="MENOR"),AND(AG20="RARA VEZ",AI20="LEVE")),"BAJO",IF(OR(AND(AG20="IMPROBABLE",AI20="MODERADO"),AND(AG20="RARA VEZ",AI20="MENOR"),AND(AG20="RARA VEZ",AI20="MODERADO"),AND(AG20="PROBABLE",AI20="LEVE"),AND(AG20="PROBABLE",AI20="MENOR"),AND(AG20="PROBABLE",AI20="MODERADO"),AND(AG20="CASI SEGURO",AI20="LEVE"),AND(AG20="CASI SEGURO",AI20="MENOR")),"MODERADO",IF(OR(AND(AG20="IMPROBABLE",AI20="MAYOR"),AND(AG20="RARA VEZ",AI20="MAYOR"),AND(AG20="PROBABLE",AI20="MAYOR"),AND(AG20="CASI SEGURO",AI20="MODERADO"),AND(AG20="CASI SEGURO",AI20="MAYOR"),AND(AG20="INMINENTE",AI20="LEVE"),AND(AG20="INMINENTE",AI20="MENOR"),AND(AG20="CASI SEGURO",AI20="MODERADO"),AND(AG20="INMINENTE",AI20="MAYOR")),"ALTO",IF(OR(AND(AG20="IMPROBABLE",AI20="CATASTRÓFICO"),AND(AG20="RARA VEZ",AI20="CATASTRÓFICO"),AND(AG20="PROBABLE",AI20="CATASTRÓFICO"),AND(AG20="CASI SEGURO",AI20="CATASTRÓFICO"),AND(AG20="INMINENTE",AI20="CATASTRÓFICO")),"EXTREMO","")))),"")</f>
        <v>MODERADO</v>
      </c>
      <c r="AL20" s="2025" t="str">
        <f>AK22</f>
        <v>BAJO</v>
      </c>
      <c r="AM20" s="1383" t="s">
        <v>260</v>
      </c>
      <c r="AN20" s="1105"/>
      <c r="AO20" s="709" t="s">
        <v>1238</v>
      </c>
      <c r="AP20" s="697"/>
      <c r="AQ20" s="920" t="s">
        <v>1085</v>
      </c>
      <c r="AR20" s="1104" t="s">
        <v>267</v>
      </c>
      <c r="AS20" s="1972">
        <v>1</v>
      </c>
      <c r="AT20" s="705"/>
      <c r="AU20" s="705"/>
      <c r="AV20" s="705"/>
      <c r="AW20" s="705"/>
      <c r="AX20" s="705"/>
      <c r="AY20" s="705"/>
      <c r="AZ20" s="705"/>
      <c r="BA20" s="705"/>
      <c r="BB20" s="705"/>
      <c r="BC20" s="705"/>
      <c r="BD20" s="705"/>
      <c r="BE20" s="705"/>
      <c r="BF20" s="705"/>
      <c r="BG20" s="705"/>
      <c r="BH20" s="705"/>
      <c r="BI20" s="705"/>
      <c r="BJ20" s="705"/>
      <c r="BK20" s="705"/>
      <c r="BL20" s="705"/>
    </row>
    <row r="21" spans="2:64" s="706" customFormat="1" ht="56.25" customHeight="1" x14ac:dyDescent="0.2">
      <c r="B21" s="1975"/>
      <c r="C21" s="707"/>
      <c r="D21" s="1961"/>
      <c r="E21" s="1961"/>
      <c r="F21" s="1961"/>
      <c r="G21" s="1384"/>
      <c r="H21" s="1961"/>
      <c r="I21" s="1955"/>
      <c r="J21" s="1950"/>
      <c r="K21" s="1398"/>
      <c r="L21" s="1398"/>
      <c r="M21" s="1384"/>
      <c r="N21" s="685">
        <v>3</v>
      </c>
      <c r="O21" s="686" t="str">
        <f t="shared" si="12"/>
        <v>PROBABLE</v>
      </c>
      <c r="P21" s="687">
        <f>IF(O21="","",IF(O21="IMPROBABLE",0.2,IF(O21="RARA VEZ",0.4,IF(O21="PROBABLE",0.6,IF(O21="CASI SEGURO",0.8,IF(O21="INMINENTE",1,))))))</f>
        <v>0.6</v>
      </c>
      <c r="Q21" s="2238"/>
      <c r="R21" s="245">
        <v>3</v>
      </c>
      <c r="S21" s="688" t="str">
        <f>IF(R21=1,"LEVE",IF(R21=2,"MENOR",IF(R21=3,"MODERADO",IF(R21=4,"MAYOR",IF(R21=5,"CATASTROFICO","")))))</f>
        <v>MODERADO</v>
      </c>
      <c r="T21" s="687">
        <f>IF(S21="","",IF(S21="LEVE",0.2,IF(S21="MENOR",0.4,IF(S21="MODERADO",0.6,IF(S21="MAYOR",0.8,IF(S21="CATASTRÓFICO",1,))))))</f>
        <v>0.6</v>
      </c>
      <c r="U21" s="689" t="str">
        <f t="shared" si="6"/>
        <v>MODERADO</v>
      </c>
      <c r="V21" s="1112">
        <v>2</v>
      </c>
      <c r="W21" s="920" t="s">
        <v>1086</v>
      </c>
      <c r="X21" s="678" t="str">
        <f t="shared" si="2"/>
        <v>Probabilidad</v>
      </c>
      <c r="Y21" s="690" t="s">
        <v>63</v>
      </c>
      <c r="Z21" s="690" t="s">
        <v>71</v>
      </c>
      <c r="AA21" s="691" t="str">
        <f t="shared" si="3"/>
        <v>40%</v>
      </c>
      <c r="AB21" s="690" t="s">
        <v>74</v>
      </c>
      <c r="AC21" s="690" t="s">
        <v>79</v>
      </c>
      <c r="AD21" s="690" t="s">
        <v>83</v>
      </c>
      <c r="AE21" s="350">
        <f>IF(ISBLANK(W19),0,AA19*AF18)</f>
        <v>9.6000000000000002E-2</v>
      </c>
      <c r="AF21" s="695">
        <f>AF20-AE21</f>
        <v>0.26400000000000001</v>
      </c>
      <c r="AG21" s="681" t="str">
        <f>IFERROR(IF(AF21="","",IF(AF21&lt;=0.2,"IMPROBABLE",IF(AF21&lt;=0.4,"IMPROBABLE",IF(AF21&lt;=0.6,"PROBABLE",IF(AF21&lt;=0.8,"CASI SEGURO","INMINENTE"))))),"")</f>
        <v>IMPROBABLE</v>
      </c>
      <c r="AH21" s="1111">
        <f t="shared" ref="AH21" si="14">+AF21</f>
        <v>0.26400000000000001</v>
      </c>
      <c r="AI21" s="676" t="str">
        <f t="shared" ref="AI21" si="15">S21</f>
        <v>MODERADO</v>
      </c>
      <c r="AJ21" s="1111">
        <f t="shared" ref="AJ21" si="16">IFERROR(IF(X21="Impacto",(T21-(+T21*AA21)),IF(X21="Probabilidad",T21,"")),"")</f>
        <v>0.6</v>
      </c>
      <c r="AK21" s="682" t="str">
        <f>IFERROR(IF(OR(AND(AG21="MUY BAJA",AI21="LEVE"),AND(AG21="IMPROBABLE",AI21="MODERADO"),AND(AG21="BAJA",AI21="LEVE")),"BAJO",IF(OR(AND(AG21="RARA VEZ",AI21="MODERADO"),AND(AG21="BAJA",AI21="MENOR"),AND(AG21="BAJA",AI21="MODERADO"),AND(AG21="MEDIA",AI21="LEVE"),AND(AG21="MEDIA",AI21="MENOR"),AND(AG21="MEDIA",AI21="MODERADO"),AND(AG21="ALTA",AI21="LEVE"),AND(AG21="ALTA",AI21="MENOR")),"MODERADO",IF(OR(AND(AG21="MUY BAJA",AI21="MAYOR"),AND(AG21="BAJA",AI21="MAYOR"),AND(AG21="MEDIA",AI21="MAYOR"),AND(AG21="ALTA",AI21="MODERADO"),AND(AG21="ALTA",AI21="MAYOR"),AND(AG21="MUY ALTA",AI21="LEVE"),AND(AG21="MUY ALTA",AI21="MENOR"),AND(AG21="MUY ALTA",AI21="MODERADO"),AND(AG21="MUY ALTA",AI21="MAYOR")),"ALTO",IF(OR(AND(AG21="MUY BAJA",AI21="CATASTRÓFICO"),AND(AG21="BAJA",AI21="CATASTRÓFICO"),AND(AG21="MEDIA",AI21="CATASTRÓFICO"),AND(AG21="ALTA",AI21="CATASTRÓFICO"),AND(AG21="MUY ALTA",AI21="CATASTRÓFICO")),"EXTREMO","")))),"")</f>
        <v>BAJO</v>
      </c>
      <c r="AL21" s="2026"/>
      <c r="AM21" s="1384"/>
      <c r="AN21" s="708"/>
      <c r="AO21" s="709" t="s">
        <v>1238</v>
      </c>
      <c r="AP21" s="709"/>
      <c r="AQ21" s="920" t="s">
        <v>1087</v>
      </c>
      <c r="AR21" s="1104" t="s">
        <v>267</v>
      </c>
      <c r="AS21" s="1959"/>
      <c r="AT21" s="710"/>
      <c r="AU21" s="710"/>
      <c r="AV21" s="710"/>
      <c r="AW21" s="710"/>
      <c r="AX21" s="710"/>
      <c r="AY21" s="710"/>
      <c r="AZ21" s="710"/>
      <c r="BA21" s="710"/>
      <c r="BB21" s="710"/>
      <c r="BC21" s="710"/>
      <c r="BD21" s="710"/>
      <c r="BE21" s="710"/>
      <c r="BF21" s="710"/>
      <c r="BG21" s="710"/>
      <c r="BH21" s="710"/>
      <c r="BI21" s="710"/>
      <c r="BJ21" s="710"/>
      <c r="BK21" s="710"/>
      <c r="BL21" s="710"/>
    </row>
    <row r="22" spans="2:64" s="706" customFormat="1" ht="69" customHeight="1" x14ac:dyDescent="0.2">
      <c r="B22" s="1976"/>
      <c r="C22" s="707"/>
      <c r="D22" s="1962"/>
      <c r="E22" s="1962"/>
      <c r="F22" s="1962"/>
      <c r="G22" s="1385"/>
      <c r="H22" s="1962"/>
      <c r="I22" s="1967"/>
      <c r="J22" s="1951"/>
      <c r="K22" s="1399"/>
      <c r="L22" s="1399"/>
      <c r="M22" s="1956"/>
      <c r="N22" s="685">
        <v>3</v>
      </c>
      <c r="O22" s="686" t="str">
        <f t="shared" si="12"/>
        <v>PROBABLE</v>
      </c>
      <c r="P22" s="687">
        <f>IF(O22="","",IF(O22="IMPROBABLE",0.2,IF(O22="RARA VEZ",0.4,IF(O22="PROBABLE",0.6,IF(O22="CASI SEGURO",0.8,IF(O22="INMINENTE",1,))))))</f>
        <v>0.6</v>
      </c>
      <c r="Q22" s="2241"/>
      <c r="R22" s="245">
        <v>3</v>
      </c>
      <c r="S22" s="688" t="str">
        <f>IF(R22=1,"LEVE",IF(R22=2,"MENOR",IF(R22=3,"MODERADO",IF(R22=4,"MAYOR",IF(R22=5,"CATASTROFICO","")))))</f>
        <v>MODERADO</v>
      </c>
      <c r="T22" s="687">
        <f>IF(S22="","",IF(S22="LEVE",0.2,IF(S22="MENOR",0.4,IF(S22="MODERADO",0.6,IF(S22="MAYOR",0.8,IF(S22="CATASTRÓFICO",1,))))))</f>
        <v>0.6</v>
      </c>
      <c r="U22" s="689" t="str">
        <f t="shared" si="6"/>
        <v>MODERADO</v>
      </c>
      <c r="V22" s="1112">
        <v>3</v>
      </c>
      <c r="W22" s="920" t="s">
        <v>1088</v>
      </c>
      <c r="X22" s="678" t="str">
        <f t="shared" si="2"/>
        <v>Probabilidad</v>
      </c>
      <c r="Y22" s="690" t="s">
        <v>63</v>
      </c>
      <c r="Z22" s="690" t="s">
        <v>71</v>
      </c>
      <c r="AA22" s="691" t="str">
        <f t="shared" si="3"/>
        <v>40%</v>
      </c>
      <c r="AB22" s="690" t="s">
        <v>74</v>
      </c>
      <c r="AC22" s="690" t="s">
        <v>79</v>
      </c>
      <c r="AD22" s="690" t="s">
        <v>83</v>
      </c>
      <c r="AE22" s="254">
        <f t="shared" ref="AE22" si="17">IF(ISBLANK(W22),0,AA22*AF21)</f>
        <v>0.10560000000000001</v>
      </c>
      <c r="AF22" s="254">
        <f t="shared" ref="AF22" si="18">AF21-AE22</f>
        <v>0.15839999999999999</v>
      </c>
      <c r="AG22" s="681" t="str">
        <f t="shared" si="9"/>
        <v>IMPROBABLE</v>
      </c>
      <c r="AH22" s="1111">
        <f t="shared" si="4"/>
        <v>0.15839999999999999</v>
      </c>
      <c r="AI22" s="681" t="str">
        <f t="shared" si="10"/>
        <v>MODERADO</v>
      </c>
      <c r="AJ22" s="1111">
        <f t="shared" si="5"/>
        <v>0.6</v>
      </c>
      <c r="AK22" s="682" t="str">
        <f>IFERROR(IF(OR(AND(AG22="MUY BAJA",AI22="LEVE"),AND(AG22="IMPROBABLE",AI22="MODERADO"),AND(AG22="BAJA",AI22="LEVE")),"BAJO",IF(OR(AND(AG22="RARA VEZ",AI22="MODERADO"),AND(AG22="BAJA",AI22="MENOR"),AND(AG22="BAJA",AI22="MODERADO"),AND(AG22="MEDIA",AI22="LEVE"),AND(AG22="MEDIA",AI22="MENOR"),AND(AG22="MEDIA",AI22="MODERADO"),AND(AG22="ALTA",AI22="LEVE"),AND(AG22="ALTA",AI22="MENOR")),"MODERADO",IF(OR(AND(AG22="MUY BAJA",AI22="MAYOR"),AND(AG22="BAJA",AI22="MAYOR"),AND(AG22="MEDIA",AI22="MAYOR"),AND(AG22="ALTA",AI22="MODERADO"),AND(AG22="ALTA",AI22="MAYOR"),AND(AG22="MUY ALTA",AI22="LEVE"),AND(AG22="MUY ALTA",AI22="MENOR"),AND(AG22="MUY ALTA",AI22="MODERADO"),AND(AG22="MUY ALTA",AI22="MAYOR")),"ALTO",IF(OR(AND(AG22="MUY BAJA",AI22="CATASTRÓFICO"),AND(AG22="BAJA",AI22="CATASTRÓFICO"),AND(AG22="MEDIA",AI22="CATASTRÓFICO"),AND(AG22="ALTA",AI22="CATASTRÓFICO"),AND(AG22="MUY ALTA",AI22="CATASTRÓFICO")),"EXTREMO","")))),"")</f>
        <v>BAJO</v>
      </c>
      <c r="AL22" s="2027"/>
      <c r="AM22" s="1385"/>
      <c r="AN22" s="708"/>
      <c r="AO22" s="709" t="s">
        <v>1238</v>
      </c>
      <c r="AP22" s="709"/>
      <c r="AQ22" s="920" t="s">
        <v>1089</v>
      </c>
      <c r="AR22" s="1104" t="s">
        <v>267</v>
      </c>
      <c r="AS22" s="1973"/>
      <c r="AT22" s="710"/>
      <c r="AU22" s="710"/>
      <c r="AV22" s="710"/>
      <c r="AW22" s="710"/>
      <c r="AX22" s="710"/>
      <c r="AY22" s="710"/>
      <c r="AZ22" s="710"/>
      <c r="BA22" s="710"/>
      <c r="BB22" s="710"/>
      <c r="BC22" s="710"/>
      <c r="BD22" s="710"/>
      <c r="BE22" s="710"/>
      <c r="BF22" s="710"/>
      <c r="BG22" s="710"/>
      <c r="BH22" s="710"/>
      <c r="BI22" s="710"/>
      <c r="BJ22" s="710"/>
      <c r="BK22" s="710"/>
      <c r="BL22" s="710"/>
    </row>
    <row r="23" spans="2:64" s="1098" customFormat="1" ht="51" customHeight="1" x14ac:dyDescent="0.2">
      <c r="B23" s="1946">
        <v>4</v>
      </c>
      <c r="C23" s="1947"/>
      <c r="D23" s="1948" t="s">
        <v>1090</v>
      </c>
      <c r="E23" s="1948" t="s">
        <v>1091</v>
      </c>
      <c r="F23" s="1948" t="s">
        <v>1092</v>
      </c>
      <c r="G23" s="1383" t="s">
        <v>147</v>
      </c>
      <c r="H23" s="1948" t="s">
        <v>1200</v>
      </c>
      <c r="I23" s="1947"/>
      <c r="J23" s="1942"/>
      <c r="K23" s="1397" t="s">
        <v>151</v>
      </c>
      <c r="L23" s="1397" t="s">
        <v>301</v>
      </c>
      <c r="M23" s="1957" t="s">
        <v>161</v>
      </c>
      <c r="N23" s="685">
        <v>3</v>
      </c>
      <c r="O23" s="711" t="str">
        <f t="shared" si="12"/>
        <v>PROBABLE</v>
      </c>
      <c r="P23" s="712">
        <f t="shared" ref="P23:P34" si="19">IF(O23="","",IF(O23="IMPROBABLE",0.2,IF(O23="RARA VEZ",0.4,IF(O23="PROBABLE",0.6,IF(O23="CASI SEGURO",0.8,IF(O23="INMINENTE",1,))))))</f>
        <v>0.6</v>
      </c>
      <c r="Q23" s="1945" t="s">
        <v>206</v>
      </c>
      <c r="R23" s="259">
        <v>3</v>
      </c>
      <c r="S23" s="713" t="str">
        <f t="shared" ref="S23:S34" si="20">IF(R23=1,"LEVE",IF(R23=2,"MENOR",IF(R23=3,"MODERADO",IF(R23=4,"MAYOR",IF(R23=5,"CATASTROFICO","")))))</f>
        <v>MODERADO</v>
      </c>
      <c r="T23" s="712">
        <f t="shared" ref="T23:T34" si="21">IF(S23="","",IF(S23="Leve",0.2,IF(S23="Menor",0.4,IF(S23="Moderado",0.6,IF(S23="Mayor",0.8,IF(S23="Catastrófico",1,))))))</f>
        <v>0.6</v>
      </c>
      <c r="U23" s="714" t="str">
        <f t="shared" si="6"/>
        <v>MODERADO</v>
      </c>
      <c r="V23" s="1108">
        <v>1</v>
      </c>
      <c r="W23" s="920" t="s">
        <v>1093</v>
      </c>
      <c r="X23" s="678" t="str">
        <f t="shared" si="2"/>
        <v>Probabilidad</v>
      </c>
      <c r="Y23" s="690" t="s">
        <v>63</v>
      </c>
      <c r="Z23" s="690" t="s">
        <v>71</v>
      </c>
      <c r="AA23" s="691" t="str">
        <f t="shared" si="3"/>
        <v>40%</v>
      </c>
      <c r="AB23" s="690" t="s">
        <v>74</v>
      </c>
      <c r="AC23" s="690" t="s">
        <v>79</v>
      </c>
      <c r="AD23" s="690" t="s">
        <v>83</v>
      </c>
      <c r="AE23" s="715"/>
      <c r="AF23" s="695">
        <f>IFERROR(IF(X23="Probabilidad",(P23-(+P23*AA23)),IF(X23="Impacto",P23,"")),"")</f>
        <v>0.36</v>
      </c>
      <c r="AG23" s="681" t="str">
        <f>IFERROR(IF(AF23="","",IF(AF23&lt;=0.2,"IMPROBABLE",IF(AF23&lt;=0.4,"RARA VEZ",IF(AF23&lt;=0.6,"PROBABLE",IF(AF23&lt;=0.8,"CASI SEGURO","INMINENTE"))))),"")</f>
        <v>RARA VEZ</v>
      </c>
      <c r="AH23" s="1111">
        <f t="shared" si="4"/>
        <v>0.36</v>
      </c>
      <c r="AI23" s="681" t="str">
        <f>S23</f>
        <v>MODERADO</v>
      </c>
      <c r="AJ23" s="1111">
        <f t="shared" si="5"/>
        <v>0.6</v>
      </c>
      <c r="AK23" s="682" t="str">
        <f t="shared" ref="AK23:AK34" si="22">IFERROR(IF(OR(AND(AG23="MUY BAJA",AI23="LEVE"),AND(AG23="IMPROBABLE",AI23="MODERADO"),AND(AG23="BAJA",AI23="LEVE")),"BAJO",IF(OR(AND(AG23="RARA VEZ",AI23="MODERADO"),AND(AG23="BAJA",AI23="MENOR"),AND(AG23="BAJA",AI23="MODERADO"),AND(AG23="MEDIA",AI23="LEVE"),AND(AG23="MEDIA",AI23="MENOR"),AND(AG23="MEDIA",AI23="MODERADO"),AND(AG23="ALTA",AI23="LEVE"),AND(AG23="ALTA",AI23="MENOR")),"MODERADO",IF(OR(AND(AG23="MUY BAJA",AI23="MAYOR"),AND(AG23="BAJA",AI23="MAYOR"),AND(AG23="MEDIA",AI23="MAYOR"),AND(AG23="ALTA",AI23="MODERADO"),AND(AG23="ALTA",AI23="MAYOR"),AND(AG23="MUY ALTA",AI23="LEVE"),AND(AG23="MUY ALTA",AI23="MENOR"),AND(AG23="MUY ALTA",AI23="MODERADO"),AND(AG23="MUY ALTA",AI23="MAYOR")),"ALTO",IF(OR(AND(AG23="MUY BAJA",AI23="CATASTRÓFICO"),AND(AG23="BAJA",AI23="CATASTRÓFICO"),AND(AG23="MEDIA",AI23="CATASTRÓFICO"),AND(AG23="ALTA",AI23="CATASTRÓFICO"),AND(AG23="MUY ALTA",AI23="CATASTRÓFICO")),"EXTREMO","")))),"")</f>
        <v>MODERADO</v>
      </c>
      <c r="AL23" s="2025" t="str">
        <f>AK25</f>
        <v>BAJO</v>
      </c>
      <c r="AM23" s="1383" t="s">
        <v>260</v>
      </c>
      <c r="AN23" s="2242"/>
      <c r="AO23" s="2243" t="s">
        <v>1238</v>
      </c>
      <c r="AP23" s="2243"/>
      <c r="AQ23" s="920" t="s">
        <v>1094</v>
      </c>
      <c r="AR23" s="1943" t="s">
        <v>358</v>
      </c>
      <c r="AS23" s="1944">
        <v>1</v>
      </c>
      <c r="AT23" s="668"/>
      <c r="AU23" s="668"/>
      <c r="AV23" s="668"/>
      <c r="AW23" s="668"/>
      <c r="AX23" s="668"/>
      <c r="AY23" s="668"/>
      <c r="AZ23" s="668"/>
      <c r="BA23" s="668"/>
      <c r="BB23" s="668"/>
      <c r="BC23" s="668"/>
      <c r="BD23" s="668"/>
      <c r="BE23" s="668"/>
      <c r="BF23" s="668"/>
      <c r="BG23" s="668"/>
      <c r="BH23" s="668"/>
      <c r="BI23" s="668"/>
      <c r="BJ23" s="668"/>
      <c r="BK23" s="668"/>
      <c r="BL23" s="668"/>
    </row>
    <row r="24" spans="2:64" s="1098" customFormat="1" ht="64.5" customHeight="1" x14ac:dyDescent="0.2">
      <c r="B24" s="1946"/>
      <c r="C24" s="1947"/>
      <c r="D24" s="1948"/>
      <c r="E24" s="1948"/>
      <c r="F24" s="1948"/>
      <c r="G24" s="1384"/>
      <c r="H24" s="1948"/>
      <c r="I24" s="1947"/>
      <c r="J24" s="1942"/>
      <c r="K24" s="1398"/>
      <c r="L24" s="1398"/>
      <c r="M24" s="1384"/>
      <c r="N24" s="685">
        <v>3</v>
      </c>
      <c r="O24" s="711" t="str">
        <f t="shared" si="12"/>
        <v>PROBABLE</v>
      </c>
      <c r="P24" s="712">
        <f t="shared" si="19"/>
        <v>0.6</v>
      </c>
      <c r="Q24" s="1945"/>
      <c r="R24" s="259">
        <v>3</v>
      </c>
      <c r="S24" s="713" t="str">
        <f t="shared" si="20"/>
        <v>MODERADO</v>
      </c>
      <c r="T24" s="712">
        <f t="shared" si="21"/>
        <v>0.6</v>
      </c>
      <c r="U24" s="714" t="str">
        <f t="shared" si="6"/>
        <v>MODERADO</v>
      </c>
      <c r="V24" s="1108">
        <v>2</v>
      </c>
      <c r="W24" s="1109" t="s">
        <v>1095</v>
      </c>
      <c r="X24" s="678" t="str">
        <f t="shared" si="2"/>
        <v>Probabilidad</v>
      </c>
      <c r="Y24" s="690" t="s">
        <v>63</v>
      </c>
      <c r="Z24" s="690" t="s">
        <v>71</v>
      </c>
      <c r="AA24" s="691" t="str">
        <f t="shared" si="3"/>
        <v>40%</v>
      </c>
      <c r="AB24" s="690" t="s">
        <v>74</v>
      </c>
      <c r="AC24" s="690" t="s">
        <v>79</v>
      </c>
      <c r="AD24" s="690" t="s">
        <v>83</v>
      </c>
      <c r="AE24" s="254">
        <f>IF(ISBLANK(W24),0,AA24*AF23)</f>
        <v>0.14399999999999999</v>
      </c>
      <c r="AF24" s="254">
        <f>AF23-AE24</f>
        <v>0.216</v>
      </c>
      <c r="AG24" s="681" t="str">
        <f>IFERROR(IF(AF24="","",IF(AF24&lt;=0.2,"IMPROBABLE",IF(AF24&lt;=0.4,"IMPROBABLE",IF(AF24&lt;=0.6,"PROBABLE",IF(AF24&lt;=0.8,"CASI SEGURO","INMINENTE"))))),"")</f>
        <v>IMPROBABLE</v>
      </c>
      <c r="AH24" s="1111">
        <f t="shared" si="4"/>
        <v>0.216</v>
      </c>
      <c r="AI24" s="681" t="str">
        <f t="shared" ref="AI24:AI25" si="23">S24</f>
        <v>MODERADO</v>
      </c>
      <c r="AJ24" s="1111">
        <f t="shared" si="5"/>
        <v>0.6</v>
      </c>
      <c r="AK24" s="682" t="str">
        <f t="shared" si="22"/>
        <v>BAJO</v>
      </c>
      <c r="AL24" s="2026"/>
      <c r="AM24" s="1384"/>
      <c r="AN24" s="2242"/>
      <c r="AO24" s="2243"/>
      <c r="AP24" s="2243"/>
      <c r="AQ24" s="1109" t="s">
        <v>1096</v>
      </c>
      <c r="AR24" s="1943"/>
      <c r="AS24" s="1943"/>
      <c r="AT24" s="668"/>
      <c r="AU24" s="668"/>
      <c r="AV24" s="668"/>
      <c r="AW24" s="668"/>
      <c r="AX24" s="668"/>
      <c r="AY24" s="668"/>
      <c r="AZ24" s="668"/>
      <c r="BA24" s="668"/>
      <c r="BB24" s="668"/>
      <c r="BC24" s="668"/>
      <c r="BD24" s="668"/>
      <c r="BE24" s="668"/>
      <c r="BF24" s="668"/>
      <c r="BG24" s="668"/>
      <c r="BH24" s="668"/>
      <c r="BI24" s="668"/>
      <c r="BJ24" s="668"/>
      <c r="BK24" s="668"/>
      <c r="BL24" s="668"/>
    </row>
    <row r="25" spans="2:64" s="656" customFormat="1" ht="63.75" customHeight="1" x14ac:dyDescent="0.2">
      <c r="B25" s="1946"/>
      <c r="C25" s="716"/>
      <c r="D25" s="1948"/>
      <c r="E25" s="1948"/>
      <c r="F25" s="1948"/>
      <c r="G25" s="1385"/>
      <c r="H25" s="1948"/>
      <c r="I25" s="1947"/>
      <c r="J25" s="1942"/>
      <c r="K25" s="1399"/>
      <c r="L25" s="1399"/>
      <c r="M25" s="1956"/>
      <c r="N25" s="685">
        <v>3</v>
      </c>
      <c r="O25" s="713" t="str">
        <f t="shared" si="12"/>
        <v>PROBABLE</v>
      </c>
      <c r="P25" s="717">
        <f t="shared" si="19"/>
        <v>0.6</v>
      </c>
      <c r="Q25" s="1945"/>
      <c r="R25" s="259">
        <v>3</v>
      </c>
      <c r="S25" s="713" t="str">
        <f t="shared" si="20"/>
        <v>MODERADO</v>
      </c>
      <c r="T25" s="717">
        <f t="shared" si="21"/>
        <v>0.6</v>
      </c>
      <c r="U25" s="718" t="str">
        <f t="shared" si="6"/>
        <v>MODERADO</v>
      </c>
      <c r="V25" s="719">
        <v>3</v>
      </c>
      <c r="W25" s="716" t="s">
        <v>1097</v>
      </c>
      <c r="X25" s="678" t="str">
        <f t="shared" si="2"/>
        <v>Probabilidad</v>
      </c>
      <c r="Y25" s="720" t="s">
        <v>63</v>
      </c>
      <c r="Z25" s="720" t="s">
        <v>71</v>
      </c>
      <c r="AA25" s="721" t="str">
        <f t="shared" si="3"/>
        <v>40%</v>
      </c>
      <c r="AB25" s="720" t="s">
        <v>74</v>
      </c>
      <c r="AC25" s="720" t="s">
        <v>79</v>
      </c>
      <c r="AD25" s="720" t="s">
        <v>83</v>
      </c>
      <c r="AE25" s="722">
        <f>$AE24</f>
        <v>0.14399999999999999</v>
      </c>
      <c r="AF25" s="695">
        <f>AF24-AE25</f>
        <v>7.2000000000000008E-2</v>
      </c>
      <c r="AG25" s="681" t="str">
        <f t="shared" ref="AG25" si="24">IFERROR(IF(AF25="","",IF(AF25&lt;=0.2,"IMPROBABLE",IF(AF25&lt;=0.4,"RARA VEZ",IF(AF25&lt;=0.6,"PROBABLE",IF(AF25&lt;=0.8,"CASI SEGURO","INMINENTE"))))),"")</f>
        <v>IMPROBABLE</v>
      </c>
      <c r="AH25" s="723">
        <f t="shared" si="4"/>
        <v>7.2000000000000008E-2</v>
      </c>
      <c r="AI25" s="681" t="str">
        <f t="shared" si="23"/>
        <v>MODERADO</v>
      </c>
      <c r="AJ25" s="723">
        <f t="shared" si="5"/>
        <v>0.6</v>
      </c>
      <c r="AK25" s="682" t="str">
        <f t="shared" si="22"/>
        <v>BAJO</v>
      </c>
      <c r="AL25" s="2027"/>
      <c r="AM25" s="1385"/>
      <c r="AN25" s="2242"/>
      <c r="AO25" s="2243"/>
      <c r="AP25" s="2243"/>
      <c r="AQ25" s="716" t="s">
        <v>1098</v>
      </c>
      <c r="AR25" s="1943"/>
      <c r="AS25" s="1943"/>
      <c r="AT25" s="668"/>
      <c r="AU25" s="668"/>
      <c r="AV25" s="668"/>
      <c r="AW25" s="668"/>
      <c r="AX25" s="668"/>
      <c r="AY25" s="668"/>
      <c r="AZ25" s="668"/>
      <c r="BA25" s="668"/>
      <c r="BB25" s="668"/>
      <c r="BC25" s="668"/>
      <c r="BD25" s="668"/>
      <c r="BE25" s="668"/>
      <c r="BF25" s="668"/>
      <c r="BG25" s="668"/>
      <c r="BH25" s="668"/>
      <c r="BI25" s="668"/>
      <c r="BJ25" s="668"/>
      <c r="BK25" s="668"/>
      <c r="BL25" s="668"/>
    </row>
    <row r="26" spans="2:64" s="1098" customFormat="1" ht="45.75" customHeight="1" x14ac:dyDescent="0.2">
      <c r="B26" s="1946">
        <v>5</v>
      </c>
      <c r="C26" s="1947"/>
      <c r="D26" s="1947" t="s">
        <v>1099</v>
      </c>
      <c r="E26" s="1948" t="s">
        <v>1100</v>
      </c>
      <c r="F26" s="1948" t="s">
        <v>1101</v>
      </c>
      <c r="G26" s="1383" t="s">
        <v>92</v>
      </c>
      <c r="H26" s="1948" t="s">
        <v>1196</v>
      </c>
      <c r="I26" s="1947"/>
      <c r="J26" s="1942"/>
      <c r="K26" s="1397" t="s">
        <v>152</v>
      </c>
      <c r="L26" s="1397" t="s">
        <v>152</v>
      </c>
      <c r="M26" s="1957" t="s">
        <v>165</v>
      </c>
      <c r="N26" s="685">
        <v>3</v>
      </c>
      <c r="O26" s="711" t="str">
        <f t="shared" si="12"/>
        <v>PROBABLE</v>
      </c>
      <c r="P26" s="712">
        <f t="shared" si="19"/>
        <v>0.6</v>
      </c>
      <c r="Q26" s="1945" t="s">
        <v>198</v>
      </c>
      <c r="R26" s="259">
        <v>3</v>
      </c>
      <c r="S26" s="713" t="str">
        <f t="shared" si="20"/>
        <v>MODERADO</v>
      </c>
      <c r="T26" s="712">
        <f t="shared" si="21"/>
        <v>0.6</v>
      </c>
      <c r="U26" s="714" t="str">
        <f t="shared" si="6"/>
        <v>MODERADO</v>
      </c>
      <c r="V26" s="1108">
        <v>1</v>
      </c>
      <c r="W26" s="920" t="s">
        <v>1102</v>
      </c>
      <c r="X26" s="678" t="str">
        <f t="shared" si="2"/>
        <v>Probabilidad</v>
      </c>
      <c r="Y26" s="690" t="s">
        <v>63</v>
      </c>
      <c r="Z26" s="690" t="s">
        <v>71</v>
      </c>
      <c r="AA26" s="691" t="str">
        <f t="shared" si="3"/>
        <v>40%</v>
      </c>
      <c r="AB26" s="690" t="s">
        <v>74</v>
      </c>
      <c r="AC26" s="690" t="s">
        <v>79</v>
      </c>
      <c r="AD26" s="690" t="s">
        <v>83</v>
      </c>
      <c r="AE26" s="715"/>
      <c r="AF26" s="695">
        <f>IFERROR(IF(X26="Probabilidad",(P26-(+P26*AA26)),IF(X26="Impacto",P26,"")),"")</f>
        <v>0.36</v>
      </c>
      <c r="AG26" s="681" t="str">
        <f>IFERROR(IF(AF26="","",IF(AF26&lt;=0.2,"IMPROBABLE",IF(AF26&lt;=0.4,"RARA VEZ",IF(AF26&lt;=0.6,"PROBABLE",IF(AF26&lt;=0.8,"CASI SEGURO","INMINENTE"))))),"")</f>
        <v>RARA VEZ</v>
      </c>
      <c r="AH26" s="1111">
        <f t="shared" si="4"/>
        <v>0.36</v>
      </c>
      <c r="AI26" s="681" t="str">
        <f>S26</f>
        <v>MODERADO</v>
      </c>
      <c r="AJ26" s="1111">
        <f t="shared" si="5"/>
        <v>0.6</v>
      </c>
      <c r="AK26" s="682" t="str">
        <f t="shared" si="22"/>
        <v>MODERADO</v>
      </c>
      <c r="AL26" s="2025" t="str">
        <f>AK28</f>
        <v>BAJO</v>
      </c>
      <c r="AM26" s="1383" t="s">
        <v>260</v>
      </c>
      <c r="AN26" s="2242"/>
      <c r="AO26" s="2243" t="s">
        <v>1238</v>
      </c>
      <c r="AP26" s="2243"/>
      <c r="AQ26" s="920" t="s">
        <v>1103</v>
      </c>
      <c r="AR26" s="1943" t="s">
        <v>358</v>
      </c>
      <c r="AS26" s="1944">
        <v>1</v>
      </c>
      <c r="AT26" s="668"/>
      <c r="AU26" s="668"/>
      <c r="AV26" s="668"/>
      <c r="AW26" s="668"/>
      <c r="AX26" s="668"/>
      <c r="AY26" s="668"/>
      <c r="AZ26" s="668"/>
      <c r="BA26" s="668"/>
      <c r="BB26" s="668"/>
      <c r="BC26" s="668"/>
      <c r="BD26" s="668"/>
      <c r="BE26" s="668"/>
      <c r="BF26" s="668"/>
      <c r="BG26" s="668"/>
      <c r="BH26" s="668"/>
      <c r="BI26" s="668"/>
      <c r="BJ26" s="668"/>
      <c r="BK26" s="668"/>
      <c r="BL26" s="668"/>
    </row>
    <row r="27" spans="2:64" s="1098" customFormat="1" ht="81.75" customHeight="1" x14ac:dyDescent="0.2">
      <c r="B27" s="1946"/>
      <c r="C27" s="1947"/>
      <c r="D27" s="1947"/>
      <c r="E27" s="1948"/>
      <c r="F27" s="1948"/>
      <c r="G27" s="1384"/>
      <c r="H27" s="1948"/>
      <c r="I27" s="1947"/>
      <c r="J27" s="1942"/>
      <c r="K27" s="1398"/>
      <c r="L27" s="1398"/>
      <c r="M27" s="1384"/>
      <c r="N27" s="685">
        <v>3</v>
      </c>
      <c r="O27" s="711" t="str">
        <f t="shared" si="12"/>
        <v>PROBABLE</v>
      </c>
      <c r="P27" s="712">
        <f t="shared" si="19"/>
        <v>0.6</v>
      </c>
      <c r="Q27" s="1945"/>
      <c r="R27" s="259">
        <v>3</v>
      </c>
      <c r="S27" s="713" t="str">
        <f t="shared" si="20"/>
        <v>MODERADO</v>
      </c>
      <c r="T27" s="712">
        <f t="shared" si="21"/>
        <v>0.6</v>
      </c>
      <c r="U27" s="714" t="str">
        <f t="shared" si="6"/>
        <v>MODERADO</v>
      </c>
      <c r="V27" s="1108">
        <v>2</v>
      </c>
      <c r="W27" s="920" t="s">
        <v>1104</v>
      </c>
      <c r="X27" s="678" t="str">
        <f t="shared" si="2"/>
        <v>Probabilidad</v>
      </c>
      <c r="Y27" s="690" t="s">
        <v>63</v>
      </c>
      <c r="Z27" s="690" t="s">
        <v>71</v>
      </c>
      <c r="AA27" s="691" t="str">
        <f t="shared" si="3"/>
        <v>40%</v>
      </c>
      <c r="AB27" s="690" t="s">
        <v>74</v>
      </c>
      <c r="AC27" s="690" t="s">
        <v>79</v>
      </c>
      <c r="AD27" s="690" t="s">
        <v>83</v>
      </c>
      <c r="AE27" s="254">
        <f>IF(ISBLANK(W27),0,AA27*AF26)</f>
        <v>0.14399999999999999</v>
      </c>
      <c r="AF27" s="254">
        <f>AF26-AE27</f>
        <v>0.216</v>
      </c>
      <c r="AG27" s="681" t="str">
        <f>IFERROR(IF(AF27="","",IF(AF27&lt;=0.2,"IMPROBABLE",IF(AF27&lt;=0.4,"IMPROBABLE",IF(AF27&lt;=0.6,"PROBABLE",IF(AF27&lt;=0.8,"CASI SEGURO","INMINENTE"))))),"")</f>
        <v>IMPROBABLE</v>
      </c>
      <c r="AH27" s="1111">
        <f t="shared" si="4"/>
        <v>0.216</v>
      </c>
      <c r="AI27" s="681" t="str">
        <f t="shared" ref="AI27:AI28" si="25">S27</f>
        <v>MODERADO</v>
      </c>
      <c r="AJ27" s="1111">
        <f t="shared" si="5"/>
        <v>0.6</v>
      </c>
      <c r="AK27" s="682" t="str">
        <f t="shared" si="22"/>
        <v>BAJO</v>
      </c>
      <c r="AL27" s="2026"/>
      <c r="AM27" s="1384"/>
      <c r="AN27" s="2242"/>
      <c r="AO27" s="2243"/>
      <c r="AP27" s="2243"/>
      <c r="AQ27" s="920" t="s">
        <v>1105</v>
      </c>
      <c r="AR27" s="1943"/>
      <c r="AS27" s="1943"/>
      <c r="AT27" s="668"/>
      <c r="AU27" s="668"/>
      <c r="AV27" s="668"/>
      <c r="AW27" s="668"/>
      <c r="AX27" s="668"/>
      <c r="AY27" s="668"/>
      <c r="AZ27" s="668"/>
      <c r="BA27" s="668"/>
      <c r="BB27" s="668"/>
      <c r="BC27" s="668"/>
      <c r="BD27" s="668"/>
      <c r="BE27" s="668"/>
      <c r="BF27" s="668"/>
      <c r="BG27" s="668"/>
      <c r="BH27" s="668"/>
      <c r="BI27" s="668"/>
      <c r="BJ27" s="668"/>
      <c r="BK27" s="668"/>
      <c r="BL27" s="668"/>
    </row>
    <row r="28" spans="2:64" s="656" customFormat="1" ht="64.5" customHeight="1" x14ac:dyDescent="0.2">
      <c r="B28" s="1946"/>
      <c r="C28" s="716"/>
      <c r="D28" s="1947"/>
      <c r="E28" s="1948"/>
      <c r="F28" s="1948"/>
      <c r="G28" s="1385"/>
      <c r="H28" s="1948"/>
      <c r="I28" s="1947"/>
      <c r="J28" s="1942"/>
      <c r="K28" s="1399"/>
      <c r="L28" s="1399"/>
      <c r="M28" s="1956"/>
      <c r="N28" s="685">
        <v>3</v>
      </c>
      <c r="O28" s="713" t="str">
        <f t="shared" si="12"/>
        <v>PROBABLE</v>
      </c>
      <c r="P28" s="717">
        <f t="shared" si="19"/>
        <v>0.6</v>
      </c>
      <c r="Q28" s="1945"/>
      <c r="R28" s="259">
        <v>3</v>
      </c>
      <c r="S28" s="713" t="str">
        <f t="shared" si="20"/>
        <v>MODERADO</v>
      </c>
      <c r="T28" s="717">
        <f t="shared" si="21"/>
        <v>0.6</v>
      </c>
      <c r="U28" s="718" t="str">
        <f t="shared" si="6"/>
        <v>MODERADO</v>
      </c>
      <c r="V28" s="719">
        <v>3</v>
      </c>
      <c r="W28" s="716" t="s">
        <v>1106</v>
      </c>
      <c r="X28" s="678" t="str">
        <f t="shared" si="2"/>
        <v>Probabilidad</v>
      </c>
      <c r="Y28" s="720" t="s">
        <v>63</v>
      </c>
      <c r="Z28" s="720" t="s">
        <v>71</v>
      </c>
      <c r="AA28" s="721" t="str">
        <f t="shared" si="3"/>
        <v>40%</v>
      </c>
      <c r="AB28" s="720" t="s">
        <v>74</v>
      </c>
      <c r="AC28" s="720" t="s">
        <v>79</v>
      </c>
      <c r="AD28" s="720" t="s">
        <v>83</v>
      </c>
      <c r="AE28" s="722">
        <f>$AE27</f>
        <v>0.14399999999999999</v>
      </c>
      <c r="AF28" s="695">
        <f>AF27-AE28</f>
        <v>7.2000000000000008E-2</v>
      </c>
      <c r="AG28" s="681" t="str">
        <f t="shared" ref="AG28" si="26">IFERROR(IF(AF28="","",IF(AF28&lt;=0.2,"IMPROBABLE",IF(AF28&lt;=0.4,"RARA VEZ",IF(AF28&lt;=0.6,"PROBABLE",IF(AF28&lt;=0.8,"CASI SEGURO","INMINENTE"))))),"")</f>
        <v>IMPROBABLE</v>
      </c>
      <c r="AH28" s="723">
        <f t="shared" si="4"/>
        <v>7.2000000000000008E-2</v>
      </c>
      <c r="AI28" s="681" t="str">
        <f t="shared" si="25"/>
        <v>MODERADO</v>
      </c>
      <c r="AJ28" s="723">
        <f t="shared" si="5"/>
        <v>0.6</v>
      </c>
      <c r="AK28" s="682" t="str">
        <f t="shared" si="22"/>
        <v>BAJO</v>
      </c>
      <c r="AL28" s="2027"/>
      <c r="AM28" s="1385"/>
      <c r="AN28" s="2242"/>
      <c r="AO28" s="2243"/>
      <c r="AP28" s="2243"/>
      <c r="AQ28" s="716" t="s">
        <v>1107</v>
      </c>
      <c r="AR28" s="1943"/>
      <c r="AS28" s="1943"/>
      <c r="AT28" s="668"/>
      <c r="AU28" s="668"/>
      <c r="AV28" s="668"/>
      <c r="AW28" s="668"/>
      <c r="AX28" s="668"/>
      <c r="AY28" s="668"/>
      <c r="AZ28" s="668"/>
      <c r="BA28" s="668"/>
      <c r="BB28" s="668"/>
      <c r="BC28" s="668"/>
      <c r="BD28" s="668"/>
      <c r="BE28" s="668"/>
      <c r="BF28" s="668"/>
      <c r="BG28" s="668"/>
      <c r="BH28" s="668"/>
      <c r="BI28" s="668"/>
      <c r="BJ28" s="668"/>
      <c r="BK28" s="668"/>
      <c r="BL28" s="668"/>
    </row>
    <row r="29" spans="2:64" s="1098" customFormat="1" ht="48" customHeight="1" x14ac:dyDescent="0.2">
      <c r="B29" s="1946">
        <v>6</v>
      </c>
      <c r="C29" s="1947"/>
      <c r="D29" s="1948" t="s">
        <v>1108</v>
      </c>
      <c r="E29" s="1948" t="s">
        <v>1109</v>
      </c>
      <c r="F29" s="1948" t="s">
        <v>1110</v>
      </c>
      <c r="G29" s="1383" t="s">
        <v>92</v>
      </c>
      <c r="H29" s="1948" t="s">
        <v>1197</v>
      </c>
      <c r="I29" s="1947"/>
      <c r="J29" s="1942"/>
      <c r="K29" s="1397" t="s">
        <v>151</v>
      </c>
      <c r="L29" s="1397" t="s">
        <v>301</v>
      </c>
      <c r="M29" s="1957" t="s">
        <v>188</v>
      </c>
      <c r="N29" s="685">
        <v>3</v>
      </c>
      <c r="O29" s="711" t="str">
        <f t="shared" si="12"/>
        <v>PROBABLE</v>
      </c>
      <c r="P29" s="712">
        <f t="shared" si="19"/>
        <v>0.6</v>
      </c>
      <c r="Q29" s="1945" t="s">
        <v>206</v>
      </c>
      <c r="R29" s="259">
        <v>3</v>
      </c>
      <c r="S29" s="713" t="str">
        <f t="shared" si="20"/>
        <v>MODERADO</v>
      </c>
      <c r="T29" s="712">
        <f t="shared" si="21"/>
        <v>0.6</v>
      </c>
      <c r="U29" s="714" t="str">
        <f t="shared" si="6"/>
        <v>MODERADO</v>
      </c>
      <c r="V29" s="1108">
        <v>1</v>
      </c>
      <c r="W29" s="920" t="s">
        <v>1111</v>
      </c>
      <c r="X29" s="678" t="str">
        <f t="shared" si="2"/>
        <v>Probabilidad</v>
      </c>
      <c r="Y29" s="690" t="s">
        <v>63</v>
      </c>
      <c r="Z29" s="690" t="s">
        <v>71</v>
      </c>
      <c r="AA29" s="691" t="str">
        <f t="shared" si="3"/>
        <v>40%</v>
      </c>
      <c r="AB29" s="690" t="s">
        <v>74</v>
      </c>
      <c r="AC29" s="690" t="s">
        <v>79</v>
      </c>
      <c r="AD29" s="690" t="s">
        <v>83</v>
      </c>
      <c r="AE29" s="715"/>
      <c r="AF29" s="695">
        <f>IFERROR(IF(X29="Probabilidad",(P29-(+P29*AA29)),IF(X29="Impacto",P29,"")),"")</f>
        <v>0.36</v>
      </c>
      <c r="AG29" s="681" t="str">
        <f>IFERROR(IF(AF29="","",IF(AF29&lt;=0.2,"IMPROBABLE",IF(AF29&lt;=0.4,"RARA VEZ",IF(AF29&lt;=0.6,"PROBABLE",IF(AF29&lt;=0.8,"CASI SEGURO","INMINENTE"))))),"")</f>
        <v>RARA VEZ</v>
      </c>
      <c r="AH29" s="1111">
        <f t="shared" si="4"/>
        <v>0.36</v>
      </c>
      <c r="AI29" s="681" t="str">
        <f>S29</f>
        <v>MODERADO</v>
      </c>
      <c r="AJ29" s="1111">
        <f t="shared" si="5"/>
        <v>0.6</v>
      </c>
      <c r="AK29" s="682" t="str">
        <f t="shared" si="22"/>
        <v>MODERADO</v>
      </c>
      <c r="AL29" s="2025" t="str">
        <f>AK31</f>
        <v>BAJO</v>
      </c>
      <c r="AM29" s="1383" t="s">
        <v>260</v>
      </c>
      <c r="AN29" s="2242"/>
      <c r="AO29" s="2243" t="s">
        <v>1238</v>
      </c>
      <c r="AP29" s="2243"/>
      <c r="AQ29" s="920" t="s">
        <v>1112</v>
      </c>
      <c r="AR29" s="1943" t="s">
        <v>358</v>
      </c>
      <c r="AS29" s="1944">
        <v>1</v>
      </c>
      <c r="AT29" s="668"/>
      <c r="AU29" s="668"/>
      <c r="AV29" s="668"/>
      <c r="AW29" s="668"/>
      <c r="AX29" s="668"/>
      <c r="AY29" s="668"/>
      <c r="AZ29" s="668"/>
      <c r="BA29" s="668"/>
      <c r="BB29" s="668"/>
      <c r="BC29" s="668"/>
      <c r="BD29" s="668"/>
      <c r="BE29" s="668"/>
      <c r="BF29" s="668"/>
      <c r="BG29" s="668"/>
      <c r="BH29" s="668"/>
      <c r="BI29" s="668"/>
      <c r="BJ29" s="668"/>
      <c r="BK29" s="668"/>
      <c r="BL29" s="668"/>
    </row>
    <row r="30" spans="2:64" s="1098" customFormat="1" ht="50.25" customHeight="1" x14ac:dyDescent="0.2">
      <c r="B30" s="1946"/>
      <c r="C30" s="1947"/>
      <c r="D30" s="1948"/>
      <c r="E30" s="1948"/>
      <c r="F30" s="1948"/>
      <c r="G30" s="1384"/>
      <c r="H30" s="1948"/>
      <c r="I30" s="1947"/>
      <c r="J30" s="1942"/>
      <c r="K30" s="1398"/>
      <c r="L30" s="1398"/>
      <c r="M30" s="1384"/>
      <c r="N30" s="685">
        <v>3</v>
      </c>
      <c r="O30" s="711" t="str">
        <f t="shared" si="12"/>
        <v>PROBABLE</v>
      </c>
      <c r="P30" s="712">
        <f t="shared" si="19"/>
        <v>0.6</v>
      </c>
      <c r="Q30" s="1945"/>
      <c r="R30" s="259">
        <v>3</v>
      </c>
      <c r="S30" s="713" t="str">
        <f t="shared" si="20"/>
        <v>MODERADO</v>
      </c>
      <c r="T30" s="712">
        <f t="shared" si="21"/>
        <v>0.6</v>
      </c>
      <c r="U30" s="714" t="str">
        <f t="shared" si="6"/>
        <v>MODERADO</v>
      </c>
      <c r="V30" s="1108">
        <v>2</v>
      </c>
      <c r="W30" s="920" t="s">
        <v>1113</v>
      </c>
      <c r="X30" s="678" t="str">
        <f t="shared" si="2"/>
        <v>Probabilidad</v>
      </c>
      <c r="Y30" s="690" t="s">
        <v>63</v>
      </c>
      <c r="Z30" s="690" t="s">
        <v>71</v>
      </c>
      <c r="AA30" s="691" t="str">
        <f t="shared" si="3"/>
        <v>40%</v>
      </c>
      <c r="AB30" s="690" t="s">
        <v>74</v>
      </c>
      <c r="AC30" s="690" t="s">
        <v>79</v>
      </c>
      <c r="AD30" s="690" t="s">
        <v>83</v>
      </c>
      <c r="AE30" s="254">
        <f>IF(ISBLANK(W30),0,AA30*AF29)</f>
        <v>0.14399999999999999</v>
      </c>
      <c r="AF30" s="254">
        <f>AF29-AE30</f>
        <v>0.216</v>
      </c>
      <c r="AG30" s="681" t="str">
        <f>IFERROR(IF(AF30="","",IF(AF30&lt;=0.22,"IMPROBABLE",IF(AF30&lt;=0.4,"RARA VEZ",IF(AF30&lt;=0.6,"PROBABLE",IF(AF30&lt;=0.8,"CASI SEGURO","INMINENTE"))))),"")</f>
        <v>IMPROBABLE</v>
      </c>
      <c r="AH30" s="1111">
        <f t="shared" si="4"/>
        <v>0.216</v>
      </c>
      <c r="AI30" s="681" t="str">
        <f t="shared" ref="AI30:AI31" si="27">S30</f>
        <v>MODERADO</v>
      </c>
      <c r="AJ30" s="1111">
        <f t="shared" si="5"/>
        <v>0.6</v>
      </c>
      <c r="AK30" s="682" t="str">
        <f t="shared" si="22"/>
        <v>BAJO</v>
      </c>
      <c r="AL30" s="2026"/>
      <c r="AM30" s="1384"/>
      <c r="AN30" s="2242"/>
      <c r="AO30" s="2243"/>
      <c r="AP30" s="2243"/>
      <c r="AQ30" s="920" t="s">
        <v>1114</v>
      </c>
      <c r="AR30" s="1943"/>
      <c r="AS30" s="1943"/>
      <c r="AT30" s="668"/>
      <c r="AU30" s="668"/>
      <c r="AV30" s="668"/>
      <c r="AW30" s="668"/>
      <c r="AX30" s="668"/>
      <c r="AY30" s="668"/>
      <c r="AZ30" s="668"/>
      <c r="BA30" s="668"/>
      <c r="BB30" s="668"/>
      <c r="BC30" s="668"/>
      <c r="BD30" s="668"/>
      <c r="BE30" s="668"/>
      <c r="BF30" s="668"/>
      <c r="BG30" s="668"/>
      <c r="BH30" s="668"/>
      <c r="BI30" s="668"/>
      <c r="BJ30" s="668"/>
      <c r="BK30" s="668"/>
      <c r="BL30" s="668"/>
    </row>
    <row r="31" spans="2:64" s="656" customFormat="1" ht="49.5" customHeight="1" x14ac:dyDescent="0.2">
      <c r="B31" s="1946"/>
      <c r="C31" s="716"/>
      <c r="D31" s="1948"/>
      <c r="E31" s="1948"/>
      <c r="F31" s="1948"/>
      <c r="G31" s="1385"/>
      <c r="H31" s="1948"/>
      <c r="I31" s="1947"/>
      <c r="J31" s="1942"/>
      <c r="K31" s="1399"/>
      <c r="L31" s="1399"/>
      <c r="M31" s="1956"/>
      <c r="N31" s="685">
        <v>3</v>
      </c>
      <c r="O31" s="713" t="str">
        <f t="shared" si="12"/>
        <v>PROBABLE</v>
      </c>
      <c r="P31" s="717">
        <f t="shared" si="19"/>
        <v>0.6</v>
      </c>
      <c r="Q31" s="1945"/>
      <c r="R31" s="259">
        <v>3</v>
      </c>
      <c r="S31" s="713" t="str">
        <f t="shared" si="20"/>
        <v>MODERADO</v>
      </c>
      <c r="T31" s="717">
        <f t="shared" si="21"/>
        <v>0.6</v>
      </c>
      <c r="U31" s="718" t="str">
        <f t="shared" si="6"/>
        <v>MODERADO</v>
      </c>
      <c r="V31" s="719">
        <v>3</v>
      </c>
      <c r="W31" s="716" t="s">
        <v>1115</v>
      </c>
      <c r="X31" s="678" t="str">
        <f t="shared" si="2"/>
        <v>Probabilidad</v>
      </c>
      <c r="Y31" s="720" t="s">
        <v>63</v>
      </c>
      <c r="Z31" s="720" t="s">
        <v>71</v>
      </c>
      <c r="AA31" s="721" t="str">
        <f t="shared" si="3"/>
        <v>40%</v>
      </c>
      <c r="AB31" s="720" t="s">
        <v>74</v>
      </c>
      <c r="AC31" s="720" t="s">
        <v>79</v>
      </c>
      <c r="AD31" s="720" t="s">
        <v>83</v>
      </c>
      <c r="AE31" s="722">
        <f>$AE30</f>
        <v>0.14399999999999999</v>
      </c>
      <c r="AF31" s="695">
        <f>AF30-AE31</f>
        <v>7.2000000000000008E-2</v>
      </c>
      <c r="AG31" s="681" t="str">
        <f t="shared" ref="AG31" si="28">IFERROR(IF(AF31="","",IF(AF31&lt;=0.2,"IMPROBABLE",IF(AF31&lt;=0.4,"RARA VEZ",IF(AF31&lt;=0.6,"PROBABLE",IF(AF31&lt;=0.8,"CASI SEGURO","INMINENTE"))))),"")</f>
        <v>IMPROBABLE</v>
      </c>
      <c r="AH31" s="723">
        <f t="shared" si="4"/>
        <v>7.2000000000000008E-2</v>
      </c>
      <c r="AI31" s="681" t="str">
        <f t="shared" si="27"/>
        <v>MODERADO</v>
      </c>
      <c r="AJ31" s="723">
        <f t="shared" si="5"/>
        <v>0.6</v>
      </c>
      <c r="AK31" s="682" t="str">
        <f t="shared" si="22"/>
        <v>BAJO</v>
      </c>
      <c r="AL31" s="2027"/>
      <c r="AM31" s="1385"/>
      <c r="AN31" s="2242"/>
      <c r="AO31" s="2243"/>
      <c r="AP31" s="2243"/>
      <c r="AQ31" s="716" t="s">
        <v>1116</v>
      </c>
      <c r="AR31" s="1943"/>
      <c r="AS31" s="1943"/>
      <c r="AT31" s="668"/>
      <c r="AU31" s="668"/>
      <c r="AV31" s="668"/>
      <c r="AW31" s="668"/>
      <c r="AX31" s="668"/>
      <c r="AY31" s="668"/>
      <c r="AZ31" s="668"/>
      <c r="BA31" s="668"/>
      <c r="BB31" s="668"/>
      <c r="BC31" s="668"/>
      <c r="BD31" s="668"/>
      <c r="BE31" s="668"/>
      <c r="BF31" s="668"/>
      <c r="BG31" s="668"/>
      <c r="BH31" s="668"/>
      <c r="BI31" s="668"/>
      <c r="BJ31" s="668"/>
      <c r="BK31" s="668"/>
      <c r="BL31" s="668"/>
    </row>
    <row r="32" spans="2:64" s="1098" customFormat="1" ht="38.25" customHeight="1" x14ac:dyDescent="0.2">
      <c r="B32" s="1946">
        <v>7</v>
      </c>
      <c r="C32" s="1947"/>
      <c r="D32" s="1948" t="s">
        <v>1117</v>
      </c>
      <c r="E32" s="1948" t="s">
        <v>1198</v>
      </c>
      <c r="F32" s="1948" t="s">
        <v>1199</v>
      </c>
      <c r="G32" s="1383" t="s">
        <v>147</v>
      </c>
      <c r="H32" s="1948" t="s">
        <v>1201</v>
      </c>
      <c r="I32" s="1947"/>
      <c r="J32" s="1942"/>
      <c r="K32" s="1397" t="s">
        <v>151</v>
      </c>
      <c r="L32" s="1397" t="s">
        <v>291</v>
      </c>
      <c r="M32" s="1957" t="s">
        <v>158</v>
      </c>
      <c r="N32" s="685">
        <v>3</v>
      </c>
      <c r="O32" s="711" t="str">
        <f t="shared" si="12"/>
        <v>PROBABLE</v>
      </c>
      <c r="P32" s="712">
        <f t="shared" si="19"/>
        <v>0.6</v>
      </c>
      <c r="Q32" s="1945" t="s">
        <v>206</v>
      </c>
      <c r="R32" s="259">
        <v>3</v>
      </c>
      <c r="S32" s="713" t="str">
        <f t="shared" si="20"/>
        <v>MODERADO</v>
      </c>
      <c r="T32" s="712">
        <f t="shared" si="21"/>
        <v>0.6</v>
      </c>
      <c r="U32" s="714" t="str">
        <f t="shared" si="6"/>
        <v>MODERADO</v>
      </c>
      <c r="V32" s="1108">
        <v>1</v>
      </c>
      <c r="W32" s="920" t="s">
        <v>1118</v>
      </c>
      <c r="X32" s="678" t="str">
        <f t="shared" si="2"/>
        <v>Probabilidad</v>
      </c>
      <c r="Y32" s="690" t="s">
        <v>63</v>
      </c>
      <c r="Z32" s="690" t="s">
        <v>71</v>
      </c>
      <c r="AA32" s="691" t="str">
        <f t="shared" si="3"/>
        <v>40%</v>
      </c>
      <c r="AB32" s="690" t="s">
        <v>74</v>
      </c>
      <c r="AC32" s="690" t="s">
        <v>79</v>
      </c>
      <c r="AD32" s="690" t="s">
        <v>83</v>
      </c>
      <c r="AE32" s="715"/>
      <c r="AF32" s="695">
        <f>IFERROR(IF(X32="Probabilidad",(P32-(+P32*AA32)),IF(X32="Impacto",P32,"")),"")</f>
        <v>0.36</v>
      </c>
      <c r="AG32" s="681" t="str">
        <f>IFERROR(IF(AF32="","",IF(AF32&lt;=0.2,"IMPROBABLE",IF(AF32&lt;=0.4,"RARA VEZ",IF(AF32&lt;=0.6,"PROBABLE",IF(AF32&lt;=0.8,"CASI SEGURO","INMINENTE"))))),"")</f>
        <v>RARA VEZ</v>
      </c>
      <c r="AH32" s="1111">
        <f t="shared" si="4"/>
        <v>0.36</v>
      </c>
      <c r="AI32" s="681" t="str">
        <f>S32</f>
        <v>MODERADO</v>
      </c>
      <c r="AJ32" s="1111">
        <f t="shared" si="5"/>
        <v>0.6</v>
      </c>
      <c r="AK32" s="682" t="str">
        <f t="shared" si="22"/>
        <v>MODERADO</v>
      </c>
      <c r="AL32" s="2025" t="str">
        <f>AK34</f>
        <v>BAJO</v>
      </c>
      <c r="AM32" s="1383" t="s">
        <v>260</v>
      </c>
      <c r="AN32" s="2242"/>
      <c r="AO32" s="2243" t="s">
        <v>1238</v>
      </c>
      <c r="AP32" s="2243"/>
      <c r="AQ32" s="920" t="s">
        <v>1119</v>
      </c>
      <c r="AR32" s="1943" t="s">
        <v>358</v>
      </c>
      <c r="AS32" s="1944">
        <v>1</v>
      </c>
      <c r="AT32" s="668"/>
      <c r="AU32" s="668"/>
      <c r="AV32" s="668"/>
      <c r="AW32" s="668"/>
      <c r="AX32" s="668"/>
      <c r="AY32" s="668"/>
      <c r="AZ32" s="668"/>
      <c r="BA32" s="668"/>
      <c r="BB32" s="668"/>
      <c r="BC32" s="668"/>
      <c r="BD32" s="668"/>
      <c r="BE32" s="668"/>
      <c r="BF32" s="668"/>
      <c r="BG32" s="668"/>
      <c r="BH32" s="668"/>
      <c r="BI32" s="668"/>
      <c r="BJ32" s="668"/>
      <c r="BK32" s="668"/>
      <c r="BL32" s="668"/>
    </row>
    <row r="33" spans="2:64" s="1098" customFormat="1" ht="51" customHeight="1" x14ac:dyDescent="0.2">
      <c r="B33" s="1946"/>
      <c r="C33" s="1947"/>
      <c r="D33" s="1948"/>
      <c r="E33" s="1948"/>
      <c r="F33" s="1948"/>
      <c r="G33" s="1384"/>
      <c r="H33" s="1948"/>
      <c r="I33" s="1947"/>
      <c r="J33" s="1942"/>
      <c r="K33" s="1398"/>
      <c r="L33" s="1398"/>
      <c r="M33" s="1384"/>
      <c r="N33" s="685">
        <v>3</v>
      </c>
      <c r="O33" s="711" t="str">
        <f t="shared" si="12"/>
        <v>PROBABLE</v>
      </c>
      <c r="P33" s="712">
        <f t="shared" si="19"/>
        <v>0.6</v>
      </c>
      <c r="Q33" s="1945"/>
      <c r="R33" s="259">
        <v>3</v>
      </c>
      <c r="S33" s="713" t="str">
        <f t="shared" si="20"/>
        <v>MODERADO</v>
      </c>
      <c r="T33" s="712">
        <f t="shared" si="21"/>
        <v>0.6</v>
      </c>
      <c r="U33" s="714" t="str">
        <f t="shared" si="6"/>
        <v>MODERADO</v>
      </c>
      <c r="V33" s="1108">
        <v>2</v>
      </c>
      <c r="W33" s="920" t="s">
        <v>1120</v>
      </c>
      <c r="X33" s="678" t="str">
        <f t="shared" si="2"/>
        <v>Probabilidad</v>
      </c>
      <c r="Y33" s="690" t="s">
        <v>63</v>
      </c>
      <c r="Z33" s="690" t="s">
        <v>71</v>
      </c>
      <c r="AA33" s="691" t="str">
        <f t="shared" si="3"/>
        <v>40%</v>
      </c>
      <c r="AB33" s="690" t="s">
        <v>74</v>
      </c>
      <c r="AC33" s="690" t="s">
        <v>79</v>
      </c>
      <c r="AD33" s="690" t="s">
        <v>83</v>
      </c>
      <c r="AE33" s="254">
        <f>IF(ISBLANK(W33),0,AA33*AF32)</f>
        <v>0.14399999999999999</v>
      </c>
      <c r="AF33" s="254">
        <f>AF32-AE33</f>
        <v>0.216</v>
      </c>
      <c r="AG33" s="681" t="str">
        <f>IFERROR(IF(AF33="","",IF(AF33&lt;=0.22,"IMPROBABLE",IF(AF33&lt;=0.4,"RARA VEZ",IF(AF33&lt;=0.6,"PROBABLE",IF(AF33&lt;=0.8,"CASI SEGURO","INMINENTE"))))),"")</f>
        <v>IMPROBABLE</v>
      </c>
      <c r="AH33" s="1111">
        <f t="shared" si="4"/>
        <v>0.216</v>
      </c>
      <c r="AI33" s="681" t="str">
        <f t="shared" ref="AI33:AI34" si="29">S33</f>
        <v>MODERADO</v>
      </c>
      <c r="AJ33" s="1111">
        <f t="shared" si="5"/>
        <v>0.6</v>
      </c>
      <c r="AK33" s="682" t="str">
        <f t="shared" si="22"/>
        <v>BAJO</v>
      </c>
      <c r="AL33" s="2026"/>
      <c r="AM33" s="1384"/>
      <c r="AN33" s="2242"/>
      <c r="AO33" s="2243"/>
      <c r="AP33" s="2243"/>
      <c r="AQ33" s="920" t="s">
        <v>1121</v>
      </c>
      <c r="AR33" s="1943"/>
      <c r="AS33" s="1943"/>
      <c r="AT33" s="668"/>
      <c r="AU33" s="668"/>
      <c r="AV33" s="668"/>
      <c r="AW33" s="668"/>
      <c r="AX33" s="668"/>
      <c r="AY33" s="668"/>
      <c r="AZ33" s="668"/>
      <c r="BA33" s="668"/>
      <c r="BB33" s="668"/>
      <c r="BC33" s="668"/>
      <c r="BD33" s="668"/>
      <c r="BE33" s="668"/>
      <c r="BF33" s="668"/>
      <c r="BG33" s="668"/>
      <c r="BH33" s="668"/>
      <c r="BI33" s="668"/>
      <c r="BJ33" s="668"/>
      <c r="BK33" s="668"/>
      <c r="BL33" s="668"/>
    </row>
    <row r="34" spans="2:64" s="656" customFormat="1" ht="51.75" customHeight="1" x14ac:dyDescent="0.2">
      <c r="B34" s="1946"/>
      <c r="C34" s="716"/>
      <c r="D34" s="1948"/>
      <c r="E34" s="1948"/>
      <c r="F34" s="1948"/>
      <c r="G34" s="1385"/>
      <c r="H34" s="1948"/>
      <c r="I34" s="1947"/>
      <c r="J34" s="1942"/>
      <c r="K34" s="1398"/>
      <c r="L34" s="1399"/>
      <c r="M34" s="1956"/>
      <c r="N34" s="685">
        <v>3</v>
      </c>
      <c r="O34" s="713" t="str">
        <f t="shared" si="12"/>
        <v>PROBABLE</v>
      </c>
      <c r="P34" s="717">
        <f t="shared" si="19"/>
        <v>0.6</v>
      </c>
      <c r="Q34" s="1945"/>
      <c r="R34" s="259">
        <v>3</v>
      </c>
      <c r="S34" s="713" t="str">
        <f t="shared" si="20"/>
        <v>MODERADO</v>
      </c>
      <c r="T34" s="717">
        <f t="shared" si="21"/>
        <v>0.6</v>
      </c>
      <c r="U34" s="718" t="str">
        <f t="shared" si="6"/>
        <v>MODERADO</v>
      </c>
      <c r="V34" s="719">
        <v>3</v>
      </c>
      <c r="W34" s="920" t="s">
        <v>1122</v>
      </c>
      <c r="X34" s="678" t="str">
        <f t="shared" si="2"/>
        <v>Probabilidad</v>
      </c>
      <c r="Y34" s="720" t="s">
        <v>63</v>
      </c>
      <c r="Z34" s="720" t="s">
        <v>71</v>
      </c>
      <c r="AA34" s="721" t="str">
        <f t="shared" si="3"/>
        <v>40%</v>
      </c>
      <c r="AB34" s="720" t="s">
        <v>74</v>
      </c>
      <c r="AC34" s="720" t="s">
        <v>79</v>
      </c>
      <c r="AD34" s="720" t="s">
        <v>83</v>
      </c>
      <c r="AE34" s="722">
        <f>$AE33</f>
        <v>0.14399999999999999</v>
      </c>
      <c r="AF34" s="695">
        <f>AF33-AE34</f>
        <v>7.2000000000000008E-2</v>
      </c>
      <c r="AG34" s="681" t="str">
        <f t="shared" ref="AG34" si="30">IFERROR(IF(AF34="","",IF(AF34&lt;=0.2,"IMPROBABLE",IF(AF34&lt;=0.4,"RARA VEZ",IF(AF34&lt;=0.6,"PROBABLE",IF(AF34&lt;=0.8,"CASI SEGURO","INMINENTE"))))),"")</f>
        <v>IMPROBABLE</v>
      </c>
      <c r="AH34" s="723">
        <f t="shared" si="4"/>
        <v>7.2000000000000008E-2</v>
      </c>
      <c r="AI34" s="681" t="str">
        <f t="shared" si="29"/>
        <v>MODERADO</v>
      </c>
      <c r="AJ34" s="723">
        <f t="shared" si="5"/>
        <v>0.6</v>
      </c>
      <c r="AK34" s="682" t="str">
        <f t="shared" si="22"/>
        <v>BAJO</v>
      </c>
      <c r="AL34" s="2027"/>
      <c r="AM34" s="1385"/>
      <c r="AN34" s="2242"/>
      <c r="AO34" s="2243"/>
      <c r="AP34" s="2243"/>
      <c r="AQ34" s="920" t="s">
        <v>1123</v>
      </c>
      <c r="AR34" s="1943"/>
      <c r="AS34" s="1943"/>
      <c r="AT34" s="668"/>
      <c r="AU34" s="668"/>
      <c r="AV34" s="668"/>
      <c r="AW34" s="668"/>
      <c r="AX34" s="668"/>
      <c r="AY34" s="668"/>
      <c r="AZ34" s="668"/>
      <c r="BA34" s="668"/>
      <c r="BB34" s="668"/>
      <c r="BC34" s="668"/>
      <c r="BD34" s="668"/>
      <c r="BE34" s="668"/>
      <c r="BF34" s="668"/>
      <c r="BG34" s="668"/>
      <c r="BH34" s="668"/>
      <c r="BI34" s="668"/>
      <c r="BJ34" s="668"/>
      <c r="BK34" s="668"/>
      <c r="BL34" s="668"/>
    </row>
    <row r="35" spans="2:64" ht="16.5" customHeight="1" x14ac:dyDescent="0.2">
      <c r="AG35" s="724" t="str">
        <f t="shared" ref="AG35" si="31">IFERROR(IF(AF35="","",IF(AF35&lt;=0.25,"IMPROBABLE",IF(AF35&lt;=0.4,"RARA VEZ",IF(AF35&lt;=0.6,"PROBABLE",IF(AF35&lt;=0.8,"CASI SEGURO","INMINENTE"))))),"")</f>
        <v/>
      </c>
    </row>
    <row r="36" spans="2:64" ht="16.5" customHeight="1" x14ac:dyDescent="0.2">
      <c r="D36" s="657">
        <f>COUNT(B15:B34)</f>
        <v>7</v>
      </c>
      <c r="E36" s="657">
        <f>COUNTIFS(AL15:AL34,"MODERADO")</f>
        <v>0</v>
      </c>
      <c r="F36" s="657" t="s">
        <v>281</v>
      </c>
      <c r="AR36" s="657" t="s">
        <v>951</v>
      </c>
      <c r="AS36" s="725">
        <f>AVERAGE(AS15:AS25)</f>
        <v>1</v>
      </c>
    </row>
    <row r="37" spans="2:64" ht="16.5" customHeight="1" x14ac:dyDescent="0.2">
      <c r="E37" s="657">
        <f>COUNTIFS(AL15:AL35,"BAJO")</f>
        <v>7</v>
      </c>
      <c r="F37" s="657" t="s">
        <v>385</v>
      </c>
    </row>
    <row r="38" spans="2:64" ht="16.5" customHeight="1" x14ac:dyDescent="0.2"/>
    <row r="39" spans="2:64" ht="16.5" customHeight="1" x14ac:dyDescent="0.2"/>
    <row r="40" spans="2:64" ht="16.5" customHeight="1" x14ac:dyDescent="0.2"/>
    <row r="41" spans="2:64" ht="16.5" customHeight="1" x14ac:dyDescent="0.2"/>
    <row r="42" spans="2:64" ht="16.5" customHeight="1" x14ac:dyDescent="0.2"/>
    <row r="43" spans="2:64" ht="16.5" customHeight="1" x14ac:dyDescent="0.2"/>
    <row r="44" spans="2:64" ht="16.5" customHeight="1" x14ac:dyDescent="0.2"/>
    <row r="45" spans="2:64" ht="16.5" customHeight="1" x14ac:dyDescent="0.2"/>
    <row r="46" spans="2:64" ht="16.5" customHeight="1" x14ac:dyDescent="0.2"/>
    <row r="47" spans="2:64" ht="16.5" customHeight="1" x14ac:dyDescent="0.2"/>
    <row r="48" spans="2:64" ht="16.5" customHeight="1" x14ac:dyDescent="0.2"/>
    <row r="49" ht="16.5" customHeight="1" x14ac:dyDescent="0.2"/>
    <row r="50" ht="16.5" customHeight="1" x14ac:dyDescent="0.2"/>
    <row r="51" ht="16.5" customHeight="1" x14ac:dyDescent="0.2"/>
    <row r="52" ht="16.5" customHeight="1" x14ac:dyDescent="0.2"/>
    <row r="53" ht="16.5" customHeight="1" x14ac:dyDescent="0.2"/>
    <row r="54" ht="16.5" customHeight="1" x14ac:dyDescent="0.2"/>
    <row r="55" ht="16.5" customHeight="1" x14ac:dyDescent="0.2"/>
    <row r="56" ht="16.5" customHeight="1" x14ac:dyDescent="0.2"/>
    <row r="57" ht="16.5" customHeight="1" x14ac:dyDescent="0.2"/>
    <row r="58" ht="16.5" customHeight="1" x14ac:dyDescent="0.2"/>
    <row r="59" ht="16.5" customHeight="1" x14ac:dyDescent="0.2"/>
    <row r="60" ht="16.5" customHeight="1" x14ac:dyDescent="0.2"/>
    <row r="61" ht="16.5" customHeight="1" x14ac:dyDescent="0.2"/>
    <row r="62" ht="16.5" customHeight="1" x14ac:dyDescent="0.2"/>
    <row r="63" ht="16.5" customHeight="1" x14ac:dyDescent="0.2"/>
    <row r="64" ht="16.5" customHeight="1" x14ac:dyDescent="0.2"/>
    <row r="65" ht="16.5" customHeight="1" x14ac:dyDescent="0.2"/>
    <row r="66" ht="16.5" customHeight="1" x14ac:dyDescent="0.2"/>
    <row r="67" ht="16.5" customHeight="1" x14ac:dyDescent="0.2"/>
    <row r="68" ht="16.5" customHeight="1" x14ac:dyDescent="0.2"/>
    <row r="69" ht="16.5" customHeight="1" x14ac:dyDescent="0.2"/>
    <row r="70" ht="16.5" customHeight="1" x14ac:dyDescent="0.2"/>
    <row r="71" ht="16.5" customHeight="1" x14ac:dyDescent="0.2"/>
    <row r="72" ht="16.5" customHeight="1" x14ac:dyDescent="0.2"/>
    <row r="73" ht="16.5" customHeight="1" x14ac:dyDescent="0.2"/>
    <row r="74" ht="16.5" customHeight="1" x14ac:dyDescent="0.2"/>
    <row r="75" ht="16.5" customHeight="1" x14ac:dyDescent="0.2"/>
    <row r="76" ht="16.5" customHeight="1" x14ac:dyDescent="0.2"/>
    <row r="77" ht="16.5" customHeight="1" x14ac:dyDescent="0.2"/>
    <row r="78" ht="16.5" customHeight="1" x14ac:dyDescent="0.2"/>
    <row r="79" ht="16.5" customHeight="1" x14ac:dyDescent="0.2"/>
    <row r="80" ht="16.5" customHeight="1" x14ac:dyDescent="0.2"/>
    <row r="81" ht="16.5" customHeight="1" x14ac:dyDescent="0.2"/>
    <row r="82" ht="16.5" customHeight="1" x14ac:dyDescent="0.2"/>
    <row r="83" ht="16.5" customHeight="1" x14ac:dyDescent="0.2"/>
    <row r="84" ht="16.5" customHeight="1" x14ac:dyDescent="0.2"/>
    <row r="85" ht="16.5" customHeight="1" x14ac:dyDescent="0.2"/>
    <row r="86" ht="16.5" customHeight="1" x14ac:dyDescent="0.2"/>
    <row r="87" ht="16.5" customHeight="1" x14ac:dyDescent="0.2"/>
    <row r="88" ht="16.5" customHeight="1" x14ac:dyDescent="0.2"/>
    <row r="89" ht="16.5" customHeight="1" x14ac:dyDescent="0.2"/>
    <row r="90" ht="16.5" customHeight="1" x14ac:dyDescent="0.2"/>
    <row r="91" ht="16.5" customHeight="1" x14ac:dyDescent="0.2"/>
    <row r="92" ht="16.5" customHeight="1" x14ac:dyDescent="0.2"/>
    <row r="93" ht="16.5" customHeight="1" x14ac:dyDescent="0.2"/>
    <row r="94" ht="16.5" customHeight="1" x14ac:dyDescent="0.2"/>
    <row r="95" ht="16.5" customHeight="1" x14ac:dyDescent="0.2"/>
    <row r="96" ht="16.5" customHeight="1" x14ac:dyDescent="0.2"/>
    <row r="97" ht="16.5" customHeight="1" x14ac:dyDescent="0.2"/>
    <row r="98" ht="16.5" customHeight="1" x14ac:dyDescent="0.2"/>
    <row r="99" ht="16.5" customHeight="1" x14ac:dyDescent="0.2"/>
    <row r="100" ht="16.5" customHeight="1" x14ac:dyDescent="0.2"/>
    <row r="101" ht="16.5" customHeight="1" x14ac:dyDescent="0.2"/>
    <row r="102" ht="16.5" customHeight="1" x14ac:dyDescent="0.2"/>
    <row r="103" ht="16.5" customHeight="1" x14ac:dyDescent="0.2"/>
    <row r="104" ht="16.5" customHeight="1" x14ac:dyDescent="0.2"/>
    <row r="105" ht="16.5" customHeight="1" x14ac:dyDescent="0.2"/>
    <row r="106" ht="16.5" customHeight="1" x14ac:dyDescent="0.2"/>
    <row r="107" ht="16.5" customHeight="1" x14ac:dyDescent="0.2"/>
    <row r="108" ht="16.5" customHeight="1" x14ac:dyDescent="0.2"/>
    <row r="109" ht="16.5" customHeight="1" x14ac:dyDescent="0.2"/>
    <row r="110" ht="16.5" customHeight="1" x14ac:dyDescent="0.2"/>
    <row r="111" ht="16.5" customHeight="1" x14ac:dyDescent="0.2"/>
    <row r="112" ht="16.5" customHeight="1" x14ac:dyDescent="0.2"/>
    <row r="113" ht="16.5" customHeight="1" x14ac:dyDescent="0.2"/>
    <row r="114" ht="16.5" customHeight="1" x14ac:dyDescent="0.2"/>
    <row r="115" ht="16.5" customHeight="1" x14ac:dyDescent="0.2"/>
    <row r="116" ht="16.5" customHeight="1" x14ac:dyDescent="0.2"/>
    <row r="117" ht="16.5" customHeight="1" x14ac:dyDescent="0.2"/>
    <row r="118" ht="16.5" customHeight="1" x14ac:dyDescent="0.2"/>
    <row r="119" ht="16.5" customHeight="1" x14ac:dyDescent="0.2"/>
    <row r="120" ht="16.5" customHeight="1" x14ac:dyDescent="0.2"/>
    <row r="121" ht="16.5" customHeight="1" x14ac:dyDescent="0.2"/>
    <row r="122" ht="16.5" customHeight="1" x14ac:dyDescent="0.2"/>
    <row r="123" ht="16.5" customHeight="1" x14ac:dyDescent="0.2"/>
    <row r="124" ht="16.5" customHeight="1" x14ac:dyDescent="0.2"/>
    <row r="125" ht="16.5" customHeight="1" x14ac:dyDescent="0.2"/>
    <row r="126" ht="16.5" customHeight="1" x14ac:dyDescent="0.2"/>
    <row r="127" ht="16.5" customHeight="1" x14ac:dyDescent="0.2"/>
    <row r="128" ht="16.5" customHeight="1" x14ac:dyDescent="0.2"/>
    <row r="129" ht="16.5" customHeight="1" x14ac:dyDescent="0.2"/>
    <row r="130" ht="16.5" customHeight="1" x14ac:dyDescent="0.2"/>
    <row r="131" ht="16.5" customHeight="1" x14ac:dyDescent="0.2"/>
    <row r="132" ht="16.5" customHeight="1" x14ac:dyDescent="0.2"/>
    <row r="133" ht="16.5" customHeight="1" x14ac:dyDescent="0.2"/>
    <row r="134" ht="16.5" customHeight="1" x14ac:dyDescent="0.2"/>
    <row r="135" ht="16.5" customHeight="1" x14ac:dyDescent="0.2"/>
    <row r="136" ht="16.5" customHeight="1" x14ac:dyDescent="0.2"/>
    <row r="137" ht="16.5" customHeight="1" x14ac:dyDescent="0.2"/>
    <row r="138" ht="16.5" customHeight="1" x14ac:dyDescent="0.2"/>
    <row r="139" ht="16.5" customHeight="1" x14ac:dyDescent="0.2"/>
    <row r="140" ht="16.5" customHeight="1" x14ac:dyDescent="0.2"/>
    <row r="141" ht="16.5" customHeight="1" x14ac:dyDescent="0.2"/>
    <row r="142" ht="16.5" customHeight="1" x14ac:dyDescent="0.2"/>
    <row r="143" ht="16.5" customHeight="1" x14ac:dyDescent="0.2"/>
    <row r="144" ht="16.5" customHeight="1" x14ac:dyDescent="0.2"/>
    <row r="145" ht="16.5" customHeight="1" x14ac:dyDescent="0.2"/>
    <row r="146" ht="16.5" customHeight="1" x14ac:dyDescent="0.2"/>
    <row r="147" ht="16.5" customHeight="1" x14ac:dyDescent="0.2"/>
    <row r="148" ht="16.5" customHeight="1" x14ac:dyDescent="0.2"/>
    <row r="149" ht="16.5" customHeight="1" x14ac:dyDescent="0.2"/>
    <row r="150" ht="16.5" customHeight="1" x14ac:dyDescent="0.2"/>
    <row r="151" ht="16.5" customHeight="1" x14ac:dyDescent="0.2"/>
    <row r="152" ht="16.5" customHeight="1" x14ac:dyDescent="0.2"/>
    <row r="153" ht="16.5" customHeight="1" x14ac:dyDescent="0.2"/>
    <row r="154" ht="16.5" customHeight="1" x14ac:dyDescent="0.2"/>
    <row r="155" ht="16.5" customHeight="1" x14ac:dyDescent="0.2"/>
    <row r="156" ht="16.5" customHeight="1" x14ac:dyDescent="0.2"/>
    <row r="157" ht="16.5" customHeight="1" x14ac:dyDescent="0.2"/>
    <row r="158" ht="16.5" customHeight="1" x14ac:dyDescent="0.2"/>
    <row r="159" ht="16.5" customHeight="1" x14ac:dyDescent="0.2"/>
    <row r="160" ht="16.5" customHeight="1" x14ac:dyDescent="0.2"/>
    <row r="161" ht="16.5" customHeight="1" x14ac:dyDescent="0.2"/>
    <row r="162" ht="16.5" customHeight="1" x14ac:dyDescent="0.2"/>
    <row r="163" ht="16.5" customHeight="1" x14ac:dyDescent="0.2"/>
    <row r="164" ht="16.5" customHeight="1" x14ac:dyDescent="0.2"/>
    <row r="165" ht="16.5" customHeight="1" x14ac:dyDescent="0.2"/>
    <row r="166" ht="16.5" customHeight="1" x14ac:dyDescent="0.2"/>
    <row r="167" ht="16.5" customHeight="1" x14ac:dyDescent="0.2"/>
    <row r="168" ht="16.5" customHeight="1" x14ac:dyDescent="0.2"/>
    <row r="169" ht="16.5" customHeight="1" x14ac:dyDescent="0.2"/>
    <row r="170" ht="16.5" customHeight="1" x14ac:dyDescent="0.2"/>
    <row r="171" ht="16.5" customHeight="1" x14ac:dyDescent="0.2"/>
    <row r="172" ht="16.5" customHeight="1" x14ac:dyDescent="0.2"/>
    <row r="173" ht="16.5" customHeight="1" x14ac:dyDescent="0.2"/>
    <row r="174" ht="16.5" customHeight="1" x14ac:dyDescent="0.2"/>
    <row r="175" ht="16.5" customHeight="1" x14ac:dyDescent="0.2"/>
    <row r="176" ht="16.5" customHeight="1" x14ac:dyDescent="0.2"/>
    <row r="177" ht="16.5" customHeight="1" x14ac:dyDescent="0.2"/>
    <row r="178" ht="16.5" customHeight="1" x14ac:dyDescent="0.2"/>
    <row r="179" ht="16.5" customHeight="1" x14ac:dyDescent="0.2"/>
    <row r="180" ht="16.5" customHeight="1" x14ac:dyDescent="0.2"/>
    <row r="181" ht="16.5" customHeight="1" x14ac:dyDescent="0.2"/>
    <row r="182" ht="16.5" customHeight="1" x14ac:dyDescent="0.2"/>
    <row r="183" ht="16.5" customHeight="1" x14ac:dyDescent="0.2"/>
    <row r="184" ht="16.5" customHeight="1" x14ac:dyDescent="0.2"/>
    <row r="185" ht="16.5" customHeight="1" x14ac:dyDescent="0.2"/>
    <row r="186" ht="16.5" customHeight="1" x14ac:dyDescent="0.2"/>
    <row r="187" ht="16.5" customHeight="1" x14ac:dyDescent="0.2"/>
    <row r="188" ht="16.5" customHeight="1" x14ac:dyDescent="0.2"/>
    <row r="189" ht="16.5" customHeight="1" x14ac:dyDescent="0.2"/>
    <row r="190" ht="16.5" customHeight="1" x14ac:dyDescent="0.2"/>
    <row r="191" ht="16.5" customHeight="1" x14ac:dyDescent="0.2"/>
    <row r="192" ht="16.5" customHeight="1" x14ac:dyDescent="0.2"/>
    <row r="193" ht="16.5" customHeight="1" x14ac:dyDescent="0.2"/>
    <row r="194" ht="16.5" customHeight="1" x14ac:dyDescent="0.2"/>
    <row r="195" ht="16.5" customHeight="1" x14ac:dyDescent="0.2"/>
    <row r="196" ht="16.5" customHeight="1" x14ac:dyDescent="0.2"/>
    <row r="197" ht="16.5" customHeight="1" x14ac:dyDescent="0.2"/>
    <row r="198" ht="16.5" customHeight="1" x14ac:dyDescent="0.2"/>
    <row r="199" ht="16.5" customHeight="1" x14ac:dyDescent="0.2"/>
    <row r="200" ht="16.5" customHeight="1" x14ac:dyDescent="0.2"/>
    <row r="201" ht="16.5" customHeight="1" x14ac:dyDescent="0.2"/>
    <row r="202" ht="16.5" customHeight="1" x14ac:dyDescent="0.2"/>
    <row r="203" ht="16.5" customHeight="1" x14ac:dyDescent="0.2"/>
    <row r="204" ht="16.5" customHeight="1" x14ac:dyDescent="0.2"/>
    <row r="205" ht="16.5" customHeight="1" x14ac:dyDescent="0.2"/>
    <row r="206" ht="16.5" customHeight="1" x14ac:dyDescent="0.2"/>
    <row r="207" ht="16.5" customHeight="1" x14ac:dyDescent="0.2"/>
    <row r="208" ht="16.5" customHeight="1" x14ac:dyDescent="0.2"/>
    <row r="209" ht="16.5" customHeight="1" x14ac:dyDescent="0.2"/>
    <row r="210" ht="16.5" customHeight="1" x14ac:dyDescent="0.2"/>
    <row r="211" ht="16.5" customHeight="1" x14ac:dyDescent="0.2"/>
    <row r="212" ht="16.5" customHeight="1" x14ac:dyDescent="0.2"/>
    <row r="213" ht="16.5" customHeight="1" x14ac:dyDescent="0.2"/>
    <row r="214" ht="16.5" customHeight="1" x14ac:dyDescent="0.2"/>
    <row r="215" ht="16.5" customHeight="1" x14ac:dyDescent="0.2"/>
    <row r="216" ht="16.5" customHeight="1" x14ac:dyDescent="0.2"/>
    <row r="217" ht="16.5" customHeight="1" x14ac:dyDescent="0.2"/>
    <row r="218" ht="16.5" customHeight="1" x14ac:dyDescent="0.2"/>
    <row r="219" ht="16.5" customHeight="1" x14ac:dyDescent="0.2"/>
    <row r="220" ht="16.5" customHeight="1" x14ac:dyDescent="0.2"/>
    <row r="221" ht="16.5" customHeight="1" x14ac:dyDescent="0.2"/>
    <row r="222" ht="16.5" customHeight="1" x14ac:dyDescent="0.2"/>
    <row r="223" ht="16.5" customHeight="1" x14ac:dyDescent="0.2"/>
    <row r="224" ht="16.5" customHeight="1" x14ac:dyDescent="0.2"/>
    <row r="225" ht="16.5" customHeight="1" x14ac:dyDescent="0.2"/>
    <row r="226" ht="16.5" customHeight="1" x14ac:dyDescent="0.2"/>
    <row r="227" ht="16.5" customHeight="1" x14ac:dyDescent="0.2"/>
    <row r="228" ht="16.5" customHeight="1" x14ac:dyDescent="0.2"/>
    <row r="229" ht="16.5" customHeight="1" x14ac:dyDescent="0.2"/>
    <row r="230" ht="16.5" customHeight="1" x14ac:dyDescent="0.2"/>
    <row r="231" ht="16.5" customHeight="1" x14ac:dyDescent="0.2"/>
    <row r="232" ht="16.5" customHeight="1" x14ac:dyDescent="0.2"/>
    <row r="233" ht="16.5" customHeight="1" x14ac:dyDescent="0.2"/>
    <row r="234" ht="16.5" customHeight="1" x14ac:dyDescent="0.2"/>
    <row r="235" ht="16.5" customHeight="1" x14ac:dyDescent="0.2"/>
    <row r="236" ht="16.5" customHeight="1" x14ac:dyDescent="0.2"/>
    <row r="237" ht="16.5" customHeight="1" x14ac:dyDescent="0.2"/>
    <row r="238" ht="16.5" customHeight="1" x14ac:dyDescent="0.2"/>
    <row r="239" ht="16.5" customHeight="1" x14ac:dyDescent="0.2"/>
    <row r="240" ht="16.5" customHeight="1" x14ac:dyDescent="0.2"/>
    <row r="241" ht="16.5" customHeight="1" x14ac:dyDescent="0.2"/>
    <row r="242" ht="16.5" customHeight="1" x14ac:dyDescent="0.2"/>
    <row r="243" ht="16.5" customHeight="1" x14ac:dyDescent="0.2"/>
    <row r="244" ht="16.5" customHeight="1" x14ac:dyDescent="0.2"/>
    <row r="245" ht="16.5" customHeight="1" x14ac:dyDescent="0.2"/>
    <row r="246" ht="16.5" customHeight="1" x14ac:dyDescent="0.2"/>
    <row r="247" ht="16.5" customHeight="1" x14ac:dyDescent="0.2"/>
    <row r="248" ht="16.5" customHeight="1" x14ac:dyDescent="0.2"/>
    <row r="249" ht="16.5" customHeight="1" x14ac:dyDescent="0.2"/>
    <row r="250" ht="16.5" customHeight="1" x14ac:dyDescent="0.2"/>
    <row r="251" ht="16.5" customHeight="1" x14ac:dyDescent="0.2"/>
    <row r="252" ht="16.5" customHeight="1" x14ac:dyDescent="0.2"/>
    <row r="253" ht="16.5" customHeight="1" x14ac:dyDescent="0.2"/>
    <row r="254" ht="16.5" customHeight="1" x14ac:dyDescent="0.2"/>
    <row r="255" ht="16.5" customHeight="1" x14ac:dyDescent="0.2"/>
    <row r="256" ht="16.5" customHeight="1" x14ac:dyDescent="0.2"/>
    <row r="257" ht="16.5" customHeight="1" x14ac:dyDescent="0.2"/>
    <row r="258" ht="16.5" customHeight="1" x14ac:dyDescent="0.2"/>
    <row r="259" ht="16.5" customHeight="1" x14ac:dyDescent="0.2"/>
    <row r="260" ht="16.5" customHeight="1" x14ac:dyDescent="0.2"/>
    <row r="261" ht="16.5" customHeight="1" x14ac:dyDescent="0.2"/>
    <row r="262" ht="16.5" customHeight="1" x14ac:dyDescent="0.2"/>
    <row r="263" ht="16.5" customHeight="1" x14ac:dyDescent="0.2"/>
    <row r="264" ht="16.5" customHeight="1" x14ac:dyDescent="0.2"/>
    <row r="265" ht="16.5" customHeight="1" x14ac:dyDescent="0.2"/>
    <row r="266" ht="16.5" customHeight="1" x14ac:dyDescent="0.2"/>
    <row r="267" ht="16.5" customHeight="1" x14ac:dyDescent="0.2"/>
    <row r="268" ht="16.5" customHeight="1" x14ac:dyDescent="0.2"/>
    <row r="269" ht="16.5" customHeight="1" x14ac:dyDescent="0.2"/>
    <row r="270" ht="16.5" customHeight="1" x14ac:dyDescent="0.2"/>
    <row r="271" ht="16.5" customHeight="1" x14ac:dyDescent="0.2"/>
    <row r="272" ht="16.5" customHeight="1" x14ac:dyDescent="0.2"/>
    <row r="273" ht="16.5" customHeight="1" x14ac:dyDescent="0.2"/>
    <row r="274" ht="16.5" customHeight="1" x14ac:dyDescent="0.2"/>
    <row r="275" ht="16.5" customHeight="1" x14ac:dyDescent="0.2"/>
    <row r="276" ht="16.5" customHeight="1" x14ac:dyDescent="0.2"/>
    <row r="277" ht="16.5" customHeight="1" x14ac:dyDescent="0.2"/>
    <row r="278" ht="16.5" customHeight="1" x14ac:dyDescent="0.2"/>
    <row r="279" ht="16.5" customHeight="1" x14ac:dyDescent="0.2"/>
    <row r="280" ht="16.5" customHeight="1" x14ac:dyDescent="0.2"/>
    <row r="281" ht="16.5" customHeight="1" x14ac:dyDescent="0.2"/>
    <row r="282" ht="16.5" customHeight="1" x14ac:dyDescent="0.2"/>
    <row r="283" ht="16.5" customHeight="1" x14ac:dyDescent="0.2"/>
    <row r="284" ht="16.5" customHeight="1" x14ac:dyDescent="0.2"/>
    <row r="285" ht="16.5" customHeight="1" x14ac:dyDescent="0.2"/>
    <row r="286" ht="16.5" customHeight="1" x14ac:dyDescent="0.2"/>
    <row r="287" ht="16.5" customHeight="1" x14ac:dyDescent="0.2"/>
    <row r="288" ht="16.5" customHeight="1" x14ac:dyDescent="0.2"/>
    <row r="289" ht="16.5" customHeight="1" x14ac:dyDescent="0.2"/>
    <row r="290" ht="16.5" customHeight="1" x14ac:dyDescent="0.2"/>
    <row r="291" ht="16.5" customHeight="1" x14ac:dyDescent="0.2"/>
    <row r="292" ht="16.5" customHeight="1" x14ac:dyDescent="0.2"/>
    <row r="293" ht="16.5" customHeight="1" x14ac:dyDescent="0.2"/>
    <row r="294" ht="16.5" customHeight="1" x14ac:dyDescent="0.2"/>
    <row r="295" ht="16.5" customHeight="1" x14ac:dyDescent="0.2"/>
    <row r="296" ht="16.5" customHeight="1" x14ac:dyDescent="0.2"/>
    <row r="297" ht="16.5" customHeight="1" x14ac:dyDescent="0.2"/>
    <row r="298" ht="16.5" customHeight="1" x14ac:dyDescent="0.2"/>
    <row r="299" ht="16.5" customHeight="1" x14ac:dyDescent="0.2"/>
    <row r="300" ht="16.5" customHeight="1" x14ac:dyDescent="0.2"/>
    <row r="301" ht="16.5" customHeight="1" x14ac:dyDescent="0.2"/>
    <row r="302" ht="16.5" customHeight="1" x14ac:dyDescent="0.2"/>
    <row r="303" ht="16.5" customHeight="1" x14ac:dyDescent="0.2"/>
    <row r="304" ht="16.5" customHeight="1" x14ac:dyDescent="0.2"/>
    <row r="305" ht="16.5" customHeight="1" x14ac:dyDescent="0.2"/>
    <row r="306" ht="16.5" customHeight="1" x14ac:dyDescent="0.2"/>
    <row r="307" ht="16.5" customHeight="1" x14ac:dyDescent="0.2"/>
    <row r="308" ht="16.5" customHeight="1" x14ac:dyDescent="0.2"/>
    <row r="309" ht="16.5" customHeight="1" x14ac:dyDescent="0.2"/>
    <row r="310" ht="16.5" customHeight="1" x14ac:dyDescent="0.2"/>
    <row r="311" ht="16.5" customHeight="1" x14ac:dyDescent="0.2"/>
    <row r="312" ht="16.5" customHeight="1" x14ac:dyDescent="0.2"/>
    <row r="313" ht="16.5" customHeight="1" x14ac:dyDescent="0.2"/>
    <row r="314" ht="16.5" customHeight="1" x14ac:dyDescent="0.2"/>
    <row r="315" ht="16.5" customHeight="1" x14ac:dyDescent="0.2"/>
    <row r="316" ht="16.5" customHeight="1" x14ac:dyDescent="0.2"/>
    <row r="317" ht="16.5" customHeight="1" x14ac:dyDescent="0.2"/>
    <row r="318" ht="16.5" customHeight="1" x14ac:dyDescent="0.2"/>
    <row r="319" ht="16.5" customHeight="1" x14ac:dyDescent="0.2"/>
    <row r="320" ht="16.5" customHeight="1" x14ac:dyDescent="0.2"/>
    <row r="321" ht="16.5" customHeight="1" x14ac:dyDescent="0.2"/>
    <row r="322" ht="16.5" customHeight="1" x14ac:dyDescent="0.2"/>
    <row r="323" ht="16.5" customHeight="1" x14ac:dyDescent="0.2"/>
    <row r="324" ht="16.5" customHeight="1" x14ac:dyDescent="0.2"/>
    <row r="325" ht="16.5" customHeight="1" x14ac:dyDescent="0.2"/>
    <row r="326" ht="16.5" customHeight="1" x14ac:dyDescent="0.2"/>
    <row r="327" ht="16.5" customHeight="1" x14ac:dyDescent="0.2"/>
    <row r="328" ht="16.5" customHeight="1" x14ac:dyDescent="0.2"/>
    <row r="329" ht="16.5" customHeight="1" x14ac:dyDescent="0.2"/>
    <row r="330" ht="16.5" customHeight="1" x14ac:dyDescent="0.2"/>
    <row r="331" ht="16.5" customHeight="1" x14ac:dyDescent="0.2"/>
    <row r="332" ht="16.5" customHeight="1" x14ac:dyDescent="0.2"/>
    <row r="333" ht="16.5" customHeight="1" x14ac:dyDescent="0.2"/>
    <row r="334" ht="16.5" customHeight="1" x14ac:dyDescent="0.2"/>
    <row r="335" ht="16.5" customHeight="1" x14ac:dyDescent="0.2"/>
    <row r="336" ht="16.5" customHeight="1" x14ac:dyDescent="0.2"/>
    <row r="337" ht="16.5" customHeight="1" x14ac:dyDescent="0.2"/>
    <row r="338" ht="16.5" customHeight="1" x14ac:dyDescent="0.2"/>
    <row r="339" ht="16.5" customHeight="1" x14ac:dyDescent="0.2"/>
    <row r="340" ht="16.5" customHeight="1" x14ac:dyDescent="0.2"/>
    <row r="341" ht="16.5" customHeight="1" x14ac:dyDescent="0.2"/>
    <row r="342" ht="16.5" customHeight="1" x14ac:dyDescent="0.2"/>
    <row r="343" ht="16.5" customHeight="1" x14ac:dyDescent="0.2"/>
    <row r="344" ht="16.5" customHeight="1" x14ac:dyDescent="0.2"/>
    <row r="345" ht="16.5" customHeight="1" x14ac:dyDescent="0.2"/>
    <row r="346" ht="16.5" customHeight="1" x14ac:dyDescent="0.2"/>
    <row r="347" ht="16.5" customHeight="1" x14ac:dyDescent="0.2"/>
    <row r="348" ht="16.5" customHeight="1" x14ac:dyDescent="0.2"/>
    <row r="349" ht="16.5" customHeight="1" x14ac:dyDescent="0.2"/>
    <row r="350" ht="16.5" customHeight="1" x14ac:dyDescent="0.2"/>
    <row r="351" ht="16.5" customHeight="1" x14ac:dyDescent="0.2"/>
    <row r="352" ht="16.5" customHeight="1" x14ac:dyDescent="0.2"/>
    <row r="353" ht="16.5" customHeight="1" x14ac:dyDescent="0.2"/>
    <row r="354" ht="16.5" customHeight="1" x14ac:dyDescent="0.2"/>
    <row r="355" ht="16.5" customHeight="1" x14ac:dyDescent="0.2"/>
    <row r="356" ht="16.5" customHeight="1" x14ac:dyDescent="0.2"/>
    <row r="357" ht="16.5" customHeight="1" x14ac:dyDescent="0.2"/>
    <row r="358" ht="16.5" customHeight="1" x14ac:dyDescent="0.2"/>
    <row r="359" ht="16.5" customHeight="1" x14ac:dyDescent="0.2"/>
    <row r="360" ht="16.5" customHeight="1" x14ac:dyDescent="0.2"/>
    <row r="361" ht="16.5" customHeight="1" x14ac:dyDescent="0.2"/>
    <row r="362" ht="16.5" customHeight="1" x14ac:dyDescent="0.2"/>
    <row r="363" ht="16.5" customHeight="1" x14ac:dyDescent="0.2"/>
    <row r="364" ht="16.5" customHeight="1" x14ac:dyDescent="0.2"/>
    <row r="365" ht="16.5" customHeight="1" x14ac:dyDescent="0.2"/>
    <row r="366" ht="16.5" customHeight="1" x14ac:dyDescent="0.2"/>
    <row r="367" ht="16.5" customHeight="1" x14ac:dyDescent="0.2"/>
    <row r="368" ht="16.5" customHeight="1" x14ac:dyDescent="0.2"/>
    <row r="369" ht="16.5" customHeight="1" x14ac:dyDescent="0.2"/>
    <row r="370" ht="16.5" customHeight="1" x14ac:dyDescent="0.2"/>
    <row r="371" ht="16.5" customHeight="1" x14ac:dyDescent="0.2"/>
    <row r="372" ht="16.5" customHeight="1" x14ac:dyDescent="0.2"/>
    <row r="373" ht="16.5" customHeight="1" x14ac:dyDescent="0.2"/>
    <row r="374" ht="16.5" customHeight="1" x14ac:dyDescent="0.2"/>
    <row r="375" ht="16.5" customHeight="1" x14ac:dyDescent="0.2"/>
    <row r="376" ht="16.5" customHeight="1" x14ac:dyDescent="0.2"/>
    <row r="377" ht="16.5" customHeight="1" x14ac:dyDescent="0.2"/>
    <row r="378" ht="16.5" customHeight="1" x14ac:dyDescent="0.2"/>
    <row r="379" ht="16.5" customHeight="1" x14ac:dyDescent="0.2"/>
    <row r="380" ht="16.5" customHeight="1" x14ac:dyDescent="0.2"/>
    <row r="381" ht="16.5" customHeight="1" x14ac:dyDescent="0.2"/>
    <row r="382" ht="16.5" customHeight="1" x14ac:dyDescent="0.2"/>
    <row r="383" ht="16.5" customHeight="1" x14ac:dyDescent="0.2"/>
    <row r="384" ht="16.5" customHeight="1" x14ac:dyDescent="0.2"/>
    <row r="385" ht="16.5" customHeight="1" x14ac:dyDescent="0.2"/>
    <row r="386" ht="16.5" customHeight="1" x14ac:dyDescent="0.2"/>
    <row r="387" ht="16.5" customHeight="1" x14ac:dyDescent="0.2"/>
    <row r="388" ht="16.5" customHeight="1" x14ac:dyDescent="0.2"/>
    <row r="389" ht="16.5" customHeight="1" x14ac:dyDescent="0.2"/>
    <row r="390" ht="16.5" customHeight="1" x14ac:dyDescent="0.2"/>
    <row r="391" ht="16.5" customHeight="1" x14ac:dyDescent="0.2"/>
    <row r="392" ht="16.5" customHeight="1" x14ac:dyDescent="0.2"/>
    <row r="393" ht="16.5" customHeight="1" x14ac:dyDescent="0.2"/>
    <row r="394" ht="16.5" customHeight="1" x14ac:dyDescent="0.2"/>
    <row r="395" ht="16.5" customHeight="1" x14ac:dyDescent="0.2"/>
    <row r="396" ht="16.5" customHeight="1" x14ac:dyDescent="0.2"/>
    <row r="397" ht="16.5" customHeight="1" x14ac:dyDescent="0.2"/>
    <row r="398" ht="16.5" customHeight="1" x14ac:dyDescent="0.2"/>
    <row r="399" ht="16.5" customHeight="1" x14ac:dyDescent="0.2"/>
    <row r="400" ht="16.5" customHeight="1" x14ac:dyDescent="0.2"/>
    <row r="401" ht="16.5" customHeight="1" x14ac:dyDescent="0.2"/>
    <row r="402" ht="16.5" customHeight="1" x14ac:dyDescent="0.2"/>
    <row r="403" ht="16.5" customHeight="1" x14ac:dyDescent="0.2"/>
    <row r="404" ht="16.5" customHeight="1" x14ac:dyDescent="0.2"/>
    <row r="405" ht="16.5" customHeight="1" x14ac:dyDescent="0.2"/>
    <row r="406" ht="16.5" customHeight="1" x14ac:dyDescent="0.2"/>
    <row r="407" ht="16.5" customHeight="1" x14ac:dyDescent="0.2"/>
    <row r="408" ht="16.5" customHeight="1" x14ac:dyDescent="0.2"/>
    <row r="409" ht="16.5" customHeight="1" x14ac:dyDescent="0.2"/>
    <row r="410" ht="16.5" customHeight="1" x14ac:dyDescent="0.2"/>
    <row r="411" ht="16.5" customHeight="1" x14ac:dyDescent="0.2"/>
    <row r="412" ht="16.5" customHeight="1" x14ac:dyDescent="0.2"/>
    <row r="413" ht="16.5" customHeight="1" x14ac:dyDescent="0.2"/>
    <row r="414" ht="16.5" customHeight="1" x14ac:dyDescent="0.2"/>
    <row r="415" ht="16.5" customHeight="1" x14ac:dyDescent="0.2"/>
    <row r="416" ht="16.5" customHeight="1" x14ac:dyDescent="0.2"/>
    <row r="417" ht="16.5" customHeight="1" x14ac:dyDescent="0.2"/>
    <row r="418" ht="16.5" customHeight="1" x14ac:dyDescent="0.2"/>
    <row r="419" ht="16.5" customHeight="1" x14ac:dyDescent="0.2"/>
    <row r="420" ht="16.5" customHeight="1" x14ac:dyDescent="0.2"/>
    <row r="421" ht="16.5" customHeight="1" x14ac:dyDescent="0.2"/>
    <row r="422" ht="16.5" customHeight="1" x14ac:dyDescent="0.2"/>
    <row r="423" ht="16.5" customHeight="1" x14ac:dyDescent="0.2"/>
    <row r="424" ht="16.5" customHeight="1" x14ac:dyDescent="0.2"/>
    <row r="425" ht="16.5" customHeight="1" x14ac:dyDescent="0.2"/>
    <row r="426" ht="16.5" customHeight="1" x14ac:dyDescent="0.2"/>
    <row r="427" ht="16.5" customHeight="1" x14ac:dyDescent="0.2"/>
    <row r="428" ht="16.5" customHeight="1" x14ac:dyDescent="0.2"/>
    <row r="429" ht="16.5" customHeight="1" x14ac:dyDescent="0.2"/>
    <row r="430" ht="16.5" customHeight="1" x14ac:dyDescent="0.2"/>
    <row r="431" ht="16.5" customHeight="1" x14ac:dyDescent="0.2"/>
    <row r="432" ht="16.5" customHeight="1" x14ac:dyDescent="0.2"/>
    <row r="433" ht="16.5" customHeight="1" x14ac:dyDescent="0.2"/>
    <row r="434" ht="16.5" customHeight="1" x14ac:dyDescent="0.2"/>
    <row r="435" ht="16.5" customHeight="1" x14ac:dyDescent="0.2"/>
    <row r="436" ht="16.5" customHeight="1" x14ac:dyDescent="0.2"/>
    <row r="437" ht="16.5" customHeight="1" x14ac:dyDescent="0.2"/>
    <row r="438" ht="16.5" customHeight="1" x14ac:dyDescent="0.2"/>
    <row r="439" ht="16.5" customHeight="1" x14ac:dyDescent="0.2"/>
    <row r="440" ht="16.5" customHeight="1" x14ac:dyDescent="0.2"/>
    <row r="441" ht="16.5" customHeight="1" x14ac:dyDescent="0.2"/>
    <row r="442" ht="16.5" customHeight="1" x14ac:dyDescent="0.2"/>
    <row r="443" ht="16.5" customHeight="1" x14ac:dyDescent="0.2"/>
    <row r="444" ht="16.5" customHeight="1" x14ac:dyDescent="0.2"/>
    <row r="445" ht="16.5" customHeight="1" x14ac:dyDescent="0.2"/>
    <row r="446" ht="16.5" customHeight="1" x14ac:dyDescent="0.2"/>
    <row r="447" ht="16.5" customHeight="1" x14ac:dyDescent="0.2"/>
    <row r="448" ht="16.5" customHeight="1" x14ac:dyDescent="0.2"/>
    <row r="449" ht="16.5" customHeight="1" x14ac:dyDescent="0.2"/>
    <row r="450" ht="16.5" customHeight="1" x14ac:dyDescent="0.2"/>
    <row r="451" ht="16.5" customHeight="1" x14ac:dyDescent="0.2"/>
    <row r="452" ht="16.5" customHeight="1" x14ac:dyDescent="0.2"/>
    <row r="453" ht="16.5" customHeight="1" x14ac:dyDescent="0.2"/>
    <row r="454" ht="16.5" customHeight="1" x14ac:dyDescent="0.2"/>
    <row r="455" ht="16.5" customHeight="1" x14ac:dyDescent="0.2"/>
    <row r="456" ht="16.5" customHeight="1" x14ac:dyDescent="0.2"/>
    <row r="457" ht="16.5" customHeight="1" x14ac:dyDescent="0.2"/>
    <row r="458" ht="16.5" customHeight="1" x14ac:dyDescent="0.2"/>
    <row r="459" ht="16.5" customHeight="1" x14ac:dyDescent="0.2"/>
    <row r="460" ht="16.5" customHeight="1" x14ac:dyDescent="0.2"/>
    <row r="461" ht="16.5" customHeight="1" x14ac:dyDescent="0.2"/>
    <row r="462" ht="16.5" customHeight="1" x14ac:dyDescent="0.2"/>
    <row r="463" ht="16.5" customHeight="1" x14ac:dyDescent="0.2"/>
    <row r="464" ht="16.5" customHeight="1" x14ac:dyDescent="0.2"/>
    <row r="465" ht="16.5" customHeight="1" x14ac:dyDescent="0.2"/>
    <row r="466" ht="16.5" customHeight="1" x14ac:dyDescent="0.2"/>
    <row r="467" ht="16.5" customHeight="1" x14ac:dyDescent="0.2"/>
    <row r="468" ht="16.5" customHeight="1" x14ac:dyDescent="0.2"/>
    <row r="469" ht="16.5" customHeight="1" x14ac:dyDescent="0.2"/>
    <row r="470" ht="16.5" customHeight="1" x14ac:dyDescent="0.2"/>
    <row r="471" ht="16.5" customHeight="1" x14ac:dyDescent="0.2"/>
    <row r="472" ht="16.5" customHeight="1" x14ac:dyDescent="0.2"/>
    <row r="473" ht="16.5" customHeight="1" x14ac:dyDescent="0.2"/>
    <row r="474" ht="16.5" customHeight="1" x14ac:dyDescent="0.2"/>
    <row r="475" ht="16.5" customHeight="1" x14ac:dyDescent="0.2"/>
    <row r="476" ht="16.5" customHeight="1" x14ac:dyDescent="0.2"/>
    <row r="477" ht="16.5" customHeight="1" x14ac:dyDescent="0.2"/>
    <row r="478" ht="16.5" customHeight="1" x14ac:dyDescent="0.2"/>
    <row r="479" ht="16.5" customHeight="1" x14ac:dyDescent="0.2"/>
    <row r="480" ht="16.5" customHeight="1" x14ac:dyDescent="0.2"/>
    <row r="481" ht="16.5" customHeight="1" x14ac:dyDescent="0.2"/>
    <row r="482" ht="16.5" customHeight="1" x14ac:dyDescent="0.2"/>
    <row r="483" ht="16.5" customHeight="1" x14ac:dyDescent="0.2"/>
    <row r="484" ht="16.5" customHeight="1" x14ac:dyDescent="0.2"/>
    <row r="485" ht="16.5" customHeight="1" x14ac:dyDescent="0.2"/>
    <row r="486" ht="16.5" customHeight="1" x14ac:dyDescent="0.2"/>
    <row r="487" ht="16.5" customHeight="1" x14ac:dyDescent="0.2"/>
    <row r="488" ht="16.5" customHeight="1" x14ac:dyDescent="0.2"/>
    <row r="489" ht="16.5" customHeight="1" x14ac:dyDescent="0.2"/>
    <row r="490" ht="16.5" customHeight="1" x14ac:dyDescent="0.2"/>
    <row r="491" ht="16.5" customHeight="1" x14ac:dyDescent="0.2"/>
    <row r="492" ht="16.5" customHeight="1" x14ac:dyDescent="0.2"/>
    <row r="493" ht="16.5" customHeight="1" x14ac:dyDescent="0.2"/>
    <row r="494" ht="16.5" customHeight="1" x14ac:dyDescent="0.2"/>
    <row r="495" ht="16.5" customHeight="1" x14ac:dyDescent="0.2"/>
    <row r="496" ht="16.5" customHeight="1" x14ac:dyDescent="0.2"/>
    <row r="497" ht="16.5" customHeight="1" x14ac:dyDescent="0.2"/>
    <row r="498" ht="16.5" customHeight="1" x14ac:dyDescent="0.2"/>
    <row r="499" ht="16.5" customHeight="1" x14ac:dyDescent="0.2"/>
    <row r="500" ht="16.5" customHeight="1" x14ac:dyDescent="0.2"/>
    <row r="501" ht="16.5" customHeight="1" x14ac:dyDescent="0.2"/>
    <row r="502" ht="16.5" customHeight="1" x14ac:dyDescent="0.2"/>
    <row r="503" ht="16.5" customHeight="1" x14ac:dyDescent="0.2"/>
    <row r="504" ht="16.5" customHeight="1" x14ac:dyDescent="0.2"/>
    <row r="505" ht="16.5" customHeight="1" x14ac:dyDescent="0.2"/>
    <row r="506" ht="16.5" customHeight="1" x14ac:dyDescent="0.2"/>
    <row r="507" ht="16.5" customHeight="1" x14ac:dyDescent="0.2"/>
    <row r="508" ht="16.5" customHeight="1" x14ac:dyDescent="0.2"/>
    <row r="509" ht="16.5" customHeight="1" x14ac:dyDescent="0.2"/>
    <row r="510" ht="16.5" customHeight="1" x14ac:dyDescent="0.2"/>
    <row r="511" ht="16.5" customHeight="1" x14ac:dyDescent="0.2"/>
    <row r="512" ht="16.5" customHeight="1" x14ac:dyDescent="0.2"/>
    <row r="513" ht="16.5" customHeight="1" x14ac:dyDescent="0.2"/>
    <row r="514" ht="16.5" customHeight="1" x14ac:dyDescent="0.2"/>
    <row r="515" ht="16.5" customHeight="1" x14ac:dyDescent="0.2"/>
    <row r="516" ht="16.5" customHeight="1" x14ac:dyDescent="0.2"/>
    <row r="517" ht="16.5" customHeight="1" x14ac:dyDescent="0.2"/>
    <row r="518" ht="16.5" customHeight="1" x14ac:dyDescent="0.2"/>
    <row r="519" ht="16.5" customHeight="1" x14ac:dyDescent="0.2"/>
    <row r="520" ht="16.5" customHeight="1" x14ac:dyDescent="0.2"/>
    <row r="521" ht="16.5" customHeight="1" x14ac:dyDescent="0.2"/>
    <row r="522" ht="16.5" customHeight="1" x14ac:dyDescent="0.2"/>
    <row r="523" ht="16.5" customHeight="1" x14ac:dyDescent="0.2"/>
    <row r="524" ht="16.5" customHeight="1" x14ac:dyDescent="0.2"/>
    <row r="525" ht="16.5" customHeight="1" x14ac:dyDescent="0.2"/>
    <row r="526" ht="16.5" customHeight="1" x14ac:dyDescent="0.2"/>
    <row r="527" ht="16.5" customHeight="1" x14ac:dyDescent="0.2"/>
    <row r="528" ht="16.5" customHeight="1" x14ac:dyDescent="0.2"/>
    <row r="529" ht="16.5" customHeight="1" x14ac:dyDescent="0.2"/>
    <row r="530" ht="16.5" customHeight="1" x14ac:dyDescent="0.2"/>
    <row r="531" ht="16.5" customHeight="1" x14ac:dyDescent="0.2"/>
    <row r="532" ht="16.5" customHeight="1" x14ac:dyDescent="0.2"/>
    <row r="533" ht="16.5" customHeight="1" x14ac:dyDescent="0.2"/>
    <row r="534" ht="16.5" customHeight="1" x14ac:dyDescent="0.2"/>
    <row r="535" ht="16.5" customHeight="1" x14ac:dyDescent="0.2"/>
    <row r="536" ht="16.5" customHeight="1" x14ac:dyDescent="0.2"/>
    <row r="537" ht="16.5" customHeight="1" x14ac:dyDescent="0.2"/>
    <row r="538" ht="16.5" customHeight="1" x14ac:dyDescent="0.2"/>
    <row r="539" ht="16.5" customHeight="1" x14ac:dyDescent="0.2"/>
    <row r="540" ht="16.5" customHeight="1" x14ac:dyDescent="0.2"/>
    <row r="541" ht="16.5" customHeight="1" x14ac:dyDescent="0.2"/>
    <row r="542" ht="16.5" customHeight="1" x14ac:dyDescent="0.2"/>
    <row r="543" ht="16.5" customHeight="1" x14ac:dyDescent="0.2"/>
    <row r="544" ht="16.5" customHeight="1" x14ac:dyDescent="0.2"/>
    <row r="545" ht="16.5" customHeight="1" x14ac:dyDescent="0.2"/>
    <row r="546" ht="16.5" customHeight="1" x14ac:dyDescent="0.2"/>
    <row r="547" ht="16.5" customHeight="1" x14ac:dyDescent="0.2"/>
    <row r="548" ht="16.5" customHeight="1" x14ac:dyDescent="0.2"/>
    <row r="549" ht="16.5" customHeight="1" x14ac:dyDescent="0.2"/>
    <row r="550" ht="16.5" customHeight="1" x14ac:dyDescent="0.2"/>
    <row r="551" ht="16.5" customHeight="1" x14ac:dyDescent="0.2"/>
    <row r="552" ht="16.5" customHeight="1" x14ac:dyDescent="0.2"/>
    <row r="553" ht="16.5" customHeight="1" x14ac:dyDescent="0.2"/>
    <row r="554" ht="16.5" customHeight="1" x14ac:dyDescent="0.2"/>
    <row r="555" ht="16.5" customHeight="1" x14ac:dyDescent="0.2"/>
    <row r="556" ht="16.5" customHeight="1" x14ac:dyDescent="0.2"/>
    <row r="557" ht="16.5" customHeight="1" x14ac:dyDescent="0.2"/>
    <row r="558" ht="16.5" customHeight="1" x14ac:dyDescent="0.2"/>
    <row r="559" ht="16.5" customHeight="1" x14ac:dyDescent="0.2"/>
    <row r="560" ht="16.5" customHeight="1" x14ac:dyDescent="0.2"/>
    <row r="561" ht="16.5" customHeight="1" x14ac:dyDescent="0.2"/>
    <row r="562" ht="16.5" customHeight="1" x14ac:dyDescent="0.2"/>
    <row r="563" ht="16.5" customHeight="1" x14ac:dyDescent="0.2"/>
    <row r="564" ht="16.5" customHeight="1" x14ac:dyDescent="0.2"/>
    <row r="565" ht="16.5" customHeight="1" x14ac:dyDescent="0.2"/>
    <row r="566" ht="16.5" customHeight="1" x14ac:dyDescent="0.2"/>
    <row r="567" ht="16.5" customHeight="1" x14ac:dyDescent="0.2"/>
    <row r="568" ht="16.5" customHeight="1" x14ac:dyDescent="0.2"/>
    <row r="569" ht="16.5" customHeight="1" x14ac:dyDescent="0.2"/>
    <row r="570" ht="16.5" customHeight="1" x14ac:dyDescent="0.2"/>
    <row r="571" ht="16.5" customHeight="1" x14ac:dyDescent="0.2"/>
    <row r="572" ht="16.5" customHeight="1" x14ac:dyDescent="0.2"/>
    <row r="573" ht="16.5" customHeight="1" x14ac:dyDescent="0.2"/>
    <row r="574" ht="16.5" customHeight="1" x14ac:dyDescent="0.2"/>
    <row r="575" ht="16.5" customHeight="1" x14ac:dyDescent="0.2"/>
    <row r="576" ht="16.5" customHeight="1" x14ac:dyDescent="0.2"/>
    <row r="577" ht="16.5" customHeight="1" x14ac:dyDescent="0.2"/>
    <row r="578" ht="16.5" customHeight="1" x14ac:dyDescent="0.2"/>
    <row r="579" ht="16.5" customHeight="1" x14ac:dyDescent="0.2"/>
    <row r="580" ht="16.5" customHeight="1" x14ac:dyDescent="0.2"/>
    <row r="581" ht="16.5" customHeight="1" x14ac:dyDescent="0.2"/>
    <row r="582" ht="16.5" customHeight="1" x14ac:dyDescent="0.2"/>
    <row r="583" ht="16.5" customHeight="1" x14ac:dyDescent="0.2"/>
    <row r="584" ht="16.5" customHeight="1" x14ac:dyDescent="0.2"/>
    <row r="585" ht="16.5" customHeight="1" x14ac:dyDescent="0.2"/>
    <row r="586" ht="16.5" customHeight="1" x14ac:dyDescent="0.2"/>
    <row r="587" ht="16.5" customHeight="1" x14ac:dyDescent="0.2"/>
    <row r="588" ht="16.5" customHeight="1" x14ac:dyDescent="0.2"/>
    <row r="589" ht="16.5" customHeight="1" x14ac:dyDescent="0.2"/>
    <row r="590" ht="16.5" customHeight="1" x14ac:dyDescent="0.2"/>
    <row r="591" ht="16.5" customHeight="1" x14ac:dyDescent="0.2"/>
    <row r="592" ht="16.5" customHeight="1" x14ac:dyDescent="0.2"/>
    <row r="593" ht="16.5" customHeight="1" x14ac:dyDescent="0.2"/>
    <row r="594" ht="16.5" customHeight="1" x14ac:dyDescent="0.2"/>
    <row r="595" ht="16.5" customHeight="1" x14ac:dyDescent="0.2"/>
    <row r="596" ht="16.5" customHeight="1" x14ac:dyDescent="0.2"/>
    <row r="597" ht="16.5" customHeight="1" x14ac:dyDescent="0.2"/>
    <row r="598" ht="16.5" customHeight="1" x14ac:dyDescent="0.2"/>
    <row r="599" ht="16.5" customHeight="1" x14ac:dyDescent="0.2"/>
    <row r="600" ht="16.5" customHeight="1" x14ac:dyDescent="0.2"/>
    <row r="601" ht="16.5" customHeight="1" x14ac:dyDescent="0.2"/>
    <row r="602" ht="16.5" customHeight="1" x14ac:dyDescent="0.2"/>
    <row r="603" ht="16.5" customHeight="1" x14ac:dyDescent="0.2"/>
    <row r="604" ht="16.5" customHeight="1" x14ac:dyDescent="0.2"/>
    <row r="605" ht="16.5" customHeight="1" x14ac:dyDescent="0.2"/>
    <row r="606" ht="16.5" customHeight="1" x14ac:dyDescent="0.2"/>
    <row r="607" ht="16.5" customHeight="1" x14ac:dyDescent="0.2"/>
    <row r="608" ht="16.5" customHeight="1" x14ac:dyDescent="0.2"/>
    <row r="609" ht="16.5" customHeight="1" x14ac:dyDescent="0.2"/>
    <row r="610" ht="16.5" customHeight="1" x14ac:dyDescent="0.2"/>
    <row r="611" ht="16.5" customHeight="1" x14ac:dyDescent="0.2"/>
    <row r="612" ht="16.5" customHeight="1" x14ac:dyDescent="0.2"/>
    <row r="613" ht="16.5" customHeight="1" x14ac:dyDescent="0.2"/>
    <row r="614" ht="16.5" customHeight="1" x14ac:dyDescent="0.2"/>
    <row r="615" ht="16.5" customHeight="1" x14ac:dyDescent="0.2"/>
    <row r="616" ht="16.5" customHeight="1" x14ac:dyDescent="0.2"/>
    <row r="617" ht="16.5" customHeight="1" x14ac:dyDescent="0.2"/>
    <row r="618" ht="16.5" customHeight="1" x14ac:dyDescent="0.2"/>
    <row r="619" ht="16.5" customHeight="1" x14ac:dyDescent="0.2"/>
    <row r="620" ht="16.5" customHeight="1" x14ac:dyDescent="0.2"/>
    <row r="621" ht="16.5" customHeight="1" x14ac:dyDescent="0.2"/>
    <row r="622" ht="16.5" customHeight="1" x14ac:dyDescent="0.2"/>
    <row r="623" ht="16.5" customHeight="1" x14ac:dyDescent="0.2"/>
    <row r="624" ht="16.5" customHeight="1" x14ac:dyDescent="0.2"/>
    <row r="625" ht="16.5" customHeight="1" x14ac:dyDescent="0.2"/>
    <row r="626" ht="16.5" customHeight="1" x14ac:dyDescent="0.2"/>
    <row r="627" ht="16.5" customHeight="1" x14ac:dyDescent="0.2"/>
    <row r="628" ht="16.5" customHeight="1" x14ac:dyDescent="0.2"/>
    <row r="629" ht="16.5" customHeight="1" x14ac:dyDescent="0.2"/>
    <row r="630" ht="16.5" customHeight="1" x14ac:dyDescent="0.2"/>
    <row r="631" ht="16.5" customHeight="1" x14ac:dyDescent="0.2"/>
    <row r="632" ht="16.5" customHeight="1" x14ac:dyDescent="0.2"/>
    <row r="633" ht="16.5" customHeight="1" x14ac:dyDescent="0.2"/>
    <row r="634" ht="16.5" customHeight="1" x14ac:dyDescent="0.2"/>
    <row r="635" ht="16.5" customHeight="1" x14ac:dyDescent="0.2"/>
    <row r="636" ht="16.5" customHeight="1" x14ac:dyDescent="0.2"/>
    <row r="637" ht="16.5" customHeight="1" x14ac:dyDescent="0.2"/>
    <row r="638" ht="16.5" customHeight="1" x14ac:dyDescent="0.2"/>
    <row r="639" ht="16.5" customHeight="1" x14ac:dyDescent="0.2"/>
    <row r="640" ht="16.5" customHeight="1" x14ac:dyDescent="0.2"/>
    <row r="641" ht="16.5" customHeight="1" x14ac:dyDescent="0.2"/>
    <row r="642" ht="16.5" customHeight="1" x14ac:dyDescent="0.2"/>
    <row r="643" ht="16.5" customHeight="1" x14ac:dyDescent="0.2"/>
    <row r="644" ht="16.5" customHeight="1" x14ac:dyDescent="0.2"/>
    <row r="645" ht="16.5" customHeight="1" x14ac:dyDescent="0.2"/>
    <row r="646" ht="16.5" customHeight="1" x14ac:dyDescent="0.2"/>
    <row r="647" ht="16.5" customHeight="1" x14ac:dyDescent="0.2"/>
    <row r="648" ht="16.5" customHeight="1" x14ac:dyDescent="0.2"/>
    <row r="649" ht="16.5" customHeight="1" x14ac:dyDescent="0.2"/>
    <row r="650" ht="16.5" customHeight="1" x14ac:dyDescent="0.2"/>
    <row r="651" ht="16.5" customHeight="1" x14ac:dyDescent="0.2"/>
    <row r="652" ht="16.5" customHeight="1" x14ac:dyDescent="0.2"/>
    <row r="653" ht="16.5" customHeight="1" x14ac:dyDescent="0.2"/>
    <row r="654" ht="16.5" customHeight="1" x14ac:dyDescent="0.2"/>
    <row r="655" ht="16.5" customHeight="1" x14ac:dyDescent="0.2"/>
    <row r="656" ht="16.5" customHeight="1" x14ac:dyDescent="0.2"/>
    <row r="657" ht="16.5" customHeight="1" x14ac:dyDescent="0.2"/>
    <row r="658" ht="16.5" customHeight="1" x14ac:dyDescent="0.2"/>
    <row r="659" ht="16.5" customHeight="1" x14ac:dyDescent="0.2"/>
    <row r="660" ht="16.5" customHeight="1" x14ac:dyDescent="0.2"/>
    <row r="661" ht="16.5" customHeight="1" x14ac:dyDescent="0.2"/>
    <row r="662" ht="16.5" customHeight="1" x14ac:dyDescent="0.2"/>
    <row r="663" ht="16.5" customHeight="1" x14ac:dyDescent="0.2"/>
    <row r="664" ht="16.5" customHeight="1" x14ac:dyDescent="0.2"/>
    <row r="665" ht="16.5" customHeight="1" x14ac:dyDescent="0.2"/>
    <row r="666" ht="16.5" customHeight="1" x14ac:dyDescent="0.2"/>
    <row r="667" ht="16.5" customHeight="1" x14ac:dyDescent="0.2"/>
    <row r="668" ht="16.5" customHeight="1" x14ac:dyDescent="0.2"/>
    <row r="669" ht="16.5" customHeight="1" x14ac:dyDescent="0.2"/>
    <row r="670" ht="16.5" customHeight="1" x14ac:dyDescent="0.2"/>
    <row r="671" ht="16.5" customHeight="1" x14ac:dyDescent="0.2"/>
    <row r="672" ht="16.5" customHeight="1" x14ac:dyDescent="0.2"/>
    <row r="673" ht="16.5" customHeight="1" x14ac:dyDescent="0.2"/>
    <row r="674" ht="16.5" customHeight="1" x14ac:dyDescent="0.2"/>
    <row r="675" ht="16.5" customHeight="1" x14ac:dyDescent="0.2"/>
    <row r="676" ht="16.5" customHeight="1" x14ac:dyDescent="0.2"/>
    <row r="677" ht="16.5" customHeight="1" x14ac:dyDescent="0.2"/>
    <row r="678" ht="16.5" customHeight="1" x14ac:dyDescent="0.2"/>
    <row r="679" ht="16.5" customHeight="1" x14ac:dyDescent="0.2"/>
    <row r="680" ht="16.5" customHeight="1" x14ac:dyDescent="0.2"/>
    <row r="681" ht="16.5" customHeight="1" x14ac:dyDescent="0.2"/>
    <row r="682" ht="16.5" customHeight="1" x14ac:dyDescent="0.2"/>
    <row r="683" ht="16.5" customHeight="1" x14ac:dyDescent="0.2"/>
    <row r="684" ht="16.5" customHeight="1" x14ac:dyDescent="0.2"/>
    <row r="685" ht="16.5" customHeight="1" x14ac:dyDescent="0.2"/>
    <row r="686" ht="16.5" customHeight="1" x14ac:dyDescent="0.2"/>
    <row r="687" ht="16.5" customHeight="1" x14ac:dyDescent="0.2"/>
    <row r="688" ht="16.5" customHeight="1" x14ac:dyDescent="0.2"/>
    <row r="689" ht="16.5" customHeight="1" x14ac:dyDescent="0.2"/>
    <row r="690" ht="16.5" customHeight="1" x14ac:dyDescent="0.2"/>
    <row r="691" ht="16.5" customHeight="1" x14ac:dyDescent="0.2"/>
    <row r="692" ht="16.5" customHeight="1" x14ac:dyDescent="0.2"/>
    <row r="693" ht="16.5" customHeight="1" x14ac:dyDescent="0.2"/>
    <row r="694" ht="16.5" customHeight="1" x14ac:dyDescent="0.2"/>
    <row r="695" ht="16.5" customHeight="1" x14ac:dyDescent="0.2"/>
    <row r="696" ht="16.5" customHeight="1" x14ac:dyDescent="0.2"/>
    <row r="697" ht="16.5" customHeight="1" x14ac:dyDescent="0.2"/>
    <row r="698" ht="16.5" customHeight="1" x14ac:dyDescent="0.2"/>
    <row r="699" ht="16.5" customHeight="1" x14ac:dyDescent="0.2"/>
    <row r="700" ht="16.5" customHeight="1" x14ac:dyDescent="0.2"/>
    <row r="701" ht="16.5" customHeight="1" x14ac:dyDescent="0.2"/>
    <row r="702" ht="16.5" customHeight="1" x14ac:dyDescent="0.2"/>
    <row r="703" ht="16.5" customHeight="1" x14ac:dyDescent="0.2"/>
    <row r="704" ht="16.5" customHeight="1" x14ac:dyDescent="0.2"/>
    <row r="705" ht="16.5" customHeight="1" x14ac:dyDescent="0.2"/>
    <row r="706" ht="16.5" customHeight="1" x14ac:dyDescent="0.2"/>
    <row r="707" ht="16.5" customHeight="1" x14ac:dyDescent="0.2"/>
    <row r="708" ht="16.5" customHeight="1" x14ac:dyDescent="0.2"/>
    <row r="709" ht="16.5" customHeight="1" x14ac:dyDescent="0.2"/>
    <row r="710" ht="16.5" customHeight="1" x14ac:dyDescent="0.2"/>
    <row r="711" ht="16.5" customHeight="1" x14ac:dyDescent="0.2"/>
    <row r="712" ht="16.5" customHeight="1" x14ac:dyDescent="0.2"/>
    <row r="713" ht="16.5" customHeight="1" x14ac:dyDescent="0.2"/>
    <row r="714" ht="16.5" customHeight="1" x14ac:dyDescent="0.2"/>
    <row r="715" ht="16.5" customHeight="1" x14ac:dyDescent="0.2"/>
    <row r="716" ht="16.5" customHeight="1" x14ac:dyDescent="0.2"/>
    <row r="717" ht="16.5" customHeight="1" x14ac:dyDescent="0.2"/>
    <row r="718" ht="16.5" customHeight="1" x14ac:dyDescent="0.2"/>
    <row r="719" ht="16.5" customHeight="1" x14ac:dyDescent="0.2"/>
    <row r="720" ht="16.5" customHeight="1" x14ac:dyDescent="0.2"/>
    <row r="721" ht="16.5" customHeight="1" x14ac:dyDescent="0.2"/>
    <row r="722" ht="16.5" customHeight="1" x14ac:dyDescent="0.2"/>
    <row r="723" ht="16.5" customHeight="1" x14ac:dyDescent="0.2"/>
    <row r="724" ht="16.5" customHeight="1" x14ac:dyDescent="0.2"/>
    <row r="725" ht="16.5" customHeight="1" x14ac:dyDescent="0.2"/>
    <row r="726" ht="16.5" customHeight="1" x14ac:dyDescent="0.2"/>
    <row r="727" ht="16.5" customHeight="1" x14ac:dyDescent="0.2"/>
    <row r="728" ht="16.5" customHeight="1" x14ac:dyDescent="0.2"/>
    <row r="729" ht="16.5" customHeight="1" x14ac:dyDescent="0.2"/>
    <row r="730" ht="16.5" customHeight="1" x14ac:dyDescent="0.2"/>
    <row r="731" ht="16.5" customHeight="1" x14ac:dyDescent="0.2"/>
    <row r="732" ht="16.5" customHeight="1" x14ac:dyDescent="0.2"/>
    <row r="733" ht="16.5" customHeight="1" x14ac:dyDescent="0.2"/>
    <row r="734" ht="16.5" customHeight="1" x14ac:dyDescent="0.2"/>
    <row r="735" ht="16.5" customHeight="1" x14ac:dyDescent="0.2"/>
    <row r="736" ht="16.5" customHeight="1" x14ac:dyDescent="0.2"/>
    <row r="737" ht="16.5" customHeight="1" x14ac:dyDescent="0.2"/>
    <row r="738" ht="16.5" customHeight="1" x14ac:dyDescent="0.2"/>
    <row r="739" ht="16.5" customHeight="1" x14ac:dyDescent="0.2"/>
    <row r="740" ht="16.5" customHeight="1" x14ac:dyDescent="0.2"/>
    <row r="741" ht="16.5" customHeight="1" x14ac:dyDescent="0.2"/>
    <row r="742" ht="16.5" customHeight="1" x14ac:dyDescent="0.2"/>
    <row r="743" ht="16.5" customHeight="1" x14ac:dyDescent="0.2"/>
    <row r="744" ht="16.5" customHeight="1" x14ac:dyDescent="0.2"/>
    <row r="745" ht="16.5" customHeight="1" x14ac:dyDescent="0.2"/>
    <row r="746" ht="16.5" customHeight="1" x14ac:dyDescent="0.2"/>
    <row r="747" ht="16.5" customHeight="1" x14ac:dyDescent="0.2"/>
    <row r="748" ht="16.5" customHeight="1" x14ac:dyDescent="0.2"/>
    <row r="749" ht="16.5" customHeight="1" x14ac:dyDescent="0.2"/>
    <row r="750" ht="16.5" customHeight="1" x14ac:dyDescent="0.2"/>
    <row r="751" ht="16.5" customHeight="1" x14ac:dyDescent="0.2"/>
    <row r="752" ht="16.5" customHeight="1" x14ac:dyDescent="0.2"/>
    <row r="753" ht="16.5" customHeight="1" x14ac:dyDescent="0.2"/>
    <row r="754" ht="16.5" customHeight="1" x14ac:dyDescent="0.2"/>
    <row r="755" ht="16.5" customHeight="1" x14ac:dyDescent="0.2"/>
    <row r="756" ht="16.5" customHeight="1" x14ac:dyDescent="0.2"/>
    <row r="757" ht="16.5" customHeight="1" x14ac:dyDescent="0.2"/>
    <row r="758" ht="16.5" customHeight="1" x14ac:dyDescent="0.2"/>
    <row r="759" ht="16.5" customHeight="1" x14ac:dyDescent="0.2"/>
    <row r="760" ht="16.5" customHeight="1" x14ac:dyDescent="0.2"/>
    <row r="761" ht="16.5" customHeight="1" x14ac:dyDescent="0.2"/>
    <row r="762" ht="16.5" customHeight="1" x14ac:dyDescent="0.2"/>
    <row r="763" ht="16.5" customHeight="1" x14ac:dyDescent="0.2"/>
    <row r="764" ht="16.5" customHeight="1" x14ac:dyDescent="0.2"/>
    <row r="765" ht="16.5" customHeight="1" x14ac:dyDescent="0.2"/>
    <row r="766" ht="16.5" customHeight="1" x14ac:dyDescent="0.2"/>
    <row r="767" ht="16.5" customHeight="1" x14ac:dyDescent="0.2"/>
    <row r="768" ht="16.5" customHeight="1" x14ac:dyDescent="0.2"/>
    <row r="769" ht="16.5" customHeight="1" x14ac:dyDescent="0.2"/>
    <row r="770" ht="16.5" customHeight="1" x14ac:dyDescent="0.2"/>
    <row r="771" ht="16.5" customHeight="1" x14ac:dyDescent="0.2"/>
    <row r="772" ht="16.5" customHeight="1" x14ac:dyDescent="0.2"/>
    <row r="773" ht="16.5" customHeight="1" x14ac:dyDescent="0.2"/>
    <row r="774" ht="16.5" customHeight="1" x14ac:dyDescent="0.2"/>
    <row r="775" ht="16.5" customHeight="1" x14ac:dyDescent="0.2"/>
    <row r="776" ht="16.5" customHeight="1" x14ac:dyDescent="0.2"/>
    <row r="777" ht="16.5" customHeight="1" x14ac:dyDescent="0.2"/>
    <row r="778" ht="16.5" customHeight="1" x14ac:dyDescent="0.2"/>
    <row r="779" ht="16.5" customHeight="1" x14ac:dyDescent="0.2"/>
    <row r="780" ht="16.5" customHeight="1" x14ac:dyDescent="0.2"/>
    <row r="781" ht="16.5" customHeight="1" x14ac:dyDescent="0.2"/>
    <row r="782" ht="16.5" customHeight="1" x14ac:dyDescent="0.2"/>
    <row r="783" ht="16.5" customHeight="1" x14ac:dyDescent="0.2"/>
    <row r="784" ht="16.5" customHeight="1" x14ac:dyDescent="0.2"/>
    <row r="785" ht="16.5" customHeight="1" x14ac:dyDescent="0.2"/>
    <row r="786" ht="16.5" customHeight="1" x14ac:dyDescent="0.2"/>
    <row r="787" ht="16.5" customHeight="1" x14ac:dyDescent="0.2"/>
    <row r="788" ht="16.5" customHeight="1" x14ac:dyDescent="0.2"/>
    <row r="789" ht="16.5" customHeight="1" x14ac:dyDescent="0.2"/>
    <row r="790" ht="16.5" customHeight="1" x14ac:dyDescent="0.2"/>
    <row r="791" ht="16.5" customHeight="1" x14ac:dyDescent="0.2"/>
    <row r="792" ht="16.5" customHeight="1" x14ac:dyDescent="0.2"/>
    <row r="793" ht="16.5" customHeight="1" x14ac:dyDescent="0.2"/>
    <row r="794" ht="16.5" customHeight="1" x14ac:dyDescent="0.2"/>
    <row r="795" ht="16.5" customHeight="1" x14ac:dyDescent="0.2"/>
    <row r="796" ht="16.5" customHeight="1" x14ac:dyDescent="0.2"/>
    <row r="797" ht="16.5" customHeight="1" x14ac:dyDescent="0.2"/>
    <row r="798" ht="16.5" customHeight="1" x14ac:dyDescent="0.2"/>
    <row r="799" ht="16.5" customHeight="1" x14ac:dyDescent="0.2"/>
    <row r="800" ht="16.5" customHeight="1" x14ac:dyDescent="0.2"/>
    <row r="801" ht="16.5" customHeight="1" x14ac:dyDescent="0.2"/>
    <row r="802" ht="16.5" customHeight="1" x14ac:dyDescent="0.2"/>
    <row r="803" ht="16.5" customHeight="1" x14ac:dyDescent="0.2"/>
    <row r="804" ht="16.5" customHeight="1" x14ac:dyDescent="0.2"/>
    <row r="805" ht="16.5" customHeight="1" x14ac:dyDescent="0.2"/>
    <row r="806" ht="16.5" customHeight="1" x14ac:dyDescent="0.2"/>
    <row r="807" ht="16.5" customHeight="1" x14ac:dyDescent="0.2"/>
    <row r="808" ht="16.5" customHeight="1" x14ac:dyDescent="0.2"/>
    <row r="809" ht="16.5" customHeight="1" x14ac:dyDescent="0.2"/>
    <row r="810" ht="16.5" customHeight="1" x14ac:dyDescent="0.2"/>
    <row r="811" ht="16.5" customHeight="1" x14ac:dyDescent="0.2"/>
    <row r="812" ht="16.5" customHeight="1" x14ac:dyDescent="0.2"/>
    <row r="813" ht="16.5" customHeight="1" x14ac:dyDescent="0.2"/>
    <row r="814" ht="16.5" customHeight="1" x14ac:dyDescent="0.2"/>
    <row r="815" ht="16.5" customHeight="1" x14ac:dyDescent="0.2"/>
    <row r="816" ht="16.5" customHeight="1" x14ac:dyDescent="0.2"/>
    <row r="817" ht="16.5" customHeight="1" x14ac:dyDescent="0.2"/>
    <row r="818" ht="16.5" customHeight="1" x14ac:dyDescent="0.2"/>
    <row r="819" ht="16.5" customHeight="1" x14ac:dyDescent="0.2"/>
    <row r="820" ht="16.5" customHeight="1" x14ac:dyDescent="0.2"/>
    <row r="821" ht="16.5" customHeight="1" x14ac:dyDescent="0.2"/>
    <row r="822" ht="16.5" customHeight="1" x14ac:dyDescent="0.2"/>
    <row r="823" ht="16.5" customHeight="1" x14ac:dyDescent="0.2"/>
    <row r="824" ht="16.5" customHeight="1" x14ac:dyDescent="0.2"/>
    <row r="825" ht="16.5" customHeight="1" x14ac:dyDescent="0.2"/>
    <row r="826" ht="16.5" customHeight="1" x14ac:dyDescent="0.2"/>
    <row r="827" ht="16.5" customHeight="1" x14ac:dyDescent="0.2"/>
    <row r="828" ht="16.5" customHeight="1" x14ac:dyDescent="0.2"/>
    <row r="829" ht="16.5" customHeight="1" x14ac:dyDescent="0.2"/>
    <row r="830" ht="16.5" customHeight="1" x14ac:dyDescent="0.2"/>
    <row r="831" ht="16.5" customHeight="1" x14ac:dyDescent="0.2"/>
    <row r="832" ht="16.5" customHeight="1" x14ac:dyDescent="0.2"/>
    <row r="833" ht="16.5" customHeight="1" x14ac:dyDescent="0.2"/>
    <row r="834" ht="16.5" customHeight="1" x14ac:dyDescent="0.2"/>
    <row r="835" ht="16.5" customHeight="1" x14ac:dyDescent="0.2"/>
    <row r="836" ht="16.5" customHeight="1" x14ac:dyDescent="0.2"/>
    <row r="837" ht="16.5" customHeight="1" x14ac:dyDescent="0.2"/>
    <row r="838" ht="16.5" customHeight="1" x14ac:dyDescent="0.2"/>
    <row r="839" ht="16.5" customHeight="1" x14ac:dyDescent="0.2"/>
    <row r="840" ht="16.5" customHeight="1" x14ac:dyDescent="0.2"/>
    <row r="841" ht="16.5" customHeight="1" x14ac:dyDescent="0.2"/>
    <row r="842" ht="16.5" customHeight="1" x14ac:dyDescent="0.2"/>
    <row r="843" ht="16.5" customHeight="1" x14ac:dyDescent="0.2"/>
    <row r="844" ht="16.5" customHeight="1" x14ac:dyDescent="0.2"/>
    <row r="845" ht="16.5" customHeight="1" x14ac:dyDescent="0.2"/>
    <row r="846" ht="16.5" customHeight="1" x14ac:dyDescent="0.2"/>
    <row r="847" ht="16.5" customHeight="1" x14ac:dyDescent="0.2"/>
    <row r="848" ht="16.5" customHeight="1" x14ac:dyDescent="0.2"/>
    <row r="849" ht="16.5" customHeight="1" x14ac:dyDescent="0.2"/>
    <row r="850" ht="16.5" customHeight="1" x14ac:dyDescent="0.2"/>
    <row r="851" ht="16.5" customHeight="1" x14ac:dyDescent="0.2"/>
    <row r="852" ht="16.5" customHeight="1" x14ac:dyDescent="0.2"/>
    <row r="853" ht="16.5" customHeight="1" x14ac:dyDescent="0.2"/>
    <row r="854" ht="16.5" customHeight="1" x14ac:dyDescent="0.2"/>
    <row r="855" ht="16.5" customHeight="1" x14ac:dyDescent="0.2"/>
    <row r="856" ht="16.5" customHeight="1" x14ac:dyDescent="0.2"/>
    <row r="857" ht="16.5" customHeight="1" x14ac:dyDescent="0.2"/>
    <row r="858" ht="16.5" customHeight="1" x14ac:dyDescent="0.2"/>
    <row r="859" ht="16.5" customHeight="1" x14ac:dyDescent="0.2"/>
    <row r="860" ht="16.5" customHeight="1" x14ac:dyDescent="0.2"/>
    <row r="861" ht="16.5" customHeight="1" x14ac:dyDescent="0.2"/>
    <row r="862" ht="16.5" customHeight="1" x14ac:dyDescent="0.2"/>
    <row r="863" ht="16.5" customHeight="1" x14ac:dyDescent="0.2"/>
    <row r="864" ht="16.5" customHeight="1" x14ac:dyDescent="0.2"/>
    <row r="865" ht="16.5" customHeight="1" x14ac:dyDescent="0.2"/>
    <row r="866" ht="16.5" customHeight="1" x14ac:dyDescent="0.2"/>
    <row r="867" ht="16.5" customHeight="1" x14ac:dyDescent="0.2"/>
    <row r="868" ht="16.5" customHeight="1" x14ac:dyDescent="0.2"/>
    <row r="869" ht="16.5" customHeight="1" x14ac:dyDescent="0.2"/>
    <row r="870" ht="16.5" customHeight="1" x14ac:dyDescent="0.2"/>
    <row r="871" ht="16.5" customHeight="1" x14ac:dyDescent="0.2"/>
    <row r="872" ht="16.5" customHeight="1" x14ac:dyDescent="0.2"/>
    <row r="873" ht="16.5" customHeight="1" x14ac:dyDescent="0.2"/>
    <row r="874" ht="16.5" customHeight="1" x14ac:dyDescent="0.2"/>
    <row r="875" ht="16.5" customHeight="1" x14ac:dyDescent="0.2"/>
    <row r="876" ht="16.5" customHeight="1" x14ac:dyDescent="0.2"/>
    <row r="877" ht="16.5" customHeight="1" x14ac:dyDescent="0.2"/>
    <row r="878" ht="16.5" customHeight="1" x14ac:dyDescent="0.2"/>
    <row r="879" ht="16.5" customHeight="1" x14ac:dyDescent="0.2"/>
    <row r="880" ht="16.5" customHeight="1" x14ac:dyDescent="0.2"/>
    <row r="881" ht="16.5" customHeight="1" x14ac:dyDescent="0.2"/>
    <row r="882" ht="16.5" customHeight="1" x14ac:dyDescent="0.2"/>
    <row r="883" ht="16.5" customHeight="1" x14ac:dyDescent="0.2"/>
    <row r="884" ht="16.5" customHeight="1" x14ac:dyDescent="0.2"/>
    <row r="885" ht="16.5" customHeight="1" x14ac:dyDescent="0.2"/>
    <row r="886" ht="16.5" customHeight="1" x14ac:dyDescent="0.2"/>
    <row r="887" ht="16.5" customHeight="1" x14ac:dyDescent="0.2"/>
    <row r="888" ht="16.5" customHeight="1" x14ac:dyDescent="0.2"/>
    <row r="889" ht="16.5" customHeight="1" x14ac:dyDescent="0.2"/>
    <row r="890" ht="16.5" customHeight="1" x14ac:dyDescent="0.2"/>
    <row r="891" ht="16.5" customHeight="1" x14ac:dyDescent="0.2"/>
    <row r="892" ht="16.5" customHeight="1" x14ac:dyDescent="0.2"/>
    <row r="893" ht="16.5" customHeight="1" x14ac:dyDescent="0.2"/>
    <row r="894" ht="16.5" customHeight="1" x14ac:dyDescent="0.2"/>
    <row r="895" ht="16.5" customHeight="1" x14ac:dyDescent="0.2"/>
    <row r="896" ht="16.5" customHeight="1" x14ac:dyDescent="0.2"/>
    <row r="897" ht="16.5" customHeight="1" x14ac:dyDescent="0.2"/>
    <row r="898" ht="16.5" customHeight="1" x14ac:dyDescent="0.2"/>
    <row r="899" ht="16.5" customHeight="1" x14ac:dyDescent="0.2"/>
    <row r="900" ht="16.5" customHeight="1" x14ac:dyDescent="0.2"/>
    <row r="901" ht="16.5" customHeight="1" x14ac:dyDescent="0.2"/>
    <row r="902" ht="16.5" customHeight="1" x14ac:dyDescent="0.2"/>
    <row r="903" ht="16.5" customHeight="1" x14ac:dyDescent="0.2"/>
    <row r="904" ht="16.5" customHeight="1" x14ac:dyDescent="0.2"/>
    <row r="905" ht="16.5" customHeight="1" x14ac:dyDescent="0.2"/>
    <row r="906" ht="16.5" customHeight="1" x14ac:dyDescent="0.2"/>
  </sheetData>
  <autoFilter ref="B13:AR20" xr:uid="{00000000-0009-0000-0000-000000000000}">
    <filterColumn colId="23" showButton="0"/>
    <filterColumn colId="24" showButton="0"/>
    <filterColumn colId="25" showButton="0"/>
    <filterColumn colId="26" showButton="0"/>
    <filterColumn colId="27" showButton="0"/>
  </autoFilter>
  <mergeCells count="174">
    <mergeCell ref="M20:M22"/>
    <mergeCell ref="M23:M25"/>
    <mergeCell ref="M26:M28"/>
    <mergeCell ref="M32:M34"/>
    <mergeCell ref="M29:M31"/>
    <mergeCell ref="Q18:Q19"/>
    <mergeCell ref="AM18:AM19"/>
    <mergeCell ref="AL15:AL17"/>
    <mergeCell ref="AL18:AL19"/>
    <mergeCell ref="AL32:AL34"/>
    <mergeCell ref="AL29:AL31"/>
    <mergeCell ref="AL26:AL28"/>
    <mergeCell ref="AL23:AL25"/>
    <mergeCell ref="AL20:AL22"/>
    <mergeCell ref="AM20:AM22"/>
    <mergeCell ref="B10:F10"/>
    <mergeCell ref="G10:AM10"/>
    <mergeCell ref="B12:M12"/>
    <mergeCell ref="N12:U12"/>
    <mergeCell ref="V12:AC12"/>
    <mergeCell ref="AF12:AK12"/>
    <mergeCell ref="AM12:AQ12"/>
    <mergeCell ref="B1:G6"/>
    <mergeCell ref="H1:AM6"/>
    <mergeCell ref="AN1:AN2"/>
    <mergeCell ref="AO1:AO2"/>
    <mergeCell ref="B9:F9"/>
    <mergeCell ref="G9:AM9"/>
    <mergeCell ref="B13:B14"/>
    <mergeCell ref="C13:C14"/>
    <mergeCell ref="D13:D14"/>
    <mergeCell ref="E13:E14"/>
    <mergeCell ref="F13:F14"/>
    <mergeCell ref="G13:G14"/>
    <mergeCell ref="H13:H14"/>
    <mergeCell ref="I13:I14"/>
    <mergeCell ref="J13:J14"/>
    <mergeCell ref="AK13:AK14"/>
    <mergeCell ref="R13:S14"/>
    <mergeCell ref="T13:T14"/>
    <mergeCell ref="AR12:AS12"/>
    <mergeCell ref="U13:U14"/>
    <mergeCell ref="V13:V14"/>
    <mergeCell ref="W13:W14"/>
    <mergeCell ref="X13:X14"/>
    <mergeCell ref="K13:K14"/>
    <mergeCell ref="L13:L14"/>
    <mergeCell ref="M13:M14"/>
    <mergeCell ref="N13:O14"/>
    <mergeCell ref="P13:P14"/>
    <mergeCell ref="Q13:Q14"/>
    <mergeCell ref="AR13:AR14"/>
    <mergeCell ref="AS13:AS14"/>
    <mergeCell ref="AM13:AM14"/>
    <mergeCell ref="AN13:AN14"/>
    <mergeCell ref="AO13:AO14"/>
    <mergeCell ref="AP13:AP14"/>
    <mergeCell ref="AQ13:AQ14"/>
    <mergeCell ref="Y13:AD13"/>
    <mergeCell ref="AF13:AF14"/>
    <mergeCell ref="AG13:AG14"/>
    <mergeCell ref="AH13:AH14"/>
    <mergeCell ref="AI13:AI14"/>
    <mergeCell ref="AJ13:AJ14"/>
    <mergeCell ref="AS20:AS22"/>
    <mergeCell ref="B20:B22"/>
    <mergeCell ref="D20:D22"/>
    <mergeCell ref="E20:E22"/>
    <mergeCell ref="F20:F22"/>
    <mergeCell ref="G20:G22"/>
    <mergeCell ref="H20:H22"/>
    <mergeCell ref="AP15:AP17"/>
    <mergeCell ref="AR15:AR17"/>
    <mergeCell ref="AS15:AS17"/>
    <mergeCell ref="D18:D19"/>
    <mergeCell ref="E18:E19"/>
    <mergeCell ref="F18:F19"/>
    <mergeCell ref="G18:G19"/>
    <mergeCell ref="H18:H19"/>
    <mergeCell ref="K15:K17"/>
    <mergeCell ref="L15:L17"/>
    <mergeCell ref="Q15:Q17"/>
    <mergeCell ref="AM15:AM17"/>
    <mergeCell ref="AN15:AN17"/>
    <mergeCell ref="AO15:AO17"/>
    <mergeCell ref="B15:B17"/>
    <mergeCell ref="D15:D17"/>
    <mergeCell ref="E15:E17"/>
    <mergeCell ref="F15:F17"/>
    <mergeCell ref="D23:D25"/>
    <mergeCell ref="E23:E25"/>
    <mergeCell ref="F23:F25"/>
    <mergeCell ref="G23:G25"/>
    <mergeCell ref="I20:I22"/>
    <mergeCell ref="B23:B25"/>
    <mergeCell ref="C23:C24"/>
    <mergeCell ref="J20:J22"/>
    <mergeCell ref="K20:K22"/>
    <mergeCell ref="L20:L22"/>
    <mergeCell ref="Q20:Q22"/>
    <mergeCell ref="G15:G17"/>
    <mergeCell ref="H15:H17"/>
    <mergeCell ref="I15:I17"/>
    <mergeCell ref="J15:J17"/>
    <mergeCell ref="AS23:AS25"/>
    <mergeCell ref="Q23:Q25"/>
    <mergeCell ref="AM23:AM25"/>
    <mergeCell ref="AN23:AN25"/>
    <mergeCell ref="AO23:AO25"/>
    <mergeCell ref="AP23:AP25"/>
    <mergeCell ref="AR23:AR25"/>
    <mergeCell ref="H23:H25"/>
    <mergeCell ref="I23:I25"/>
    <mergeCell ref="J23:J25"/>
    <mergeCell ref="K23:K25"/>
    <mergeCell ref="L23:L25"/>
    <mergeCell ref="M15:M17"/>
    <mergeCell ref="K18:K19"/>
    <mergeCell ref="L18:L19"/>
    <mergeCell ref="M18:M19"/>
    <mergeCell ref="B26:B28"/>
    <mergeCell ref="C26:C27"/>
    <mergeCell ref="D26:D28"/>
    <mergeCell ref="E26:E28"/>
    <mergeCell ref="F26:F28"/>
    <mergeCell ref="G26:G28"/>
    <mergeCell ref="H26:H28"/>
    <mergeCell ref="I26:I28"/>
    <mergeCell ref="J26:J28"/>
    <mergeCell ref="AO26:AO28"/>
    <mergeCell ref="AP26:AP28"/>
    <mergeCell ref="AR26:AR28"/>
    <mergeCell ref="AS26:AS28"/>
    <mergeCell ref="B29:B31"/>
    <mergeCell ref="C29:C30"/>
    <mergeCell ref="D29:D31"/>
    <mergeCell ref="E29:E31"/>
    <mergeCell ref="F29:F31"/>
    <mergeCell ref="G29:G31"/>
    <mergeCell ref="K26:K28"/>
    <mergeCell ref="L26:L28"/>
    <mergeCell ref="Q26:Q28"/>
    <mergeCell ref="AM26:AM28"/>
    <mergeCell ref="AN26:AN28"/>
    <mergeCell ref="AS29:AS31"/>
    <mergeCell ref="Q29:Q31"/>
    <mergeCell ref="AM29:AM31"/>
    <mergeCell ref="AN29:AN31"/>
    <mergeCell ref="AO29:AO31"/>
    <mergeCell ref="AP29:AP31"/>
    <mergeCell ref="AR29:AR31"/>
    <mergeCell ref="H29:H31"/>
    <mergeCell ref="I29:I31"/>
    <mergeCell ref="B32:B34"/>
    <mergeCell ref="C32:C33"/>
    <mergeCell ref="D32:D34"/>
    <mergeCell ref="E32:E34"/>
    <mergeCell ref="F32:F34"/>
    <mergeCell ref="G32:G34"/>
    <mergeCell ref="H32:H34"/>
    <mergeCell ref="I32:I34"/>
    <mergeCell ref="J32:J34"/>
    <mergeCell ref="J29:J31"/>
    <mergeCell ref="K29:K31"/>
    <mergeCell ref="L29:L31"/>
    <mergeCell ref="AO32:AO34"/>
    <mergeCell ref="AP32:AP34"/>
    <mergeCell ref="AR32:AR34"/>
    <mergeCell ref="AS32:AS34"/>
    <mergeCell ref="K32:K34"/>
    <mergeCell ref="L32:L34"/>
    <mergeCell ref="Q32:Q34"/>
    <mergeCell ref="AM32:AM34"/>
    <mergeCell ref="AN32:AN34"/>
  </mergeCells>
  <conditionalFormatting sqref="O15:O34">
    <cfRule type="cellIs" dxfId="67" priority="16" operator="equal">
      <formula>"RARA VEZ"</formula>
    </cfRule>
    <cfRule type="cellIs" dxfId="66" priority="13" operator="equal">
      <formula>"INMINENTE"</formula>
    </cfRule>
    <cfRule type="cellIs" dxfId="65" priority="14" operator="equal">
      <formula>"CASI SEGURO"</formula>
    </cfRule>
    <cfRule type="cellIs" dxfId="64" priority="15" operator="equal">
      <formula>"PROBABLE"</formula>
    </cfRule>
    <cfRule type="cellIs" dxfId="63" priority="17" operator="equal">
      <formula>"IMPROBABLE"</formula>
    </cfRule>
  </conditionalFormatting>
  <conditionalFormatting sqref="R15:R23">
    <cfRule type="containsText" dxfId="62" priority="152" operator="containsText" text="❌">
      <formula>NOT(ISERROR(SEARCH(("❌"),(R15))))</formula>
    </cfRule>
  </conditionalFormatting>
  <conditionalFormatting sqref="R26">
    <cfRule type="containsText" dxfId="61" priority="97" operator="containsText" text="❌">
      <formula>NOT(ISERROR(SEARCH(("❌"),(R26))))</formula>
    </cfRule>
  </conditionalFormatting>
  <conditionalFormatting sqref="R29">
    <cfRule type="containsText" dxfId="60" priority="60" operator="containsText" text="❌">
      <formula>NOT(ISERROR(SEARCH(("❌"),(R29))))</formula>
    </cfRule>
  </conditionalFormatting>
  <conditionalFormatting sqref="R32">
    <cfRule type="containsText" dxfId="59" priority="23" operator="containsText" text="❌">
      <formula>NOT(ISERROR(SEARCH(("❌"),(R32))))</formula>
    </cfRule>
  </conditionalFormatting>
  <conditionalFormatting sqref="S15:S34">
    <cfRule type="cellIs" dxfId="58" priority="18" operator="equal">
      <formula>"CATASTROFICO"</formula>
    </cfRule>
    <cfRule type="cellIs" dxfId="57" priority="19" operator="equal">
      <formula>"MAYOR"</formula>
    </cfRule>
    <cfRule type="cellIs" dxfId="56" priority="20" operator="equal">
      <formula>"MODERADO"</formula>
    </cfRule>
    <cfRule type="cellIs" dxfId="55" priority="21" operator="equal">
      <formula>"MENOR"</formula>
    </cfRule>
    <cfRule type="cellIs" dxfId="54" priority="22" operator="equal">
      <formula>"LEVE"</formula>
    </cfRule>
  </conditionalFormatting>
  <conditionalFormatting sqref="U15:U34">
    <cfRule type="cellIs" dxfId="53" priority="27" operator="equal">
      <formula>"Bajo"</formula>
    </cfRule>
    <cfRule type="cellIs" dxfId="52" priority="24" operator="equal">
      <formula>"Extremo"</formula>
    </cfRule>
    <cfRule type="cellIs" dxfId="51" priority="25" operator="equal">
      <formula>"Alto"</formula>
    </cfRule>
    <cfRule type="cellIs" dxfId="50" priority="26" operator="equal">
      <formula>"Moderado"</formula>
    </cfRule>
  </conditionalFormatting>
  <conditionalFormatting sqref="AG15:AG35">
    <cfRule type="cellIs" dxfId="49" priority="29" operator="equal">
      <formula>"PROBABLE"</formula>
    </cfRule>
    <cfRule type="cellIs" dxfId="48" priority="30" operator="equal">
      <formula>"CASI SEGURO"</formula>
    </cfRule>
    <cfRule type="cellIs" dxfId="47" priority="31" operator="equal">
      <formula>"RARA VEZ"</formula>
    </cfRule>
    <cfRule type="cellIs" dxfId="46" priority="32" operator="equal">
      <formula>"IMPROBABLE"</formula>
    </cfRule>
    <cfRule type="cellIs" dxfId="45" priority="28" operator="equal">
      <formula>"INMINENTE"</formula>
    </cfRule>
  </conditionalFormatting>
  <conditionalFormatting sqref="AI15:AI34">
    <cfRule type="cellIs" dxfId="44" priority="35" operator="equal">
      <formula>"Catastrófico"</formula>
    </cfRule>
    <cfRule type="cellIs" dxfId="43" priority="36" operator="equal">
      <formula>"Mayor"</formula>
    </cfRule>
    <cfRule type="cellIs" dxfId="42" priority="39" operator="equal">
      <formula>"Leve"</formula>
    </cfRule>
    <cfRule type="cellIs" dxfId="41" priority="38" operator="equal">
      <formula>"Menor"</formula>
    </cfRule>
    <cfRule type="cellIs" dxfId="40" priority="37" operator="equal">
      <formula>"Moderado"</formula>
    </cfRule>
  </conditionalFormatting>
  <conditionalFormatting sqref="AK15:AL15 AK16:AK17 AK18:AL18 AK19 AK20:AL20 AK21:AK22 AK23:AL23 AK24:AK25 AK26:AL26 AK27:AK28 AK29:AL29 AK30:AK31 AK32:AL32 AK33:AK34">
    <cfRule type="cellIs" dxfId="39" priority="33" operator="equal">
      <formula>"Moderado"</formula>
    </cfRule>
    <cfRule type="cellIs" dxfId="38" priority="34" operator="equal">
      <formula>"Bajo"</formula>
    </cfRule>
    <cfRule type="cellIs" dxfId="37" priority="40" operator="equal">
      <formula>"Extremo"</formula>
    </cfRule>
    <cfRule type="cellIs" dxfId="36" priority="41" operator="equal">
      <formula>"Alto"</formula>
    </cfRule>
  </conditionalFormatting>
  <conditionalFormatting sqref="AR18:AR23">
    <cfRule type="cellIs" dxfId="35" priority="143" operator="equal">
      <formula>"Completo"</formula>
    </cfRule>
    <cfRule type="cellIs" dxfId="34" priority="145" operator="equal">
      <formula>"No iniciado"</formula>
    </cfRule>
    <cfRule type="cellIs" dxfId="33" priority="146" operator="equal">
      <formula>"Atrasado"</formula>
    </cfRule>
  </conditionalFormatting>
  <conditionalFormatting sqref="AR15:AS15">
    <cfRule type="cellIs" dxfId="32" priority="164" operator="equal">
      <formula>"Atrasado"</formula>
    </cfRule>
    <cfRule type="cellIs" dxfId="31" priority="161" operator="equal">
      <formula>"Completo"</formula>
    </cfRule>
    <cfRule type="cellIs" dxfId="30" priority="163" operator="equal">
      <formula>"No iniciado"</formula>
    </cfRule>
  </conditionalFormatting>
  <conditionalFormatting sqref="AR26:AS26">
    <cfRule type="cellIs" dxfId="29" priority="82" operator="equal">
      <formula>"Atrasado"</formula>
    </cfRule>
    <cfRule type="cellIs" dxfId="28" priority="79" operator="equal">
      <formula>"Completo"</formula>
    </cfRule>
    <cfRule type="cellIs" dxfId="27" priority="81" operator="equal">
      <formula>"No iniciado"</formula>
    </cfRule>
  </conditionalFormatting>
  <conditionalFormatting sqref="AR29:AS29">
    <cfRule type="cellIs" dxfId="26" priority="42" operator="equal">
      <formula>"Completo"</formula>
    </cfRule>
    <cfRule type="cellIs" dxfId="25" priority="44" operator="equal">
      <formula>"No iniciado"</formula>
    </cfRule>
    <cfRule type="cellIs" dxfId="24" priority="45" operator="equal">
      <formula>"Atrasado"</formula>
    </cfRule>
  </conditionalFormatting>
  <conditionalFormatting sqref="AR32:AS32">
    <cfRule type="cellIs" dxfId="23" priority="5" operator="equal">
      <formula>"Completo"</formula>
    </cfRule>
    <cfRule type="cellIs" dxfId="22" priority="7" operator="equal">
      <formula>"No iniciado"</formula>
    </cfRule>
    <cfRule type="cellIs" dxfId="21" priority="8" operator="equal">
      <formula>"Atrasado"</formula>
    </cfRule>
  </conditionalFormatting>
  <conditionalFormatting sqref="AS18:AS20">
    <cfRule type="cellIs" dxfId="20" priority="118" operator="equal">
      <formula>"No iniciado"</formula>
    </cfRule>
    <cfRule type="cellIs" dxfId="19" priority="119" operator="equal">
      <formula>"Atrasado"</formula>
    </cfRule>
    <cfRule type="cellIs" dxfId="18" priority="116" operator="equal">
      <formula>"Completo"</formula>
    </cfRule>
  </conditionalFormatting>
  <conditionalFormatting sqref="AS23">
    <cfRule type="cellIs" dxfId="17" priority="155" operator="equal">
      <formula>"No iniciado"</formula>
    </cfRule>
    <cfRule type="cellIs" dxfId="16" priority="156" operator="equal">
      <formula>"Atrasado"</formula>
    </cfRule>
    <cfRule type="cellIs" dxfId="15" priority="153" operator="equal">
      <formula>"Completo"</formula>
    </cfRule>
  </conditionalFormatting>
  <dataValidations count="1">
    <dataValidation allowBlank="1" showInputMessage="1" showErrorMessage="1" error="Recuerde que las acciones se generan bajo la medida de mitigar el riesgo" sqref="AN15:AP15 AN18:AP20" xr:uid="{8F67B71F-271D-4F6B-9494-C2A9F8D2CE72}"/>
  </dataValidations>
  <pageMargins left="0.7" right="0.7" top="0.75" bottom="0.7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44" operator="containsText" id="{E0F51DBA-2C76-409A-BD38-872C68A9959C}">
            <xm:f>NOT(ISERROR(SEARCH("En desarrollo",AR18)))</xm:f>
            <xm:f>"En desarrollo"</xm:f>
            <x14:dxf>
              <fill>
                <patternFill>
                  <bgColor rgb="FFFFFF00"/>
                </patternFill>
              </fill>
            </x14:dxf>
          </x14:cfRule>
          <xm:sqref>AR18:AR23</xm:sqref>
        </x14:conditionalFormatting>
        <x14:conditionalFormatting xmlns:xm="http://schemas.microsoft.com/office/excel/2006/main">
          <x14:cfRule type="containsText" priority="162" operator="containsText" id="{BC0AB326-1BAC-4757-B940-F0004EC0C2ED}">
            <xm:f>NOT(ISERROR(SEARCH("En desarrollo",AR15)))</xm:f>
            <xm:f>"En desarrollo"</xm:f>
            <x14:dxf>
              <fill>
                <patternFill>
                  <bgColor rgb="FFFFFF00"/>
                </patternFill>
              </fill>
            </x14:dxf>
          </x14:cfRule>
          <xm:sqref>AR15:AS15</xm:sqref>
        </x14:conditionalFormatting>
        <x14:conditionalFormatting xmlns:xm="http://schemas.microsoft.com/office/excel/2006/main">
          <x14:cfRule type="containsText" priority="80" operator="containsText" id="{5010382D-1EA2-49D1-BC0D-10BD0A006317}">
            <xm:f>NOT(ISERROR(SEARCH("En desarrollo",AR26)))</xm:f>
            <xm:f>"En desarrollo"</xm:f>
            <x14:dxf>
              <fill>
                <patternFill>
                  <bgColor rgb="FFFFFF00"/>
                </patternFill>
              </fill>
            </x14:dxf>
          </x14:cfRule>
          <xm:sqref>AR26:AS26</xm:sqref>
        </x14:conditionalFormatting>
        <x14:conditionalFormatting xmlns:xm="http://schemas.microsoft.com/office/excel/2006/main">
          <x14:cfRule type="containsText" priority="43" operator="containsText" id="{C40ACD0F-11B5-4E40-9993-30A1DB69120C}">
            <xm:f>NOT(ISERROR(SEARCH("En desarrollo",AR29)))</xm:f>
            <xm:f>"En desarrollo"</xm:f>
            <x14:dxf>
              <fill>
                <patternFill>
                  <bgColor rgb="FFFFFF00"/>
                </patternFill>
              </fill>
            </x14:dxf>
          </x14:cfRule>
          <xm:sqref>AR29:AS29</xm:sqref>
        </x14:conditionalFormatting>
        <x14:conditionalFormatting xmlns:xm="http://schemas.microsoft.com/office/excel/2006/main">
          <x14:cfRule type="containsText" priority="6" operator="containsText" id="{EE7A1530-BE29-45F4-841A-8541ABF86EF7}">
            <xm:f>NOT(ISERROR(SEARCH("En desarrollo",AR32)))</xm:f>
            <xm:f>"En desarrollo"</xm:f>
            <x14:dxf>
              <fill>
                <patternFill>
                  <bgColor rgb="FFFFFF00"/>
                </patternFill>
              </fill>
            </x14:dxf>
          </x14:cfRule>
          <xm:sqref>AR32:AS32</xm:sqref>
        </x14:conditionalFormatting>
        <x14:conditionalFormatting xmlns:xm="http://schemas.microsoft.com/office/excel/2006/main">
          <x14:cfRule type="containsText" priority="117" operator="containsText" id="{1AF6E818-4EC8-4A85-BBF7-23F45E9C38B3}">
            <xm:f>NOT(ISERROR(SEARCH("En desarrollo",AS18)))</xm:f>
            <xm:f>"En desarrollo"</xm:f>
            <x14:dxf>
              <fill>
                <patternFill>
                  <bgColor rgb="FFFFFF00"/>
                </patternFill>
              </fill>
            </x14:dxf>
          </x14:cfRule>
          <xm:sqref>AS18:AS20</xm:sqref>
        </x14:conditionalFormatting>
        <x14:conditionalFormatting xmlns:xm="http://schemas.microsoft.com/office/excel/2006/main">
          <x14:cfRule type="containsText" priority="154" operator="containsText" id="{F6DADCFE-212C-4D2B-8200-119569EB4C0A}">
            <xm:f>NOT(ISERROR(SEARCH("En desarrollo",AS23)))</xm:f>
            <xm:f>"En desarrollo"</xm:f>
            <x14:dxf>
              <fill>
                <patternFill>
                  <bgColor rgb="FFFFFF00"/>
                </patternFill>
              </fill>
            </x14:dxf>
          </x14:cfRule>
          <xm:sqref>AS23</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50071049-3170-4787-971B-3A833EDAEBFC}">
          <x14:formula1>
            <xm:f>'Tabla probabilidad'!$C$51:$C$57</xm:f>
          </x14:formula1>
          <xm:sqref>G15 G18 G20 G23 G26 G29 G32</xm:sqref>
        </x14:dataValidation>
        <x14:dataValidation type="list" allowBlank="1" showInputMessage="1" showErrorMessage="1" xr:uid="{6A032614-0921-48C6-A9C1-63C6CFE56965}">
          <x14:formula1>
            <xm:f>'Tabla probabilidad'!$C$39:$C$42</xm:f>
          </x14:formula1>
          <xm:sqref>K15 K18 K20 K23 K26:L26 K29 K32</xm:sqref>
        </x14:dataValidation>
        <x14:dataValidation type="list" allowBlank="1" showInputMessage="1" showErrorMessage="1" xr:uid="{E761A442-E307-48C6-B086-938BE65AA221}">
          <x14:formula1>
            <xm:f>'Tabla probabilidad'!$D$39:$D$48</xm:f>
          </x14:formula1>
          <xm:sqref>L15 L18 L20 L23 L29 L32</xm:sqref>
        </x14:dataValidation>
        <x14:dataValidation type="list" allowBlank="1" showInputMessage="1" showErrorMessage="1" xr:uid="{0FFAC1A9-B233-48E1-BF5F-164AE0E92322}">
          <x14:formula1>
            <xm:f>'Tabla probabilidad'!$G$39:$G$60</xm:f>
          </x14:formula1>
          <xm:sqref>M15 M18 M20 M23 M26 M29 M32</xm:sqref>
        </x14:dataValidation>
        <x14:dataValidation type="list" allowBlank="1" showInputMessage="1" showErrorMessage="1" xr:uid="{DC6CEE17-AA34-4491-B3C6-DAFD483CD3F9}">
          <x14:formula1>
            <xm:f>'Tratamiento del riesgo'!$C$5:$C$8</xm:f>
          </x14:formula1>
          <xm:sqref>AM32 AM29 AM26 AM18 AM15 AM20 AM23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998"/>
  <sheetViews>
    <sheetView topLeftCell="B44" zoomScaleNormal="100" workbookViewId="0">
      <selection activeCell="G45" sqref="G45"/>
    </sheetView>
  </sheetViews>
  <sheetFormatPr baseColWidth="10" defaultColWidth="12.625" defaultRowHeight="15" customHeight="1" x14ac:dyDescent="0.2"/>
  <cols>
    <col min="1" max="1" width="12.625" style="68"/>
    <col min="2" max="2" width="4" customWidth="1"/>
    <col min="3" max="3" width="26.5" customWidth="1"/>
    <col min="4" max="4" width="61.375" customWidth="1"/>
    <col min="5" max="5" width="26.125" customWidth="1"/>
    <col min="6" max="6" width="25.5" customWidth="1"/>
    <col min="7" max="7" width="74.125" customWidth="1"/>
    <col min="8" max="27" width="9.375" customWidth="1"/>
  </cols>
  <sheetData>
    <row r="1" spans="2:25" ht="23.25" x14ac:dyDescent="0.25">
      <c r="B1" s="1"/>
      <c r="C1" s="2038" t="s">
        <v>25</v>
      </c>
      <c r="D1" s="2039"/>
      <c r="E1" s="2039"/>
      <c r="F1" s="1"/>
      <c r="G1" s="1"/>
      <c r="H1" s="1"/>
      <c r="I1" s="1"/>
      <c r="J1" s="1"/>
      <c r="K1" s="1"/>
      <c r="L1" s="1"/>
      <c r="M1" s="1"/>
      <c r="N1" s="1"/>
      <c r="O1" s="1"/>
      <c r="P1" s="1"/>
      <c r="Q1" s="1"/>
      <c r="R1" s="1"/>
      <c r="S1" s="1"/>
      <c r="T1" s="1"/>
      <c r="U1" s="1"/>
      <c r="V1" s="1"/>
      <c r="W1" s="1"/>
      <c r="X1" s="1"/>
      <c r="Y1" s="1"/>
    </row>
    <row r="2" spans="2:25" x14ac:dyDescent="0.25">
      <c r="B2" s="1"/>
      <c r="C2" s="1"/>
      <c r="D2" s="1"/>
      <c r="E2" s="1"/>
      <c r="F2" s="1"/>
      <c r="G2" s="1"/>
      <c r="H2" s="1"/>
      <c r="I2" s="1"/>
      <c r="J2" s="1"/>
      <c r="K2" s="1"/>
      <c r="L2" s="1"/>
      <c r="M2" s="1"/>
      <c r="N2" s="1"/>
      <c r="O2" s="1"/>
      <c r="P2" s="1"/>
      <c r="Q2" s="1"/>
      <c r="R2" s="1"/>
      <c r="S2" s="1"/>
      <c r="T2" s="1"/>
      <c r="U2" s="1"/>
      <c r="V2" s="1"/>
      <c r="W2" s="1"/>
      <c r="X2" s="1"/>
      <c r="Y2" s="1"/>
    </row>
    <row r="3" spans="2:25" ht="25.5" x14ac:dyDescent="0.25">
      <c r="B3" s="1"/>
      <c r="C3" s="40"/>
      <c r="D3" s="97" t="s">
        <v>26</v>
      </c>
      <c r="E3" s="97" t="s">
        <v>209</v>
      </c>
      <c r="F3" s="1"/>
      <c r="G3" s="1"/>
      <c r="H3" s="1"/>
      <c r="I3" s="1"/>
      <c r="J3" s="1"/>
      <c r="K3" s="1"/>
      <c r="L3" s="1"/>
      <c r="M3" s="1"/>
      <c r="N3" s="1"/>
      <c r="O3" s="1"/>
      <c r="P3" s="1"/>
      <c r="Q3" s="1"/>
      <c r="R3" s="1"/>
      <c r="S3" s="1"/>
      <c r="T3" s="1"/>
      <c r="U3" s="1"/>
      <c r="V3" s="1"/>
      <c r="W3" s="1"/>
      <c r="X3" s="1"/>
      <c r="Y3" s="1"/>
    </row>
    <row r="4" spans="2:25" ht="51.75" customHeight="1" x14ac:dyDescent="0.25">
      <c r="B4" s="92">
        <v>1</v>
      </c>
      <c r="C4" s="85" t="s">
        <v>27</v>
      </c>
      <c r="D4" s="86" t="s">
        <v>28</v>
      </c>
      <c r="E4" s="87">
        <v>0.2</v>
      </c>
      <c r="F4" s="1"/>
      <c r="G4" s="1"/>
      <c r="H4" s="1"/>
      <c r="I4" s="1"/>
      <c r="J4" s="1"/>
      <c r="K4" s="1"/>
      <c r="L4" s="1"/>
      <c r="M4" s="1"/>
      <c r="N4" s="1"/>
      <c r="O4" s="1"/>
      <c r="P4" s="1"/>
      <c r="Q4" s="1"/>
      <c r="R4" s="1"/>
      <c r="S4" s="1"/>
      <c r="T4" s="1"/>
      <c r="U4" s="1"/>
      <c r="V4" s="1"/>
      <c r="W4" s="1"/>
      <c r="X4" s="1"/>
      <c r="Y4" s="1"/>
    </row>
    <row r="5" spans="2:25" ht="51" x14ac:dyDescent="0.25">
      <c r="B5" s="93">
        <v>2</v>
      </c>
      <c r="C5" s="88" t="s">
        <v>29</v>
      </c>
      <c r="D5" s="86" t="s">
        <v>30</v>
      </c>
      <c r="E5" s="87">
        <v>0.4</v>
      </c>
      <c r="F5" s="1"/>
      <c r="G5" s="1"/>
      <c r="H5" s="1"/>
      <c r="I5" s="1"/>
      <c r="J5" s="1"/>
      <c r="K5" s="1"/>
      <c r="L5" s="1"/>
      <c r="M5" s="1"/>
      <c r="N5" s="1"/>
      <c r="O5" s="1"/>
      <c r="P5" s="1"/>
      <c r="Q5" s="1"/>
      <c r="R5" s="1"/>
      <c r="S5" s="1"/>
      <c r="T5" s="1"/>
      <c r="U5" s="1"/>
      <c r="V5" s="1"/>
      <c r="W5" s="1"/>
      <c r="X5" s="1"/>
      <c r="Y5" s="1"/>
    </row>
    <row r="6" spans="2:25" ht="51" x14ac:dyDescent="0.25">
      <c r="B6" s="94">
        <v>3</v>
      </c>
      <c r="C6" s="89" t="s">
        <v>31</v>
      </c>
      <c r="D6" s="86" t="s">
        <v>32</v>
      </c>
      <c r="E6" s="87">
        <v>0.6</v>
      </c>
      <c r="F6" s="1"/>
      <c r="G6" s="1"/>
      <c r="H6" s="1"/>
      <c r="I6" s="1"/>
      <c r="J6" s="1"/>
      <c r="K6" s="1"/>
      <c r="L6" s="1"/>
      <c r="M6" s="1"/>
      <c r="N6" s="1"/>
      <c r="O6" s="1"/>
      <c r="P6" s="1"/>
      <c r="Q6" s="1"/>
      <c r="R6" s="1"/>
      <c r="S6" s="1"/>
      <c r="T6" s="1"/>
      <c r="U6" s="1"/>
      <c r="V6" s="1"/>
      <c r="W6" s="1"/>
      <c r="X6" s="1"/>
      <c r="Y6" s="1"/>
    </row>
    <row r="7" spans="2:25" ht="76.5" x14ac:dyDescent="0.25">
      <c r="B7" s="95">
        <v>4</v>
      </c>
      <c r="C7" s="90" t="s">
        <v>33</v>
      </c>
      <c r="D7" s="86" t="s">
        <v>34</v>
      </c>
      <c r="E7" s="87">
        <v>0.8</v>
      </c>
      <c r="F7" s="1"/>
      <c r="G7" s="1"/>
      <c r="H7" s="1"/>
      <c r="I7" s="1"/>
      <c r="J7" s="1"/>
      <c r="K7" s="1"/>
      <c r="L7" s="1"/>
      <c r="M7" s="1"/>
      <c r="N7" s="1"/>
      <c r="O7" s="1"/>
      <c r="P7" s="1"/>
      <c r="Q7" s="1"/>
      <c r="R7" s="1"/>
      <c r="S7" s="1"/>
      <c r="T7" s="1"/>
      <c r="U7" s="1"/>
      <c r="V7" s="1"/>
      <c r="W7" s="1"/>
      <c r="X7" s="1"/>
      <c r="Y7" s="1"/>
    </row>
    <row r="8" spans="2:25" ht="51" x14ac:dyDescent="0.25">
      <c r="B8" s="96">
        <v>5</v>
      </c>
      <c r="C8" s="91" t="s">
        <v>35</v>
      </c>
      <c r="D8" s="86" t="s">
        <v>36</v>
      </c>
      <c r="E8" s="87">
        <v>1</v>
      </c>
      <c r="F8" s="1"/>
      <c r="G8" s="1"/>
      <c r="H8" s="1"/>
      <c r="I8" s="1"/>
      <c r="J8" s="1"/>
      <c r="K8" s="1"/>
      <c r="L8" s="1"/>
      <c r="M8" s="1"/>
      <c r="N8" s="1"/>
      <c r="O8" s="1"/>
      <c r="P8" s="1"/>
      <c r="Q8" s="1"/>
      <c r="R8" s="1"/>
      <c r="S8" s="1"/>
      <c r="T8" s="1"/>
      <c r="U8" s="1"/>
      <c r="V8" s="1"/>
      <c r="W8" s="1"/>
      <c r="X8" s="1"/>
      <c r="Y8" s="1"/>
    </row>
    <row r="9" spans="2:25" ht="16.5" customHeight="1" x14ac:dyDescent="0.25">
      <c r="B9" s="1"/>
      <c r="C9" s="1"/>
      <c r="D9" s="1"/>
      <c r="E9" s="1"/>
      <c r="F9" s="1"/>
      <c r="G9" s="1"/>
      <c r="H9" s="1"/>
      <c r="I9" s="1"/>
      <c r="J9" s="1"/>
      <c r="K9" s="1"/>
      <c r="L9" s="1"/>
      <c r="M9" s="1"/>
      <c r="N9" s="1"/>
      <c r="O9" s="1"/>
      <c r="P9" s="1"/>
      <c r="Q9" s="1"/>
      <c r="R9" s="1"/>
      <c r="S9" s="1"/>
      <c r="T9" s="1"/>
      <c r="U9" s="1"/>
      <c r="V9" s="1"/>
      <c r="W9" s="1"/>
      <c r="X9" s="1"/>
      <c r="Y9" s="1"/>
    </row>
    <row r="10" spans="2:25" ht="17.25" customHeight="1" x14ac:dyDescent="0.25">
      <c r="B10" s="1"/>
      <c r="C10" s="41"/>
      <c r="D10" s="1"/>
      <c r="E10" s="1"/>
      <c r="F10" s="1"/>
      <c r="G10" s="1"/>
      <c r="H10" s="1"/>
      <c r="I10" s="1"/>
      <c r="J10" s="1"/>
      <c r="K10" s="1"/>
      <c r="L10" s="1"/>
      <c r="M10" s="1"/>
      <c r="N10" s="1"/>
      <c r="O10" s="1"/>
      <c r="P10" s="1"/>
      <c r="Q10" s="1"/>
      <c r="R10" s="1"/>
      <c r="S10" s="1"/>
      <c r="T10" s="1"/>
      <c r="U10" s="1"/>
      <c r="V10" s="1"/>
      <c r="W10" s="1"/>
      <c r="X10" s="1"/>
      <c r="Y10" s="1"/>
    </row>
    <row r="11" spans="2:25" ht="16.5" customHeight="1" x14ac:dyDescent="0.25">
      <c r="B11" s="1"/>
      <c r="C11" s="1"/>
      <c r="D11" s="1"/>
      <c r="E11" s="1"/>
      <c r="F11" s="1"/>
      <c r="G11" s="1"/>
      <c r="H11" s="1"/>
      <c r="I11" s="1"/>
      <c r="J11" s="1"/>
      <c r="K11" s="1"/>
      <c r="L11" s="1"/>
      <c r="M11" s="1"/>
      <c r="N11" s="1"/>
      <c r="O11" s="1"/>
      <c r="P11" s="1"/>
      <c r="Q11" s="1"/>
      <c r="R11" s="1"/>
      <c r="S11" s="1"/>
      <c r="T11" s="1"/>
      <c r="U11" s="1"/>
      <c r="V11" s="1"/>
      <c r="W11" s="1"/>
      <c r="X11" s="1"/>
      <c r="Y11" s="1"/>
    </row>
    <row r="12" spans="2:25" ht="16.5" customHeight="1" x14ac:dyDescent="0.25">
      <c r="B12" s="1"/>
      <c r="C12" s="1"/>
      <c r="D12" s="1"/>
      <c r="E12" s="1"/>
      <c r="F12" s="1"/>
      <c r="G12" s="1"/>
      <c r="H12" s="1"/>
      <c r="I12" s="1"/>
      <c r="J12" s="1"/>
      <c r="K12" s="1"/>
      <c r="L12" s="1"/>
      <c r="M12" s="1"/>
      <c r="N12" s="1"/>
      <c r="O12" s="1"/>
      <c r="P12" s="1"/>
      <c r="Q12" s="1"/>
      <c r="R12" s="1"/>
      <c r="S12" s="1"/>
      <c r="T12" s="1"/>
      <c r="U12" s="1"/>
      <c r="V12" s="1"/>
      <c r="W12" s="1"/>
      <c r="X12" s="1"/>
      <c r="Y12" s="1"/>
    </row>
    <row r="13" spans="2:25" x14ac:dyDescent="0.25">
      <c r="B13" s="1"/>
      <c r="C13" s="1"/>
      <c r="D13" s="1"/>
      <c r="E13" s="1"/>
      <c r="F13" s="1"/>
      <c r="G13" s="1"/>
      <c r="H13" s="1"/>
      <c r="I13" s="1"/>
      <c r="J13" s="1"/>
      <c r="K13" s="1"/>
      <c r="L13" s="1"/>
      <c r="M13" s="1"/>
      <c r="N13" s="1"/>
      <c r="O13" s="1"/>
      <c r="P13" s="1"/>
      <c r="Q13" s="1"/>
      <c r="R13" s="1"/>
      <c r="S13" s="1"/>
      <c r="T13" s="1"/>
      <c r="U13" s="1"/>
      <c r="V13" s="1"/>
      <c r="W13" s="1"/>
      <c r="X13" s="1"/>
      <c r="Y13" s="1"/>
    </row>
    <row r="14" spans="2:25" x14ac:dyDescent="0.25">
      <c r="B14" s="1"/>
      <c r="C14" s="1"/>
      <c r="D14" s="1"/>
      <c r="E14" s="1"/>
      <c r="F14" s="1"/>
      <c r="G14" s="1"/>
      <c r="H14" s="1"/>
      <c r="I14" s="1"/>
      <c r="J14" s="1"/>
      <c r="K14" s="1"/>
      <c r="L14" s="1"/>
      <c r="M14" s="1"/>
      <c r="N14" s="1"/>
      <c r="O14" s="1"/>
      <c r="P14" s="1"/>
      <c r="Q14" s="1"/>
      <c r="R14" s="1"/>
      <c r="S14" s="1"/>
      <c r="T14" s="1"/>
      <c r="U14" s="1"/>
      <c r="V14" s="1"/>
      <c r="W14" s="1"/>
      <c r="X14" s="1"/>
      <c r="Y14" s="1"/>
    </row>
    <row r="15" spans="2:25" x14ac:dyDescent="0.25">
      <c r="B15" s="1"/>
      <c r="C15" s="1"/>
      <c r="D15" s="1"/>
      <c r="E15" s="1"/>
      <c r="F15" s="1"/>
      <c r="G15" s="1"/>
      <c r="H15" s="1"/>
      <c r="I15" s="1"/>
      <c r="J15" s="1"/>
      <c r="K15" s="1"/>
      <c r="L15" s="1"/>
      <c r="M15" s="1"/>
      <c r="N15" s="1"/>
      <c r="O15" s="1"/>
      <c r="P15" s="1"/>
      <c r="Q15" s="1"/>
      <c r="R15" s="1"/>
      <c r="S15" s="1"/>
      <c r="T15" s="1"/>
      <c r="U15" s="1"/>
      <c r="V15" s="1"/>
      <c r="W15" s="1"/>
      <c r="X15" s="1"/>
      <c r="Y15" s="1"/>
    </row>
    <row r="16" spans="2:25" x14ac:dyDescent="0.25">
      <c r="B16" s="1"/>
      <c r="C16" s="1"/>
      <c r="D16" s="1"/>
      <c r="E16" s="1"/>
      <c r="F16" s="1"/>
      <c r="G16" s="1"/>
      <c r="H16" s="1"/>
      <c r="I16" s="1"/>
      <c r="J16" s="1"/>
      <c r="K16" s="1"/>
      <c r="L16" s="1"/>
      <c r="M16" s="1"/>
      <c r="N16" s="1"/>
      <c r="O16" s="1"/>
      <c r="P16" s="1"/>
      <c r="Q16" s="1"/>
      <c r="R16" s="1"/>
      <c r="S16" s="1"/>
      <c r="T16" s="1"/>
      <c r="U16" s="1"/>
      <c r="V16" s="1"/>
      <c r="W16" s="1"/>
      <c r="X16" s="1"/>
      <c r="Y16" s="1"/>
    </row>
    <row r="17" spans="2:25" x14ac:dyDescent="0.25">
      <c r="B17" s="1"/>
      <c r="C17" s="1"/>
      <c r="D17" s="1"/>
      <c r="E17" s="1"/>
      <c r="F17" s="1"/>
      <c r="G17" s="1"/>
      <c r="H17" s="1"/>
      <c r="I17" s="1"/>
      <c r="J17" s="1"/>
      <c r="K17" s="1"/>
      <c r="L17" s="1"/>
      <c r="M17" s="1"/>
      <c r="N17" s="1"/>
      <c r="O17" s="1"/>
      <c r="P17" s="1"/>
      <c r="Q17" s="1"/>
      <c r="R17" s="1"/>
      <c r="S17" s="1"/>
      <c r="T17" s="1"/>
      <c r="U17" s="1"/>
      <c r="V17" s="1"/>
      <c r="W17" s="1"/>
      <c r="X17" s="1"/>
      <c r="Y17" s="1"/>
    </row>
    <row r="18" spans="2:25" x14ac:dyDescent="0.25">
      <c r="B18" s="1"/>
      <c r="C18" s="1"/>
      <c r="D18" s="1"/>
      <c r="E18" s="1"/>
      <c r="F18" s="1"/>
      <c r="G18" s="1"/>
      <c r="H18" s="1"/>
      <c r="I18" s="1"/>
      <c r="J18" s="1"/>
      <c r="K18" s="1"/>
      <c r="L18" s="1"/>
      <c r="M18" s="1"/>
      <c r="N18" s="1"/>
      <c r="O18" s="1"/>
      <c r="P18" s="1"/>
      <c r="Q18" s="1"/>
      <c r="R18" s="1"/>
      <c r="S18" s="1"/>
      <c r="T18" s="1"/>
      <c r="U18" s="1"/>
      <c r="V18" s="1"/>
      <c r="W18" s="1"/>
      <c r="X18" s="1"/>
      <c r="Y18" s="1"/>
    </row>
    <row r="19" spans="2:25" x14ac:dyDescent="0.25">
      <c r="B19" s="1"/>
      <c r="C19" s="1"/>
      <c r="D19" s="1"/>
      <c r="E19" s="1"/>
      <c r="F19" s="1"/>
      <c r="G19" s="1"/>
      <c r="H19" s="1"/>
      <c r="I19" s="1"/>
      <c r="J19" s="1"/>
      <c r="K19" s="1"/>
      <c r="L19" s="1"/>
      <c r="M19" s="1"/>
      <c r="N19" s="1"/>
      <c r="O19" s="1"/>
      <c r="P19" s="1"/>
      <c r="Q19" s="1"/>
      <c r="R19" s="1"/>
      <c r="S19" s="1"/>
      <c r="T19" s="1"/>
      <c r="U19" s="1"/>
      <c r="V19" s="1"/>
      <c r="W19" s="1"/>
      <c r="X19" s="1"/>
      <c r="Y19" s="1"/>
    </row>
    <row r="20" spans="2:25" x14ac:dyDescent="0.25">
      <c r="B20" s="1"/>
      <c r="C20" s="1"/>
      <c r="D20" s="1"/>
      <c r="E20" s="1"/>
      <c r="F20" s="1"/>
      <c r="G20" s="1"/>
      <c r="H20" s="1"/>
      <c r="I20" s="1"/>
      <c r="J20" s="1"/>
      <c r="K20" s="1"/>
      <c r="L20" s="1"/>
      <c r="M20" s="1"/>
      <c r="N20" s="1"/>
      <c r="O20" s="1"/>
      <c r="P20" s="1"/>
      <c r="Q20" s="1"/>
      <c r="R20" s="1"/>
      <c r="S20" s="1"/>
      <c r="T20" s="1"/>
      <c r="U20" s="1"/>
      <c r="V20" s="1"/>
      <c r="W20" s="1"/>
      <c r="X20" s="1"/>
      <c r="Y20" s="1"/>
    </row>
    <row r="21" spans="2:25" ht="15.75" customHeight="1" x14ac:dyDescent="0.25">
      <c r="B21" s="1"/>
      <c r="C21" s="1"/>
      <c r="D21" s="1"/>
      <c r="E21" s="1"/>
      <c r="F21" s="1"/>
      <c r="G21" s="1"/>
      <c r="H21" s="1"/>
      <c r="I21" s="1"/>
      <c r="J21" s="1"/>
      <c r="K21" s="1"/>
      <c r="L21" s="1"/>
      <c r="M21" s="1"/>
      <c r="N21" s="1"/>
      <c r="O21" s="1"/>
      <c r="P21" s="1"/>
      <c r="Q21" s="1"/>
      <c r="R21" s="1"/>
      <c r="S21" s="1"/>
      <c r="T21" s="1"/>
      <c r="U21" s="1"/>
      <c r="V21" s="1"/>
      <c r="W21" s="1"/>
      <c r="X21" s="1"/>
      <c r="Y21" s="1"/>
    </row>
    <row r="22" spans="2:25" ht="15.75" customHeight="1" x14ac:dyDescent="0.25">
      <c r="B22" s="1"/>
      <c r="C22" s="1"/>
      <c r="D22" s="1"/>
      <c r="E22" s="1"/>
      <c r="F22" s="1"/>
      <c r="G22" s="1"/>
      <c r="H22" s="1"/>
      <c r="I22" s="1"/>
      <c r="J22" s="1"/>
      <c r="K22" s="1"/>
      <c r="L22" s="1"/>
      <c r="M22" s="1"/>
      <c r="N22" s="1"/>
      <c r="O22" s="1"/>
      <c r="P22" s="1"/>
      <c r="Q22" s="1"/>
      <c r="R22" s="1"/>
      <c r="S22" s="1"/>
      <c r="T22" s="1"/>
      <c r="U22" s="1"/>
      <c r="V22" s="1"/>
      <c r="W22" s="1"/>
      <c r="X22" s="1"/>
      <c r="Y22" s="1"/>
    </row>
    <row r="23" spans="2:25" ht="15.75" customHeight="1" x14ac:dyDescent="0.25">
      <c r="B23" s="1"/>
      <c r="C23" s="1"/>
      <c r="D23" s="1"/>
      <c r="E23" s="1"/>
      <c r="F23" s="1"/>
      <c r="G23" s="1"/>
      <c r="H23" s="1"/>
      <c r="I23" s="1"/>
      <c r="J23" s="1"/>
      <c r="K23" s="1"/>
      <c r="L23" s="1"/>
      <c r="M23" s="1"/>
      <c r="N23" s="1"/>
      <c r="O23" s="1"/>
      <c r="P23" s="1"/>
      <c r="Q23" s="1"/>
      <c r="R23" s="1"/>
      <c r="S23" s="1"/>
      <c r="T23" s="1"/>
      <c r="U23" s="1"/>
      <c r="V23" s="1"/>
      <c r="W23" s="1"/>
      <c r="X23" s="1"/>
      <c r="Y23" s="1"/>
    </row>
    <row r="24" spans="2:25" ht="15.75" customHeight="1" x14ac:dyDescent="0.25">
      <c r="B24" s="1"/>
      <c r="C24" s="1"/>
      <c r="D24" s="1"/>
      <c r="E24" s="1"/>
      <c r="F24" s="1"/>
      <c r="G24" s="1"/>
      <c r="H24" s="1"/>
      <c r="I24" s="1"/>
      <c r="J24" s="1"/>
      <c r="K24" s="1"/>
      <c r="L24" s="1"/>
      <c r="M24" s="1"/>
      <c r="N24" s="1"/>
      <c r="O24" s="1"/>
      <c r="P24" s="1"/>
      <c r="Q24" s="1"/>
      <c r="R24" s="1"/>
      <c r="S24" s="1"/>
      <c r="T24" s="1"/>
      <c r="U24" s="1"/>
      <c r="V24" s="1"/>
      <c r="W24" s="1"/>
      <c r="X24" s="1"/>
      <c r="Y24" s="1"/>
    </row>
    <row r="25" spans="2:25" ht="15.75" customHeight="1" x14ac:dyDescent="0.25">
      <c r="B25" s="1"/>
      <c r="C25" s="1"/>
      <c r="D25" s="1"/>
      <c r="E25" s="1"/>
      <c r="F25" s="1"/>
      <c r="G25" s="1"/>
      <c r="H25" s="1"/>
      <c r="I25" s="1"/>
      <c r="J25" s="1"/>
      <c r="K25" s="1"/>
      <c r="L25" s="1"/>
      <c r="M25" s="1"/>
      <c r="N25" s="1"/>
      <c r="O25" s="1"/>
      <c r="P25" s="1"/>
      <c r="Q25" s="1"/>
      <c r="R25" s="1"/>
      <c r="S25" s="1"/>
      <c r="T25" s="1"/>
      <c r="U25" s="1"/>
      <c r="V25" s="1"/>
      <c r="W25" s="1"/>
      <c r="X25" s="1"/>
      <c r="Y25" s="1"/>
    </row>
    <row r="26" spans="2:25" ht="15.75" customHeight="1" x14ac:dyDescent="0.25">
      <c r="B26" s="1"/>
      <c r="C26" s="1"/>
      <c r="D26" s="1"/>
      <c r="E26" s="1"/>
      <c r="F26" s="1"/>
      <c r="G26" s="1"/>
      <c r="H26" s="1"/>
      <c r="I26" s="1"/>
      <c r="J26" s="1"/>
      <c r="K26" s="1"/>
      <c r="L26" s="1"/>
      <c r="M26" s="1"/>
      <c r="N26" s="1"/>
      <c r="O26" s="1"/>
      <c r="P26" s="1"/>
      <c r="Q26" s="1"/>
      <c r="R26" s="1"/>
      <c r="S26" s="1"/>
      <c r="T26" s="1"/>
      <c r="U26" s="1"/>
      <c r="V26" s="1"/>
      <c r="W26" s="1"/>
      <c r="X26" s="1"/>
      <c r="Y26" s="1"/>
    </row>
    <row r="27" spans="2:25" ht="15.75" customHeight="1" x14ac:dyDescent="0.25">
      <c r="B27" s="1"/>
      <c r="C27" s="1"/>
      <c r="D27" s="1"/>
      <c r="E27" s="1"/>
      <c r="F27" s="1"/>
      <c r="G27" s="1"/>
      <c r="H27" s="1"/>
      <c r="I27" s="1"/>
      <c r="J27" s="1"/>
      <c r="K27" s="1"/>
      <c r="L27" s="1"/>
      <c r="M27" s="1"/>
      <c r="N27" s="1"/>
      <c r="O27" s="1"/>
      <c r="P27" s="1"/>
      <c r="Q27" s="1"/>
      <c r="R27" s="1"/>
      <c r="S27" s="1"/>
      <c r="T27" s="1"/>
      <c r="U27" s="1"/>
      <c r="V27" s="1"/>
      <c r="W27" s="1"/>
      <c r="X27" s="1"/>
      <c r="Y27" s="1"/>
    </row>
    <row r="28" spans="2:25" ht="15.75" customHeight="1" x14ac:dyDescent="0.25">
      <c r="B28" s="1"/>
      <c r="C28" s="1"/>
      <c r="D28" s="1"/>
      <c r="E28" s="1"/>
      <c r="F28" s="1"/>
      <c r="G28" s="1"/>
      <c r="H28" s="1"/>
      <c r="I28" s="1"/>
      <c r="J28" s="1"/>
      <c r="K28" s="1"/>
      <c r="L28" s="1"/>
      <c r="M28" s="1"/>
      <c r="N28" s="1"/>
      <c r="O28" s="1"/>
      <c r="P28" s="1"/>
      <c r="Q28" s="1"/>
      <c r="R28" s="1"/>
      <c r="S28" s="1"/>
      <c r="T28" s="1"/>
      <c r="U28" s="1"/>
      <c r="V28" s="1"/>
      <c r="W28" s="1"/>
      <c r="X28" s="1"/>
      <c r="Y28" s="1"/>
    </row>
    <row r="29" spans="2:25" ht="15.75" customHeight="1" x14ac:dyDescent="0.25">
      <c r="B29" s="1"/>
      <c r="C29" s="1"/>
      <c r="D29" s="1"/>
      <c r="E29" s="1"/>
      <c r="F29" s="1"/>
      <c r="G29" s="1"/>
      <c r="H29" s="1"/>
      <c r="I29" s="1"/>
      <c r="J29" s="1"/>
      <c r="K29" s="1"/>
      <c r="L29" s="1"/>
      <c r="M29" s="1"/>
      <c r="N29" s="1"/>
      <c r="O29" s="1"/>
      <c r="P29" s="1"/>
      <c r="Q29" s="1"/>
      <c r="R29" s="1"/>
      <c r="S29" s="1"/>
      <c r="T29" s="1"/>
      <c r="U29" s="1"/>
      <c r="V29" s="1"/>
      <c r="W29" s="1"/>
      <c r="X29" s="1"/>
      <c r="Y29" s="1"/>
    </row>
    <row r="30" spans="2:25" ht="15.75" customHeight="1" x14ac:dyDescent="0.25">
      <c r="B30" s="1"/>
      <c r="C30" s="1"/>
      <c r="D30" s="1"/>
      <c r="E30" s="1"/>
      <c r="F30" s="1"/>
      <c r="G30" s="1"/>
      <c r="H30" s="1"/>
      <c r="I30" s="1"/>
      <c r="J30" s="1"/>
      <c r="K30" s="1"/>
      <c r="L30" s="1"/>
      <c r="M30" s="1"/>
      <c r="N30" s="1"/>
      <c r="O30" s="1"/>
      <c r="P30" s="1"/>
      <c r="Q30" s="1"/>
      <c r="R30" s="1"/>
      <c r="S30" s="1"/>
      <c r="T30" s="1"/>
      <c r="U30" s="1"/>
      <c r="V30" s="1"/>
      <c r="W30" s="1"/>
      <c r="X30" s="1"/>
      <c r="Y30" s="1"/>
    </row>
    <row r="31" spans="2:25" ht="15.75" customHeight="1" x14ac:dyDescent="0.25">
      <c r="B31" s="1"/>
      <c r="C31" s="1"/>
      <c r="D31" s="1"/>
      <c r="E31" s="1"/>
      <c r="F31" s="1"/>
      <c r="G31" s="1"/>
      <c r="H31" s="1"/>
      <c r="I31" s="1"/>
      <c r="J31" s="1"/>
      <c r="K31" s="1"/>
      <c r="L31" s="1"/>
      <c r="M31" s="1"/>
      <c r="N31" s="1"/>
      <c r="O31" s="1"/>
      <c r="P31" s="1"/>
      <c r="Q31" s="1"/>
      <c r="R31" s="1"/>
      <c r="S31" s="1"/>
      <c r="T31" s="1"/>
      <c r="U31" s="1"/>
      <c r="V31" s="1"/>
      <c r="W31" s="1"/>
      <c r="X31" s="1"/>
      <c r="Y31" s="1"/>
    </row>
    <row r="32" spans="2:25" ht="15.75" customHeight="1" x14ac:dyDescent="0.25">
      <c r="B32" s="1"/>
      <c r="C32" s="1"/>
      <c r="D32" s="1"/>
      <c r="E32" s="1"/>
      <c r="F32" s="1"/>
      <c r="G32" s="1"/>
      <c r="H32" s="1"/>
      <c r="I32" s="1"/>
      <c r="J32" s="1"/>
      <c r="K32" s="1"/>
      <c r="L32" s="1"/>
      <c r="M32" s="1"/>
      <c r="N32" s="1"/>
      <c r="O32" s="1"/>
      <c r="P32" s="1"/>
      <c r="Q32" s="1"/>
      <c r="R32" s="1"/>
      <c r="S32" s="1"/>
      <c r="T32" s="1"/>
      <c r="U32" s="1"/>
      <c r="V32" s="1"/>
      <c r="W32" s="1"/>
      <c r="X32" s="1"/>
      <c r="Y32" s="1"/>
    </row>
    <row r="33" spans="2:25" ht="15.75" customHeight="1" x14ac:dyDescent="0.25">
      <c r="B33" s="1"/>
      <c r="F33" s="1"/>
      <c r="G33" s="1"/>
      <c r="H33" s="1"/>
      <c r="I33" s="1"/>
      <c r="J33" s="1"/>
      <c r="K33" s="1"/>
      <c r="L33" s="1"/>
      <c r="M33" s="1"/>
      <c r="N33" s="1"/>
      <c r="O33" s="1"/>
      <c r="P33" s="1"/>
      <c r="Q33" s="1"/>
      <c r="R33" s="1"/>
      <c r="S33" s="1"/>
      <c r="T33" s="1"/>
      <c r="U33" s="1"/>
      <c r="V33" s="1"/>
      <c r="W33" s="1"/>
      <c r="X33" s="1"/>
      <c r="Y33" s="1"/>
    </row>
    <row r="34" spans="2:25" ht="15.75" customHeight="1" x14ac:dyDescent="0.25">
      <c r="B34" s="1"/>
      <c r="F34" s="1"/>
      <c r="G34" s="1"/>
      <c r="H34" s="1"/>
      <c r="I34" s="1"/>
      <c r="J34" s="1"/>
      <c r="K34" s="1"/>
      <c r="L34" s="1"/>
      <c r="M34" s="1"/>
      <c r="N34" s="1"/>
      <c r="O34" s="1"/>
      <c r="P34" s="1"/>
      <c r="Q34" s="1"/>
      <c r="R34" s="1"/>
      <c r="S34" s="1"/>
      <c r="T34" s="1"/>
      <c r="U34" s="1"/>
      <c r="V34" s="1"/>
      <c r="W34" s="1"/>
      <c r="X34" s="1"/>
      <c r="Y34" s="1"/>
    </row>
    <row r="35" spans="2:25" ht="15.75" customHeight="1" x14ac:dyDescent="0.25">
      <c r="B35" s="1"/>
    </row>
    <row r="36" spans="2:25" ht="15.75" customHeight="1" x14ac:dyDescent="0.25">
      <c r="B36" s="1"/>
    </row>
    <row r="37" spans="2:25" ht="15.75" customHeight="1" x14ac:dyDescent="0.25">
      <c r="B37" s="1"/>
    </row>
    <row r="38" spans="2:25" ht="15.75" customHeight="1" x14ac:dyDescent="0.25">
      <c r="B38" s="1"/>
      <c r="C38" s="73" t="s">
        <v>290</v>
      </c>
      <c r="D38" s="73" t="s">
        <v>114</v>
      </c>
      <c r="E38" s="74" t="s">
        <v>153</v>
      </c>
      <c r="F38" s="74" t="s">
        <v>154</v>
      </c>
      <c r="G38" s="74" t="s">
        <v>155</v>
      </c>
    </row>
    <row r="39" spans="2:25" ht="15.75" customHeight="1" x14ac:dyDescent="0.25">
      <c r="B39" s="1"/>
      <c r="C39" s="72" t="s">
        <v>151</v>
      </c>
      <c r="D39" s="111" t="s">
        <v>291</v>
      </c>
      <c r="E39" s="2030" t="s">
        <v>156</v>
      </c>
      <c r="F39" s="2033" t="s">
        <v>157</v>
      </c>
      <c r="G39" s="75" t="s">
        <v>158</v>
      </c>
    </row>
    <row r="40" spans="2:25" ht="15.75" customHeight="1" x14ac:dyDescent="0.25">
      <c r="B40" s="1"/>
      <c r="C40" s="72" t="s">
        <v>152</v>
      </c>
      <c r="D40" s="111" t="s">
        <v>292</v>
      </c>
      <c r="E40" s="2031"/>
      <c r="F40" s="2034"/>
      <c r="G40" s="75" t="s">
        <v>159</v>
      </c>
    </row>
    <row r="41" spans="2:25" ht="15.75" customHeight="1" x14ac:dyDescent="0.25">
      <c r="B41" s="1"/>
      <c r="C41" s="72" t="s">
        <v>293</v>
      </c>
      <c r="D41" s="111" t="s">
        <v>294</v>
      </c>
      <c r="E41" s="2031"/>
      <c r="F41" s="2034"/>
      <c r="G41" s="75" t="s">
        <v>160</v>
      </c>
    </row>
    <row r="42" spans="2:25" ht="15.75" customHeight="1" x14ac:dyDescent="0.25">
      <c r="B42" s="1"/>
      <c r="C42" s="72" t="s">
        <v>295</v>
      </c>
      <c r="D42" s="111" t="s">
        <v>296</v>
      </c>
      <c r="E42" s="2032"/>
      <c r="F42" s="2035"/>
      <c r="G42" s="75" t="s">
        <v>161</v>
      </c>
    </row>
    <row r="43" spans="2:25" ht="15.75" customHeight="1" x14ac:dyDescent="0.25">
      <c r="B43" s="1"/>
      <c r="C43" s="72"/>
      <c r="D43" s="111" t="s">
        <v>297</v>
      </c>
      <c r="E43" s="2030" t="s">
        <v>162</v>
      </c>
      <c r="F43" s="2033" t="s">
        <v>163</v>
      </c>
      <c r="G43" s="75" t="s">
        <v>164</v>
      </c>
    </row>
    <row r="44" spans="2:25" ht="15.75" customHeight="1" x14ac:dyDescent="0.25">
      <c r="B44" s="1"/>
      <c r="C44" s="72"/>
      <c r="D44" s="111" t="s">
        <v>298</v>
      </c>
      <c r="E44" s="2031"/>
      <c r="F44" s="2034"/>
      <c r="G44" s="75" t="s">
        <v>165</v>
      </c>
    </row>
    <row r="45" spans="2:25" ht="37.5" customHeight="1" x14ac:dyDescent="0.25">
      <c r="B45" s="1"/>
      <c r="C45" s="72"/>
      <c r="D45" s="111" t="s">
        <v>299</v>
      </c>
      <c r="E45" s="2032"/>
      <c r="F45" s="2035"/>
      <c r="G45" s="75" t="s">
        <v>166</v>
      </c>
    </row>
    <row r="46" spans="2:25" ht="15.75" customHeight="1" x14ac:dyDescent="0.25">
      <c r="B46" s="1"/>
      <c r="D46" s="111" t="s">
        <v>300</v>
      </c>
      <c r="E46" s="2030" t="s">
        <v>167</v>
      </c>
      <c r="F46" s="2033" t="s">
        <v>168</v>
      </c>
      <c r="G46" s="75" t="s">
        <v>169</v>
      </c>
    </row>
    <row r="47" spans="2:25" ht="15.75" customHeight="1" x14ac:dyDescent="0.25">
      <c r="B47" s="1"/>
      <c r="D47" s="111" t="s">
        <v>301</v>
      </c>
      <c r="E47" s="2031"/>
      <c r="F47" s="2034"/>
      <c r="G47" s="75" t="s">
        <v>170</v>
      </c>
    </row>
    <row r="48" spans="2:25" ht="15.75" customHeight="1" x14ac:dyDescent="0.25">
      <c r="B48" s="1"/>
      <c r="D48" s="111" t="s">
        <v>302</v>
      </c>
      <c r="E48" s="2031"/>
      <c r="F48" s="2034"/>
      <c r="G48" s="75" t="s">
        <v>171</v>
      </c>
    </row>
    <row r="49" spans="2:7" ht="15.75" customHeight="1" x14ac:dyDescent="0.25">
      <c r="B49" s="1"/>
      <c r="E49" s="2032"/>
      <c r="F49" s="2035"/>
      <c r="G49" s="75" t="s">
        <v>172</v>
      </c>
    </row>
    <row r="50" spans="2:7" ht="15.75" customHeight="1" x14ac:dyDescent="0.25">
      <c r="B50" s="1"/>
      <c r="C50" s="69" t="s">
        <v>140</v>
      </c>
      <c r="D50" s="69" t="s">
        <v>141</v>
      </c>
      <c r="E50" s="2030" t="s">
        <v>173</v>
      </c>
      <c r="F50" s="2033" t="s">
        <v>174</v>
      </c>
      <c r="G50" s="75" t="s">
        <v>175</v>
      </c>
    </row>
    <row r="51" spans="2:7" ht="15.75" customHeight="1" x14ac:dyDescent="0.25">
      <c r="B51" s="1"/>
      <c r="C51" s="70" t="s">
        <v>88</v>
      </c>
      <c r="D51" s="71" t="s">
        <v>144</v>
      </c>
      <c r="E51" s="2031"/>
      <c r="F51" s="2034"/>
      <c r="G51" s="75" t="s">
        <v>176</v>
      </c>
    </row>
    <row r="52" spans="2:7" ht="15.75" customHeight="1" x14ac:dyDescent="0.25">
      <c r="B52" s="1"/>
      <c r="C52" s="70" t="s">
        <v>92</v>
      </c>
      <c r="D52" s="71" t="s">
        <v>145</v>
      </c>
      <c r="E52" s="2031"/>
      <c r="F52" s="2034"/>
      <c r="G52" s="75" t="s">
        <v>177</v>
      </c>
    </row>
    <row r="53" spans="2:7" ht="15.75" customHeight="1" x14ac:dyDescent="0.25">
      <c r="B53" s="1"/>
      <c r="C53" s="70" t="s">
        <v>90</v>
      </c>
      <c r="D53" s="71" t="s">
        <v>146</v>
      </c>
      <c r="E53" s="2031"/>
      <c r="F53" s="2035"/>
      <c r="G53" s="76" t="s">
        <v>178</v>
      </c>
    </row>
    <row r="54" spans="2:7" ht="15.75" customHeight="1" x14ac:dyDescent="0.25">
      <c r="B54" s="1"/>
      <c r="C54" s="71" t="s">
        <v>147</v>
      </c>
      <c r="D54" s="71" t="s">
        <v>148</v>
      </c>
      <c r="E54" s="2028" t="s">
        <v>179</v>
      </c>
      <c r="F54" s="2036" t="s">
        <v>180</v>
      </c>
      <c r="G54" s="77" t="s">
        <v>181</v>
      </c>
    </row>
    <row r="55" spans="2:7" ht="15.75" customHeight="1" x14ac:dyDescent="0.25">
      <c r="B55" s="1"/>
      <c r="C55" s="70" t="s">
        <v>149</v>
      </c>
      <c r="D55" s="71" t="s">
        <v>150</v>
      </c>
      <c r="E55" s="2028"/>
      <c r="F55" s="2037"/>
      <c r="G55" s="78" t="s">
        <v>182</v>
      </c>
    </row>
    <row r="56" spans="2:7" ht="15.75" customHeight="1" x14ac:dyDescent="0.2">
      <c r="C56" s="70" t="s">
        <v>151</v>
      </c>
      <c r="D56" s="71" t="s">
        <v>190</v>
      </c>
      <c r="E56" s="2028"/>
      <c r="F56" s="2037"/>
      <c r="G56" s="79" t="s">
        <v>183</v>
      </c>
    </row>
    <row r="57" spans="2:7" ht="15.75" customHeight="1" x14ac:dyDescent="0.2">
      <c r="C57" s="70" t="s">
        <v>142</v>
      </c>
      <c r="D57" s="71" t="s">
        <v>143</v>
      </c>
      <c r="E57" s="2028"/>
      <c r="F57" s="2037"/>
      <c r="G57" s="80" t="s">
        <v>184</v>
      </c>
    </row>
    <row r="58" spans="2:7" ht="15.75" customHeight="1" x14ac:dyDescent="0.2">
      <c r="E58" s="2028" t="s">
        <v>185</v>
      </c>
      <c r="F58" s="2029" t="s">
        <v>186</v>
      </c>
      <c r="G58" s="80" t="s">
        <v>187</v>
      </c>
    </row>
    <row r="59" spans="2:7" ht="15.75" customHeight="1" x14ac:dyDescent="0.2">
      <c r="E59" s="2028"/>
      <c r="F59" s="2029"/>
      <c r="G59" s="80" t="s">
        <v>188</v>
      </c>
    </row>
    <row r="60" spans="2:7" ht="15.75" customHeight="1" x14ac:dyDescent="0.2">
      <c r="E60" s="2028"/>
      <c r="F60" s="2029"/>
      <c r="G60" s="80" t="s">
        <v>189</v>
      </c>
    </row>
    <row r="61" spans="2:7" ht="15.75" customHeight="1" x14ac:dyDescent="0.2"/>
    <row r="62" spans="2:7" ht="15.75" customHeight="1" x14ac:dyDescent="0.2"/>
    <row r="63" spans="2:7" ht="15.75" customHeight="1" x14ac:dyDescent="0.2"/>
    <row r="64" spans="2:7" ht="15.75" customHeight="1" x14ac:dyDescent="0.2"/>
    <row r="65" spans="3:4" ht="15.75" customHeight="1" x14ac:dyDescent="0.2"/>
    <row r="66" spans="3:4" ht="30.75" customHeight="1" x14ac:dyDescent="0.2">
      <c r="C66" s="105" t="s">
        <v>241</v>
      </c>
      <c r="D66" s="105" t="s">
        <v>253</v>
      </c>
    </row>
    <row r="67" spans="3:4" ht="15.75" customHeight="1" x14ac:dyDescent="0.2">
      <c r="C67" s="67" t="s">
        <v>242</v>
      </c>
      <c r="D67" s="67" t="s">
        <v>248</v>
      </c>
    </row>
    <row r="68" spans="3:4" ht="15.75" customHeight="1" x14ac:dyDescent="0.2">
      <c r="C68" s="67" t="s">
        <v>243</v>
      </c>
      <c r="D68" s="67" t="s">
        <v>249</v>
      </c>
    </row>
    <row r="69" spans="3:4" ht="15.75" customHeight="1" x14ac:dyDescent="0.2">
      <c r="C69" s="67" t="s">
        <v>244</v>
      </c>
      <c r="D69" s="67" t="s">
        <v>250</v>
      </c>
    </row>
    <row r="70" spans="3:4" ht="15.75" customHeight="1" x14ac:dyDescent="0.2">
      <c r="C70" s="67" t="s">
        <v>245</v>
      </c>
      <c r="D70" s="67" t="s">
        <v>251</v>
      </c>
    </row>
    <row r="71" spans="3:4" ht="15.75" customHeight="1" x14ac:dyDescent="0.2">
      <c r="C71" s="67" t="s">
        <v>246</v>
      </c>
      <c r="D71" s="67" t="s">
        <v>252</v>
      </c>
    </row>
    <row r="72" spans="3:4" ht="15.75" customHeight="1" x14ac:dyDescent="0.2">
      <c r="C72" s="67" t="s">
        <v>247</v>
      </c>
      <c r="D72" s="67" t="s">
        <v>249</v>
      </c>
    </row>
    <row r="73" spans="3:4" ht="15.75" customHeight="1" x14ac:dyDescent="0.2"/>
    <row r="74" spans="3:4" ht="15.75" customHeight="1" x14ac:dyDescent="0.2"/>
    <row r="75" spans="3:4" ht="15.75" customHeight="1" x14ac:dyDescent="0.2"/>
    <row r="76" spans="3:4" ht="15.75" customHeight="1" x14ac:dyDescent="0.2"/>
    <row r="77" spans="3:4" ht="15.75" customHeight="1" x14ac:dyDescent="0.2"/>
    <row r="78" spans="3:4" ht="15.75" customHeight="1" x14ac:dyDescent="0.2"/>
    <row r="79" spans="3:4" ht="15.75" customHeight="1" x14ac:dyDescent="0.2"/>
    <row r="80" spans="3:4"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sheetData>
  <mergeCells count="13">
    <mergeCell ref="C1:E1"/>
    <mergeCell ref="E39:E42"/>
    <mergeCell ref="F39:F42"/>
    <mergeCell ref="E43:E45"/>
    <mergeCell ref="F43:F45"/>
    <mergeCell ref="E58:E60"/>
    <mergeCell ref="F58:F60"/>
    <mergeCell ref="E46:E49"/>
    <mergeCell ref="F46:F49"/>
    <mergeCell ref="E50:E53"/>
    <mergeCell ref="F50:F53"/>
    <mergeCell ref="E54:E57"/>
    <mergeCell ref="F54:F57"/>
  </mergeCells>
  <pageMargins left="0.7" right="0.7" top="0.75" bottom="0.75" header="0" footer="0"/>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V1010"/>
  <sheetViews>
    <sheetView zoomScale="50" zoomScaleNormal="50" workbookViewId="0">
      <selection activeCell="A3" sqref="A3:F28"/>
    </sheetView>
  </sheetViews>
  <sheetFormatPr baseColWidth="10" defaultColWidth="12.625" defaultRowHeight="15" customHeight="1" x14ac:dyDescent="0.2"/>
  <cols>
    <col min="1" max="1" width="9.375" customWidth="1"/>
    <col min="2" max="2" width="5.875" customWidth="1"/>
    <col min="3" max="3" width="10.375" customWidth="1"/>
    <col min="4" max="4" width="39.875" customWidth="1"/>
    <col min="5" max="5" width="65.5" customWidth="1"/>
    <col min="6" max="6" width="118.125" customWidth="1"/>
    <col min="7" max="27" width="9.375" customWidth="1"/>
  </cols>
  <sheetData>
    <row r="1" spans="1:22" ht="33.75" x14ac:dyDescent="0.25">
      <c r="A1" s="1"/>
      <c r="B1" s="2040" t="s">
        <v>37</v>
      </c>
      <c r="C1" s="2040"/>
      <c r="D1" s="2040"/>
      <c r="E1" s="2039"/>
      <c r="F1" s="2039"/>
      <c r="G1" s="1"/>
      <c r="H1" s="1"/>
      <c r="I1" s="1"/>
      <c r="J1" s="1"/>
      <c r="K1" s="1"/>
      <c r="L1" s="1"/>
      <c r="M1" s="1"/>
      <c r="N1" s="1"/>
      <c r="O1" s="1"/>
      <c r="P1" s="1"/>
      <c r="Q1" s="1"/>
      <c r="R1" s="1"/>
      <c r="S1" s="1"/>
      <c r="T1" s="1"/>
      <c r="U1" s="1"/>
      <c r="V1" s="1"/>
    </row>
    <row r="2" spans="1:22" x14ac:dyDescent="0.25">
      <c r="A2" s="1"/>
      <c r="B2" s="1"/>
      <c r="C2" s="82"/>
      <c r="D2" s="82"/>
      <c r="E2" s="1"/>
      <c r="F2" s="1"/>
      <c r="G2" s="1"/>
      <c r="H2" s="1"/>
      <c r="I2" s="1"/>
      <c r="J2" s="1"/>
      <c r="K2" s="1"/>
      <c r="L2" s="1"/>
      <c r="M2" s="1"/>
      <c r="N2" s="1"/>
      <c r="O2" s="1"/>
      <c r="P2" s="1"/>
      <c r="Q2" s="1"/>
      <c r="R2" s="1"/>
      <c r="S2" s="1"/>
      <c r="T2" s="1"/>
      <c r="U2" s="1"/>
      <c r="V2" s="1"/>
    </row>
    <row r="3" spans="1:22" ht="90" x14ac:dyDescent="0.25">
      <c r="A3" s="82"/>
      <c r="B3" s="83"/>
      <c r="C3" s="83"/>
      <c r="D3" s="83"/>
      <c r="E3" s="84" t="s">
        <v>191</v>
      </c>
      <c r="F3" s="84" t="s">
        <v>202</v>
      </c>
      <c r="G3" s="1"/>
      <c r="H3" s="1"/>
      <c r="I3" s="1"/>
      <c r="J3" s="1"/>
      <c r="K3" s="1"/>
      <c r="L3" s="1"/>
      <c r="M3" s="1"/>
      <c r="N3" s="1"/>
      <c r="O3" s="1"/>
      <c r="P3" s="1"/>
      <c r="Q3" s="1"/>
      <c r="R3" s="1"/>
      <c r="S3" s="1"/>
      <c r="T3" s="1"/>
      <c r="U3" s="1"/>
      <c r="V3" s="1"/>
    </row>
    <row r="4" spans="1:22" ht="33.75" customHeight="1" x14ac:dyDescent="0.25">
      <c r="A4" s="81" t="s">
        <v>39</v>
      </c>
      <c r="B4" s="2045">
        <v>1</v>
      </c>
      <c r="C4" s="2041">
        <v>0.2</v>
      </c>
      <c r="D4" s="2041" t="s">
        <v>204</v>
      </c>
      <c r="E4" s="2042" t="s">
        <v>40</v>
      </c>
      <c r="F4" s="834" t="s">
        <v>193</v>
      </c>
      <c r="G4" s="1"/>
      <c r="H4" s="1"/>
      <c r="I4" s="1"/>
      <c r="J4" s="1"/>
      <c r="K4" s="1"/>
      <c r="L4" s="1"/>
      <c r="M4" s="1"/>
      <c r="N4" s="1"/>
      <c r="O4" s="1"/>
      <c r="P4" s="1"/>
      <c r="Q4" s="1"/>
      <c r="R4" s="1"/>
      <c r="S4" s="1"/>
      <c r="T4" s="1"/>
      <c r="U4" s="1"/>
      <c r="V4" s="1"/>
    </row>
    <row r="5" spans="1:22" ht="44.25" customHeight="1" x14ac:dyDescent="0.25">
      <c r="A5" s="81"/>
      <c r="B5" s="2045"/>
      <c r="C5" s="2041"/>
      <c r="D5" s="2041"/>
      <c r="E5" s="2042"/>
      <c r="F5" s="834" t="s">
        <v>1204</v>
      </c>
      <c r="G5" s="82"/>
      <c r="H5" s="82"/>
      <c r="I5" s="82"/>
      <c r="J5" s="82"/>
      <c r="K5" s="82"/>
      <c r="L5" s="82"/>
      <c r="M5" s="82"/>
      <c r="N5" s="82"/>
      <c r="O5" s="82"/>
      <c r="P5" s="82"/>
      <c r="Q5" s="82"/>
      <c r="R5" s="82"/>
      <c r="S5" s="82"/>
      <c r="T5" s="82"/>
      <c r="U5" s="82"/>
      <c r="V5" s="82"/>
    </row>
    <row r="6" spans="1:22" ht="56.25" customHeight="1" x14ac:dyDescent="0.25">
      <c r="A6" s="81"/>
      <c r="B6" s="2045"/>
      <c r="C6" s="2041"/>
      <c r="D6" s="2041"/>
      <c r="E6" s="2042"/>
      <c r="F6" s="110" t="s">
        <v>194</v>
      </c>
      <c r="G6" s="82"/>
      <c r="H6" s="82"/>
      <c r="I6" s="82"/>
      <c r="J6" s="82"/>
      <c r="K6" s="82"/>
      <c r="L6" s="82"/>
      <c r="M6" s="82"/>
      <c r="N6" s="82"/>
      <c r="O6" s="82"/>
      <c r="P6" s="82"/>
      <c r="Q6" s="82"/>
      <c r="R6" s="82"/>
      <c r="S6" s="82"/>
      <c r="T6" s="82"/>
      <c r="U6" s="82"/>
      <c r="V6" s="82"/>
    </row>
    <row r="7" spans="1:22" ht="33.75" x14ac:dyDescent="0.25">
      <c r="A7" s="81" t="s">
        <v>42</v>
      </c>
      <c r="B7" s="2045"/>
      <c r="C7" s="2041"/>
      <c r="D7" s="2041"/>
      <c r="E7" s="2042"/>
      <c r="F7" s="110" t="s">
        <v>192</v>
      </c>
      <c r="G7" s="1"/>
      <c r="H7" s="1"/>
      <c r="I7" s="1"/>
      <c r="J7" s="1"/>
      <c r="K7" s="1"/>
      <c r="L7" s="1"/>
      <c r="M7" s="1"/>
      <c r="N7" s="1"/>
      <c r="O7" s="1"/>
      <c r="P7" s="1"/>
      <c r="Q7" s="1"/>
      <c r="R7" s="1"/>
      <c r="S7" s="1"/>
      <c r="T7" s="1"/>
      <c r="U7" s="1"/>
      <c r="V7" s="1"/>
    </row>
    <row r="8" spans="1:22" ht="33.75" x14ac:dyDescent="0.25">
      <c r="A8" s="81"/>
      <c r="B8" s="2045"/>
      <c r="C8" s="2041"/>
      <c r="D8" s="2041"/>
      <c r="E8" s="2042"/>
      <c r="F8" s="834" t="s">
        <v>377</v>
      </c>
      <c r="G8" s="82"/>
      <c r="H8" s="82"/>
      <c r="I8" s="82"/>
      <c r="J8" s="82"/>
      <c r="K8" s="82"/>
      <c r="L8" s="82"/>
      <c r="M8" s="82"/>
      <c r="N8" s="82"/>
      <c r="O8" s="82"/>
      <c r="P8" s="82"/>
      <c r="Q8" s="82"/>
      <c r="R8" s="82"/>
      <c r="S8" s="82"/>
      <c r="T8" s="82"/>
      <c r="U8" s="82"/>
      <c r="V8" s="82"/>
    </row>
    <row r="9" spans="1:22" ht="33.75" x14ac:dyDescent="0.25">
      <c r="A9" s="81"/>
      <c r="B9" s="2046">
        <v>2</v>
      </c>
      <c r="C9" s="2051">
        <v>0.4</v>
      </c>
      <c r="D9" s="2051" t="s">
        <v>42</v>
      </c>
      <c r="E9" s="2042" t="s">
        <v>43</v>
      </c>
      <c r="F9" s="834" t="s">
        <v>440</v>
      </c>
      <c r="G9" s="82"/>
      <c r="H9" s="82"/>
      <c r="I9" s="82"/>
      <c r="J9" s="82"/>
      <c r="K9" s="82"/>
      <c r="L9" s="82"/>
      <c r="M9" s="82"/>
      <c r="N9" s="82"/>
      <c r="O9" s="82"/>
      <c r="P9" s="82"/>
      <c r="Q9" s="82"/>
      <c r="R9" s="82"/>
      <c r="S9" s="82"/>
      <c r="T9" s="82"/>
      <c r="U9" s="82"/>
      <c r="V9" s="82"/>
    </row>
    <row r="10" spans="1:22" ht="67.5" x14ac:dyDescent="0.25">
      <c r="A10" s="81" t="s">
        <v>15</v>
      </c>
      <c r="B10" s="2046"/>
      <c r="C10" s="2051"/>
      <c r="D10" s="2051"/>
      <c r="E10" s="2042"/>
      <c r="F10" s="110" t="s">
        <v>199</v>
      </c>
      <c r="G10" s="1"/>
      <c r="H10" s="1"/>
      <c r="I10" s="1"/>
      <c r="J10" s="1"/>
      <c r="K10" s="1"/>
      <c r="L10" s="1"/>
      <c r="M10" s="1"/>
      <c r="N10" s="1"/>
      <c r="O10" s="1"/>
      <c r="P10" s="1"/>
      <c r="Q10" s="1"/>
      <c r="R10" s="1"/>
      <c r="S10" s="1"/>
      <c r="T10" s="1"/>
      <c r="U10" s="1"/>
      <c r="V10" s="1"/>
    </row>
    <row r="11" spans="1:22" ht="33.75" x14ac:dyDescent="0.25">
      <c r="A11" s="81"/>
      <c r="B11" s="2046"/>
      <c r="C11" s="2051"/>
      <c r="D11" s="2051"/>
      <c r="E11" s="2042"/>
      <c r="F11" s="110" t="s">
        <v>195</v>
      </c>
      <c r="G11" s="82"/>
      <c r="H11" s="82"/>
      <c r="I11" s="82"/>
      <c r="J11" s="82"/>
      <c r="K11" s="82"/>
      <c r="L11" s="82"/>
      <c r="M11" s="82"/>
      <c r="N11" s="82"/>
      <c r="O11" s="82"/>
      <c r="P11" s="82"/>
      <c r="Q11" s="82"/>
      <c r="R11" s="82"/>
      <c r="S11" s="82"/>
      <c r="T11" s="82"/>
      <c r="U11" s="82"/>
      <c r="V11" s="82"/>
    </row>
    <row r="12" spans="1:22" ht="67.5" x14ac:dyDescent="0.25">
      <c r="A12" s="81"/>
      <c r="B12" s="2046"/>
      <c r="C12" s="2051"/>
      <c r="D12" s="2051"/>
      <c r="E12" s="2042"/>
      <c r="F12" s="110" t="s">
        <v>44</v>
      </c>
      <c r="G12" s="82"/>
      <c r="H12" s="82"/>
      <c r="I12" s="82"/>
      <c r="J12" s="82"/>
      <c r="K12" s="82"/>
      <c r="L12" s="82"/>
      <c r="M12" s="82"/>
      <c r="N12" s="82"/>
      <c r="O12" s="82"/>
      <c r="P12" s="82"/>
      <c r="Q12" s="82"/>
      <c r="R12" s="82"/>
      <c r="S12" s="82"/>
      <c r="T12" s="82"/>
      <c r="U12" s="82"/>
      <c r="V12" s="82"/>
    </row>
    <row r="13" spans="1:22" ht="67.5" x14ac:dyDescent="0.25">
      <c r="A13" s="81"/>
      <c r="B13" s="2047">
        <v>3</v>
      </c>
      <c r="C13" s="2043">
        <v>0.6</v>
      </c>
      <c r="D13" s="2043" t="s">
        <v>15</v>
      </c>
      <c r="E13" s="2042" t="s">
        <v>45</v>
      </c>
      <c r="F13" s="834" t="s">
        <v>368</v>
      </c>
      <c r="G13" s="82"/>
      <c r="H13" s="82"/>
      <c r="I13" s="82"/>
      <c r="J13" s="82"/>
      <c r="K13" s="82"/>
      <c r="L13" s="82"/>
      <c r="M13" s="82"/>
      <c r="N13" s="82"/>
      <c r="O13" s="82"/>
      <c r="P13" s="82"/>
      <c r="Q13" s="82"/>
      <c r="R13" s="82"/>
      <c r="S13" s="82"/>
      <c r="T13" s="82"/>
      <c r="U13" s="82"/>
      <c r="V13" s="82"/>
    </row>
    <row r="14" spans="1:22" ht="33.75" x14ac:dyDescent="0.25">
      <c r="A14" s="81"/>
      <c r="B14" s="2047"/>
      <c r="C14" s="2043"/>
      <c r="D14" s="2043"/>
      <c r="E14" s="2042"/>
      <c r="F14" s="834" t="s">
        <v>493</v>
      </c>
      <c r="G14" s="82"/>
      <c r="H14" s="82"/>
      <c r="I14" s="82"/>
      <c r="J14" s="82"/>
      <c r="K14" s="82"/>
      <c r="L14" s="82"/>
      <c r="M14" s="82"/>
      <c r="N14" s="82"/>
      <c r="O14" s="82"/>
      <c r="P14" s="82"/>
      <c r="Q14" s="82"/>
      <c r="R14" s="82"/>
      <c r="S14" s="82"/>
      <c r="T14" s="82"/>
      <c r="U14" s="82"/>
      <c r="V14" s="82"/>
    </row>
    <row r="15" spans="1:22" ht="67.5" x14ac:dyDescent="0.25">
      <c r="A15" s="81"/>
      <c r="B15" s="2047"/>
      <c r="C15" s="2043"/>
      <c r="D15" s="2043"/>
      <c r="E15" s="2042"/>
      <c r="F15" s="110" t="s">
        <v>206</v>
      </c>
      <c r="G15" s="82"/>
      <c r="H15" s="82"/>
      <c r="I15" s="82"/>
      <c r="J15" s="82"/>
      <c r="K15" s="82"/>
      <c r="L15" s="82"/>
      <c r="M15" s="82"/>
      <c r="N15" s="82"/>
      <c r="O15" s="82"/>
      <c r="P15" s="82"/>
      <c r="Q15" s="82"/>
      <c r="R15" s="82"/>
      <c r="S15" s="82"/>
      <c r="T15" s="82"/>
      <c r="U15" s="82"/>
      <c r="V15" s="82"/>
    </row>
    <row r="16" spans="1:22" ht="67.5" x14ac:dyDescent="0.25">
      <c r="A16" s="81"/>
      <c r="B16" s="2047"/>
      <c r="C16" s="2043"/>
      <c r="D16" s="2043"/>
      <c r="E16" s="2042"/>
      <c r="F16" s="110" t="s">
        <v>197</v>
      </c>
      <c r="G16" s="82"/>
      <c r="H16" s="82"/>
      <c r="I16" s="82"/>
      <c r="J16" s="82"/>
      <c r="K16" s="82"/>
      <c r="L16" s="82"/>
      <c r="M16" s="82"/>
      <c r="N16" s="82"/>
      <c r="O16" s="82"/>
      <c r="P16" s="82"/>
      <c r="Q16" s="82"/>
      <c r="R16" s="82"/>
      <c r="S16" s="82"/>
      <c r="T16" s="82"/>
      <c r="U16" s="82"/>
      <c r="V16" s="82"/>
    </row>
    <row r="17" spans="1:22" ht="33.75" x14ac:dyDescent="0.25">
      <c r="A17" s="81"/>
      <c r="B17" s="2047"/>
      <c r="C17" s="2043"/>
      <c r="D17" s="2043"/>
      <c r="E17" s="2042"/>
      <c r="F17" s="110" t="s">
        <v>198</v>
      </c>
      <c r="G17" s="82"/>
      <c r="H17" s="82"/>
      <c r="I17" s="82"/>
      <c r="J17" s="82"/>
      <c r="K17" s="82"/>
      <c r="L17" s="82"/>
      <c r="M17" s="82"/>
      <c r="N17" s="82"/>
      <c r="O17" s="82"/>
      <c r="P17" s="82"/>
      <c r="Q17" s="82"/>
      <c r="R17" s="82"/>
      <c r="S17" s="82"/>
      <c r="T17" s="82"/>
      <c r="U17" s="82"/>
      <c r="V17" s="82"/>
    </row>
    <row r="18" spans="1:22" ht="73.5" customHeight="1" x14ac:dyDescent="0.25">
      <c r="A18" s="81"/>
      <c r="B18" s="2048">
        <v>4</v>
      </c>
      <c r="C18" s="2050">
        <v>0.8</v>
      </c>
      <c r="D18" s="2050" t="s">
        <v>205</v>
      </c>
      <c r="E18" s="2042" t="s">
        <v>47</v>
      </c>
      <c r="F18" s="834" t="s">
        <v>1205</v>
      </c>
      <c r="G18" s="82"/>
      <c r="H18" s="82"/>
      <c r="I18" s="82"/>
      <c r="J18" s="82"/>
      <c r="K18" s="82"/>
      <c r="L18" s="82"/>
      <c r="M18" s="82"/>
      <c r="N18" s="82"/>
      <c r="O18" s="82"/>
      <c r="P18" s="82"/>
      <c r="Q18" s="82"/>
      <c r="R18" s="82"/>
      <c r="S18" s="82"/>
      <c r="T18" s="82"/>
      <c r="U18" s="82"/>
      <c r="V18" s="82"/>
    </row>
    <row r="19" spans="1:22" ht="33.75" x14ac:dyDescent="0.25">
      <c r="A19" s="81"/>
      <c r="B19" s="2048"/>
      <c r="C19" s="2050"/>
      <c r="D19" s="2050"/>
      <c r="E19" s="2042"/>
      <c r="F19" s="834" t="s">
        <v>354</v>
      </c>
      <c r="G19" s="1"/>
      <c r="H19" s="1"/>
      <c r="I19" s="1"/>
      <c r="J19" s="1"/>
      <c r="K19" s="1"/>
      <c r="L19" s="1"/>
      <c r="M19" s="1"/>
      <c r="N19" s="1"/>
      <c r="O19" s="1"/>
      <c r="P19" s="1"/>
      <c r="Q19" s="1"/>
      <c r="R19" s="1"/>
      <c r="S19" s="1"/>
      <c r="T19" s="1"/>
      <c r="U19" s="1"/>
      <c r="V19" s="1"/>
    </row>
    <row r="20" spans="1:22" ht="67.5" x14ac:dyDescent="0.25">
      <c r="A20" s="81"/>
      <c r="B20" s="2048"/>
      <c r="C20" s="2050"/>
      <c r="D20" s="2050"/>
      <c r="E20" s="2042"/>
      <c r="F20" s="834" t="s">
        <v>1206</v>
      </c>
      <c r="G20" s="1"/>
      <c r="H20" s="1"/>
      <c r="I20" s="1"/>
      <c r="J20" s="1"/>
      <c r="K20" s="1"/>
      <c r="L20" s="1"/>
      <c r="M20" s="1"/>
      <c r="N20" s="1"/>
      <c r="O20" s="1"/>
      <c r="P20" s="1"/>
      <c r="Q20" s="1"/>
      <c r="R20" s="1"/>
      <c r="S20" s="1"/>
      <c r="T20" s="1"/>
      <c r="U20" s="1"/>
      <c r="V20" s="1"/>
    </row>
    <row r="21" spans="1:22" ht="33.75" x14ac:dyDescent="0.25">
      <c r="A21" s="81"/>
      <c r="B21" s="2048"/>
      <c r="C21" s="2050"/>
      <c r="D21" s="2050"/>
      <c r="E21" s="2042"/>
      <c r="F21" s="110" t="s">
        <v>196</v>
      </c>
      <c r="G21" s="1"/>
      <c r="H21" s="1"/>
      <c r="I21" s="1"/>
      <c r="J21" s="1"/>
      <c r="K21" s="1"/>
      <c r="L21" s="1"/>
      <c r="M21" s="1"/>
      <c r="N21" s="1"/>
      <c r="O21" s="1"/>
      <c r="P21" s="1"/>
      <c r="Q21" s="1"/>
      <c r="R21" s="1"/>
      <c r="S21" s="1"/>
      <c r="T21" s="1"/>
      <c r="U21" s="1"/>
      <c r="V21" s="1"/>
    </row>
    <row r="22" spans="1:22" ht="33.75" x14ac:dyDescent="0.25">
      <c r="A22" s="81"/>
      <c r="B22" s="2048"/>
      <c r="C22" s="2050"/>
      <c r="D22" s="2050"/>
      <c r="E22" s="2042"/>
      <c r="F22" s="110" t="s">
        <v>200</v>
      </c>
      <c r="G22" s="1"/>
      <c r="H22" s="1"/>
      <c r="I22" s="1"/>
      <c r="J22" s="1"/>
      <c r="K22" s="1"/>
      <c r="L22" s="1"/>
      <c r="M22" s="1"/>
      <c r="N22" s="1"/>
      <c r="O22" s="1"/>
      <c r="P22" s="1"/>
      <c r="Q22" s="1"/>
      <c r="R22" s="1"/>
      <c r="S22" s="1"/>
      <c r="T22" s="1"/>
      <c r="U22" s="1"/>
      <c r="V22" s="1"/>
    </row>
    <row r="23" spans="1:22" ht="101.25" x14ac:dyDescent="0.25">
      <c r="A23" s="81"/>
      <c r="B23" s="2048"/>
      <c r="C23" s="2050"/>
      <c r="D23" s="2050"/>
      <c r="E23" s="2042"/>
      <c r="F23" s="110" t="s">
        <v>48</v>
      </c>
      <c r="G23" s="1"/>
      <c r="H23" s="1"/>
      <c r="I23" s="1"/>
      <c r="J23" s="1"/>
      <c r="K23" s="1"/>
      <c r="L23" s="1"/>
      <c r="M23" s="1"/>
      <c r="N23" s="1"/>
      <c r="O23" s="1"/>
      <c r="P23" s="1"/>
      <c r="Q23" s="1"/>
      <c r="R23" s="1"/>
      <c r="S23" s="1"/>
      <c r="T23" s="1"/>
      <c r="U23" s="1"/>
      <c r="V23" s="1"/>
    </row>
    <row r="24" spans="1:22" ht="33.75" x14ac:dyDescent="0.25">
      <c r="A24" s="81"/>
      <c r="B24" s="2049">
        <v>5</v>
      </c>
      <c r="C24" s="2044">
        <v>1</v>
      </c>
      <c r="D24" s="2044" t="s">
        <v>49</v>
      </c>
      <c r="E24" s="2042" t="s">
        <v>50</v>
      </c>
      <c r="F24" s="834" t="s">
        <v>1207</v>
      </c>
      <c r="G24" s="1"/>
      <c r="H24" s="1"/>
      <c r="I24" s="1"/>
      <c r="J24" s="1"/>
      <c r="K24" s="1"/>
      <c r="L24" s="1"/>
      <c r="M24" s="1"/>
      <c r="N24" s="1"/>
      <c r="O24" s="1"/>
      <c r="P24" s="1"/>
      <c r="Q24" s="1"/>
      <c r="R24" s="1"/>
      <c r="S24" s="1"/>
      <c r="T24" s="1"/>
      <c r="U24" s="1"/>
      <c r="V24" s="1"/>
    </row>
    <row r="25" spans="1:22" ht="33.75" x14ac:dyDescent="0.25">
      <c r="A25" s="81"/>
      <c r="B25" s="2049"/>
      <c r="C25" s="2044"/>
      <c r="D25" s="2044"/>
      <c r="E25" s="2042"/>
      <c r="F25" s="834" t="s">
        <v>1208</v>
      </c>
      <c r="G25" s="1"/>
      <c r="H25" s="1"/>
      <c r="I25" s="1"/>
      <c r="J25" s="1"/>
      <c r="K25" s="1"/>
      <c r="L25" s="1"/>
      <c r="M25" s="1"/>
      <c r="N25" s="1"/>
      <c r="O25" s="1"/>
      <c r="P25" s="1"/>
      <c r="Q25" s="1"/>
      <c r="R25" s="1"/>
      <c r="S25" s="1"/>
      <c r="T25" s="1"/>
      <c r="U25" s="1"/>
      <c r="V25" s="1"/>
    </row>
    <row r="26" spans="1:22" ht="67.5" x14ac:dyDescent="0.25">
      <c r="A26" s="81"/>
      <c r="B26" s="2049"/>
      <c r="C26" s="2044"/>
      <c r="D26" s="2044"/>
      <c r="E26" s="2042"/>
      <c r="F26" s="110" t="s">
        <v>201</v>
      </c>
      <c r="G26" s="1"/>
      <c r="H26" s="1"/>
      <c r="I26" s="1"/>
      <c r="J26" s="1"/>
      <c r="K26" s="1"/>
      <c r="L26" s="1"/>
      <c r="M26" s="1"/>
      <c r="N26" s="1"/>
      <c r="O26" s="1"/>
      <c r="P26" s="1"/>
    </row>
    <row r="27" spans="1:22" ht="33.75" x14ac:dyDescent="0.25">
      <c r="A27" s="81"/>
      <c r="B27" s="2049"/>
      <c r="C27" s="2044"/>
      <c r="D27" s="2044"/>
      <c r="E27" s="2042"/>
      <c r="F27" s="110" t="s">
        <v>207</v>
      </c>
      <c r="G27" s="1"/>
      <c r="H27" s="1"/>
      <c r="I27" s="1"/>
      <c r="J27" s="1"/>
      <c r="K27" s="1"/>
      <c r="L27" s="1"/>
      <c r="M27" s="1"/>
      <c r="N27" s="1"/>
      <c r="O27" s="1"/>
      <c r="P27" s="1"/>
    </row>
    <row r="28" spans="1:22" ht="67.5" x14ac:dyDescent="0.25">
      <c r="A28" s="81"/>
      <c r="B28" s="2049"/>
      <c r="C28" s="2044"/>
      <c r="D28" s="2044"/>
      <c r="E28" s="2042"/>
      <c r="F28" s="110" t="s">
        <v>51</v>
      </c>
      <c r="G28" s="1"/>
      <c r="H28" s="1"/>
      <c r="I28" s="1"/>
      <c r="J28" s="1"/>
      <c r="K28" s="1"/>
      <c r="L28" s="1"/>
      <c r="M28" s="1"/>
      <c r="N28" s="1"/>
      <c r="O28" s="1"/>
      <c r="P28" s="1"/>
    </row>
    <row r="29" spans="1:22" x14ac:dyDescent="0.25">
      <c r="A29" s="42"/>
      <c r="B29" s="1"/>
      <c r="C29" s="82"/>
      <c r="D29" s="82"/>
      <c r="E29" s="68"/>
      <c r="F29" s="68"/>
      <c r="G29" s="1"/>
      <c r="H29" s="1"/>
      <c r="I29" s="1"/>
      <c r="J29" s="1"/>
      <c r="K29" s="1"/>
      <c r="L29" s="1"/>
      <c r="M29" s="1"/>
      <c r="N29" s="1"/>
      <c r="O29" s="1"/>
      <c r="P29" s="1"/>
    </row>
    <row r="30" spans="1:22" x14ac:dyDescent="0.25">
      <c r="A30" s="42"/>
      <c r="B30" s="1"/>
      <c r="C30" s="82"/>
      <c r="D30" s="82"/>
      <c r="E30" s="68"/>
      <c r="F30" s="68"/>
      <c r="G30" s="1"/>
      <c r="H30" s="1"/>
      <c r="I30" s="1"/>
      <c r="J30" s="1"/>
      <c r="K30" s="1"/>
      <c r="L30" s="1"/>
      <c r="M30" s="1"/>
      <c r="N30" s="1"/>
      <c r="O30" s="1"/>
      <c r="P30" s="1"/>
    </row>
    <row r="31" spans="1:22" ht="15.75" customHeight="1" x14ac:dyDescent="0.25">
      <c r="A31" s="42"/>
      <c r="B31" s="1"/>
      <c r="C31" s="82"/>
      <c r="D31" s="82"/>
      <c r="E31" s="68"/>
      <c r="F31" s="68"/>
      <c r="G31" s="1"/>
      <c r="H31" s="1"/>
      <c r="I31" s="1"/>
      <c r="J31" s="1"/>
      <c r="K31" s="1"/>
      <c r="L31" s="1"/>
      <c r="M31" s="1"/>
      <c r="N31" s="1"/>
      <c r="O31" s="1"/>
      <c r="P31" s="1"/>
    </row>
    <row r="32" spans="1:22" ht="15.75" customHeight="1" x14ac:dyDescent="0.25">
      <c r="A32" s="42"/>
      <c r="B32" s="42"/>
      <c r="C32" s="81"/>
      <c r="D32" s="81"/>
      <c r="E32" s="68"/>
      <c r="F32" s="68"/>
      <c r="G32" s="1"/>
      <c r="H32" s="1"/>
      <c r="I32" s="1"/>
      <c r="J32" s="1"/>
      <c r="K32" s="1"/>
      <c r="L32" s="1"/>
      <c r="M32" s="1"/>
      <c r="N32" s="1"/>
      <c r="O32" s="1"/>
      <c r="P32" s="1"/>
    </row>
    <row r="33" spans="1:16" ht="15.75" customHeight="1" x14ac:dyDescent="0.25">
      <c r="A33" s="42"/>
      <c r="B33" s="42"/>
      <c r="C33" s="81"/>
      <c r="D33" s="81"/>
      <c r="E33" s="68"/>
      <c r="F33" s="68"/>
      <c r="G33" s="1"/>
      <c r="H33" s="1"/>
      <c r="I33" s="1"/>
      <c r="J33" s="1"/>
      <c r="K33" s="1"/>
      <c r="L33" s="1"/>
      <c r="M33" s="1"/>
      <c r="N33" s="1"/>
      <c r="O33" s="1"/>
      <c r="P33" s="1"/>
    </row>
    <row r="34" spans="1:16" ht="15.75" customHeight="1" x14ac:dyDescent="0.25">
      <c r="A34" s="42"/>
      <c r="B34" s="42"/>
      <c r="C34" s="81"/>
      <c r="D34" s="81"/>
      <c r="E34" s="68"/>
      <c r="F34" s="68"/>
      <c r="G34" s="1"/>
      <c r="H34" s="1"/>
      <c r="I34" s="1"/>
      <c r="J34" s="1"/>
      <c r="K34" s="1"/>
      <c r="L34" s="1"/>
      <c r="M34" s="1"/>
      <c r="N34" s="1"/>
      <c r="O34" s="1"/>
      <c r="P34" s="1"/>
    </row>
    <row r="35" spans="1:16" ht="15.75" customHeight="1" x14ac:dyDescent="0.25">
      <c r="A35" s="42"/>
      <c r="B35" s="42"/>
      <c r="C35" s="81"/>
      <c r="D35" s="81"/>
      <c r="E35" s="68"/>
      <c r="F35" s="43"/>
      <c r="G35" s="1"/>
      <c r="H35" s="1"/>
      <c r="I35" s="1"/>
      <c r="J35" s="1"/>
      <c r="K35" s="1"/>
      <c r="L35" s="1"/>
      <c r="M35" s="1"/>
      <c r="N35" s="1"/>
      <c r="O35" s="1"/>
      <c r="P35" s="1"/>
    </row>
    <row r="36" spans="1:16" ht="15.75" customHeight="1" x14ac:dyDescent="0.25">
      <c r="A36" s="42"/>
      <c r="B36" s="42"/>
      <c r="C36" s="81"/>
      <c r="D36" s="81"/>
      <c r="E36" s="68"/>
      <c r="F36" s="43"/>
      <c r="G36" s="1"/>
      <c r="H36" s="1"/>
      <c r="I36" s="1"/>
      <c r="J36" s="1"/>
      <c r="K36" s="1"/>
      <c r="L36" s="1"/>
      <c r="M36" s="1"/>
      <c r="N36" s="1"/>
      <c r="O36" s="1"/>
      <c r="P36" s="1"/>
    </row>
    <row r="37" spans="1:16" ht="15.75" customHeight="1" x14ac:dyDescent="0.25">
      <c r="A37" s="42"/>
      <c r="B37" s="42"/>
      <c r="C37" s="81"/>
      <c r="D37" s="81"/>
      <c r="E37" s="68"/>
      <c r="F37" s="43"/>
      <c r="G37" s="1"/>
      <c r="H37" s="1"/>
      <c r="I37" s="1"/>
      <c r="J37" s="1"/>
      <c r="K37" s="1"/>
      <c r="L37" s="1"/>
      <c r="M37" s="1"/>
      <c r="N37" s="1"/>
      <c r="O37" s="1"/>
      <c r="P37" s="1"/>
    </row>
    <row r="38" spans="1:16" ht="15.75" customHeight="1" x14ac:dyDescent="0.25">
      <c r="A38" s="42"/>
      <c r="B38" s="42"/>
      <c r="C38" s="81"/>
      <c r="D38" s="81"/>
      <c r="E38" s="68"/>
      <c r="F38" s="43"/>
      <c r="G38" s="1"/>
      <c r="H38" s="1"/>
      <c r="I38" s="1"/>
      <c r="J38" s="1"/>
      <c r="K38" s="1"/>
      <c r="L38" s="1"/>
      <c r="M38" s="1"/>
      <c r="N38" s="1"/>
      <c r="O38" s="1"/>
      <c r="P38" s="1"/>
    </row>
    <row r="39" spans="1:16" ht="15.75" customHeight="1" x14ac:dyDescent="0.25">
      <c r="A39" s="42"/>
      <c r="B39" s="42"/>
      <c r="C39" s="81"/>
      <c r="D39" s="81"/>
      <c r="E39" s="68"/>
      <c r="F39" s="43"/>
      <c r="G39" s="1"/>
      <c r="H39" s="1"/>
      <c r="I39" s="1"/>
      <c r="J39" s="1"/>
      <c r="K39" s="1"/>
      <c r="L39" s="1"/>
      <c r="M39" s="1"/>
      <c r="N39" s="1"/>
      <c r="O39" s="1"/>
      <c r="P39" s="1"/>
    </row>
    <row r="40" spans="1:16" ht="15.75" customHeight="1" x14ac:dyDescent="0.25">
      <c r="A40" s="42"/>
      <c r="B40" s="42"/>
      <c r="C40" s="81"/>
      <c r="D40" s="81"/>
      <c r="E40" s="43"/>
      <c r="F40" s="43"/>
      <c r="G40" s="1"/>
      <c r="H40" s="1"/>
      <c r="I40" s="1"/>
      <c r="J40" s="1"/>
      <c r="K40" s="1"/>
      <c r="L40" s="1"/>
      <c r="M40" s="1"/>
      <c r="N40" s="1"/>
      <c r="O40" s="1"/>
      <c r="P40" s="1"/>
    </row>
    <row r="41" spans="1:16" ht="15.75" customHeight="1" x14ac:dyDescent="0.25">
      <c r="A41" s="42"/>
      <c r="B41" s="42"/>
      <c r="C41" s="81"/>
      <c r="D41" s="81"/>
      <c r="E41" s="43"/>
      <c r="F41" s="43"/>
      <c r="G41" s="1"/>
      <c r="H41" s="1"/>
      <c r="I41" s="1"/>
      <c r="J41" s="1"/>
      <c r="K41" s="1"/>
      <c r="L41" s="1"/>
      <c r="M41" s="1"/>
      <c r="N41" s="1"/>
      <c r="O41" s="1"/>
      <c r="P41" s="1"/>
    </row>
    <row r="42" spans="1:16" ht="15.75" customHeight="1" x14ac:dyDescent="0.25">
      <c r="A42" s="42"/>
      <c r="B42" s="42"/>
      <c r="C42" s="81"/>
      <c r="D42" s="81"/>
      <c r="E42" s="43"/>
      <c r="F42" s="43"/>
      <c r="G42" s="1"/>
      <c r="H42" s="1"/>
      <c r="I42" s="1"/>
      <c r="J42" s="1"/>
      <c r="K42" s="1"/>
      <c r="L42" s="1"/>
      <c r="M42" s="1"/>
      <c r="N42" s="1"/>
      <c r="O42" s="1"/>
      <c r="P42" s="1"/>
    </row>
    <row r="43" spans="1:16" ht="15.75" customHeight="1" x14ac:dyDescent="0.25">
      <c r="A43" s="42"/>
      <c r="B43" s="42"/>
      <c r="C43" s="81"/>
      <c r="D43" s="81"/>
      <c r="E43" s="43"/>
      <c r="F43" s="43"/>
      <c r="G43" s="1"/>
      <c r="H43" s="1"/>
      <c r="I43" s="1"/>
      <c r="J43" s="1"/>
      <c r="K43" s="1"/>
      <c r="L43" s="1"/>
      <c r="M43" s="1"/>
      <c r="N43" s="1"/>
      <c r="O43" s="1"/>
      <c r="P43" s="1"/>
    </row>
    <row r="44" spans="1:16" ht="15.75" customHeight="1" x14ac:dyDescent="0.25">
      <c r="A44" s="42"/>
      <c r="B44" s="42"/>
      <c r="C44" s="81"/>
      <c r="D44" s="81"/>
      <c r="E44" s="43"/>
      <c r="F44" s="43"/>
      <c r="G44" s="1"/>
      <c r="H44" s="1"/>
      <c r="I44" s="1"/>
      <c r="J44" s="1"/>
      <c r="K44" s="1"/>
      <c r="L44" s="1"/>
      <c r="M44" s="1"/>
      <c r="N44" s="1"/>
      <c r="O44" s="1"/>
      <c r="P44" s="1"/>
    </row>
    <row r="45" spans="1:16" ht="15.75" customHeight="1" x14ac:dyDescent="0.25">
      <c r="A45" s="42"/>
      <c r="B45" s="42"/>
      <c r="C45" s="81"/>
      <c r="D45" s="81"/>
      <c r="E45" s="43"/>
      <c r="F45" s="43"/>
      <c r="G45" s="1"/>
      <c r="H45" s="1"/>
      <c r="I45" s="1"/>
      <c r="J45" s="1"/>
      <c r="K45" s="1"/>
      <c r="L45" s="1"/>
      <c r="M45" s="1"/>
      <c r="N45" s="1"/>
      <c r="O45" s="1"/>
      <c r="P45" s="1"/>
    </row>
    <row r="46" spans="1:16" ht="15.75" customHeight="1" x14ac:dyDescent="0.25">
      <c r="A46" s="42"/>
      <c r="B46" s="42"/>
      <c r="C46" s="81"/>
      <c r="D46" s="81"/>
      <c r="E46" s="43"/>
      <c r="F46" s="43"/>
      <c r="G46" s="1"/>
      <c r="H46" s="1"/>
      <c r="I46" s="1"/>
      <c r="J46" s="1"/>
      <c r="K46" s="1"/>
      <c r="L46" s="1"/>
      <c r="M46" s="1"/>
      <c r="N46" s="1"/>
      <c r="O46" s="1"/>
      <c r="P46" s="1"/>
    </row>
    <row r="47" spans="1:16" ht="15.75" customHeight="1" x14ac:dyDescent="0.25">
      <c r="A47" s="42"/>
      <c r="B47" s="42"/>
      <c r="C47" s="81"/>
      <c r="D47" s="81"/>
      <c r="E47" s="43"/>
      <c r="F47" s="43"/>
      <c r="G47" s="1"/>
      <c r="H47" s="1"/>
      <c r="I47" s="1"/>
      <c r="J47" s="1"/>
      <c r="K47" s="1"/>
      <c r="L47" s="1"/>
      <c r="M47" s="1"/>
      <c r="N47" s="1"/>
      <c r="O47" s="1"/>
      <c r="P47" s="1"/>
    </row>
    <row r="48" spans="1:16" ht="15.75" customHeight="1" x14ac:dyDescent="0.25">
      <c r="A48" s="42"/>
      <c r="B48" s="42"/>
      <c r="C48" s="81"/>
      <c r="D48" s="81"/>
      <c r="E48" s="43"/>
      <c r="F48" s="43"/>
      <c r="G48" s="1"/>
      <c r="H48" s="1"/>
      <c r="I48" s="1"/>
      <c r="J48" s="1"/>
      <c r="K48" s="1"/>
      <c r="L48" s="1"/>
      <c r="M48" s="1"/>
      <c r="N48" s="1"/>
      <c r="O48" s="1"/>
      <c r="P48" s="1"/>
    </row>
    <row r="49" spans="1:16" ht="15.75" customHeight="1" x14ac:dyDescent="0.25">
      <c r="A49" s="42"/>
      <c r="B49" s="42"/>
      <c r="C49" s="81"/>
      <c r="D49" s="81"/>
      <c r="E49" s="43"/>
      <c r="F49" s="43"/>
      <c r="G49" s="1"/>
      <c r="H49" s="1"/>
      <c r="I49" s="1"/>
      <c r="J49" s="1"/>
      <c r="K49" s="1"/>
      <c r="L49" s="1"/>
      <c r="M49" s="1"/>
      <c r="N49" s="1"/>
      <c r="O49" s="1"/>
      <c r="P49" s="1"/>
    </row>
    <row r="50" spans="1:16" ht="15.75" customHeight="1" x14ac:dyDescent="0.25">
      <c r="A50" s="42"/>
      <c r="B50" s="42"/>
      <c r="C50" s="81"/>
      <c r="D50" s="81"/>
      <c r="E50" s="43"/>
      <c r="F50" s="43"/>
      <c r="G50" s="1"/>
      <c r="H50" s="1"/>
      <c r="I50" s="1"/>
      <c r="J50" s="1"/>
      <c r="K50" s="1"/>
      <c r="L50" s="1"/>
      <c r="M50" s="1"/>
      <c r="N50" s="1"/>
      <c r="O50" s="1"/>
      <c r="P50" s="1"/>
    </row>
    <row r="51" spans="1:16" ht="15.75" customHeight="1" x14ac:dyDescent="0.25">
      <c r="A51" s="42"/>
      <c r="B51" s="42"/>
      <c r="C51" s="81"/>
      <c r="D51" s="81"/>
      <c r="E51" s="43"/>
      <c r="F51" s="43"/>
      <c r="G51" s="1"/>
      <c r="H51" s="1"/>
      <c r="I51" s="1"/>
      <c r="J51" s="1"/>
      <c r="K51" s="1"/>
      <c r="L51" s="1"/>
      <c r="M51" s="1"/>
      <c r="N51" s="1"/>
      <c r="O51" s="1"/>
      <c r="P51" s="1"/>
    </row>
    <row r="52" spans="1:16" ht="15.75" customHeight="1" x14ac:dyDescent="0.25">
      <c r="A52" s="42"/>
      <c r="B52" s="42"/>
      <c r="C52" s="81"/>
      <c r="D52" s="81"/>
      <c r="E52" s="43"/>
      <c r="F52" s="43"/>
      <c r="G52" s="1"/>
      <c r="H52" s="1"/>
      <c r="I52" s="1"/>
      <c r="J52" s="1"/>
      <c r="K52" s="1"/>
      <c r="L52" s="1"/>
      <c r="M52" s="1"/>
      <c r="N52" s="1"/>
      <c r="O52" s="1"/>
      <c r="P52" s="1"/>
    </row>
    <row r="53" spans="1:16" ht="15.75" customHeight="1" x14ac:dyDescent="0.25">
      <c r="A53" s="42"/>
      <c r="B53" s="42"/>
      <c r="C53" s="81"/>
      <c r="D53" s="81"/>
      <c r="E53" s="43"/>
      <c r="F53" s="43"/>
      <c r="G53" s="1"/>
      <c r="H53" s="1"/>
      <c r="I53" s="1"/>
      <c r="J53" s="1"/>
      <c r="K53" s="1"/>
      <c r="L53" s="1"/>
      <c r="M53" s="1"/>
      <c r="N53" s="1"/>
      <c r="O53" s="1"/>
      <c r="P53" s="1"/>
    </row>
    <row r="54" spans="1:16" ht="15.75" customHeight="1" x14ac:dyDescent="0.25">
      <c r="A54" s="42"/>
      <c r="B54" s="42"/>
      <c r="C54" s="81"/>
      <c r="D54" s="81"/>
      <c r="E54" s="43"/>
      <c r="F54" s="43"/>
      <c r="G54" s="1"/>
      <c r="H54" s="1"/>
      <c r="I54" s="1"/>
      <c r="J54" s="1"/>
      <c r="K54" s="1"/>
      <c r="L54" s="1"/>
      <c r="M54" s="1"/>
      <c r="N54" s="1"/>
      <c r="O54" s="1"/>
      <c r="P54" s="1"/>
    </row>
    <row r="55" spans="1:16" ht="15.75" customHeight="1" x14ac:dyDescent="0.25">
      <c r="A55" s="42"/>
      <c r="B55" s="42"/>
      <c r="C55" s="81"/>
      <c r="D55" s="81"/>
      <c r="E55" s="43"/>
      <c r="F55" s="43"/>
      <c r="G55" s="1"/>
      <c r="H55" s="1"/>
      <c r="I55" s="1"/>
      <c r="J55" s="1"/>
      <c r="K55" s="1"/>
      <c r="L55" s="1"/>
      <c r="M55" s="1"/>
      <c r="N55" s="1"/>
      <c r="O55" s="1"/>
      <c r="P55" s="1"/>
    </row>
    <row r="56" spans="1:16" ht="15.75" customHeight="1" x14ac:dyDescent="0.25">
      <c r="A56" s="42"/>
      <c r="B56" s="42"/>
      <c r="C56" s="81"/>
      <c r="D56" s="81"/>
      <c r="E56" s="43"/>
      <c r="F56" s="43"/>
      <c r="G56" s="1"/>
      <c r="H56" s="1"/>
      <c r="I56" s="1"/>
      <c r="J56" s="1"/>
      <c r="K56" s="1"/>
      <c r="L56" s="1"/>
      <c r="M56" s="1"/>
      <c r="N56" s="1"/>
      <c r="O56" s="1"/>
      <c r="P56" s="1"/>
    </row>
    <row r="57" spans="1:16" ht="15.75" customHeight="1" x14ac:dyDescent="0.25">
      <c r="A57" s="42"/>
      <c r="B57" s="42"/>
      <c r="C57" s="81"/>
      <c r="D57" s="81"/>
      <c r="E57" s="43"/>
      <c r="F57" s="43"/>
      <c r="G57" s="1"/>
      <c r="H57" s="1"/>
      <c r="I57" s="1"/>
      <c r="J57" s="1"/>
      <c r="K57" s="1"/>
      <c r="L57" s="1"/>
      <c r="M57" s="1"/>
      <c r="N57" s="1"/>
      <c r="O57" s="1"/>
      <c r="P57" s="1"/>
    </row>
    <row r="58" spans="1:16" ht="15.75" customHeight="1" x14ac:dyDescent="0.25">
      <c r="A58" s="42"/>
      <c r="B58" s="42"/>
      <c r="C58" s="81"/>
      <c r="D58" s="81"/>
      <c r="E58" s="43"/>
      <c r="F58" s="43"/>
      <c r="G58" s="1"/>
      <c r="H58" s="1"/>
      <c r="I58" s="1"/>
      <c r="J58" s="1"/>
      <c r="K58" s="1"/>
      <c r="L58" s="1"/>
      <c r="M58" s="1"/>
      <c r="N58" s="1"/>
      <c r="O58" s="1"/>
      <c r="P58" s="1"/>
    </row>
    <row r="59" spans="1:16" ht="15.75" customHeight="1" x14ac:dyDescent="0.25">
      <c r="A59" s="42"/>
      <c r="B59" s="42"/>
      <c r="C59" s="81"/>
      <c r="D59" s="81"/>
      <c r="E59" s="43"/>
      <c r="F59" s="43"/>
      <c r="G59" s="1"/>
      <c r="H59" s="1"/>
      <c r="I59" s="1"/>
      <c r="J59" s="1"/>
      <c r="K59" s="1"/>
      <c r="L59" s="1"/>
      <c r="M59" s="1"/>
      <c r="N59" s="1"/>
      <c r="O59" s="1"/>
      <c r="P59" s="1"/>
    </row>
    <row r="60" spans="1:16" ht="15.75" customHeight="1" x14ac:dyDescent="0.25">
      <c r="A60" s="42"/>
      <c r="B60" s="42"/>
      <c r="C60" s="81"/>
      <c r="D60" s="81"/>
      <c r="E60" s="43"/>
      <c r="F60" s="43"/>
      <c r="G60" s="1"/>
      <c r="H60" s="1"/>
      <c r="I60" s="1"/>
      <c r="J60" s="1"/>
      <c r="K60" s="1"/>
      <c r="L60" s="1"/>
      <c r="M60" s="1"/>
      <c r="N60" s="1"/>
      <c r="O60" s="1"/>
      <c r="P60" s="1"/>
    </row>
    <row r="61" spans="1:16" ht="15.75" customHeight="1" x14ac:dyDescent="0.25">
      <c r="A61" s="42"/>
      <c r="B61" s="42"/>
      <c r="C61" s="81"/>
      <c r="D61" s="81"/>
      <c r="E61" s="43"/>
      <c r="F61" s="43"/>
      <c r="G61" s="1"/>
      <c r="H61" s="1"/>
      <c r="I61" s="1"/>
      <c r="J61" s="1"/>
      <c r="K61" s="1"/>
      <c r="L61" s="1"/>
      <c r="M61" s="1"/>
      <c r="N61" s="1"/>
      <c r="O61" s="1"/>
      <c r="P61" s="1"/>
    </row>
    <row r="62" spans="1:16" ht="15.75" customHeight="1" x14ac:dyDescent="0.25">
      <c r="A62" s="42"/>
      <c r="B62" s="44"/>
      <c r="C62" s="44"/>
      <c r="D62" s="44"/>
      <c r="E62" s="45"/>
      <c r="F62" s="45"/>
    </row>
    <row r="63" spans="1:16" ht="15.75" customHeight="1" x14ac:dyDescent="0.25">
      <c r="A63" s="42"/>
      <c r="B63" s="44"/>
      <c r="C63" s="44"/>
      <c r="D63" s="44"/>
      <c r="E63" s="45"/>
      <c r="F63" s="45"/>
    </row>
    <row r="64" spans="1:16" ht="15.75" customHeight="1" x14ac:dyDescent="0.25">
      <c r="A64" s="42"/>
      <c r="B64" s="44"/>
      <c r="C64" s="44"/>
      <c r="D64" s="44"/>
      <c r="E64" s="45"/>
      <c r="F64" s="45"/>
    </row>
    <row r="65" spans="1:6" ht="15.75" customHeight="1" x14ac:dyDescent="0.25">
      <c r="A65" s="42"/>
      <c r="B65" s="44"/>
      <c r="C65" s="44"/>
      <c r="D65" s="44"/>
      <c r="E65" s="45"/>
      <c r="F65" s="45"/>
    </row>
    <row r="66" spans="1:6" ht="15.75" customHeight="1" x14ac:dyDescent="0.25">
      <c r="A66" s="42"/>
      <c r="B66" s="44"/>
      <c r="C66" s="44"/>
      <c r="D66" s="44"/>
      <c r="E66" s="45"/>
      <c r="F66" s="45"/>
    </row>
    <row r="67" spans="1:6" ht="15.75" customHeight="1" x14ac:dyDescent="0.25">
      <c r="A67" s="42"/>
      <c r="B67" s="44"/>
      <c r="C67" s="44"/>
      <c r="D67" s="44"/>
      <c r="E67" s="45"/>
      <c r="F67" s="45"/>
    </row>
    <row r="68" spans="1:6" ht="15.75" customHeight="1" x14ac:dyDescent="0.25">
      <c r="A68" s="42"/>
      <c r="B68" s="44"/>
      <c r="C68" s="44"/>
      <c r="D68" s="44"/>
      <c r="E68" s="45"/>
      <c r="F68" s="45"/>
    </row>
    <row r="69" spans="1:6" ht="15.75" customHeight="1" x14ac:dyDescent="0.25">
      <c r="A69" s="42"/>
      <c r="B69" s="44"/>
      <c r="C69" s="44"/>
      <c r="D69" s="44"/>
      <c r="E69" s="45"/>
      <c r="F69" s="45"/>
    </row>
    <row r="70" spans="1:6" ht="15.75" customHeight="1" x14ac:dyDescent="0.25">
      <c r="A70" s="42"/>
      <c r="B70" s="44"/>
      <c r="C70" s="44"/>
      <c r="D70" s="44"/>
      <c r="E70" s="45"/>
      <c r="F70" s="45"/>
    </row>
    <row r="71" spans="1:6" ht="15.75" customHeight="1" x14ac:dyDescent="0.25">
      <c r="A71" s="42"/>
      <c r="B71" s="44"/>
      <c r="C71" s="44"/>
      <c r="D71" s="44"/>
      <c r="E71" s="45"/>
      <c r="F71" s="45"/>
    </row>
    <row r="72" spans="1:6" ht="15.75" customHeight="1" x14ac:dyDescent="0.25">
      <c r="A72" s="42"/>
      <c r="B72" s="44"/>
      <c r="C72" s="44"/>
      <c r="D72" s="44"/>
      <c r="E72" s="45"/>
      <c r="F72" s="45"/>
    </row>
    <row r="73" spans="1:6" ht="15.75" customHeight="1" x14ac:dyDescent="0.25">
      <c r="A73" s="42"/>
      <c r="B73" s="44"/>
      <c r="C73" s="44"/>
      <c r="D73" s="44"/>
      <c r="E73" s="45"/>
      <c r="F73" s="45"/>
    </row>
    <row r="74" spans="1:6" ht="15.75" customHeight="1" x14ac:dyDescent="0.25">
      <c r="A74" s="42"/>
      <c r="B74" s="44"/>
      <c r="C74" s="44"/>
      <c r="D74" s="44"/>
      <c r="E74" s="45"/>
      <c r="F74" s="45"/>
    </row>
    <row r="75" spans="1:6" ht="15.75" customHeight="1" x14ac:dyDescent="0.25">
      <c r="A75" s="42"/>
      <c r="B75" s="44"/>
      <c r="C75" s="44"/>
      <c r="D75" s="44"/>
      <c r="E75" s="45"/>
      <c r="F75" s="45"/>
    </row>
    <row r="76" spans="1:6" ht="15.75" customHeight="1" x14ac:dyDescent="0.25">
      <c r="A76" s="42"/>
      <c r="B76" s="44"/>
      <c r="C76" s="44"/>
      <c r="D76" s="44"/>
      <c r="E76" s="45"/>
      <c r="F76" s="45"/>
    </row>
    <row r="77" spans="1:6" ht="15.75" customHeight="1" x14ac:dyDescent="0.25">
      <c r="A77" s="42"/>
      <c r="B77" s="44"/>
      <c r="C77" s="44"/>
      <c r="D77" s="44"/>
      <c r="E77" s="45"/>
      <c r="F77" s="45"/>
    </row>
    <row r="78" spans="1:6" ht="15.75" customHeight="1" x14ac:dyDescent="0.25">
      <c r="A78" s="42"/>
      <c r="B78" s="44"/>
      <c r="C78" s="44"/>
      <c r="D78" s="44"/>
      <c r="E78" s="45"/>
      <c r="F78" s="45"/>
    </row>
    <row r="79" spans="1:6" ht="15.75" customHeight="1" x14ac:dyDescent="0.25">
      <c r="A79" s="42"/>
      <c r="B79" s="44"/>
      <c r="C79" s="44"/>
      <c r="D79" s="44"/>
      <c r="E79" s="45"/>
      <c r="F79" s="45"/>
    </row>
    <row r="80" spans="1:6" ht="15.75" customHeight="1" x14ac:dyDescent="0.25">
      <c r="A80" s="42"/>
      <c r="B80" s="44"/>
      <c r="C80" s="44"/>
      <c r="D80" s="44"/>
      <c r="E80" s="45"/>
      <c r="F80" s="45"/>
    </row>
    <row r="81" spans="1:6" ht="15.75" customHeight="1" x14ac:dyDescent="0.25">
      <c r="A81" s="42"/>
      <c r="B81" s="44"/>
      <c r="C81" s="44"/>
      <c r="D81" s="44"/>
      <c r="E81" s="45"/>
      <c r="F81" s="45"/>
    </row>
    <row r="82" spans="1:6" ht="15.75" customHeight="1" x14ac:dyDescent="0.25">
      <c r="A82" s="42"/>
      <c r="B82" s="44"/>
      <c r="C82" s="44"/>
      <c r="D82" s="44"/>
      <c r="E82" s="45"/>
      <c r="F82" s="45"/>
    </row>
    <row r="83" spans="1:6" ht="15.75" customHeight="1" x14ac:dyDescent="0.25">
      <c r="A83" s="42"/>
      <c r="B83" s="44"/>
      <c r="C83" s="44"/>
      <c r="D83" s="44"/>
      <c r="E83" s="45"/>
      <c r="F83" s="45"/>
    </row>
    <row r="84" spans="1:6" ht="15.75" customHeight="1" x14ac:dyDescent="0.25">
      <c r="A84" s="42"/>
      <c r="B84" s="44"/>
      <c r="C84" s="44"/>
      <c r="D84" s="44"/>
      <c r="E84" s="45"/>
      <c r="F84" s="45"/>
    </row>
    <row r="85" spans="1:6" ht="15.75" customHeight="1" x14ac:dyDescent="0.25">
      <c r="A85" s="42"/>
      <c r="B85" s="44"/>
      <c r="C85" s="44"/>
      <c r="D85" s="44"/>
      <c r="E85" s="45"/>
      <c r="F85" s="45"/>
    </row>
    <row r="86" spans="1:6" ht="15.75" customHeight="1" x14ac:dyDescent="0.25">
      <c r="A86" s="42"/>
      <c r="B86" s="44"/>
      <c r="C86" s="44"/>
      <c r="D86" s="44"/>
      <c r="E86" s="45"/>
      <c r="F86" s="45"/>
    </row>
    <row r="87" spans="1:6" ht="15.75" customHeight="1" x14ac:dyDescent="0.25">
      <c r="A87" s="42"/>
      <c r="B87" s="44"/>
      <c r="C87" s="44"/>
      <c r="D87" s="44"/>
      <c r="E87" s="45"/>
      <c r="F87" s="45"/>
    </row>
    <row r="88" spans="1:6" ht="15.75" customHeight="1" x14ac:dyDescent="0.25">
      <c r="A88" s="42"/>
      <c r="B88" s="44"/>
      <c r="C88" s="44"/>
      <c r="D88" s="44"/>
      <c r="E88" s="45"/>
      <c r="F88" s="45"/>
    </row>
    <row r="89" spans="1:6" ht="15.75" customHeight="1" x14ac:dyDescent="0.25">
      <c r="A89" s="42"/>
      <c r="B89" s="44"/>
      <c r="C89" s="44"/>
      <c r="D89" s="44"/>
      <c r="E89" s="45"/>
      <c r="F89" s="45"/>
    </row>
    <row r="90" spans="1:6" ht="15.75" customHeight="1" x14ac:dyDescent="0.25">
      <c r="A90" s="42"/>
      <c r="B90" s="44"/>
      <c r="C90" s="44"/>
      <c r="D90" s="44"/>
      <c r="E90" s="45"/>
      <c r="F90" s="45"/>
    </row>
    <row r="91" spans="1:6" ht="15.75" customHeight="1" x14ac:dyDescent="0.25">
      <c r="A91" s="42"/>
      <c r="B91" s="44"/>
      <c r="C91" s="44"/>
      <c r="D91" s="44"/>
      <c r="E91" s="45"/>
      <c r="F91" s="45"/>
    </row>
    <row r="92" spans="1:6" ht="15.75" customHeight="1" x14ac:dyDescent="0.25">
      <c r="A92" s="42"/>
      <c r="B92" s="44"/>
      <c r="C92" s="44"/>
      <c r="D92" s="44"/>
      <c r="E92" s="45"/>
      <c r="F92" s="45"/>
    </row>
    <row r="93" spans="1:6" ht="15.75" customHeight="1" x14ac:dyDescent="0.25">
      <c r="A93" s="42"/>
      <c r="B93" s="44"/>
      <c r="C93" s="44"/>
      <c r="D93" s="44"/>
      <c r="E93" s="45"/>
      <c r="F93" s="45"/>
    </row>
    <row r="94" spans="1:6" ht="15.75" customHeight="1" x14ac:dyDescent="0.25">
      <c r="A94" s="42"/>
      <c r="B94" s="44"/>
      <c r="C94" s="44"/>
      <c r="D94" s="44"/>
      <c r="E94" s="45"/>
      <c r="F94" s="45"/>
    </row>
    <row r="95" spans="1:6" ht="15.75" customHeight="1" x14ac:dyDescent="0.25">
      <c r="A95" s="42"/>
      <c r="B95" s="44"/>
      <c r="C95" s="44"/>
      <c r="D95" s="44"/>
      <c r="E95" s="45"/>
      <c r="F95" s="45"/>
    </row>
    <row r="96" spans="1:6" ht="15.75" customHeight="1" x14ac:dyDescent="0.25">
      <c r="A96" s="42"/>
      <c r="B96" s="44"/>
      <c r="C96" s="44"/>
      <c r="D96" s="44"/>
      <c r="E96" s="45"/>
      <c r="F96" s="45"/>
    </row>
    <row r="97" spans="1:6" ht="15.75" customHeight="1" x14ac:dyDescent="0.25">
      <c r="A97" s="42"/>
      <c r="B97" s="44"/>
      <c r="C97" s="44"/>
      <c r="D97" s="44"/>
      <c r="E97" s="45"/>
      <c r="F97" s="45"/>
    </row>
    <row r="98" spans="1:6" ht="15.75" customHeight="1" x14ac:dyDescent="0.25">
      <c r="A98" s="42"/>
      <c r="B98" s="44"/>
      <c r="C98" s="44"/>
      <c r="D98" s="44"/>
      <c r="E98" s="45"/>
      <c r="F98" s="45"/>
    </row>
    <row r="99" spans="1:6" ht="15.75" customHeight="1" x14ac:dyDescent="0.25">
      <c r="A99" s="42"/>
      <c r="B99" s="44"/>
      <c r="C99" s="44"/>
      <c r="D99" s="44"/>
      <c r="E99" s="45"/>
      <c r="F99" s="45"/>
    </row>
    <row r="100" spans="1:6" ht="15.75" customHeight="1" x14ac:dyDescent="0.25">
      <c r="A100" s="42"/>
      <c r="B100" s="44"/>
      <c r="C100" s="44"/>
      <c r="D100" s="44"/>
      <c r="E100" s="45"/>
      <c r="F100" s="45"/>
    </row>
    <row r="101" spans="1:6" ht="15.75" customHeight="1" x14ac:dyDescent="0.25">
      <c r="A101" s="42"/>
      <c r="B101" s="44"/>
      <c r="C101" s="44"/>
      <c r="D101" s="44"/>
      <c r="E101" s="45"/>
      <c r="F101" s="45"/>
    </row>
    <row r="102" spans="1:6" ht="15.75" customHeight="1" x14ac:dyDescent="0.25">
      <c r="A102" s="42"/>
      <c r="B102" s="44"/>
      <c r="C102" s="44"/>
      <c r="D102" s="44"/>
      <c r="E102" s="45"/>
      <c r="F102" s="45"/>
    </row>
    <row r="103" spans="1:6" ht="15.75" customHeight="1" x14ac:dyDescent="0.25">
      <c r="A103" s="42"/>
      <c r="B103" s="44"/>
      <c r="C103" s="44"/>
      <c r="D103" s="44"/>
      <c r="E103" s="45"/>
      <c r="F103" s="45"/>
    </row>
    <row r="104" spans="1:6" ht="15.75" customHeight="1" x14ac:dyDescent="0.25">
      <c r="A104" s="42"/>
      <c r="B104" s="44"/>
      <c r="C104" s="44"/>
      <c r="D104" s="44"/>
      <c r="E104" s="45"/>
      <c r="F104" s="45"/>
    </row>
    <row r="105" spans="1:6" ht="15.75" customHeight="1" x14ac:dyDescent="0.25">
      <c r="A105" s="42"/>
      <c r="B105" s="44"/>
      <c r="C105" s="44"/>
      <c r="D105" s="44"/>
      <c r="E105" s="45"/>
      <c r="F105" s="45"/>
    </row>
    <row r="106" spans="1:6" ht="15.75" customHeight="1" x14ac:dyDescent="0.25">
      <c r="A106" s="42"/>
      <c r="B106" s="44"/>
      <c r="C106" s="44"/>
      <c r="D106" s="44"/>
      <c r="E106" s="45"/>
      <c r="F106" s="45"/>
    </row>
    <row r="107" spans="1:6" ht="15.75" customHeight="1" x14ac:dyDescent="0.25">
      <c r="A107" s="42"/>
      <c r="B107" s="44"/>
      <c r="C107" s="44"/>
      <c r="D107" s="44"/>
      <c r="E107" s="45"/>
      <c r="F107" s="45"/>
    </row>
    <row r="108" spans="1:6" ht="15.75" customHeight="1" x14ac:dyDescent="0.25">
      <c r="A108" s="42"/>
      <c r="B108" s="44"/>
      <c r="C108" s="44"/>
      <c r="D108" s="44"/>
      <c r="E108" s="45"/>
      <c r="F108" s="45"/>
    </row>
    <row r="109" spans="1:6" ht="15.75" customHeight="1" x14ac:dyDescent="0.25">
      <c r="A109" s="42"/>
      <c r="B109" s="44"/>
      <c r="C109" s="44"/>
      <c r="D109" s="44"/>
      <c r="E109" s="45"/>
      <c r="F109" s="45"/>
    </row>
    <row r="110" spans="1:6" ht="15.75" customHeight="1" x14ac:dyDescent="0.25">
      <c r="A110" s="42"/>
      <c r="B110" s="44"/>
      <c r="C110" s="44"/>
      <c r="D110" s="44"/>
      <c r="E110" s="45"/>
      <c r="F110" s="45"/>
    </row>
    <row r="111" spans="1:6" ht="15.75" customHeight="1" x14ac:dyDescent="0.25">
      <c r="A111" s="42"/>
      <c r="B111" s="44"/>
      <c r="C111" s="44"/>
      <c r="D111" s="44"/>
      <c r="E111" s="45"/>
      <c r="F111" s="45"/>
    </row>
    <row r="112" spans="1:6" ht="15.75" customHeight="1" x14ac:dyDescent="0.25">
      <c r="A112" s="42"/>
      <c r="B112" s="44"/>
      <c r="C112" s="44"/>
      <c r="D112" s="44"/>
      <c r="E112" s="45"/>
      <c r="F112" s="45"/>
    </row>
    <row r="113" spans="1:6" ht="15.75" customHeight="1" x14ac:dyDescent="0.25">
      <c r="A113" s="42"/>
      <c r="B113" s="44"/>
      <c r="C113" s="44"/>
      <c r="D113" s="44"/>
      <c r="E113" s="45"/>
      <c r="F113" s="45"/>
    </row>
    <row r="114" spans="1:6" ht="15.75" customHeight="1" x14ac:dyDescent="0.25">
      <c r="A114" s="42"/>
      <c r="B114" s="44"/>
      <c r="C114" s="44"/>
      <c r="D114" s="44"/>
      <c r="E114" s="45"/>
      <c r="F114" s="45"/>
    </row>
    <row r="115" spans="1:6" ht="15.75" customHeight="1" x14ac:dyDescent="0.25">
      <c r="A115" s="42"/>
      <c r="B115" s="44"/>
      <c r="C115" s="44"/>
      <c r="D115" s="44"/>
      <c r="E115" s="45"/>
      <c r="F115" s="45"/>
    </row>
    <row r="116" spans="1:6" ht="15.75" customHeight="1" x14ac:dyDescent="0.25">
      <c r="A116" s="42"/>
      <c r="B116" s="44"/>
      <c r="C116" s="44"/>
      <c r="D116" s="44"/>
      <c r="E116" s="45"/>
      <c r="F116" s="45"/>
    </row>
    <row r="117" spans="1:6" ht="15.75" customHeight="1" x14ac:dyDescent="0.25">
      <c r="A117" s="42"/>
      <c r="B117" s="44"/>
      <c r="C117" s="44"/>
      <c r="D117" s="44"/>
      <c r="E117" s="45"/>
      <c r="F117" s="45"/>
    </row>
    <row r="118" spans="1:6" ht="15.75" customHeight="1" x14ac:dyDescent="0.25">
      <c r="A118" s="42"/>
      <c r="B118" s="44"/>
      <c r="C118" s="44"/>
      <c r="D118" s="44"/>
      <c r="E118" s="45"/>
      <c r="F118" s="45"/>
    </row>
    <row r="119" spans="1:6" ht="15.75" customHeight="1" x14ac:dyDescent="0.25">
      <c r="A119" s="42"/>
      <c r="B119" s="44"/>
      <c r="C119" s="44"/>
      <c r="D119" s="44"/>
      <c r="E119" s="45"/>
      <c r="F119" s="45"/>
    </row>
    <row r="120" spans="1:6" ht="15.75" customHeight="1" x14ac:dyDescent="0.25">
      <c r="A120" s="42"/>
      <c r="B120" s="44"/>
      <c r="C120" s="44"/>
      <c r="D120" s="44"/>
      <c r="E120" s="45"/>
      <c r="F120" s="45"/>
    </row>
    <row r="121" spans="1:6" ht="15.75" customHeight="1" x14ac:dyDescent="0.25">
      <c r="A121" s="42"/>
      <c r="B121" s="44"/>
      <c r="C121" s="44"/>
      <c r="D121" s="44"/>
      <c r="E121" s="45"/>
      <c r="F121" s="45"/>
    </row>
    <row r="122" spans="1:6" ht="15.75" customHeight="1" x14ac:dyDescent="0.25">
      <c r="A122" s="42"/>
      <c r="B122" s="44"/>
      <c r="C122" s="44"/>
      <c r="D122" s="44"/>
      <c r="E122" s="45"/>
      <c r="F122" s="45"/>
    </row>
    <row r="123" spans="1:6" ht="15.75" customHeight="1" x14ac:dyDescent="0.25">
      <c r="A123" s="42"/>
      <c r="B123" s="44"/>
      <c r="C123" s="44"/>
      <c r="D123" s="44"/>
      <c r="E123" s="45"/>
      <c r="F123" s="45"/>
    </row>
    <row r="124" spans="1:6" ht="15.75" customHeight="1" x14ac:dyDescent="0.25">
      <c r="A124" s="42"/>
      <c r="B124" s="44"/>
      <c r="C124" s="44"/>
      <c r="D124" s="44"/>
      <c r="E124" s="45"/>
      <c r="F124" s="45"/>
    </row>
    <row r="125" spans="1:6" ht="15.75" customHeight="1" x14ac:dyDescent="0.25">
      <c r="A125" s="42"/>
      <c r="B125" s="44"/>
      <c r="C125" s="44"/>
      <c r="D125" s="44"/>
      <c r="E125" s="45"/>
      <c r="F125" s="45"/>
    </row>
    <row r="126" spans="1:6" ht="15.75" customHeight="1" x14ac:dyDescent="0.25">
      <c r="A126" s="42"/>
      <c r="B126" s="44"/>
      <c r="C126" s="44"/>
      <c r="D126" s="44"/>
      <c r="E126" s="45"/>
      <c r="F126" s="45"/>
    </row>
    <row r="127" spans="1:6" ht="15.75" customHeight="1" x14ac:dyDescent="0.25">
      <c r="A127" s="42"/>
      <c r="B127" s="44"/>
      <c r="C127" s="44"/>
      <c r="D127" s="44"/>
      <c r="E127" s="45"/>
      <c r="F127" s="45"/>
    </row>
    <row r="128" spans="1:6" ht="15.75" customHeight="1" x14ac:dyDescent="0.25">
      <c r="A128" s="42"/>
      <c r="B128" s="44"/>
      <c r="C128" s="44"/>
      <c r="D128" s="44"/>
      <c r="E128" s="45"/>
      <c r="F128" s="45"/>
    </row>
    <row r="129" spans="1:6" ht="15.75" customHeight="1" x14ac:dyDescent="0.25">
      <c r="A129" s="42"/>
      <c r="B129" s="44"/>
      <c r="C129" s="44"/>
      <c r="D129" s="44"/>
      <c r="E129" s="45"/>
      <c r="F129" s="45"/>
    </row>
    <row r="130" spans="1:6" ht="15.75" customHeight="1" x14ac:dyDescent="0.25">
      <c r="A130" s="42"/>
      <c r="B130" s="44"/>
      <c r="C130" s="44"/>
      <c r="D130" s="44"/>
      <c r="E130" s="45"/>
      <c r="F130" s="45"/>
    </row>
    <row r="131" spans="1:6" ht="15.75" customHeight="1" x14ac:dyDescent="0.25">
      <c r="A131" s="42"/>
      <c r="B131" s="44"/>
      <c r="C131" s="44"/>
      <c r="D131" s="44"/>
      <c r="E131" s="45"/>
      <c r="F131" s="45"/>
    </row>
    <row r="132" spans="1:6" ht="15.75" customHeight="1" x14ac:dyDescent="0.25">
      <c r="A132" s="42"/>
      <c r="B132" s="44"/>
      <c r="C132" s="44"/>
      <c r="D132" s="44"/>
      <c r="E132" s="45"/>
      <c r="F132" s="45"/>
    </row>
    <row r="133" spans="1:6" ht="15.75" customHeight="1" x14ac:dyDescent="0.25">
      <c r="A133" s="42"/>
      <c r="B133" s="44"/>
      <c r="C133" s="44"/>
      <c r="D133" s="44"/>
      <c r="E133" s="45"/>
      <c r="F133" s="45"/>
    </row>
    <row r="134" spans="1:6" ht="15.75" customHeight="1" x14ac:dyDescent="0.25">
      <c r="A134" s="42"/>
      <c r="B134" s="44"/>
      <c r="C134" s="44"/>
      <c r="D134" s="44"/>
      <c r="E134" s="45"/>
      <c r="F134" s="45"/>
    </row>
    <row r="135" spans="1:6" ht="15.75" customHeight="1" x14ac:dyDescent="0.25">
      <c r="A135" s="42"/>
      <c r="B135" s="44"/>
      <c r="C135" s="44"/>
      <c r="D135" s="44"/>
      <c r="E135" s="45"/>
      <c r="F135" s="45"/>
    </row>
    <row r="136" spans="1:6" ht="15.75" customHeight="1" x14ac:dyDescent="0.25">
      <c r="A136" s="42"/>
      <c r="B136" s="44"/>
      <c r="C136" s="44"/>
      <c r="D136" s="44"/>
      <c r="E136" s="45"/>
      <c r="F136" s="45"/>
    </row>
    <row r="137" spans="1:6" ht="15.75" customHeight="1" x14ac:dyDescent="0.25">
      <c r="A137" s="42"/>
      <c r="B137" s="44"/>
      <c r="C137" s="44"/>
      <c r="D137" s="44"/>
      <c r="E137" s="45"/>
      <c r="F137" s="45"/>
    </row>
    <row r="138" spans="1:6" ht="15.75" customHeight="1" x14ac:dyDescent="0.25">
      <c r="A138" s="42"/>
      <c r="B138" s="44"/>
      <c r="C138" s="44"/>
      <c r="D138" s="44"/>
      <c r="E138" s="45"/>
      <c r="F138" s="45"/>
    </row>
    <row r="139" spans="1:6" ht="15.75" customHeight="1" x14ac:dyDescent="0.25">
      <c r="A139" s="42"/>
      <c r="B139" s="44"/>
      <c r="C139" s="44"/>
      <c r="D139" s="44"/>
      <c r="E139" s="45"/>
      <c r="F139" s="45"/>
    </row>
    <row r="140" spans="1:6" ht="15.75" customHeight="1" x14ac:dyDescent="0.25">
      <c r="A140" s="42"/>
      <c r="B140" s="44"/>
      <c r="C140" s="44"/>
      <c r="D140" s="44"/>
      <c r="E140" s="45"/>
      <c r="F140" s="45"/>
    </row>
    <row r="141" spans="1:6" ht="15.75" customHeight="1" x14ac:dyDescent="0.25">
      <c r="A141" s="42"/>
      <c r="B141" s="44"/>
      <c r="C141" s="44"/>
      <c r="D141" s="44"/>
      <c r="E141" s="45"/>
      <c r="F141" s="45"/>
    </row>
    <row r="142" spans="1:6" ht="15.75" customHeight="1" x14ac:dyDescent="0.25">
      <c r="A142" s="42"/>
      <c r="B142" s="44"/>
      <c r="C142" s="44"/>
      <c r="D142" s="44"/>
      <c r="E142" s="45"/>
      <c r="F142" s="45"/>
    </row>
    <row r="143" spans="1:6" ht="15.75" customHeight="1" x14ac:dyDescent="0.25">
      <c r="A143" s="42"/>
      <c r="B143" s="44"/>
      <c r="C143" s="44"/>
      <c r="D143" s="44"/>
      <c r="E143" s="45"/>
      <c r="F143" s="45"/>
    </row>
    <row r="144" spans="1:6" ht="15.75" customHeight="1" x14ac:dyDescent="0.25">
      <c r="A144" s="42"/>
      <c r="B144" s="44"/>
      <c r="C144" s="44"/>
      <c r="D144" s="44"/>
      <c r="E144" s="45"/>
      <c r="F144" s="45"/>
    </row>
    <row r="145" spans="1:6" ht="15.75" customHeight="1" x14ac:dyDescent="0.25">
      <c r="A145" s="42"/>
      <c r="B145" s="44"/>
      <c r="C145" s="44"/>
      <c r="D145" s="44"/>
      <c r="E145" s="45"/>
      <c r="F145" s="45"/>
    </row>
    <row r="146" spans="1:6" ht="15.75" customHeight="1" x14ac:dyDescent="0.25">
      <c r="A146" s="42"/>
      <c r="B146" s="44"/>
      <c r="C146" s="44"/>
      <c r="D146" s="44"/>
      <c r="E146" s="45"/>
      <c r="F146" s="45"/>
    </row>
    <row r="147" spans="1:6" ht="15.75" customHeight="1" x14ac:dyDescent="0.25">
      <c r="A147" s="42"/>
      <c r="B147" s="44"/>
      <c r="C147" s="44"/>
      <c r="D147" s="44"/>
      <c r="E147" s="45"/>
      <c r="F147" s="45"/>
    </row>
    <row r="148" spans="1:6" ht="15.75" customHeight="1" x14ac:dyDescent="0.25">
      <c r="A148" s="42"/>
      <c r="B148" s="44"/>
      <c r="C148" s="44"/>
      <c r="D148" s="44"/>
      <c r="E148" s="45"/>
      <c r="F148" s="45"/>
    </row>
    <row r="149" spans="1:6" ht="15.75" customHeight="1" x14ac:dyDescent="0.25">
      <c r="A149" s="42"/>
      <c r="B149" s="44"/>
      <c r="C149" s="44"/>
      <c r="D149" s="44"/>
      <c r="E149" s="45"/>
      <c r="F149" s="45"/>
    </row>
    <row r="150" spans="1:6" ht="15.75" customHeight="1" x14ac:dyDescent="0.25">
      <c r="A150" s="42"/>
      <c r="B150" s="44"/>
      <c r="C150" s="44"/>
      <c r="D150" s="44"/>
      <c r="E150" s="45"/>
      <c r="F150" s="45"/>
    </row>
    <row r="151" spans="1:6" ht="15.75" customHeight="1" x14ac:dyDescent="0.25">
      <c r="A151" s="42"/>
      <c r="B151" s="44"/>
      <c r="C151" s="44"/>
      <c r="D151" s="44"/>
      <c r="E151" s="45"/>
      <c r="F151" s="45"/>
    </row>
    <row r="152" spans="1:6" ht="15.75" customHeight="1" x14ac:dyDescent="0.25">
      <c r="A152" s="42"/>
      <c r="B152" s="44"/>
      <c r="C152" s="44"/>
      <c r="D152" s="44"/>
      <c r="E152" s="45"/>
      <c r="F152" s="45"/>
    </row>
    <row r="153" spans="1:6" ht="15.75" customHeight="1" x14ac:dyDescent="0.25">
      <c r="A153" s="42"/>
      <c r="B153" s="44"/>
      <c r="C153" s="44"/>
      <c r="D153" s="44"/>
      <c r="E153" s="45"/>
      <c r="F153" s="45"/>
    </row>
    <row r="154" spans="1:6" ht="15.75" customHeight="1" x14ac:dyDescent="0.25">
      <c r="A154" s="42"/>
      <c r="B154" s="44"/>
      <c r="C154" s="44"/>
      <c r="D154" s="44"/>
      <c r="E154" s="45"/>
      <c r="F154" s="45"/>
    </row>
    <row r="155" spans="1:6" ht="15.75" customHeight="1" x14ac:dyDescent="0.25">
      <c r="A155" s="42"/>
      <c r="B155" s="44"/>
      <c r="C155" s="44"/>
      <c r="D155" s="44"/>
      <c r="E155" s="45"/>
      <c r="F155" s="45"/>
    </row>
    <row r="156" spans="1:6" ht="15.75" customHeight="1" x14ac:dyDescent="0.25">
      <c r="A156" s="42"/>
      <c r="B156" s="44"/>
      <c r="C156" s="44"/>
      <c r="D156" s="44"/>
      <c r="E156" s="45"/>
      <c r="F156" s="45"/>
    </row>
    <row r="157" spans="1:6" ht="15.75" customHeight="1" x14ac:dyDescent="0.25">
      <c r="A157" s="42"/>
      <c r="B157" s="44"/>
      <c r="C157" s="44"/>
      <c r="D157" s="44"/>
      <c r="E157" s="45"/>
      <c r="F157" s="45"/>
    </row>
    <row r="158" spans="1:6" ht="15.75" customHeight="1" x14ac:dyDescent="0.25">
      <c r="A158" s="42"/>
      <c r="B158" s="44"/>
      <c r="C158" s="44"/>
      <c r="D158" s="44"/>
      <c r="E158" s="45"/>
      <c r="F158" s="45"/>
    </row>
    <row r="159" spans="1:6" ht="15.75" customHeight="1" x14ac:dyDescent="0.25">
      <c r="A159" s="42"/>
      <c r="B159" s="44"/>
      <c r="C159" s="44"/>
      <c r="D159" s="44"/>
      <c r="E159" s="45"/>
      <c r="F159" s="45"/>
    </row>
    <row r="160" spans="1:6" ht="15.75" customHeight="1" x14ac:dyDescent="0.25">
      <c r="A160" s="42"/>
      <c r="B160" s="44"/>
      <c r="C160" s="44"/>
      <c r="D160" s="44"/>
      <c r="E160" s="45"/>
      <c r="F160" s="45"/>
    </row>
    <row r="161" spans="1:6" ht="15.75" customHeight="1" x14ac:dyDescent="0.25">
      <c r="A161" s="42"/>
      <c r="B161" s="44"/>
      <c r="C161" s="44"/>
      <c r="D161" s="44"/>
      <c r="E161" s="45"/>
      <c r="F161" s="45"/>
    </row>
    <row r="162" spans="1:6" ht="15.75" customHeight="1" x14ac:dyDescent="0.25">
      <c r="A162" s="42"/>
      <c r="B162" s="44"/>
      <c r="C162" s="44"/>
      <c r="D162" s="44"/>
      <c r="E162" s="45"/>
      <c r="F162" s="45"/>
    </row>
    <row r="163" spans="1:6" ht="15.75" customHeight="1" x14ac:dyDescent="0.25">
      <c r="A163" s="42"/>
      <c r="B163" s="44"/>
      <c r="C163" s="44"/>
      <c r="D163" s="44"/>
      <c r="E163" s="45"/>
      <c r="F163" s="45"/>
    </row>
    <row r="164" spans="1:6" ht="15.75" customHeight="1" x14ac:dyDescent="0.25">
      <c r="A164" s="42"/>
      <c r="B164" s="44"/>
      <c r="C164" s="44"/>
      <c r="D164" s="44"/>
      <c r="E164" s="45"/>
      <c r="F164" s="45"/>
    </row>
    <row r="165" spans="1:6" ht="15.75" customHeight="1" x14ac:dyDescent="0.25">
      <c r="A165" s="42"/>
      <c r="B165" s="44"/>
      <c r="C165" s="44"/>
      <c r="D165" s="44"/>
      <c r="E165" s="45"/>
      <c r="F165" s="45"/>
    </row>
    <row r="166" spans="1:6" ht="15.75" customHeight="1" x14ac:dyDescent="0.25">
      <c r="A166" s="42"/>
      <c r="B166" s="44"/>
      <c r="C166" s="44"/>
      <c r="D166" s="44"/>
      <c r="E166" s="45"/>
      <c r="F166" s="45"/>
    </row>
    <row r="167" spans="1:6" ht="15.75" customHeight="1" x14ac:dyDescent="0.25">
      <c r="A167" s="42"/>
      <c r="B167" s="44"/>
      <c r="C167" s="44"/>
      <c r="D167" s="44"/>
      <c r="E167" s="45"/>
      <c r="F167" s="45"/>
    </row>
    <row r="168" spans="1:6" ht="15.75" customHeight="1" x14ac:dyDescent="0.25">
      <c r="A168" s="42"/>
      <c r="B168" s="44"/>
      <c r="C168" s="44"/>
      <c r="D168" s="44"/>
      <c r="E168" s="45"/>
      <c r="F168" s="45"/>
    </row>
    <row r="169" spans="1:6" ht="15.75" customHeight="1" x14ac:dyDescent="0.25">
      <c r="A169" s="42"/>
      <c r="B169" s="44"/>
      <c r="C169" s="44"/>
      <c r="D169" s="44"/>
      <c r="E169" s="45"/>
      <c r="F169" s="45"/>
    </row>
    <row r="170" spans="1:6" ht="15.75" customHeight="1" x14ac:dyDescent="0.25">
      <c r="A170" s="42"/>
      <c r="B170" s="44"/>
      <c r="C170" s="44"/>
      <c r="D170" s="44"/>
      <c r="E170" s="45"/>
      <c r="F170" s="45"/>
    </row>
    <row r="171" spans="1:6" ht="15.75" customHeight="1" x14ac:dyDescent="0.25">
      <c r="A171" s="42"/>
      <c r="B171" s="44"/>
      <c r="C171" s="44"/>
      <c r="D171" s="44"/>
      <c r="E171" s="45"/>
      <c r="F171" s="45"/>
    </row>
    <row r="172" spans="1:6" ht="15.75" customHeight="1" x14ac:dyDescent="0.25">
      <c r="A172" s="42"/>
      <c r="B172" s="44"/>
      <c r="C172" s="44"/>
      <c r="D172" s="44"/>
      <c r="E172" s="45"/>
      <c r="F172" s="45"/>
    </row>
    <row r="173" spans="1:6" ht="15.75" customHeight="1" x14ac:dyDescent="0.25">
      <c r="A173" s="42"/>
      <c r="B173" s="44"/>
      <c r="C173" s="44"/>
      <c r="D173" s="44"/>
      <c r="E173" s="45"/>
      <c r="F173" s="45"/>
    </row>
    <row r="174" spans="1:6" ht="15.75" customHeight="1" x14ac:dyDescent="0.25">
      <c r="A174" s="42"/>
      <c r="B174" s="44"/>
      <c r="C174" s="44"/>
      <c r="D174" s="44"/>
      <c r="E174" s="45"/>
      <c r="F174" s="45"/>
    </row>
    <row r="175" spans="1:6" ht="15.75" customHeight="1" x14ac:dyDescent="0.25">
      <c r="A175" s="42"/>
      <c r="B175" s="44"/>
      <c r="C175" s="44"/>
      <c r="D175" s="44"/>
      <c r="E175" s="45"/>
      <c r="F175" s="45"/>
    </row>
    <row r="176" spans="1:6" ht="15.75" customHeight="1" x14ac:dyDescent="0.25">
      <c r="A176" s="42"/>
      <c r="B176" s="44"/>
      <c r="C176" s="44"/>
      <c r="D176" s="44"/>
      <c r="E176" s="45"/>
      <c r="F176" s="45"/>
    </row>
    <row r="177" spans="1:6" ht="15.75" customHeight="1" x14ac:dyDescent="0.25">
      <c r="A177" s="42"/>
      <c r="B177" s="44"/>
      <c r="C177" s="44"/>
      <c r="D177" s="44"/>
      <c r="E177" s="45"/>
      <c r="F177" s="45"/>
    </row>
    <row r="178" spans="1:6" ht="15.75" customHeight="1" x14ac:dyDescent="0.25">
      <c r="A178" s="42"/>
      <c r="B178" s="44"/>
      <c r="C178" s="44"/>
      <c r="D178" s="44"/>
      <c r="E178" s="45"/>
      <c r="F178" s="45"/>
    </row>
    <row r="179" spans="1:6" ht="15.75" customHeight="1" x14ac:dyDescent="0.25">
      <c r="A179" s="42"/>
      <c r="B179" s="44"/>
      <c r="C179" s="44"/>
      <c r="D179" s="44"/>
      <c r="E179" s="45"/>
      <c r="F179" s="45"/>
    </row>
    <row r="180" spans="1:6" ht="15.75" customHeight="1" x14ac:dyDescent="0.25">
      <c r="A180" s="42"/>
      <c r="B180" s="44"/>
      <c r="C180" s="44"/>
      <c r="D180" s="44"/>
      <c r="E180" s="45"/>
      <c r="F180" s="45"/>
    </row>
    <row r="181" spans="1:6" ht="15.75" customHeight="1" x14ac:dyDescent="0.25">
      <c r="A181" s="42"/>
      <c r="B181" s="44"/>
      <c r="C181" s="44"/>
      <c r="D181" s="44"/>
      <c r="E181" s="45"/>
      <c r="F181" s="45"/>
    </row>
    <row r="182" spans="1:6" ht="15.75" customHeight="1" x14ac:dyDescent="0.25">
      <c r="A182" s="42"/>
      <c r="B182" s="44"/>
      <c r="C182" s="44"/>
      <c r="D182" s="44"/>
      <c r="E182" s="45"/>
      <c r="F182" s="45"/>
    </row>
    <row r="183" spans="1:6" ht="15.75" customHeight="1" x14ac:dyDescent="0.25">
      <c r="A183" s="42"/>
      <c r="B183" s="44"/>
      <c r="C183" s="44"/>
      <c r="D183" s="44"/>
      <c r="E183" s="45"/>
      <c r="F183" s="45"/>
    </row>
    <row r="184" spans="1:6" ht="15.75" customHeight="1" x14ac:dyDescent="0.25">
      <c r="A184" s="42"/>
      <c r="B184" s="44"/>
      <c r="C184" s="44"/>
      <c r="D184" s="44"/>
      <c r="E184" s="45"/>
      <c r="F184" s="45"/>
    </row>
    <row r="185" spans="1:6" ht="15.75" customHeight="1" x14ac:dyDescent="0.25">
      <c r="A185" s="42"/>
      <c r="B185" s="44"/>
      <c r="C185" s="44"/>
      <c r="D185" s="44"/>
      <c r="E185" s="45"/>
      <c r="F185" s="45"/>
    </row>
    <row r="186" spans="1:6" ht="15.75" customHeight="1" x14ac:dyDescent="0.25">
      <c r="A186" s="42"/>
      <c r="B186" s="44"/>
      <c r="C186" s="44"/>
      <c r="D186" s="44"/>
      <c r="E186" s="45"/>
      <c r="F186" s="45"/>
    </row>
    <row r="187" spans="1:6" ht="15.75" customHeight="1" x14ac:dyDescent="0.25">
      <c r="A187" s="42"/>
      <c r="B187" s="44"/>
      <c r="C187" s="44"/>
      <c r="D187" s="44"/>
      <c r="E187" s="45"/>
      <c r="F187" s="45"/>
    </row>
    <row r="188" spans="1:6" ht="15.75" customHeight="1" x14ac:dyDescent="0.25">
      <c r="A188" s="42"/>
      <c r="B188" s="44"/>
      <c r="C188" s="44"/>
      <c r="D188" s="44"/>
      <c r="E188" s="45"/>
      <c r="F188" s="45"/>
    </row>
    <row r="189" spans="1:6" ht="15.75" customHeight="1" x14ac:dyDescent="0.25">
      <c r="A189" s="42"/>
      <c r="B189" s="44"/>
      <c r="C189" s="44"/>
      <c r="D189" s="44"/>
      <c r="E189" s="45"/>
      <c r="F189" s="45"/>
    </row>
    <row r="190" spans="1:6" ht="15.75" customHeight="1" x14ac:dyDescent="0.25">
      <c r="A190" s="42"/>
      <c r="B190" s="44"/>
      <c r="C190" s="44"/>
      <c r="D190" s="44"/>
      <c r="E190" s="45"/>
      <c r="F190" s="45"/>
    </row>
    <row r="191" spans="1:6" ht="15.75" customHeight="1" x14ac:dyDescent="0.25">
      <c r="A191" s="42"/>
      <c r="B191" s="44"/>
      <c r="C191" s="44"/>
      <c r="D191" s="44"/>
      <c r="E191" s="45"/>
      <c r="F191" s="45"/>
    </row>
    <row r="192" spans="1:6" ht="15.75" customHeight="1" x14ac:dyDescent="0.25">
      <c r="A192" s="42"/>
      <c r="B192" s="44"/>
      <c r="C192" s="44"/>
      <c r="D192" s="44"/>
      <c r="E192" s="45"/>
      <c r="F192" s="45"/>
    </row>
    <row r="193" spans="1:6" ht="15.75" customHeight="1" x14ac:dyDescent="0.25">
      <c r="A193" s="42"/>
      <c r="B193" s="44"/>
      <c r="C193" s="44"/>
      <c r="D193" s="44"/>
      <c r="E193" s="45"/>
      <c r="F193" s="45"/>
    </row>
    <row r="194" spans="1:6" ht="15.75" customHeight="1" x14ac:dyDescent="0.25">
      <c r="A194" s="42"/>
      <c r="B194" s="44"/>
      <c r="C194" s="44"/>
      <c r="D194" s="44"/>
      <c r="E194" s="45"/>
      <c r="F194" s="45"/>
    </row>
    <row r="195" spans="1:6" ht="15.75" customHeight="1" x14ac:dyDescent="0.25">
      <c r="A195" s="42"/>
      <c r="B195" s="44"/>
      <c r="C195" s="44"/>
      <c r="D195" s="44"/>
      <c r="E195" s="45"/>
      <c r="F195" s="45"/>
    </row>
    <row r="196" spans="1:6" ht="15.75" customHeight="1" x14ac:dyDescent="0.25">
      <c r="A196" s="42"/>
      <c r="B196" s="44"/>
      <c r="C196" s="44"/>
      <c r="D196" s="44"/>
      <c r="E196" s="45"/>
      <c r="F196" s="45"/>
    </row>
    <row r="197" spans="1:6" ht="15.75" customHeight="1" x14ac:dyDescent="0.25">
      <c r="A197" s="42"/>
      <c r="B197" s="44"/>
      <c r="C197" s="44"/>
      <c r="D197" s="44"/>
      <c r="E197" s="45"/>
      <c r="F197" s="45"/>
    </row>
    <row r="198" spans="1:6" ht="15.75" customHeight="1" x14ac:dyDescent="0.25">
      <c r="A198" s="42"/>
      <c r="B198" s="44"/>
      <c r="C198" s="44"/>
      <c r="D198" s="44"/>
      <c r="E198" s="45"/>
      <c r="F198" s="45"/>
    </row>
    <row r="199" spans="1:6" ht="15.75" customHeight="1" x14ac:dyDescent="0.25">
      <c r="A199" s="42"/>
      <c r="B199" s="44"/>
      <c r="C199" s="44"/>
      <c r="D199" s="44"/>
      <c r="E199" s="45"/>
      <c r="F199" s="45"/>
    </row>
    <row r="200" spans="1:6" ht="15.75" customHeight="1" x14ac:dyDescent="0.25">
      <c r="A200" s="42"/>
      <c r="B200" s="44"/>
      <c r="C200" s="44"/>
      <c r="D200" s="44"/>
      <c r="E200" s="45"/>
      <c r="F200" s="45"/>
    </row>
    <row r="201" spans="1:6" ht="15.75" customHeight="1" x14ac:dyDescent="0.25">
      <c r="A201" s="42"/>
      <c r="B201" s="44"/>
      <c r="C201" s="44"/>
      <c r="D201" s="44"/>
      <c r="E201" s="45"/>
      <c r="F201" s="45"/>
    </row>
    <row r="202" spans="1:6" ht="15.75" customHeight="1" x14ac:dyDescent="0.25">
      <c r="A202" s="42"/>
      <c r="B202" s="44"/>
      <c r="C202" s="44"/>
      <c r="D202" s="44"/>
      <c r="E202" s="45"/>
      <c r="F202" s="45"/>
    </row>
    <row r="203" spans="1:6" ht="15.75" customHeight="1" x14ac:dyDescent="0.25">
      <c r="A203" s="42"/>
      <c r="B203" s="44"/>
      <c r="C203" s="44"/>
      <c r="D203" s="44"/>
      <c r="E203" s="45"/>
      <c r="F203" s="45"/>
    </row>
    <row r="204" spans="1:6" ht="15.75" customHeight="1" x14ac:dyDescent="0.25">
      <c r="A204" s="42"/>
      <c r="B204" s="44"/>
      <c r="C204" s="44"/>
      <c r="D204" s="44"/>
      <c r="E204" s="45"/>
      <c r="F204" s="45"/>
    </row>
    <row r="205" spans="1:6" ht="15.75" customHeight="1" x14ac:dyDescent="0.25">
      <c r="A205" s="42"/>
      <c r="B205" s="44"/>
      <c r="C205" s="44"/>
      <c r="D205" s="44"/>
      <c r="E205" s="45"/>
      <c r="F205" s="45"/>
    </row>
    <row r="206" spans="1:6" ht="15.75" customHeight="1" x14ac:dyDescent="0.25">
      <c r="A206" s="42"/>
      <c r="B206" s="44"/>
      <c r="C206" s="44"/>
      <c r="D206" s="44"/>
      <c r="E206" s="45"/>
      <c r="F206" s="45"/>
    </row>
    <row r="207" spans="1:6" ht="15.75" customHeight="1" x14ac:dyDescent="0.25">
      <c r="A207" s="42"/>
      <c r="B207" s="44"/>
      <c r="C207" s="44"/>
      <c r="D207" s="44"/>
      <c r="E207" s="45"/>
      <c r="F207" s="45"/>
    </row>
    <row r="208" spans="1:6" ht="15.75" customHeight="1" x14ac:dyDescent="0.25">
      <c r="A208" s="42"/>
      <c r="B208" s="44"/>
      <c r="C208" s="44"/>
      <c r="D208" s="44"/>
      <c r="E208" s="45"/>
      <c r="F208" s="45"/>
    </row>
    <row r="209" spans="1:9" ht="15.75" customHeight="1" x14ac:dyDescent="0.25">
      <c r="A209" s="42"/>
      <c r="B209" s="44"/>
      <c r="C209" s="44"/>
      <c r="D209" s="44"/>
      <c r="E209" s="45"/>
      <c r="F209" s="45"/>
    </row>
    <row r="210" spans="1:9" ht="15.75" customHeight="1" x14ac:dyDescent="0.25">
      <c r="A210" s="42"/>
      <c r="B210" s="44"/>
      <c r="C210" s="44"/>
      <c r="D210" s="44"/>
      <c r="E210" s="45"/>
      <c r="F210" s="45"/>
    </row>
    <row r="211" spans="1:9" ht="15.75" customHeight="1" x14ac:dyDescent="0.25">
      <c r="A211" s="42"/>
      <c r="B211" s="44"/>
      <c r="C211" s="44"/>
      <c r="D211" s="44"/>
      <c r="E211" s="45"/>
      <c r="F211" s="45"/>
    </row>
    <row r="212" spans="1:9" ht="15.75" customHeight="1" x14ac:dyDescent="0.25">
      <c r="A212" s="42"/>
      <c r="B212" s="44"/>
      <c r="C212" s="44"/>
      <c r="D212" s="44"/>
      <c r="E212" s="45"/>
      <c r="F212" s="45"/>
    </row>
    <row r="213" spans="1:9" ht="15.75" customHeight="1" x14ac:dyDescent="0.25">
      <c r="A213" s="42"/>
      <c r="B213" s="44"/>
      <c r="C213" s="44"/>
      <c r="D213" s="44"/>
      <c r="E213" s="45"/>
      <c r="F213" s="45"/>
    </row>
    <row r="214" spans="1:9" ht="15.75" customHeight="1" x14ac:dyDescent="0.25">
      <c r="A214" s="42"/>
      <c r="B214" s="44"/>
      <c r="C214" s="44"/>
      <c r="D214" s="44"/>
      <c r="E214" s="45"/>
      <c r="F214" s="45"/>
    </row>
    <row r="215" spans="1:9" ht="15.75" customHeight="1" x14ac:dyDescent="0.25">
      <c r="A215" s="42"/>
      <c r="B215" s="44"/>
      <c r="C215" s="44"/>
      <c r="D215" s="44"/>
      <c r="E215" s="45"/>
      <c r="F215" s="45"/>
    </row>
    <row r="216" spans="1:9" ht="15.75" customHeight="1" x14ac:dyDescent="0.25">
      <c r="A216" s="42"/>
      <c r="B216" s="44"/>
      <c r="C216" s="44"/>
      <c r="D216" s="44"/>
      <c r="E216" s="45"/>
      <c r="F216" s="45"/>
    </row>
    <row r="217" spans="1:9" ht="15.75" customHeight="1" x14ac:dyDescent="0.25">
      <c r="A217" s="42"/>
      <c r="B217" s="44"/>
      <c r="C217" s="44"/>
      <c r="D217" s="44"/>
      <c r="E217" s="45"/>
      <c r="F217" s="45"/>
    </row>
    <row r="218" spans="1:9" ht="15.75" customHeight="1" x14ac:dyDescent="0.25">
      <c r="A218" s="1"/>
      <c r="B218" s="44"/>
      <c r="C218" s="44"/>
      <c r="D218" s="44"/>
      <c r="E218" s="44"/>
      <c r="F218" s="44"/>
    </row>
    <row r="219" spans="1:9" ht="15.75" customHeight="1" x14ac:dyDescent="0.25">
      <c r="A219" s="1"/>
      <c r="B219" s="46" t="s">
        <v>52</v>
      </c>
      <c r="C219" s="46" t="s">
        <v>208</v>
      </c>
      <c r="D219" s="46" t="s">
        <v>203</v>
      </c>
      <c r="E219" s="46" t="s">
        <v>53</v>
      </c>
      <c r="F219" s="47" t="s">
        <v>52</v>
      </c>
    </row>
    <row r="220" spans="1:9" ht="15.75" customHeight="1" x14ac:dyDescent="0.35">
      <c r="A220" s="1"/>
      <c r="B220" s="48" t="s">
        <v>54</v>
      </c>
      <c r="C220" s="48"/>
      <c r="D220" s="48"/>
      <c r="E220" s="48" t="s">
        <v>55</v>
      </c>
      <c r="F220" s="49" t="s">
        <v>54</v>
      </c>
      <c r="G220" s="49" t="str">
        <f>IF(NOT(ISBLANK(F220)),F220,IF(NOT(ISBLANK(#REF!)),"     "&amp;#REF!,FALSE))</f>
        <v>Afectación Económica o presupuestal</v>
      </c>
      <c r="H220" s="49" t="s">
        <v>54</v>
      </c>
      <c r="I220" s="49" t="str">
        <f ca="1">IF(NOT(ISERROR(MATCH(H220,ANCHORARRAY(B231),0))),G233&amp;"Por favor no seleccionar los criterios de impacto",H220)</f>
        <v>Afectación Económica o presupuestal</v>
      </c>
    </row>
    <row r="221" spans="1:9" ht="15.75" customHeight="1" x14ac:dyDescent="0.35">
      <c r="A221" s="1"/>
      <c r="B221" s="48" t="s">
        <v>54</v>
      </c>
      <c r="C221" s="48"/>
      <c r="D221" s="48"/>
      <c r="E221" s="48" t="s">
        <v>43</v>
      </c>
      <c r="G221" s="49" t="e">
        <f>IF(NOT(ISBLANK(F221)),F221,IF(NOT(ISBLANK(#REF!)),"     "&amp;#REF!,FALSE))</f>
        <v>#REF!</v>
      </c>
    </row>
    <row r="222" spans="1:9" ht="15.75" customHeight="1" x14ac:dyDescent="0.35">
      <c r="A222" s="1"/>
      <c r="B222" s="48" t="s">
        <v>54</v>
      </c>
      <c r="C222" s="48"/>
      <c r="D222" s="48"/>
      <c r="E222" s="48" t="s">
        <v>45</v>
      </c>
      <c r="G222" s="49" t="e">
        <f>IF(NOT(ISBLANK(F222)),F222,IF(NOT(ISBLANK(#REF!)),"     "&amp;#REF!,FALSE))</f>
        <v>#REF!</v>
      </c>
    </row>
    <row r="223" spans="1:9" ht="15.75" customHeight="1" x14ac:dyDescent="0.35">
      <c r="A223" s="1"/>
      <c r="B223" s="48" t="s">
        <v>54</v>
      </c>
      <c r="C223" s="48"/>
      <c r="D223" s="48"/>
      <c r="E223" s="48" t="s">
        <v>47</v>
      </c>
      <c r="G223" s="49" t="e">
        <f>IF(NOT(ISBLANK(F223)),F223,IF(NOT(ISBLANK(#REF!)),"     "&amp;#REF!,FALSE))</f>
        <v>#REF!</v>
      </c>
    </row>
    <row r="224" spans="1:9" ht="15.75" customHeight="1" x14ac:dyDescent="0.35">
      <c r="A224" s="1"/>
      <c r="B224" s="48" t="s">
        <v>54</v>
      </c>
      <c r="C224" s="48"/>
      <c r="D224" s="48"/>
      <c r="E224" s="48" t="s">
        <v>50</v>
      </c>
      <c r="G224" s="49" t="e">
        <f>IF(NOT(ISBLANK(F224)),F224,IF(NOT(ISBLANK(#REF!)),"     "&amp;#REF!,FALSE))</f>
        <v>#REF!</v>
      </c>
    </row>
    <row r="225" spans="1:7" ht="15.75" customHeight="1" x14ac:dyDescent="0.35">
      <c r="A225" s="1"/>
      <c r="B225" s="48" t="s">
        <v>38</v>
      </c>
      <c r="C225" s="48"/>
      <c r="D225" s="48"/>
      <c r="E225" s="48" t="s">
        <v>41</v>
      </c>
      <c r="G225" s="49" t="e">
        <f>IF(NOT(ISBLANK(F225)),F225,IF(NOT(ISBLANK(#REF!)),"     "&amp;#REF!,FALSE))</f>
        <v>#REF!</v>
      </c>
    </row>
    <row r="226" spans="1:7" ht="15.75" customHeight="1" x14ac:dyDescent="0.35">
      <c r="A226" s="1"/>
      <c r="B226" s="48" t="s">
        <v>38</v>
      </c>
      <c r="C226" s="48"/>
      <c r="D226" s="48"/>
      <c r="E226" s="48" t="s">
        <v>44</v>
      </c>
      <c r="F226" s="49" t="s">
        <v>38</v>
      </c>
      <c r="G226" s="49" t="str">
        <f>IF(NOT(ISBLANK(F226)),F226,IF(NOT(ISBLANK(#REF!)),"     "&amp;#REF!,FALSE))</f>
        <v>Pérdida Reputacional</v>
      </c>
    </row>
    <row r="227" spans="1:7" ht="15.75" customHeight="1" x14ac:dyDescent="0.35">
      <c r="A227" s="1"/>
      <c r="B227" s="48" t="s">
        <v>38</v>
      </c>
      <c r="C227" s="48"/>
      <c r="D227" s="48"/>
      <c r="E227" s="48" t="s">
        <v>46</v>
      </c>
      <c r="G227" s="49" t="e">
        <f>IF(NOT(ISBLANK(F227)),F227,IF(NOT(ISBLANK(#REF!)),"     "&amp;#REF!,FALSE))</f>
        <v>#REF!</v>
      </c>
    </row>
    <row r="228" spans="1:7" ht="15.75" customHeight="1" x14ac:dyDescent="0.35">
      <c r="A228" s="1"/>
      <c r="B228" s="48" t="s">
        <v>38</v>
      </c>
      <c r="C228" s="48"/>
      <c r="D228" s="48"/>
      <c r="E228" s="48" t="s">
        <v>48</v>
      </c>
      <c r="G228" s="49" t="e">
        <f>IF(NOT(ISBLANK(F228)),F228,IF(NOT(ISBLANK(#REF!)),"     "&amp;#REF!,FALSE))</f>
        <v>#REF!</v>
      </c>
    </row>
    <row r="229" spans="1:7" ht="15.75" customHeight="1" x14ac:dyDescent="0.35">
      <c r="A229" s="1"/>
      <c r="B229" s="48" t="s">
        <v>38</v>
      </c>
      <c r="C229" s="48"/>
      <c r="D229" s="48"/>
      <c r="E229" s="48" t="s">
        <v>51</v>
      </c>
      <c r="G229" s="49" t="e">
        <f>IF(NOT(ISBLANK(F229)),F229,IF(NOT(ISBLANK(#REF!)),"     "&amp;#REF!,FALSE))</f>
        <v>#REF!</v>
      </c>
    </row>
    <row r="230" spans="1:7" ht="15.75" customHeight="1" x14ac:dyDescent="0.25">
      <c r="A230" s="1"/>
      <c r="B230" s="50"/>
      <c r="C230" s="50"/>
      <c r="D230" s="50"/>
      <c r="E230" s="50"/>
      <c r="G230" s="49" t="e">
        <f>IF(NOT(ISBLANK(F230)),F230,IF(NOT(ISBLANK(#REF!)),"     "&amp;#REF!,FALSE))</f>
        <v>#REF!</v>
      </c>
    </row>
    <row r="231" spans="1:7" ht="15.75" customHeight="1" x14ac:dyDescent="0.25">
      <c r="A231" s="1"/>
      <c r="B231" s="50" t="str">
        <f ca="1">IFERROR(__xludf.DUMMYFUNCTION("ARRAY_CONSTRAIN(ARRAYFORMULA(UNIQUE('Tabla Impacto'!$B$209:$B$219)), 3, 1)"),"Criterios")</f>
        <v>Criterios</v>
      </c>
      <c r="C231" s="50"/>
      <c r="D231" s="50"/>
      <c r="E231" s="50"/>
      <c r="G231" s="49" t="e">
        <f>IF(NOT(ISBLANK(F231)),F231,IF(NOT(ISBLANK(#REF!)),"     "&amp;#REF!,FALSE))</f>
        <v>#REF!</v>
      </c>
    </row>
    <row r="232" spans="1:7" ht="15.75" customHeight="1" x14ac:dyDescent="0.25">
      <c r="A232" s="1"/>
      <c r="B232" s="50" t="str">
        <f ca="1">IFERROR(__xludf.DUMMYFUNCTION("""COMPUTED_VALUE"""),"Afectación Económica o presupuestal")</f>
        <v>Afectación Económica o presupuestal</v>
      </c>
      <c r="C232" s="50"/>
      <c r="D232" s="50"/>
      <c r="E232" s="50"/>
    </row>
    <row r="233" spans="1:7" ht="15.75" customHeight="1" x14ac:dyDescent="0.25">
      <c r="B233" s="50" t="str">
        <f ca="1">IFERROR(__xludf.DUMMYFUNCTION("""COMPUTED_VALUE"""),"Pérdida Reputacional")</f>
        <v>Pérdida Reputacional</v>
      </c>
      <c r="C233" s="50"/>
      <c r="D233" s="50"/>
      <c r="E233" s="50"/>
      <c r="G233" s="51" t="s">
        <v>56</v>
      </c>
    </row>
    <row r="234" spans="1:7" ht="15.75" customHeight="1" x14ac:dyDescent="0.25">
      <c r="B234" s="47"/>
      <c r="C234" s="47"/>
      <c r="D234" s="47"/>
      <c r="E234" s="47"/>
      <c r="G234" s="51" t="s">
        <v>57</v>
      </c>
    </row>
    <row r="235" spans="1:7" ht="15.75" customHeight="1" x14ac:dyDescent="0.25">
      <c r="B235" s="47"/>
      <c r="C235" s="47"/>
      <c r="D235" s="47"/>
      <c r="E235" s="47"/>
    </row>
    <row r="236" spans="1:7" ht="15.75" customHeight="1" x14ac:dyDescent="0.25">
      <c r="B236" s="47"/>
      <c r="C236" s="47"/>
      <c r="D236" s="47"/>
      <c r="E236" s="47"/>
    </row>
    <row r="237" spans="1:7" ht="15.75" customHeight="1" x14ac:dyDescent="0.25">
      <c r="B237" s="47"/>
      <c r="C237" s="47"/>
      <c r="D237" s="47"/>
      <c r="E237" s="47"/>
      <c r="F237" s="47"/>
    </row>
    <row r="238" spans="1:7" ht="15.75" customHeight="1" x14ac:dyDescent="0.25">
      <c r="B238" s="47"/>
      <c r="C238" s="47"/>
      <c r="D238" s="47"/>
      <c r="E238" s="47"/>
      <c r="F238" s="47"/>
    </row>
    <row r="239" spans="1:7" ht="15.75" customHeight="1" x14ac:dyDescent="0.25">
      <c r="B239" s="47"/>
      <c r="C239" s="47"/>
      <c r="D239" s="47"/>
      <c r="E239" s="47"/>
      <c r="F239" s="47"/>
    </row>
    <row r="240" spans="1:7" ht="15.75" customHeight="1" x14ac:dyDescent="0.25">
      <c r="B240" s="47"/>
      <c r="C240" s="47"/>
      <c r="D240" s="47"/>
      <c r="E240" s="47"/>
      <c r="F240" s="47"/>
    </row>
    <row r="241" spans="2:6" ht="15.75" customHeight="1" x14ac:dyDescent="0.25">
      <c r="B241" s="47"/>
      <c r="C241" s="47"/>
      <c r="D241" s="47"/>
      <c r="E241" s="47"/>
      <c r="F241" s="47"/>
    </row>
    <row r="242" spans="2:6" ht="15.75" customHeight="1" x14ac:dyDescent="0.25">
      <c r="B242" s="47"/>
      <c r="C242" s="47"/>
      <c r="D242" s="47"/>
      <c r="E242" s="47"/>
      <c r="F242" s="47"/>
    </row>
    <row r="243" spans="2:6" ht="15.75" customHeight="1" x14ac:dyDescent="0.2"/>
    <row r="244" spans="2:6" ht="15.75" customHeight="1" x14ac:dyDescent="0.2"/>
    <row r="245" spans="2:6" ht="15.75" customHeight="1" x14ac:dyDescent="0.2"/>
    <row r="246" spans="2:6" ht="15.75" customHeight="1" x14ac:dyDescent="0.2"/>
    <row r="247" spans="2:6" ht="15.75" customHeight="1" x14ac:dyDescent="0.2"/>
    <row r="248" spans="2:6" ht="15.75" customHeight="1" x14ac:dyDescent="0.2"/>
    <row r="249" spans="2:6" ht="15.75" customHeight="1" x14ac:dyDescent="0.2"/>
    <row r="250" spans="2:6" ht="15.75" customHeight="1" x14ac:dyDescent="0.2"/>
    <row r="251" spans="2:6" ht="15.75" customHeight="1" x14ac:dyDescent="0.2"/>
    <row r="252" spans="2:6" ht="15.75" customHeight="1" x14ac:dyDescent="0.2"/>
    <row r="253" spans="2:6" ht="15.75" customHeight="1" x14ac:dyDescent="0.2"/>
    <row r="254" spans="2:6" ht="15.75" customHeight="1" x14ac:dyDescent="0.2"/>
    <row r="255" spans="2:6" ht="15.75" customHeight="1" x14ac:dyDescent="0.2"/>
    <row r="256" spans="2: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row r="1003" ht="15.75" customHeight="1" x14ac:dyDescent="0.2"/>
    <row r="1004" ht="15.75" customHeight="1" x14ac:dyDescent="0.2"/>
    <row r="1005" ht="15.75" customHeight="1" x14ac:dyDescent="0.2"/>
    <row r="1006" ht="15.75" customHeight="1" x14ac:dyDescent="0.2"/>
    <row r="1007" ht="15.75" customHeight="1" x14ac:dyDescent="0.2"/>
    <row r="1008" ht="15.75" customHeight="1" x14ac:dyDescent="0.2"/>
    <row r="1009" ht="15.75" customHeight="1" x14ac:dyDescent="0.2"/>
    <row r="1010" ht="15.75" customHeight="1" x14ac:dyDescent="0.2"/>
  </sheetData>
  <mergeCells count="21">
    <mergeCell ref="C24:C28"/>
    <mergeCell ref="D24:D28"/>
    <mergeCell ref="E24:E28"/>
    <mergeCell ref="B4:B8"/>
    <mergeCell ref="B9:B12"/>
    <mergeCell ref="B13:B17"/>
    <mergeCell ref="B18:B23"/>
    <mergeCell ref="B24:B28"/>
    <mergeCell ref="C18:C23"/>
    <mergeCell ref="D18:D23"/>
    <mergeCell ref="E18:E23"/>
    <mergeCell ref="C9:C12"/>
    <mergeCell ref="D9:D12"/>
    <mergeCell ref="E9:E12"/>
    <mergeCell ref="B1:F1"/>
    <mergeCell ref="C4:C8"/>
    <mergeCell ref="D4:D8"/>
    <mergeCell ref="E4:E8"/>
    <mergeCell ref="C13:C17"/>
    <mergeCell ref="D13:D17"/>
    <mergeCell ref="E13:E17"/>
  </mergeCells>
  <dataValidations count="1">
    <dataValidation type="list" allowBlank="1" showErrorMessage="1" sqref="H220" xr:uid="{00000000-0002-0000-1000-000000000000}">
      <formula1>$G$220:$G$231</formula1>
    </dataValidation>
  </dataValidations>
  <pageMargins left="0.7" right="0.7" top="0.75" bottom="0.75" header="0" footer="0"/>
  <pageSetup orientation="portrait"/>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1CA04-2E7C-485F-92CF-547201D09967}">
  <dimension ref="B2:F53"/>
  <sheetViews>
    <sheetView zoomScale="50" zoomScaleNormal="50" workbookViewId="0">
      <selection activeCell="D3" sqref="D3"/>
    </sheetView>
  </sheetViews>
  <sheetFormatPr baseColWidth="10" defaultRowHeight="14.25" x14ac:dyDescent="0.2"/>
  <cols>
    <col min="3" max="3" width="8.375" customWidth="1"/>
    <col min="6" max="6" width="21.875" customWidth="1"/>
  </cols>
  <sheetData>
    <row r="2" spans="2:6" x14ac:dyDescent="0.2">
      <c r="B2" s="833" t="s">
        <v>210</v>
      </c>
      <c r="C2" s="833" t="s">
        <v>1209</v>
      </c>
      <c r="D2" s="833" t="s">
        <v>1216</v>
      </c>
      <c r="E2" s="833" t="s">
        <v>110</v>
      </c>
      <c r="F2" s="833" t="s">
        <v>1203</v>
      </c>
    </row>
    <row r="3" spans="2:6" ht="14.25" customHeight="1" x14ac:dyDescent="0.2">
      <c r="B3" s="882" t="s">
        <v>1210</v>
      </c>
      <c r="C3" s="878" t="s">
        <v>672</v>
      </c>
      <c r="D3" t="str">
        <f>Direccionamiento!AF15</f>
        <v>BAJA</v>
      </c>
      <c r="E3" t="s">
        <v>1215</v>
      </c>
      <c r="F3" s="780" t="str">
        <f>Direccionamiento!AK15</f>
        <v>MODERADO</v>
      </c>
    </row>
    <row r="4" spans="2:6" ht="14.25" customHeight="1" x14ac:dyDescent="0.2">
      <c r="B4" s="882" t="s">
        <v>1210</v>
      </c>
      <c r="C4" s="878" t="s">
        <v>675</v>
      </c>
      <c r="D4" t="str">
        <f>Direccionamiento!AF16</f>
        <v>BAJA</v>
      </c>
      <c r="E4" t="s">
        <v>1215</v>
      </c>
      <c r="F4" s="780" t="str">
        <f>Direccionamiento!AK18</f>
        <v>MODERADO</v>
      </c>
    </row>
    <row r="5" spans="2:6" ht="14.25" customHeight="1" x14ac:dyDescent="0.2">
      <c r="B5" s="882" t="s">
        <v>1210</v>
      </c>
      <c r="C5" s="604" t="s">
        <v>1032</v>
      </c>
      <c r="D5" t="str">
        <f>Direccionamiento!AF17</f>
        <v>MUY BAJA</v>
      </c>
      <c r="E5" t="s">
        <v>281</v>
      </c>
      <c r="F5" s="875" t="str">
        <f>Direccionamiento!AK20</f>
        <v>MODERADO</v>
      </c>
    </row>
    <row r="6" spans="2:6" ht="14.25" customHeight="1" x14ac:dyDescent="0.2">
      <c r="B6" s="882" t="s">
        <v>1210</v>
      </c>
      <c r="C6" s="604" t="s">
        <v>1157</v>
      </c>
      <c r="D6" t="str">
        <f>Direccionamiento!AF18</f>
        <v>BAJA</v>
      </c>
      <c r="E6" t="s">
        <v>281</v>
      </c>
      <c r="F6" s="875" t="str">
        <f>Direccionamiento!AK21</f>
        <v>MODERADO</v>
      </c>
    </row>
    <row r="7" spans="2:6" ht="34.5" customHeight="1" x14ac:dyDescent="0.2">
      <c r="B7" s="882" t="s">
        <v>1210</v>
      </c>
      <c r="C7" s="604" t="s">
        <v>1052</v>
      </c>
      <c r="D7" t="str">
        <f>Direccionamiento!AF19</f>
        <v>MUY BAJA</v>
      </c>
      <c r="E7" t="s">
        <v>281</v>
      </c>
      <c r="F7" s="875" t="str">
        <f>Direccionamiento!AK22</f>
        <v>MODERADO</v>
      </c>
    </row>
    <row r="8" spans="2:6" ht="37.5" customHeight="1" x14ac:dyDescent="0.2">
      <c r="B8" s="882" t="s">
        <v>1210</v>
      </c>
      <c r="C8" s="604" t="s">
        <v>667</v>
      </c>
      <c r="D8" t="str">
        <f>Direccionamiento!AF20</f>
        <v>MEDIA</v>
      </c>
      <c r="E8" t="s">
        <v>281</v>
      </c>
      <c r="F8" s="875" t="str">
        <f>Direccionamiento!AK23</f>
        <v>BAJO</v>
      </c>
    </row>
    <row r="9" spans="2:6" ht="27.75" customHeight="1" x14ac:dyDescent="0.2">
      <c r="B9" s="882" t="s">
        <v>1210</v>
      </c>
      <c r="C9" s="604" t="s">
        <v>522</v>
      </c>
      <c r="D9" t="str">
        <f>Direccionamiento!AF21</f>
        <v>BAJA</v>
      </c>
      <c r="E9" t="s">
        <v>281</v>
      </c>
      <c r="F9" s="875" t="str">
        <f>Direccionamiento!AK24</f>
        <v>BAJO</v>
      </c>
    </row>
    <row r="10" spans="2:6" ht="28.5" customHeight="1" x14ac:dyDescent="0.2">
      <c r="B10" s="882" t="s">
        <v>1210</v>
      </c>
      <c r="C10" s="604" t="s">
        <v>671</v>
      </c>
      <c r="D10" t="str">
        <f>Direccionamiento!AF22</f>
        <v>MEDIA</v>
      </c>
      <c r="E10" t="s">
        <v>281</v>
      </c>
      <c r="F10" s="875" t="str">
        <f>Direccionamiento!AK25</f>
        <v>BAJO</v>
      </c>
    </row>
    <row r="11" spans="2:6" ht="28.5" customHeight="1" x14ac:dyDescent="0.2">
      <c r="B11" s="882" t="s">
        <v>1210</v>
      </c>
      <c r="C11" s="879" t="s">
        <v>1160</v>
      </c>
      <c r="D11" t="str">
        <f>Direccionamiento!AF23</f>
        <v>MUY BAJA</v>
      </c>
      <c r="E11" t="s">
        <v>990</v>
      </c>
      <c r="F11" s="875" t="str">
        <f>Direccionamiento!AK26</f>
        <v>ALTO</v>
      </c>
    </row>
    <row r="12" spans="2:6" ht="14.25" customHeight="1" x14ac:dyDescent="0.2">
      <c r="B12" s="882" t="s">
        <v>991</v>
      </c>
      <c r="C12" s="878" t="s">
        <v>1016</v>
      </c>
      <c r="D12" t="str">
        <f>Direccionamiento!AF24</f>
        <v>MUY BAJA</v>
      </c>
      <c r="E12" t="s">
        <v>990</v>
      </c>
      <c r="F12" s="876" t="str">
        <f>'Sistema Integrado de Gestion '!AK15</f>
        <v>BAJO</v>
      </c>
    </row>
    <row r="13" spans="2:6" ht="14.25" customHeight="1" x14ac:dyDescent="0.2">
      <c r="B13" s="882" t="s">
        <v>991</v>
      </c>
      <c r="C13" s="878" t="s">
        <v>1018</v>
      </c>
      <c r="D13" t="str">
        <f>Direccionamiento!AF25</f>
        <v>MUY BAJA</v>
      </c>
      <c r="E13" t="s">
        <v>990</v>
      </c>
      <c r="F13" s="876" t="str">
        <f>'Sistema Integrado de Gestion '!AK18</f>
        <v>BAJO</v>
      </c>
    </row>
    <row r="14" spans="2:6" ht="14.25" customHeight="1" x14ac:dyDescent="0.2">
      <c r="B14" s="882" t="s">
        <v>991</v>
      </c>
      <c r="C14" s="604" t="s">
        <v>1020</v>
      </c>
      <c r="D14" t="str">
        <f>Direccionamiento!AF26</f>
        <v>BAJA</v>
      </c>
      <c r="E14" t="s">
        <v>1215</v>
      </c>
      <c r="F14" s="877" t="str">
        <f>'Sistema Integrado de Gestion '!AK20</f>
        <v>BAJO</v>
      </c>
    </row>
    <row r="15" spans="2:6" ht="14.25" customHeight="1" x14ac:dyDescent="0.2">
      <c r="B15" s="882" t="s">
        <v>991</v>
      </c>
      <c r="C15" s="604" t="s">
        <v>1022</v>
      </c>
      <c r="F15" s="875" t="str">
        <f>'Sistema Integrado de Gestion '!AK21</f>
        <v>BAJO</v>
      </c>
    </row>
    <row r="16" spans="2:6" ht="57" x14ac:dyDescent="0.2">
      <c r="B16" s="882" t="s">
        <v>991</v>
      </c>
      <c r="C16" s="567"/>
      <c r="F16" s="780" t="str">
        <f>'Sistema Integrado de Gestion '!AK22</f>
        <v>BAJO</v>
      </c>
    </row>
    <row r="17" spans="2:6" ht="16.5" customHeight="1" x14ac:dyDescent="0.2">
      <c r="B17" s="882" t="s">
        <v>991</v>
      </c>
      <c r="C17" s="880" t="s">
        <v>1211</v>
      </c>
      <c r="F17" s="605" t="str">
        <f>'Sistema Integrado de Gestion '!AK24</f>
        <v>MODERADO</v>
      </c>
    </row>
    <row r="18" spans="2:6" ht="19.5" customHeight="1" x14ac:dyDescent="0.2">
      <c r="B18" s="882" t="s">
        <v>1212</v>
      </c>
      <c r="C18" s="502" t="s">
        <v>498</v>
      </c>
      <c r="F18" s="442" t="str">
        <f>'Mercadeo y Comunicaciones'!AK15</f>
        <v>MODERADO</v>
      </c>
    </row>
    <row r="19" spans="2:6" ht="16.5" customHeight="1" x14ac:dyDescent="0.2">
      <c r="B19" s="882" t="s">
        <v>1212</v>
      </c>
      <c r="C19" s="554" t="s">
        <v>608</v>
      </c>
      <c r="F19" s="442" t="str">
        <f>'Mercadeo y Comunicaciones'!AK16</f>
        <v>BAJO</v>
      </c>
    </row>
    <row r="20" spans="2:6" ht="24" customHeight="1" x14ac:dyDescent="0.2">
      <c r="B20" s="882" t="s">
        <v>1212</v>
      </c>
      <c r="C20" s="408" t="s">
        <v>507</v>
      </c>
      <c r="F20" s="442" t="str">
        <f>'Mercadeo y Comunicaciones'!AK17</f>
        <v>BAJO</v>
      </c>
    </row>
    <row r="21" spans="2:6" ht="14.25" customHeight="1" x14ac:dyDescent="0.2">
      <c r="B21" s="882" t="s">
        <v>1213</v>
      </c>
      <c r="C21" s="490" t="s">
        <v>514</v>
      </c>
      <c r="F21" s="162" t="str">
        <f>'Docencia Servicio I'!AJ15</f>
        <v>BAJO</v>
      </c>
    </row>
    <row r="22" spans="2:6" ht="14.25" customHeight="1" x14ac:dyDescent="0.2">
      <c r="B22" s="882" t="s">
        <v>1213</v>
      </c>
      <c r="C22" s="490" t="s">
        <v>717</v>
      </c>
      <c r="F22" s="162" t="str">
        <f>'Docencia Servicio I'!AJ19</f>
        <v>MODERADO</v>
      </c>
    </row>
    <row r="23" spans="2:6" ht="14.25" customHeight="1" x14ac:dyDescent="0.2">
      <c r="B23" s="882" t="s">
        <v>1213</v>
      </c>
      <c r="C23" s="490" t="s">
        <v>659</v>
      </c>
      <c r="F23" s="162" t="str">
        <f>'Docencia Servicio I'!AJ26</f>
        <v>BAJO</v>
      </c>
    </row>
    <row r="24" spans="2:6" ht="14.25" customHeight="1" x14ac:dyDescent="0.2">
      <c r="B24" s="882" t="s">
        <v>1213</v>
      </c>
      <c r="C24" s="883" t="s">
        <v>726</v>
      </c>
      <c r="F24" s="162" t="str">
        <f>'Docencia Servicio I'!AJ28</f>
        <v>MODERADO</v>
      </c>
    </row>
    <row r="25" spans="2:6" ht="14.25" customHeight="1" x14ac:dyDescent="0.2">
      <c r="B25" s="882" t="s">
        <v>1214</v>
      </c>
      <c r="C25" s="817" t="s">
        <v>728</v>
      </c>
      <c r="F25" s="162" t="s">
        <v>385</v>
      </c>
    </row>
    <row r="26" spans="2:6" ht="14.25" customHeight="1" x14ac:dyDescent="0.2">
      <c r="B26" s="882" t="s">
        <v>1214</v>
      </c>
      <c r="C26" s="817" t="s">
        <v>438</v>
      </c>
      <c r="F26" s="162" t="s">
        <v>385</v>
      </c>
    </row>
    <row r="27" spans="2:6" ht="14.25" customHeight="1" x14ac:dyDescent="0.2">
      <c r="B27" s="882" t="s">
        <v>1214</v>
      </c>
      <c r="C27" s="470" t="s">
        <v>761</v>
      </c>
      <c r="F27" s="162" t="s">
        <v>281</v>
      </c>
    </row>
    <row r="28" spans="2:6" ht="14.25" customHeight="1" x14ac:dyDescent="0.2">
      <c r="B28" s="882" t="s">
        <v>1214</v>
      </c>
      <c r="C28" s="470" t="s">
        <v>393</v>
      </c>
      <c r="F28" s="162" t="s">
        <v>281</v>
      </c>
    </row>
    <row r="29" spans="2:6" ht="45" customHeight="1" x14ac:dyDescent="0.2">
      <c r="B29" s="882" t="s">
        <v>1214</v>
      </c>
      <c r="C29" s="470" t="s">
        <v>738</v>
      </c>
      <c r="F29" s="162" t="s">
        <v>281</v>
      </c>
    </row>
    <row r="30" spans="2:6" ht="14.25" customHeight="1" x14ac:dyDescent="0.2">
      <c r="B30" s="882" t="s">
        <v>1214</v>
      </c>
      <c r="C30" s="883" t="s">
        <v>739</v>
      </c>
      <c r="F30" s="162" t="s">
        <v>281</v>
      </c>
    </row>
    <row r="31" spans="2:6" ht="14.25" customHeight="1" x14ac:dyDescent="0.2">
      <c r="B31" s="882" t="s">
        <v>1214</v>
      </c>
      <c r="C31" s="883" t="s">
        <v>367</v>
      </c>
      <c r="F31" s="162" t="s">
        <v>281</v>
      </c>
    </row>
    <row r="32" spans="2:6" ht="14.25" customHeight="1" x14ac:dyDescent="0.2">
      <c r="B32" s="882" t="s">
        <v>1214</v>
      </c>
      <c r="C32" s="425" t="s">
        <v>417</v>
      </c>
      <c r="F32" s="162" t="s">
        <v>385</v>
      </c>
    </row>
    <row r="33" spans="2:6" ht="14.25" customHeight="1" x14ac:dyDescent="0.2">
      <c r="B33" s="882" t="s">
        <v>1214</v>
      </c>
      <c r="C33" s="883" t="s">
        <v>421</v>
      </c>
      <c r="F33" s="162" t="s">
        <v>281</v>
      </c>
    </row>
    <row r="34" spans="2:6" ht="14.25" customHeight="1" x14ac:dyDescent="0.2">
      <c r="B34" s="882" t="s">
        <v>1214</v>
      </c>
      <c r="C34" s="883" t="s">
        <v>559</v>
      </c>
      <c r="F34" s="162" t="s">
        <v>281</v>
      </c>
    </row>
    <row r="35" spans="2:6" ht="14.25" customHeight="1" x14ac:dyDescent="0.2">
      <c r="B35" s="882" t="s">
        <v>1214</v>
      </c>
      <c r="C35" s="515" t="s">
        <v>758</v>
      </c>
      <c r="F35" s="129" t="s">
        <v>281</v>
      </c>
    </row>
    <row r="36" spans="2:6" ht="14.25" customHeight="1" x14ac:dyDescent="0.2">
      <c r="B36" s="882" t="s">
        <v>1214</v>
      </c>
      <c r="C36" s="416" t="s">
        <v>753</v>
      </c>
      <c r="F36" s="129" t="s">
        <v>281</v>
      </c>
    </row>
    <row r="37" spans="2:6" ht="14.25" customHeight="1" x14ac:dyDescent="0.2">
      <c r="B37" s="882" t="s">
        <v>227</v>
      </c>
      <c r="C37" s="881" t="s">
        <v>346</v>
      </c>
      <c r="F37" s="162" t="s">
        <v>385</v>
      </c>
    </row>
    <row r="38" spans="2:6" ht="14.25" customHeight="1" x14ac:dyDescent="0.2">
      <c r="B38" s="882" t="s">
        <v>227</v>
      </c>
      <c r="C38" s="881" t="s">
        <v>764</v>
      </c>
      <c r="F38" s="162" t="s">
        <v>281</v>
      </c>
    </row>
    <row r="39" spans="2:6" ht="14.25" customHeight="1" x14ac:dyDescent="0.2">
      <c r="B39" s="882" t="s">
        <v>227</v>
      </c>
      <c r="C39" s="881" t="s">
        <v>768</v>
      </c>
      <c r="F39" s="162" t="s">
        <v>385</v>
      </c>
    </row>
    <row r="40" spans="2:6" ht="14.25" customHeight="1" x14ac:dyDescent="0.2">
      <c r="B40" s="882" t="s">
        <v>227</v>
      </c>
      <c r="C40" s="884" t="s">
        <v>367</v>
      </c>
      <c r="F40" s="162" t="s">
        <v>281</v>
      </c>
    </row>
    <row r="41" spans="2:6" ht="14.25" customHeight="1" x14ac:dyDescent="0.2">
      <c r="B41" s="882" t="s">
        <v>227</v>
      </c>
      <c r="C41" s="881" t="s">
        <v>376</v>
      </c>
      <c r="F41" s="887" t="s">
        <v>385</v>
      </c>
    </row>
    <row r="42" spans="2:6" ht="14.25" customHeight="1" x14ac:dyDescent="0.2">
      <c r="B42" s="882" t="s">
        <v>227</v>
      </c>
      <c r="C42" s="884" t="s">
        <v>758</v>
      </c>
      <c r="F42" s="887" t="s">
        <v>281</v>
      </c>
    </row>
    <row r="43" spans="2:6" ht="14.25" customHeight="1" x14ac:dyDescent="0.2">
      <c r="B43" s="882" t="s">
        <v>227</v>
      </c>
      <c r="C43" s="881" t="s">
        <v>565</v>
      </c>
      <c r="F43" s="162" t="s">
        <v>385</v>
      </c>
    </row>
    <row r="44" spans="2:6" ht="14.25" customHeight="1" x14ac:dyDescent="0.2">
      <c r="B44" s="882" t="s">
        <v>227</v>
      </c>
      <c r="C44" s="881" t="s">
        <v>568</v>
      </c>
      <c r="F44" s="162" t="s">
        <v>385</v>
      </c>
    </row>
    <row r="45" spans="2:6" ht="14.25" customHeight="1" x14ac:dyDescent="0.2">
      <c r="C45" s="881"/>
    </row>
    <row r="46" spans="2:6" ht="14.25" customHeight="1" x14ac:dyDescent="0.2">
      <c r="F46" s="886"/>
    </row>
    <row r="47" spans="2:6" ht="14.25" customHeight="1" x14ac:dyDescent="0.2"/>
    <row r="48" spans="2:6" ht="14.25" customHeight="1" x14ac:dyDescent="0.2"/>
    <row r="49" spans="3:6" ht="14.25" customHeight="1" x14ac:dyDescent="0.2"/>
    <row r="50" spans="3:6" ht="14.25" customHeight="1" x14ac:dyDescent="0.2">
      <c r="C50" s="884"/>
      <c r="F50" s="886"/>
    </row>
    <row r="51" spans="3:6" ht="14.25" customHeight="1" x14ac:dyDescent="0.2"/>
    <row r="52" spans="3:6" ht="14.25" customHeight="1" x14ac:dyDescent="0.2">
      <c r="F52" s="885"/>
    </row>
    <row r="53" spans="3:6" ht="14.25" customHeight="1" x14ac:dyDescent="0.2">
      <c r="F53" s="885"/>
    </row>
  </sheetData>
  <conditionalFormatting sqref="F3:F20">
    <cfRule type="cellIs" dxfId="5" priority="40" operator="equal">
      <formula>"Bajo"</formula>
    </cfRule>
    <cfRule type="cellIs" dxfId="4" priority="42" operator="equal">
      <formula>"Alto"</formula>
    </cfRule>
  </conditionalFormatting>
  <conditionalFormatting sqref="F3:F44">
    <cfRule type="cellIs" dxfId="3" priority="1" operator="equal">
      <formula>"Moderado"</formula>
    </cfRule>
    <cfRule type="cellIs" dxfId="2" priority="3" operator="equal">
      <formula>"Extremo"</formula>
    </cfRule>
  </conditionalFormatting>
  <conditionalFormatting sqref="F21:F44">
    <cfRule type="cellIs" dxfId="1" priority="2" operator="equal">
      <formula>"Bajo"</formula>
    </cfRule>
    <cfRule type="cellIs" dxfId="0" priority="4" operator="equal">
      <formula>"Alto"</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35F81-A753-48EB-AB5B-667E11562FD2}">
  <dimension ref="A1:CM248"/>
  <sheetViews>
    <sheetView zoomScale="50" zoomScaleNormal="50" workbookViewId="0">
      <selection activeCell="AB6" sqref="AB6"/>
    </sheetView>
  </sheetViews>
  <sheetFormatPr baseColWidth="10" defaultRowHeight="15" x14ac:dyDescent="0.25"/>
  <cols>
    <col min="1" max="1" width="11" style="836"/>
    <col min="2" max="9" width="5" style="836" customWidth="1"/>
    <col min="10" max="39" width="6.75" style="836" customWidth="1"/>
    <col min="40" max="40" width="11" style="836"/>
    <col min="41" max="46" width="5" style="836" customWidth="1"/>
    <col min="47" max="16384" width="11" style="836"/>
  </cols>
  <sheetData>
    <row r="1" spans="1:91" x14ac:dyDescent="0.25">
      <c r="A1" s="835"/>
      <c r="B1" s="835"/>
      <c r="C1" s="835"/>
      <c r="D1" s="835"/>
      <c r="E1" s="835"/>
      <c r="F1" s="835"/>
      <c r="G1" s="835"/>
      <c r="H1" s="835"/>
      <c r="I1" s="835"/>
      <c r="J1" s="835"/>
      <c r="K1" s="835"/>
      <c r="L1" s="835"/>
      <c r="M1" s="835"/>
      <c r="N1" s="835"/>
      <c r="O1" s="835"/>
      <c r="P1" s="835"/>
      <c r="Q1" s="835"/>
      <c r="R1" s="835"/>
      <c r="S1" s="835"/>
      <c r="T1" s="835"/>
      <c r="U1" s="835"/>
      <c r="V1" s="835"/>
      <c r="W1" s="835"/>
      <c r="X1" s="835"/>
      <c r="Y1" s="835"/>
      <c r="Z1" s="835"/>
      <c r="AA1" s="835"/>
      <c r="AB1" s="835"/>
      <c r="AC1" s="835"/>
      <c r="AD1" s="835"/>
      <c r="AE1" s="835"/>
      <c r="AF1" s="835"/>
      <c r="AG1" s="835"/>
      <c r="AH1" s="835"/>
      <c r="AI1" s="835"/>
      <c r="AJ1" s="835"/>
      <c r="AK1" s="835"/>
      <c r="AL1" s="835"/>
      <c r="AM1" s="835"/>
      <c r="AN1" s="835"/>
      <c r="AO1" s="835"/>
      <c r="AP1" s="835"/>
      <c r="AQ1" s="835"/>
      <c r="AR1" s="835"/>
      <c r="AS1" s="835"/>
      <c r="AT1" s="835"/>
      <c r="AU1" s="835"/>
      <c r="AV1" s="835"/>
      <c r="AW1" s="835"/>
      <c r="AX1" s="835"/>
      <c r="AY1" s="835"/>
      <c r="AZ1" s="835"/>
      <c r="BA1" s="835"/>
      <c r="BB1" s="835"/>
      <c r="BC1" s="835"/>
      <c r="BD1" s="835"/>
      <c r="BE1" s="835"/>
      <c r="BF1" s="835"/>
      <c r="BG1" s="835"/>
      <c r="BH1" s="835"/>
      <c r="BI1" s="835"/>
      <c r="BJ1" s="835"/>
      <c r="BK1" s="835"/>
      <c r="BL1" s="835"/>
      <c r="BM1" s="835"/>
      <c r="BN1" s="835"/>
      <c r="BO1" s="835"/>
      <c r="BP1" s="835"/>
      <c r="BQ1" s="835"/>
      <c r="BR1" s="835"/>
      <c r="BS1" s="835"/>
      <c r="BT1" s="835"/>
      <c r="BU1" s="835"/>
      <c r="BV1" s="835"/>
      <c r="BW1" s="835"/>
      <c r="BX1" s="835"/>
      <c r="BY1" s="835"/>
      <c r="BZ1" s="835"/>
      <c r="CA1" s="835"/>
      <c r="CB1" s="835"/>
      <c r="CC1" s="835"/>
      <c r="CD1" s="835"/>
      <c r="CE1" s="835"/>
      <c r="CF1" s="835"/>
      <c r="CG1" s="835"/>
      <c r="CH1" s="835"/>
      <c r="CI1" s="835"/>
      <c r="CJ1" s="835"/>
      <c r="CK1" s="835"/>
      <c r="CL1" s="835"/>
      <c r="CM1" s="835"/>
    </row>
    <row r="2" spans="1:91" ht="18" customHeight="1" x14ac:dyDescent="0.25">
      <c r="A2" s="835"/>
      <c r="B2" s="2052" t="s">
        <v>24</v>
      </c>
      <c r="C2" s="2053"/>
      <c r="D2" s="2053"/>
      <c r="E2" s="2053"/>
      <c r="F2" s="2053"/>
      <c r="G2" s="2053"/>
      <c r="H2" s="2053"/>
      <c r="I2" s="2053"/>
      <c r="J2" s="2054" t="s">
        <v>0</v>
      </c>
      <c r="K2" s="2054"/>
      <c r="L2" s="2054"/>
      <c r="M2" s="2054"/>
      <c r="N2" s="2054"/>
      <c r="O2" s="2054"/>
      <c r="P2" s="2054"/>
      <c r="Q2" s="2054"/>
      <c r="R2" s="2054"/>
      <c r="S2" s="2054"/>
      <c r="T2" s="2054"/>
      <c r="U2" s="2054"/>
      <c r="V2" s="2054"/>
      <c r="W2" s="2054"/>
      <c r="X2" s="2054"/>
      <c r="Y2" s="2054"/>
      <c r="Z2" s="2054"/>
      <c r="AA2" s="2054"/>
      <c r="AB2" s="2054"/>
      <c r="AC2" s="2054"/>
      <c r="AD2" s="2054"/>
      <c r="AE2" s="2054"/>
      <c r="AF2" s="2054"/>
      <c r="AG2" s="2054"/>
      <c r="AH2" s="2054"/>
      <c r="AI2" s="2054"/>
      <c r="AJ2" s="2054"/>
      <c r="AK2" s="2054"/>
      <c r="AL2" s="2054"/>
      <c r="AM2" s="2054"/>
      <c r="AN2" s="835"/>
      <c r="AO2" s="835"/>
      <c r="AP2" s="835"/>
      <c r="AQ2" s="835"/>
      <c r="AR2" s="835"/>
      <c r="AS2" s="835"/>
      <c r="AT2" s="835"/>
      <c r="AU2" s="835"/>
      <c r="AV2" s="835"/>
      <c r="AW2" s="835"/>
      <c r="AX2" s="835"/>
      <c r="AY2" s="835"/>
      <c r="AZ2" s="835"/>
      <c r="BA2" s="835"/>
      <c r="BB2" s="835"/>
      <c r="BC2" s="835"/>
      <c r="BD2" s="835"/>
      <c r="BE2" s="835"/>
      <c r="BF2" s="835"/>
      <c r="BG2" s="835"/>
      <c r="BH2" s="835"/>
      <c r="BI2" s="835"/>
      <c r="BJ2" s="835"/>
      <c r="BK2" s="835"/>
      <c r="BL2" s="835"/>
      <c r="BM2" s="835"/>
      <c r="BN2" s="835"/>
      <c r="BO2" s="835"/>
      <c r="BP2" s="835"/>
      <c r="BQ2" s="835"/>
      <c r="BR2" s="835"/>
      <c r="BS2" s="835"/>
      <c r="BT2" s="835"/>
      <c r="BU2" s="835"/>
      <c r="BV2" s="835"/>
      <c r="BW2" s="835"/>
      <c r="BX2" s="835"/>
      <c r="BY2" s="835"/>
      <c r="BZ2" s="835"/>
      <c r="CA2" s="835"/>
      <c r="CB2" s="835"/>
      <c r="CC2" s="835"/>
      <c r="CD2" s="835"/>
      <c r="CE2" s="835"/>
      <c r="CF2" s="835"/>
      <c r="CG2" s="835"/>
      <c r="CH2" s="835"/>
      <c r="CI2" s="835"/>
      <c r="CJ2" s="835"/>
      <c r="CK2" s="835"/>
      <c r="CL2" s="835"/>
      <c r="CM2" s="835"/>
    </row>
    <row r="3" spans="1:91" ht="18.75" customHeight="1" x14ac:dyDescent="0.25">
      <c r="A3" s="835"/>
      <c r="B3" s="2053"/>
      <c r="C3" s="2053"/>
      <c r="D3" s="2053"/>
      <c r="E3" s="2053"/>
      <c r="F3" s="2053"/>
      <c r="G3" s="2053"/>
      <c r="H3" s="2053"/>
      <c r="I3" s="2053"/>
      <c r="J3" s="2054"/>
      <c r="K3" s="2054"/>
      <c r="L3" s="2054"/>
      <c r="M3" s="2054"/>
      <c r="N3" s="2054"/>
      <c r="O3" s="2054"/>
      <c r="P3" s="2054"/>
      <c r="Q3" s="2054"/>
      <c r="R3" s="2054"/>
      <c r="S3" s="2054"/>
      <c r="T3" s="2054"/>
      <c r="U3" s="2054"/>
      <c r="V3" s="2054"/>
      <c r="W3" s="2054"/>
      <c r="X3" s="2054"/>
      <c r="Y3" s="2054"/>
      <c r="Z3" s="2054"/>
      <c r="AA3" s="2054"/>
      <c r="AB3" s="2054"/>
      <c r="AC3" s="2054"/>
      <c r="AD3" s="2054"/>
      <c r="AE3" s="2054"/>
      <c r="AF3" s="2054"/>
      <c r="AG3" s="2054"/>
      <c r="AH3" s="2054"/>
      <c r="AI3" s="2054"/>
      <c r="AJ3" s="2054"/>
      <c r="AK3" s="2054"/>
      <c r="AL3" s="2054"/>
      <c r="AM3" s="2054"/>
      <c r="AN3" s="835"/>
      <c r="AO3" s="835"/>
      <c r="AP3" s="835"/>
      <c r="AQ3" s="835"/>
      <c r="AR3" s="835"/>
      <c r="AS3" s="835"/>
      <c r="AT3" s="835"/>
      <c r="AU3" s="835"/>
      <c r="AV3" s="835"/>
      <c r="AW3" s="835"/>
      <c r="AX3" s="835"/>
      <c r="AY3" s="835"/>
      <c r="AZ3" s="835"/>
      <c r="BA3" s="835"/>
      <c r="BB3" s="835"/>
      <c r="BC3" s="835"/>
      <c r="BD3" s="835"/>
      <c r="BE3" s="835"/>
      <c r="BF3" s="835"/>
      <c r="BG3" s="835"/>
      <c r="BH3" s="835"/>
      <c r="BI3" s="835"/>
      <c r="BJ3" s="835"/>
      <c r="BK3" s="835"/>
      <c r="BL3" s="835"/>
      <c r="BM3" s="835"/>
      <c r="BN3" s="835"/>
      <c r="BO3" s="835"/>
      <c r="BP3" s="835"/>
      <c r="BQ3" s="835"/>
      <c r="BR3" s="835"/>
      <c r="BS3" s="835"/>
      <c r="BT3" s="835"/>
      <c r="BU3" s="835"/>
      <c r="BV3" s="835"/>
      <c r="BW3" s="835"/>
      <c r="BX3" s="835"/>
      <c r="BY3" s="835"/>
      <c r="BZ3" s="835"/>
      <c r="CA3" s="835"/>
      <c r="CB3" s="835"/>
      <c r="CC3" s="835"/>
      <c r="CD3" s="835"/>
      <c r="CE3" s="835"/>
      <c r="CF3" s="835"/>
      <c r="CG3" s="835"/>
      <c r="CH3" s="835"/>
      <c r="CI3" s="835"/>
      <c r="CJ3" s="835"/>
      <c r="CK3" s="835"/>
      <c r="CL3" s="835"/>
      <c r="CM3" s="835"/>
    </row>
    <row r="4" spans="1:91" ht="15" customHeight="1" x14ac:dyDescent="0.25">
      <c r="A4" s="835"/>
      <c r="B4" s="2053"/>
      <c r="C4" s="2053"/>
      <c r="D4" s="2053"/>
      <c r="E4" s="2053"/>
      <c r="F4" s="2053"/>
      <c r="G4" s="2053"/>
      <c r="H4" s="2053"/>
      <c r="I4" s="2053"/>
      <c r="J4" s="2054"/>
      <c r="K4" s="2054"/>
      <c r="L4" s="2054"/>
      <c r="M4" s="2054"/>
      <c r="N4" s="2054"/>
      <c r="O4" s="2054"/>
      <c r="P4" s="2054"/>
      <c r="Q4" s="2054"/>
      <c r="R4" s="2054"/>
      <c r="S4" s="2054"/>
      <c r="T4" s="2054"/>
      <c r="U4" s="2054"/>
      <c r="V4" s="2054"/>
      <c r="W4" s="2054"/>
      <c r="X4" s="2054"/>
      <c r="Y4" s="2054"/>
      <c r="Z4" s="2054"/>
      <c r="AA4" s="2054"/>
      <c r="AB4" s="2054"/>
      <c r="AC4" s="2054"/>
      <c r="AD4" s="2054"/>
      <c r="AE4" s="2054"/>
      <c r="AF4" s="2054"/>
      <c r="AG4" s="2054"/>
      <c r="AH4" s="2054"/>
      <c r="AI4" s="2054"/>
      <c r="AJ4" s="2054"/>
      <c r="AK4" s="2054"/>
      <c r="AL4" s="2054"/>
      <c r="AM4" s="2054"/>
      <c r="AN4" s="835"/>
      <c r="AO4" s="835"/>
      <c r="AP4" s="835"/>
      <c r="AQ4" s="835"/>
      <c r="AR4" s="835"/>
      <c r="AS4" s="835"/>
      <c r="AT4" s="835"/>
      <c r="AU4" s="835"/>
      <c r="AV4" s="835"/>
      <c r="AW4" s="835"/>
      <c r="AX4" s="835"/>
      <c r="AY4" s="835"/>
      <c r="AZ4" s="835"/>
      <c r="BA4" s="835"/>
      <c r="BB4" s="835"/>
      <c r="BC4" s="835"/>
      <c r="BD4" s="835"/>
      <c r="BE4" s="835"/>
      <c r="BF4" s="835"/>
      <c r="BG4" s="835"/>
      <c r="BH4" s="835"/>
      <c r="BI4" s="835"/>
      <c r="BJ4" s="835"/>
      <c r="BK4" s="835"/>
      <c r="BL4" s="835"/>
      <c r="BM4" s="835"/>
      <c r="BN4" s="835"/>
      <c r="BO4" s="835"/>
      <c r="BP4" s="835"/>
      <c r="BQ4" s="835"/>
      <c r="BR4" s="835"/>
      <c r="BS4" s="835"/>
      <c r="BT4" s="835"/>
      <c r="BU4" s="835"/>
      <c r="BV4" s="835"/>
      <c r="BW4" s="835"/>
      <c r="BX4" s="835"/>
      <c r="BY4" s="835"/>
      <c r="BZ4" s="835"/>
      <c r="CA4" s="835"/>
      <c r="CB4" s="835"/>
      <c r="CC4" s="835"/>
      <c r="CD4" s="835"/>
      <c r="CE4" s="835"/>
      <c r="CF4" s="835"/>
      <c r="CG4" s="835"/>
      <c r="CH4" s="835"/>
      <c r="CI4" s="835"/>
      <c r="CJ4" s="835"/>
      <c r="CK4" s="835"/>
      <c r="CL4" s="835"/>
      <c r="CM4" s="835"/>
    </row>
    <row r="5" spans="1:91" ht="15.75" thickBot="1" x14ac:dyDescent="0.3">
      <c r="A5" s="835"/>
      <c r="B5" s="835"/>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c r="AR5" s="835"/>
      <c r="AS5" s="835"/>
      <c r="AT5" s="835"/>
      <c r="AU5" s="835"/>
      <c r="AV5" s="835"/>
      <c r="AW5" s="835"/>
      <c r="AX5" s="835"/>
      <c r="AY5" s="835"/>
      <c r="AZ5" s="835"/>
      <c r="BA5" s="835"/>
      <c r="BB5" s="835"/>
      <c r="BC5" s="835"/>
      <c r="BD5" s="835"/>
      <c r="BE5" s="835"/>
      <c r="BF5" s="835"/>
      <c r="BG5" s="835"/>
      <c r="BH5" s="835"/>
      <c r="BI5" s="835"/>
      <c r="BJ5" s="835"/>
      <c r="BK5" s="835"/>
      <c r="BL5" s="835"/>
      <c r="BM5" s="835"/>
      <c r="BN5" s="835"/>
      <c r="BO5" s="835"/>
      <c r="BP5" s="835"/>
      <c r="BQ5" s="835"/>
      <c r="BR5" s="835"/>
      <c r="BS5" s="835"/>
      <c r="BT5" s="835"/>
      <c r="BU5" s="835"/>
    </row>
    <row r="6" spans="1:91" ht="15" customHeight="1" x14ac:dyDescent="0.25">
      <c r="A6" s="835"/>
      <c r="B6" s="2055" t="s">
        <v>9</v>
      </c>
      <c r="C6" s="2055"/>
      <c r="D6" s="2056"/>
      <c r="E6" s="2057" t="s">
        <v>10</v>
      </c>
      <c r="F6" s="2058"/>
      <c r="G6" s="2058"/>
      <c r="H6" s="2058"/>
      <c r="I6" s="2059"/>
      <c r="J6" s="837" t="str">
        <f>IF(AND('[14]Mapa final'!$Y$11="Muy Alta",'[14]Mapa final'!$AA$11="Leve"),CONCATENATE("R1C",'[14]Mapa final'!$O$11),"")</f>
        <v/>
      </c>
      <c r="K6" s="838" t="str">
        <f>IF(AND('[14]Mapa final'!$Y$12="Muy Alta",'[14]Mapa final'!$AA$12="Leve"),CONCATENATE("R1C",'[14]Mapa final'!$O$12),"")</f>
        <v/>
      </c>
      <c r="L6" s="838" t="str">
        <f>IF(AND('[14]Mapa final'!$Y$13="Muy Alta",'[14]Mapa final'!$AA$13="Leve"),CONCATENATE("R1C",'[14]Mapa final'!$O$13),"")</f>
        <v/>
      </c>
      <c r="M6" s="838" t="str">
        <f>IF(AND('[14]Mapa final'!$Y$14="Muy Alta",'[14]Mapa final'!$AA$14="Leve"),CONCATENATE("R1C",'[14]Mapa final'!$O$14),"")</f>
        <v/>
      </c>
      <c r="N6" s="838" t="str">
        <f>IF(AND('[14]Mapa final'!$Y$15="Muy Alta",'[14]Mapa final'!$AA$15="Leve"),CONCATENATE("R1C",'[14]Mapa final'!$O$15),"")</f>
        <v/>
      </c>
      <c r="O6" s="839" t="str">
        <f>IF(AND('[14]Mapa final'!$Y$16="Muy Alta",'[14]Mapa final'!$AA$16="Leve"),CONCATENATE("R1C",'[14]Mapa final'!$O$16),"")</f>
        <v/>
      </c>
      <c r="P6" s="837" t="str">
        <f>IF(AND('[14]Mapa final'!$Y$11="Muy Alta",'[14]Mapa final'!$AA$11="Menor"),CONCATENATE("R1C",'[14]Mapa final'!$O$11),"")</f>
        <v/>
      </c>
      <c r="Q6" s="838" t="str">
        <f>IF(AND('[14]Mapa final'!$Y$12="Muy Alta",'[14]Mapa final'!$AA$12="Menor"),CONCATENATE("R1C",'[14]Mapa final'!$O$12),"")</f>
        <v/>
      </c>
      <c r="R6" s="838" t="str">
        <f>IF(AND('[14]Mapa final'!$Y$13="Muy Alta",'[14]Mapa final'!$AA$13="Menor"),CONCATENATE("R1C",'[14]Mapa final'!$O$13),"")</f>
        <v/>
      </c>
      <c r="S6" s="838" t="str">
        <f>IF(AND('[14]Mapa final'!$Y$14="Muy Alta",'[14]Mapa final'!$AA$14="Menor"),CONCATENATE("R1C",'[14]Mapa final'!$O$14),"")</f>
        <v/>
      </c>
      <c r="T6" s="838" t="str">
        <f>IF(AND('[14]Mapa final'!$Y$15="Muy Alta",'[14]Mapa final'!$AA$15="Menor"),CONCATENATE("R1C",'[14]Mapa final'!$O$15),"")</f>
        <v/>
      </c>
      <c r="U6" s="839" t="str">
        <f>IF(AND('[14]Mapa final'!$Y$16="Muy Alta",'[14]Mapa final'!$AA$16="Menor"),CONCATENATE("R1C",'[14]Mapa final'!$O$16),"")</f>
        <v/>
      </c>
      <c r="V6" s="837" t="str">
        <f>IF(AND('[14]Mapa final'!$Y$11="Muy Alta",'[14]Mapa final'!$AA$11="Moderado"),CONCATENATE("R1C",'[14]Mapa final'!$O$11),"")</f>
        <v/>
      </c>
      <c r="W6" s="838" t="str">
        <f>IF(AND('[14]Mapa final'!$Y$12="Muy Alta",'[14]Mapa final'!$AA$12="Moderado"),CONCATENATE("R1C",'[14]Mapa final'!$O$12),"")</f>
        <v/>
      </c>
      <c r="X6" s="838" t="str">
        <f>IF(AND('[14]Mapa final'!$Y$13="Muy Alta",'[14]Mapa final'!$AA$13="Moderado"),CONCATENATE("R1C",'[14]Mapa final'!$O$13),"")</f>
        <v/>
      </c>
      <c r="Y6" s="838" t="str">
        <f>IF(AND('[14]Mapa final'!$Y$14="Muy Alta",'[14]Mapa final'!$AA$14="Moderado"),CONCATENATE("R1C",'[14]Mapa final'!$O$14),"")</f>
        <v/>
      </c>
      <c r="Z6" s="838" t="str">
        <f>IF(AND('[14]Mapa final'!$Y$15="Muy Alta",'[14]Mapa final'!$AA$15="Moderado"),CONCATENATE("R1C",'[14]Mapa final'!$O$15),"")</f>
        <v/>
      </c>
      <c r="AA6" s="839" t="str">
        <f>IF(AND('[14]Mapa final'!$Y$16="Muy Alta",'[14]Mapa final'!$AA$16="Moderado"),CONCATENATE("R1C",'[14]Mapa final'!$O$16),"")</f>
        <v/>
      </c>
      <c r="AB6" s="837" t="str">
        <f>IF(AND('[14]Mapa final'!$Y$11="Muy Alta",'[14]Mapa final'!$AA$11="Mayor"),CONCATENATE("R1C",'[14]Mapa final'!$O$11),"")</f>
        <v/>
      </c>
      <c r="AC6" s="838" t="str">
        <f>IF(AND('[14]Mapa final'!$Y$12="Muy Alta",'[14]Mapa final'!$AA$12="Mayor"),CONCATENATE("R1C",'[14]Mapa final'!$O$12),"")</f>
        <v/>
      </c>
      <c r="AD6" s="838" t="str">
        <f>IF(AND('[14]Mapa final'!$Y$13="Muy Alta",'[14]Mapa final'!$AA$13="Mayor"),CONCATENATE("R1C",'[14]Mapa final'!$O$13),"")</f>
        <v/>
      </c>
      <c r="AE6" s="838" t="str">
        <f>IF(AND('[14]Mapa final'!$Y$14="Muy Alta",'[14]Mapa final'!$AA$14="Mayor"),CONCATENATE("R1C",'[14]Mapa final'!$O$14),"")</f>
        <v/>
      </c>
      <c r="AF6" s="838" t="str">
        <f>IF(AND('[14]Mapa final'!$Y$15="Muy Alta",'[14]Mapa final'!$AA$15="Mayor"),CONCATENATE("R1C",'[14]Mapa final'!$O$15),"")</f>
        <v/>
      </c>
      <c r="AG6" s="839" t="str">
        <f>IF(AND('[14]Mapa final'!$Y$16="Muy Alta",'[14]Mapa final'!$AA$16="Mayor"),CONCATENATE("R1C",'[14]Mapa final'!$O$16),"")</f>
        <v/>
      </c>
      <c r="AH6" s="840" t="str">
        <f>IF(AND('[14]Mapa final'!$Y$11="Muy Alta",'[14]Mapa final'!$AA$11="Catastrófico"),CONCATENATE("R1C",'[14]Mapa final'!$O$11),"")</f>
        <v/>
      </c>
      <c r="AI6" s="841" t="str">
        <f>IF(AND('[14]Mapa final'!$Y$12="Muy Alta",'[14]Mapa final'!$AA$12="Catastrófico"),CONCATENATE("R1C",'[14]Mapa final'!$O$12),"")</f>
        <v/>
      </c>
      <c r="AJ6" s="841" t="str">
        <f>IF(AND('[14]Mapa final'!$Y$13="Muy Alta",'[14]Mapa final'!$AA$13="Catastrófico"),CONCATENATE("R1C",'[14]Mapa final'!$O$13),"")</f>
        <v/>
      </c>
      <c r="AK6" s="841" t="str">
        <f>IF(AND('[14]Mapa final'!$Y$14="Muy Alta",'[14]Mapa final'!$AA$14="Catastrófico"),CONCATENATE("R1C",'[14]Mapa final'!$O$14),"")</f>
        <v/>
      </c>
      <c r="AL6" s="841" t="str">
        <f>IF(AND('[14]Mapa final'!$Y$15="Muy Alta",'[14]Mapa final'!$AA$15="Catastrófico"),CONCATENATE("R1C",'[14]Mapa final'!$O$15),"")</f>
        <v/>
      </c>
      <c r="AM6" s="842" t="str">
        <f>IF(AND('[14]Mapa final'!$Y$16="Muy Alta",'[14]Mapa final'!$AA$16="Catastrófico"),CONCATENATE("R1C",'[14]Mapa final'!$O$16),"")</f>
        <v/>
      </c>
      <c r="AN6" s="835"/>
      <c r="AO6" s="2066" t="s">
        <v>11</v>
      </c>
      <c r="AP6" s="2067"/>
      <c r="AQ6" s="2067"/>
      <c r="AR6" s="2067"/>
      <c r="AS6" s="2067"/>
      <c r="AT6" s="2068"/>
      <c r="AU6" s="835"/>
      <c r="AV6" s="835"/>
      <c r="AW6" s="835"/>
      <c r="AX6" s="835"/>
      <c r="AY6" s="835"/>
      <c r="AZ6" s="835"/>
      <c r="BA6" s="835"/>
      <c r="BB6" s="835"/>
      <c r="BC6" s="835"/>
      <c r="BD6" s="835"/>
      <c r="BE6" s="835"/>
      <c r="BF6" s="835"/>
      <c r="BG6" s="835"/>
      <c r="BH6" s="835"/>
      <c r="BI6" s="835"/>
      <c r="BJ6" s="835"/>
      <c r="BK6" s="835"/>
      <c r="BL6" s="835"/>
      <c r="BM6" s="835"/>
      <c r="BN6" s="835"/>
      <c r="BO6" s="835"/>
      <c r="BP6" s="835"/>
      <c r="BQ6" s="835"/>
      <c r="BR6" s="835"/>
      <c r="BS6" s="835"/>
      <c r="BT6" s="835"/>
      <c r="BU6" s="835"/>
      <c r="BV6" s="835"/>
      <c r="BW6" s="835"/>
      <c r="BX6" s="835"/>
    </row>
    <row r="7" spans="1:91" ht="15" customHeight="1" x14ac:dyDescent="0.25">
      <c r="A7" s="835"/>
      <c r="B7" s="2055"/>
      <c r="C7" s="2055"/>
      <c r="D7" s="2056"/>
      <c r="E7" s="2060"/>
      <c r="F7" s="2061"/>
      <c r="G7" s="2061"/>
      <c r="H7" s="2061"/>
      <c r="I7" s="2062"/>
      <c r="J7" s="843" t="str">
        <f>IF(AND('[14]Mapa final'!$Y$17="Muy Alta",'[14]Mapa final'!$AA$17="Leve"),CONCATENATE("R2C",'[14]Mapa final'!$O$17),"")</f>
        <v/>
      </c>
      <c r="K7" s="844" t="str">
        <f>IF(AND('[14]Mapa final'!$Y$18="Muy Alta",'[14]Mapa final'!$AA$18="Leve"),CONCATENATE("R2C",'[14]Mapa final'!$O$18),"")</f>
        <v/>
      </c>
      <c r="L7" s="844" t="str">
        <f>IF(AND('[14]Mapa final'!$Y$19="Muy Alta",'[14]Mapa final'!$AA$19="Leve"),CONCATENATE("R2C",'[14]Mapa final'!$O$19),"")</f>
        <v/>
      </c>
      <c r="M7" s="844" t="str">
        <f>IF(AND('[14]Mapa final'!$Y$20="Muy Alta",'[14]Mapa final'!$AA$20="Leve"),CONCATENATE("R2C",'[14]Mapa final'!$O$20),"")</f>
        <v/>
      </c>
      <c r="N7" s="844" t="str">
        <f>IF(AND('[14]Mapa final'!$Y$21="Muy Alta",'[14]Mapa final'!$AA$21="Leve"),CONCATENATE("R2C",'[14]Mapa final'!$O$21),"")</f>
        <v/>
      </c>
      <c r="O7" s="845" t="str">
        <f>IF(AND('[14]Mapa final'!$Y$22="Muy Alta",'[14]Mapa final'!$AA$22="Leve"),CONCATENATE("R2C",'[14]Mapa final'!$O$22),"")</f>
        <v/>
      </c>
      <c r="P7" s="843" t="str">
        <f>IF(AND('[14]Mapa final'!$Y$17="Muy Alta",'[14]Mapa final'!$AA$17="Menor"),CONCATENATE("R2C",'[14]Mapa final'!$O$17),"")</f>
        <v/>
      </c>
      <c r="Q7" s="844" t="str">
        <f>IF(AND('[14]Mapa final'!$Y$18="Muy Alta",'[14]Mapa final'!$AA$18="Menor"),CONCATENATE("R2C",'[14]Mapa final'!$O$18),"")</f>
        <v/>
      </c>
      <c r="R7" s="844" t="str">
        <f>IF(AND('[14]Mapa final'!$Y$19="Muy Alta",'[14]Mapa final'!$AA$19="Menor"),CONCATENATE("R2C",'[14]Mapa final'!$O$19),"")</f>
        <v/>
      </c>
      <c r="S7" s="844" t="str">
        <f>IF(AND('[14]Mapa final'!$Y$20="Muy Alta",'[14]Mapa final'!$AA$20="Menor"),CONCATENATE("R2C",'[14]Mapa final'!$O$20),"")</f>
        <v/>
      </c>
      <c r="T7" s="844" t="str">
        <f>IF(AND('[14]Mapa final'!$Y$21="Muy Alta",'[14]Mapa final'!$AA$21="Menor"),CONCATENATE("R2C",'[14]Mapa final'!$O$21),"")</f>
        <v/>
      </c>
      <c r="U7" s="845" t="str">
        <f>IF(AND('[14]Mapa final'!$Y$22="Muy Alta",'[14]Mapa final'!$AA$22="Menor"),CONCATENATE("R2C",'[14]Mapa final'!$O$22),"")</f>
        <v/>
      </c>
      <c r="V7" s="843" t="str">
        <f>IF(AND('[14]Mapa final'!$Y$17="Muy Alta",'[14]Mapa final'!$AA$17="Moderado"),CONCATENATE("R2C",'[14]Mapa final'!$O$17),"")</f>
        <v/>
      </c>
      <c r="W7" s="844" t="str">
        <f>IF(AND('[14]Mapa final'!$Y$18="Muy Alta",'[14]Mapa final'!$AA$18="Moderado"),CONCATENATE("R2C",'[14]Mapa final'!$O$18),"")</f>
        <v/>
      </c>
      <c r="X7" s="844" t="str">
        <f>IF(AND('[14]Mapa final'!$Y$19="Muy Alta",'[14]Mapa final'!$AA$19="Moderado"),CONCATENATE("R2C",'[14]Mapa final'!$O$19),"")</f>
        <v/>
      </c>
      <c r="Y7" s="844" t="str">
        <f>IF(AND('[14]Mapa final'!$Y$20="Muy Alta",'[14]Mapa final'!$AA$20="Moderado"),CONCATENATE("R2C",'[14]Mapa final'!$O$20),"")</f>
        <v/>
      </c>
      <c r="Z7" s="844" t="str">
        <f>IF(AND('[14]Mapa final'!$Y$21="Muy Alta",'[14]Mapa final'!$AA$21="Moderado"),CONCATENATE("R2C",'[14]Mapa final'!$O$21),"")</f>
        <v/>
      </c>
      <c r="AA7" s="845" t="str">
        <f>IF(AND('[14]Mapa final'!$Y$22="Muy Alta",'[14]Mapa final'!$AA$22="Moderado"),CONCATENATE("R2C",'[14]Mapa final'!$O$22),"")</f>
        <v/>
      </c>
      <c r="AB7" s="843" t="str">
        <f>IF(AND('[14]Mapa final'!$Y$17="Muy Alta",'[14]Mapa final'!$AA$17="Mayor"),CONCATENATE("R2C",'[14]Mapa final'!$O$17),"")</f>
        <v/>
      </c>
      <c r="AC7" s="844" t="str">
        <f>IF(AND('[14]Mapa final'!$Y$18="Muy Alta",'[14]Mapa final'!$AA$18="Mayor"),CONCATENATE("R2C",'[14]Mapa final'!$O$18),"")</f>
        <v/>
      </c>
      <c r="AD7" s="844" t="str">
        <f>IF(AND('[14]Mapa final'!$Y$19="Muy Alta",'[14]Mapa final'!$AA$19="Mayor"),CONCATENATE("R2C",'[14]Mapa final'!$O$19),"")</f>
        <v/>
      </c>
      <c r="AE7" s="844" t="str">
        <f>IF(AND('[14]Mapa final'!$Y$20="Muy Alta",'[14]Mapa final'!$AA$20="Mayor"),CONCATENATE("R2C",'[14]Mapa final'!$O$20),"")</f>
        <v/>
      </c>
      <c r="AF7" s="844" t="str">
        <f>IF(AND('[14]Mapa final'!$Y$21="Muy Alta",'[14]Mapa final'!$AA$21="Mayor"),CONCATENATE("R2C",'[14]Mapa final'!$O$21),"")</f>
        <v/>
      </c>
      <c r="AG7" s="845" t="str">
        <f>IF(AND('[14]Mapa final'!$Y$22="Muy Alta",'[14]Mapa final'!$AA$22="Mayor"),CONCATENATE("R2C",'[14]Mapa final'!$O$22),"")</f>
        <v/>
      </c>
      <c r="AH7" s="846" t="str">
        <f>IF(AND('[14]Mapa final'!$Y$17="Muy Alta",'[14]Mapa final'!$AA$17="Catastrófico"),CONCATENATE("R2C",'[14]Mapa final'!$O$17),"")</f>
        <v/>
      </c>
      <c r="AI7" s="847" t="str">
        <f>IF(AND('[14]Mapa final'!$Y$18="Muy Alta",'[14]Mapa final'!$AA$18="Catastrófico"),CONCATENATE("R2C",'[14]Mapa final'!$O$18),"")</f>
        <v/>
      </c>
      <c r="AJ7" s="847" t="str">
        <f>IF(AND('[14]Mapa final'!$Y$19="Muy Alta",'[14]Mapa final'!$AA$19="Catastrófico"),CONCATENATE("R2C",'[14]Mapa final'!$O$19),"")</f>
        <v/>
      </c>
      <c r="AK7" s="847" t="str">
        <f>IF(AND('[14]Mapa final'!$Y$20="Muy Alta",'[14]Mapa final'!$AA$20="Catastrófico"),CONCATENATE("R2C",'[14]Mapa final'!$O$20),"")</f>
        <v/>
      </c>
      <c r="AL7" s="847" t="str">
        <f>IF(AND('[14]Mapa final'!$Y$21="Muy Alta",'[14]Mapa final'!$AA$21="Catastrófico"),CONCATENATE("R2C",'[14]Mapa final'!$O$21),"")</f>
        <v/>
      </c>
      <c r="AM7" s="848" t="str">
        <f>IF(AND('[14]Mapa final'!$Y$22="Muy Alta",'[14]Mapa final'!$AA$22="Catastrófico"),CONCATENATE("R2C",'[14]Mapa final'!$O$22),"")</f>
        <v/>
      </c>
      <c r="AN7" s="835"/>
      <c r="AO7" s="2069"/>
      <c r="AP7" s="2070"/>
      <c r="AQ7" s="2070"/>
      <c r="AR7" s="2070"/>
      <c r="AS7" s="2070"/>
      <c r="AT7" s="2071"/>
      <c r="AU7" s="835"/>
      <c r="AV7" s="835" t="str">
        <f ca="1">_xlfn.FORMULATEXT(J6)</f>
        <v>=SI(Y('https://d.docs.live.net/aab29e51860ed456/Documents/DINAMICA CONSULTORIA/[F-GM-CA-084 Mapa de riesgos V1.xlsx]Mapa final'!$Y$11="Muy Alta";'https://d.docs.live.net/aab29e51860ed456/Documents/DINAMICA CONSULTORIA/[F-GM-CA-084 Mapa de riesgos V1.xlsx]Mapa final'!$AA$11="Leve");CONCATENAR("R1C";'https://d.docs.live.net/aab29e51860ed456/Documents/DINAMICA CONSULTORIA/[F-GM-CA-084 Mapa de riesgos V1.xlsx]Mapa final'!$O$11);"")</v>
      </c>
      <c r="AW7" s="835"/>
      <c r="AX7" s="835"/>
      <c r="AY7" s="835"/>
      <c r="AZ7" s="835"/>
      <c r="BA7" s="835"/>
      <c r="BB7" s="835"/>
      <c r="BC7" s="835"/>
      <c r="BD7" s="835"/>
      <c r="BE7" s="835"/>
      <c r="BF7" s="835"/>
      <c r="BG7" s="835"/>
      <c r="BH7" s="835"/>
      <c r="BI7" s="835"/>
      <c r="BJ7" s="835"/>
      <c r="BK7" s="835"/>
      <c r="BL7" s="835"/>
      <c r="BM7" s="835"/>
      <c r="BN7" s="835"/>
      <c r="BO7" s="835"/>
      <c r="BP7" s="835"/>
      <c r="BQ7" s="835"/>
      <c r="BR7" s="835"/>
      <c r="BS7" s="835"/>
      <c r="BT7" s="835"/>
      <c r="BU7" s="835"/>
      <c r="BV7" s="835"/>
      <c r="BW7" s="835"/>
      <c r="BX7" s="835"/>
    </row>
    <row r="8" spans="1:91" ht="15" customHeight="1" x14ac:dyDescent="0.25">
      <c r="A8" s="835"/>
      <c r="B8" s="2055"/>
      <c r="C8" s="2055"/>
      <c r="D8" s="2056"/>
      <c r="E8" s="2060"/>
      <c r="F8" s="2061"/>
      <c r="G8" s="2061"/>
      <c r="H8" s="2061"/>
      <c r="I8" s="2062"/>
      <c r="J8" s="843" t="str">
        <f>IF(AND('[14]Mapa final'!$Y$23="Muy Alta",'[14]Mapa final'!$AA$23="Leve"),CONCATENATE("R3C",'[14]Mapa final'!$O$23),"")</f>
        <v/>
      </c>
      <c r="K8" s="844" t="str">
        <f>IF(AND('[14]Mapa final'!$Y$24="Muy Alta",'[14]Mapa final'!$AA$24="Leve"),CONCATENATE("R3C",'[14]Mapa final'!$O$24),"")</f>
        <v/>
      </c>
      <c r="L8" s="844" t="str">
        <f>IF(AND('[14]Mapa final'!$Y$25="Muy Alta",'[14]Mapa final'!$AA$25="Leve"),CONCATENATE("R3C",'[14]Mapa final'!$O$25),"")</f>
        <v/>
      </c>
      <c r="M8" s="844" t="str">
        <f>IF(AND('[14]Mapa final'!$Y$26="Muy Alta",'[14]Mapa final'!$AA$26="Leve"),CONCATENATE("R3C",'[14]Mapa final'!$O$26),"")</f>
        <v/>
      </c>
      <c r="N8" s="844" t="str">
        <f>IF(AND('[14]Mapa final'!$Y$27="Muy Alta",'[14]Mapa final'!$AA$27="Leve"),CONCATENATE("R3C",'[14]Mapa final'!$O$27),"")</f>
        <v/>
      </c>
      <c r="O8" s="845" t="str">
        <f>IF(AND('[14]Mapa final'!$Y$28="Muy Alta",'[14]Mapa final'!$AA$28="Leve"),CONCATENATE("R3C",'[14]Mapa final'!$O$28),"")</f>
        <v/>
      </c>
      <c r="P8" s="843" t="str">
        <f>IF(AND('[14]Mapa final'!$Y$23="Muy Alta",'[14]Mapa final'!$AA$23="Menor"),CONCATENATE("R3C",'[14]Mapa final'!$O$23),"")</f>
        <v/>
      </c>
      <c r="Q8" s="844" t="str">
        <f>IF(AND('[14]Mapa final'!$Y$24="Muy Alta",'[14]Mapa final'!$AA$24="Menor"),CONCATENATE("R3C",'[14]Mapa final'!$O$24),"")</f>
        <v/>
      </c>
      <c r="R8" s="844" t="str">
        <f>IF(AND('[14]Mapa final'!$Y$25="Muy Alta",'[14]Mapa final'!$AA$25="Menor"),CONCATENATE("R3C",'[14]Mapa final'!$O$25),"")</f>
        <v/>
      </c>
      <c r="S8" s="844" t="str">
        <f>IF(AND('[14]Mapa final'!$Y$26="Muy Alta",'[14]Mapa final'!$AA$26="Menor"),CONCATENATE("R3C",'[14]Mapa final'!$O$26),"")</f>
        <v/>
      </c>
      <c r="T8" s="844" t="str">
        <f>IF(AND('[14]Mapa final'!$Y$27="Muy Alta",'[14]Mapa final'!$AA$27="Menor"),CONCATENATE("R3C",'[14]Mapa final'!$O$27),"")</f>
        <v/>
      </c>
      <c r="U8" s="845" t="str">
        <f>IF(AND('[14]Mapa final'!$Y$28="Muy Alta",'[14]Mapa final'!$AA$28="Menor"),CONCATENATE("R3C",'[14]Mapa final'!$O$28),"")</f>
        <v/>
      </c>
      <c r="V8" s="843" t="str">
        <f>IF(AND('[14]Mapa final'!$Y$23="Muy Alta",'[14]Mapa final'!$AA$23="Moderado"),CONCATENATE("R3C",'[14]Mapa final'!$O$23),"")</f>
        <v/>
      </c>
      <c r="W8" s="844" t="str">
        <f>IF(AND('[14]Mapa final'!$Y$24="Muy Alta",'[14]Mapa final'!$AA$24="Moderado"),CONCATENATE("R3C",'[14]Mapa final'!$O$24),"")</f>
        <v/>
      </c>
      <c r="X8" s="844" t="str">
        <f>IF(AND('[14]Mapa final'!$Y$25="Muy Alta",'[14]Mapa final'!$AA$25="Moderado"),CONCATENATE("R3C",'[14]Mapa final'!$O$25),"")</f>
        <v/>
      </c>
      <c r="Y8" s="844" t="str">
        <f>IF(AND('[14]Mapa final'!$Y$26="Muy Alta",'[14]Mapa final'!$AA$26="Moderado"),CONCATENATE("R3C",'[14]Mapa final'!$O$26),"")</f>
        <v/>
      </c>
      <c r="Z8" s="844" t="str">
        <f>IF(AND('[14]Mapa final'!$Y$27="Muy Alta",'[14]Mapa final'!$AA$27="Moderado"),CONCATENATE("R3C",'[14]Mapa final'!$O$27),"")</f>
        <v/>
      </c>
      <c r="AA8" s="845" t="str">
        <f>IF(AND('[14]Mapa final'!$Y$28="Muy Alta",'[14]Mapa final'!$AA$28="Moderado"),CONCATENATE("R3C",'[14]Mapa final'!$O$28),"")</f>
        <v/>
      </c>
      <c r="AB8" s="843" t="str">
        <f>IF(AND('[14]Mapa final'!$Y$23="Muy Alta",'[14]Mapa final'!$AA$23="Mayor"),CONCATENATE("R3C",'[14]Mapa final'!$O$23),"")</f>
        <v/>
      </c>
      <c r="AC8" s="844" t="str">
        <f>IF(AND('[14]Mapa final'!$Y$24="Muy Alta",'[14]Mapa final'!$AA$24="Mayor"),CONCATENATE("R3C",'[14]Mapa final'!$O$24),"")</f>
        <v/>
      </c>
      <c r="AD8" s="844" t="str">
        <f>IF(AND('[14]Mapa final'!$Y$25="Muy Alta",'[14]Mapa final'!$AA$25="Mayor"),CONCATENATE("R3C",'[14]Mapa final'!$O$25),"")</f>
        <v/>
      </c>
      <c r="AE8" s="844" t="str">
        <f>IF(AND('[14]Mapa final'!$Y$26="Muy Alta",'[14]Mapa final'!$AA$26="Mayor"),CONCATENATE("R3C",'[14]Mapa final'!$O$26),"")</f>
        <v/>
      </c>
      <c r="AF8" s="844" t="str">
        <f>IF(AND('[14]Mapa final'!$Y$27="Muy Alta",'[14]Mapa final'!$AA$27="Mayor"),CONCATENATE("R3C",'[14]Mapa final'!$O$27),"")</f>
        <v/>
      </c>
      <c r="AG8" s="845" t="str">
        <f>IF(AND('[14]Mapa final'!$Y$28="Muy Alta",'[14]Mapa final'!$AA$28="Mayor"),CONCATENATE("R3C",'[14]Mapa final'!$O$28),"")</f>
        <v/>
      </c>
      <c r="AH8" s="846" t="str">
        <f>IF(AND('[14]Mapa final'!$Y$23="Muy Alta",'[14]Mapa final'!$AA$23="Catastrófico"),CONCATENATE("R3C",'[14]Mapa final'!$O$23),"")</f>
        <v/>
      </c>
      <c r="AI8" s="847" t="str">
        <f>IF(AND('[14]Mapa final'!$Y$24="Muy Alta",'[14]Mapa final'!$AA$24="Catastrófico"),CONCATENATE("R3C",'[14]Mapa final'!$O$24),"")</f>
        <v/>
      </c>
      <c r="AJ8" s="847" t="str">
        <f>IF(AND('[14]Mapa final'!$Y$25="Muy Alta",'[14]Mapa final'!$AA$25="Catastrófico"),CONCATENATE("R3C",'[14]Mapa final'!$O$25),"")</f>
        <v/>
      </c>
      <c r="AK8" s="847" t="str">
        <f>IF(AND('[14]Mapa final'!$Y$26="Muy Alta",'[14]Mapa final'!$AA$26="Catastrófico"),CONCATENATE("R3C",'[14]Mapa final'!$O$26),"")</f>
        <v/>
      </c>
      <c r="AL8" s="847" t="str">
        <f>IF(AND('[14]Mapa final'!$Y$27="Muy Alta",'[14]Mapa final'!$AA$27="Catastrófico"),CONCATENATE("R3C",'[14]Mapa final'!$O$27),"")</f>
        <v/>
      </c>
      <c r="AM8" s="848" t="str">
        <f>IF(AND('[14]Mapa final'!$Y$28="Muy Alta",'[14]Mapa final'!$AA$28="Catastrófico"),CONCATENATE("R3C",'[14]Mapa final'!$O$28),"")</f>
        <v/>
      </c>
      <c r="AN8" s="835"/>
      <c r="AO8" s="2069"/>
      <c r="AP8" s="2070"/>
      <c r="AQ8" s="2070"/>
      <c r="AR8" s="2070"/>
      <c r="AS8" s="2070"/>
      <c r="AT8" s="2071"/>
      <c r="AU8" s="835"/>
      <c r="AV8" s="835" t="str">
        <f>IF(AND('Mapa Final'!D3="Muy Alta",'Mapa Final'!E3="Leve"),CONCATENATE("R1C",0),"")</f>
        <v/>
      </c>
      <c r="AW8" s="835"/>
      <c r="AX8" s="835"/>
      <c r="AY8" s="835"/>
      <c r="AZ8" s="835"/>
      <c r="BA8" s="835"/>
      <c r="BB8" s="835"/>
      <c r="BC8" s="835"/>
      <c r="BD8" s="835"/>
      <c r="BE8" s="835"/>
      <c r="BF8" s="835"/>
      <c r="BG8" s="835"/>
      <c r="BH8" s="835"/>
      <c r="BI8" s="835"/>
      <c r="BJ8" s="835"/>
      <c r="BK8" s="835"/>
      <c r="BL8" s="835"/>
      <c r="BM8" s="835"/>
      <c r="BN8" s="835"/>
      <c r="BO8" s="835"/>
      <c r="BP8" s="835"/>
      <c r="BQ8" s="835"/>
      <c r="BR8" s="835"/>
      <c r="BS8" s="835"/>
      <c r="BT8" s="835"/>
      <c r="BU8" s="835"/>
      <c r="BV8" s="835"/>
      <c r="BW8" s="835"/>
      <c r="BX8" s="835"/>
    </row>
    <row r="9" spans="1:91" ht="15" customHeight="1" x14ac:dyDescent="0.25">
      <c r="A9" s="835"/>
      <c r="B9" s="2055"/>
      <c r="C9" s="2055"/>
      <c r="D9" s="2056"/>
      <c r="E9" s="2060"/>
      <c r="F9" s="2061"/>
      <c r="G9" s="2061"/>
      <c r="H9" s="2061"/>
      <c r="I9" s="2062"/>
      <c r="J9" s="843" t="str">
        <f>IF(AND('[14]Mapa final'!$Y$29="Muy Alta",'[14]Mapa final'!$AA$29="Leve"),CONCATENATE("R4C",'[14]Mapa final'!$O$29),"")</f>
        <v/>
      </c>
      <c r="K9" s="844" t="str">
        <f>IF(AND('[14]Mapa final'!$Y$30="Muy Alta",'[14]Mapa final'!$AA$30="Leve"),CONCATENATE("R4C",'[14]Mapa final'!$O$30),"")</f>
        <v/>
      </c>
      <c r="L9" s="844" t="str">
        <f>IF(AND('[14]Mapa final'!$Y$31="Muy Alta",'[14]Mapa final'!$AA$31="Leve"),CONCATENATE("R4C",'[14]Mapa final'!$O$31),"")</f>
        <v/>
      </c>
      <c r="M9" s="844" t="str">
        <f>IF(AND('[14]Mapa final'!$Y$32="Muy Alta",'[14]Mapa final'!$AA$32="Leve"),CONCATENATE("R4C",'[14]Mapa final'!$O$32),"")</f>
        <v/>
      </c>
      <c r="N9" s="844" t="str">
        <f>IF(AND('[14]Mapa final'!$Y$33="Muy Alta",'[14]Mapa final'!$AA$33="Leve"),CONCATENATE("R4C",'[14]Mapa final'!$O$33),"")</f>
        <v/>
      </c>
      <c r="O9" s="845" t="str">
        <f>IF(AND('[14]Mapa final'!$Y$34="Muy Alta",'[14]Mapa final'!$AA$34="Leve"),CONCATENATE("R4C",'[14]Mapa final'!$O$34),"")</f>
        <v/>
      </c>
      <c r="P9" s="843" t="str">
        <f>IF(AND('[14]Mapa final'!$Y$29="Muy Alta",'[14]Mapa final'!$AA$29="Menor"),CONCATENATE("R4C",'[14]Mapa final'!$O$29),"")</f>
        <v/>
      </c>
      <c r="Q9" s="844" t="str">
        <f>IF(AND('[14]Mapa final'!$Y$30="Muy Alta",'[14]Mapa final'!$AA$30="Menor"),CONCATENATE("R4C",'[14]Mapa final'!$O$30),"")</f>
        <v/>
      </c>
      <c r="R9" s="844" t="str">
        <f>IF(AND('[14]Mapa final'!$Y$31="Muy Alta",'[14]Mapa final'!$AA$31="Menor"),CONCATENATE("R4C",'[14]Mapa final'!$O$31),"")</f>
        <v/>
      </c>
      <c r="S9" s="844" t="str">
        <f>IF(AND('[14]Mapa final'!$Y$32="Muy Alta",'[14]Mapa final'!$AA$32="Menor"),CONCATENATE("R4C",'[14]Mapa final'!$O$32),"")</f>
        <v/>
      </c>
      <c r="T9" s="844" t="str">
        <f>IF(AND('[14]Mapa final'!$Y$33="Muy Alta",'[14]Mapa final'!$AA$33="Menor"),CONCATENATE("R4C",'[14]Mapa final'!$O$33),"")</f>
        <v/>
      </c>
      <c r="U9" s="845" t="str">
        <f>IF(AND('[14]Mapa final'!$Y$34="Muy Alta",'[14]Mapa final'!$AA$34="Menor"),CONCATENATE("R4C",'[14]Mapa final'!$O$34),"")</f>
        <v/>
      </c>
      <c r="V9" s="843" t="str">
        <f>IF(AND('[14]Mapa final'!$Y$29="Muy Alta",'[14]Mapa final'!$AA$29="Moderado"),CONCATENATE("R4C",'[14]Mapa final'!$O$29),"")</f>
        <v/>
      </c>
      <c r="W9" s="844" t="str">
        <f>IF(AND('[14]Mapa final'!$Y$30="Muy Alta",'[14]Mapa final'!$AA$30="Moderado"),CONCATENATE("R4C",'[14]Mapa final'!$O$30),"")</f>
        <v/>
      </c>
      <c r="X9" s="844" t="str">
        <f>IF(AND('[14]Mapa final'!$Y$31="Muy Alta",'[14]Mapa final'!$AA$31="Moderado"),CONCATENATE("R4C",'[14]Mapa final'!$O$31),"")</f>
        <v/>
      </c>
      <c r="Y9" s="844" t="str">
        <f>IF(AND('[14]Mapa final'!$Y$32="Muy Alta",'[14]Mapa final'!$AA$32="Moderado"),CONCATENATE("R4C",'[14]Mapa final'!$O$32),"")</f>
        <v/>
      </c>
      <c r="Z9" s="844" t="str">
        <f>IF(AND('[14]Mapa final'!$Y$33="Muy Alta",'[14]Mapa final'!$AA$33="Moderado"),CONCATENATE("R4C",'[14]Mapa final'!$O$33),"")</f>
        <v/>
      </c>
      <c r="AA9" s="845" t="str">
        <f>IF(AND('[14]Mapa final'!$Y$34="Muy Alta",'[14]Mapa final'!$AA$34="Moderado"),CONCATENATE("R4C",'[14]Mapa final'!$O$34),"")</f>
        <v/>
      </c>
      <c r="AB9" s="843" t="str">
        <f>IF(AND('[14]Mapa final'!$Y$29="Muy Alta",'[14]Mapa final'!$AA$29="Mayor"),CONCATENATE("R4C",'[14]Mapa final'!$O$29),"")</f>
        <v/>
      </c>
      <c r="AC9" s="844" t="str">
        <f>IF(AND('[14]Mapa final'!$Y$30="Muy Alta",'[14]Mapa final'!$AA$30="Mayor"),CONCATENATE("R4C",'[14]Mapa final'!$O$30),"")</f>
        <v/>
      </c>
      <c r="AD9" s="844" t="str">
        <f>IF(AND('[14]Mapa final'!$Y$31="Muy Alta",'[14]Mapa final'!$AA$31="Mayor"),CONCATENATE("R4C",'[14]Mapa final'!$O$31),"")</f>
        <v/>
      </c>
      <c r="AE9" s="844" t="str">
        <f>IF(AND('[14]Mapa final'!$Y$32="Muy Alta",'[14]Mapa final'!$AA$32="Mayor"),CONCATENATE("R4C",'[14]Mapa final'!$O$32),"")</f>
        <v/>
      </c>
      <c r="AF9" s="844" t="str">
        <f>IF(AND('[14]Mapa final'!$Y$33="Muy Alta",'[14]Mapa final'!$AA$33="Mayor"),CONCATENATE("R4C",'[14]Mapa final'!$O$33),"")</f>
        <v/>
      </c>
      <c r="AG9" s="845" t="str">
        <f>IF(AND('[14]Mapa final'!$Y$34="Muy Alta",'[14]Mapa final'!$AA$34="Mayor"),CONCATENATE("R4C",'[14]Mapa final'!$O$34),"")</f>
        <v/>
      </c>
      <c r="AH9" s="846" t="str">
        <f>IF(AND('[14]Mapa final'!$Y$29="Muy Alta",'[14]Mapa final'!$AA$29="Catastrófico"),CONCATENATE("R4C",'[14]Mapa final'!$O$29),"")</f>
        <v/>
      </c>
      <c r="AI9" s="847" t="str">
        <f>IF(AND('[14]Mapa final'!$Y$30="Muy Alta",'[14]Mapa final'!$AA$30="Catastrófico"),CONCATENATE("R4C",'[14]Mapa final'!$O$30),"")</f>
        <v/>
      </c>
      <c r="AJ9" s="847" t="str">
        <f>IF(AND('[14]Mapa final'!$Y$31="Muy Alta",'[14]Mapa final'!$AA$31="Catastrófico"),CONCATENATE("R4C",'[14]Mapa final'!$O$31),"")</f>
        <v/>
      </c>
      <c r="AK9" s="847" t="str">
        <f>IF(AND('[14]Mapa final'!$Y$32="Muy Alta",'[14]Mapa final'!$AA$32="Catastrófico"),CONCATENATE("R4C",'[14]Mapa final'!$O$32),"")</f>
        <v/>
      </c>
      <c r="AL9" s="847" t="str">
        <f>IF(AND('[14]Mapa final'!$Y$33="Muy Alta",'[14]Mapa final'!$AA$33="Catastrófico"),CONCATENATE("R4C",'[14]Mapa final'!$O$33),"")</f>
        <v/>
      </c>
      <c r="AM9" s="848" t="str">
        <f>IF(AND('[14]Mapa final'!$Y$34="Muy Alta",'[14]Mapa final'!$AA$34="Catastrófico"),CONCATENATE("R4C",'[14]Mapa final'!$O$34),"")</f>
        <v/>
      </c>
      <c r="AN9" s="835"/>
      <c r="AO9" s="2069"/>
      <c r="AP9" s="2070"/>
      <c r="AQ9" s="2070"/>
      <c r="AR9" s="2070"/>
      <c r="AS9" s="2070"/>
      <c r="AT9" s="2071"/>
      <c r="AU9" s="835"/>
      <c r="AV9" s="835"/>
      <c r="AW9" s="835"/>
      <c r="AX9" s="835"/>
      <c r="AY9" s="835"/>
      <c r="AZ9" s="835"/>
      <c r="BA9" s="835"/>
      <c r="BB9" s="835"/>
      <c r="BC9" s="835"/>
      <c r="BD9" s="835"/>
      <c r="BE9" s="835"/>
      <c r="BF9" s="835"/>
      <c r="BG9" s="835"/>
      <c r="BH9" s="835"/>
      <c r="BI9" s="835"/>
      <c r="BJ9" s="835"/>
      <c r="BK9" s="835"/>
      <c r="BL9" s="835"/>
      <c r="BM9" s="835"/>
      <c r="BN9" s="835"/>
      <c r="BO9" s="835"/>
      <c r="BP9" s="835"/>
      <c r="BQ9" s="835"/>
      <c r="BR9" s="835"/>
      <c r="BS9" s="835"/>
      <c r="BT9" s="835"/>
      <c r="BU9" s="835"/>
      <c r="BV9" s="835"/>
      <c r="BW9" s="835"/>
      <c r="BX9" s="835"/>
    </row>
    <row r="10" spans="1:91" ht="15" customHeight="1" x14ac:dyDescent="0.25">
      <c r="A10" s="835"/>
      <c r="B10" s="2055"/>
      <c r="C10" s="2055"/>
      <c r="D10" s="2056"/>
      <c r="E10" s="2060"/>
      <c r="F10" s="2061"/>
      <c r="G10" s="2061"/>
      <c r="H10" s="2061"/>
      <c r="I10" s="2062"/>
      <c r="J10" s="843" t="str">
        <f>IF(AND('[14]Mapa final'!$Y$35="Muy Alta",'[14]Mapa final'!$AA$35="Leve"),CONCATENATE("R5C",'[14]Mapa final'!$O$35),"")</f>
        <v/>
      </c>
      <c r="K10" s="844" t="str">
        <f>IF(AND('[14]Mapa final'!$Y$36="Muy Alta",'[14]Mapa final'!$AA$36="Leve"),CONCATENATE("R5C",'[14]Mapa final'!$O$36),"")</f>
        <v/>
      </c>
      <c r="L10" s="844" t="str">
        <f>IF(AND('[14]Mapa final'!$Y$37="Muy Alta",'[14]Mapa final'!$AA$37="Leve"),CONCATENATE("R5C",'[14]Mapa final'!$O$37),"")</f>
        <v/>
      </c>
      <c r="M10" s="844" t="str">
        <f>IF(AND('[14]Mapa final'!$Y$38="Muy Alta",'[14]Mapa final'!$AA$38="Leve"),CONCATENATE("R5C",'[14]Mapa final'!$O$38),"")</f>
        <v/>
      </c>
      <c r="N10" s="844" t="str">
        <f>IF(AND('[14]Mapa final'!$Y$39="Muy Alta",'[14]Mapa final'!$AA$39="Leve"),CONCATENATE("R5C",'[14]Mapa final'!$O$39),"")</f>
        <v/>
      </c>
      <c r="O10" s="845" t="str">
        <f>IF(AND('[14]Mapa final'!$Y$40="Muy Alta",'[14]Mapa final'!$AA$40="Leve"),CONCATENATE("R5C",'[14]Mapa final'!$O$40),"")</f>
        <v/>
      </c>
      <c r="P10" s="843" t="str">
        <f>IF(AND('[14]Mapa final'!$Y$35="Muy Alta",'[14]Mapa final'!$AA$35="Menor"),CONCATENATE("R5C",'[14]Mapa final'!$O$35),"")</f>
        <v/>
      </c>
      <c r="Q10" s="844" t="str">
        <f>IF(AND('[14]Mapa final'!$Y$36="Muy Alta",'[14]Mapa final'!$AA$36="Menor"),CONCATENATE("R5C",'[14]Mapa final'!$O$36),"")</f>
        <v/>
      </c>
      <c r="R10" s="844" t="str">
        <f>IF(AND('[14]Mapa final'!$Y$37="Muy Alta",'[14]Mapa final'!$AA$37="Menor"),CONCATENATE("R5C",'[14]Mapa final'!$O$37),"")</f>
        <v/>
      </c>
      <c r="S10" s="844" t="str">
        <f>IF(AND('[14]Mapa final'!$Y$38="Muy Alta",'[14]Mapa final'!$AA$38="Menor"),CONCATENATE("R5C",'[14]Mapa final'!$O$38),"")</f>
        <v/>
      </c>
      <c r="T10" s="844" t="str">
        <f>IF(AND('[14]Mapa final'!$Y$39="Muy Alta",'[14]Mapa final'!$AA$39="Menor"),CONCATENATE("R5C",'[14]Mapa final'!$O$39),"")</f>
        <v/>
      </c>
      <c r="U10" s="845" t="str">
        <f>IF(AND('[14]Mapa final'!$Y$40="Muy Alta",'[14]Mapa final'!$AA$40="Menor"),CONCATENATE("R5C",'[14]Mapa final'!$O$40),"")</f>
        <v/>
      </c>
      <c r="V10" s="843" t="str">
        <f>IF(AND('[14]Mapa final'!$Y$35="Muy Alta",'[14]Mapa final'!$AA$35="Moderado"),CONCATENATE("R5C",'[14]Mapa final'!$O$35),"")</f>
        <v/>
      </c>
      <c r="W10" s="844" t="str">
        <f>IF(AND('[14]Mapa final'!$Y$36="Muy Alta",'[14]Mapa final'!$AA$36="Moderado"),CONCATENATE("R5C",'[14]Mapa final'!$O$36),"")</f>
        <v/>
      </c>
      <c r="X10" s="844" t="str">
        <f>IF(AND('[14]Mapa final'!$Y$37="Muy Alta",'[14]Mapa final'!$AA$37="Moderado"),CONCATENATE("R5C",'[14]Mapa final'!$O$37),"")</f>
        <v/>
      </c>
      <c r="Y10" s="844" t="str">
        <f>IF(AND('[14]Mapa final'!$Y$38="Muy Alta",'[14]Mapa final'!$AA$38="Moderado"),CONCATENATE("R5C",'[14]Mapa final'!$O$38),"")</f>
        <v/>
      </c>
      <c r="Z10" s="844" t="str">
        <f>IF(AND('[14]Mapa final'!$Y$39="Muy Alta",'[14]Mapa final'!$AA$39="Moderado"),CONCATENATE("R5C",'[14]Mapa final'!$O$39),"")</f>
        <v/>
      </c>
      <c r="AA10" s="845" t="str">
        <f>IF(AND('[14]Mapa final'!$Y$40="Muy Alta",'[14]Mapa final'!$AA$40="Moderado"),CONCATENATE("R5C",'[14]Mapa final'!$O$40),"")</f>
        <v/>
      </c>
      <c r="AB10" s="843" t="str">
        <f>IF(AND('[14]Mapa final'!$Y$35="Muy Alta",'[14]Mapa final'!$AA$35="Mayor"),CONCATENATE("R5C",'[14]Mapa final'!$O$35),"")</f>
        <v/>
      </c>
      <c r="AC10" s="844" t="str">
        <f>IF(AND('[14]Mapa final'!$Y$36="Muy Alta",'[14]Mapa final'!$AA$36="Mayor"),CONCATENATE("R5C",'[14]Mapa final'!$O$36),"")</f>
        <v/>
      </c>
      <c r="AD10" s="844" t="str">
        <f>IF(AND('[14]Mapa final'!$Y$37="Muy Alta",'[14]Mapa final'!$AA$37="Mayor"),CONCATENATE("R5C",'[14]Mapa final'!$O$37),"")</f>
        <v/>
      </c>
      <c r="AE10" s="844" t="str">
        <f>IF(AND('[14]Mapa final'!$Y$38="Muy Alta",'[14]Mapa final'!$AA$38="Mayor"),CONCATENATE("R5C",'[14]Mapa final'!$O$38),"")</f>
        <v/>
      </c>
      <c r="AF10" s="844" t="str">
        <f>IF(AND('[14]Mapa final'!$Y$39="Muy Alta",'[14]Mapa final'!$AA$39="Mayor"),CONCATENATE("R5C",'[14]Mapa final'!$O$39),"")</f>
        <v/>
      </c>
      <c r="AG10" s="845" t="str">
        <f>IF(AND('[14]Mapa final'!$Y$40="Muy Alta",'[14]Mapa final'!$AA$40="Mayor"),CONCATENATE("R5C",'[14]Mapa final'!$O$40),"")</f>
        <v/>
      </c>
      <c r="AH10" s="846" t="str">
        <f>IF(AND('[14]Mapa final'!$Y$35="Muy Alta",'[14]Mapa final'!$AA$35="Catastrófico"),CONCATENATE("R5C",'[14]Mapa final'!$O$35),"")</f>
        <v/>
      </c>
      <c r="AI10" s="847" t="str">
        <f>IF(AND('[14]Mapa final'!$Y$36="Muy Alta",'[14]Mapa final'!$AA$36="Catastrófico"),CONCATENATE("R5C",'[14]Mapa final'!$O$36),"")</f>
        <v/>
      </c>
      <c r="AJ10" s="847" t="str">
        <f>IF(AND('[14]Mapa final'!$Y$37="Muy Alta",'[14]Mapa final'!$AA$37="Catastrófico"),CONCATENATE("R5C",'[14]Mapa final'!$O$37),"")</f>
        <v/>
      </c>
      <c r="AK10" s="847" t="str">
        <f>IF(AND('[14]Mapa final'!$Y$38="Muy Alta",'[14]Mapa final'!$AA$38="Catastrófico"),CONCATENATE("R5C",'[14]Mapa final'!$O$38),"")</f>
        <v/>
      </c>
      <c r="AL10" s="847" t="str">
        <f>IF(AND('[14]Mapa final'!$Y$39="Muy Alta",'[14]Mapa final'!$AA$39="Catastrófico"),CONCATENATE("R5C",'[14]Mapa final'!$O$39),"")</f>
        <v/>
      </c>
      <c r="AM10" s="848" t="str">
        <f>IF(AND('[14]Mapa final'!$Y$40="Muy Alta",'[14]Mapa final'!$AA$40="Catastrófico"),CONCATENATE("R5C",'[14]Mapa final'!$O$40),"")</f>
        <v/>
      </c>
      <c r="AN10" s="835"/>
      <c r="AO10" s="2069"/>
      <c r="AP10" s="2070"/>
      <c r="AQ10" s="2070"/>
      <c r="AR10" s="2070"/>
      <c r="AS10" s="2070"/>
      <c r="AT10" s="2071"/>
      <c r="AU10" s="835"/>
      <c r="AV10" s="835"/>
      <c r="AW10" s="835"/>
      <c r="AX10" s="835"/>
      <c r="AY10" s="835"/>
      <c r="AZ10" s="835"/>
      <c r="BA10" s="835"/>
      <c r="BB10" s="835"/>
      <c r="BC10" s="835"/>
      <c r="BD10" s="835"/>
      <c r="BE10" s="835"/>
      <c r="BF10" s="835"/>
      <c r="BG10" s="835"/>
      <c r="BH10" s="835"/>
      <c r="BI10" s="835"/>
      <c r="BJ10" s="835"/>
      <c r="BK10" s="835"/>
      <c r="BL10" s="835"/>
      <c r="BM10" s="835"/>
      <c r="BN10" s="835"/>
      <c r="BO10" s="835"/>
      <c r="BP10" s="835"/>
      <c r="BQ10" s="835"/>
      <c r="BR10" s="835"/>
      <c r="BS10" s="835"/>
      <c r="BT10" s="835"/>
      <c r="BU10" s="835"/>
      <c r="BV10" s="835"/>
      <c r="BW10" s="835"/>
      <c r="BX10" s="835"/>
    </row>
    <row r="11" spans="1:91" ht="15" customHeight="1" x14ac:dyDescent="0.25">
      <c r="A11" s="835"/>
      <c r="B11" s="2055"/>
      <c r="C11" s="2055"/>
      <c r="D11" s="2056"/>
      <c r="E11" s="2060"/>
      <c r="F11" s="2061"/>
      <c r="G11" s="2061"/>
      <c r="H11" s="2061"/>
      <c r="I11" s="2062"/>
      <c r="J11" s="843" t="str">
        <f>IF(AND('[14]Mapa final'!$Y$41="Muy Alta",'[14]Mapa final'!$AA$41="Leve"),CONCATENATE("R6C",'[14]Mapa final'!$O$41),"")</f>
        <v/>
      </c>
      <c r="K11" s="844" t="str">
        <f>IF(AND('[14]Mapa final'!$Y$42="Muy Alta",'[14]Mapa final'!$AA$42="Leve"),CONCATENATE("R6C",'[14]Mapa final'!$O$42),"")</f>
        <v/>
      </c>
      <c r="L11" s="844" t="str">
        <f>IF(AND('[14]Mapa final'!$Y$43="Muy Alta",'[14]Mapa final'!$AA$43="Leve"),CONCATENATE("R6C",'[14]Mapa final'!$O$43),"")</f>
        <v/>
      </c>
      <c r="M11" s="844" t="str">
        <f>IF(AND('[14]Mapa final'!$Y$44="Muy Alta",'[14]Mapa final'!$AA$44="Leve"),CONCATENATE("R6C",'[14]Mapa final'!$O$44),"")</f>
        <v/>
      </c>
      <c r="N11" s="844" t="str">
        <f>IF(AND('[14]Mapa final'!$Y$45="Muy Alta",'[14]Mapa final'!$AA$45="Leve"),CONCATENATE("R6C",'[14]Mapa final'!$O$45),"")</f>
        <v/>
      </c>
      <c r="O11" s="845" t="str">
        <f>IF(AND('[14]Mapa final'!$Y$46="Muy Alta",'[14]Mapa final'!$AA$46="Leve"),CONCATENATE("R6C",'[14]Mapa final'!$O$46),"")</f>
        <v/>
      </c>
      <c r="P11" s="843" t="str">
        <f>IF(AND('[14]Mapa final'!$Y$41="Muy Alta",'[14]Mapa final'!$AA$41="Menor"),CONCATENATE("R6C",'[14]Mapa final'!$O$41),"")</f>
        <v/>
      </c>
      <c r="Q11" s="844" t="str">
        <f>IF(AND('[14]Mapa final'!$Y$42="Muy Alta",'[14]Mapa final'!$AA$42="Menor"),CONCATENATE("R6C",'[14]Mapa final'!$O$42),"")</f>
        <v/>
      </c>
      <c r="R11" s="844" t="str">
        <f>IF(AND('[14]Mapa final'!$Y$43="Muy Alta",'[14]Mapa final'!$AA$43="Menor"),CONCATENATE("R6C",'[14]Mapa final'!$O$43),"")</f>
        <v/>
      </c>
      <c r="S11" s="844" t="str">
        <f>IF(AND('[14]Mapa final'!$Y$44="Muy Alta",'[14]Mapa final'!$AA$44="Menor"),CONCATENATE("R6C",'[14]Mapa final'!$O$44),"")</f>
        <v/>
      </c>
      <c r="T11" s="844" t="str">
        <f>IF(AND('[14]Mapa final'!$Y$45="Muy Alta",'[14]Mapa final'!$AA$45="Menor"),CONCATENATE("R6C",'[14]Mapa final'!$O$45),"")</f>
        <v/>
      </c>
      <c r="U11" s="845" t="str">
        <f>IF(AND('[14]Mapa final'!$Y$46="Muy Alta",'[14]Mapa final'!$AA$46="Menor"),CONCATENATE("R6C",'[14]Mapa final'!$O$46),"")</f>
        <v/>
      </c>
      <c r="V11" s="843" t="str">
        <f>IF(AND('[14]Mapa final'!$Y$41="Muy Alta",'[14]Mapa final'!$AA$41="Moderado"),CONCATENATE("R6C",'[14]Mapa final'!$O$41),"")</f>
        <v/>
      </c>
      <c r="W11" s="844" t="str">
        <f>IF(AND('[14]Mapa final'!$Y$42="Muy Alta",'[14]Mapa final'!$AA$42="Moderado"),CONCATENATE("R6C",'[14]Mapa final'!$O$42),"")</f>
        <v/>
      </c>
      <c r="X11" s="844" t="str">
        <f>IF(AND('[14]Mapa final'!$Y$43="Muy Alta",'[14]Mapa final'!$AA$43="Moderado"),CONCATENATE("R6C",'[14]Mapa final'!$O$43),"")</f>
        <v/>
      </c>
      <c r="Y11" s="844" t="str">
        <f>IF(AND('[14]Mapa final'!$Y$44="Muy Alta",'[14]Mapa final'!$AA$44="Moderado"),CONCATENATE("R6C",'[14]Mapa final'!$O$44),"")</f>
        <v/>
      </c>
      <c r="Z11" s="844" t="str">
        <f>IF(AND('[14]Mapa final'!$Y$45="Muy Alta",'[14]Mapa final'!$AA$45="Moderado"),CONCATENATE("R6C",'[14]Mapa final'!$O$45),"")</f>
        <v/>
      </c>
      <c r="AA11" s="845" t="str">
        <f>IF(AND('[14]Mapa final'!$Y$46="Muy Alta",'[14]Mapa final'!$AA$46="Moderado"),CONCATENATE("R6C",'[14]Mapa final'!$O$46),"")</f>
        <v/>
      </c>
      <c r="AB11" s="843" t="str">
        <f>IF(AND('[14]Mapa final'!$Y$41="Muy Alta",'[14]Mapa final'!$AA$41="Mayor"),CONCATENATE("R6C",'[14]Mapa final'!$O$41),"")</f>
        <v/>
      </c>
      <c r="AC11" s="844" t="str">
        <f>IF(AND('[14]Mapa final'!$Y$42="Muy Alta",'[14]Mapa final'!$AA$42="Mayor"),CONCATENATE("R6C",'[14]Mapa final'!$O$42),"")</f>
        <v/>
      </c>
      <c r="AD11" s="844" t="str">
        <f>IF(AND('[14]Mapa final'!$Y$43="Muy Alta",'[14]Mapa final'!$AA$43="Mayor"),CONCATENATE("R6C",'[14]Mapa final'!$O$43),"")</f>
        <v/>
      </c>
      <c r="AE11" s="844" t="str">
        <f>IF(AND('[14]Mapa final'!$Y$44="Muy Alta",'[14]Mapa final'!$AA$44="Mayor"),CONCATENATE("R6C",'[14]Mapa final'!$O$44),"")</f>
        <v/>
      </c>
      <c r="AF11" s="844" t="str">
        <f>IF(AND('[14]Mapa final'!$Y$45="Muy Alta",'[14]Mapa final'!$AA$45="Mayor"),CONCATENATE("R6C",'[14]Mapa final'!$O$45),"")</f>
        <v/>
      </c>
      <c r="AG11" s="845" t="str">
        <f>IF(AND('[14]Mapa final'!$Y$46="Muy Alta",'[14]Mapa final'!$AA$46="Mayor"),CONCATENATE("R6C",'[14]Mapa final'!$O$46),"")</f>
        <v/>
      </c>
      <c r="AH11" s="846" t="str">
        <f>IF(AND('[14]Mapa final'!$Y$41="Muy Alta",'[14]Mapa final'!$AA$41="Catastrófico"),CONCATENATE("R6C",'[14]Mapa final'!$O$41),"")</f>
        <v/>
      </c>
      <c r="AI11" s="847" t="str">
        <f>IF(AND('[14]Mapa final'!$Y$42="Muy Alta",'[14]Mapa final'!$AA$42="Catastrófico"),CONCATENATE("R6C",'[14]Mapa final'!$O$42),"")</f>
        <v/>
      </c>
      <c r="AJ11" s="847" t="str">
        <f>IF(AND('[14]Mapa final'!$Y$43="Muy Alta",'[14]Mapa final'!$AA$43="Catastrófico"),CONCATENATE("R6C",'[14]Mapa final'!$O$43),"")</f>
        <v/>
      </c>
      <c r="AK11" s="847" t="str">
        <f>IF(AND('[14]Mapa final'!$Y$44="Muy Alta",'[14]Mapa final'!$AA$44="Catastrófico"),CONCATENATE("R6C",'[14]Mapa final'!$O$44),"")</f>
        <v/>
      </c>
      <c r="AL11" s="847" t="str">
        <f>IF(AND('[14]Mapa final'!$Y$45="Muy Alta",'[14]Mapa final'!$AA$45="Catastrófico"),CONCATENATE("R6C",'[14]Mapa final'!$O$45),"")</f>
        <v/>
      </c>
      <c r="AM11" s="848" t="str">
        <f>IF(AND('[14]Mapa final'!$Y$46="Muy Alta",'[14]Mapa final'!$AA$46="Catastrófico"),CONCATENATE("R6C",'[14]Mapa final'!$O$46),"")</f>
        <v/>
      </c>
      <c r="AN11" s="835"/>
      <c r="AO11" s="2069"/>
      <c r="AP11" s="2070"/>
      <c r="AQ11" s="2070"/>
      <c r="AR11" s="2070"/>
      <c r="AS11" s="2070"/>
      <c r="AT11" s="2071"/>
      <c r="AU11" s="835"/>
      <c r="AV11" s="835"/>
      <c r="AW11" s="835"/>
      <c r="AX11" s="835"/>
      <c r="AY11" s="835"/>
      <c r="AZ11" s="835"/>
      <c r="BA11" s="835"/>
      <c r="BB11" s="835"/>
      <c r="BC11" s="835"/>
      <c r="BD11" s="835"/>
      <c r="BE11" s="835"/>
      <c r="BF11" s="835"/>
      <c r="BG11" s="835"/>
      <c r="BH11" s="835"/>
      <c r="BI11" s="835"/>
      <c r="BJ11" s="835"/>
      <c r="BK11" s="835"/>
      <c r="BL11" s="835"/>
      <c r="BM11" s="835"/>
      <c r="BN11" s="835"/>
      <c r="BO11" s="835"/>
      <c r="BP11" s="835"/>
      <c r="BQ11" s="835"/>
      <c r="BR11" s="835"/>
      <c r="BS11" s="835"/>
      <c r="BT11" s="835"/>
      <c r="BU11" s="835"/>
      <c r="BV11" s="835"/>
      <c r="BW11" s="835"/>
      <c r="BX11" s="835"/>
    </row>
    <row r="12" spans="1:91" ht="15" customHeight="1" x14ac:dyDescent="0.25">
      <c r="A12" s="835"/>
      <c r="B12" s="2055"/>
      <c r="C12" s="2055"/>
      <c r="D12" s="2056"/>
      <c r="E12" s="2060"/>
      <c r="F12" s="2061"/>
      <c r="G12" s="2061"/>
      <c r="H12" s="2061"/>
      <c r="I12" s="2062"/>
      <c r="J12" s="843" t="str">
        <f>IF(AND('[14]Mapa final'!$Y$47="Muy Alta",'[14]Mapa final'!$AA$47="Leve"),CONCATENATE("R7C",'[14]Mapa final'!$O$47),"")</f>
        <v/>
      </c>
      <c r="K12" s="844" t="str">
        <f>IF(AND('[14]Mapa final'!$Y$48="Muy Alta",'[14]Mapa final'!$AA$48="Leve"),CONCATENATE("R7C",'[14]Mapa final'!$O$48),"")</f>
        <v/>
      </c>
      <c r="L12" s="844" t="str">
        <f>IF(AND('[14]Mapa final'!$Y$49="Muy Alta",'[14]Mapa final'!$AA$49="Leve"),CONCATENATE("R7C",'[14]Mapa final'!$O$49),"")</f>
        <v/>
      </c>
      <c r="M12" s="844" t="str">
        <f>IF(AND('[14]Mapa final'!$Y$50="Muy Alta",'[14]Mapa final'!$AA$50="Leve"),CONCATENATE("R7C",'[14]Mapa final'!$O$50),"")</f>
        <v/>
      </c>
      <c r="N12" s="844" t="str">
        <f>IF(AND('[14]Mapa final'!$Y$51="Muy Alta",'[14]Mapa final'!$AA$51="Leve"),CONCATENATE("R7C",'[14]Mapa final'!$O$51),"")</f>
        <v/>
      </c>
      <c r="O12" s="845" t="str">
        <f>IF(AND('[14]Mapa final'!$Y$52="Muy Alta",'[14]Mapa final'!$AA$52="Leve"),CONCATENATE("R7C",'[14]Mapa final'!$O$52),"")</f>
        <v/>
      </c>
      <c r="P12" s="843" t="str">
        <f>IF(AND('[14]Mapa final'!$Y$47="Muy Alta",'[14]Mapa final'!$AA$47="Menor"),CONCATENATE("R7C",'[14]Mapa final'!$O$47),"")</f>
        <v/>
      </c>
      <c r="Q12" s="844" t="str">
        <f>IF(AND('[14]Mapa final'!$Y$48="Muy Alta",'[14]Mapa final'!$AA$48="Menor"),CONCATENATE("R7C",'[14]Mapa final'!$O$48),"")</f>
        <v/>
      </c>
      <c r="R12" s="844" t="str">
        <f>IF(AND('[14]Mapa final'!$Y$49="Muy Alta",'[14]Mapa final'!$AA$49="Menor"),CONCATENATE("R7C",'[14]Mapa final'!$O$49),"")</f>
        <v/>
      </c>
      <c r="S12" s="844" t="str">
        <f>IF(AND('[14]Mapa final'!$Y$50="Muy Alta",'[14]Mapa final'!$AA$50="Menor"),CONCATENATE("R7C",'[14]Mapa final'!$O$50),"")</f>
        <v/>
      </c>
      <c r="T12" s="844" t="str">
        <f>IF(AND('[14]Mapa final'!$Y$51="Muy Alta",'[14]Mapa final'!$AA$51="Menor"),CONCATENATE("R7C",'[14]Mapa final'!$O$51),"")</f>
        <v/>
      </c>
      <c r="U12" s="845" t="str">
        <f>IF(AND('[14]Mapa final'!$Y$52="Muy Alta",'[14]Mapa final'!$AA$52="Menor"),CONCATENATE("R7C",'[14]Mapa final'!$O$52),"")</f>
        <v/>
      </c>
      <c r="V12" s="843" t="str">
        <f>IF(AND('[14]Mapa final'!$Y$47="Muy Alta",'[14]Mapa final'!$AA$47="Moderado"),CONCATENATE("R7C",'[14]Mapa final'!$O$47),"")</f>
        <v/>
      </c>
      <c r="W12" s="844" t="str">
        <f>IF(AND('[14]Mapa final'!$Y$48="Muy Alta",'[14]Mapa final'!$AA$48="Moderado"),CONCATENATE("R7C",'[14]Mapa final'!$O$48),"")</f>
        <v/>
      </c>
      <c r="X12" s="844" t="str">
        <f>IF(AND('[14]Mapa final'!$Y$49="Muy Alta",'[14]Mapa final'!$AA$49="Moderado"),CONCATENATE("R7C",'[14]Mapa final'!$O$49),"")</f>
        <v/>
      </c>
      <c r="Y12" s="844" t="str">
        <f>IF(AND('[14]Mapa final'!$Y$50="Muy Alta",'[14]Mapa final'!$AA$50="Moderado"),CONCATENATE("R7C",'[14]Mapa final'!$O$50),"")</f>
        <v/>
      </c>
      <c r="Z12" s="844" t="str">
        <f>IF(AND('[14]Mapa final'!$Y$51="Muy Alta",'[14]Mapa final'!$AA$51="Moderado"),CONCATENATE("R7C",'[14]Mapa final'!$O$51),"")</f>
        <v/>
      </c>
      <c r="AA12" s="845" t="str">
        <f>IF(AND('[14]Mapa final'!$Y$52="Muy Alta",'[14]Mapa final'!$AA$52="Moderado"),CONCATENATE("R7C",'[14]Mapa final'!$O$52),"")</f>
        <v/>
      </c>
      <c r="AB12" s="843" t="str">
        <f>IF(AND('[14]Mapa final'!$Y$47="Muy Alta",'[14]Mapa final'!$AA$47="Mayor"),CONCATENATE("R7C",'[14]Mapa final'!$O$47),"")</f>
        <v/>
      </c>
      <c r="AC12" s="844" t="str">
        <f>IF(AND('[14]Mapa final'!$Y$48="Muy Alta",'[14]Mapa final'!$AA$48="Mayor"),CONCATENATE("R7C",'[14]Mapa final'!$O$48),"")</f>
        <v/>
      </c>
      <c r="AD12" s="844" t="str">
        <f>IF(AND('[14]Mapa final'!$Y$49="Muy Alta",'[14]Mapa final'!$AA$49="Mayor"),CONCATENATE("R7C",'[14]Mapa final'!$O$49),"")</f>
        <v/>
      </c>
      <c r="AE12" s="844" t="str">
        <f>IF(AND('[14]Mapa final'!$Y$50="Muy Alta",'[14]Mapa final'!$AA$50="Mayor"),CONCATENATE("R7C",'[14]Mapa final'!$O$50),"")</f>
        <v/>
      </c>
      <c r="AF12" s="844" t="str">
        <f>IF(AND('[14]Mapa final'!$Y$51="Muy Alta",'[14]Mapa final'!$AA$51="Mayor"),CONCATENATE("R7C",'[14]Mapa final'!$O$51),"")</f>
        <v/>
      </c>
      <c r="AG12" s="845" t="str">
        <f>IF(AND('[14]Mapa final'!$Y$52="Muy Alta",'[14]Mapa final'!$AA$52="Mayor"),CONCATENATE("R7C",'[14]Mapa final'!$O$52),"")</f>
        <v/>
      </c>
      <c r="AH12" s="846" t="str">
        <f>IF(AND('[14]Mapa final'!$Y$47="Muy Alta",'[14]Mapa final'!$AA$47="Catastrófico"),CONCATENATE("R7C",'[14]Mapa final'!$O$47),"")</f>
        <v/>
      </c>
      <c r="AI12" s="847" t="str">
        <f>IF(AND('[14]Mapa final'!$Y$48="Muy Alta",'[14]Mapa final'!$AA$48="Catastrófico"),CONCATENATE("R7C",'[14]Mapa final'!$O$48),"")</f>
        <v/>
      </c>
      <c r="AJ12" s="847" t="str">
        <f>IF(AND('[14]Mapa final'!$Y$49="Muy Alta",'[14]Mapa final'!$AA$49="Catastrófico"),CONCATENATE("R7C",'[14]Mapa final'!$O$49),"")</f>
        <v/>
      </c>
      <c r="AK12" s="847" t="str">
        <f>IF(AND('[14]Mapa final'!$Y$50="Muy Alta",'[14]Mapa final'!$AA$50="Catastrófico"),CONCATENATE("R7C",'[14]Mapa final'!$O$50),"")</f>
        <v/>
      </c>
      <c r="AL12" s="847" t="str">
        <f>IF(AND('[14]Mapa final'!$Y$51="Muy Alta",'[14]Mapa final'!$AA$51="Catastrófico"),CONCATENATE("R7C",'[14]Mapa final'!$O$51),"")</f>
        <v/>
      </c>
      <c r="AM12" s="848" t="str">
        <f>IF(AND('[14]Mapa final'!$Y$52="Muy Alta",'[14]Mapa final'!$AA$52="Catastrófico"),CONCATENATE("R7C",'[14]Mapa final'!$O$52),"")</f>
        <v/>
      </c>
      <c r="AN12" s="835"/>
      <c r="AO12" s="2069"/>
      <c r="AP12" s="2070"/>
      <c r="AQ12" s="2070"/>
      <c r="AR12" s="2070"/>
      <c r="AS12" s="2070"/>
      <c r="AT12" s="2071"/>
      <c r="AU12" s="835"/>
      <c r="AV12" s="835"/>
      <c r="AW12" s="835"/>
      <c r="AX12" s="835"/>
      <c r="AY12" s="835"/>
      <c r="AZ12" s="835"/>
      <c r="BA12" s="835"/>
      <c r="BB12" s="835"/>
      <c r="BC12" s="835"/>
      <c r="BD12" s="835"/>
      <c r="BE12" s="835"/>
      <c r="BF12" s="835"/>
      <c r="BG12" s="835"/>
      <c r="BH12" s="835"/>
      <c r="BI12" s="835"/>
      <c r="BJ12" s="835"/>
      <c r="BK12" s="835"/>
      <c r="BL12" s="835"/>
      <c r="BM12" s="835"/>
      <c r="BN12" s="835"/>
      <c r="BO12" s="835"/>
      <c r="BP12" s="835"/>
      <c r="BQ12" s="835"/>
      <c r="BR12" s="835"/>
      <c r="BS12" s="835"/>
      <c r="BT12" s="835"/>
      <c r="BU12" s="835"/>
      <c r="BV12" s="835"/>
      <c r="BW12" s="835"/>
      <c r="BX12" s="835"/>
    </row>
    <row r="13" spans="1:91" ht="15" customHeight="1" x14ac:dyDescent="0.25">
      <c r="A13" s="835"/>
      <c r="B13" s="2055"/>
      <c r="C13" s="2055"/>
      <c r="D13" s="2056"/>
      <c r="E13" s="2060"/>
      <c r="F13" s="2061"/>
      <c r="G13" s="2061"/>
      <c r="H13" s="2061"/>
      <c r="I13" s="2062"/>
      <c r="J13" s="843" t="str">
        <f>IF(AND('[14]Mapa final'!$Y$53="Muy Alta",'[14]Mapa final'!$AA$53="Leve"),CONCATENATE("R8C",'[14]Mapa final'!$O$53),"")</f>
        <v/>
      </c>
      <c r="K13" s="844" t="str">
        <f>IF(AND('[14]Mapa final'!$Y$54="Muy Alta",'[14]Mapa final'!$AA$54="Leve"),CONCATENATE("R8C",'[14]Mapa final'!$O$54),"")</f>
        <v/>
      </c>
      <c r="L13" s="844" t="str">
        <f>IF(AND('[14]Mapa final'!$Y$55="Muy Alta",'[14]Mapa final'!$AA$55="Leve"),CONCATENATE("R8C",'[14]Mapa final'!$O$55),"")</f>
        <v/>
      </c>
      <c r="M13" s="844" t="str">
        <f>IF(AND('[14]Mapa final'!$Y$56="Muy Alta",'[14]Mapa final'!$AA$56="Leve"),CONCATENATE("R8C",'[14]Mapa final'!$O$56),"")</f>
        <v/>
      </c>
      <c r="N13" s="844" t="str">
        <f>IF(AND('[14]Mapa final'!$Y$57="Muy Alta",'[14]Mapa final'!$AA$57="Leve"),CONCATENATE("R8C",'[14]Mapa final'!$O$57),"")</f>
        <v/>
      </c>
      <c r="O13" s="845" t="str">
        <f>IF(AND('[14]Mapa final'!$Y$58="Muy Alta",'[14]Mapa final'!$AA$58="Leve"),CONCATENATE("R8C",'[14]Mapa final'!$O$58),"")</f>
        <v/>
      </c>
      <c r="P13" s="843" t="str">
        <f>IF(AND('[14]Mapa final'!$Y$53="Muy Alta",'[14]Mapa final'!$AA$53="Menor"),CONCATENATE("R8C",'[14]Mapa final'!$O$53),"")</f>
        <v/>
      </c>
      <c r="Q13" s="844" t="str">
        <f>IF(AND('[14]Mapa final'!$Y$54="Muy Alta",'[14]Mapa final'!$AA$54="Menor"),CONCATENATE("R8C",'[14]Mapa final'!$O$54),"")</f>
        <v/>
      </c>
      <c r="R13" s="844" t="str">
        <f>IF(AND('[14]Mapa final'!$Y$55="Muy Alta",'[14]Mapa final'!$AA$55="Menor"),CONCATENATE("R8C",'[14]Mapa final'!$O$55),"")</f>
        <v/>
      </c>
      <c r="S13" s="844" t="str">
        <f>IF(AND('[14]Mapa final'!$Y$56="Muy Alta",'[14]Mapa final'!$AA$56="Menor"),CONCATENATE("R8C",'[14]Mapa final'!$O$56),"")</f>
        <v/>
      </c>
      <c r="T13" s="844" t="str">
        <f>IF(AND('[14]Mapa final'!$Y$57="Muy Alta",'[14]Mapa final'!$AA$57="Menor"),CONCATENATE("R8C",'[14]Mapa final'!$O$57),"")</f>
        <v/>
      </c>
      <c r="U13" s="845" t="str">
        <f>IF(AND('[14]Mapa final'!$Y$58="Muy Alta",'[14]Mapa final'!$AA$58="Menor"),CONCATENATE("R8C",'[14]Mapa final'!$O$58),"")</f>
        <v/>
      </c>
      <c r="V13" s="843" t="str">
        <f>IF(AND('[14]Mapa final'!$Y$53="Muy Alta",'[14]Mapa final'!$AA$53="Moderado"),CONCATENATE("R8C",'[14]Mapa final'!$O$53),"")</f>
        <v/>
      </c>
      <c r="W13" s="844" t="str">
        <f>IF(AND('[14]Mapa final'!$Y$54="Muy Alta",'[14]Mapa final'!$AA$54="Moderado"),CONCATENATE("R8C",'[14]Mapa final'!$O$54),"")</f>
        <v/>
      </c>
      <c r="X13" s="844" t="str">
        <f>IF(AND('[14]Mapa final'!$Y$55="Muy Alta",'[14]Mapa final'!$AA$55="Moderado"),CONCATENATE("R8C",'[14]Mapa final'!$O$55),"")</f>
        <v/>
      </c>
      <c r="Y13" s="844" t="str">
        <f>IF(AND('[14]Mapa final'!$Y$56="Muy Alta",'[14]Mapa final'!$AA$56="Moderado"),CONCATENATE("R8C",'[14]Mapa final'!$O$56),"")</f>
        <v/>
      </c>
      <c r="Z13" s="844" t="str">
        <f>IF(AND('[14]Mapa final'!$Y$57="Muy Alta",'[14]Mapa final'!$AA$57="Moderado"),CONCATENATE("R8C",'[14]Mapa final'!$O$57),"")</f>
        <v/>
      </c>
      <c r="AA13" s="845" t="str">
        <f>IF(AND('[14]Mapa final'!$Y$58="Muy Alta",'[14]Mapa final'!$AA$58="Moderado"),CONCATENATE("R8C",'[14]Mapa final'!$O$58),"")</f>
        <v/>
      </c>
      <c r="AB13" s="843" t="str">
        <f>IF(AND('[14]Mapa final'!$Y$53="Muy Alta",'[14]Mapa final'!$AA$53="Mayor"),CONCATENATE("R8C",'[14]Mapa final'!$O$53),"")</f>
        <v/>
      </c>
      <c r="AC13" s="844" t="str">
        <f>IF(AND('[14]Mapa final'!$Y$54="Muy Alta",'[14]Mapa final'!$AA$54="Mayor"),CONCATENATE("R8C",'[14]Mapa final'!$O$54),"")</f>
        <v/>
      </c>
      <c r="AD13" s="844" t="str">
        <f>IF(AND('[14]Mapa final'!$Y$55="Muy Alta",'[14]Mapa final'!$AA$55="Mayor"),CONCATENATE("R8C",'[14]Mapa final'!$O$55),"")</f>
        <v/>
      </c>
      <c r="AE13" s="844" t="str">
        <f>IF(AND('[14]Mapa final'!$Y$56="Muy Alta",'[14]Mapa final'!$AA$56="Mayor"),CONCATENATE("R8C",'[14]Mapa final'!$O$56),"")</f>
        <v/>
      </c>
      <c r="AF13" s="844" t="str">
        <f>IF(AND('[14]Mapa final'!$Y$57="Muy Alta",'[14]Mapa final'!$AA$57="Mayor"),CONCATENATE("R8C",'[14]Mapa final'!$O$57),"")</f>
        <v/>
      </c>
      <c r="AG13" s="845" t="str">
        <f>IF(AND('[14]Mapa final'!$Y$58="Muy Alta",'[14]Mapa final'!$AA$58="Mayor"),CONCATENATE("R8C",'[14]Mapa final'!$O$58),"")</f>
        <v/>
      </c>
      <c r="AH13" s="846" t="str">
        <f>IF(AND('[14]Mapa final'!$Y$53="Muy Alta",'[14]Mapa final'!$AA$53="Catastrófico"),CONCATENATE("R8C",'[14]Mapa final'!$O$53),"")</f>
        <v/>
      </c>
      <c r="AI13" s="847" t="str">
        <f>IF(AND('[14]Mapa final'!$Y$54="Muy Alta",'[14]Mapa final'!$AA$54="Catastrófico"),CONCATENATE("R8C",'[14]Mapa final'!$O$54),"")</f>
        <v/>
      </c>
      <c r="AJ13" s="847" t="str">
        <f>IF(AND('[14]Mapa final'!$Y$55="Muy Alta",'[14]Mapa final'!$AA$55="Catastrófico"),CONCATENATE("R8C",'[14]Mapa final'!$O$55),"")</f>
        <v/>
      </c>
      <c r="AK13" s="847" t="str">
        <f>IF(AND('[14]Mapa final'!$Y$56="Muy Alta",'[14]Mapa final'!$AA$56="Catastrófico"),CONCATENATE("R8C",'[14]Mapa final'!$O$56),"")</f>
        <v/>
      </c>
      <c r="AL13" s="847" t="str">
        <f>IF(AND('[14]Mapa final'!$Y$57="Muy Alta",'[14]Mapa final'!$AA$57="Catastrófico"),CONCATENATE("R8C",'[14]Mapa final'!$O$57),"")</f>
        <v/>
      </c>
      <c r="AM13" s="848" t="str">
        <f>IF(AND('[14]Mapa final'!$Y$58="Muy Alta",'[14]Mapa final'!$AA$58="Catastrófico"),CONCATENATE("R8C",'[14]Mapa final'!$O$58),"")</f>
        <v/>
      </c>
      <c r="AN13" s="835"/>
      <c r="AO13" s="2069"/>
      <c r="AP13" s="2070"/>
      <c r="AQ13" s="2070"/>
      <c r="AR13" s="2070"/>
      <c r="AS13" s="2070"/>
      <c r="AT13" s="2071"/>
      <c r="AU13" s="835"/>
      <c r="AV13" s="835"/>
      <c r="AW13" s="835"/>
      <c r="AX13" s="835"/>
      <c r="AY13" s="835"/>
      <c r="AZ13" s="835"/>
      <c r="BA13" s="835"/>
      <c r="BB13" s="835"/>
      <c r="BC13" s="835"/>
      <c r="BD13" s="835"/>
      <c r="BE13" s="835"/>
      <c r="BF13" s="835"/>
      <c r="BG13" s="835"/>
      <c r="BH13" s="835"/>
      <c r="BI13" s="835"/>
      <c r="BJ13" s="835"/>
      <c r="BK13" s="835"/>
      <c r="BL13" s="835"/>
      <c r="BM13" s="835"/>
      <c r="BN13" s="835"/>
      <c r="BO13" s="835"/>
      <c r="BP13" s="835"/>
      <c r="BQ13" s="835"/>
      <c r="BR13" s="835"/>
      <c r="BS13" s="835"/>
      <c r="BT13" s="835"/>
      <c r="BU13" s="835"/>
      <c r="BV13" s="835"/>
      <c r="BW13" s="835"/>
      <c r="BX13" s="835"/>
    </row>
    <row r="14" spans="1:91" ht="15" customHeight="1" x14ac:dyDescent="0.25">
      <c r="A14" s="835"/>
      <c r="B14" s="2055"/>
      <c r="C14" s="2055"/>
      <c r="D14" s="2056"/>
      <c r="E14" s="2060"/>
      <c r="F14" s="2061"/>
      <c r="G14" s="2061"/>
      <c r="H14" s="2061"/>
      <c r="I14" s="2062"/>
      <c r="J14" s="843" t="str">
        <f>IF(AND('[14]Mapa final'!$Y$59="Muy Alta",'[14]Mapa final'!$AA$59="Leve"),CONCATENATE("R9C",'[14]Mapa final'!$O$59),"")</f>
        <v/>
      </c>
      <c r="K14" s="844" t="str">
        <f>IF(AND('[14]Mapa final'!$Y$60="Muy Alta",'[14]Mapa final'!$AA$60="Leve"),CONCATENATE("R9C",'[14]Mapa final'!$O$60),"")</f>
        <v/>
      </c>
      <c r="L14" s="844" t="str">
        <f>IF(AND('[14]Mapa final'!$Y$61="Muy Alta",'[14]Mapa final'!$AA$61="Leve"),CONCATENATE("R9C",'[14]Mapa final'!$O$61),"")</f>
        <v/>
      </c>
      <c r="M14" s="844" t="str">
        <f>IF(AND('[14]Mapa final'!$Y$62="Muy Alta",'[14]Mapa final'!$AA$62="Leve"),CONCATENATE("R9C",'[14]Mapa final'!$O$62),"")</f>
        <v/>
      </c>
      <c r="N14" s="844" t="str">
        <f>IF(AND('[14]Mapa final'!$Y$63="Muy Alta",'[14]Mapa final'!$AA$63="Leve"),CONCATENATE("R9C",'[14]Mapa final'!$O$63),"")</f>
        <v/>
      </c>
      <c r="O14" s="845" t="str">
        <f>IF(AND('[14]Mapa final'!$Y$64="Muy Alta",'[14]Mapa final'!$AA$64="Leve"),CONCATENATE("R9C",'[14]Mapa final'!$O$64),"")</f>
        <v/>
      </c>
      <c r="P14" s="843" t="str">
        <f>IF(AND('[14]Mapa final'!$Y$59="Muy Alta",'[14]Mapa final'!$AA$59="Menor"),CONCATENATE("R9C",'[14]Mapa final'!$O$59),"")</f>
        <v/>
      </c>
      <c r="Q14" s="844" t="str">
        <f>IF(AND('[14]Mapa final'!$Y$60="Muy Alta",'[14]Mapa final'!$AA$60="Menor"),CONCATENATE("R9C",'[14]Mapa final'!$O$60),"")</f>
        <v/>
      </c>
      <c r="R14" s="844" t="str">
        <f>IF(AND('[14]Mapa final'!$Y$61="Muy Alta",'[14]Mapa final'!$AA$61="Menor"),CONCATENATE("R9C",'[14]Mapa final'!$O$61),"")</f>
        <v/>
      </c>
      <c r="S14" s="844" t="str">
        <f>IF(AND('[14]Mapa final'!$Y$62="Muy Alta",'[14]Mapa final'!$AA$62="Menor"),CONCATENATE("R9C",'[14]Mapa final'!$O$62),"")</f>
        <v/>
      </c>
      <c r="T14" s="844" t="str">
        <f>IF(AND('[14]Mapa final'!$Y$63="Muy Alta",'[14]Mapa final'!$AA$63="Menor"),CONCATENATE("R9C",'[14]Mapa final'!$O$63),"")</f>
        <v/>
      </c>
      <c r="U14" s="845" t="str">
        <f>IF(AND('[14]Mapa final'!$Y$64="Muy Alta",'[14]Mapa final'!$AA$64="Menor"),CONCATENATE("R9C",'[14]Mapa final'!$O$64),"")</f>
        <v/>
      </c>
      <c r="V14" s="843" t="str">
        <f>IF(AND('[14]Mapa final'!$Y$59="Muy Alta",'[14]Mapa final'!$AA$59="Moderado"),CONCATENATE("R9C",'[14]Mapa final'!$O$59),"")</f>
        <v/>
      </c>
      <c r="W14" s="844" t="str">
        <f>IF(AND('[14]Mapa final'!$Y$60="Muy Alta",'[14]Mapa final'!$AA$60="Moderado"),CONCATENATE("R9C",'[14]Mapa final'!$O$60),"")</f>
        <v/>
      </c>
      <c r="X14" s="844" t="str">
        <f>IF(AND('[14]Mapa final'!$Y$61="Muy Alta",'[14]Mapa final'!$AA$61="Moderado"),CONCATENATE("R9C",'[14]Mapa final'!$O$61),"")</f>
        <v/>
      </c>
      <c r="Y14" s="844" t="str">
        <f>IF(AND('[14]Mapa final'!$Y$62="Muy Alta",'[14]Mapa final'!$AA$62="Moderado"),CONCATENATE("R9C",'[14]Mapa final'!$O$62),"")</f>
        <v/>
      </c>
      <c r="Z14" s="844" t="str">
        <f>IF(AND('[14]Mapa final'!$Y$63="Muy Alta",'[14]Mapa final'!$AA$63="Moderado"),CONCATENATE("R9C",'[14]Mapa final'!$O$63),"")</f>
        <v/>
      </c>
      <c r="AA14" s="845" t="str">
        <f>IF(AND('[14]Mapa final'!$Y$64="Muy Alta",'[14]Mapa final'!$AA$64="Moderado"),CONCATENATE("R9C",'[14]Mapa final'!$O$64),"")</f>
        <v/>
      </c>
      <c r="AB14" s="843" t="str">
        <f>IF(AND('[14]Mapa final'!$Y$59="Muy Alta",'[14]Mapa final'!$AA$59="Mayor"),CONCATENATE("R9C",'[14]Mapa final'!$O$59),"")</f>
        <v/>
      </c>
      <c r="AC14" s="844" t="str">
        <f>IF(AND('[14]Mapa final'!$Y$60="Muy Alta",'[14]Mapa final'!$AA$60="Mayor"),CONCATENATE("R9C",'[14]Mapa final'!$O$60),"")</f>
        <v/>
      </c>
      <c r="AD14" s="844" t="str">
        <f>IF(AND('[14]Mapa final'!$Y$61="Muy Alta",'[14]Mapa final'!$AA$61="Mayor"),CONCATENATE("R9C",'[14]Mapa final'!$O$61),"")</f>
        <v/>
      </c>
      <c r="AE14" s="844" t="str">
        <f>IF(AND('[14]Mapa final'!$Y$62="Muy Alta",'[14]Mapa final'!$AA$62="Mayor"),CONCATENATE("R9C",'[14]Mapa final'!$O$62),"")</f>
        <v/>
      </c>
      <c r="AF14" s="844" t="str">
        <f>IF(AND('[14]Mapa final'!$Y$63="Muy Alta",'[14]Mapa final'!$AA$63="Mayor"),CONCATENATE("R9C",'[14]Mapa final'!$O$63),"")</f>
        <v/>
      </c>
      <c r="AG14" s="845" t="str">
        <f>IF(AND('[14]Mapa final'!$Y$64="Muy Alta",'[14]Mapa final'!$AA$64="Mayor"),CONCATENATE("R9C",'[14]Mapa final'!$O$64),"")</f>
        <v/>
      </c>
      <c r="AH14" s="846" t="str">
        <f>IF(AND('[14]Mapa final'!$Y$59="Muy Alta",'[14]Mapa final'!$AA$59="Catastrófico"),CONCATENATE("R9C",'[14]Mapa final'!$O$59),"")</f>
        <v/>
      </c>
      <c r="AI14" s="847" t="str">
        <f>IF(AND('[14]Mapa final'!$Y$60="Muy Alta",'[14]Mapa final'!$AA$60="Catastrófico"),CONCATENATE("R9C",'[14]Mapa final'!$O$60),"")</f>
        <v/>
      </c>
      <c r="AJ14" s="847" t="str">
        <f>IF(AND('[14]Mapa final'!$Y$61="Muy Alta",'[14]Mapa final'!$AA$61="Catastrófico"),CONCATENATE("R9C",'[14]Mapa final'!$O$61),"")</f>
        <v/>
      </c>
      <c r="AK14" s="847" t="str">
        <f>IF(AND('[14]Mapa final'!$Y$62="Muy Alta",'[14]Mapa final'!$AA$62="Catastrófico"),CONCATENATE("R9C",'[14]Mapa final'!$O$62),"")</f>
        <v/>
      </c>
      <c r="AL14" s="847" t="str">
        <f>IF(AND('[14]Mapa final'!$Y$63="Muy Alta",'[14]Mapa final'!$AA$63="Catastrófico"),CONCATENATE("R9C",'[14]Mapa final'!$O$63),"")</f>
        <v/>
      </c>
      <c r="AM14" s="848" t="str">
        <f>IF(AND('[14]Mapa final'!$Y$64="Muy Alta",'[14]Mapa final'!$AA$64="Catastrófico"),CONCATENATE("R9C",'[14]Mapa final'!$O$64),"")</f>
        <v/>
      </c>
      <c r="AN14" s="835"/>
      <c r="AO14" s="2069"/>
      <c r="AP14" s="2070"/>
      <c r="AQ14" s="2070"/>
      <c r="AR14" s="2070"/>
      <c r="AS14" s="2070"/>
      <c r="AT14" s="2071"/>
      <c r="AU14" s="835"/>
      <c r="AV14" s="835"/>
      <c r="AW14" s="835"/>
      <c r="AX14" s="835"/>
      <c r="AY14" s="835"/>
      <c r="AZ14" s="835"/>
      <c r="BA14" s="835"/>
      <c r="BB14" s="835"/>
      <c r="BC14" s="835"/>
      <c r="BD14" s="835"/>
      <c r="BE14" s="835"/>
      <c r="BF14" s="835"/>
      <c r="BG14" s="835"/>
      <c r="BH14" s="835"/>
      <c r="BI14" s="835"/>
      <c r="BJ14" s="835"/>
      <c r="BK14" s="835"/>
      <c r="BL14" s="835"/>
      <c r="BM14" s="835"/>
      <c r="BN14" s="835"/>
      <c r="BO14" s="835"/>
      <c r="BP14" s="835"/>
      <c r="BQ14" s="835"/>
      <c r="BR14" s="835"/>
      <c r="BS14" s="835"/>
      <c r="BT14" s="835"/>
      <c r="BU14" s="835"/>
      <c r="BV14" s="835"/>
      <c r="BW14" s="835"/>
      <c r="BX14" s="835"/>
    </row>
    <row r="15" spans="1:91" ht="15" customHeight="1" thickBot="1" x14ac:dyDescent="0.3">
      <c r="A15" s="835"/>
      <c r="B15" s="2055"/>
      <c r="C15" s="2055"/>
      <c r="D15" s="2056"/>
      <c r="E15" s="2063"/>
      <c r="F15" s="2064"/>
      <c r="G15" s="2064"/>
      <c r="H15" s="2064"/>
      <c r="I15" s="2065"/>
      <c r="J15" s="849" t="str">
        <f>IF(AND('[14]Mapa final'!$Y$65="Muy Alta",'[14]Mapa final'!$AA$65="Leve"),CONCATENATE("R10C",'[14]Mapa final'!$O$65),"")</f>
        <v/>
      </c>
      <c r="K15" s="850" t="str">
        <f>IF(AND('[14]Mapa final'!$Y$66="Muy Alta",'[14]Mapa final'!$AA$66="Leve"),CONCATENATE("R10C",'[14]Mapa final'!$O$66),"")</f>
        <v/>
      </c>
      <c r="L15" s="850" t="str">
        <f>IF(AND('[14]Mapa final'!$Y$67="Muy Alta",'[14]Mapa final'!$AA$67="Leve"),CONCATENATE("R10C",'[14]Mapa final'!$O$67),"")</f>
        <v/>
      </c>
      <c r="M15" s="850" t="str">
        <f>IF(AND('[14]Mapa final'!$Y$68="Muy Alta",'[14]Mapa final'!$AA$68="Leve"),CONCATENATE("R10C",'[14]Mapa final'!$O$68),"")</f>
        <v/>
      </c>
      <c r="N15" s="850" t="str">
        <f>IF(AND('[14]Mapa final'!$Y$69="Muy Alta",'[14]Mapa final'!$AA$69="Leve"),CONCATENATE("R10C",'[14]Mapa final'!$O$69),"")</f>
        <v/>
      </c>
      <c r="O15" s="851" t="str">
        <f>IF(AND('[14]Mapa final'!$Y$70="Muy Alta",'[14]Mapa final'!$AA$70="Leve"),CONCATENATE("R10C",'[14]Mapa final'!$O$70),"")</f>
        <v/>
      </c>
      <c r="P15" s="843" t="str">
        <f>IF(AND('[14]Mapa final'!$Y$65="Muy Alta",'[14]Mapa final'!$AA$65="Menor"),CONCATENATE("R10C",'[14]Mapa final'!$O$65),"")</f>
        <v/>
      </c>
      <c r="Q15" s="844" t="str">
        <f>IF(AND('[14]Mapa final'!$Y$66="Muy Alta",'[14]Mapa final'!$AA$66="Menor"),CONCATENATE("R10C",'[14]Mapa final'!$O$66),"")</f>
        <v/>
      </c>
      <c r="R15" s="844" t="str">
        <f>IF(AND('[14]Mapa final'!$Y$67="Muy Alta",'[14]Mapa final'!$AA$67="Menor"),CONCATENATE("R10C",'[14]Mapa final'!$O$67),"")</f>
        <v/>
      </c>
      <c r="S15" s="844" t="str">
        <f>IF(AND('[14]Mapa final'!$Y$68="Muy Alta",'[14]Mapa final'!$AA$68="Menor"),CONCATENATE("R10C",'[14]Mapa final'!$O$68),"")</f>
        <v/>
      </c>
      <c r="T15" s="844" t="str">
        <f>IF(AND('[14]Mapa final'!$Y$69="Muy Alta",'[14]Mapa final'!$AA$69="Menor"),CONCATENATE("R10C",'[14]Mapa final'!$O$69),"")</f>
        <v/>
      </c>
      <c r="U15" s="845" t="str">
        <f>IF(AND('[14]Mapa final'!$Y$70="Muy Alta",'[14]Mapa final'!$AA$70="Menor"),CONCATENATE("R10C",'[14]Mapa final'!$O$70),"")</f>
        <v/>
      </c>
      <c r="V15" s="849" t="str">
        <f>IF(AND('[14]Mapa final'!$Y$65="Muy Alta",'[14]Mapa final'!$AA$65="Moderado"),CONCATENATE("R10C",'[14]Mapa final'!$O$65),"")</f>
        <v/>
      </c>
      <c r="W15" s="850" t="str">
        <f>IF(AND('[14]Mapa final'!$Y$66="Muy Alta",'[14]Mapa final'!$AA$66="Moderado"),CONCATENATE("R10C",'[14]Mapa final'!$O$66),"")</f>
        <v/>
      </c>
      <c r="X15" s="850" t="str">
        <f>IF(AND('[14]Mapa final'!$Y$67="Muy Alta",'[14]Mapa final'!$AA$67="Moderado"),CONCATENATE("R10C",'[14]Mapa final'!$O$67),"")</f>
        <v/>
      </c>
      <c r="Y15" s="850" t="str">
        <f>IF(AND('[14]Mapa final'!$Y$68="Muy Alta",'[14]Mapa final'!$AA$68="Moderado"),CONCATENATE("R10C",'[14]Mapa final'!$O$68),"")</f>
        <v/>
      </c>
      <c r="Z15" s="850" t="str">
        <f>IF(AND('[14]Mapa final'!$Y$69="Muy Alta",'[14]Mapa final'!$AA$69="Moderado"),CONCATENATE("R10C",'[14]Mapa final'!$O$69),"")</f>
        <v/>
      </c>
      <c r="AA15" s="851" t="str">
        <f>IF(AND('[14]Mapa final'!$Y$70="Muy Alta",'[14]Mapa final'!$AA$70="Moderado"),CONCATENATE("R10C",'[14]Mapa final'!$O$70),"")</f>
        <v/>
      </c>
      <c r="AB15" s="843" t="str">
        <f>IF(AND('[14]Mapa final'!$Y$65="Muy Alta",'[14]Mapa final'!$AA$65="Mayor"),CONCATENATE("R10C",'[14]Mapa final'!$O$65),"")</f>
        <v/>
      </c>
      <c r="AC15" s="844" t="str">
        <f>IF(AND('[14]Mapa final'!$Y$66="Muy Alta",'[14]Mapa final'!$AA$66="Mayor"),CONCATENATE("R10C",'[14]Mapa final'!$O$66),"")</f>
        <v/>
      </c>
      <c r="AD15" s="844" t="str">
        <f>IF(AND('[14]Mapa final'!$Y$67="Muy Alta",'[14]Mapa final'!$AA$67="Mayor"),CONCATENATE("R10C",'[14]Mapa final'!$O$67),"")</f>
        <v/>
      </c>
      <c r="AE15" s="844" t="str">
        <f>IF(AND('[14]Mapa final'!$Y$68="Muy Alta",'[14]Mapa final'!$AA$68="Mayor"),CONCATENATE("R10C",'[14]Mapa final'!$O$68),"")</f>
        <v/>
      </c>
      <c r="AF15" s="844" t="str">
        <f>IF(AND('[14]Mapa final'!$Y$69="Muy Alta",'[14]Mapa final'!$AA$69="Mayor"),CONCATENATE("R10C",'[14]Mapa final'!$O$69),"")</f>
        <v/>
      </c>
      <c r="AG15" s="845" t="str">
        <f>IF(AND('[14]Mapa final'!$Y$70="Muy Alta",'[14]Mapa final'!$AA$70="Mayor"),CONCATENATE("R10C",'[14]Mapa final'!$O$70),"")</f>
        <v/>
      </c>
      <c r="AH15" s="852" t="str">
        <f>IF(AND('[14]Mapa final'!$Y$65="Muy Alta",'[14]Mapa final'!$AA$65="Catastrófico"),CONCATENATE("R10C",'[14]Mapa final'!$O$65),"")</f>
        <v/>
      </c>
      <c r="AI15" s="853" t="str">
        <f>IF(AND('[14]Mapa final'!$Y$66="Muy Alta",'[14]Mapa final'!$AA$66="Catastrófico"),CONCATENATE("R10C",'[14]Mapa final'!$O$66),"")</f>
        <v/>
      </c>
      <c r="AJ15" s="853" t="str">
        <f>IF(AND('[14]Mapa final'!$Y$67="Muy Alta",'[14]Mapa final'!$AA$67="Catastrófico"),CONCATENATE("R10C",'[14]Mapa final'!$O$67),"")</f>
        <v/>
      </c>
      <c r="AK15" s="853" t="str">
        <f>IF(AND('[14]Mapa final'!$Y$68="Muy Alta",'[14]Mapa final'!$AA$68="Catastrófico"),CONCATENATE("R10C",'[14]Mapa final'!$O$68),"")</f>
        <v/>
      </c>
      <c r="AL15" s="853" t="str">
        <f>IF(AND('[14]Mapa final'!$Y$69="Muy Alta",'[14]Mapa final'!$AA$69="Catastrófico"),CONCATENATE("R10C",'[14]Mapa final'!$O$69),"")</f>
        <v/>
      </c>
      <c r="AM15" s="854" t="str">
        <f>IF(AND('[14]Mapa final'!$Y$70="Muy Alta",'[14]Mapa final'!$AA$70="Catastrófico"),CONCATENATE("R10C",'[14]Mapa final'!$O$70),"")</f>
        <v/>
      </c>
      <c r="AN15" s="835"/>
      <c r="AO15" s="2072"/>
      <c r="AP15" s="2073"/>
      <c r="AQ15" s="2073"/>
      <c r="AR15" s="2073"/>
      <c r="AS15" s="2073"/>
      <c r="AT15" s="2074"/>
      <c r="AU15" s="835"/>
      <c r="AV15" s="835"/>
      <c r="AW15" s="835"/>
      <c r="AX15" s="835"/>
      <c r="AY15" s="835"/>
      <c r="AZ15" s="835"/>
      <c r="BA15" s="835"/>
      <c r="BB15" s="835"/>
      <c r="BC15" s="835"/>
      <c r="BD15" s="835"/>
      <c r="BE15" s="835"/>
      <c r="BF15" s="835"/>
      <c r="BG15" s="835"/>
      <c r="BH15" s="835"/>
      <c r="BI15" s="835"/>
      <c r="BJ15" s="835"/>
      <c r="BK15" s="835"/>
      <c r="BL15" s="835"/>
      <c r="BM15" s="835"/>
      <c r="BN15" s="835"/>
      <c r="BO15" s="835"/>
      <c r="BP15" s="835"/>
      <c r="BQ15" s="835"/>
      <c r="BR15" s="835"/>
      <c r="BS15" s="835"/>
      <c r="BT15" s="835"/>
      <c r="BU15" s="835"/>
      <c r="BV15" s="835"/>
      <c r="BW15" s="835"/>
      <c r="BX15" s="835"/>
    </row>
    <row r="16" spans="1:91" ht="15" customHeight="1" x14ac:dyDescent="0.25">
      <c r="A16" s="835"/>
      <c r="B16" s="2055"/>
      <c r="C16" s="2055"/>
      <c r="D16" s="2056"/>
      <c r="E16" s="2057" t="s">
        <v>12</v>
      </c>
      <c r="F16" s="2058"/>
      <c r="G16" s="2058"/>
      <c r="H16" s="2058"/>
      <c r="I16" s="2058"/>
      <c r="J16" s="855" t="str">
        <f>IF(AND('[14]Mapa final'!$Y$11="Alta",'[14]Mapa final'!$AA$11="Leve"),CONCATENATE("R1C",'[14]Mapa final'!$O$11),"")</f>
        <v/>
      </c>
      <c r="K16" s="856" t="str">
        <f>IF(AND('[14]Mapa final'!$Y$12="Alta",'[14]Mapa final'!$AA$12="Leve"),CONCATENATE("R1C",'[14]Mapa final'!$O$12),"")</f>
        <v/>
      </c>
      <c r="L16" s="856" t="str">
        <f>IF(AND('[14]Mapa final'!$Y$13="Alta",'[14]Mapa final'!$AA$13="Leve"),CONCATENATE("R1C",'[14]Mapa final'!$O$13),"")</f>
        <v/>
      </c>
      <c r="M16" s="856" t="str">
        <f>IF(AND('[14]Mapa final'!$Y$14="Alta",'[14]Mapa final'!$AA$14="Leve"),CONCATENATE("R1C",'[14]Mapa final'!$O$14),"")</f>
        <v/>
      </c>
      <c r="N16" s="856" t="str">
        <f>IF(AND('[14]Mapa final'!$Y$15="Alta",'[14]Mapa final'!$AA$15="Leve"),CONCATENATE("R1C",'[14]Mapa final'!$O$15),"")</f>
        <v/>
      </c>
      <c r="O16" s="857" t="str">
        <f>IF(AND('[14]Mapa final'!$Y$16="Alta",'[14]Mapa final'!$AA$16="Leve"),CONCATENATE("R1C",'[14]Mapa final'!$O$16),"")</f>
        <v/>
      </c>
      <c r="P16" s="855" t="str">
        <f>IF(AND('[14]Mapa final'!$Y$11="Alta",'[14]Mapa final'!$AA$11="Menor"),CONCATENATE("R1C",'[14]Mapa final'!$O$11),"")</f>
        <v/>
      </c>
      <c r="Q16" s="856" t="str">
        <f>IF(AND('[14]Mapa final'!$Y$12="Alta",'[14]Mapa final'!$AA$12="Menor"),CONCATENATE("R1C",'[14]Mapa final'!$O$12),"")</f>
        <v/>
      </c>
      <c r="R16" s="856" t="str">
        <f>IF(AND('[14]Mapa final'!$Y$13="Alta",'[14]Mapa final'!$AA$13="Menor"),CONCATENATE("R1C",'[14]Mapa final'!$O$13),"")</f>
        <v/>
      </c>
      <c r="S16" s="856" t="str">
        <f>IF(AND('[14]Mapa final'!$Y$14="Alta",'[14]Mapa final'!$AA$14="Menor"),CONCATENATE("R1C",'[14]Mapa final'!$O$14),"")</f>
        <v/>
      </c>
      <c r="T16" s="856" t="str">
        <f>IF(AND('[14]Mapa final'!$Y$15="Alta",'[14]Mapa final'!$AA$15="Menor"),CONCATENATE("R1C",'[14]Mapa final'!$O$15),"")</f>
        <v/>
      </c>
      <c r="U16" s="857" t="str">
        <f>IF(AND('[14]Mapa final'!$Y$16="Alta",'[14]Mapa final'!$AA$16="Menor"),CONCATENATE("R1C",'[14]Mapa final'!$O$16),"")</f>
        <v/>
      </c>
      <c r="V16" s="837" t="str">
        <f>IF(AND('[14]Mapa final'!$Y$11="Alta",'[14]Mapa final'!$AA$11="Moderado"),CONCATENATE("R1C",'[14]Mapa final'!$O$11),"")</f>
        <v/>
      </c>
      <c r="W16" s="838" t="str">
        <f>IF(AND('[14]Mapa final'!$Y$12="Alta",'[14]Mapa final'!$AA$12="Moderado"),CONCATENATE("R1C",'[14]Mapa final'!$O$12),"")</f>
        <v/>
      </c>
      <c r="X16" s="838" t="str">
        <f>IF(AND('[14]Mapa final'!$Y$13="Alta",'[14]Mapa final'!$AA$13="Moderado"),CONCATENATE("R1C",'[14]Mapa final'!$O$13),"")</f>
        <v/>
      </c>
      <c r="Y16" s="838" t="str">
        <f>IF(AND('[14]Mapa final'!$Y$14="Alta",'[14]Mapa final'!$AA$14="Moderado"),CONCATENATE("R1C",'[14]Mapa final'!$O$14),"")</f>
        <v/>
      </c>
      <c r="Z16" s="838" t="str">
        <f>IF(AND('[14]Mapa final'!$Y$15="Alta",'[14]Mapa final'!$AA$15="Moderado"),CONCATENATE("R1C",'[14]Mapa final'!$O$15),"")</f>
        <v/>
      </c>
      <c r="AA16" s="839" t="str">
        <f>IF(AND('[14]Mapa final'!$Y$16="Alta",'[14]Mapa final'!$AA$16="Moderado"),CONCATENATE("R1C",'[14]Mapa final'!$O$16),"")</f>
        <v/>
      </c>
      <c r="AB16" s="837" t="str">
        <f>IF(AND('[14]Mapa final'!$Y$11="Alta",'[14]Mapa final'!$AA$11="Mayor"),CONCATENATE("R1C",'[14]Mapa final'!$O$11),"")</f>
        <v/>
      </c>
      <c r="AC16" s="838" t="str">
        <f>IF(AND('[14]Mapa final'!$Y$12="Alta",'[14]Mapa final'!$AA$12="Mayor"),CONCATENATE("R1C",'[14]Mapa final'!$O$12),"")</f>
        <v/>
      </c>
      <c r="AD16" s="838" t="str">
        <f>IF(AND('[14]Mapa final'!$Y$13="Alta",'[14]Mapa final'!$AA$13="Mayor"),CONCATENATE("R1C",'[14]Mapa final'!$O$13),"")</f>
        <v/>
      </c>
      <c r="AE16" s="838" t="str">
        <f>IF(AND('[14]Mapa final'!$Y$14="Alta",'[14]Mapa final'!$AA$14="Mayor"),CONCATENATE("R1C",'[14]Mapa final'!$O$14),"")</f>
        <v/>
      </c>
      <c r="AF16" s="838" t="str">
        <f>IF(AND('[14]Mapa final'!$Y$15="Alta",'[14]Mapa final'!$AA$15="Mayor"),CONCATENATE("R1C",'[14]Mapa final'!$O$15),"")</f>
        <v/>
      </c>
      <c r="AG16" s="839" t="str">
        <f>IF(AND('[14]Mapa final'!$Y$16="Alta",'[14]Mapa final'!$AA$16="Mayor"),CONCATENATE("R1C",'[14]Mapa final'!$O$16),"")</f>
        <v/>
      </c>
      <c r="AH16" s="840" t="str">
        <f>IF(AND('[14]Mapa final'!$Y$11="Alta",'[14]Mapa final'!$AA$11="Catastrófico"),CONCATENATE("R1C",'[14]Mapa final'!$O$11),"")</f>
        <v/>
      </c>
      <c r="AI16" s="841" t="str">
        <f>IF(AND('[14]Mapa final'!$Y$12="Alta",'[14]Mapa final'!$AA$12="Catastrófico"),CONCATENATE("R1C",'[14]Mapa final'!$O$12),"")</f>
        <v/>
      </c>
      <c r="AJ16" s="841" t="str">
        <f>IF(AND('[14]Mapa final'!$Y$13="Alta",'[14]Mapa final'!$AA$13="Catastrófico"),CONCATENATE("R1C",'[14]Mapa final'!$O$13),"")</f>
        <v/>
      </c>
      <c r="AK16" s="841" t="str">
        <f>IF(AND('[14]Mapa final'!$Y$14="Alta",'[14]Mapa final'!$AA$14="Catastrófico"),CONCATENATE("R1C",'[14]Mapa final'!$O$14),"")</f>
        <v/>
      </c>
      <c r="AL16" s="841" t="str">
        <f>IF(AND('[14]Mapa final'!$Y$15="Alta",'[14]Mapa final'!$AA$15="Catastrófico"),CONCATENATE("R1C",'[14]Mapa final'!$O$15),"")</f>
        <v/>
      </c>
      <c r="AM16" s="842" t="str">
        <f>IF(AND('[14]Mapa final'!$Y$16="Alta",'[14]Mapa final'!$AA$16="Catastrófico"),CONCATENATE("R1C",'[14]Mapa final'!$O$16),"")</f>
        <v/>
      </c>
      <c r="AN16" s="835"/>
      <c r="AO16" s="2076" t="s">
        <v>13</v>
      </c>
      <c r="AP16" s="2077"/>
      <c r="AQ16" s="2077"/>
      <c r="AR16" s="2077"/>
      <c r="AS16" s="2077"/>
      <c r="AT16" s="2078"/>
      <c r="AU16" s="835"/>
      <c r="AV16" s="835"/>
      <c r="AW16" s="835"/>
      <c r="AX16" s="835"/>
      <c r="AY16" s="835"/>
      <c r="AZ16" s="835"/>
      <c r="BA16" s="835"/>
      <c r="BB16" s="835"/>
      <c r="BC16" s="835"/>
      <c r="BD16" s="835"/>
      <c r="BE16" s="835"/>
      <c r="BF16" s="835"/>
      <c r="BG16" s="835"/>
      <c r="BH16" s="835"/>
      <c r="BI16" s="835"/>
      <c r="BJ16" s="835"/>
      <c r="BK16" s="835"/>
      <c r="BL16" s="835"/>
      <c r="BM16" s="835"/>
      <c r="BN16" s="835"/>
      <c r="BO16" s="835"/>
      <c r="BP16" s="835"/>
      <c r="BQ16" s="835"/>
      <c r="BR16" s="835"/>
      <c r="BS16" s="835"/>
      <c r="BT16" s="835"/>
      <c r="BU16" s="835"/>
      <c r="BV16" s="835"/>
      <c r="BW16" s="835"/>
      <c r="BX16" s="835"/>
    </row>
    <row r="17" spans="1:76" ht="15" customHeight="1" x14ac:dyDescent="0.25">
      <c r="A17" s="835"/>
      <c r="B17" s="2055"/>
      <c r="C17" s="2055"/>
      <c r="D17" s="2056"/>
      <c r="E17" s="2075"/>
      <c r="F17" s="2061"/>
      <c r="G17" s="2061"/>
      <c r="H17" s="2061"/>
      <c r="I17" s="2061"/>
      <c r="J17" s="858" t="str">
        <f>IF(AND('[14]Mapa final'!$Y$17="Alta",'[14]Mapa final'!$AA$17="Leve"),CONCATENATE("R2C",'[14]Mapa final'!$O$17),"")</f>
        <v/>
      </c>
      <c r="K17" s="859" t="str">
        <f>IF(AND('[14]Mapa final'!$Y$18="Alta",'[14]Mapa final'!$AA$18="Leve"),CONCATENATE("R2C",'[14]Mapa final'!$O$18),"")</f>
        <v/>
      </c>
      <c r="L17" s="859" t="str">
        <f>IF(AND('[14]Mapa final'!$Y$19="Alta",'[14]Mapa final'!$AA$19="Leve"),CONCATENATE("R2C",'[14]Mapa final'!$O$19),"")</f>
        <v/>
      </c>
      <c r="M17" s="859" t="str">
        <f>IF(AND('[14]Mapa final'!$Y$20="Alta",'[14]Mapa final'!$AA$20="Leve"),CONCATENATE("R2C",'[14]Mapa final'!$O$20),"")</f>
        <v/>
      </c>
      <c r="N17" s="859" t="str">
        <f>IF(AND('[14]Mapa final'!$Y$21="Alta",'[14]Mapa final'!$AA$21="Leve"),CONCATENATE("R2C",'[14]Mapa final'!$O$21),"")</f>
        <v/>
      </c>
      <c r="O17" s="860" t="str">
        <f>IF(AND('[14]Mapa final'!$Y$22="Alta",'[14]Mapa final'!$AA$22="Leve"),CONCATENATE("R2C",'[14]Mapa final'!$O$22),"")</f>
        <v/>
      </c>
      <c r="P17" s="858" t="str">
        <f>IF(AND('[14]Mapa final'!$Y$17="Alta",'[14]Mapa final'!$AA$17="Menor"),CONCATENATE("R2C",'[14]Mapa final'!$O$17),"")</f>
        <v/>
      </c>
      <c r="Q17" s="859" t="str">
        <f>IF(AND('[14]Mapa final'!$Y$18="Alta",'[14]Mapa final'!$AA$18="Menor"),CONCATENATE("R2C",'[14]Mapa final'!$O$18),"")</f>
        <v/>
      </c>
      <c r="R17" s="859" t="str">
        <f>IF(AND('[14]Mapa final'!$Y$19="Alta",'[14]Mapa final'!$AA$19="Menor"),CONCATENATE("R2C",'[14]Mapa final'!$O$19),"")</f>
        <v/>
      </c>
      <c r="S17" s="859" t="str">
        <f>IF(AND('[14]Mapa final'!$Y$20="Alta",'[14]Mapa final'!$AA$20="Menor"),CONCATENATE("R2C",'[14]Mapa final'!$O$20),"")</f>
        <v/>
      </c>
      <c r="T17" s="859" t="str">
        <f>IF(AND('[14]Mapa final'!$Y$21="Alta",'[14]Mapa final'!$AA$21="Menor"),CONCATENATE("R2C",'[14]Mapa final'!$O$21),"")</f>
        <v/>
      </c>
      <c r="U17" s="860" t="str">
        <f>IF(AND('[14]Mapa final'!$Y$22="Alta",'[14]Mapa final'!$AA$22="Menor"),CONCATENATE("R2C",'[14]Mapa final'!$O$22),"")</f>
        <v/>
      </c>
      <c r="V17" s="843" t="str">
        <f>IF(AND('[14]Mapa final'!$Y$17="Alta",'[14]Mapa final'!$AA$17="Moderado"),CONCATENATE("R2C",'[14]Mapa final'!$O$17),"")</f>
        <v/>
      </c>
      <c r="W17" s="844" t="str">
        <f>IF(AND('[14]Mapa final'!$Y$18="Alta",'[14]Mapa final'!$AA$18="Moderado"),CONCATENATE("R2C",'[14]Mapa final'!$O$18),"")</f>
        <v/>
      </c>
      <c r="X17" s="844" t="str">
        <f>IF(AND('[14]Mapa final'!$Y$19="Alta",'[14]Mapa final'!$AA$19="Moderado"),CONCATENATE("R2C",'[14]Mapa final'!$O$19),"")</f>
        <v/>
      </c>
      <c r="Y17" s="844" t="str">
        <f>IF(AND('[14]Mapa final'!$Y$20="Alta",'[14]Mapa final'!$AA$20="Moderado"),CONCATENATE("R2C",'[14]Mapa final'!$O$20),"")</f>
        <v/>
      </c>
      <c r="Z17" s="844" t="str">
        <f>IF(AND('[14]Mapa final'!$Y$21="Alta",'[14]Mapa final'!$AA$21="Moderado"),CONCATENATE("R2C",'[14]Mapa final'!$O$21),"")</f>
        <v/>
      </c>
      <c r="AA17" s="845" t="str">
        <f>IF(AND('[14]Mapa final'!$Y$22="Alta",'[14]Mapa final'!$AA$22="Moderado"),CONCATENATE("R2C",'[14]Mapa final'!$O$22),"")</f>
        <v/>
      </c>
      <c r="AB17" s="843" t="str">
        <f>IF(AND('[14]Mapa final'!$Y$17="Alta",'[14]Mapa final'!$AA$17="Mayor"),CONCATENATE("R2C",'[14]Mapa final'!$O$17),"")</f>
        <v/>
      </c>
      <c r="AC17" s="844" t="str">
        <f>IF(AND('[14]Mapa final'!$Y$18="Alta",'[14]Mapa final'!$AA$18="Mayor"),CONCATENATE("R2C",'[14]Mapa final'!$O$18),"")</f>
        <v/>
      </c>
      <c r="AD17" s="844" t="str">
        <f>IF(AND('[14]Mapa final'!$Y$19="Alta",'[14]Mapa final'!$AA$19="Mayor"),CONCATENATE("R2C",'[14]Mapa final'!$O$19),"")</f>
        <v/>
      </c>
      <c r="AE17" s="844" t="str">
        <f>IF(AND('[14]Mapa final'!$Y$20="Alta",'[14]Mapa final'!$AA$20="Mayor"),CONCATENATE("R2C",'[14]Mapa final'!$O$20),"")</f>
        <v/>
      </c>
      <c r="AF17" s="844" t="str">
        <f>IF(AND('[14]Mapa final'!$Y$21="Alta",'[14]Mapa final'!$AA$21="Mayor"),CONCATENATE("R2C",'[14]Mapa final'!$O$21),"")</f>
        <v/>
      </c>
      <c r="AG17" s="845" t="str">
        <f>IF(AND('[14]Mapa final'!$Y$22="Alta",'[14]Mapa final'!$AA$22="Mayor"),CONCATENATE("R2C",'[14]Mapa final'!$O$22),"")</f>
        <v/>
      </c>
      <c r="AH17" s="846" t="str">
        <f>IF(AND('[14]Mapa final'!$Y$17="Alta",'[14]Mapa final'!$AA$17="Catastrófico"),CONCATENATE("R2C",'[14]Mapa final'!$O$17),"")</f>
        <v/>
      </c>
      <c r="AI17" s="847" t="str">
        <f>IF(AND('[14]Mapa final'!$Y$18="Alta",'[14]Mapa final'!$AA$18="Catastrófico"),CONCATENATE("R2C",'[14]Mapa final'!$O$18),"")</f>
        <v/>
      </c>
      <c r="AJ17" s="847" t="str">
        <f>IF(AND('[14]Mapa final'!$Y$19="Alta",'[14]Mapa final'!$AA$19="Catastrófico"),CONCATENATE("R2C",'[14]Mapa final'!$O$19),"")</f>
        <v/>
      </c>
      <c r="AK17" s="847" t="str">
        <f>IF(AND('[14]Mapa final'!$Y$20="Alta",'[14]Mapa final'!$AA$20="Catastrófico"),CONCATENATE("R2C",'[14]Mapa final'!$O$20),"")</f>
        <v/>
      </c>
      <c r="AL17" s="847" t="str">
        <f>IF(AND('[14]Mapa final'!$Y$21="Alta",'[14]Mapa final'!$AA$21="Catastrófico"),CONCATENATE("R2C",'[14]Mapa final'!$O$21),"")</f>
        <v/>
      </c>
      <c r="AM17" s="848" t="str">
        <f>IF(AND('[14]Mapa final'!$Y$22="Alta",'[14]Mapa final'!$AA$22="Catastrófico"),CONCATENATE("R2C",'[14]Mapa final'!$O$22),"")</f>
        <v/>
      </c>
      <c r="AN17" s="835"/>
      <c r="AO17" s="2079"/>
      <c r="AP17" s="2080"/>
      <c r="AQ17" s="2080"/>
      <c r="AR17" s="2080"/>
      <c r="AS17" s="2080"/>
      <c r="AT17" s="2081"/>
      <c r="AU17" s="835"/>
      <c r="AV17" s="835"/>
      <c r="AW17" s="835"/>
      <c r="AX17" s="835"/>
      <c r="AY17" s="835"/>
      <c r="AZ17" s="835"/>
      <c r="BA17" s="835"/>
      <c r="BB17" s="835"/>
      <c r="BC17" s="835"/>
      <c r="BD17" s="835"/>
      <c r="BE17" s="835"/>
      <c r="BF17" s="835"/>
      <c r="BG17" s="835"/>
      <c r="BH17" s="835"/>
      <c r="BI17" s="835"/>
      <c r="BJ17" s="835"/>
      <c r="BK17" s="835"/>
      <c r="BL17" s="835"/>
      <c r="BM17" s="835"/>
      <c r="BN17" s="835"/>
      <c r="BO17" s="835"/>
      <c r="BP17" s="835"/>
      <c r="BQ17" s="835"/>
      <c r="BR17" s="835"/>
      <c r="BS17" s="835"/>
      <c r="BT17" s="835"/>
      <c r="BU17" s="835"/>
      <c r="BV17" s="835"/>
      <c r="BW17" s="835"/>
      <c r="BX17" s="835"/>
    </row>
    <row r="18" spans="1:76" ht="15" customHeight="1" x14ac:dyDescent="0.25">
      <c r="A18" s="835"/>
      <c r="B18" s="2055"/>
      <c r="C18" s="2055"/>
      <c r="D18" s="2056"/>
      <c r="E18" s="2060"/>
      <c r="F18" s="2061"/>
      <c r="G18" s="2061"/>
      <c r="H18" s="2061"/>
      <c r="I18" s="2061"/>
      <c r="J18" s="858" t="str">
        <f>IF(AND('[14]Mapa final'!$Y$23="Alta",'[14]Mapa final'!$AA$23="Leve"),CONCATENATE("R3C",'[14]Mapa final'!$O$23),"")</f>
        <v/>
      </c>
      <c r="K18" s="859" t="str">
        <f>IF(AND('[14]Mapa final'!$Y$24="Alta",'[14]Mapa final'!$AA$24="Leve"),CONCATENATE("R3C",'[14]Mapa final'!$O$24),"")</f>
        <v/>
      </c>
      <c r="L18" s="859" t="str">
        <f>IF(AND('[14]Mapa final'!$Y$25="Alta",'[14]Mapa final'!$AA$25="Leve"),CONCATENATE("R3C",'[14]Mapa final'!$O$25),"")</f>
        <v/>
      </c>
      <c r="M18" s="859" t="str">
        <f>IF(AND('[14]Mapa final'!$Y$26="Alta",'[14]Mapa final'!$AA$26="Leve"),CONCATENATE("R3C",'[14]Mapa final'!$O$26),"")</f>
        <v/>
      </c>
      <c r="N18" s="859" t="str">
        <f>IF(AND('[14]Mapa final'!$Y$27="Alta",'[14]Mapa final'!$AA$27="Leve"),CONCATENATE("R3C",'[14]Mapa final'!$O$27),"")</f>
        <v/>
      </c>
      <c r="O18" s="860" t="str">
        <f>IF(AND('[14]Mapa final'!$Y$28="Alta",'[14]Mapa final'!$AA$28="Leve"),CONCATENATE("R3C",'[14]Mapa final'!$O$28),"")</f>
        <v/>
      </c>
      <c r="P18" s="858" t="str">
        <f>IF(AND('[14]Mapa final'!$Y$23="Alta",'[14]Mapa final'!$AA$23="Menor"),CONCATENATE("R3C",'[14]Mapa final'!$O$23),"")</f>
        <v/>
      </c>
      <c r="Q18" s="859" t="str">
        <f>IF(AND('[14]Mapa final'!$Y$24="Alta",'[14]Mapa final'!$AA$24="Menor"),CONCATENATE("R3C",'[14]Mapa final'!$O$24),"")</f>
        <v/>
      </c>
      <c r="R18" s="859" t="str">
        <f>IF(AND('[14]Mapa final'!$Y$25="Alta",'[14]Mapa final'!$AA$25="Menor"),CONCATENATE("R3C",'[14]Mapa final'!$O$25),"")</f>
        <v/>
      </c>
      <c r="S18" s="859" t="str">
        <f>IF(AND('[14]Mapa final'!$Y$26="Alta",'[14]Mapa final'!$AA$26="Menor"),CONCATENATE("R3C",'[14]Mapa final'!$O$26),"")</f>
        <v/>
      </c>
      <c r="T18" s="859" t="str">
        <f>IF(AND('[14]Mapa final'!$Y$27="Alta",'[14]Mapa final'!$AA$27="Menor"),CONCATENATE("R3C",'[14]Mapa final'!$O$27),"")</f>
        <v/>
      </c>
      <c r="U18" s="860" t="str">
        <f>IF(AND('[14]Mapa final'!$Y$28="Alta",'[14]Mapa final'!$AA$28="Menor"),CONCATENATE("R3C",'[14]Mapa final'!$O$28),"")</f>
        <v/>
      </c>
      <c r="V18" s="843" t="str">
        <f>IF(AND('[14]Mapa final'!$Y$23="Alta",'[14]Mapa final'!$AA$23="Moderado"),CONCATENATE("R3C",'[14]Mapa final'!$O$23),"")</f>
        <v/>
      </c>
      <c r="W18" s="844" t="str">
        <f>IF(AND('[14]Mapa final'!$Y$24="Alta",'[14]Mapa final'!$AA$24="Moderado"),CONCATENATE("R3C",'[14]Mapa final'!$O$24),"")</f>
        <v/>
      </c>
      <c r="X18" s="844" t="str">
        <f>IF(AND('[14]Mapa final'!$Y$25="Alta",'[14]Mapa final'!$AA$25="Moderado"),CONCATENATE("R3C",'[14]Mapa final'!$O$25),"")</f>
        <v/>
      </c>
      <c r="Y18" s="844" t="str">
        <f>IF(AND('[14]Mapa final'!$Y$26="Alta",'[14]Mapa final'!$AA$26="Moderado"),CONCATENATE("R3C",'[14]Mapa final'!$O$26),"")</f>
        <v/>
      </c>
      <c r="Z18" s="844" t="str">
        <f>IF(AND('[14]Mapa final'!$Y$27="Alta",'[14]Mapa final'!$AA$27="Moderado"),CONCATENATE("R3C",'[14]Mapa final'!$O$27),"")</f>
        <v/>
      </c>
      <c r="AA18" s="845" t="str">
        <f>IF(AND('[14]Mapa final'!$Y$28="Alta",'[14]Mapa final'!$AA$28="Moderado"),CONCATENATE("R3C",'[14]Mapa final'!$O$28),"")</f>
        <v/>
      </c>
      <c r="AB18" s="843" t="str">
        <f>IF(AND('[14]Mapa final'!$Y$23="Alta",'[14]Mapa final'!$AA$23="Mayor"),CONCATENATE("R3C",'[14]Mapa final'!$O$23),"")</f>
        <v/>
      </c>
      <c r="AC18" s="844" t="str">
        <f>IF(AND('[14]Mapa final'!$Y$24="Alta",'[14]Mapa final'!$AA$24="Mayor"),CONCATENATE("R3C",'[14]Mapa final'!$O$24),"")</f>
        <v/>
      </c>
      <c r="AD18" s="844" t="str">
        <f>IF(AND('[14]Mapa final'!$Y$25="Alta",'[14]Mapa final'!$AA$25="Mayor"),CONCATENATE("R3C",'[14]Mapa final'!$O$25),"")</f>
        <v/>
      </c>
      <c r="AE18" s="844" t="str">
        <f>IF(AND('[14]Mapa final'!$Y$26="Alta",'[14]Mapa final'!$AA$26="Mayor"),CONCATENATE("R3C",'[14]Mapa final'!$O$26),"")</f>
        <v/>
      </c>
      <c r="AF18" s="844" t="str">
        <f>IF(AND('[14]Mapa final'!$Y$27="Alta",'[14]Mapa final'!$AA$27="Mayor"),CONCATENATE("R3C",'[14]Mapa final'!$O$27),"")</f>
        <v/>
      </c>
      <c r="AG18" s="845" t="str">
        <f>IF(AND('[14]Mapa final'!$Y$28="Alta",'[14]Mapa final'!$AA$28="Mayor"),CONCATENATE("R3C",'[14]Mapa final'!$O$28),"")</f>
        <v/>
      </c>
      <c r="AH18" s="846" t="str">
        <f>IF(AND('[14]Mapa final'!$Y$23="Alta",'[14]Mapa final'!$AA$23="Catastrófico"),CONCATENATE("R3C",'[14]Mapa final'!$O$23),"")</f>
        <v/>
      </c>
      <c r="AI18" s="847" t="str">
        <f>IF(AND('[14]Mapa final'!$Y$24="Alta",'[14]Mapa final'!$AA$24="Catastrófico"),CONCATENATE("R3C",'[14]Mapa final'!$O$24),"")</f>
        <v/>
      </c>
      <c r="AJ18" s="847" t="str">
        <f>IF(AND('[14]Mapa final'!$Y$25="Alta",'[14]Mapa final'!$AA$25="Catastrófico"),CONCATENATE("R3C",'[14]Mapa final'!$O$25),"")</f>
        <v/>
      </c>
      <c r="AK18" s="847" t="str">
        <f>IF(AND('[14]Mapa final'!$Y$26="Alta",'[14]Mapa final'!$AA$26="Catastrófico"),CONCATENATE("R3C",'[14]Mapa final'!$O$26),"")</f>
        <v/>
      </c>
      <c r="AL18" s="847" t="str">
        <f>IF(AND('[14]Mapa final'!$Y$27="Alta",'[14]Mapa final'!$AA$27="Catastrófico"),CONCATENATE("R3C",'[14]Mapa final'!$O$27),"")</f>
        <v/>
      </c>
      <c r="AM18" s="848" t="str">
        <f>IF(AND('[14]Mapa final'!$Y$28="Alta",'[14]Mapa final'!$AA$28="Catastrófico"),CONCATENATE("R3C",'[14]Mapa final'!$O$28),"")</f>
        <v/>
      </c>
      <c r="AN18" s="835"/>
      <c r="AO18" s="2079"/>
      <c r="AP18" s="2080"/>
      <c r="AQ18" s="2080"/>
      <c r="AR18" s="2080"/>
      <c r="AS18" s="2080"/>
      <c r="AT18" s="2081"/>
      <c r="AU18" s="835"/>
      <c r="AV18" s="835"/>
      <c r="AW18" s="835"/>
      <c r="AX18" s="835"/>
      <c r="AY18" s="835"/>
      <c r="AZ18" s="835"/>
      <c r="BA18" s="835"/>
      <c r="BB18" s="835"/>
      <c r="BC18" s="835"/>
      <c r="BD18" s="835"/>
      <c r="BE18" s="835"/>
      <c r="BF18" s="835"/>
      <c r="BG18" s="835"/>
      <c r="BH18" s="835"/>
      <c r="BI18" s="835"/>
      <c r="BJ18" s="835"/>
      <c r="BK18" s="835"/>
      <c r="BL18" s="835"/>
      <c r="BM18" s="835"/>
      <c r="BN18" s="835"/>
      <c r="BO18" s="835"/>
      <c r="BP18" s="835"/>
      <c r="BQ18" s="835"/>
      <c r="BR18" s="835"/>
      <c r="BS18" s="835"/>
      <c r="BT18" s="835"/>
      <c r="BU18" s="835"/>
      <c r="BV18" s="835"/>
      <c r="BW18" s="835"/>
      <c r="BX18" s="835"/>
    </row>
    <row r="19" spans="1:76" ht="15" customHeight="1" x14ac:dyDescent="0.25">
      <c r="A19" s="835"/>
      <c r="B19" s="2055"/>
      <c r="C19" s="2055"/>
      <c r="D19" s="2056"/>
      <c r="E19" s="2060"/>
      <c r="F19" s="2061"/>
      <c r="G19" s="2061"/>
      <c r="H19" s="2061"/>
      <c r="I19" s="2061"/>
      <c r="J19" s="858" t="str">
        <f>IF(AND('[14]Mapa final'!$Y$29="Alta",'[14]Mapa final'!$AA$29="Leve"),CONCATENATE("R4C",'[14]Mapa final'!$O$29),"")</f>
        <v/>
      </c>
      <c r="K19" s="859" t="str">
        <f>IF(AND('[14]Mapa final'!$Y$30="Alta",'[14]Mapa final'!$AA$30="Leve"),CONCATENATE("R4C",'[14]Mapa final'!$O$30),"")</f>
        <v/>
      </c>
      <c r="L19" s="859" t="str">
        <f>IF(AND('[14]Mapa final'!$Y$31="Alta",'[14]Mapa final'!$AA$31="Leve"),CONCATENATE("R4C",'[14]Mapa final'!$O$31),"")</f>
        <v/>
      </c>
      <c r="M19" s="859" t="str">
        <f>IF(AND('[14]Mapa final'!$Y$32="Alta",'[14]Mapa final'!$AA$32="Leve"),CONCATENATE("R4C",'[14]Mapa final'!$O$32),"")</f>
        <v/>
      </c>
      <c r="N19" s="859" t="str">
        <f>IF(AND('[14]Mapa final'!$Y$33="Alta",'[14]Mapa final'!$AA$33="Leve"),CONCATENATE("R4C",'[14]Mapa final'!$O$33),"")</f>
        <v/>
      </c>
      <c r="O19" s="860" t="str">
        <f>IF(AND('[14]Mapa final'!$Y$34="Alta",'[14]Mapa final'!$AA$34="Leve"),CONCATENATE("R4C",'[14]Mapa final'!$O$34),"")</f>
        <v/>
      </c>
      <c r="P19" s="858" t="str">
        <f>IF(AND('[14]Mapa final'!$Y$29="Alta",'[14]Mapa final'!$AA$29="Menor"),CONCATENATE("R4C",'[14]Mapa final'!$O$29),"")</f>
        <v/>
      </c>
      <c r="Q19" s="859" t="str">
        <f>IF(AND('[14]Mapa final'!$Y$30="Alta",'[14]Mapa final'!$AA$30="Menor"),CONCATENATE("R4C",'[14]Mapa final'!$O$30),"")</f>
        <v/>
      </c>
      <c r="R19" s="859" t="str">
        <f>IF(AND('[14]Mapa final'!$Y$31="Alta",'[14]Mapa final'!$AA$31="Menor"),CONCATENATE("R4C",'[14]Mapa final'!$O$31),"")</f>
        <v/>
      </c>
      <c r="S19" s="859" t="str">
        <f>IF(AND('[14]Mapa final'!$Y$32="Alta",'[14]Mapa final'!$AA$32="Menor"),CONCATENATE("R4C",'[14]Mapa final'!$O$32),"")</f>
        <v/>
      </c>
      <c r="T19" s="859" t="str">
        <f>IF(AND('[14]Mapa final'!$Y$33="Alta",'[14]Mapa final'!$AA$33="Menor"),CONCATENATE("R4C",'[14]Mapa final'!$O$33),"")</f>
        <v/>
      </c>
      <c r="U19" s="860" t="str">
        <f>IF(AND('[14]Mapa final'!$Y$34="Alta",'[14]Mapa final'!$AA$34="Menor"),CONCATENATE("R4C",'[14]Mapa final'!$O$34),"")</f>
        <v/>
      </c>
      <c r="V19" s="843" t="str">
        <f>IF(AND('[14]Mapa final'!$Y$29="Alta",'[14]Mapa final'!$AA$29="Moderado"),CONCATENATE("R4C",'[14]Mapa final'!$O$29),"")</f>
        <v/>
      </c>
      <c r="W19" s="844" t="str">
        <f>IF(AND('[14]Mapa final'!$Y$30="Alta",'[14]Mapa final'!$AA$30="Moderado"),CONCATENATE("R4C",'[14]Mapa final'!$O$30),"")</f>
        <v/>
      </c>
      <c r="X19" s="844" t="str">
        <f>IF(AND('[14]Mapa final'!$Y$31="Alta",'[14]Mapa final'!$AA$31="Moderado"),CONCATENATE("R4C",'[14]Mapa final'!$O$31),"")</f>
        <v/>
      </c>
      <c r="Y19" s="844" t="str">
        <f>IF(AND('[14]Mapa final'!$Y$32="Alta",'[14]Mapa final'!$AA$32="Moderado"),CONCATENATE("R4C",'[14]Mapa final'!$O$32),"")</f>
        <v/>
      </c>
      <c r="Z19" s="844" t="str">
        <f>IF(AND('[14]Mapa final'!$Y$33="Alta",'[14]Mapa final'!$AA$33="Moderado"),CONCATENATE("R4C",'[14]Mapa final'!$O$33),"")</f>
        <v/>
      </c>
      <c r="AA19" s="845" t="str">
        <f>IF(AND('[14]Mapa final'!$Y$34="Alta",'[14]Mapa final'!$AA$34="Moderado"),CONCATENATE("R4C",'[14]Mapa final'!$O$34),"")</f>
        <v/>
      </c>
      <c r="AB19" s="843" t="str">
        <f>IF(AND('[14]Mapa final'!$Y$29="Alta",'[14]Mapa final'!$AA$29="Mayor"),CONCATENATE("R4C",'[14]Mapa final'!$O$29),"")</f>
        <v/>
      </c>
      <c r="AC19" s="844" t="str">
        <f>IF(AND('[14]Mapa final'!$Y$30="Alta",'[14]Mapa final'!$AA$30="Mayor"),CONCATENATE("R4C",'[14]Mapa final'!$O$30),"")</f>
        <v/>
      </c>
      <c r="AD19" s="844" t="str">
        <f>IF(AND('[14]Mapa final'!$Y$31="Alta",'[14]Mapa final'!$AA$31="Mayor"),CONCATENATE("R4C",'[14]Mapa final'!$O$31),"")</f>
        <v/>
      </c>
      <c r="AE19" s="844" t="str">
        <f>IF(AND('[14]Mapa final'!$Y$32="Alta",'[14]Mapa final'!$AA$32="Mayor"),CONCATENATE("R4C",'[14]Mapa final'!$O$32),"")</f>
        <v/>
      </c>
      <c r="AF19" s="844" t="str">
        <f>IF(AND('[14]Mapa final'!$Y$33="Alta",'[14]Mapa final'!$AA$33="Mayor"),CONCATENATE("R4C",'[14]Mapa final'!$O$33),"")</f>
        <v/>
      </c>
      <c r="AG19" s="845" t="str">
        <f>IF(AND('[14]Mapa final'!$Y$34="Alta",'[14]Mapa final'!$AA$34="Mayor"),CONCATENATE("R4C",'[14]Mapa final'!$O$34),"")</f>
        <v/>
      </c>
      <c r="AH19" s="846" t="str">
        <f>IF(AND('[14]Mapa final'!$Y$29="Alta",'[14]Mapa final'!$AA$29="Catastrófico"),CONCATENATE("R4C",'[14]Mapa final'!$O$29),"")</f>
        <v/>
      </c>
      <c r="AI19" s="847" t="str">
        <f>IF(AND('[14]Mapa final'!$Y$30="Alta",'[14]Mapa final'!$AA$30="Catastrófico"),CONCATENATE("R4C",'[14]Mapa final'!$O$30),"")</f>
        <v/>
      </c>
      <c r="AJ19" s="847" t="str">
        <f>IF(AND('[14]Mapa final'!$Y$31="Alta",'[14]Mapa final'!$AA$31="Catastrófico"),CONCATENATE("R4C",'[14]Mapa final'!$O$31),"")</f>
        <v/>
      </c>
      <c r="AK19" s="847" t="str">
        <f>IF(AND('[14]Mapa final'!$Y$32="Alta",'[14]Mapa final'!$AA$32="Catastrófico"),CONCATENATE("R4C",'[14]Mapa final'!$O$32),"")</f>
        <v/>
      </c>
      <c r="AL19" s="847" t="str">
        <f>IF(AND('[14]Mapa final'!$Y$33="Alta",'[14]Mapa final'!$AA$33="Catastrófico"),CONCATENATE("R4C",'[14]Mapa final'!$O$33),"")</f>
        <v/>
      </c>
      <c r="AM19" s="848" t="str">
        <f>IF(AND('[14]Mapa final'!$Y$34="Alta",'[14]Mapa final'!$AA$34="Catastrófico"),CONCATENATE("R4C",'[14]Mapa final'!$O$34),"")</f>
        <v/>
      </c>
      <c r="AN19" s="835"/>
      <c r="AO19" s="2079"/>
      <c r="AP19" s="2080"/>
      <c r="AQ19" s="2080"/>
      <c r="AR19" s="2080"/>
      <c r="AS19" s="2080"/>
      <c r="AT19" s="2081"/>
      <c r="AU19" s="835"/>
      <c r="AV19" s="835"/>
      <c r="AW19" s="835"/>
      <c r="AX19" s="835"/>
      <c r="AY19" s="835"/>
      <c r="AZ19" s="835"/>
      <c r="BA19" s="835"/>
      <c r="BB19" s="835"/>
      <c r="BC19" s="835"/>
      <c r="BD19" s="835"/>
      <c r="BE19" s="835"/>
      <c r="BF19" s="835"/>
      <c r="BG19" s="835"/>
      <c r="BH19" s="835"/>
      <c r="BI19" s="835"/>
      <c r="BJ19" s="835"/>
      <c r="BK19" s="835"/>
      <c r="BL19" s="835"/>
      <c r="BM19" s="835"/>
      <c r="BN19" s="835"/>
      <c r="BO19" s="835"/>
      <c r="BP19" s="835"/>
      <c r="BQ19" s="835"/>
      <c r="BR19" s="835"/>
      <c r="BS19" s="835"/>
      <c r="BT19" s="835"/>
      <c r="BU19" s="835"/>
      <c r="BV19" s="835"/>
      <c r="BW19" s="835"/>
      <c r="BX19" s="835"/>
    </row>
    <row r="20" spans="1:76" ht="15" customHeight="1" x14ac:dyDescent="0.25">
      <c r="A20" s="835"/>
      <c r="B20" s="2055"/>
      <c r="C20" s="2055"/>
      <c r="D20" s="2056"/>
      <c r="E20" s="2060"/>
      <c r="F20" s="2061"/>
      <c r="G20" s="2061"/>
      <c r="H20" s="2061"/>
      <c r="I20" s="2061"/>
      <c r="J20" s="858" t="str">
        <f>IF(AND('[14]Mapa final'!$Y$35="Alta",'[14]Mapa final'!$AA$35="Leve"),CONCATENATE("R5C",'[14]Mapa final'!$O$35),"")</f>
        <v/>
      </c>
      <c r="K20" s="859" t="str">
        <f>IF(AND('[14]Mapa final'!$Y$36="Alta",'[14]Mapa final'!$AA$36="Leve"),CONCATENATE("R5C",'[14]Mapa final'!$O$36),"")</f>
        <v/>
      </c>
      <c r="L20" s="859" t="str">
        <f>IF(AND('[14]Mapa final'!$Y$37="Alta",'[14]Mapa final'!$AA$37="Leve"),CONCATENATE("R5C",'[14]Mapa final'!$O$37),"")</f>
        <v/>
      </c>
      <c r="M20" s="859" t="str">
        <f>IF(AND('[14]Mapa final'!$Y$38="Alta",'[14]Mapa final'!$AA$38="Leve"),CONCATENATE("R5C",'[14]Mapa final'!$O$38),"")</f>
        <v/>
      </c>
      <c r="N20" s="859" t="str">
        <f>IF(AND('[14]Mapa final'!$Y$39="Alta",'[14]Mapa final'!$AA$39="Leve"),CONCATENATE("R5C",'[14]Mapa final'!$O$39),"")</f>
        <v/>
      </c>
      <c r="O20" s="860" t="str">
        <f>IF(AND('[14]Mapa final'!$Y$40="Alta",'[14]Mapa final'!$AA$40="Leve"),CONCATENATE("R5C",'[14]Mapa final'!$O$40),"")</f>
        <v/>
      </c>
      <c r="P20" s="858" t="str">
        <f>IF(AND('[14]Mapa final'!$Y$35="Alta",'[14]Mapa final'!$AA$35="Menor"),CONCATENATE("R5C",'[14]Mapa final'!$O$35),"")</f>
        <v/>
      </c>
      <c r="Q20" s="859" t="str">
        <f>IF(AND('[14]Mapa final'!$Y$36="Alta",'[14]Mapa final'!$AA$36="Menor"),CONCATENATE("R5C",'[14]Mapa final'!$O$36),"")</f>
        <v/>
      </c>
      <c r="R20" s="859" t="str">
        <f>IF(AND('[14]Mapa final'!$Y$37="Alta",'[14]Mapa final'!$AA$37="Menor"),CONCATENATE("R5C",'[14]Mapa final'!$O$37),"")</f>
        <v/>
      </c>
      <c r="S20" s="859" t="str">
        <f>IF(AND('[14]Mapa final'!$Y$38="Alta",'[14]Mapa final'!$AA$38="Menor"),CONCATENATE("R5C",'[14]Mapa final'!$O$38),"")</f>
        <v/>
      </c>
      <c r="T20" s="859" t="str">
        <f>IF(AND('[14]Mapa final'!$Y$39="Alta",'[14]Mapa final'!$AA$39="Menor"),CONCATENATE("R5C",'[14]Mapa final'!$O$39),"")</f>
        <v/>
      </c>
      <c r="U20" s="860" t="str">
        <f>IF(AND('[14]Mapa final'!$Y$40="Alta",'[14]Mapa final'!$AA$40="Menor"),CONCATENATE("R5C",'[14]Mapa final'!$O$40),"")</f>
        <v/>
      </c>
      <c r="V20" s="843" t="str">
        <f>IF(AND('[14]Mapa final'!$Y$35="Alta",'[14]Mapa final'!$AA$35="Moderado"),CONCATENATE("R5C",'[14]Mapa final'!$O$35),"")</f>
        <v/>
      </c>
      <c r="W20" s="844" t="str">
        <f>IF(AND('[14]Mapa final'!$Y$36="Alta",'[14]Mapa final'!$AA$36="Moderado"),CONCATENATE("R5C",'[14]Mapa final'!$O$36),"")</f>
        <v/>
      </c>
      <c r="X20" s="844" t="str">
        <f>IF(AND('[14]Mapa final'!$Y$37="Alta",'[14]Mapa final'!$AA$37="Moderado"),CONCATENATE("R5C",'[14]Mapa final'!$O$37),"")</f>
        <v/>
      </c>
      <c r="Y20" s="844" t="str">
        <f>IF(AND('[14]Mapa final'!$Y$38="Alta",'[14]Mapa final'!$AA$38="Moderado"),CONCATENATE("R5C",'[14]Mapa final'!$O$38),"")</f>
        <v/>
      </c>
      <c r="Z20" s="844" t="str">
        <f>IF(AND('[14]Mapa final'!$Y$39="Alta",'[14]Mapa final'!$AA$39="Moderado"),CONCATENATE("R5C",'[14]Mapa final'!$O$39),"")</f>
        <v/>
      </c>
      <c r="AA20" s="845" t="str">
        <f>IF(AND('[14]Mapa final'!$Y$40="Alta",'[14]Mapa final'!$AA$40="Moderado"),CONCATENATE("R5C",'[14]Mapa final'!$O$40),"")</f>
        <v/>
      </c>
      <c r="AB20" s="843" t="str">
        <f>IF(AND('[14]Mapa final'!$Y$35="Alta",'[14]Mapa final'!$AA$35="Mayor"),CONCATENATE("R5C",'[14]Mapa final'!$O$35),"")</f>
        <v/>
      </c>
      <c r="AC20" s="844" t="str">
        <f>IF(AND('[14]Mapa final'!$Y$36="Alta",'[14]Mapa final'!$AA$36="Mayor"),CONCATENATE("R5C",'[14]Mapa final'!$O$36),"")</f>
        <v/>
      </c>
      <c r="AD20" s="844" t="str">
        <f>IF(AND('[14]Mapa final'!$Y$37="Alta",'[14]Mapa final'!$AA$37="Mayor"),CONCATENATE("R5C",'[14]Mapa final'!$O$37),"")</f>
        <v/>
      </c>
      <c r="AE20" s="844" t="str">
        <f>IF(AND('[14]Mapa final'!$Y$38="Alta",'[14]Mapa final'!$AA$38="Mayor"),CONCATENATE("R5C",'[14]Mapa final'!$O$38),"")</f>
        <v/>
      </c>
      <c r="AF20" s="844" t="str">
        <f>IF(AND('[14]Mapa final'!$Y$39="Alta",'[14]Mapa final'!$AA$39="Mayor"),CONCATENATE("R5C",'[14]Mapa final'!$O$39),"")</f>
        <v/>
      </c>
      <c r="AG20" s="845" t="str">
        <f>IF(AND('[14]Mapa final'!$Y$40="Alta",'[14]Mapa final'!$AA$40="Mayor"),CONCATENATE("R5C",'[14]Mapa final'!$O$40),"")</f>
        <v/>
      </c>
      <c r="AH20" s="846" t="str">
        <f>IF(AND('[14]Mapa final'!$Y$35="Alta",'[14]Mapa final'!$AA$35="Catastrófico"),CONCATENATE("R5C",'[14]Mapa final'!$O$35),"")</f>
        <v/>
      </c>
      <c r="AI20" s="847" t="str">
        <f>IF(AND('[14]Mapa final'!$Y$36="Alta",'[14]Mapa final'!$AA$36="Catastrófico"),CONCATENATE("R5C",'[14]Mapa final'!$O$36),"")</f>
        <v/>
      </c>
      <c r="AJ20" s="847" t="str">
        <f>IF(AND('[14]Mapa final'!$Y$37="Alta",'[14]Mapa final'!$AA$37="Catastrófico"),CONCATENATE("R5C",'[14]Mapa final'!$O$37),"")</f>
        <v/>
      </c>
      <c r="AK20" s="847" t="str">
        <f>IF(AND('[14]Mapa final'!$Y$38="Alta",'[14]Mapa final'!$AA$38="Catastrófico"),CONCATENATE("R5C",'[14]Mapa final'!$O$38),"")</f>
        <v/>
      </c>
      <c r="AL20" s="847" t="str">
        <f>IF(AND('[14]Mapa final'!$Y$39="Alta",'[14]Mapa final'!$AA$39="Catastrófico"),CONCATENATE("R5C",'[14]Mapa final'!$O$39),"")</f>
        <v/>
      </c>
      <c r="AM20" s="848" t="str">
        <f>IF(AND('[14]Mapa final'!$Y$40="Alta",'[14]Mapa final'!$AA$40="Catastrófico"),CONCATENATE("R5C",'[14]Mapa final'!$O$40),"")</f>
        <v/>
      </c>
      <c r="AN20" s="835"/>
      <c r="AO20" s="2079"/>
      <c r="AP20" s="2080"/>
      <c r="AQ20" s="2080"/>
      <c r="AR20" s="2080"/>
      <c r="AS20" s="2080"/>
      <c r="AT20" s="2081"/>
      <c r="AU20" s="835"/>
      <c r="AV20" s="835"/>
      <c r="AW20" s="835"/>
      <c r="AX20" s="835"/>
      <c r="AY20" s="835"/>
      <c r="AZ20" s="835"/>
      <c r="BA20" s="835"/>
      <c r="BB20" s="835"/>
      <c r="BC20" s="835"/>
      <c r="BD20" s="835"/>
      <c r="BE20" s="835"/>
      <c r="BF20" s="835"/>
      <c r="BG20" s="835"/>
      <c r="BH20" s="835"/>
      <c r="BI20" s="835"/>
      <c r="BJ20" s="835"/>
      <c r="BK20" s="835"/>
      <c r="BL20" s="835"/>
      <c r="BM20" s="835"/>
      <c r="BN20" s="835"/>
      <c r="BO20" s="835"/>
      <c r="BP20" s="835"/>
      <c r="BQ20" s="835"/>
      <c r="BR20" s="835"/>
      <c r="BS20" s="835"/>
      <c r="BT20" s="835"/>
      <c r="BU20" s="835"/>
      <c r="BV20" s="835"/>
      <c r="BW20" s="835"/>
      <c r="BX20" s="835"/>
    </row>
    <row r="21" spans="1:76" ht="15" customHeight="1" x14ac:dyDescent="0.25">
      <c r="A21" s="835"/>
      <c r="B21" s="2055"/>
      <c r="C21" s="2055"/>
      <c r="D21" s="2056"/>
      <c r="E21" s="2060"/>
      <c r="F21" s="2061"/>
      <c r="G21" s="2061"/>
      <c r="H21" s="2061"/>
      <c r="I21" s="2061"/>
      <c r="J21" s="858" t="str">
        <f>IF(AND('[14]Mapa final'!$Y$41="Alta",'[14]Mapa final'!$AA$41="Leve"),CONCATENATE("R6C",'[14]Mapa final'!$O$41),"")</f>
        <v/>
      </c>
      <c r="K21" s="859" t="str">
        <f>IF(AND('[14]Mapa final'!$Y$42="Alta",'[14]Mapa final'!$AA$42="Leve"),CONCATENATE("R6C",'[14]Mapa final'!$O$42),"")</f>
        <v/>
      </c>
      <c r="L21" s="859" t="str">
        <f>IF(AND('[14]Mapa final'!$Y$43="Alta",'[14]Mapa final'!$AA$43="Leve"),CONCATENATE("R6C",'[14]Mapa final'!$O$43),"")</f>
        <v/>
      </c>
      <c r="M21" s="859" t="str">
        <f>IF(AND('[14]Mapa final'!$Y$44="Alta",'[14]Mapa final'!$AA$44="Leve"),CONCATENATE("R6C",'[14]Mapa final'!$O$44),"")</f>
        <v/>
      </c>
      <c r="N21" s="859" t="str">
        <f>IF(AND('[14]Mapa final'!$Y$45="Alta",'[14]Mapa final'!$AA$45="Leve"),CONCATENATE("R6C",'[14]Mapa final'!$O$45),"")</f>
        <v/>
      </c>
      <c r="O21" s="860" t="str">
        <f>IF(AND('[14]Mapa final'!$Y$46="Alta",'[14]Mapa final'!$AA$46="Leve"),CONCATENATE("R6C",'[14]Mapa final'!$O$46),"")</f>
        <v/>
      </c>
      <c r="P21" s="858" t="str">
        <f>IF(AND('[14]Mapa final'!$Y$41="Alta",'[14]Mapa final'!$AA$41="Menor"),CONCATENATE("R6C",'[14]Mapa final'!$O$41),"")</f>
        <v/>
      </c>
      <c r="Q21" s="859" t="str">
        <f>IF(AND('[14]Mapa final'!$Y$42="Alta",'[14]Mapa final'!$AA$42="Menor"),CONCATENATE("R6C",'[14]Mapa final'!$O$42),"")</f>
        <v/>
      </c>
      <c r="R21" s="859" t="str">
        <f>IF(AND('[14]Mapa final'!$Y$43="Alta",'[14]Mapa final'!$AA$43="Menor"),CONCATENATE("R6C",'[14]Mapa final'!$O$43),"")</f>
        <v/>
      </c>
      <c r="S21" s="859" t="str">
        <f>IF(AND('[14]Mapa final'!$Y$44="Alta",'[14]Mapa final'!$AA$44="Menor"),CONCATENATE("R6C",'[14]Mapa final'!$O$44),"")</f>
        <v/>
      </c>
      <c r="T21" s="859" t="str">
        <f>IF(AND('[14]Mapa final'!$Y$45="Alta",'[14]Mapa final'!$AA$45="Menor"),CONCATENATE("R6C",'[14]Mapa final'!$O$45),"")</f>
        <v/>
      </c>
      <c r="U21" s="860" t="str">
        <f>IF(AND('[14]Mapa final'!$Y$46="Alta",'[14]Mapa final'!$AA$46="Menor"),CONCATENATE("R6C",'[14]Mapa final'!$O$46),"")</f>
        <v/>
      </c>
      <c r="V21" s="843" t="str">
        <f>IF(AND('[14]Mapa final'!$Y$41="Alta",'[14]Mapa final'!$AA$41="Moderado"),CONCATENATE("R6C",'[14]Mapa final'!$O$41),"")</f>
        <v/>
      </c>
      <c r="W21" s="844" t="str">
        <f>IF(AND('[14]Mapa final'!$Y$42="Alta",'[14]Mapa final'!$AA$42="Moderado"),CONCATENATE("R6C",'[14]Mapa final'!$O$42),"")</f>
        <v/>
      </c>
      <c r="X21" s="844" t="str">
        <f>IF(AND('[14]Mapa final'!$Y$43="Alta",'[14]Mapa final'!$AA$43="Moderado"),CONCATENATE("R6C",'[14]Mapa final'!$O$43),"")</f>
        <v/>
      </c>
      <c r="Y21" s="844" t="str">
        <f>IF(AND('[14]Mapa final'!$Y$44="Alta",'[14]Mapa final'!$AA$44="Moderado"),CONCATENATE("R6C",'[14]Mapa final'!$O$44),"")</f>
        <v/>
      </c>
      <c r="Z21" s="844" t="str">
        <f>IF(AND('[14]Mapa final'!$Y$45="Alta",'[14]Mapa final'!$AA$45="Moderado"),CONCATENATE("R6C",'[14]Mapa final'!$O$45),"")</f>
        <v/>
      </c>
      <c r="AA21" s="845" t="str">
        <f>IF(AND('[14]Mapa final'!$Y$46="Alta",'[14]Mapa final'!$AA$46="Moderado"),CONCATENATE("R6C",'[14]Mapa final'!$O$46),"")</f>
        <v/>
      </c>
      <c r="AB21" s="843" t="str">
        <f>IF(AND('[14]Mapa final'!$Y$41="Alta",'[14]Mapa final'!$AA$41="Mayor"),CONCATENATE("R6C",'[14]Mapa final'!$O$41),"")</f>
        <v/>
      </c>
      <c r="AC21" s="844" t="str">
        <f>IF(AND('[14]Mapa final'!$Y$42="Alta",'[14]Mapa final'!$AA$42="Mayor"),CONCATENATE("R6C",'[14]Mapa final'!$O$42),"")</f>
        <v/>
      </c>
      <c r="AD21" s="844" t="str">
        <f>IF(AND('[14]Mapa final'!$Y$43="Alta",'[14]Mapa final'!$AA$43="Mayor"),CONCATENATE("R6C",'[14]Mapa final'!$O$43),"")</f>
        <v/>
      </c>
      <c r="AE21" s="844" t="str">
        <f>IF(AND('[14]Mapa final'!$Y$44="Alta",'[14]Mapa final'!$AA$44="Mayor"),CONCATENATE("R6C",'[14]Mapa final'!$O$44),"")</f>
        <v/>
      </c>
      <c r="AF21" s="844" t="str">
        <f>IF(AND('[14]Mapa final'!$Y$45="Alta",'[14]Mapa final'!$AA$45="Mayor"),CONCATENATE("R6C",'[14]Mapa final'!$O$45),"")</f>
        <v/>
      </c>
      <c r="AG21" s="845" t="str">
        <f>IF(AND('[14]Mapa final'!$Y$46="Alta",'[14]Mapa final'!$AA$46="Mayor"),CONCATENATE("R6C",'[14]Mapa final'!$O$46),"")</f>
        <v/>
      </c>
      <c r="AH21" s="846" t="str">
        <f>IF(AND('[14]Mapa final'!$Y$41="Alta",'[14]Mapa final'!$AA$41="Catastrófico"),CONCATENATE("R6C",'[14]Mapa final'!$O$41),"")</f>
        <v/>
      </c>
      <c r="AI21" s="847" t="str">
        <f>IF(AND('[14]Mapa final'!$Y$42="Alta",'[14]Mapa final'!$AA$42="Catastrófico"),CONCATENATE("R6C",'[14]Mapa final'!$O$42),"")</f>
        <v/>
      </c>
      <c r="AJ21" s="847" t="str">
        <f>IF(AND('[14]Mapa final'!$Y$43="Alta",'[14]Mapa final'!$AA$43="Catastrófico"),CONCATENATE("R6C",'[14]Mapa final'!$O$43),"")</f>
        <v/>
      </c>
      <c r="AK21" s="847" t="str">
        <f>IF(AND('[14]Mapa final'!$Y$44="Alta",'[14]Mapa final'!$AA$44="Catastrófico"),CONCATENATE("R6C",'[14]Mapa final'!$O$44),"")</f>
        <v/>
      </c>
      <c r="AL21" s="847" t="str">
        <f>IF(AND('[14]Mapa final'!$Y$45="Alta",'[14]Mapa final'!$AA$45="Catastrófico"),CONCATENATE("R6C",'[14]Mapa final'!$O$45),"")</f>
        <v/>
      </c>
      <c r="AM21" s="848" t="str">
        <f>IF(AND('[14]Mapa final'!$Y$46="Alta",'[14]Mapa final'!$AA$46="Catastrófico"),CONCATENATE("R6C",'[14]Mapa final'!$O$46),"")</f>
        <v/>
      </c>
      <c r="AN21" s="835"/>
      <c r="AO21" s="2079"/>
      <c r="AP21" s="2080"/>
      <c r="AQ21" s="2080"/>
      <c r="AR21" s="2080"/>
      <c r="AS21" s="2080"/>
      <c r="AT21" s="2081"/>
      <c r="AU21" s="835"/>
      <c r="AV21" s="835"/>
      <c r="AW21" s="835"/>
      <c r="AX21" s="835"/>
      <c r="AY21" s="835"/>
      <c r="AZ21" s="835"/>
      <c r="BA21" s="835"/>
      <c r="BB21" s="835"/>
      <c r="BC21" s="835"/>
      <c r="BD21" s="835"/>
      <c r="BE21" s="835"/>
      <c r="BF21" s="835"/>
      <c r="BG21" s="835"/>
      <c r="BH21" s="835"/>
      <c r="BI21" s="835"/>
      <c r="BJ21" s="835"/>
      <c r="BK21" s="835"/>
      <c r="BL21" s="835"/>
      <c r="BM21" s="835"/>
      <c r="BN21" s="835"/>
      <c r="BO21" s="835"/>
      <c r="BP21" s="835"/>
      <c r="BQ21" s="835"/>
      <c r="BR21" s="835"/>
      <c r="BS21" s="835"/>
      <c r="BT21" s="835"/>
      <c r="BU21" s="835"/>
      <c r="BV21" s="835"/>
      <c r="BW21" s="835"/>
      <c r="BX21" s="835"/>
    </row>
    <row r="22" spans="1:76" ht="15" customHeight="1" x14ac:dyDescent="0.25">
      <c r="A22" s="835"/>
      <c r="B22" s="2055"/>
      <c r="C22" s="2055"/>
      <c r="D22" s="2056"/>
      <c r="E22" s="2060"/>
      <c r="F22" s="2061"/>
      <c r="G22" s="2061"/>
      <c r="H22" s="2061"/>
      <c r="I22" s="2061"/>
      <c r="J22" s="858" t="str">
        <f>IF(AND('[14]Mapa final'!$Y$47="Alta",'[14]Mapa final'!$AA$47="Leve"),CONCATENATE("R7C",'[14]Mapa final'!$O$47),"")</f>
        <v/>
      </c>
      <c r="K22" s="859" t="str">
        <f>IF(AND('[14]Mapa final'!$Y$48="Alta",'[14]Mapa final'!$AA$48="Leve"),CONCATENATE("R7C",'[14]Mapa final'!$O$48),"")</f>
        <v/>
      </c>
      <c r="L22" s="859" t="str">
        <f>IF(AND('[14]Mapa final'!$Y$49="Alta",'[14]Mapa final'!$AA$49="Leve"),CONCATENATE("R7C",'[14]Mapa final'!$O$49),"")</f>
        <v/>
      </c>
      <c r="M22" s="859" t="str">
        <f>IF(AND('[14]Mapa final'!$Y$50="Alta",'[14]Mapa final'!$AA$50="Leve"),CONCATENATE("R7C",'[14]Mapa final'!$O$50),"")</f>
        <v/>
      </c>
      <c r="N22" s="859" t="str">
        <f>IF(AND('[14]Mapa final'!$Y$51="Alta",'[14]Mapa final'!$AA$51="Leve"),CONCATENATE("R7C",'[14]Mapa final'!$O$51),"")</f>
        <v/>
      </c>
      <c r="O22" s="860" t="str">
        <f>IF(AND('[14]Mapa final'!$Y$52="Alta",'[14]Mapa final'!$AA$52="Leve"),CONCATENATE("R7C",'[14]Mapa final'!$O$52),"")</f>
        <v/>
      </c>
      <c r="P22" s="858" t="str">
        <f>IF(AND('[14]Mapa final'!$Y$47="Alta",'[14]Mapa final'!$AA$47="Menor"),CONCATENATE("R7C",'[14]Mapa final'!$O$47),"")</f>
        <v/>
      </c>
      <c r="Q22" s="859" t="str">
        <f>IF(AND('[14]Mapa final'!$Y$48="Alta",'[14]Mapa final'!$AA$48="Menor"),CONCATENATE("R7C",'[14]Mapa final'!$O$48),"")</f>
        <v/>
      </c>
      <c r="R22" s="859" t="str">
        <f>IF(AND('[14]Mapa final'!$Y$49="Alta",'[14]Mapa final'!$AA$49="Menor"),CONCATENATE("R7C",'[14]Mapa final'!$O$49),"")</f>
        <v/>
      </c>
      <c r="S22" s="859" t="str">
        <f>IF(AND('[14]Mapa final'!$Y$50="Alta",'[14]Mapa final'!$AA$50="Menor"),CONCATENATE("R7C",'[14]Mapa final'!$O$50),"")</f>
        <v/>
      </c>
      <c r="T22" s="859" t="str">
        <f>IF(AND('[14]Mapa final'!$Y$51="Alta",'[14]Mapa final'!$AA$51="Menor"),CONCATENATE("R7C",'[14]Mapa final'!$O$51),"")</f>
        <v/>
      </c>
      <c r="U22" s="860" t="str">
        <f>IF(AND('[14]Mapa final'!$Y$52="Alta",'[14]Mapa final'!$AA$52="Menor"),CONCATENATE("R7C",'[14]Mapa final'!$O$52),"")</f>
        <v/>
      </c>
      <c r="V22" s="843" t="str">
        <f>IF(AND('[14]Mapa final'!$Y$47="Alta",'[14]Mapa final'!$AA$47="Moderado"),CONCATENATE("R7C",'[14]Mapa final'!$O$47),"")</f>
        <v/>
      </c>
      <c r="W22" s="844" t="str">
        <f>IF(AND('[14]Mapa final'!$Y$48="Alta",'[14]Mapa final'!$AA$48="Moderado"),CONCATENATE("R7C",'[14]Mapa final'!$O$48),"")</f>
        <v/>
      </c>
      <c r="X22" s="844" t="str">
        <f>IF(AND('[14]Mapa final'!$Y$49="Alta",'[14]Mapa final'!$AA$49="Moderado"),CONCATENATE("R7C",'[14]Mapa final'!$O$49),"")</f>
        <v/>
      </c>
      <c r="Y22" s="844" t="str">
        <f>IF(AND('[14]Mapa final'!$Y$50="Alta",'[14]Mapa final'!$AA$50="Moderado"),CONCATENATE("R7C",'[14]Mapa final'!$O$50),"")</f>
        <v/>
      </c>
      <c r="Z22" s="844" t="str">
        <f>IF(AND('[14]Mapa final'!$Y$51="Alta",'[14]Mapa final'!$AA$51="Moderado"),CONCATENATE("R7C",'[14]Mapa final'!$O$51),"")</f>
        <v/>
      </c>
      <c r="AA22" s="845" t="str">
        <f>IF(AND('[14]Mapa final'!$Y$52="Alta",'[14]Mapa final'!$AA$52="Moderado"),CONCATENATE("R7C",'[14]Mapa final'!$O$52),"")</f>
        <v/>
      </c>
      <c r="AB22" s="843" t="str">
        <f>IF(AND('[14]Mapa final'!$Y$47="Alta",'[14]Mapa final'!$AA$47="Mayor"),CONCATENATE("R7C",'[14]Mapa final'!$O$47),"")</f>
        <v/>
      </c>
      <c r="AC22" s="844" t="str">
        <f>IF(AND('[14]Mapa final'!$Y$48="Alta",'[14]Mapa final'!$AA$48="Mayor"),CONCATENATE("R7C",'[14]Mapa final'!$O$48),"")</f>
        <v/>
      </c>
      <c r="AD22" s="844" t="str">
        <f>IF(AND('[14]Mapa final'!$Y$49="Alta",'[14]Mapa final'!$AA$49="Mayor"),CONCATENATE("R7C",'[14]Mapa final'!$O$49),"")</f>
        <v/>
      </c>
      <c r="AE22" s="844" t="str">
        <f>IF(AND('[14]Mapa final'!$Y$50="Alta",'[14]Mapa final'!$AA$50="Mayor"),CONCATENATE("R7C",'[14]Mapa final'!$O$50),"")</f>
        <v/>
      </c>
      <c r="AF22" s="844" t="str">
        <f>IF(AND('[14]Mapa final'!$Y$51="Alta",'[14]Mapa final'!$AA$51="Mayor"),CONCATENATE("R7C",'[14]Mapa final'!$O$51),"")</f>
        <v/>
      </c>
      <c r="AG22" s="845" t="str">
        <f>IF(AND('[14]Mapa final'!$Y$52="Alta",'[14]Mapa final'!$AA$52="Mayor"),CONCATENATE("R7C",'[14]Mapa final'!$O$52),"")</f>
        <v/>
      </c>
      <c r="AH22" s="846" t="str">
        <f>IF(AND('[14]Mapa final'!$Y$47="Alta",'[14]Mapa final'!$AA$47="Catastrófico"),CONCATENATE("R7C",'[14]Mapa final'!$O$47),"")</f>
        <v/>
      </c>
      <c r="AI22" s="847" t="str">
        <f>IF(AND('[14]Mapa final'!$Y$48="Alta",'[14]Mapa final'!$AA$48="Catastrófico"),CONCATENATE("R7C",'[14]Mapa final'!$O$48),"")</f>
        <v/>
      </c>
      <c r="AJ22" s="847" t="str">
        <f>IF(AND('[14]Mapa final'!$Y$49="Alta",'[14]Mapa final'!$AA$49="Catastrófico"),CONCATENATE("R7C",'[14]Mapa final'!$O$49),"")</f>
        <v/>
      </c>
      <c r="AK22" s="847" t="str">
        <f>IF(AND('[14]Mapa final'!$Y$50="Alta",'[14]Mapa final'!$AA$50="Catastrófico"),CONCATENATE("R7C",'[14]Mapa final'!$O$50),"")</f>
        <v/>
      </c>
      <c r="AL22" s="847" t="str">
        <f>IF(AND('[14]Mapa final'!$Y$51="Alta",'[14]Mapa final'!$AA$51="Catastrófico"),CONCATENATE("R7C",'[14]Mapa final'!$O$51),"")</f>
        <v/>
      </c>
      <c r="AM22" s="848" t="str">
        <f>IF(AND('[14]Mapa final'!$Y$52="Alta",'[14]Mapa final'!$AA$52="Catastrófico"),CONCATENATE("R7C",'[14]Mapa final'!$O$52),"")</f>
        <v/>
      </c>
      <c r="AN22" s="835"/>
      <c r="AO22" s="2079"/>
      <c r="AP22" s="2080"/>
      <c r="AQ22" s="2080"/>
      <c r="AR22" s="2080"/>
      <c r="AS22" s="2080"/>
      <c r="AT22" s="2081"/>
      <c r="AU22" s="835"/>
      <c r="AV22" s="835"/>
      <c r="AW22" s="835"/>
      <c r="AX22" s="835"/>
      <c r="AY22" s="835"/>
      <c r="AZ22" s="835"/>
      <c r="BA22" s="835"/>
      <c r="BB22" s="835"/>
      <c r="BC22" s="835"/>
      <c r="BD22" s="835"/>
      <c r="BE22" s="835"/>
      <c r="BF22" s="835"/>
      <c r="BG22" s="835"/>
      <c r="BH22" s="835"/>
      <c r="BI22" s="835"/>
      <c r="BJ22" s="835"/>
      <c r="BK22" s="835"/>
      <c r="BL22" s="835"/>
      <c r="BM22" s="835"/>
      <c r="BN22" s="835"/>
      <c r="BO22" s="835"/>
      <c r="BP22" s="835"/>
      <c r="BQ22" s="835"/>
      <c r="BR22" s="835"/>
      <c r="BS22" s="835"/>
      <c r="BT22" s="835"/>
      <c r="BU22" s="835"/>
      <c r="BV22" s="835"/>
      <c r="BW22" s="835"/>
      <c r="BX22" s="835"/>
    </row>
    <row r="23" spans="1:76" ht="15" customHeight="1" x14ac:dyDescent="0.25">
      <c r="A23" s="835"/>
      <c r="B23" s="2055"/>
      <c r="C23" s="2055"/>
      <c r="D23" s="2056"/>
      <c r="E23" s="2060"/>
      <c r="F23" s="2061"/>
      <c r="G23" s="2061"/>
      <c r="H23" s="2061"/>
      <c r="I23" s="2061"/>
      <c r="J23" s="858" t="str">
        <f>IF(AND('[14]Mapa final'!$Y$53="Alta",'[14]Mapa final'!$AA$53="Leve"),CONCATENATE("R8C",'[14]Mapa final'!$O$53),"")</f>
        <v/>
      </c>
      <c r="K23" s="859" t="str">
        <f>IF(AND('[14]Mapa final'!$Y$54="Alta",'[14]Mapa final'!$AA$54="Leve"),CONCATENATE("R8C",'[14]Mapa final'!$O$54),"")</f>
        <v/>
      </c>
      <c r="L23" s="859" t="str">
        <f>IF(AND('[14]Mapa final'!$Y$55="Alta",'[14]Mapa final'!$AA$55="Leve"),CONCATENATE("R8C",'[14]Mapa final'!$O$55),"")</f>
        <v/>
      </c>
      <c r="M23" s="859" t="str">
        <f>IF(AND('[14]Mapa final'!$Y$56="Alta",'[14]Mapa final'!$AA$56="Leve"),CONCATENATE("R8C",'[14]Mapa final'!$O$56),"")</f>
        <v/>
      </c>
      <c r="N23" s="859" t="str">
        <f>IF(AND('[14]Mapa final'!$Y$57="Alta",'[14]Mapa final'!$AA$57="Leve"),CONCATENATE("R8C",'[14]Mapa final'!$O$57),"")</f>
        <v/>
      </c>
      <c r="O23" s="860" t="str">
        <f>IF(AND('[14]Mapa final'!$Y$58="Alta",'[14]Mapa final'!$AA$58="Leve"),CONCATENATE("R8C",'[14]Mapa final'!$O$58),"")</f>
        <v/>
      </c>
      <c r="P23" s="858" t="str">
        <f>IF(AND('[14]Mapa final'!$Y$53="Alta",'[14]Mapa final'!$AA$53="Menor"),CONCATENATE("R8C",'[14]Mapa final'!$O$53),"")</f>
        <v/>
      </c>
      <c r="Q23" s="859" t="str">
        <f>IF(AND('[14]Mapa final'!$Y$54="Alta",'[14]Mapa final'!$AA$54="Menor"),CONCATENATE("R8C",'[14]Mapa final'!$O$54),"")</f>
        <v/>
      </c>
      <c r="R23" s="859" t="str">
        <f>IF(AND('[14]Mapa final'!$Y$55="Alta",'[14]Mapa final'!$AA$55="Menor"),CONCATENATE("R8C",'[14]Mapa final'!$O$55),"")</f>
        <v/>
      </c>
      <c r="S23" s="859" t="str">
        <f>IF(AND('[14]Mapa final'!$Y$56="Alta",'[14]Mapa final'!$AA$56="Menor"),CONCATENATE("R8C",'[14]Mapa final'!$O$56),"")</f>
        <v/>
      </c>
      <c r="T23" s="859" t="str">
        <f>IF(AND('[14]Mapa final'!$Y$57="Alta",'[14]Mapa final'!$AA$57="Menor"),CONCATENATE("R8C",'[14]Mapa final'!$O$57),"")</f>
        <v/>
      </c>
      <c r="U23" s="860" t="str">
        <f>IF(AND('[14]Mapa final'!$Y$58="Alta",'[14]Mapa final'!$AA$58="Menor"),CONCATENATE("R8C",'[14]Mapa final'!$O$58),"")</f>
        <v/>
      </c>
      <c r="V23" s="843" t="str">
        <f>IF(AND('[14]Mapa final'!$Y$53="Alta",'[14]Mapa final'!$AA$53="Moderado"),CONCATENATE("R8C",'[14]Mapa final'!$O$53),"")</f>
        <v/>
      </c>
      <c r="W23" s="844" t="str">
        <f>IF(AND('[14]Mapa final'!$Y$54="Alta",'[14]Mapa final'!$AA$54="Moderado"),CONCATENATE("R8C",'[14]Mapa final'!$O$54),"")</f>
        <v/>
      </c>
      <c r="X23" s="844" t="str">
        <f>IF(AND('[14]Mapa final'!$Y$55="Alta",'[14]Mapa final'!$AA$55="Moderado"),CONCATENATE("R8C",'[14]Mapa final'!$O$55),"")</f>
        <v/>
      </c>
      <c r="Y23" s="844" t="str">
        <f>IF(AND('[14]Mapa final'!$Y$56="Alta",'[14]Mapa final'!$AA$56="Moderado"),CONCATENATE("R8C",'[14]Mapa final'!$O$56),"")</f>
        <v/>
      </c>
      <c r="Z23" s="844" t="str">
        <f>IF(AND('[14]Mapa final'!$Y$57="Alta",'[14]Mapa final'!$AA$57="Moderado"),CONCATENATE("R8C",'[14]Mapa final'!$O$57),"")</f>
        <v/>
      </c>
      <c r="AA23" s="845" t="str">
        <f>IF(AND('[14]Mapa final'!$Y$58="Alta",'[14]Mapa final'!$AA$58="Moderado"),CONCATENATE("R8C",'[14]Mapa final'!$O$58),"")</f>
        <v/>
      </c>
      <c r="AB23" s="843" t="str">
        <f>IF(AND('[14]Mapa final'!$Y$53="Alta",'[14]Mapa final'!$AA$53="Mayor"),CONCATENATE("R8C",'[14]Mapa final'!$O$53),"")</f>
        <v/>
      </c>
      <c r="AC23" s="844" t="str">
        <f>IF(AND('[14]Mapa final'!$Y$54="Alta",'[14]Mapa final'!$AA$54="Mayor"),CONCATENATE("R8C",'[14]Mapa final'!$O$54),"")</f>
        <v/>
      </c>
      <c r="AD23" s="844" t="str">
        <f>IF(AND('[14]Mapa final'!$Y$55="Alta",'[14]Mapa final'!$AA$55="Mayor"),CONCATENATE("R8C",'[14]Mapa final'!$O$55),"")</f>
        <v/>
      </c>
      <c r="AE23" s="844" t="str">
        <f>IF(AND('[14]Mapa final'!$Y$56="Alta",'[14]Mapa final'!$AA$56="Mayor"),CONCATENATE("R8C",'[14]Mapa final'!$O$56),"")</f>
        <v/>
      </c>
      <c r="AF23" s="844" t="str">
        <f>IF(AND('[14]Mapa final'!$Y$57="Alta",'[14]Mapa final'!$AA$57="Mayor"),CONCATENATE("R8C",'[14]Mapa final'!$O$57),"")</f>
        <v/>
      </c>
      <c r="AG23" s="845" t="str">
        <f>IF(AND('[14]Mapa final'!$Y$58="Alta",'[14]Mapa final'!$AA$58="Mayor"),CONCATENATE("R8C",'[14]Mapa final'!$O$58),"")</f>
        <v/>
      </c>
      <c r="AH23" s="846" t="str">
        <f>IF(AND('[14]Mapa final'!$Y$53="Alta",'[14]Mapa final'!$AA$53="Catastrófico"),CONCATENATE("R8C",'[14]Mapa final'!$O$53),"")</f>
        <v/>
      </c>
      <c r="AI23" s="847" t="str">
        <f>IF(AND('[14]Mapa final'!$Y$54="Alta",'[14]Mapa final'!$AA$54="Catastrófico"),CONCATENATE("R8C",'[14]Mapa final'!$O$54),"")</f>
        <v/>
      </c>
      <c r="AJ23" s="847" t="str">
        <f>IF(AND('[14]Mapa final'!$Y$55="Alta",'[14]Mapa final'!$AA$55="Catastrófico"),CONCATENATE("R8C",'[14]Mapa final'!$O$55),"")</f>
        <v/>
      </c>
      <c r="AK23" s="847" t="str">
        <f>IF(AND('[14]Mapa final'!$Y$56="Alta",'[14]Mapa final'!$AA$56="Catastrófico"),CONCATENATE("R8C",'[14]Mapa final'!$O$56),"")</f>
        <v/>
      </c>
      <c r="AL23" s="847" t="str">
        <f>IF(AND('[14]Mapa final'!$Y$57="Alta",'[14]Mapa final'!$AA$57="Catastrófico"),CONCATENATE("R8C",'[14]Mapa final'!$O$57),"")</f>
        <v/>
      </c>
      <c r="AM23" s="848" t="str">
        <f>IF(AND('[14]Mapa final'!$Y$58="Alta",'[14]Mapa final'!$AA$58="Catastrófico"),CONCATENATE("R8C",'[14]Mapa final'!$O$58),"")</f>
        <v/>
      </c>
      <c r="AN23" s="835"/>
      <c r="AO23" s="2079"/>
      <c r="AP23" s="2080"/>
      <c r="AQ23" s="2080"/>
      <c r="AR23" s="2080"/>
      <c r="AS23" s="2080"/>
      <c r="AT23" s="2081"/>
      <c r="AU23" s="835"/>
      <c r="AV23" s="835"/>
      <c r="AW23" s="835"/>
      <c r="AX23" s="835"/>
      <c r="AY23" s="835"/>
      <c r="AZ23" s="835"/>
      <c r="BA23" s="835"/>
      <c r="BB23" s="835"/>
      <c r="BC23" s="835"/>
      <c r="BD23" s="835"/>
      <c r="BE23" s="835"/>
      <c r="BF23" s="835"/>
      <c r="BG23" s="835"/>
      <c r="BH23" s="835"/>
      <c r="BI23" s="835"/>
      <c r="BJ23" s="835"/>
      <c r="BK23" s="835"/>
      <c r="BL23" s="835"/>
      <c r="BM23" s="835"/>
      <c r="BN23" s="835"/>
      <c r="BO23" s="835"/>
      <c r="BP23" s="835"/>
      <c r="BQ23" s="835"/>
      <c r="BR23" s="835"/>
      <c r="BS23" s="835"/>
      <c r="BT23" s="835"/>
      <c r="BU23" s="835"/>
      <c r="BV23" s="835"/>
      <c r="BW23" s="835"/>
      <c r="BX23" s="835"/>
    </row>
    <row r="24" spans="1:76" ht="15" customHeight="1" x14ac:dyDescent="0.25">
      <c r="A24" s="835"/>
      <c r="B24" s="2055"/>
      <c r="C24" s="2055"/>
      <c r="D24" s="2056"/>
      <c r="E24" s="2060"/>
      <c r="F24" s="2061"/>
      <c r="G24" s="2061"/>
      <c r="H24" s="2061"/>
      <c r="I24" s="2061"/>
      <c r="J24" s="858" t="str">
        <f>IF(AND('[14]Mapa final'!$Y$59="Alta",'[14]Mapa final'!$AA$59="Leve"),CONCATENATE("R9C",'[14]Mapa final'!$O$59),"")</f>
        <v/>
      </c>
      <c r="K24" s="859" t="str">
        <f>IF(AND('[14]Mapa final'!$Y$60="Alta",'[14]Mapa final'!$AA$60="Leve"),CONCATENATE("R9C",'[14]Mapa final'!$O$60),"")</f>
        <v/>
      </c>
      <c r="L24" s="859" t="str">
        <f>IF(AND('[14]Mapa final'!$Y$61="Alta",'[14]Mapa final'!$AA$61="Leve"),CONCATENATE("R9C",'[14]Mapa final'!$O$61),"")</f>
        <v/>
      </c>
      <c r="M24" s="859" t="str">
        <f>IF(AND('[14]Mapa final'!$Y$62="Alta",'[14]Mapa final'!$AA$62="Leve"),CONCATENATE("R9C",'[14]Mapa final'!$O$62),"")</f>
        <v/>
      </c>
      <c r="N24" s="859" t="str">
        <f>IF(AND('[14]Mapa final'!$Y$63="Alta",'[14]Mapa final'!$AA$63="Leve"),CONCATENATE("R9C",'[14]Mapa final'!$O$63),"")</f>
        <v/>
      </c>
      <c r="O24" s="860" t="str">
        <f>IF(AND('[14]Mapa final'!$Y$64="Alta",'[14]Mapa final'!$AA$64="Leve"),CONCATENATE("R9C",'[14]Mapa final'!$O$64),"")</f>
        <v/>
      </c>
      <c r="P24" s="858" t="str">
        <f>IF(AND('[14]Mapa final'!$Y$59="Alta",'[14]Mapa final'!$AA$59="Menor"),CONCATENATE("R9C",'[14]Mapa final'!$O$59),"")</f>
        <v/>
      </c>
      <c r="Q24" s="859" t="str">
        <f>IF(AND('[14]Mapa final'!$Y$60="Alta",'[14]Mapa final'!$AA$60="Menor"),CONCATENATE("R9C",'[14]Mapa final'!$O$60),"")</f>
        <v/>
      </c>
      <c r="R24" s="859" t="str">
        <f>IF(AND('[14]Mapa final'!$Y$61="Alta",'[14]Mapa final'!$AA$61="Menor"),CONCATENATE("R9C",'[14]Mapa final'!$O$61),"")</f>
        <v/>
      </c>
      <c r="S24" s="859" t="str">
        <f>IF(AND('[14]Mapa final'!$Y$62="Alta",'[14]Mapa final'!$AA$62="Menor"),CONCATENATE("R9C",'[14]Mapa final'!$O$62),"")</f>
        <v/>
      </c>
      <c r="T24" s="859" t="str">
        <f>IF(AND('[14]Mapa final'!$Y$63="Alta",'[14]Mapa final'!$AA$63="Menor"),CONCATENATE("R9C",'[14]Mapa final'!$O$63),"")</f>
        <v/>
      </c>
      <c r="U24" s="860" t="str">
        <f>IF(AND('[14]Mapa final'!$Y$64="Alta",'[14]Mapa final'!$AA$64="Menor"),CONCATENATE("R9C",'[14]Mapa final'!$O$64),"")</f>
        <v/>
      </c>
      <c r="V24" s="843" t="str">
        <f>IF(AND('[14]Mapa final'!$Y$59="Alta",'[14]Mapa final'!$AA$59="Moderado"),CONCATENATE("R9C",'[14]Mapa final'!$O$59),"")</f>
        <v/>
      </c>
      <c r="W24" s="844" t="str">
        <f>IF(AND('[14]Mapa final'!$Y$60="Alta",'[14]Mapa final'!$AA$60="Moderado"),CONCATENATE("R9C",'[14]Mapa final'!$O$60),"")</f>
        <v/>
      </c>
      <c r="X24" s="844" t="str">
        <f>IF(AND('[14]Mapa final'!$Y$61="Alta",'[14]Mapa final'!$AA$61="Moderado"),CONCATENATE("R9C",'[14]Mapa final'!$O$61),"")</f>
        <v/>
      </c>
      <c r="Y24" s="844" t="str">
        <f>IF(AND('[14]Mapa final'!$Y$62="Alta",'[14]Mapa final'!$AA$62="Moderado"),CONCATENATE("R9C",'[14]Mapa final'!$O$62),"")</f>
        <v/>
      </c>
      <c r="Z24" s="844" t="str">
        <f>IF(AND('[14]Mapa final'!$Y$63="Alta",'[14]Mapa final'!$AA$63="Moderado"),CONCATENATE("R9C",'[14]Mapa final'!$O$63),"")</f>
        <v/>
      </c>
      <c r="AA24" s="845" t="str">
        <f>IF(AND('[14]Mapa final'!$Y$64="Alta",'[14]Mapa final'!$AA$64="Moderado"),CONCATENATE("R9C",'[14]Mapa final'!$O$64),"")</f>
        <v/>
      </c>
      <c r="AB24" s="843" t="str">
        <f>IF(AND('[14]Mapa final'!$Y$59="Alta",'[14]Mapa final'!$AA$59="Mayor"),CONCATENATE("R9C",'[14]Mapa final'!$O$59),"")</f>
        <v/>
      </c>
      <c r="AC24" s="844" t="str">
        <f>IF(AND('[14]Mapa final'!$Y$60="Alta",'[14]Mapa final'!$AA$60="Mayor"),CONCATENATE("R9C",'[14]Mapa final'!$O$60),"")</f>
        <v/>
      </c>
      <c r="AD24" s="844" t="str">
        <f>IF(AND('[14]Mapa final'!$Y$61="Alta",'[14]Mapa final'!$AA$61="Mayor"),CONCATENATE("R9C",'[14]Mapa final'!$O$61),"")</f>
        <v/>
      </c>
      <c r="AE24" s="844" t="str">
        <f>IF(AND('[14]Mapa final'!$Y$62="Alta",'[14]Mapa final'!$AA$62="Mayor"),CONCATENATE("R9C",'[14]Mapa final'!$O$62),"")</f>
        <v/>
      </c>
      <c r="AF24" s="844" t="str">
        <f>IF(AND('[14]Mapa final'!$Y$63="Alta",'[14]Mapa final'!$AA$63="Mayor"),CONCATENATE("R9C",'[14]Mapa final'!$O$63),"")</f>
        <v/>
      </c>
      <c r="AG24" s="845" t="str">
        <f>IF(AND('[14]Mapa final'!$Y$64="Alta",'[14]Mapa final'!$AA$64="Mayor"),CONCATENATE("R9C",'[14]Mapa final'!$O$64),"")</f>
        <v/>
      </c>
      <c r="AH24" s="846" t="str">
        <f>IF(AND('[14]Mapa final'!$Y$59="Alta",'[14]Mapa final'!$AA$59="Catastrófico"),CONCATENATE("R9C",'[14]Mapa final'!$O$59),"")</f>
        <v/>
      </c>
      <c r="AI24" s="847" t="str">
        <f>IF(AND('[14]Mapa final'!$Y$60="Alta",'[14]Mapa final'!$AA$60="Catastrófico"),CONCATENATE("R9C",'[14]Mapa final'!$O$60),"")</f>
        <v/>
      </c>
      <c r="AJ24" s="847" t="str">
        <f>IF(AND('[14]Mapa final'!$Y$61="Alta",'[14]Mapa final'!$AA$61="Catastrófico"),CONCATENATE("R9C",'[14]Mapa final'!$O$61),"")</f>
        <v/>
      </c>
      <c r="AK24" s="847" t="str">
        <f>IF(AND('[14]Mapa final'!$Y$62="Alta",'[14]Mapa final'!$AA$62="Catastrófico"),CONCATENATE("R9C",'[14]Mapa final'!$O$62),"")</f>
        <v/>
      </c>
      <c r="AL24" s="847" t="str">
        <f>IF(AND('[14]Mapa final'!$Y$63="Alta",'[14]Mapa final'!$AA$63="Catastrófico"),CONCATENATE("R9C",'[14]Mapa final'!$O$63),"")</f>
        <v/>
      </c>
      <c r="AM24" s="848" t="str">
        <f>IF(AND('[14]Mapa final'!$Y$64="Alta",'[14]Mapa final'!$AA$64="Catastrófico"),CONCATENATE("R9C",'[14]Mapa final'!$O$64),"")</f>
        <v/>
      </c>
      <c r="AN24" s="835"/>
      <c r="AO24" s="2079"/>
      <c r="AP24" s="2080"/>
      <c r="AQ24" s="2080"/>
      <c r="AR24" s="2080"/>
      <c r="AS24" s="2080"/>
      <c r="AT24" s="2081"/>
      <c r="AU24" s="835"/>
      <c r="AV24" s="835"/>
      <c r="AW24" s="835"/>
      <c r="AX24" s="835"/>
      <c r="AY24" s="835"/>
      <c r="AZ24" s="835"/>
      <c r="BA24" s="835"/>
      <c r="BB24" s="835"/>
      <c r="BC24" s="835"/>
      <c r="BD24" s="835"/>
      <c r="BE24" s="835"/>
      <c r="BF24" s="835"/>
      <c r="BG24" s="835"/>
      <c r="BH24" s="835"/>
      <c r="BI24" s="835"/>
      <c r="BJ24" s="835"/>
      <c r="BK24" s="835"/>
      <c r="BL24" s="835"/>
      <c r="BM24" s="835"/>
      <c r="BN24" s="835"/>
      <c r="BO24" s="835"/>
      <c r="BP24" s="835"/>
      <c r="BQ24" s="835"/>
      <c r="BR24" s="835"/>
      <c r="BS24" s="835"/>
      <c r="BT24" s="835"/>
      <c r="BU24" s="835"/>
      <c r="BV24" s="835"/>
      <c r="BW24" s="835"/>
      <c r="BX24" s="835"/>
    </row>
    <row r="25" spans="1:76" ht="15" customHeight="1" thickBot="1" x14ac:dyDescent="0.3">
      <c r="A25" s="835"/>
      <c r="B25" s="2055"/>
      <c r="C25" s="2055"/>
      <c r="D25" s="2056"/>
      <c r="E25" s="2063"/>
      <c r="F25" s="2064"/>
      <c r="G25" s="2064"/>
      <c r="H25" s="2064"/>
      <c r="I25" s="2064"/>
      <c r="J25" s="861" t="str">
        <f>IF(AND('[14]Mapa final'!$Y$65="Alta",'[14]Mapa final'!$AA$65="Leve"),CONCATENATE("R10C",'[14]Mapa final'!$O$65),"")</f>
        <v/>
      </c>
      <c r="K25" s="862" t="str">
        <f>IF(AND('[14]Mapa final'!$Y$66="Alta",'[14]Mapa final'!$AA$66="Leve"),CONCATENATE("R10C",'[14]Mapa final'!$O$66),"")</f>
        <v/>
      </c>
      <c r="L25" s="862" t="str">
        <f>IF(AND('[14]Mapa final'!$Y$67="Alta",'[14]Mapa final'!$AA$67="Leve"),CONCATENATE("R10C",'[14]Mapa final'!$O$67),"")</f>
        <v/>
      </c>
      <c r="M25" s="862" t="str">
        <f>IF(AND('[14]Mapa final'!$Y$68="Alta",'[14]Mapa final'!$AA$68="Leve"),CONCATENATE("R10C",'[14]Mapa final'!$O$68),"")</f>
        <v/>
      </c>
      <c r="N25" s="862" t="str">
        <f>IF(AND('[14]Mapa final'!$Y$69="Alta",'[14]Mapa final'!$AA$69="Leve"),CONCATENATE("R10C",'[14]Mapa final'!$O$69),"")</f>
        <v/>
      </c>
      <c r="O25" s="863" t="str">
        <f>IF(AND('[14]Mapa final'!$Y$70="Alta",'[14]Mapa final'!$AA$70="Leve"),CONCATENATE("R10C",'[14]Mapa final'!$O$70),"")</f>
        <v/>
      </c>
      <c r="P25" s="861" t="str">
        <f>IF(AND('[14]Mapa final'!$Y$65="Alta",'[14]Mapa final'!$AA$65="Menor"),CONCATENATE("R10C",'[14]Mapa final'!$O$65),"")</f>
        <v/>
      </c>
      <c r="Q25" s="862" t="str">
        <f>IF(AND('[14]Mapa final'!$Y$66="Alta",'[14]Mapa final'!$AA$66="Menor"),CONCATENATE("R10C",'[14]Mapa final'!$O$66),"")</f>
        <v/>
      </c>
      <c r="R25" s="862" t="str">
        <f>IF(AND('[14]Mapa final'!$Y$67="Alta",'[14]Mapa final'!$AA$67="Menor"),CONCATENATE("R10C",'[14]Mapa final'!$O$67),"")</f>
        <v/>
      </c>
      <c r="S25" s="862" t="str">
        <f>IF(AND('[14]Mapa final'!$Y$68="Alta",'[14]Mapa final'!$AA$68="Menor"),CONCATENATE("R10C",'[14]Mapa final'!$O$68),"")</f>
        <v/>
      </c>
      <c r="T25" s="862" t="str">
        <f>IF(AND('[14]Mapa final'!$Y$69="Alta",'[14]Mapa final'!$AA$69="Menor"),CONCATENATE("R10C",'[14]Mapa final'!$O$69),"")</f>
        <v/>
      </c>
      <c r="U25" s="863" t="str">
        <f>IF(AND('[14]Mapa final'!$Y$70="Alta",'[14]Mapa final'!$AA$70="Menor"),CONCATENATE("R10C",'[14]Mapa final'!$O$70),"")</f>
        <v/>
      </c>
      <c r="V25" s="849" t="str">
        <f>IF(AND('[14]Mapa final'!$Y$65="Alta",'[14]Mapa final'!$AA$65="Moderado"),CONCATENATE("R10C",'[14]Mapa final'!$O$65),"")</f>
        <v/>
      </c>
      <c r="W25" s="850" t="str">
        <f>IF(AND('[14]Mapa final'!$Y$66="Alta",'[14]Mapa final'!$AA$66="Moderado"),CONCATENATE("R10C",'[14]Mapa final'!$O$66),"")</f>
        <v/>
      </c>
      <c r="X25" s="850" t="str">
        <f>IF(AND('[14]Mapa final'!$Y$67="Alta",'[14]Mapa final'!$AA$67="Moderado"),CONCATENATE("R10C",'[14]Mapa final'!$O$67),"")</f>
        <v/>
      </c>
      <c r="Y25" s="850" t="str">
        <f>IF(AND('[14]Mapa final'!$Y$68="Alta",'[14]Mapa final'!$AA$68="Moderado"),CONCATENATE("R10C",'[14]Mapa final'!$O$68),"")</f>
        <v/>
      </c>
      <c r="Z25" s="850" t="str">
        <f>IF(AND('[14]Mapa final'!$Y$69="Alta",'[14]Mapa final'!$AA$69="Moderado"),CONCATENATE("R10C",'[14]Mapa final'!$O$69),"")</f>
        <v/>
      </c>
      <c r="AA25" s="851" t="str">
        <f>IF(AND('[14]Mapa final'!$Y$70="Alta",'[14]Mapa final'!$AA$70="Moderado"),CONCATENATE("R10C",'[14]Mapa final'!$O$70),"")</f>
        <v/>
      </c>
      <c r="AB25" s="849" t="str">
        <f>IF(AND('[14]Mapa final'!$Y$65="Alta",'[14]Mapa final'!$AA$65="Mayor"),CONCATENATE("R10C",'[14]Mapa final'!$O$65),"")</f>
        <v/>
      </c>
      <c r="AC25" s="850" t="str">
        <f>IF(AND('[14]Mapa final'!$Y$66="Alta",'[14]Mapa final'!$AA$66="Mayor"),CONCATENATE("R10C",'[14]Mapa final'!$O$66),"")</f>
        <v/>
      </c>
      <c r="AD25" s="850" t="str">
        <f>IF(AND('[14]Mapa final'!$Y$67="Alta",'[14]Mapa final'!$AA$67="Mayor"),CONCATENATE("R10C",'[14]Mapa final'!$O$67),"")</f>
        <v/>
      </c>
      <c r="AE25" s="850" t="str">
        <f>IF(AND('[14]Mapa final'!$Y$68="Alta",'[14]Mapa final'!$AA$68="Mayor"),CONCATENATE("R10C",'[14]Mapa final'!$O$68),"")</f>
        <v/>
      </c>
      <c r="AF25" s="850" t="str">
        <f>IF(AND('[14]Mapa final'!$Y$69="Alta",'[14]Mapa final'!$AA$69="Mayor"),CONCATENATE("R10C",'[14]Mapa final'!$O$69),"")</f>
        <v/>
      </c>
      <c r="AG25" s="851" t="str">
        <f>IF(AND('[14]Mapa final'!$Y$70="Alta",'[14]Mapa final'!$AA$70="Mayor"),CONCATENATE("R10C",'[14]Mapa final'!$O$70),"")</f>
        <v/>
      </c>
      <c r="AH25" s="852" t="str">
        <f>IF(AND('[14]Mapa final'!$Y$65="Alta",'[14]Mapa final'!$AA$65="Catastrófico"),CONCATENATE("R10C",'[14]Mapa final'!$O$65),"")</f>
        <v/>
      </c>
      <c r="AI25" s="853" t="str">
        <f>IF(AND('[14]Mapa final'!$Y$66="Alta",'[14]Mapa final'!$AA$66="Catastrófico"),CONCATENATE("R10C",'[14]Mapa final'!$O$66),"")</f>
        <v/>
      </c>
      <c r="AJ25" s="853" t="str">
        <f>IF(AND('[14]Mapa final'!$Y$67="Alta",'[14]Mapa final'!$AA$67="Catastrófico"),CONCATENATE("R10C",'[14]Mapa final'!$O$67),"")</f>
        <v/>
      </c>
      <c r="AK25" s="853" t="str">
        <f>IF(AND('[14]Mapa final'!$Y$68="Alta",'[14]Mapa final'!$AA$68="Catastrófico"),CONCATENATE("R10C",'[14]Mapa final'!$O$68),"")</f>
        <v/>
      </c>
      <c r="AL25" s="853" t="str">
        <f>IF(AND('[14]Mapa final'!$Y$69="Alta",'[14]Mapa final'!$AA$69="Catastrófico"),CONCATENATE("R10C",'[14]Mapa final'!$O$69),"")</f>
        <v/>
      </c>
      <c r="AM25" s="854" t="str">
        <f>IF(AND('[14]Mapa final'!$Y$70="Alta",'[14]Mapa final'!$AA$70="Catastrófico"),CONCATENATE("R10C",'[14]Mapa final'!$O$70),"")</f>
        <v/>
      </c>
      <c r="AN25" s="835"/>
      <c r="AO25" s="2082"/>
      <c r="AP25" s="2083"/>
      <c r="AQ25" s="2083"/>
      <c r="AR25" s="2083"/>
      <c r="AS25" s="2083"/>
      <c r="AT25" s="2084"/>
      <c r="AU25" s="835"/>
      <c r="AV25" s="835"/>
      <c r="AW25" s="835"/>
      <c r="AX25" s="835"/>
      <c r="AY25" s="835"/>
      <c r="AZ25" s="835"/>
      <c r="BA25" s="835"/>
      <c r="BB25" s="835"/>
      <c r="BC25" s="835"/>
      <c r="BD25" s="835"/>
      <c r="BE25" s="835"/>
      <c r="BF25" s="835"/>
      <c r="BG25" s="835"/>
      <c r="BH25" s="835"/>
      <c r="BI25" s="835"/>
      <c r="BJ25" s="835"/>
      <c r="BK25" s="835"/>
      <c r="BL25" s="835"/>
      <c r="BM25" s="835"/>
      <c r="BN25" s="835"/>
      <c r="BO25" s="835"/>
      <c r="BP25" s="835"/>
      <c r="BQ25" s="835"/>
      <c r="BR25" s="835"/>
      <c r="BS25" s="835"/>
      <c r="BT25" s="835"/>
      <c r="BU25" s="835"/>
      <c r="BV25" s="835"/>
      <c r="BW25" s="835"/>
      <c r="BX25" s="835"/>
    </row>
    <row r="26" spans="1:76" ht="15" customHeight="1" x14ac:dyDescent="0.25">
      <c r="A26" s="835"/>
      <c r="B26" s="2055"/>
      <c r="C26" s="2055"/>
      <c r="D26" s="2056"/>
      <c r="E26" s="2057" t="s">
        <v>14</v>
      </c>
      <c r="F26" s="2058"/>
      <c r="G26" s="2058"/>
      <c r="H26" s="2058"/>
      <c r="I26" s="2059"/>
      <c r="J26" s="855" t="str">
        <f>IF(AND('[14]Mapa final'!$Y$11="Media",'[14]Mapa final'!$AA$11="Leve"),CONCATENATE("R1C",'[14]Mapa final'!$O$11),"")</f>
        <v/>
      </c>
      <c r="K26" s="856" t="str">
        <f>IF(AND('[14]Mapa final'!$Y$12="Media",'[14]Mapa final'!$AA$12="Leve"),CONCATENATE("R1C",'[14]Mapa final'!$O$12),"")</f>
        <v/>
      </c>
      <c r="L26" s="856" t="str">
        <f>IF(AND('[14]Mapa final'!$Y$13="Media",'[14]Mapa final'!$AA$13="Leve"),CONCATENATE("R1C",'[14]Mapa final'!$O$13),"")</f>
        <v/>
      </c>
      <c r="M26" s="856" t="str">
        <f>IF(AND('[14]Mapa final'!$Y$14="Media",'[14]Mapa final'!$AA$14="Leve"),CONCATENATE("R1C",'[14]Mapa final'!$O$14),"")</f>
        <v/>
      </c>
      <c r="N26" s="856" t="str">
        <f>IF(AND('[14]Mapa final'!$Y$15="Media",'[14]Mapa final'!$AA$15="Leve"),CONCATENATE("R1C",'[14]Mapa final'!$O$15),"")</f>
        <v/>
      </c>
      <c r="O26" s="857" t="str">
        <f>IF(AND('[14]Mapa final'!$Y$16="Media",'[14]Mapa final'!$AA$16="Leve"),CONCATENATE("R1C",'[14]Mapa final'!$O$16),"")</f>
        <v/>
      </c>
      <c r="P26" s="855" t="str">
        <f>IF(AND('[14]Mapa final'!$Y$11="Media",'[14]Mapa final'!$AA$11="Menor"),CONCATENATE("R1C",'[14]Mapa final'!$O$11),"")</f>
        <v/>
      </c>
      <c r="Q26" s="856" t="str">
        <f>IF(AND('[14]Mapa final'!$Y$12="Media",'[14]Mapa final'!$AA$12="Menor"),CONCATENATE("R1C",'[14]Mapa final'!$O$12),"")</f>
        <v/>
      </c>
      <c r="R26" s="856" t="str">
        <f>IF(AND('[14]Mapa final'!$Y$13="Media",'[14]Mapa final'!$AA$13="Menor"),CONCATENATE("R1C",'[14]Mapa final'!$O$13),"")</f>
        <v/>
      </c>
      <c r="S26" s="856" t="str">
        <f>IF(AND('[14]Mapa final'!$Y$14="Media",'[14]Mapa final'!$AA$14="Menor"),CONCATENATE("R1C",'[14]Mapa final'!$O$14),"")</f>
        <v/>
      </c>
      <c r="T26" s="856" t="str">
        <f>IF(AND('[14]Mapa final'!$Y$15="Media",'[14]Mapa final'!$AA$15="Menor"),CONCATENATE("R1C",'[14]Mapa final'!$O$15),"")</f>
        <v/>
      </c>
      <c r="U26" s="857" t="str">
        <f>IF(AND('[14]Mapa final'!$Y$16="Media",'[14]Mapa final'!$AA$16="Menor"),CONCATENATE("R1C",'[14]Mapa final'!$O$16),"")</f>
        <v/>
      </c>
      <c r="V26" s="855" t="str">
        <f>IF(AND('[14]Mapa final'!$Y$11="Media",'[14]Mapa final'!$AA$11="Moderado"),CONCATENATE("R1C",'[14]Mapa final'!$O$11),"")</f>
        <v/>
      </c>
      <c r="W26" s="856" t="str">
        <f>IF(AND('[14]Mapa final'!$Y$12="Media",'[14]Mapa final'!$AA$12="Moderado"),CONCATENATE("R1C",'[14]Mapa final'!$O$12),"")</f>
        <v/>
      </c>
      <c r="X26" s="856" t="str">
        <f>IF(AND('[14]Mapa final'!$Y$13="Media",'[14]Mapa final'!$AA$13="Moderado"),CONCATENATE("R1C",'[14]Mapa final'!$O$13),"")</f>
        <v/>
      </c>
      <c r="Y26" s="856" t="str">
        <f>IF(AND('[14]Mapa final'!$Y$14="Media",'[14]Mapa final'!$AA$14="Moderado"),CONCATENATE("R1C",'[14]Mapa final'!$O$14),"")</f>
        <v/>
      </c>
      <c r="Z26" s="856" t="str">
        <f>IF(AND('[14]Mapa final'!$Y$15="Media",'[14]Mapa final'!$AA$15="Moderado"),CONCATENATE("R1C",'[14]Mapa final'!$O$15),"")</f>
        <v/>
      </c>
      <c r="AA26" s="857" t="str">
        <f>IF(AND('[14]Mapa final'!$Y$16="Media",'[14]Mapa final'!$AA$16="Moderado"),CONCATENATE("R1C",'[14]Mapa final'!$O$16),"")</f>
        <v/>
      </c>
      <c r="AB26" s="837" t="str">
        <f>IF(AND('[14]Mapa final'!$Y$11="Media",'[14]Mapa final'!$AA$11="Mayor"),CONCATENATE("R1C",'[14]Mapa final'!$O$11),"")</f>
        <v/>
      </c>
      <c r="AC26" s="838" t="str">
        <f>IF(AND('[14]Mapa final'!$Y$12="Media",'[14]Mapa final'!$AA$12="Mayor"),CONCATENATE("R1C",'[14]Mapa final'!$O$12),"")</f>
        <v/>
      </c>
      <c r="AD26" s="838" t="str">
        <f>IF(AND('[14]Mapa final'!$Y$13="Media",'[14]Mapa final'!$AA$13="Mayor"),CONCATENATE("R1C",'[14]Mapa final'!$O$13),"")</f>
        <v/>
      </c>
      <c r="AE26" s="838" t="str">
        <f>IF(AND('[14]Mapa final'!$Y$14="Media",'[14]Mapa final'!$AA$14="Mayor"),CONCATENATE("R1C",'[14]Mapa final'!$O$14),"")</f>
        <v/>
      </c>
      <c r="AF26" s="838" t="str">
        <f>IF(AND('[14]Mapa final'!$Y$15="Media",'[14]Mapa final'!$AA$15="Mayor"),CONCATENATE("R1C",'[14]Mapa final'!$O$15),"")</f>
        <v/>
      </c>
      <c r="AG26" s="839" t="str">
        <f>IF(AND('[14]Mapa final'!$Y$16="Media",'[14]Mapa final'!$AA$16="Mayor"),CONCATENATE("R1C",'[14]Mapa final'!$O$16),"")</f>
        <v/>
      </c>
      <c r="AH26" s="840" t="str">
        <f>IF(AND('[14]Mapa final'!$Y$11="Media",'[14]Mapa final'!$AA$11="Catastrófico"),CONCATENATE("R1C",'[14]Mapa final'!$O$11),"")</f>
        <v/>
      </c>
      <c r="AI26" s="841" t="str">
        <f>IF(AND('[14]Mapa final'!$Y$12="Media",'[14]Mapa final'!$AA$12="Catastrófico"),CONCATENATE("R1C",'[14]Mapa final'!$O$12),"")</f>
        <v/>
      </c>
      <c r="AJ26" s="841" t="str">
        <f>IF(AND('[14]Mapa final'!$Y$13="Media",'[14]Mapa final'!$AA$13="Catastrófico"),CONCATENATE("R1C",'[14]Mapa final'!$O$13),"")</f>
        <v/>
      </c>
      <c r="AK26" s="841" t="str">
        <f>IF(AND('[14]Mapa final'!$Y$14="Media",'[14]Mapa final'!$AA$14="Catastrófico"),CONCATENATE("R1C",'[14]Mapa final'!$O$14),"")</f>
        <v/>
      </c>
      <c r="AL26" s="841" t="str">
        <f>IF(AND('[14]Mapa final'!$Y$15="Media",'[14]Mapa final'!$AA$15="Catastrófico"),CONCATENATE("R1C",'[14]Mapa final'!$O$15),"")</f>
        <v/>
      </c>
      <c r="AM26" s="842" t="str">
        <f>IF(AND('[14]Mapa final'!$Y$16="Media",'[14]Mapa final'!$AA$16="Catastrófico"),CONCATENATE("R1C",'[14]Mapa final'!$O$16),"")</f>
        <v/>
      </c>
      <c r="AN26" s="835"/>
      <c r="AO26" s="2085" t="s">
        <v>15</v>
      </c>
      <c r="AP26" s="2086"/>
      <c r="AQ26" s="2086"/>
      <c r="AR26" s="2086"/>
      <c r="AS26" s="2086"/>
      <c r="AT26" s="2087"/>
      <c r="AU26" s="835"/>
      <c r="AV26" s="835"/>
      <c r="AW26" s="835"/>
      <c r="AX26" s="835"/>
      <c r="AY26" s="835"/>
      <c r="AZ26" s="835"/>
      <c r="BA26" s="835"/>
      <c r="BB26" s="835"/>
      <c r="BC26" s="835"/>
      <c r="BD26" s="835"/>
      <c r="BE26" s="835"/>
      <c r="BF26" s="835"/>
      <c r="BG26" s="835"/>
      <c r="BH26" s="835"/>
      <c r="BI26" s="835"/>
      <c r="BJ26" s="835"/>
      <c r="BK26" s="835"/>
      <c r="BL26" s="835"/>
      <c r="BM26" s="835"/>
      <c r="BN26" s="835"/>
      <c r="BO26" s="835"/>
      <c r="BP26" s="835"/>
      <c r="BQ26" s="835"/>
      <c r="BR26" s="835"/>
      <c r="BS26" s="835"/>
      <c r="BT26" s="835"/>
      <c r="BU26" s="835"/>
      <c r="BV26" s="835"/>
      <c r="BW26" s="835"/>
      <c r="BX26" s="835"/>
    </row>
    <row r="27" spans="1:76" ht="15" customHeight="1" x14ac:dyDescent="0.25">
      <c r="A27" s="835"/>
      <c r="B27" s="2055"/>
      <c r="C27" s="2055"/>
      <c r="D27" s="2056"/>
      <c r="E27" s="2075"/>
      <c r="F27" s="2061"/>
      <c r="G27" s="2061"/>
      <c r="H27" s="2061"/>
      <c r="I27" s="2062"/>
      <c r="J27" s="858" t="str">
        <f>IF(AND('[14]Mapa final'!$Y$17="Media",'[14]Mapa final'!$AA$17="Leve"),CONCATENATE("R2C",'[14]Mapa final'!$O$17),"")</f>
        <v/>
      </c>
      <c r="K27" s="859" t="str">
        <f>IF(AND('[14]Mapa final'!$Y$18="Media",'[14]Mapa final'!$AA$18="Leve"),CONCATENATE("R2C",'[14]Mapa final'!$O$18),"")</f>
        <v/>
      </c>
      <c r="L27" s="859" t="str">
        <f>IF(AND('[14]Mapa final'!$Y$19="Media",'[14]Mapa final'!$AA$19="Leve"),CONCATENATE("R2C",'[14]Mapa final'!$O$19),"")</f>
        <v/>
      </c>
      <c r="M27" s="859" t="str">
        <f>IF(AND('[14]Mapa final'!$Y$20="Media",'[14]Mapa final'!$AA$20="Leve"),CONCATENATE("R2C",'[14]Mapa final'!$O$20),"")</f>
        <v/>
      </c>
      <c r="N27" s="859" t="str">
        <f>IF(AND('[14]Mapa final'!$Y$21="Media",'[14]Mapa final'!$AA$21="Leve"),CONCATENATE("R2C",'[14]Mapa final'!$O$21),"")</f>
        <v/>
      </c>
      <c r="O27" s="860" t="str">
        <f>IF(AND('[14]Mapa final'!$Y$22="Media",'[14]Mapa final'!$AA$22="Leve"),CONCATENATE("R2C",'[14]Mapa final'!$O$22),"")</f>
        <v/>
      </c>
      <c r="P27" s="858" t="str">
        <f>IF(AND('[14]Mapa final'!$Y$17="Media",'[14]Mapa final'!$AA$17="Menor"),CONCATENATE("R2C",'[14]Mapa final'!$O$17),"")</f>
        <v/>
      </c>
      <c r="Q27" s="859" t="str">
        <f>IF(AND('[14]Mapa final'!$Y$18="Media",'[14]Mapa final'!$AA$18="Menor"),CONCATENATE("R2C",'[14]Mapa final'!$O$18),"")</f>
        <v/>
      </c>
      <c r="R27" s="859" t="str">
        <f>IF(AND('[14]Mapa final'!$Y$19="Media",'[14]Mapa final'!$AA$19="Menor"),CONCATENATE("R2C",'[14]Mapa final'!$O$19),"")</f>
        <v/>
      </c>
      <c r="S27" s="859" t="str">
        <f>IF(AND('[14]Mapa final'!$Y$20="Media",'[14]Mapa final'!$AA$20="Menor"),CONCATENATE("R2C",'[14]Mapa final'!$O$20),"")</f>
        <v/>
      </c>
      <c r="T27" s="859" t="str">
        <f>IF(AND('[14]Mapa final'!$Y$21="Media",'[14]Mapa final'!$AA$21="Menor"),CONCATENATE("R2C",'[14]Mapa final'!$O$21),"")</f>
        <v/>
      </c>
      <c r="U27" s="860" t="str">
        <f>IF(AND('[14]Mapa final'!$Y$22="Media",'[14]Mapa final'!$AA$22="Menor"),CONCATENATE("R2C",'[14]Mapa final'!$O$22),"")</f>
        <v/>
      </c>
      <c r="V27" s="858" t="str">
        <f>IF(AND('[14]Mapa final'!$Y$17="Media",'[14]Mapa final'!$AA$17="Moderado"),CONCATENATE("R2C",'[14]Mapa final'!$O$17),"")</f>
        <v/>
      </c>
      <c r="W27" s="859" t="str">
        <f>IF(AND('[14]Mapa final'!$Y$18="Media",'[14]Mapa final'!$AA$18="Moderado"),CONCATENATE("R2C",'[14]Mapa final'!$O$18),"")</f>
        <v/>
      </c>
      <c r="X27" s="859" t="str">
        <f>IF(AND('[14]Mapa final'!$Y$19="Media",'[14]Mapa final'!$AA$19="Moderado"),CONCATENATE("R2C",'[14]Mapa final'!$O$19),"")</f>
        <v/>
      </c>
      <c r="Y27" s="859" t="str">
        <f>IF(AND('[14]Mapa final'!$Y$20="Media",'[14]Mapa final'!$AA$20="Moderado"),CONCATENATE("R2C",'[14]Mapa final'!$O$20),"")</f>
        <v/>
      </c>
      <c r="Z27" s="859" t="str">
        <f>IF(AND('[14]Mapa final'!$Y$21="Media",'[14]Mapa final'!$AA$21="Moderado"),CONCATENATE("R2C",'[14]Mapa final'!$O$21),"")</f>
        <v/>
      </c>
      <c r="AA27" s="860" t="str">
        <f>IF(AND('[14]Mapa final'!$Y$22="Media",'[14]Mapa final'!$AA$22="Moderado"),CONCATENATE("R2C",'[14]Mapa final'!$O$22),"")</f>
        <v/>
      </c>
      <c r="AB27" s="843" t="str">
        <f>IF(AND('[14]Mapa final'!$Y$17="Media",'[14]Mapa final'!$AA$17="Mayor"),CONCATENATE("R2C",'[14]Mapa final'!$O$17),"")</f>
        <v/>
      </c>
      <c r="AC27" s="844" t="str">
        <f>IF(AND('[14]Mapa final'!$Y$18="Media",'[14]Mapa final'!$AA$18="Mayor"),CONCATENATE("R2C",'[14]Mapa final'!$O$18),"")</f>
        <v/>
      </c>
      <c r="AD27" s="844" t="str">
        <f>IF(AND('[14]Mapa final'!$Y$19="Media",'[14]Mapa final'!$AA$19="Mayor"),CONCATENATE("R2C",'[14]Mapa final'!$O$19),"")</f>
        <v/>
      </c>
      <c r="AE27" s="844" t="str">
        <f>IF(AND('[14]Mapa final'!$Y$20="Media",'[14]Mapa final'!$AA$20="Mayor"),CONCATENATE("R2C",'[14]Mapa final'!$O$20),"")</f>
        <v/>
      </c>
      <c r="AF27" s="844" t="str">
        <f>IF(AND('[14]Mapa final'!$Y$21="Media",'[14]Mapa final'!$AA$21="Mayor"),CONCATENATE("R2C",'[14]Mapa final'!$O$21),"")</f>
        <v/>
      </c>
      <c r="AG27" s="845" t="str">
        <f>IF(AND('[14]Mapa final'!$Y$22="Media",'[14]Mapa final'!$AA$22="Mayor"),CONCATENATE("R2C",'[14]Mapa final'!$O$22),"")</f>
        <v/>
      </c>
      <c r="AH27" s="846" t="str">
        <f>IF(AND('[14]Mapa final'!$Y$17="Media",'[14]Mapa final'!$AA$17="Catastrófico"),CONCATENATE("R2C",'[14]Mapa final'!$O$17),"")</f>
        <v/>
      </c>
      <c r="AI27" s="847" t="str">
        <f>IF(AND('[14]Mapa final'!$Y$18="Media",'[14]Mapa final'!$AA$18="Catastrófico"),CONCATENATE("R2C",'[14]Mapa final'!$O$18),"")</f>
        <v/>
      </c>
      <c r="AJ27" s="847" t="str">
        <f>IF(AND('[14]Mapa final'!$Y$19="Media",'[14]Mapa final'!$AA$19="Catastrófico"),CONCATENATE("R2C",'[14]Mapa final'!$O$19),"")</f>
        <v/>
      </c>
      <c r="AK27" s="847" t="str">
        <f>IF(AND('[14]Mapa final'!$Y$20="Media",'[14]Mapa final'!$AA$20="Catastrófico"),CONCATENATE("R2C",'[14]Mapa final'!$O$20),"")</f>
        <v/>
      </c>
      <c r="AL27" s="847" t="str">
        <f>IF(AND('[14]Mapa final'!$Y$21="Media",'[14]Mapa final'!$AA$21="Catastrófico"),CONCATENATE("R2C",'[14]Mapa final'!$O$21),"")</f>
        <v/>
      </c>
      <c r="AM27" s="848" t="str">
        <f>IF(AND('[14]Mapa final'!$Y$22="Media",'[14]Mapa final'!$AA$22="Catastrófico"),CONCATENATE("R2C",'[14]Mapa final'!$O$22),"")</f>
        <v/>
      </c>
      <c r="AN27" s="835"/>
      <c r="AO27" s="2088"/>
      <c r="AP27" s="2089"/>
      <c r="AQ27" s="2089"/>
      <c r="AR27" s="2089"/>
      <c r="AS27" s="2089"/>
      <c r="AT27" s="2090"/>
      <c r="AU27" s="835"/>
      <c r="AV27" s="835"/>
      <c r="AW27" s="835"/>
      <c r="AX27" s="835"/>
      <c r="AY27" s="835"/>
      <c r="AZ27" s="835"/>
      <c r="BA27" s="835"/>
      <c r="BB27" s="835"/>
      <c r="BC27" s="835"/>
      <c r="BD27" s="835"/>
      <c r="BE27" s="835"/>
      <c r="BF27" s="835"/>
      <c r="BG27" s="835"/>
      <c r="BH27" s="835"/>
      <c r="BI27" s="835"/>
      <c r="BJ27" s="835"/>
      <c r="BK27" s="835"/>
      <c r="BL27" s="835"/>
      <c r="BM27" s="835"/>
      <c r="BN27" s="835"/>
      <c r="BO27" s="835"/>
      <c r="BP27" s="835"/>
      <c r="BQ27" s="835"/>
      <c r="BR27" s="835"/>
      <c r="BS27" s="835"/>
      <c r="BT27" s="835"/>
      <c r="BU27" s="835"/>
      <c r="BV27" s="835"/>
      <c r="BW27" s="835"/>
      <c r="BX27" s="835"/>
    </row>
    <row r="28" spans="1:76" ht="15" customHeight="1" x14ac:dyDescent="0.25">
      <c r="A28" s="835"/>
      <c r="B28" s="2055"/>
      <c r="C28" s="2055"/>
      <c r="D28" s="2056"/>
      <c r="E28" s="2060"/>
      <c r="F28" s="2061"/>
      <c r="G28" s="2061"/>
      <c r="H28" s="2061"/>
      <c r="I28" s="2062"/>
      <c r="J28" s="858" t="str">
        <f>IF(AND('[14]Mapa final'!$Y$23="Media",'[14]Mapa final'!$AA$23="Leve"),CONCATENATE("R3C",'[14]Mapa final'!$O$23),"")</f>
        <v/>
      </c>
      <c r="K28" s="859" t="str">
        <f>IF(AND('[14]Mapa final'!$Y$24="Media",'[14]Mapa final'!$AA$24="Leve"),CONCATENATE("R3C",'[14]Mapa final'!$O$24),"")</f>
        <v/>
      </c>
      <c r="L28" s="859" t="str">
        <f>IF(AND('[14]Mapa final'!$Y$25="Media",'[14]Mapa final'!$AA$25="Leve"),CONCATENATE("R3C",'[14]Mapa final'!$O$25),"")</f>
        <v/>
      </c>
      <c r="M28" s="859" t="str">
        <f>IF(AND('[14]Mapa final'!$Y$26="Media",'[14]Mapa final'!$AA$26="Leve"),CONCATENATE("R3C",'[14]Mapa final'!$O$26),"")</f>
        <v/>
      </c>
      <c r="N28" s="859" t="str">
        <f>IF(AND('[14]Mapa final'!$Y$27="Media",'[14]Mapa final'!$AA$27="Leve"),CONCATENATE("R3C",'[14]Mapa final'!$O$27),"")</f>
        <v/>
      </c>
      <c r="O28" s="860" t="str">
        <f>IF(AND('[14]Mapa final'!$Y$28="Media",'[14]Mapa final'!$AA$28="Leve"),CONCATENATE("R3C",'[14]Mapa final'!$O$28),"")</f>
        <v/>
      </c>
      <c r="P28" s="858" t="str">
        <f>IF(AND('[14]Mapa final'!$Y$23="Media",'[14]Mapa final'!$AA$23="Menor"),CONCATENATE("R3C",'[14]Mapa final'!$O$23),"")</f>
        <v/>
      </c>
      <c r="Q28" s="859" t="str">
        <f>IF(AND('[14]Mapa final'!$Y$24="Media",'[14]Mapa final'!$AA$24="Menor"),CONCATENATE("R3C",'[14]Mapa final'!$O$24),"")</f>
        <v/>
      </c>
      <c r="R28" s="859" t="str">
        <f>IF(AND('[14]Mapa final'!$Y$25="Media",'[14]Mapa final'!$AA$25="Menor"),CONCATENATE("R3C",'[14]Mapa final'!$O$25),"")</f>
        <v/>
      </c>
      <c r="S28" s="859" t="str">
        <f>IF(AND('[14]Mapa final'!$Y$26="Media",'[14]Mapa final'!$AA$26="Menor"),CONCATENATE("R3C",'[14]Mapa final'!$O$26),"")</f>
        <v/>
      </c>
      <c r="T28" s="859" t="str">
        <f>IF(AND('[14]Mapa final'!$Y$27="Media",'[14]Mapa final'!$AA$27="Menor"),CONCATENATE("R3C",'[14]Mapa final'!$O$27),"")</f>
        <v/>
      </c>
      <c r="U28" s="860" t="str">
        <f>IF(AND('[14]Mapa final'!$Y$28="Media",'[14]Mapa final'!$AA$28="Menor"),CONCATENATE("R3C",'[14]Mapa final'!$O$28),"")</f>
        <v/>
      </c>
      <c r="V28" s="858" t="str">
        <f>IF(AND('[14]Mapa final'!$Y$23="Media",'[14]Mapa final'!$AA$23="Moderado"),CONCATENATE("R3C",'[14]Mapa final'!$O$23),"")</f>
        <v/>
      </c>
      <c r="W28" s="859" t="str">
        <f>IF(AND('[14]Mapa final'!$Y$24="Media",'[14]Mapa final'!$AA$24="Moderado"),CONCATENATE("R3C",'[14]Mapa final'!$O$24),"")</f>
        <v/>
      </c>
      <c r="X28" s="859" t="str">
        <f>IF(AND('[14]Mapa final'!$Y$25="Media",'[14]Mapa final'!$AA$25="Moderado"),CONCATENATE("R3C",'[14]Mapa final'!$O$25),"")</f>
        <v/>
      </c>
      <c r="Y28" s="859" t="str">
        <f>IF(AND('[14]Mapa final'!$Y$26="Media",'[14]Mapa final'!$AA$26="Moderado"),CONCATENATE("R3C",'[14]Mapa final'!$O$26),"")</f>
        <v/>
      </c>
      <c r="Z28" s="859" t="str">
        <f>IF(AND('[14]Mapa final'!$Y$27="Media",'[14]Mapa final'!$AA$27="Moderado"),CONCATENATE("R3C",'[14]Mapa final'!$O$27),"")</f>
        <v/>
      </c>
      <c r="AA28" s="860" t="str">
        <f>IF(AND('[14]Mapa final'!$Y$28="Media",'[14]Mapa final'!$AA$28="Moderado"),CONCATENATE("R3C",'[14]Mapa final'!$O$28),"")</f>
        <v/>
      </c>
      <c r="AB28" s="843" t="str">
        <f>IF(AND('[14]Mapa final'!$Y$23="Media",'[14]Mapa final'!$AA$23="Mayor"),CONCATENATE("R3C",'[14]Mapa final'!$O$23),"")</f>
        <v/>
      </c>
      <c r="AC28" s="844" t="str">
        <f>IF(AND('[14]Mapa final'!$Y$24="Media",'[14]Mapa final'!$AA$24="Mayor"),CONCATENATE("R3C",'[14]Mapa final'!$O$24),"")</f>
        <v/>
      </c>
      <c r="AD28" s="844" t="str">
        <f>IF(AND('[14]Mapa final'!$Y$25="Media",'[14]Mapa final'!$AA$25="Mayor"),CONCATENATE("R3C",'[14]Mapa final'!$O$25),"")</f>
        <v/>
      </c>
      <c r="AE28" s="844" t="str">
        <f>IF(AND('[14]Mapa final'!$Y$26="Media",'[14]Mapa final'!$AA$26="Mayor"),CONCATENATE("R3C",'[14]Mapa final'!$O$26),"")</f>
        <v/>
      </c>
      <c r="AF28" s="844" t="str">
        <f>IF(AND('[14]Mapa final'!$Y$27="Media",'[14]Mapa final'!$AA$27="Mayor"),CONCATENATE("R3C",'[14]Mapa final'!$O$27),"")</f>
        <v/>
      </c>
      <c r="AG28" s="845" t="str">
        <f>IF(AND('[14]Mapa final'!$Y$28="Media",'[14]Mapa final'!$AA$28="Mayor"),CONCATENATE("R3C",'[14]Mapa final'!$O$28),"")</f>
        <v/>
      </c>
      <c r="AH28" s="846" t="str">
        <f>IF(AND('[14]Mapa final'!$Y$23="Media",'[14]Mapa final'!$AA$23="Catastrófico"),CONCATENATE("R3C",'[14]Mapa final'!$O$23),"")</f>
        <v/>
      </c>
      <c r="AI28" s="847" t="str">
        <f>IF(AND('[14]Mapa final'!$Y$24="Media",'[14]Mapa final'!$AA$24="Catastrófico"),CONCATENATE("R3C",'[14]Mapa final'!$O$24),"")</f>
        <v/>
      </c>
      <c r="AJ28" s="847" t="str">
        <f>IF(AND('[14]Mapa final'!$Y$25="Media",'[14]Mapa final'!$AA$25="Catastrófico"),CONCATENATE("R3C",'[14]Mapa final'!$O$25),"")</f>
        <v/>
      </c>
      <c r="AK28" s="847" t="str">
        <f>IF(AND('[14]Mapa final'!$Y$26="Media",'[14]Mapa final'!$AA$26="Catastrófico"),CONCATENATE("R3C",'[14]Mapa final'!$O$26),"")</f>
        <v/>
      </c>
      <c r="AL28" s="847" t="str">
        <f>IF(AND('[14]Mapa final'!$Y$27="Media",'[14]Mapa final'!$AA$27="Catastrófico"),CONCATENATE("R3C",'[14]Mapa final'!$O$27),"")</f>
        <v/>
      </c>
      <c r="AM28" s="848" t="str">
        <f>IF(AND('[14]Mapa final'!$Y$28="Media",'[14]Mapa final'!$AA$28="Catastrófico"),CONCATENATE("R3C",'[14]Mapa final'!$O$28),"")</f>
        <v/>
      </c>
      <c r="AN28" s="835"/>
      <c r="AO28" s="2088"/>
      <c r="AP28" s="2089"/>
      <c r="AQ28" s="2089"/>
      <c r="AR28" s="2089"/>
      <c r="AS28" s="2089"/>
      <c r="AT28" s="2090"/>
      <c r="AU28" s="835"/>
      <c r="AV28" s="835"/>
      <c r="AW28" s="835"/>
      <c r="AX28" s="835"/>
      <c r="AY28" s="835"/>
      <c r="AZ28" s="835"/>
      <c r="BA28" s="835"/>
      <c r="BB28" s="835"/>
      <c r="BC28" s="835"/>
      <c r="BD28" s="835"/>
      <c r="BE28" s="835"/>
      <c r="BF28" s="835"/>
      <c r="BG28" s="835"/>
      <c r="BH28" s="835"/>
      <c r="BI28" s="835"/>
      <c r="BJ28" s="835"/>
      <c r="BK28" s="835"/>
      <c r="BL28" s="835"/>
      <c r="BM28" s="835"/>
      <c r="BN28" s="835"/>
      <c r="BO28" s="835"/>
      <c r="BP28" s="835"/>
      <c r="BQ28" s="835"/>
      <c r="BR28" s="835"/>
      <c r="BS28" s="835"/>
      <c r="BT28" s="835"/>
      <c r="BU28" s="835"/>
      <c r="BV28" s="835"/>
      <c r="BW28" s="835"/>
      <c r="BX28" s="835"/>
    </row>
    <row r="29" spans="1:76" ht="15" customHeight="1" x14ac:dyDescent="0.25">
      <c r="A29" s="835"/>
      <c r="B29" s="2055"/>
      <c r="C29" s="2055"/>
      <c r="D29" s="2056"/>
      <c r="E29" s="2060"/>
      <c r="F29" s="2061"/>
      <c r="G29" s="2061"/>
      <c r="H29" s="2061"/>
      <c r="I29" s="2062"/>
      <c r="J29" s="858" t="str">
        <f>IF(AND('[14]Mapa final'!$Y$29="Media",'[14]Mapa final'!$AA$29="Leve"),CONCATENATE("R4C",'[14]Mapa final'!$O$29),"")</f>
        <v/>
      </c>
      <c r="K29" s="859" t="str">
        <f>IF(AND('[14]Mapa final'!$Y$30="Media",'[14]Mapa final'!$AA$30="Leve"),CONCATENATE("R4C",'[14]Mapa final'!$O$30),"")</f>
        <v/>
      </c>
      <c r="L29" s="859" t="str">
        <f>IF(AND('[14]Mapa final'!$Y$31="Media",'[14]Mapa final'!$AA$31="Leve"),CONCATENATE("R4C",'[14]Mapa final'!$O$31),"")</f>
        <v/>
      </c>
      <c r="M29" s="859" t="str">
        <f>IF(AND('[14]Mapa final'!$Y$32="Media",'[14]Mapa final'!$AA$32="Leve"),CONCATENATE("R4C",'[14]Mapa final'!$O$32),"")</f>
        <v/>
      </c>
      <c r="N29" s="859" t="str">
        <f>IF(AND('[14]Mapa final'!$Y$33="Media",'[14]Mapa final'!$AA$33="Leve"),CONCATENATE("R4C",'[14]Mapa final'!$O$33),"")</f>
        <v/>
      </c>
      <c r="O29" s="860" t="str">
        <f>IF(AND('[14]Mapa final'!$Y$34="Media",'[14]Mapa final'!$AA$34="Leve"),CONCATENATE("R4C",'[14]Mapa final'!$O$34),"")</f>
        <v/>
      </c>
      <c r="P29" s="858" t="str">
        <f>IF(AND('[14]Mapa final'!$Y$29="Media",'[14]Mapa final'!$AA$29="Menor"),CONCATENATE("R4C",'[14]Mapa final'!$O$29),"")</f>
        <v/>
      </c>
      <c r="Q29" s="859" t="str">
        <f>IF(AND('[14]Mapa final'!$Y$30="Media",'[14]Mapa final'!$AA$30="Menor"),CONCATENATE("R4C",'[14]Mapa final'!$O$30),"")</f>
        <v/>
      </c>
      <c r="R29" s="859" t="str">
        <f>IF(AND('[14]Mapa final'!$Y$31="Media",'[14]Mapa final'!$AA$31="Menor"),CONCATENATE("R4C",'[14]Mapa final'!$O$31),"")</f>
        <v/>
      </c>
      <c r="S29" s="859" t="str">
        <f>IF(AND('[14]Mapa final'!$Y$32="Media",'[14]Mapa final'!$AA$32="Menor"),CONCATENATE("R4C",'[14]Mapa final'!$O$32),"")</f>
        <v/>
      </c>
      <c r="T29" s="859" t="str">
        <f>IF(AND('[14]Mapa final'!$Y$33="Media",'[14]Mapa final'!$AA$33="Menor"),CONCATENATE("R4C",'[14]Mapa final'!$O$33),"")</f>
        <v/>
      </c>
      <c r="U29" s="860" t="str">
        <f>IF(AND('[14]Mapa final'!$Y$34="Media",'[14]Mapa final'!$AA$34="Menor"),CONCATENATE("R4C",'[14]Mapa final'!$O$34),"")</f>
        <v/>
      </c>
      <c r="V29" s="858" t="str">
        <f>IF(AND('[14]Mapa final'!$Y$29="Media",'[14]Mapa final'!$AA$29="Moderado"),CONCATENATE("R4C",'[14]Mapa final'!$O$29),"")</f>
        <v/>
      </c>
      <c r="W29" s="859" t="str">
        <f>IF(AND('[14]Mapa final'!$Y$30="Media",'[14]Mapa final'!$AA$30="Moderado"),CONCATENATE("R4C",'[14]Mapa final'!$O$30),"")</f>
        <v/>
      </c>
      <c r="X29" s="859" t="str">
        <f>IF(AND('[14]Mapa final'!$Y$31="Media",'[14]Mapa final'!$AA$31="Moderado"),CONCATENATE("R4C",'[14]Mapa final'!$O$31),"")</f>
        <v/>
      </c>
      <c r="Y29" s="859" t="str">
        <f>IF(AND('[14]Mapa final'!$Y$32="Media",'[14]Mapa final'!$AA$32="Moderado"),CONCATENATE("R4C",'[14]Mapa final'!$O$32),"")</f>
        <v/>
      </c>
      <c r="Z29" s="859" t="str">
        <f>IF(AND('[14]Mapa final'!$Y$33="Media",'[14]Mapa final'!$AA$33="Moderado"),CONCATENATE("R4C",'[14]Mapa final'!$O$33),"")</f>
        <v/>
      </c>
      <c r="AA29" s="860" t="str">
        <f>IF(AND('[14]Mapa final'!$Y$34="Media",'[14]Mapa final'!$AA$34="Moderado"),CONCATENATE("R4C",'[14]Mapa final'!$O$34),"")</f>
        <v/>
      </c>
      <c r="AB29" s="843" t="str">
        <f>IF(AND('[14]Mapa final'!$Y$29="Media",'[14]Mapa final'!$AA$29="Mayor"),CONCATENATE("R4C",'[14]Mapa final'!$O$29),"")</f>
        <v/>
      </c>
      <c r="AC29" s="844" t="str">
        <f>IF(AND('[14]Mapa final'!$Y$30="Media",'[14]Mapa final'!$AA$30="Mayor"),CONCATENATE("R4C",'[14]Mapa final'!$O$30),"")</f>
        <v/>
      </c>
      <c r="AD29" s="844" t="str">
        <f>IF(AND('[14]Mapa final'!$Y$31="Media",'[14]Mapa final'!$AA$31="Mayor"),CONCATENATE("R4C",'[14]Mapa final'!$O$31),"")</f>
        <v/>
      </c>
      <c r="AE29" s="844" t="str">
        <f>IF(AND('[14]Mapa final'!$Y$32="Media",'[14]Mapa final'!$AA$32="Mayor"),CONCATENATE("R4C",'[14]Mapa final'!$O$32),"")</f>
        <v/>
      </c>
      <c r="AF29" s="844" t="str">
        <f>IF(AND('[14]Mapa final'!$Y$33="Media",'[14]Mapa final'!$AA$33="Mayor"),CONCATENATE("R4C",'[14]Mapa final'!$O$33),"")</f>
        <v/>
      </c>
      <c r="AG29" s="845" t="str">
        <f>IF(AND('[14]Mapa final'!$Y$34="Media",'[14]Mapa final'!$AA$34="Mayor"),CONCATENATE("R4C",'[14]Mapa final'!$O$34),"")</f>
        <v/>
      </c>
      <c r="AH29" s="846" t="str">
        <f>IF(AND('[14]Mapa final'!$Y$29="Media",'[14]Mapa final'!$AA$29="Catastrófico"),CONCATENATE("R4C",'[14]Mapa final'!$O$29),"")</f>
        <v/>
      </c>
      <c r="AI29" s="847" t="str">
        <f>IF(AND('[14]Mapa final'!$Y$30="Media",'[14]Mapa final'!$AA$30="Catastrófico"),CONCATENATE("R4C",'[14]Mapa final'!$O$30),"")</f>
        <v/>
      </c>
      <c r="AJ29" s="847" t="str">
        <f>IF(AND('[14]Mapa final'!$Y$31="Media",'[14]Mapa final'!$AA$31="Catastrófico"),CONCATENATE("R4C",'[14]Mapa final'!$O$31),"")</f>
        <v/>
      </c>
      <c r="AK29" s="847" t="str">
        <f>IF(AND('[14]Mapa final'!$Y$32="Media",'[14]Mapa final'!$AA$32="Catastrófico"),CONCATENATE("R4C",'[14]Mapa final'!$O$32),"")</f>
        <v/>
      </c>
      <c r="AL29" s="847" t="str">
        <f>IF(AND('[14]Mapa final'!$Y$33="Media",'[14]Mapa final'!$AA$33="Catastrófico"),CONCATENATE("R4C",'[14]Mapa final'!$O$33),"")</f>
        <v/>
      </c>
      <c r="AM29" s="848" t="str">
        <f>IF(AND('[14]Mapa final'!$Y$34="Media",'[14]Mapa final'!$AA$34="Catastrófico"),CONCATENATE("R4C",'[14]Mapa final'!$O$34),"")</f>
        <v/>
      </c>
      <c r="AN29" s="835"/>
      <c r="AO29" s="2088"/>
      <c r="AP29" s="2089"/>
      <c r="AQ29" s="2089"/>
      <c r="AR29" s="2089"/>
      <c r="AS29" s="2089"/>
      <c r="AT29" s="2090"/>
      <c r="AU29" s="835"/>
      <c r="AV29" s="835"/>
      <c r="AW29" s="835"/>
      <c r="AX29" s="835"/>
      <c r="AY29" s="835"/>
      <c r="AZ29" s="835"/>
      <c r="BA29" s="835"/>
      <c r="BB29" s="835"/>
      <c r="BC29" s="835"/>
      <c r="BD29" s="835"/>
      <c r="BE29" s="835"/>
      <c r="BF29" s="835"/>
      <c r="BG29" s="835"/>
      <c r="BH29" s="835"/>
      <c r="BI29" s="835"/>
      <c r="BJ29" s="835"/>
      <c r="BK29" s="835"/>
      <c r="BL29" s="835"/>
      <c r="BM29" s="835"/>
      <c r="BN29" s="835"/>
      <c r="BO29" s="835"/>
      <c r="BP29" s="835"/>
      <c r="BQ29" s="835"/>
      <c r="BR29" s="835"/>
      <c r="BS29" s="835"/>
      <c r="BT29" s="835"/>
      <c r="BU29" s="835"/>
      <c r="BV29" s="835"/>
      <c r="BW29" s="835"/>
      <c r="BX29" s="835"/>
    </row>
    <row r="30" spans="1:76" ht="15" customHeight="1" x14ac:dyDescent="0.25">
      <c r="A30" s="835"/>
      <c r="B30" s="2055"/>
      <c r="C30" s="2055"/>
      <c r="D30" s="2056"/>
      <c r="E30" s="2060"/>
      <c r="F30" s="2061"/>
      <c r="G30" s="2061"/>
      <c r="H30" s="2061"/>
      <c r="I30" s="2062"/>
      <c r="J30" s="858" t="str">
        <f>IF(AND('[14]Mapa final'!$Y$35="Media",'[14]Mapa final'!$AA$35="Leve"),CONCATENATE("R5C",'[14]Mapa final'!$O$35),"")</f>
        <v/>
      </c>
      <c r="K30" s="859" t="str">
        <f>IF(AND('[14]Mapa final'!$Y$36="Media",'[14]Mapa final'!$AA$36="Leve"),CONCATENATE("R5C",'[14]Mapa final'!$O$36),"")</f>
        <v/>
      </c>
      <c r="L30" s="859" t="str">
        <f>IF(AND('[14]Mapa final'!$Y$37="Media",'[14]Mapa final'!$AA$37="Leve"),CONCATENATE("R5C",'[14]Mapa final'!$O$37),"")</f>
        <v/>
      </c>
      <c r="M30" s="859" t="str">
        <f>IF(AND('[14]Mapa final'!$Y$38="Media",'[14]Mapa final'!$AA$38="Leve"),CONCATENATE("R5C",'[14]Mapa final'!$O$38),"")</f>
        <v/>
      </c>
      <c r="N30" s="859" t="str">
        <f>IF(AND('[14]Mapa final'!$Y$39="Media",'[14]Mapa final'!$AA$39="Leve"),CONCATENATE("R5C",'[14]Mapa final'!$O$39),"")</f>
        <v/>
      </c>
      <c r="O30" s="860" t="str">
        <f>IF(AND('[14]Mapa final'!$Y$40="Media",'[14]Mapa final'!$AA$40="Leve"),CONCATENATE("R5C",'[14]Mapa final'!$O$40),"")</f>
        <v/>
      </c>
      <c r="P30" s="858" t="str">
        <f>IF(AND('[14]Mapa final'!$Y$35="Media",'[14]Mapa final'!$AA$35="Menor"),CONCATENATE("R5C",'[14]Mapa final'!$O$35),"")</f>
        <v/>
      </c>
      <c r="Q30" s="859" t="str">
        <f>IF(AND('[14]Mapa final'!$Y$36="Media",'[14]Mapa final'!$AA$36="Menor"),CONCATENATE("R5C",'[14]Mapa final'!$O$36),"")</f>
        <v/>
      </c>
      <c r="R30" s="859" t="str">
        <f>IF(AND('[14]Mapa final'!$Y$37="Media",'[14]Mapa final'!$AA$37="Menor"),CONCATENATE("R5C",'[14]Mapa final'!$O$37),"")</f>
        <v/>
      </c>
      <c r="S30" s="859" t="str">
        <f>IF(AND('[14]Mapa final'!$Y$38="Media",'[14]Mapa final'!$AA$38="Menor"),CONCATENATE("R5C",'[14]Mapa final'!$O$38),"")</f>
        <v/>
      </c>
      <c r="T30" s="859" t="str">
        <f>IF(AND('[14]Mapa final'!$Y$39="Media",'[14]Mapa final'!$AA$39="Menor"),CONCATENATE("R5C",'[14]Mapa final'!$O$39),"")</f>
        <v/>
      </c>
      <c r="U30" s="860" t="str">
        <f>IF(AND('[14]Mapa final'!$Y$40="Media",'[14]Mapa final'!$AA$40="Menor"),CONCATENATE("R5C",'[14]Mapa final'!$O$40),"")</f>
        <v/>
      </c>
      <c r="V30" s="858" t="str">
        <f>IF(AND('[14]Mapa final'!$Y$35="Media",'[14]Mapa final'!$AA$35="Moderado"),CONCATENATE("R5C",'[14]Mapa final'!$O$35),"")</f>
        <v/>
      </c>
      <c r="W30" s="859" t="str">
        <f>IF(AND('[14]Mapa final'!$Y$36="Media",'[14]Mapa final'!$AA$36="Moderado"),CONCATENATE("R5C",'[14]Mapa final'!$O$36),"")</f>
        <v/>
      </c>
      <c r="X30" s="859" t="str">
        <f>IF(AND('[14]Mapa final'!$Y$37="Media",'[14]Mapa final'!$AA$37="Moderado"),CONCATENATE("R5C",'[14]Mapa final'!$O$37),"")</f>
        <v/>
      </c>
      <c r="Y30" s="859" t="str">
        <f>IF(AND('[14]Mapa final'!$Y$38="Media",'[14]Mapa final'!$AA$38="Moderado"),CONCATENATE("R5C",'[14]Mapa final'!$O$38),"")</f>
        <v/>
      </c>
      <c r="Z30" s="859" t="str">
        <f>IF(AND('[14]Mapa final'!$Y$39="Media",'[14]Mapa final'!$AA$39="Moderado"),CONCATENATE("R5C",'[14]Mapa final'!$O$39),"")</f>
        <v/>
      </c>
      <c r="AA30" s="860" t="str">
        <f>IF(AND('[14]Mapa final'!$Y$40="Media",'[14]Mapa final'!$AA$40="Moderado"),CONCATENATE("R5C",'[14]Mapa final'!$O$40),"")</f>
        <v/>
      </c>
      <c r="AB30" s="843" t="str">
        <f>IF(AND('[14]Mapa final'!$Y$35="Media",'[14]Mapa final'!$AA$35="Mayor"),CONCATENATE("R5C",'[14]Mapa final'!$O$35),"")</f>
        <v/>
      </c>
      <c r="AC30" s="844" t="str">
        <f>IF(AND('[14]Mapa final'!$Y$36="Media",'[14]Mapa final'!$AA$36="Mayor"),CONCATENATE("R5C",'[14]Mapa final'!$O$36),"")</f>
        <v/>
      </c>
      <c r="AD30" s="844" t="str">
        <f>IF(AND('[14]Mapa final'!$Y$37="Media",'[14]Mapa final'!$AA$37="Mayor"),CONCATENATE("R5C",'[14]Mapa final'!$O$37),"")</f>
        <v/>
      </c>
      <c r="AE30" s="844" t="str">
        <f>IF(AND('[14]Mapa final'!$Y$38="Media",'[14]Mapa final'!$AA$38="Mayor"),CONCATENATE("R5C",'[14]Mapa final'!$O$38),"")</f>
        <v/>
      </c>
      <c r="AF30" s="844" t="str">
        <f>IF(AND('[14]Mapa final'!$Y$39="Media",'[14]Mapa final'!$AA$39="Mayor"),CONCATENATE("R5C",'[14]Mapa final'!$O$39),"")</f>
        <v/>
      </c>
      <c r="AG30" s="845" t="str">
        <f>IF(AND('[14]Mapa final'!$Y$40="Media",'[14]Mapa final'!$AA$40="Mayor"),CONCATENATE("R5C",'[14]Mapa final'!$O$40),"")</f>
        <v/>
      </c>
      <c r="AH30" s="846" t="str">
        <f>IF(AND('[14]Mapa final'!$Y$35="Media",'[14]Mapa final'!$AA$35="Catastrófico"),CONCATENATE("R5C",'[14]Mapa final'!$O$35),"")</f>
        <v/>
      </c>
      <c r="AI30" s="847" t="str">
        <f>IF(AND('[14]Mapa final'!$Y$36="Media",'[14]Mapa final'!$AA$36="Catastrófico"),CONCATENATE("R5C",'[14]Mapa final'!$O$36),"")</f>
        <v/>
      </c>
      <c r="AJ30" s="847" t="str">
        <f>IF(AND('[14]Mapa final'!$Y$37="Media",'[14]Mapa final'!$AA$37="Catastrófico"),CONCATENATE("R5C",'[14]Mapa final'!$O$37),"")</f>
        <v/>
      </c>
      <c r="AK30" s="847" t="str">
        <f>IF(AND('[14]Mapa final'!$Y$38="Media",'[14]Mapa final'!$AA$38="Catastrófico"),CONCATENATE("R5C",'[14]Mapa final'!$O$38),"")</f>
        <v/>
      </c>
      <c r="AL30" s="847" t="str">
        <f>IF(AND('[14]Mapa final'!$Y$39="Media",'[14]Mapa final'!$AA$39="Catastrófico"),CONCATENATE("R5C",'[14]Mapa final'!$O$39),"")</f>
        <v/>
      </c>
      <c r="AM30" s="848" t="str">
        <f>IF(AND('[14]Mapa final'!$Y$40="Media",'[14]Mapa final'!$AA$40="Catastrófico"),CONCATENATE("R5C",'[14]Mapa final'!$O$40),"")</f>
        <v/>
      </c>
      <c r="AN30" s="835"/>
      <c r="AO30" s="2088"/>
      <c r="AP30" s="2089"/>
      <c r="AQ30" s="2089"/>
      <c r="AR30" s="2089"/>
      <c r="AS30" s="2089"/>
      <c r="AT30" s="2090"/>
      <c r="AU30" s="835"/>
      <c r="AV30" s="835"/>
      <c r="AW30" s="835"/>
      <c r="AX30" s="835"/>
      <c r="AY30" s="835"/>
      <c r="AZ30" s="835"/>
      <c r="BA30" s="835"/>
      <c r="BB30" s="835"/>
      <c r="BC30" s="835"/>
      <c r="BD30" s="835"/>
      <c r="BE30" s="835"/>
      <c r="BF30" s="835"/>
      <c r="BG30" s="835"/>
      <c r="BH30" s="835"/>
      <c r="BI30" s="835"/>
      <c r="BJ30" s="835"/>
      <c r="BK30" s="835"/>
      <c r="BL30" s="835"/>
      <c r="BM30" s="835"/>
      <c r="BN30" s="835"/>
      <c r="BO30" s="835"/>
      <c r="BP30" s="835"/>
      <c r="BQ30" s="835"/>
      <c r="BR30" s="835"/>
      <c r="BS30" s="835"/>
      <c r="BT30" s="835"/>
      <c r="BU30" s="835"/>
      <c r="BV30" s="835"/>
      <c r="BW30" s="835"/>
      <c r="BX30" s="835"/>
    </row>
    <row r="31" spans="1:76" ht="15" customHeight="1" x14ac:dyDescent="0.25">
      <c r="A31" s="835"/>
      <c r="B31" s="2055"/>
      <c r="C31" s="2055"/>
      <c r="D31" s="2056"/>
      <c r="E31" s="2060"/>
      <c r="F31" s="2061"/>
      <c r="G31" s="2061"/>
      <c r="H31" s="2061"/>
      <c r="I31" s="2062"/>
      <c r="J31" s="858" t="str">
        <f>IF(AND('[14]Mapa final'!$Y$41="Media",'[14]Mapa final'!$AA$41="Leve"),CONCATENATE("R6C",'[14]Mapa final'!$O$41),"")</f>
        <v/>
      </c>
      <c r="K31" s="859" t="str">
        <f>IF(AND('[14]Mapa final'!$Y$42="Media",'[14]Mapa final'!$AA$42="Leve"),CONCATENATE("R6C",'[14]Mapa final'!$O$42),"")</f>
        <v/>
      </c>
      <c r="L31" s="859" t="str">
        <f>IF(AND('[14]Mapa final'!$Y$43="Media",'[14]Mapa final'!$AA$43="Leve"),CONCATENATE("R6C",'[14]Mapa final'!$O$43),"")</f>
        <v/>
      </c>
      <c r="M31" s="859" t="str">
        <f>IF(AND('[14]Mapa final'!$Y$44="Media",'[14]Mapa final'!$AA$44="Leve"),CONCATENATE("R6C",'[14]Mapa final'!$O$44),"")</f>
        <v/>
      </c>
      <c r="N31" s="859" t="str">
        <f>IF(AND('[14]Mapa final'!$Y$45="Media",'[14]Mapa final'!$AA$45="Leve"),CONCATENATE("R6C",'[14]Mapa final'!$O$45),"")</f>
        <v/>
      </c>
      <c r="O31" s="860" t="str">
        <f>IF(AND('[14]Mapa final'!$Y$46="Media",'[14]Mapa final'!$AA$46="Leve"),CONCATENATE("R6C",'[14]Mapa final'!$O$46),"")</f>
        <v/>
      </c>
      <c r="P31" s="858" t="str">
        <f>IF(AND('[14]Mapa final'!$Y$41="Media",'[14]Mapa final'!$AA$41="Menor"),CONCATENATE("R6C",'[14]Mapa final'!$O$41),"")</f>
        <v/>
      </c>
      <c r="Q31" s="859" t="str">
        <f>IF(AND('[14]Mapa final'!$Y$42="Media",'[14]Mapa final'!$AA$42="Menor"),CONCATENATE("R6C",'[14]Mapa final'!$O$42),"")</f>
        <v/>
      </c>
      <c r="R31" s="859" t="str">
        <f>IF(AND('[14]Mapa final'!$Y$43="Media",'[14]Mapa final'!$AA$43="Menor"),CONCATENATE("R6C",'[14]Mapa final'!$O$43),"")</f>
        <v/>
      </c>
      <c r="S31" s="859" t="str">
        <f>IF(AND('[14]Mapa final'!$Y$44="Media",'[14]Mapa final'!$AA$44="Menor"),CONCATENATE("R6C",'[14]Mapa final'!$O$44),"")</f>
        <v/>
      </c>
      <c r="T31" s="859" t="str">
        <f>IF(AND('[14]Mapa final'!$Y$45="Media",'[14]Mapa final'!$AA$45="Menor"),CONCATENATE("R6C",'[14]Mapa final'!$O$45),"")</f>
        <v/>
      </c>
      <c r="U31" s="860" t="str">
        <f>IF(AND('[14]Mapa final'!$Y$46="Media",'[14]Mapa final'!$AA$46="Menor"),CONCATENATE("R6C",'[14]Mapa final'!$O$46),"")</f>
        <v/>
      </c>
      <c r="V31" s="858" t="str">
        <f>IF(AND('[14]Mapa final'!$Y$41="Media",'[14]Mapa final'!$AA$41="Moderado"),CONCATENATE("R6C",'[14]Mapa final'!$O$41),"")</f>
        <v/>
      </c>
      <c r="W31" s="859" t="str">
        <f>IF(AND('[14]Mapa final'!$Y$42="Media",'[14]Mapa final'!$AA$42="Moderado"),CONCATENATE("R6C",'[14]Mapa final'!$O$42),"")</f>
        <v/>
      </c>
      <c r="X31" s="859" t="str">
        <f>IF(AND('[14]Mapa final'!$Y$43="Media",'[14]Mapa final'!$AA$43="Moderado"),CONCATENATE("R6C",'[14]Mapa final'!$O$43),"")</f>
        <v/>
      </c>
      <c r="Y31" s="859" t="str">
        <f>IF(AND('[14]Mapa final'!$Y$44="Media",'[14]Mapa final'!$AA$44="Moderado"),CONCATENATE("R6C",'[14]Mapa final'!$O$44),"")</f>
        <v/>
      </c>
      <c r="Z31" s="859" t="str">
        <f>IF(AND('[14]Mapa final'!$Y$45="Media",'[14]Mapa final'!$AA$45="Moderado"),CONCATENATE("R6C",'[14]Mapa final'!$O$45),"")</f>
        <v/>
      </c>
      <c r="AA31" s="860" t="str">
        <f>IF(AND('[14]Mapa final'!$Y$46="Media",'[14]Mapa final'!$AA$46="Moderado"),CONCATENATE("R6C",'[14]Mapa final'!$O$46),"")</f>
        <v/>
      </c>
      <c r="AB31" s="843" t="str">
        <f>IF(AND('[14]Mapa final'!$Y$41="Media",'[14]Mapa final'!$AA$41="Mayor"),CONCATENATE("R6C",'[14]Mapa final'!$O$41),"")</f>
        <v/>
      </c>
      <c r="AC31" s="844" t="str">
        <f>IF(AND('[14]Mapa final'!$Y$42="Media",'[14]Mapa final'!$AA$42="Mayor"),CONCATENATE("R6C",'[14]Mapa final'!$O$42),"")</f>
        <v/>
      </c>
      <c r="AD31" s="844" t="str">
        <f>IF(AND('[14]Mapa final'!$Y$43="Media",'[14]Mapa final'!$AA$43="Mayor"),CONCATENATE("R6C",'[14]Mapa final'!$O$43),"")</f>
        <v/>
      </c>
      <c r="AE31" s="844" t="str">
        <f>IF(AND('[14]Mapa final'!$Y$44="Media",'[14]Mapa final'!$AA$44="Mayor"),CONCATENATE("R6C",'[14]Mapa final'!$O$44),"")</f>
        <v/>
      </c>
      <c r="AF31" s="844" t="str">
        <f>IF(AND('[14]Mapa final'!$Y$45="Media",'[14]Mapa final'!$AA$45="Mayor"),CONCATENATE("R6C",'[14]Mapa final'!$O$45),"")</f>
        <v/>
      </c>
      <c r="AG31" s="845" t="str">
        <f>IF(AND('[14]Mapa final'!$Y$46="Media",'[14]Mapa final'!$AA$46="Mayor"),CONCATENATE("R6C",'[14]Mapa final'!$O$46),"")</f>
        <v/>
      </c>
      <c r="AH31" s="846" t="str">
        <f>IF(AND('[14]Mapa final'!$Y$41="Media",'[14]Mapa final'!$AA$41="Catastrófico"),CONCATENATE("R6C",'[14]Mapa final'!$O$41),"")</f>
        <v/>
      </c>
      <c r="AI31" s="847" t="str">
        <f>IF(AND('[14]Mapa final'!$Y$42="Media",'[14]Mapa final'!$AA$42="Catastrófico"),CONCATENATE("R6C",'[14]Mapa final'!$O$42),"")</f>
        <v/>
      </c>
      <c r="AJ31" s="847" t="str">
        <f>IF(AND('[14]Mapa final'!$Y$43="Media",'[14]Mapa final'!$AA$43="Catastrófico"),CONCATENATE("R6C",'[14]Mapa final'!$O$43),"")</f>
        <v/>
      </c>
      <c r="AK31" s="847" t="str">
        <f>IF(AND('[14]Mapa final'!$Y$44="Media",'[14]Mapa final'!$AA$44="Catastrófico"),CONCATENATE("R6C",'[14]Mapa final'!$O$44),"")</f>
        <v/>
      </c>
      <c r="AL31" s="847" t="str">
        <f>IF(AND('[14]Mapa final'!$Y$45="Media",'[14]Mapa final'!$AA$45="Catastrófico"),CONCATENATE("R6C",'[14]Mapa final'!$O$45),"")</f>
        <v/>
      </c>
      <c r="AM31" s="848" t="str">
        <f>IF(AND('[14]Mapa final'!$Y$46="Media",'[14]Mapa final'!$AA$46="Catastrófico"),CONCATENATE("R6C",'[14]Mapa final'!$O$46),"")</f>
        <v/>
      </c>
      <c r="AN31" s="835"/>
      <c r="AO31" s="2088"/>
      <c r="AP31" s="2089"/>
      <c r="AQ31" s="2089"/>
      <c r="AR31" s="2089"/>
      <c r="AS31" s="2089"/>
      <c r="AT31" s="2090"/>
      <c r="AU31" s="835"/>
      <c r="AV31" s="835"/>
      <c r="AW31" s="835"/>
      <c r="AX31" s="835"/>
      <c r="AY31" s="835"/>
      <c r="AZ31" s="835"/>
      <c r="BA31" s="835"/>
      <c r="BB31" s="835"/>
      <c r="BC31" s="835"/>
      <c r="BD31" s="835"/>
      <c r="BE31" s="835"/>
      <c r="BF31" s="835"/>
      <c r="BG31" s="835"/>
      <c r="BH31" s="835"/>
      <c r="BI31" s="835"/>
      <c r="BJ31" s="835"/>
      <c r="BK31" s="835"/>
      <c r="BL31" s="835"/>
      <c r="BM31" s="835"/>
      <c r="BN31" s="835"/>
      <c r="BO31" s="835"/>
      <c r="BP31" s="835"/>
      <c r="BQ31" s="835"/>
      <c r="BR31" s="835"/>
      <c r="BS31" s="835"/>
      <c r="BT31" s="835"/>
      <c r="BU31" s="835"/>
      <c r="BV31" s="835"/>
      <c r="BW31" s="835"/>
      <c r="BX31" s="835"/>
    </row>
    <row r="32" spans="1:76" ht="15" customHeight="1" x14ac:dyDescent="0.25">
      <c r="A32" s="835"/>
      <c r="B32" s="2055"/>
      <c r="C32" s="2055"/>
      <c r="D32" s="2056"/>
      <c r="E32" s="2060"/>
      <c r="F32" s="2061"/>
      <c r="G32" s="2061"/>
      <c r="H32" s="2061"/>
      <c r="I32" s="2062"/>
      <c r="J32" s="858" t="str">
        <f>IF(AND('[14]Mapa final'!$Y$47="Media",'[14]Mapa final'!$AA$47="Leve"),CONCATENATE("R7C",'[14]Mapa final'!$O$47),"")</f>
        <v/>
      </c>
      <c r="K32" s="859" t="str">
        <f>IF(AND('[14]Mapa final'!$Y$48="Media",'[14]Mapa final'!$AA$48="Leve"),CONCATENATE("R7C",'[14]Mapa final'!$O$48),"")</f>
        <v/>
      </c>
      <c r="L32" s="859" t="str">
        <f>IF(AND('[14]Mapa final'!$Y$49="Media",'[14]Mapa final'!$AA$49="Leve"),CONCATENATE("R7C",'[14]Mapa final'!$O$49),"")</f>
        <v/>
      </c>
      <c r="M32" s="859" t="str">
        <f>IF(AND('[14]Mapa final'!$Y$50="Media",'[14]Mapa final'!$AA$50="Leve"),CONCATENATE("R7C",'[14]Mapa final'!$O$50),"")</f>
        <v/>
      </c>
      <c r="N32" s="859" t="str">
        <f>IF(AND('[14]Mapa final'!$Y$51="Media",'[14]Mapa final'!$AA$51="Leve"),CONCATENATE("R7C",'[14]Mapa final'!$O$51),"")</f>
        <v/>
      </c>
      <c r="O32" s="860" t="str">
        <f>IF(AND('[14]Mapa final'!$Y$52="Media",'[14]Mapa final'!$AA$52="Leve"),CONCATENATE("R7C",'[14]Mapa final'!$O$52),"")</f>
        <v/>
      </c>
      <c r="P32" s="858" t="str">
        <f>IF(AND('[14]Mapa final'!$Y$47="Media",'[14]Mapa final'!$AA$47="Menor"),CONCATENATE("R7C",'[14]Mapa final'!$O$47),"")</f>
        <v/>
      </c>
      <c r="Q32" s="859" t="str">
        <f>IF(AND('[14]Mapa final'!$Y$48="Media",'[14]Mapa final'!$AA$48="Menor"),CONCATENATE("R7C",'[14]Mapa final'!$O$48),"")</f>
        <v/>
      </c>
      <c r="R32" s="859" t="str">
        <f>IF(AND('[14]Mapa final'!$Y$49="Media",'[14]Mapa final'!$AA$49="Menor"),CONCATENATE("R7C",'[14]Mapa final'!$O$49),"")</f>
        <v/>
      </c>
      <c r="S32" s="859" t="str">
        <f>IF(AND('[14]Mapa final'!$Y$50="Media",'[14]Mapa final'!$AA$50="Menor"),CONCATENATE("R7C",'[14]Mapa final'!$O$50),"")</f>
        <v/>
      </c>
      <c r="T32" s="859" t="str">
        <f>IF(AND('[14]Mapa final'!$Y$51="Media",'[14]Mapa final'!$AA$51="Menor"),CONCATENATE("R7C",'[14]Mapa final'!$O$51),"")</f>
        <v/>
      </c>
      <c r="U32" s="860" t="str">
        <f>IF(AND('[14]Mapa final'!$Y$52="Media",'[14]Mapa final'!$AA$52="Menor"),CONCATENATE("R7C",'[14]Mapa final'!$O$52),"")</f>
        <v/>
      </c>
      <c r="V32" s="858" t="str">
        <f>IF(AND('[14]Mapa final'!$Y$47="Media",'[14]Mapa final'!$AA$47="Moderado"),CONCATENATE("R7C",'[14]Mapa final'!$O$47),"")</f>
        <v/>
      </c>
      <c r="W32" s="859" t="str">
        <f>IF(AND('[14]Mapa final'!$Y$48="Media",'[14]Mapa final'!$AA$48="Moderado"),CONCATENATE("R7C",'[14]Mapa final'!$O$48),"")</f>
        <v/>
      </c>
      <c r="X32" s="859" t="str">
        <f>IF(AND('[14]Mapa final'!$Y$49="Media",'[14]Mapa final'!$AA$49="Moderado"),CONCATENATE("R7C",'[14]Mapa final'!$O$49),"")</f>
        <v/>
      </c>
      <c r="Y32" s="859" t="str">
        <f>IF(AND('[14]Mapa final'!$Y$50="Media",'[14]Mapa final'!$AA$50="Moderado"),CONCATENATE("R7C",'[14]Mapa final'!$O$50),"")</f>
        <v/>
      </c>
      <c r="Z32" s="859" t="str">
        <f>IF(AND('[14]Mapa final'!$Y$51="Media",'[14]Mapa final'!$AA$51="Moderado"),CONCATENATE("R7C",'[14]Mapa final'!$O$51),"")</f>
        <v/>
      </c>
      <c r="AA32" s="860" t="str">
        <f>IF(AND('[14]Mapa final'!$Y$52="Media",'[14]Mapa final'!$AA$52="Moderado"),CONCATENATE("R7C",'[14]Mapa final'!$O$52),"")</f>
        <v/>
      </c>
      <c r="AB32" s="843" t="str">
        <f>IF(AND('[14]Mapa final'!$Y$47="Media",'[14]Mapa final'!$AA$47="Mayor"),CONCATENATE("R7C",'[14]Mapa final'!$O$47),"")</f>
        <v/>
      </c>
      <c r="AC32" s="844" t="str">
        <f>IF(AND('[14]Mapa final'!$Y$48="Media",'[14]Mapa final'!$AA$48="Mayor"),CONCATENATE("R7C",'[14]Mapa final'!$O$48),"")</f>
        <v/>
      </c>
      <c r="AD32" s="844" t="str">
        <f>IF(AND('[14]Mapa final'!$Y$49="Media",'[14]Mapa final'!$AA$49="Mayor"),CONCATENATE("R7C",'[14]Mapa final'!$O$49),"")</f>
        <v/>
      </c>
      <c r="AE32" s="844" t="str">
        <f>IF(AND('[14]Mapa final'!$Y$50="Media",'[14]Mapa final'!$AA$50="Mayor"),CONCATENATE("R7C",'[14]Mapa final'!$O$50),"")</f>
        <v/>
      </c>
      <c r="AF32" s="844" t="str">
        <f>IF(AND('[14]Mapa final'!$Y$51="Media",'[14]Mapa final'!$AA$51="Mayor"),CONCATENATE("R7C",'[14]Mapa final'!$O$51),"")</f>
        <v/>
      </c>
      <c r="AG32" s="845" t="str">
        <f>IF(AND('[14]Mapa final'!$Y$52="Media",'[14]Mapa final'!$AA$52="Mayor"),CONCATENATE("R7C",'[14]Mapa final'!$O$52),"")</f>
        <v/>
      </c>
      <c r="AH32" s="846" t="str">
        <f>IF(AND('[14]Mapa final'!$Y$47="Media",'[14]Mapa final'!$AA$47="Catastrófico"),CONCATENATE("R7C",'[14]Mapa final'!$O$47),"")</f>
        <v/>
      </c>
      <c r="AI32" s="847" t="str">
        <f>IF(AND('[14]Mapa final'!$Y$48="Media",'[14]Mapa final'!$AA$48="Catastrófico"),CONCATENATE("R7C",'[14]Mapa final'!$O$48),"")</f>
        <v/>
      </c>
      <c r="AJ32" s="847" t="str">
        <f>IF(AND('[14]Mapa final'!$Y$49="Media",'[14]Mapa final'!$AA$49="Catastrófico"),CONCATENATE("R7C",'[14]Mapa final'!$O$49),"")</f>
        <v/>
      </c>
      <c r="AK32" s="847" t="str">
        <f>IF(AND('[14]Mapa final'!$Y$50="Media",'[14]Mapa final'!$AA$50="Catastrófico"),CONCATENATE("R7C",'[14]Mapa final'!$O$50),"")</f>
        <v/>
      </c>
      <c r="AL32" s="847" t="str">
        <f>IF(AND('[14]Mapa final'!$Y$51="Media",'[14]Mapa final'!$AA$51="Catastrófico"),CONCATENATE("R7C",'[14]Mapa final'!$O$51),"")</f>
        <v/>
      </c>
      <c r="AM32" s="848" t="str">
        <f>IF(AND('[14]Mapa final'!$Y$52="Media",'[14]Mapa final'!$AA$52="Catastrófico"),CONCATENATE("R7C",'[14]Mapa final'!$O$52),"")</f>
        <v/>
      </c>
      <c r="AN32" s="835"/>
      <c r="AO32" s="2088"/>
      <c r="AP32" s="2089"/>
      <c r="AQ32" s="2089"/>
      <c r="AR32" s="2089"/>
      <c r="AS32" s="2089"/>
      <c r="AT32" s="2090"/>
      <c r="AU32" s="835"/>
      <c r="AV32" s="835"/>
      <c r="AW32" s="835"/>
      <c r="AX32" s="835"/>
      <c r="AY32" s="835"/>
      <c r="AZ32" s="835"/>
      <c r="BA32" s="835"/>
      <c r="BB32" s="835"/>
      <c r="BC32" s="835"/>
      <c r="BD32" s="835"/>
      <c r="BE32" s="835"/>
      <c r="BF32" s="835"/>
      <c r="BG32" s="835"/>
      <c r="BH32" s="835"/>
      <c r="BI32" s="835"/>
      <c r="BJ32" s="835"/>
      <c r="BK32" s="835"/>
      <c r="BL32" s="835"/>
      <c r="BM32" s="835"/>
      <c r="BN32" s="835"/>
      <c r="BO32" s="835"/>
      <c r="BP32" s="835"/>
      <c r="BQ32" s="835"/>
      <c r="BR32" s="835"/>
      <c r="BS32" s="835"/>
      <c r="BT32" s="835"/>
      <c r="BU32" s="835"/>
      <c r="BV32" s="835"/>
      <c r="BW32" s="835"/>
      <c r="BX32" s="835"/>
    </row>
    <row r="33" spans="1:80" ht="15" customHeight="1" x14ac:dyDescent="0.25">
      <c r="A33" s="835"/>
      <c r="B33" s="2055"/>
      <c r="C33" s="2055"/>
      <c r="D33" s="2056"/>
      <c r="E33" s="2060"/>
      <c r="F33" s="2061"/>
      <c r="G33" s="2061"/>
      <c r="H33" s="2061"/>
      <c r="I33" s="2062"/>
      <c r="J33" s="858" t="str">
        <f>IF(AND('[14]Mapa final'!$Y$53="Media",'[14]Mapa final'!$AA$53="Leve"),CONCATENATE("R8C",'[14]Mapa final'!$O$53),"")</f>
        <v/>
      </c>
      <c r="K33" s="859" t="str">
        <f>IF(AND('[14]Mapa final'!$Y$54="Media",'[14]Mapa final'!$AA$54="Leve"),CONCATENATE("R8C",'[14]Mapa final'!$O$54),"")</f>
        <v/>
      </c>
      <c r="L33" s="859" t="str">
        <f>IF(AND('[14]Mapa final'!$Y$55="Media",'[14]Mapa final'!$AA$55="Leve"),CONCATENATE("R8C",'[14]Mapa final'!$O$55),"")</f>
        <v/>
      </c>
      <c r="M33" s="859" t="str">
        <f>IF(AND('[14]Mapa final'!$Y$56="Media",'[14]Mapa final'!$AA$56="Leve"),CONCATENATE("R8C",'[14]Mapa final'!$O$56),"")</f>
        <v/>
      </c>
      <c r="N33" s="859" t="str">
        <f>IF(AND('[14]Mapa final'!$Y$57="Media",'[14]Mapa final'!$AA$57="Leve"),CONCATENATE("R8C",'[14]Mapa final'!$O$57),"")</f>
        <v/>
      </c>
      <c r="O33" s="860" t="str">
        <f>IF(AND('[14]Mapa final'!$Y$58="Media",'[14]Mapa final'!$AA$58="Leve"),CONCATENATE("R8C",'[14]Mapa final'!$O$58),"")</f>
        <v/>
      </c>
      <c r="P33" s="858" t="str">
        <f>IF(AND('[14]Mapa final'!$Y$53="Media",'[14]Mapa final'!$AA$53="Menor"),CONCATENATE("R8C",'[14]Mapa final'!$O$53),"")</f>
        <v/>
      </c>
      <c r="Q33" s="859" t="str">
        <f>IF(AND('[14]Mapa final'!$Y$54="Media",'[14]Mapa final'!$AA$54="Menor"),CONCATENATE("R8C",'[14]Mapa final'!$O$54),"")</f>
        <v/>
      </c>
      <c r="R33" s="859" t="str">
        <f>IF(AND('[14]Mapa final'!$Y$55="Media",'[14]Mapa final'!$AA$55="Menor"),CONCATENATE("R8C",'[14]Mapa final'!$O$55),"")</f>
        <v/>
      </c>
      <c r="S33" s="859" t="str">
        <f>IF(AND('[14]Mapa final'!$Y$56="Media",'[14]Mapa final'!$AA$56="Menor"),CONCATENATE("R8C",'[14]Mapa final'!$O$56),"")</f>
        <v/>
      </c>
      <c r="T33" s="859" t="str">
        <f>IF(AND('[14]Mapa final'!$Y$57="Media",'[14]Mapa final'!$AA$57="Menor"),CONCATENATE("R8C",'[14]Mapa final'!$O$57),"")</f>
        <v/>
      </c>
      <c r="U33" s="860" t="str">
        <f>IF(AND('[14]Mapa final'!$Y$58="Media",'[14]Mapa final'!$AA$58="Menor"),CONCATENATE("R8C",'[14]Mapa final'!$O$58),"")</f>
        <v/>
      </c>
      <c r="V33" s="858" t="str">
        <f>IF(AND('[14]Mapa final'!$Y$53="Media",'[14]Mapa final'!$AA$53="Moderado"),CONCATENATE("R8C",'[14]Mapa final'!$O$53),"")</f>
        <v/>
      </c>
      <c r="W33" s="859" t="str">
        <f>IF(AND('[14]Mapa final'!$Y$54="Media",'[14]Mapa final'!$AA$54="Moderado"),CONCATENATE("R8C",'[14]Mapa final'!$O$54),"")</f>
        <v/>
      </c>
      <c r="X33" s="859" t="str">
        <f>IF(AND('[14]Mapa final'!$Y$55="Media",'[14]Mapa final'!$AA$55="Moderado"),CONCATENATE("R8C",'[14]Mapa final'!$O$55),"")</f>
        <v/>
      </c>
      <c r="Y33" s="859" t="str">
        <f>IF(AND('[14]Mapa final'!$Y$56="Media",'[14]Mapa final'!$AA$56="Moderado"),CONCATENATE("R8C",'[14]Mapa final'!$O$56),"")</f>
        <v/>
      </c>
      <c r="Z33" s="859" t="str">
        <f>IF(AND('[14]Mapa final'!$Y$57="Media",'[14]Mapa final'!$AA$57="Moderado"),CONCATENATE("R8C",'[14]Mapa final'!$O$57),"")</f>
        <v/>
      </c>
      <c r="AA33" s="860" t="str">
        <f>IF(AND('[14]Mapa final'!$Y$58="Media",'[14]Mapa final'!$AA$58="Moderado"),CONCATENATE("R8C",'[14]Mapa final'!$O$58),"")</f>
        <v/>
      </c>
      <c r="AB33" s="843" t="str">
        <f>IF(AND('[14]Mapa final'!$Y$53="Media",'[14]Mapa final'!$AA$53="Mayor"),CONCATENATE("R8C",'[14]Mapa final'!$O$53),"")</f>
        <v/>
      </c>
      <c r="AC33" s="844" t="str">
        <f>IF(AND('[14]Mapa final'!$Y$54="Media",'[14]Mapa final'!$AA$54="Mayor"),CONCATENATE("R8C",'[14]Mapa final'!$O$54),"")</f>
        <v/>
      </c>
      <c r="AD33" s="844" t="str">
        <f>IF(AND('[14]Mapa final'!$Y$55="Media",'[14]Mapa final'!$AA$55="Mayor"),CONCATENATE("R8C",'[14]Mapa final'!$O$55),"")</f>
        <v/>
      </c>
      <c r="AE33" s="844" t="str">
        <f>IF(AND('[14]Mapa final'!$Y$56="Media",'[14]Mapa final'!$AA$56="Mayor"),CONCATENATE("R8C",'[14]Mapa final'!$O$56),"")</f>
        <v/>
      </c>
      <c r="AF33" s="844" t="str">
        <f>IF(AND('[14]Mapa final'!$Y$57="Media",'[14]Mapa final'!$AA$57="Mayor"),CONCATENATE("R8C",'[14]Mapa final'!$O$57),"")</f>
        <v/>
      </c>
      <c r="AG33" s="845" t="str">
        <f>IF(AND('[14]Mapa final'!$Y$58="Media",'[14]Mapa final'!$AA$58="Mayor"),CONCATENATE("R8C",'[14]Mapa final'!$O$58),"")</f>
        <v/>
      </c>
      <c r="AH33" s="846" t="str">
        <f>IF(AND('[14]Mapa final'!$Y$53="Media",'[14]Mapa final'!$AA$53="Catastrófico"),CONCATENATE("R8C",'[14]Mapa final'!$O$53),"")</f>
        <v/>
      </c>
      <c r="AI33" s="847" t="str">
        <f>IF(AND('[14]Mapa final'!$Y$54="Media",'[14]Mapa final'!$AA$54="Catastrófico"),CONCATENATE("R8C",'[14]Mapa final'!$O$54),"")</f>
        <v/>
      </c>
      <c r="AJ33" s="847" t="str">
        <f>IF(AND('[14]Mapa final'!$Y$55="Media",'[14]Mapa final'!$AA$55="Catastrófico"),CONCATENATE("R8C",'[14]Mapa final'!$O$55),"")</f>
        <v/>
      </c>
      <c r="AK33" s="847" t="str">
        <f>IF(AND('[14]Mapa final'!$Y$56="Media",'[14]Mapa final'!$AA$56="Catastrófico"),CONCATENATE("R8C",'[14]Mapa final'!$O$56),"")</f>
        <v/>
      </c>
      <c r="AL33" s="847" t="str">
        <f>IF(AND('[14]Mapa final'!$Y$57="Media",'[14]Mapa final'!$AA$57="Catastrófico"),CONCATENATE("R8C",'[14]Mapa final'!$O$57),"")</f>
        <v/>
      </c>
      <c r="AM33" s="848" t="str">
        <f>IF(AND('[14]Mapa final'!$Y$58="Media",'[14]Mapa final'!$AA$58="Catastrófico"),CONCATENATE("R8C",'[14]Mapa final'!$O$58),"")</f>
        <v/>
      </c>
      <c r="AN33" s="835"/>
      <c r="AO33" s="2088"/>
      <c r="AP33" s="2089"/>
      <c r="AQ33" s="2089"/>
      <c r="AR33" s="2089"/>
      <c r="AS33" s="2089"/>
      <c r="AT33" s="2090"/>
      <c r="AU33" s="835"/>
      <c r="AV33" s="835"/>
      <c r="AW33" s="835"/>
      <c r="AX33" s="835"/>
      <c r="AY33" s="835"/>
      <c r="AZ33" s="835"/>
      <c r="BA33" s="835"/>
      <c r="BB33" s="835"/>
      <c r="BC33" s="835"/>
      <c r="BD33" s="835"/>
      <c r="BE33" s="835"/>
      <c r="BF33" s="835"/>
      <c r="BG33" s="835"/>
      <c r="BH33" s="835"/>
      <c r="BI33" s="835"/>
      <c r="BJ33" s="835"/>
      <c r="BK33" s="835"/>
      <c r="BL33" s="835"/>
      <c r="BM33" s="835"/>
      <c r="BN33" s="835"/>
      <c r="BO33" s="835"/>
      <c r="BP33" s="835"/>
      <c r="BQ33" s="835"/>
      <c r="BR33" s="835"/>
      <c r="BS33" s="835"/>
      <c r="BT33" s="835"/>
      <c r="BU33" s="835"/>
      <c r="BV33" s="835"/>
      <c r="BW33" s="835"/>
      <c r="BX33" s="835"/>
    </row>
    <row r="34" spans="1:80" ht="15" customHeight="1" x14ac:dyDescent="0.25">
      <c r="A34" s="835"/>
      <c r="B34" s="2055"/>
      <c r="C34" s="2055"/>
      <c r="D34" s="2056"/>
      <c r="E34" s="2060"/>
      <c r="F34" s="2061"/>
      <c r="G34" s="2061"/>
      <c r="H34" s="2061"/>
      <c r="I34" s="2062"/>
      <c r="J34" s="858" t="str">
        <f>IF(AND('[14]Mapa final'!$Y$59="Media",'[14]Mapa final'!$AA$59="Leve"),CONCATENATE("R9C",'[14]Mapa final'!$O$59),"")</f>
        <v/>
      </c>
      <c r="K34" s="859" t="str">
        <f>IF(AND('[14]Mapa final'!$Y$60="Media",'[14]Mapa final'!$AA$60="Leve"),CONCATENATE("R9C",'[14]Mapa final'!$O$60),"")</f>
        <v/>
      </c>
      <c r="L34" s="859" t="str">
        <f>IF(AND('[14]Mapa final'!$Y$61="Media",'[14]Mapa final'!$AA$61="Leve"),CONCATENATE("R9C",'[14]Mapa final'!$O$61),"")</f>
        <v/>
      </c>
      <c r="M34" s="859" t="str">
        <f>IF(AND('[14]Mapa final'!$Y$62="Media",'[14]Mapa final'!$AA$62="Leve"),CONCATENATE("R9C",'[14]Mapa final'!$O$62),"")</f>
        <v/>
      </c>
      <c r="N34" s="859" t="str">
        <f>IF(AND('[14]Mapa final'!$Y$63="Media",'[14]Mapa final'!$AA$63="Leve"),CONCATENATE("R9C",'[14]Mapa final'!$O$63),"")</f>
        <v/>
      </c>
      <c r="O34" s="860" t="str">
        <f>IF(AND('[14]Mapa final'!$Y$64="Media",'[14]Mapa final'!$AA$64="Leve"),CONCATENATE("R9C",'[14]Mapa final'!$O$64),"")</f>
        <v/>
      </c>
      <c r="P34" s="858" t="str">
        <f>IF(AND('[14]Mapa final'!$Y$59="Media",'[14]Mapa final'!$AA$59="Menor"),CONCATENATE("R9C",'[14]Mapa final'!$O$59),"")</f>
        <v/>
      </c>
      <c r="Q34" s="859" t="str">
        <f>IF(AND('[14]Mapa final'!$Y$60="Media",'[14]Mapa final'!$AA$60="Menor"),CONCATENATE("R9C",'[14]Mapa final'!$O$60),"")</f>
        <v/>
      </c>
      <c r="R34" s="859" t="str">
        <f>IF(AND('[14]Mapa final'!$Y$61="Media",'[14]Mapa final'!$AA$61="Menor"),CONCATENATE("R9C",'[14]Mapa final'!$O$61),"")</f>
        <v/>
      </c>
      <c r="S34" s="859" t="str">
        <f>IF(AND('[14]Mapa final'!$Y$62="Media",'[14]Mapa final'!$AA$62="Menor"),CONCATENATE("R9C",'[14]Mapa final'!$O$62),"")</f>
        <v/>
      </c>
      <c r="T34" s="859" t="str">
        <f>IF(AND('[14]Mapa final'!$Y$63="Media",'[14]Mapa final'!$AA$63="Menor"),CONCATENATE("R9C",'[14]Mapa final'!$O$63),"")</f>
        <v/>
      </c>
      <c r="U34" s="860" t="str">
        <f>IF(AND('[14]Mapa final'!$Y$64="Media",'[14]Mapa final'!$AA$64="Menor"),CONCATENATE("R9C",'[14]Mapa final'!$O$64),"")</f>
        <v/>
      </c>
      <c r="V34" s="858" t="str">
        <f>IF(AND('[14]Mapa final'!$Y$59="Media",'[14]Mapa final'!$AA$59="Moderado"),CONCATENATE("R9C",'[14]Mapa final'!$O$59),"")</f>
        <v/>
      </c>
      <c r="W34" s="859" t="str">
        <f>IF(AND('[14]Mapa final'!$Y$60="Media",'[14]Mapa final'!$AA$60="Moderado"),CONCATENATE("R9C",'[14]Mapa final'!$O$60),"")</f>
        <v/>
      </c>
      <c r="X34" s="859" t="str">
        <f>IF(AND('[14]Mapa final'!$Y$61="Media",'[14]Mapa final'!$AA$61="Moderado"),CONCATENATE("R9C",'[14]Mapa final'!$O$61),"")</f>
        <v/>
      </c>
      <c r="Y34" s="859" t="str">
        <f>IF(AND('[14]Mapa final'!$Y$62="Media",'[14]Mapa final'!$AA$62="Moderado"),CONCATENATE("R9C",'[14]Mapa final'!$O$62),"")</f>
        <v/>
      </c>
      <c r="Z34" s="859" t="str">
        <f>IF(AND('[14]Mapa final'!$Y$63="Media",'[14]Mapa final'!$AA$63="Moderado"),CONCATENATE("R9C",'[14]Mapa final'!$O$63),"")</f>
        <v/>
      </c>
      <c r="AA34" s="860" t="str">
        <f>IF(AND('[14]Mapa final'!$Y$64="Media",'[14]Mapa final'!$AA$64="Moderado"),CONCATENATE("R9C",'[14]Mapa final'!$O$64),"")</f>
        <v/>
      </c>
      <c r="AB34" s="843" t="str">
        <f>IF(AND('[14]Mapa final'!$Y$59="Media",'[14]Mapa final'!$AA$59="Mayor"),CONCATENATE("R9C",'[14]Mapa final'!$O$59),"")</f>
        <v/>
      </c>
      <c r="AC34" s="844" t="str">
        <f>IF(AND('[14]Mapa final'!$Y$60="Media",'[14]Mapa final'!$AA$60="Mayor"),CONCATENATE("R9C",'[14]Mapa final'!$O$60),"")</f>
        <v/>
      </c>
      <c r="AD34" s="844" t="str">
        <f>IF(AND('[14]Mapa final'!$Y$61="Media",'[14]Mapa final'!$AA$61="Mayor"),CONCATENATE("R9C",'[14]Mapa final'!$O$61),"")</f>
        <v/>
      </c>
      <c r="AE34" s="844" t="str">
        <f>IF(AND('[14]Mapa final'!$Y$62="Media",'[14]Mapa final'!$AA$62="Mayor"),CONCATENATE("R9C",'[14]Mapa final'!$O$62),"")</f>
        <v/>
      </c>
      <c r="AF34" s="844" t="str">
        <f>IF(AND('[14]Mapa final'!$Y$63="Media",'[14]Mapa final'!$AA$63="Mayor"),CONCATENATE("R9C",'[14]Mapa final'!$O$63),"")</f>
        <v/>
      </c>
      <c r="AG34" s="845" t="str">
        <f>IF(AND('[14]Mapa final'!$Y$64="Media",'[14]Mapa final'!$AA$64="Mayor"),CONCATENATE("R9C",'[14]Mapa final'!$O$64),"")</f>
        <v/>
      </c>
      <c r="AH34" s="846" t="str">
        <f>IF(AND('[14]Mapa final'!$Y$59="Media",'[14]Mapa final'!$AA$59="Catastrófico"),CONCATENATE("R9C",'[14]Mapa final'!$O$59),"")</f>
        <v/>
      </c>
      <c r="AI34" s="847" t="str">
        <f>IF(AND('[14]Mapa final'!$Y$60="Media",'[14]Mapa final'!$AA$60="Catastrófico"),CONCATENATE("R9C",'[14]Mapa final'!$O$60),"")</f>
        <v/>
      </c>
      <c r="AJ34" s="847" t="str">
        <f>IF(AND('[14]Mapa final'!$Y$61="Media",'[14]Mapa final'!$AA$61="Catastrófico"),CONCATENATE("R9C",'[14]Mapa final'!$O$61),"")</f>
        <v/>
      </c>
      <c r="AK34" s="847" t="str">
        <f>IF(AND('[14]Mapa final'!$Y$62="Media",'[14]Mapa final'!$AA$62="Catastrófico"),CONCATENATE("R9C",'[14]Mapa final'!$O$62),"")</f>
        <v/>
      </c>
      <c r="AL34" s="847" t="str">
        <f>IF(AND('[14]Mapa final'!$Y$63="Media",'[14]Mapa final'!$AA$63="Catastrófico"),CONCATENATE("R9C",'[14]Mapa final'!$O$63),"")</f>
        <v/>
      </c>
      <c r="AM34" s="848" t="str">
        <f>IF(AND('[14]Mapa final'!$Y$64="Media",'[14]Mapa final'!$AA$64="Catastrófico"),CONCATENATE("R9C",'[14]Mapa final'!$O$64),"")</f>
        <v/>
      </c>
      <c r="AN34" s="835"/>
      <c r="AO34" s="2088"/>
      <c r="AP34" s="2089"/>
      <c r="AQ34" s="2089"/>
      <c r="AR34" s="2089"/>
      <c r="AS34" s="2089"/>
      <c r="AT34" s="2090"/>
      <c r="AU34" s="835"/>
      <c r="AV34" s="835"/>
      <c r="AW34" s="835"/>
      <c r="AX34" s="835"/>
      <c r="AY34" s="835"/>
      <c r="AZ34" s="835"/>
      <c r="BA34" s="835"/>
      <c r="BB34" s="835"/>
      <c r="BC34" s="835"/>
      <c r="BD34" s="835"/>
      <c r="BE34" s="835"/>
      <c r="BF34" s="835"/>
      <c r="BG34" s="835"/>
      <c r="BH34" s="835"/>
      <c r="BI34" s="835"/>
      <c r="BJ34" s="835"/>
      <c r="BK34" s="835"/>
      <c r="BL34" s="835"/>
      <c r="BM34" s="835"/>
      <c r="BN34" s="835"/>
      <c r="BO34" s="835"/>
      <c r="BP34" s="835"/>
      <c r="BQ34" s="835"/>
      <c r="BR34" s="835"/>
      <c r="BS34" s="835"/>
      <c r="BT34" s="835"/>
      <c r="BU34" s="835"/>
      <c r="BV34" s="835"/>
      <c r="BW34" s="835"/>
      <c r="BX34" s="835"/>
    </row>
    <row r="35" spans="1:80" ht="15" customHeight="1" thickBot="1" x14ac:dyDescent="0.3">
      <c r="A35" s="835"/>
      <c r="B35" s="2055"/>
      <c r="C35" s="2055"/>
      <c r="D35" s="2056"/>
      <c r="E35" s="2063"/>
      <c r="F35" s="2064"/>
      <c r="G35" s="2064"/>
      <c r="H35" s="2064"/>
      <c r="I35" s="2065"/>
      <c r="J35" s="858" t="str">
        <f>IF(AND('[14]Mapa final'!$Y$65="Media",'[14]Mapa final'!$AA$65="Leve"),CONCATENATE("R10C",'[14]Mapa final'!$O$65),"")</f>
        <v/>
      </c>
      <c r="K35" s="859" t="str">
        <f>IF(AND('[14]Mapa final'!$Y$66="Media",'[14]Mapa final'!$AA$66="Leve"),CONCATENATE("R10C",'[14]Mapa final'!$O$66),"")</f>
        <v/>
      </c>
      <c r="L35" s="859" t="str">
        <f>IF(AND('[14]Mapa final'!$Y$67="Media",'[14]Mapa final'!$AA$67="Leve"),CONCATENATE("R10C",'[14]Mapa final'!$O$67),"")</f>
        <v/>
      </c>
      <c r="M35" s="859" t="str">
        <f>IF(AND('[14]Mapa final'!$Y$68="Media",'[14]Mapa final'!$AA$68="Leve"),CONCATENATE("R10C",'[14]Mapa final'!$O$68),"")</f>
        <v/>
      </c>
      <c r="N35" s="859" t="str">
        <f>IF(AND('[14]Mapa final'!$Y$69="Media",'[14]Mapa final'!$AA$69="Leve"),CONCATENATE("R10C",'[14]Mapa final'!$O$69),"")</f>
        <v/>
      </c>
      <c r="O35" s="860" t="str">
        <f>IF(AND('[14]Mapa final'!$Y$70="Media",'[14]Mapa final'!$AA$70="Leve"),CONCATENATE("R10C",'[14]Mapa final'!$O$70),"")</f>
        <v/>
      </c>
      <c r="P35" s="858" t="str">
        <f>IF(AND('[14]Mapa final'!$Y$65="Media",'[14]Mapa final'!$AA$65="Menor"),CONCATENATE("R10C",'[14]Mapa final'!$O$65),"")</f>
        <v/>
      </c>
      <c r="Q35" s="859" t="str">
        <f>IF(AND('[14]Mapa final'!$Y$66="Media",'[14]Mapa final'!$AA$66="Menor"),CONCATENATE("R10C",'[14]Mapa final'!$O$66),"")</f>
        <v/>
      </c>
      <c r="R35" s="859" t="str">
        <f>IF(AND('[14]Mapa final'!$Y$67="Media",'[14]Mapa final'!$AA$67="Menor"),CONCATENATE("R10C",'[14]Mapa final'!$O$67),"")</f>
        <v/>
      </c>
      <c r="S35" s="859" t="str">
        <f>IF(AND('[14]Mapa final'!$Y$68="Media",'[14]Mapa final'!$AA$68="Menor"),CONCATENATE("R10C",'[14]Mapa final'!$O$68),"")</f>
        <v/>
      </c>
      <c r="T35" s="859" t="str">
        <f>IF(AND('[14]Mapa final'!$Y$69="Media",'[14]Mapa final'!$AA$69="Menor"),CONCATENATE("R10C",'[14]Mapa final'!$O$69),"")</f>
        <v/>
      </c>
      <c r="U35" s="860" t="str">
        <f>IF(AND('[14]Mapa final'!$Y$70="Media",'[14]Mapa final'!$AA$70="Menor"),CONCATENATE("R10C",'[14]Mapa final'!$O$70),"")</f>
        <v/>
      </c>
      <c r="V35" s="858" t="str">
        <f>IF(AND('[14]Mapa final'!$Y$65="Media",'[14]Mapa final'!$AA$65="Moderado"),CONCATENATE("R10C",'[14]Mapa final'!$O$65),"")</f>
        <v/>
      </c>
      <c r="W35" s="859" t="str">
        <f>IF(AND('[14]Mapa final'!$Y$66="Media",'[14]Mapa final'!$AA$66="Moderado"),CONCATENATE("R10C",'[14]Mapa final'!$O$66),"")</f>
        <v/>
      </c>
      <c r="X35" s="859" t="str">
        <f>IF(AND('[14]Mapa final'!$Y$67="Media",'[14]Mapa final'!$AA$67="Moderado"),CONCATENATE("R10C",'[14]Mapa final'!$O$67),"")</f>
        <v/>
      </c>
      <c r="Y35" s="859" t="str">
        <f>IF(AND('[14]Mapa final'!$Y$68="Media",'[14]Mapa final'!$AA$68="Moderado"),CONCATENATE("R10C",'[14]Mapa final'!$O$68),"")</f>
        <v/>
      </c>
      <c r="Z35" s="859" t="str">
        <f>IF(AND('[14]Mapa final'!$Y$69="Media",'[14]Mapa final'!$AA$69="Moderado"),CONCATENATE("R10C",'[14]Mapa final'!$O$69),"")</f>
        <v/>
      </c>
      <c r="AA35" s="860" t="str">
        <f>IF(AND('[14]Mapa final'!$Y$70="Media",'[14]Mapa final'!$AA$70="Moderado"),CONCATENATE("R10C",'[14]Mapa final'!$O$70),"")</f>
        <v/>
      </c>
      <c r="AB35" s="849" t="str">
        <f>IF(AND('[14]Mapa final'!$Y$65="Media",'[14]Mapa final'!$AA$65="Mayor"),CONCATENATE("R10C",'[14]Mapa final'!$O$65),"")</f>
        <v/>
      </c>
      <c r="AC35" s="850" t="str">
        <f>IF(AND('[14]Mapa final'!$Y$66="Media",'[14]Mapa final'!$AA$66="Mayor"),CONCATENATE("R10C",'[14]Mapa final'!$O$66),"")</f>
        <v/>
      </c>
      <c r="AD35" s="850" t="str">
        <f>IF(AND('[14]Mapa final'!$Y$67="Media",'[14]Mapa final'!$AA$67="Mayor"),CONCATENATE("R10C",'[14]Mapa final'!$O$67),"")</f>
        <v/>
      </c>
      <c r="AE35" s="850" t="str">
        <f>IF(AND('[14]Mapa final'!$Y$68="Media",'[14]Mapa final'!$AA$68="Mayor"),CONCATENATE("R10C",'[14]Mapa final'!$O$68),"")</f>
        <v/>
      </c>
      <c r="AF35" s="850" t="str">
        <f>IF(AND('[14]Mapa final'!$Y$69="Media",'[14]Mapa final'!$AA$69="Mayor"),CONCATENATE("R10C",'[14]Mapa final'!$O$69),"")</f>
        <v/>
      </c>
      <c r="AG35" s="851" t="str">
        <f>IF(AND('[14]Mapa final'!$Y$70="Media",'[14]Mapa final'!$AA$70="Mayor"),CONCATENATE("R10C",'[14]Mapa final'!$O$70),"")</f>
        <v/>
      </c>
      <c r="AH35" s="852" t="str">
        <f>IF(AND('[14]Mapa final'!$Y$65="Media",'[14]Mapa final'!$AA$65="Catastrófico"),CONCATENATE("R10C",'[14]Mapa final'!$O$65),"")</f>
        <v/>
      </c>
      <c r="AI35" s="853" t="str">
        <f>IF(AND('[14]Mapa final'!$Y$66="Media",'[14]Mapa final'!$AA$66="Catastrófico"),CONCATENATE("R10C",'[14]Mapa final'!$O$66),"")</f>
        <v/>
      </c>
      <c r="AJ35" s="853" t="str">
        <f>IF(AND('[14]Mapa final'!$Y$67="Media",'[14]Mapa final'!$AA$67="Catastrófico"),CONCATENATE("R10C",'[14]Mapa final'!$O$67),"")</f>
        <v/>
      </c>
      <c r="AK35" s="853" t="str">
        <f>IF(AND('[14]Mapa final'!$Y$68="Media",'[14]Mapa final'!$AA$68="Catastrófico"),CONCATENATE("R10C",'[14]Mapa final'!$O$68),"")</f>
        <v/>
      </c>
      <c r="AL35" s="853" t="str">
        <f>IF(AND('[14]Mapa final'!$Y$69="Media",'[14]Mapa final'!$AA$69="Catastrófico"),CONCATENATE("R10C",'[14]Mapa final'!$O$69),"")</f>
        <v/>
      </c>
      <c r="AM35" s="854" t="str">
        <f>IF(AND('[14]Mapa final'!$Y$70="Media",'[14]Mapa final'!$AA$70="Catastrófico"),CONCATENATE("R10C",'[14]Mapa final'!$O$70),"")</f>
        <v/>
      </c>
      <c r="AN35" s="835"/>
      <c r="AO35" s="2091"/>
      <c r="AP35" s="2092"/>
      <c r="AQ35" s="2092"/>
      <c r="AR35" s="2092"/>
      <c r="AS35" s="2092"/>
      <c r="AT35" s="2093"/>
      <c r="AU35" s="835"/>
      <c r="AV35" s="835"/>
      <c r="AW35" s="835"/>
      <c r="AX35" s="835"/>
      <c r="AY35" s="835"/>
      <c r="AZ35" s="835"/>
      <c r="BA35" s="835"/>
      <c r="BB35" s="835"/>
      <c r="BC35" s="835"/>
      <c r="BD35" s="835"/>
      <c r="BE35" s="835"/>
      <c r="BF35" s="835"/>
      <c r="BG35" s="835"/>
      <c r="BH35" s="835"/>
      <c r="BI35" s="835"/>
      <c r="BJ35" s="835"/>
      <c r="BK35" s="835"/>
      <c r="BL35" s="835"/>
      <c r="BM35" s="835"/>
      <c r="BN35" s="835"/>
      <c r="BO35" s="835"/>
      <c r="BP35" s="835"/>
      <c r="BQ35" s="835"/>
      <c r="BR35" s="835"/>
      <c r="BS35" s="835"/>
      <c r="BT35" s="835"/>
      <c r="BU35" s="835"/>
      <c r="BV35" s="835"/>
      <c r="BW35" s="835"/>
      <c r="BX35" s="835"/>
    </row>
    <row r="36" spans="1:80" ht="15" customHeight="1" x14ac:dyDescent="0.25">
      <c r="A36" s="835"/>
      <c r="B36" s="2055"/>
      <c r="C36" s="2055"/>
      <c r="D36" s="2056"/>
      <c r="E36" s="2057" t="s">
        <v>16</v>
      </c>
      <c r="F36" s="2058"/>
      <c r="G36" s="2058"/>
      <c r="H36" s="2058"/>
      <c r="I36" s="2058"/>
      <c r="J36" s="864" t="str">
        <f>IF(AND('[14]Mapa final'!$Y$11="Baja",'[14]Mapa final'!$AA$11="Leve"),CONCATENATE("R1C",'[14]Mapa final'!$O$11),"")</f>
        <v/>
      </c>
      <c r="K36" s="865" t="str">
        <f>IF(AND('[14]Mapa final'!$Y$12="Baja",'[14]Mapa final'!$AA$12="Leve"),CONCATENATE("R1C",'[14]Mapa final'!$O$12),"")</f>
        <v/>
      </c>
      <c r="L36" s="865" t="str">
        <f>IF(AND('[14]Mapa final'!$Y$13="Baja",'[14]Mapa final'!$AA$13="Leve"),CONCATENATE("R1C",'[14]Mapa final'!$O$13),"")</f>
        <v/>
      </c>
      <c r="M36" s="865" t="str">
        <f>IF(AND('[14]Mapa final'!$Y$14="Baja",'[14]Mapa final'!$AA$14="Leve"),CONCATENATE("R1C",'[14]Mapa final'!$O$14),"")</f>
        <v/>
      </c>
      <c r="N36" s="865" t="str">
        <f>IF(AND('[14]Mapa final'!$Y$15="Baja",'[14]Mapa final'!$AA$15="Leve"),CONCATENATE("R1C",'[14]Mapa final'!$O$15),"")</f>
        <v/>
      </c>
      <c r="O36" s="866" t="str">
        <f>IF(AND('[14]Mapa final'!$Y$16="Baja",'[14]Mapa final'!$AA$16="Leve"),CONCATENATE("R1C",'[14]Mapa final'!$O$16),"")</f>
        <v/>
      </c>
      <c r="P36" s="855" t="str">
        <f>IF(AND('[14]Mapa final'!$Y$11="Baja",'[14]Mapa final'!$AA$11="Menor"),CONCATENATE("R1C",'[14]Mapa final'!$O$11),"")</f>
        <v/>
      </c>
      <c r="Q36" s="856" t="str">
        <f>IF(AND('[14]Mapa final'!$Y$12="Baja",'[14]Mapa final'!$AA$12="Menor"),CONCATENATE("R1C",'[14]Mapa final'!$O$12),"")</f>
        <v/>
      </c>
      <c r="R36" s="856" t="str">
        <f>IF(AND('[14]Mapa final'!$Y$13="Baja",'[14]Mapa final'!$AA$13="Menor"),CONCATENATE("R1C",'[14]Mapa final'!$O$13),"")</f>
        <v/>
      </c>
      <c r="S36" s="856" t="str">
        <f>IF(AND('[14]Mapa final'!$Y$14="Baja",'[14]Mapa final'!$AA$14="Menor"),CONCATENATE("R1C",'[14]Mapa final'!$O$14),"")</f>
        <v/>
      </c>
      <c r="T36" s="856" t="str">
        <f>IF(AND('[14]Mapa final'!$Y$15="Baja",'[14]Mapa final'!$AA$15="Menor"),CONCATENATE("R1C",'[14]Mapa final'!$O$15),"")</f>
        <v/>
      </c>
      <c r="U36" s="857" t="str">
        <f>IF(AND('[14]Mapa final'!$Y$16="Baja",'[14]Mapa final'!$AA$16="Menor"),CONCATENATE("R1C",'[14]Mapa final'!$O$16),"")</f>
        <v/>
      </c>
      <c r="V36" s="855" t="str">
        <f>IF(AND('[14]Mapa final'!$Y$11="Baja",'[14]Mapa final'!$AA$11="Moderado"),CONCATENATE("R1C",'[14]Mapa final'!$O$11),"")</f>
        <v/>
      </c>
      <c r="W36" s="856" t="str">
        <f>IF(AND('[14]Mapa final'!$Y$12="Baja",'[14]Mapa final'!$AA$12="Moderado"),CONCATENATE("R1C",'[14]Mapa final'!$O$12),"")</f>
        <v/>
      </c>
      <c r="X36" s="856" t="str">
        <f>IF(AND('[14]Mapa final'!$Y$13="Baja",'[14]Mapa final'!$AA$13="Moderado"),CONCATENATE("R1C",'[14]Mapa final'!$O$13),"")</f>
        <v/>
      </c>
      <c r="Y36" s="856" t="str">
        <f>IF(AND('[14]Mapa final'!$Y$14="Baja",'[14]Mapa final'!$AA$14="Moderado"),CONCATENATE("R1C",'[14]Mapa final'!$O$14),"")</f>
        <v/>
      </c>
      <c r="Z36" s="856" t="str">
        <f>IF(AND('[14]Mapa final'!$Y$15="Baja",'[14]Mapa final'!$AA$15="Moderado"),CONCATENATE("R1C",'[14]Mapa final'!$O$15),"")</f>
        <v/>
      </c>
      <c r="AA36" s="857" t="str">
        <f>IF(AND('[14]Mapa final'!$Y$16="Baja",'[14]Mapa final'!$AA$16="Moderado"),CONCATENATE("R1C",'[14]Mapa final'!$O$16),"")</f>
        <v/>
      </c>
      <c r="AB36" s="837" t="str">
        <f>IF(AND('[14]Mapa final'!$Y$11="Baja",'[14]Mapa final'!$AA$11="Mayor"),CONCATENATE("R1C",'[14]Mapa final'!$O$11),"")</f>
        <v>R1C1</v>
      </c>
      <c r="AC36" s="838" t="str">
        <f>IF(AND('[14]Mapa final'!$Y$12="Baja",'[14]Mapa final'!$AA$12="Mayor"),CONCATENATE("R1C",'[14]Mapa final'!$O$12),"")</f>
        <v/>
      </c>
      <c r="AD36" s="838" t="str">
        <f>IF(AND('[14]Mapa final'!$Y$13="Baja",'[14]Mapa final'!$AA$13="Mayor"),CONCATENATE("R1C",'[14]Mapa final'!$O$13),"")</f>
        <v/>
      </c>
      <c r="AE36" s="838" t="str">
        <f>IF(AND('[14]Mapa final'!$Y$14="Baja",'[14]Mapa final'!$AA$14="Mayor"),CONCATENATE("R1C",'[14]Mapa final'!$O$14),"")</f>
        <v/>
      </c>
      <c r="AF36" s="838" t="str">
        <f>IF(AND('[14]Mapa final'!$Y$15="Baja",'[14]Mapa final'!$AA$15="Mayor"),CONCATENATE("R1C",'[14]Mapa final'!$O$15),"")</f>
        <v/>
      </c>
      <c r="AG36" s="839" t="str">
        <f>IF(AND('[14]Mapa final'!$Y$16="Baja",'[14]Mapa final'!$AA$16="Mayor"),CONCATENATE("R1C",'[14]Mapa final'!$O$16),"")</f>
        <v/>
      </c>
      <c r="AH36" s="840" t="str">
        <f>IF(AND('[14]Mapa final'!$Y$11="Baja",'[14]Mapa final'!$AA$11="Catastrófico"),CONCATENATE("R1C",'[14]Mapa final'!$O$11),"")</f>
        <v/>
      </c>
      <c r="AI36" s="841" t="str">
        <f>IF(AND('[14]Mapa final'!$Y$12="Baja",'[14]Mapa final'!$AA$12="Catastrófico"),CONCATENATE("R1C",'[14]Mapa final'!$O$12),"")</f>
        <v/>
      </c>
      <c r="AJ36" s="841" t="str">
        <f>IF(AND('[14]Mapa final'!$Y$13="Baja",'[14]Mapa final'!$AA$13="Catastrófico"),CONCATENATE("R1C",'[14]Mapa final'!$O$13),"")</f>
        <v/>
      </c>
      <c r="AK36" s="841" t="str">
        <f>IF(AND('[14]Mapa final'!$Y$14="Baja",'[14]Mapa final'!$AA$14="Catastrófico"),CONCATENATE("R1C",'[14]Mapa final'!$O$14),"")</f>
        <v/>
      </c>
      <c r="AL36" s="841" t="str">
        <f>IF(AND('[14]Mapa final'!$Y$15="Baja",'[14]Mapa final'!$AA$15="Catastrófico"),CONCATENATE("R1C",'[14]Mapa final'!$O$15),"")</f>
        <v/>
      </c>
      <c r="AM36" s="842" t="str">
        <f>IF(AND('[14]Mapa final'!$Y$16="Baja",'[14]Mapa final'!$AA$16="Catastrófico"),CONCATENATE("R1C",'[14]Mapa final'!$O$16),"")</f>
        <v/>
      </c>
      <c r="AN36" s="835"/>
      <c r="AO36" s="2094" t="s">
        <v>17</v>
      </c>
      <c r="AP36" s="2095"/>
      <c r="AQ36" s="2095"/>
      <c r="AR36" s="2095"/>
      <c r="AS36" s="2095"/>
      <c r="AT36" s="2096"/>
      <c r="AU36" s="835"/>
      <c r="AV36" s="835"/>
      <c r="AW36" s="835"/>
      <c r="AX36" s="835"/>
      <c r="AY36" s="835"/>
      <c r="AZ36" s="835"/>
      <c r="BA36" s="835"/>
      <c r="BB36" s="835"/>
      <c r="BC36" s="835"/>
      <c r="BD36" s="835"/>
      <c r="BE36" s="835"/>
      <c r="BF36" s="835"/>
      <c r="BG36" s="835"/>
      <c r="BH36" s="835"/>
      <c r="BI36" s="835"/>
      <c r="BJ36" s="835"/>
      <c r="BK36" s="835"/>
      <c r="BL36" s="835"/>
      <c r="BM36" s="835"/>
      <c r="BN36" s="835"/>
      <c r="BO36" s="835"/>
      <c r="BP36" s="835"/>
      <c r="BQ36" s="835"/>
      <c r="BR36" s="835"/>
      <c r="BS36" s="835"/>
      <c r="BT36" s="835"/>
      <c r="BU36" s="835"/>
      <c r="BV36" s="835"/>
      <c r="BW36" s="835"/>
      <c r="BX36" s="835"/>
    </row>
    <row r="37" spans="1:80" ht="15" customHeight="1" x14ac:dyDescent="0.25">
      <c r="A37" s="835"/>
      <c r="B37" s="2055"/>
      <c r="C37" s="2055"/>
      <c r="D37" s="2056"/>
      <c r="E37" s="2075"/>
      <c r="F37" s="2061"/>
      <c r="G37" s="2061"/>
      <c r="H37" s="2061"/>
      <c r="I37" s="2061"/>
      <c r="J37" s="867" t="str">
        <f>IF(AND('[14]Mapa final'!$Y$17="Baja",'[14]Mapa final'!$AA$17="Leve"),CONCATENATE("R2C",'[14]Mapa final'!$O$17),"")</f>
        <v/>
      </c>
      <c r="K37" s="868" t="str">
        <f>IF(AND('[14]Mapa final'!$Y$18="Baja",'[14]Mapa final'!$AA$18="Leve"),CONCATENATE("R2C",'[14]Mapa final'!$O$18),"")</f>
        <v/>
      </c>
      <c r="L37" s="868" t="str">
        <f>IF(AND('[14]Mapa final'!$Y$19="Baja",'[14]Mapa final'!$AA$19="Leve"),CONCATENATE("R2C",'[14]Mapa final'!$O$19),"")</f>
        <v/>
      </c>
      <c r="M37" s="868" t="str">
        <f>IF(AND('[14]Mapa final'!$Y$20="Baja",'[14]Mapa final'!$AA$20="Leve"),CONCATENATE("R2C",'[14]Mapa final'!$O$20),"")</f>
        <v/>
      </c>
      <c r="N37" s="868" t="str">
        <f>IF(AND('[14]Mapa final'!$Y$21="Baja",'[14]Mapa final'!$AA$21="Leve"),CONCATENATE("R2C",'[14]Mapa final'!$O$21),"")</f>
        <v/>
      </c>
      <c r="O37" s="869" t="str">
        <f>IF(AND('[14]Mapa final'!$Y$22="Baja",'[14]Mapa final'!$AA$22="Leve"),CONCATENATE("R2C",'[14]Mapa final'!$O$22),"")</f>
        <v/>
      </c>
      <c r="P37" s="858" t="str">
        <f>IF(AND('[14]Mapa final'!$Y$17="Baja",'[14]Mapa final'!$AA$17="Menor"),CONCATENATE("R2C",'[14]Mapa final'!$O$17),"")</f>
        <v/>
      </c>
      <c r="Q37" s="859" t="str">
        <f>IF(AND('[14]Mapa final'!$Y$18="Baja",'[14]Mapa final'!$AA$18="Menor"),CONCATENATE("R2C",'[14]Mapa final'!$O$18),"")</f>
        <v/>
      </c>
      <c r="R37" s="859" t="str">
        <f>IF(AND('[14]Mapa final'!$Y$19="Baja",'[14]Mapa final'!$AA$19="Menor"),CONCATENATE("R2C",'[14]Mapa final'!$O$19),"")</f>
        <v/>
      </c>
      <c r="S37" s="859" t="str">
        <f>IF(AND('[14]Mapa final'!$Y$20="Baja",'[14]Mapa final'!$AA$20="Menor"),CONCATENATE("R2C",'[14]Mapa final'!$O$20),"")</f>
        <v/>
      </c>
      <c r="T37" s="859" t="str">
        <f>IF(AND('[14]Mapa final'!$Y$21="Baja",'[14]Mapa final'!$AA$21="Menor"),CONCATENATE("R2C",'[14]Mapa final'!$O$21),"")</f>
        <v/>
      </c>
      <c r="U37" s="860" t="str">
        <f>IF(AND('[14]Mapa final'!$Y$22="Baja",'[14]Mapa final'!$AA$22="Menor"),CONCATENATE("R2C",'[14]Mapa final'!$O$22),"")</f>
        <v/>
      </c>
      <c r="V37" s="858" t="str">
        <f>IF(AND('[14]Mapa final'!$Y$17="Baja",'[14]Mapa final'!$AA$17="Moderado"),CONCATENATE("R2C",'[14]Mapa final'!$O$17),"")</f>
        <v/>
      </c>
      <c r="W37" s="859" t="str">
        <f>IF(AND('[14]Mapa final'!$Y$18="Baja",'[14]Mapa final'!$AA$18="Moderado"),CONCATENATE("R2C",'[14]Mapa final'!$O$18),"")</f>
        <v/>
      </c>
      <c r="X37" s="859" t="str">
        <f>IF(AND('[14]Mapa final'!$Y$19="Baja",'[14]Mapa final'!$AA$19="Moderado"),CONCATENATE("R2C",'[14]Mapa final'!$O$19),"")</f>
        <v/>
      </c>
      <c r="Y37" s="859" t="str">
        <f>IF(AND('[14]Mapa final'!$Y$20="Baja",'[14]Mapa final'!$AA$20="Moderado"),CONCATENATE("R2C",'[14]Mapa final'!$O$20),"")</f>
        <v/>
      </c>
      <c r="Z37" s="859" t="str">
        <f>IF(AND('[14]Mapa final'!$Y$21="Baja",'[14]Mapa final'!$AA$21="Moderado"),CONCATENATE("R2C",'[14]Mapa final'!$O$21),"")</f>
        <v/>
      </c>
      <c r="AA37" s="860" t="str">
        <f>IF(AND('[14]Mapa final'!$Y$22="Baja",'[14]Mapa final'!$AA$22="Moderado"),CONCATENATE("R2C",'[14]Mapa final'!$O$22),"")</f>
        <v/>
      </c>
      <c r="AB37" s="843" t="str">
        <f>IF(AND('[14]Mapa final'!$Y$17="Baja",'[14]Mapa final'!$AA$17="Mayor"),CONCATENATE("R2C",'[14]Mapa final'!$O$17),"")</f>
        <v/>
      </c>
      <c r="AC37" s="844" t="str">
        <f>IF(AND('[14]Mapa final'!$Y$18="Baja",'[14]Mapa final'!$AA$18="Mayor"),CONCATENATE("R2C",'[14]Mapa final'!$O$18),"")</f>
        <v/>
      </c>
      <c r="AD37" s="844" t="str">
        <f>IF(AND('[14]Mapa final'!$Y$19="Baja",'[14]Mapa final'!$AA$19="Mayor"),CONCATENATE("R2C",'[14]Mapa final'!$O$19),"")</f>
        <v/>
      </c>
      <c r="AE37" s="844" t="str">
        <f>IF(AND('[14]Mapa final'!$Y$20="Baja",'[14]Mapa final'!$AA$20="Mayor"),CONCATENATE("R2C",'[14]Mapa final'!$O$20),"")</f>
        <v/>
      </c>
      <c r="AF37" s="844" t="str">
        <f>IF(AND('[14]Mapa final'!$Y$21="Baja",'[14]Mapa final'!$AA$21="Mayor"),CONCATENATE("R2C",'[14]Mapa final'!$O$21),"")</f>
        <v/>
      </c>
      <c r="AG37" s="845" t="str">
        <f>IF(AND('[14]Mapa final'!$Y$22="Baja",'[14]Mapa final'!$AA$22="Mayor"),CONCATENATE("R2C",'[14]Mapa final'!$O$22),"")</f>
        <v/>
      </c>
      <c r="AH37" s="846" t="str">
        <f>IF(AND('[14]Mapa final'!$Y$17="Baja",'[14]Mapa final'!$AA$17="Catastrófico"),CONCATENATE("R2C",'[14]Mapa final'!$O$17),"")</f>
        <v/>
      </c>
      <c r="AI37" s="847" t="str">
        <f>IF(AND('[14]Mapa final'!$Y$18="Baja",'[14]Mapa final'!$AA$18="Catastrófico"),CONCATENATE("R2C",'[14]Mapa final'!$O$18),"")</f>
        <v/>
      </c>
      <c r="AJ37" s="847" t="str">
        <f>IF(AND('[14]Mapa final'!$Y$19="Baja",'[14]Mapa final'!$AA$19="Catastrófico"),CONCATENATE("R2C",'[14]Mapa final'!$O$19),"")</f>
        <v/>
      </c>
      <c r="AK37" s="847" t="str">
        <f>IF(AND('[14]Mapa final'!$Y$20="Baja",'[14]Mapa final'!$AA$20="Catastrófico"),CONCATENATE("R2C",'[14]Mapa final'!$O$20),"")</f>
        <v/>
      </c>
      <c r="AL37" s="847" t="str">
        <f>IF(AND('[14]Mapa final'!$Y$21="Baja",'[14]Mapa final'!$AA$21="Catastrófico"),CONCATENATE("R2C",'[14]Mapa final'!$O$21),"")</f>
        <v/>
      </c>
      <c r="AM37" s="848" t="str">
        <f>IF(AND('[14]Mapa final'!$Y$22="Baja",'[14]Mapa final'!$AA$22="Catastrófico"),CONCATENATE("R2C",'[14]Mapa final'!$O$22),"")</f>
        <v/>
      </c>
      <c r="AN37" s="835"/>
      <c r="AO37" s="2097"/>
      <c r="AP37" s="2098"/>
      <c r="AQ37" s="2098"/>
      <c r="AR37" s="2098"/>
      <c r="AS37" s="2098"/>
      <c r="AT37" s="2099"/>
      <c r="AU37" s="835"/>
      <c r="AV37" s="835"/>
      <c r="AW37" s="835"/>
      <c r="AX37" s="835"/>
      <c r="AY37" s="835"/>
      <c r="AZ37" s="835"/>
      <c r="BA37" s="835"/>
      <c r="BB37" s="835"/>
      <c r="BC37" s="835"/>
      <c r="BD37" s="835"/>
      <c r="BE37" s="835"/>
      <c r="BF37" s="835"/>
      <c r="BG37" s="835"/>
      <c r="BH37" s="835"/>
      <c r="BI37" s="835"/>
      <c r="BJ37" s="835"/>
      <c r="BK37" s="835"/>
      <c r="BL37" s="835"/>
      <c r="BM37" s="835"/>
      <c r="BN37" s="835"/>
      <c r="BO37" s="835"/>
      <c r="BP37" s="835"/>
      <c r="BQ37" s="835"/>
      <c r="BR37" s="835"/>
      <c r="BS37" s="835"/>
      <c r="BT37" s="835"/>
      <c r="BU37" s="835"/>
      <c r="BV37" s="835"/>
      <c r="BW37" s="835"/>
      <c r="BX37" s="835"/>
    </row>
    <row r="38" spans="1:80" ht="15" customHeight="1" x14ac:dyDescent="0.25">
      <c r="A38" s="835"/>
      <c r="B38" s="2055"/>
      <c r="C38" s="2055"/>
      <c r="D38" s="2056"/>
      <c r="E38" s="2060"/>
      <c r="F38" s="2061"/>
      <c r="G38" s="2061"/>
      <c r="H38" s="2061"/>
      <c r="I38" s="2061"/>
      <c r="J38" s="867" t="str">
        <f>IF(AND('[14]Mapa final'!$Y$23="Baja",'[14]Mapa final'!$AA$23="Leve"),CONCATENATE("R3C",'[14]Mapa final'!$O$23),"")</f>
        <v/>
      </c>
      <c r="K38" s="868" t="str">
        <f>IF(AND('[14]Mapa final'!$Y$24="Baja",'[14]Mapa final'!$AA$24="Leve"),CONCATENATE("R3C",'[14]Mapa final'!$O$24),"")</f>
        <v/>
      </c>
      <c r="L38" s="868" t="str">
        <f>IF(AND('[14]Mapa final'!$Y$25="Baja",'[14]Mapa final'!$AA$25="Leve"),CONCATENATE("R3C",'[14]Mapa final'!$O$25),"")</f>
        <v/>
      </c>
      <c r="M38" s="868" t="str">
        <f>IF(AND('[14]Mapa final'!$Y$26="Baja",'[14]Mapa final'!$AA$26="Leve"),CONCATENATE("R3C",'[14]Mapa final'!$O$26),"")</f>
        <v/>
      </c>
      <c r="N38" s="868" t="str">
        <f>IF(AND('[14]Mapa final'!$Y$27="Baja",'[14]Mapa final'!$AA$27="Leve"),CONCATENATE("R3C",'[14]Mapa final'!$O$27),"")</f>
        <v/>
      </c>
      <c r="O38" s="869" t="str">
        <f>IF(AND('[14]Mapa final'!$Y$28="Baja",'[14]Mapa final'!$AA$28="Leve"),CONCATENATE("R3C",'[14]Mapa final'!$O$28),"")</f>
        <v/>
      </c>
      <c r="P38" s="858" t="str">
        <f>IF(AND('[14]Mapa final'!$Y$23="Baja",'[14]Mapa final'!$AA$23="Menor"),CONCATENATE("R3C",'[14]Mapa final'!$O$23),"")</f>
        <v/>
      </c>
      <c r="Q38" s="859" t="str">
        <f>IF(AND('[14]Mapa final'!$Y$24="Baja",'[14]Mapa final'!$AA$24="Menor"),CONCATENATE("R3C",'[14]Mapa final'!$O$24),"")</f>
        <v/>
      </c>
      <c r="R38" s="859" t="str">
        <f>IF(AND('[14]Mapa final'!$Y$25="Baja",'[14]Mapa final'!$AA$25="Menor"),CONCATENATE("R3C",'[14]Mapa final'!$O$25),"")</f>
        <v/>
      </c>
      <c r="S38" s="859" t="str">
        <f>IF(AND('[14]Mapa final'!$Y$26="Baja",'[14]Mapa final'!$AA$26="Menor"),CONCATENATE("R3C",'[14]Mapa final'!$O$26),"")</f>
        <v/>
      </c>
      <c r="T38" s="859" t="str">
        <f>IF(AND('[14]Mapa final'!$Y$27="Baja",'[14]Mapa final'!$AA$27="Menor"),CONCATENATE("R3C",'[14]Mapa final'!$O$27),"")</f>
        <v/>
      </c>
      <c r="U38" s="860" t="str">
        <f>IF(AND('[14]Mapa final'!$Y$28="Baja",'[14]Mapa final'!$AA$28="Menor"),CONCATENATE("R3C",'[14]Mapa final'!$O$28),"")</f>
        <v/>
      </c>
      <c r="V38" s="858" t="str">
        <f>IF(AND('[14]Mapa final'!$Y$23="Baja",'[14]Mapa final'!$AA$23="Moderado"),CONCATENATE("R3C",'[14]Mapa final'!$O$23),"")</f>
        <v/>
      </c>
      <c r="W38" s="859" t="str">
        <f>IF(AND('[14]Mapa final'!$Y$24="Baja",'[14]Mapa final'!$AA$24="Moderado"),CONCATENATE("R3C",'[14]Mapa final'!$O$24),"")</f>
        <v/>
      </c>
      <c r="X38" s="859" t="str">
        <f>IF(AND('[14]Mapa final'!$Y$25="Baja",'[14]Mapa final'!$AA$25="Moderado"),CONCATENATE("R3C",'[14]Mapa final'!$O$25),"")</f>
        <v/>
      </c>
      <c r="Y38" s="859" t="str">
        <f>IF(AND('[14]Mapa final'!$Y$26="Baja",'[14]Mapa final'!$AA$26="Moderado"),CONCATENATE("R3C",'[14]Mapa final'!$O$26),"")</f>
        <v/>
      </c>
      <c r="Z38" s="859" t="str">
        <f>IF(AND('[14]Mapa final'!$Y$27="Baja",'[14]Mapa final'!$AA$27="Moderado"),CONCATENATE("R3C",'[14]Mapa final'!$O$27),"")</f>
        <v/>
      </c>
      <c r="AA38" s="860" t="str">
        <f>IF(AND('[14]Mapa final'!$Y$28="Baja",'[14]Mapa final'!$AA$28="Moderado"),CONCATENATE("R3C",'[14]Mapa final'!$O$28),"")</f>
        <v/>
      </c>
      <c r="AB38" s="843" t="str">
        <f>IF(AND('[14]Mapa final'!$Y$23="Baja",'[14]Mapa final'!$AA$23="Mayor"),CONCATENATE("R3C",'[14]Mapa final'!$O$23),"")</f>
        <v/>
      </c>
      <c r="AC38" s="844" t="str">
        <f>IF(AND('[14]Mapa final'!$Y$24="Baja",'[14]Mapa final'!$AA$24="Mayor"),CONCATENATE("R3C",'[14]Mapa final'!$O$24),"")</f>
        <v/>
      </c>
      <c r="AD38" s="844" t="str">
        <f>IF(AND('[14]Mapa final'!$Y$25="Baja",'[14]Mapa final'!$AA$25="Mayor"),CONCATENATE("R3C",'[14]Mapa final'!$O$25),"")</f>
        <v/>
      </c>
      <c r="AE38" s="844" t="str">
        <f>IF(AND('[14]Mapa final'!$Y$26="Baja",'[14]Mapa final'!$AA$26="Mayor"),CONCATENATE("R3C",'[14]Mapa final'!$O$26),"")</f>
        <v/>
      </c>
      <c r="AF38" s="844" t="str">
        <f>IF(AND('[14]Mapa final'!$Y$27="Baja",'[14]Mapa final'!$AA$27="Mayor"),CONCATENATE("R3C",'[14]Mapa final'!$O$27),"")</f>
        <v/>
      </c>
      <c r="AG38" s="845" t="str">
        <f>IF(AND('[14]Mapa final'!$Y$28="Baja",'[14]Mapa final'!$AA$28="Mayor"),CONCATENATE("R3C",'[14]Mapa final'!$O$28),"")</f>
        <v/>
      </c>
      <c r="AH38" s="846" t="str">
        <f>IF(AND('[14]Mapa final'!$Y$23="Baja",'[14]Mapa final'!$AA$23="Catastrófico"),CONCATENATE("R3C",'[14]Mapa final'!$O$23),"")</f>
        <v/>
      </c>
      <c r="AI38" s="847" t="str">
        <f>IF(AND('[14]Mapa final'!$Y$24="Baja",'[14]Mapa final'!$AA$24="Catastrófico"),CONCATENATE("R3C",'[14]Mapa final'!$O$24),"")</f>
        <v/>
      </c>
      <c r="AJ38" s="847" t="str">
        <f>IF(AND('[14]Mapa final'!$Y$25="Baja",'[14]Mapa final'!$AA$25="Catastrófico"),CONCATENATE("R3C",'[14]Mapa final'!$O$25),"")</f>
        <v/>
      </c>
      <c r="AK38" s="847" t="str">
        <f>IF(AND('[14]Mapa final'!$Y$26="Baja",'[14]Mapa final'!$AA$26="Catastrófico"),CONCATENATE("R3C",'[14]Mapa final'!$O$26),"")</f>
        <v/>
      </c>
      <c r="AL38" s="847" t="str">
        <f>IF(AND('[14]Mapa final'!$Y$27="Baja",'[14]Mapa final'!$AA$27="Catastrófico"),CONCATENATE("R3C",'[14]Mapa final'!$O$27),"")</f>
        <v/>
      </c>
      <c r="AM38" s="848" t="str">
        <f>IF(AND('[14]Mapa final'!$Y$28="Baja",'[14]Mapa final'!$AA$28="Catastrófico"),CONCATENATE("R3C",'[14]Mapa final'!$O$28),"")</f>
        <v/>
      </c>
      <c r="AN38" s="835"/>
      <c r="AO38" s="2097"/>
      <c r="AP38" s="2098"/>
      <c r="AQ38" s="2098"/>
      <c r="AR38" s="2098"/>
      <c r="AS38" s="2098"/>
      <c r="AT38" s="2099"/>
      <c r="AU38" s="835"/>
      <c r="AV38" s="835"/>
      <c r="AW38" s="835"/>
      <c r="AX38" s="835"/>
      <c r="AY38" s="835"/>
      <c r="AZ38" s="835"/>
      <c r="BA38" s="835"/>
      <c r="BB38" s="835"/>
      <c r="BC38" s="835"/>
      <c r="BD38" s="835"/>
      <c r="BE38" s="835"/>
      <c r="BF38" s="835"/>
      <c r="BG38" s="835"/>
      <c r="BH38" s="835"/>
      <c r="BI38" s="835"/>
      <c r="BJ38" s="835"/>
      <c r="BK38" s="835"/>
      <c r="BL38" s="835"/>
      <c r="BM38" s="835"/>
      <c r="BN38" s="835"/>
      <c r="BO38" s="835"/>
      <c r="BP38" s="835"/>
      <c r="BQ38" s="835"/>
      <c r="BR38" s="835"/>
      <c r="BS38" s="835"/>
      <c r="BT38" s="835"/>
      <c r="BU38" s="835"/>
      <c r="BV38" s="835"/>
      <c r="BW38" s="835"/>
      <c r="BX38" s="835"/>
    </row>
    <row r="39" spans="1:80" ht="15" customHeight="1" x14ac:dyDescent="0.25">
      <c r="A39" s="835"/>
      <c r="B39" s="2055"/>
      <c r="C39" s="2055"/>
      <c r="D39" s="2056"/>
      <c r="E39" s="2060"/>
      <c r="F39" s="2061"/>
      <c r="G39" s="2061"/>
      <c r="H39" s="2061"/>
      <c r="I39" s="2061"/>
      <c r="J39" s="867" t="str">
        <f>IF(AND('[14]Mapa final'!$Y$29="Baja",'[14]Mapa final'!$AA$29="Leve"),CONCATENATE("R4C",'[14]Mapa final'!$O$29),"")</f>
        <v/>
      </c>
      <c r="K39" s="868" t="str">
        <f>IF(AND('[14]Mapa final'!$Y$30="Baja",'[14]Mapa final'!$AA$30="Leve"),CONCATENATE("R4C",'[14]Mapa final'!$O$30),"")</f>
        <v/>
      </c>
      <c r="L39" s="868" t="str">
        <f>IF(AND('[14]Mapa final'!$Y$31="Baja",'[14]Mapa final'!$AA$31="Leve"),CONCATENATE("R4C",'[14]Mapa final'!$O$31),"")</f>
        <v/>
      </c>
      <c r="M39" s="868" t="str">
        <f>IF(AND('[14]Mapa final'!$Y$32="Baja",'[14]Mapa final'!$AA$32="Leve"),CONCATENATE("R4C",'[14]Mapa final'!$O$32),"")</f>
        <v/>
      </c>
      <c r="N39" s="868" t="str">
        <f>IF(AND('[14]Mapa final'!$Y$33="Baja",'[14]Mapa final'!$AA$33="Leve"),CONCATENATE("R4C",'[14]Mapa final'!$O$33),"")</f>
        <v/>
      </c>
      <c r="O39" s="869" t="str">
        <f>IF(AND('[14]Mapa final'!$Y$34="Baja",'[14]Mapa final'!$AA$34="Leve"),CONCATENATE("R4C",'[14]Mapa final'!$O$34),"")</f>
        <v/>
      </c>
      <c r="P39" s="858" t="str">
        <f>IF(AND('[14]Mapa final'!$Y$29="Baja",'[14]Mapa final'!$AA$29="Menor"),CONCATENATE("R4C",'[14]Mapa final'!$O$29),"")</f>
        <v/>
      </c>
      <c r="Q39" s="859" t="str">
        <f>IF(AND('[14]Mapa final'!$Y$30="Baja",'[14]Mapa final'!$AA$30="Menor"),CONCATENATE("R4C",'[14]Mapa final'!$O$30),"")</f>
        <v/>
      </c>
      <c r="R39" s="859" t="str">
        <f>IF(AND('[14]Mapa final'!$Y$31="Baja",'[14]Mapa final'!$AA$31="Menor"),CONCATENATE("R4C",'[14]Mapa final'!$O$31),"")</f>
        <v/>
      </c>
      <c r="S39" s="859" t="str">
        <f>IF(AND('[14]Mapa final'!$Y$32="Baja",'[14]Mapa final'!$AA$32="Menor"),CONCATENATE("R4C",'[14]Mapa final'!$O$32),"")</f>
        <v/>
      </c>
      <c r="T39" s="859" t="str">
        <f>IF(AND('[14]Mapa final'!$Y$33="Baja",'[14]Mapa final'!$AA$33="Menor"),CONCATENATE("R4C",'[14]Mapa final'!$O$33),"")</f>
        <v/>
      </c>
      <c r="U39" s="860" t="str">
        <f>IF(AND('[14]Mapa final'!$Y$34="Baja",'[14]Mapa final'!$AA$34="Menor"),CONCATENATE("R4C",'[14]Mapa final'!$O$34),"")</f>
        <v/>
      </c>
      <c r="V39" s="858" t="str">
        <f>IF(AND('[14]Mapa final'!$Y$29="Baja",'[14]Mapa final'!$AA$29="Moderado"),CONCATENATE("R4C",'[14]Mapa final'!$O$29),"")</f>
        <v/>
      </c>
      <c r="W39" s="859" t="str">
        <f>IF(AND('[14]Mapa final'!$Y$30="Baja",'[14]Mapa final'!$AA$30="Moderado"),CONCATENATE("R4C",'[14]Mapa final'!$O$30),"")</f>
        <v/>
      </c>
      <c r="X39" s="859" t="str">
        <f>IF(AND('[14]Mapa final'!$Y$31="Baja",'[14]Mapa final'!$AA$31="Moderado"),CONCATENATE("R4C",'[14]Mapa final'!$O$31),"")</f>
        <v/>
      </c>
      <c r="Y39" s="859" t="str">
        <f>IF(AND('[14]Mapa final'!$Y$32="Baja",'[14]Mapa final'!$AA$32="Moderado"),CONCATENATE("R4C",'[14]Mapa final'!$O$32),"")</f>
        <v/>
      </c>
      <c r="Z39" s="859" t="str">
        <f>IF(AND('[14]Mapa final'!$Y$33="Baja",'[14]Mapa final'!$AA$33="Moderado"),CONCATENATE("R4C",'[14]Mapa final'!$O$33),"")</f>
        <v/>
      </c>
      <c r="AA39" s="860" t="str">
        <f>IF(AND('[14]Mapa final'!$Y$34="Baja",'[14]Mapa final'!$AA$34="Moderado"),CONCATENATE("R4C",'[14]Mapa final'!$O$34),"")</f>
        <v/>
      </c>
      <c r="AB39" s="843" t="str">
        <f>IF(AND('[14]Mapa final'!$Y$29="Baja",'[14]Mapa final'!$AA$29="Mayor"),CONCATENATE("R4C",'[14]Mapa final'!$O$29),"")</f>
        <v/>
      </c>
      <c r="AC39" s="844" t="str">
        <f>IF(AND('[14]Mapa final'!$Y$30="Baja",'[14]Mapa final'!$AA$30="Mayor"),CONCATENATE("R4C",'[14]Mapa final'!$O$30),"")</f>
        <v/>
      </c>
      <c r="AD39" s="844" t="str">
        <f>IF(AND('[14]Mapa final'!$Y$31="Baja",'[14]Mapa final'!$AA$31="Mayor"),CONCATENATE("R4C",'[14]Mapa final'!$O$31),"")</f>
        <v/>
      </c>
      <c r="AE39" s="844" t="str">
        <f>IF(AND('[14]Mapa final'!$Y$32="Baja",'[14]Mapa final'!$AA$32="Mayor"),CONCATENATE("R4C",'[14]Mapa final'!$O$32),"")</f>
        <v/>
      </c>
      <c r="AF39" s="844" t="str">
        <f>IF(AND('[14]Mapa final'!$Y$33="Baja",'[14]Mapa final'!$AA$33="Mayor"),CONCATENATE("R4C",'[14]Mapa final'!$O$33),"")</f>
        <v/>
      </c>
      <c r="AG39" s="845" t="str">
        <f>IF(AND('[14]Mapa final'!$Y$34="Baja",'[14]Mapa final'!$AA$34="Mayor"),CONCATENATE("R4C",'[14]Mapa final'!$O$34),"")</f>
        <v/>
      </c>
      <c r="AH39" s="846" t="str">
        <f>IF(AND('[14]Mapa final'!$Y$29="Baja",'[14]Mapa final'!$AA$29="Catastrófico"),CONCATENATE("R4C",'[14]Mapa final'!$O$29),"")</f>
        <v/>
      </c>
      <c r="AI39" s="847" t="str">
        <f>IF(AND('[14]Mapa final'!$Y$30="Baja",'[14]Mapa final'!$AA$30="Catastrófico"),CONCATENATE("R4C",'[14]Mapa final'!$O$30),"")</f>
        <v/>
      </c>
      <c r="AJ39" s="847" t="str">
        <f>IF(AND('[14]Mapa final'!$Y$31="Baja",'[14]Mapa final'!$AA$31="Catastrófico"),CONCATENATE("R4C",'[14]Mapa final'!$O$31),"")</f>
        <v/>
      </c>
      <c r="AK39" s="847" t="str">
        <f>IF(AND('[14]Mapa final'!$Y$32="Baja",'[14]Mapa final'!$AA$32="Catastrófico"),CONCATENATE("R4C",'[14]Mapa final'!$O$32),"")</f>
        <v/>
      </c>
      <c r="AL39" s="847" t="str">
        <f>IF(AND('[14]Mapa final'!$Y$33="Baja",'[14]Mapa final'!$AA$33="Catastrófico"),CONCATENATE("R4C",'[14]Mapa final'!$O$33),"")</f>
        <v/>
      </c>
      <c r="AM39" s="848" t="str">
        <f>IF(AND('[14]Mapa final'!$Y$34="Baja",'[14]Mapa final'!$AA$34="Catastrófico"),CONCATENATE("R4C",'[14]Mapa final'!$O$34),"")</f>
        <v/>
      </c>
      <c r="AN39" s="835"/>
      <c r="AO39" s="2097"/>
      <c r="AP39" s="2098"/>
      <c r="AQ39" s="2098"/>
      <c r="AR39" s="2098"/>
      <c r="AS39" s="2098"/>
      <c r="AT39" s="2099"/>
      <c r="AU39" s="835"/>
      <c r="AV39" s="835"/>
      <c r="AW39" s="835"/>
      <c r="AX39" s="835"/>
      <c r="AY39" s="835"/>
      <c r="AZ39" s="835"/>
      <c r="BA39" s="835"/>
      <c r="BB39" s="835"/>
      <c r="BC39" s="835"/>
      <c r="BD39" s="835"/>
      <c r="BE39" s="835"/>
      <c r="BF39" s="835"/>
      <c r="BG39" s="835"/>
      <c r="BH39" s="835"/>
      <c r="BI39" s="835"/>
      <c r="BJ39" s="835"/>
      <c r="BK39" s="835"/>
      <c r="BL39" s="835"/>
      <c r="BM39" s="835"/>
      <c r="BN39" s="835"/>
      <c r="BO39" s="835"/>
      <c r="BP39" s="835"/>
      <c r="BQ39" s="835"/>
      <c r="BR39" s="835"/>
      <c r="BS39" s="835"/>
      <c r="BT39" s="835"/>
      <c r="BU39" s="835"/>
      <c r="BV39" s="835"/>
      <c r="BW39" s="835"/>
      <c r="BX39" s="835"/>
    </row>
    <row r="40" spans="1:80" ht="15" customHeight="1" x14ac:dyDescent="0.25">
      <c r="A40" s="835"/>
      <c r="B40" s="2055"/>
      <c r="C40" s="2055"/>
      <c r="D40" s="2056"/>
      <c r="E40" s="2060"/>
      <c r="F40" s="2061"/>
      <c r="G40" s="2061"/>
      <c r="H40" s="2061"/>
      <c r="I40" s="2061"/>
      <c r="J40" s="867" t="str">
        <f>IF(AND('[14]Mapa final'!$Y$35="Baja",'[14]Mapa final'!$AA$35="Leve"),CONCATENATE("R5C",'[14]Mapa final'!$O$35),"")</f>
        <v/>
      </c>
      <c r="K40" s="868" t="str">
        <f>IF(AND('[14]Mapa final'!$Y$36="Baja",'[14]Mapa final'!$AA$36="Leve"),CONCATENATE("R5C",'[14]Mapa final'!$O$36),"")</f>
        <v/>
      </c>
      <c r="L40" s="868" t="str">
        <f>IF(AND('[14]Mapa final'!$Y$37="Baja",'[14]Mapa final'!$AA$37="Leve"),CONCATENATE("R5C",'[14]Mapa final'!$O$37),"")</f>
        <v/>
      </c>
      <c r="M40" s="868" t="str">
        <f>IF(AND('[14]Mapa final'!$Y$38="Baja",'[14]Mapa final'!$AA$38="Leve"),CONCATENATE("R5C",'[14]Mapa final'!$O$38),"")</f>
        <v/>
      </c>
      <c r="N40" s="868" t="str">
        <f>IF(AND('[14]Mapa final'!$Y$39="Baja",'[14]Mapa final'!$AA$39="Leve"),CONCATENATE("R5C",'[14]Mapa final'!$O$39),"")</f>
        <v/>
      </c>
      <c r="O40" s="869" t="str">
        <f>IF(AND('[14]Mapa final'!$Y$40="Baja",'[14]Mapa final'!$AA$40="Leve"),CONCATENATE("R5C",'[14]Mapa final'!$O$40),"")</f>
        <v/>
      </c>
      <c r="P40" s="858" t="str">
        <f>IF(AND('[14]Mapa final'!$Y$35="Baja",'[14]Mapa final'!$AA$35="Menor"),CONCATENATE("R5C",'[14]Mapa final'!$O$35),"")</f>
        <v/>
      </c>
      <c r="Q40" s="859" t="str">
        <f>IF(AND('[14]Mapa final'!$Y$36="Baja",'[14]Mapa final'!$AA$36="Menor"),CONCATENATE("R5C",'[14]Mapa final'!$O$36),"")</f>
        <v/>
      </c>
      <c r="R40" s="859" t="str">
        <f>IF(AND('[14]Mapa final'!$Y$37="Baja",'[14]Mapa final'!$AA$37="Menor"),CONCATENATE("R5C",'[14]Mapa final'!$O$37),"")</f>
        <v/>
      </c>
      <c r="S40" s="859" t="str">
        <f>IF(AND('[14]Mapa final'!$Y$38="Baja",'[14]Mapa final'!$AA$38="Menor"),CONCATENATE("R5C",'[14]Mapa final'!$O$38),"")</f>
        <v/>
      </c>
      <c r="T40" s="859" t="str">
        <f>IF(AND('[14]Mapa final'!$Y$39="Baja",'[14]Mapa final'!$AA$39="Menor"),CONCATENATE("R5C",'[14]Mapa final'!$O$39),"")</f>
        <v/>
      </c>
      <c r="U40" s="860" t="str">
        <f>IF(AND('[14]Mapa final'!$Y$40="Baja",'[14]Mapa final'!$AA$40="Menor"),CONCATENATE("R5C",'[14]Mapa final'!$O$40),"")</f>
        <v/>
      </c>
      <c r="V40" s="858" t="str">
        <f>IF(AND('[14]Mapa final'!$Y$35="Baja",'[14]Mapa final'!$AA$35="Moderado"),CONCATENATE("R5C",'[14]Mapa final'!$O$35),"")</f>
        <v/>
      </c>
      <c r="W40" s="859" t="str">
        <f>IF(AND('[14]Mapa final'!$Y$36="Baja",'[14]Mapa final'!$AA$36="Moderado"),CONCATENATE("R5C",'[14]Mapa final'!$O$36),"")</f>
        <v/>
      </c>
      <c r="X40" s="859" t="str">
        <f>IF(AND('[14]Mapa final'!$Y$37="Baja",'[14]Mapa final'!$AA$37="Moderado"),CONCATENATE("R5C",'[14]Mapa final'!$O$37),"")</f>
        <v/>
      </c>
      <c r="Y40" s="859" t="str">
        <f>IF(AND('[14]Mapa final'!$Y$38="Baja",'[14]Mapa final'!$AA$38="Moderado"),CONCATENATE("R5C",'[14]Mapa final'!$O$38),"")</f>
        <v/>
      </c>
      <c r="Z40" s="859" t="str">
        <f>IF(AND('[14]Mapa final'!$Y$39="Baja",'[14]Mapa final'!$AA$39="Moderado"),CONCATENATE("R5C",'[14]Mapa final'!$O$39),"")</f>
        <v/>
      </c>
      <c r="AA40" s="860" t="str">
        <f>IF(AND('[14]Mapa final'!$Y$40="Baja",'[14]Mapa final'!$AA$40="Moderado"),CONCATENATE("R5C",'[14]Mapa final'!$O$40),"")</f>
        <v/>
      </c>
      <c r="AB40" s="843" t="str">
        <f>IF(AND('[14]Mapa final'!$Y$35="Baja",'[14]Mapa final'!$AA$35="Mayor"),CONCATENATE("R5C",'[14]Mapa final'!$O$35),"")</f>
        <v/>
      </c>
      <c r="AC40" s="844" t="str">
        <f>IF(AND('[14]Mapa final'!$Y$36="Baja",'[14]Mapa final'!$AA$36="Mayor"),CONCATENATE("R5C",'[14]Mapa final'!$O$36),"")</f>
        <v/>
      </c>
      <c r="AD40" s="844" t="str">
        <f>IF(AND('[14]Mapa final'!$Y$37="Baja",'[14]Mapa final'!$AA$37="Mayor"),CONCATENATE("R5C",'[14]Mapa final'!$O$37),"")</f>
        <v/>
      </c>
      <c r="AE40" s="844" t="str">
        <f>IF(AND('[14]Mapa final'!$Y$38="Baja",'[14]Mapa final'!$AA$38="Mayor"),CONCATENATE("R5C",'[14]Mapa final'!$O$38),"")</f>
        <v/>
      </c>
      <c r="AF40" s="844" t="str">
        <f>IF(AND('[14]Mapa final'!$Y$39="Baja",'[14]Mapa final'!$AA$39="Mayor"),CONCATENATE("R5C",'[14]Mapa final'!$O$39),"")</f>
        <v/>
      </c>
      <c r="AG40" s="845" t="str">
        <f>IF(AND('[14]Mapa final'!$Y$40="Baja",'[14]Mapa final'!$AA$40="Mayor"),CONCATENATE("R5C",'[14]Mapa final'!$O$40),"")</f>
        <v/>
      </c>
      <c r="AH40" s="846" t="str">
        <f>IF(AND('[14]Mapa final'!$Y$35="Baja",'[14]Mapa final'!$AA$35="Catastrófico"),CONCATENATE("R5C",'[14]Mapa final'!$O$35),"")</f>
        <v/>
      </c>
      <c r="AI40" s="847" t="str">
        <f>IF(AND('[14]Mapa final'!$Y$36="Baja",'[14]Mapa final'!$AA$36="Catastrófico"),CONCATENATE("R5C",'[14]Mapa final'!$O$36),"")</f>
        <v/>
      </c>
      <c r="AJ40" s="847" t="str">
        <f>IF(AND('[14]Mapa final'!$Y$37="Baja",'[14]Mapa final'!$AA$37="Catastrófico"),CONCATENATE("R5C",'[14]Mapa final'!$O$37),"")</f>
        <v/>
      </c>
      <c r="AK40" s="847" t="str">
        <f>IF(AND('[14]Mapa final'!$Y$38="Baja",'[14]Mapa final'!$AA$38="Catastrófico"),CONCATENATE("R5C",'[14]Mapa final'!$O$38),"")</f>
        <v/>
      </c>
      <c r="AL40" s="847" t="str">
        <f>IF(AND('[14]Mapa final'!$Y$39="Baja",'[14]Mapa final'!$AA$39="Catastrófico"),CONCATENATE("R5C",'[14]Mapa final'!$O$39),"")</f>
        <v/>
      </c>
      <c r="AM40" s="848" t="str">
        <f>IF(AND('[14]Mapa final'!$Y$40="Baja",'[14]Mapa final'!$AA$40="Catastrófico"),CONCATENATE("R5C",'[14]Mapa final'!$O$40),"")</f>
        <v/>
      </c>
      <c r="AN40" s="835"/>
      <c r="AO40" s="2097"/>
      <c r="AP40" s="2098"/>
      <c r="AQ40" s="2098"/>
      <c r="AR40" s="2098"/>
      <c r="AS40" s="2098"/>
      <c r="AT40" s="2099"/>
      <c r="AU40" s="835"/>
      <c r="AV40" s="835"/>
      <c r="AW40" s="835"/>
      <c r="AX40" s="835"/>
      <c r="AY40" s="835"/>
      <c r="AZ40" s="835"/>
      <c r="BA40" s="835"/>
      <c r="BB40" s="835"/>
      <c r="BC40" s="835"/>
      <c r="BD40" s="835"/>
      <c r="BE40" s="835"/>
      <c r="BF40" s="835"/>
      <c r="BG40" s="835"/>
      <c r="BH40" s="835"/>
      <c r="BI40" s="835"/>
      <c r="BJ40" s="835"/>
      <c r="BK40" s="835"/>
      <c r="BL40" s="835"/>
      <c r="BM40" s="835"/>
      <c r="BN40" s="835"/>
      <c r="BO40" s="835"/>
      <c r="BP40" s="835"/>
      <c r="BQ40" s="835"/>
      <c r="BR40" s="835"/>
      <c r="BS40" s="835"/>
      <c r="BT40" s="835"/>
      <c r="BU40" s="835"/>
      <c r="BV40" s="835"/>
      <c r="BW40" s="835"/>
      <c r="BX40" s="835"/>
    </row>
    <row r="41" spans="1:80" ht="15" customHeight="1" x14ac:dyDescent="0.25">
      <c r="A41" s="835"/>
      <c r="B41" s="2055"/>
      <c r="C41" s="2055"/>
      <c r="D41" s="2056"/>
      <c r="E41" s="2060"/>
      <c r="F41" s="2061"/>
      <c r="G41" s="2061"/>
      <c r="H41" s="2061"/>
      <c r="I41" s="2061"/>
      <c r="J41" s="867" t="str">
        <f>IF(AND('[14]Mapa final'!$Y$41="Baja",'[14]Mapa final'!$AA$41="Leve"),CONCATENATE("R6C",'[14]Mapa final'!$O$41),"")</f>
        <v/>
      </c>
      <c r="K41" s="868" t="str">
        <f>IF(AND('[14]Mapa final'!$Y$42="Baja",'[14]Mapa final'!$AA$42="Leve"),CONCATENATE("R6C",'[14]Mapa final'!$O$42),"")</f>
        <v/>
      </c>
      <c r="L41" s="868" t="str">
        <f>IF(AND('[14]Mapa final'!$Y$43="Baja",'[14]Mapa final'!$AA$43="Leve"),CONCATENATE("R6C",'[14]Mapa final'!$O$43),"")</f>
        <v/>
      </c>
      <c r="M41" s="868" t="str">
        <f>IF(AND('[14]Mapa final'!$Y$44="Baja",'[14]Mapa final'!$AA$44="Leve"),CONCATENATE("R6C",'[14]Mapa final'!$O$44),"")</f>
        <v/>
      </c>
      <c r="N41" s="868" t="str">
        <f>IF(AND('[14]Mapa final'!$Y$45="Baja",'[14]Mapa final'!$AA$45="Leve"),CONCATENATE("R6C",'[14]Mapa final'!$O$45),"")</f>
        <v/>
      </c>
      <c r="O41" s="869" t="str">
        <f>IF(AND('[14]Mapa final'!$Y$46="Baja",'[14]Mapa final'!$AA$46="Leve"),CONCATENATE("R6C",'[14]Mapa final'!$O$46),"")</f>
        <v/>
      </c>
      <c r="P41" s="858" t="str">
        <f>IF(AND('[14]Mapa final'!$Y$41="Baja",'[14]Mapa final'!$AA$41="Menor"),CONCATENATE("R6C",'[14]Mapa final'!$O$41),"")</f>
        <v/>
      </c>
      <c r="Q41" s="859" t="str">
        <f>IF(AND('[14]Mapa final'!$Y$42="Baja",'[14]Mapa final'!$AA$42="Menor"),CONCATENATE("R6C",'[14]Mapa final'!$O$42),"")</f>
        <v/>
      </c>
      <c r="R41" s="859" t="str">
        <f>IF(AND('[14]Mapa final'!$Y$43="Baja",'[14]Mapa final'!$AA$43="Menor"),CONCATENATE("R6C",'[14]Mapa final'!$O$43),"")</f>
        <v/>
      </c>
      <c r="S41" s="859" t="str">
        <f>IF(AND('[14]Mapa final'!$Y$44="Baja",'[14]Mapa final'!$AA$44="Menor"),CONCATENATE("R6C",'[14]Mapa final'!$O$44),"")</f>
        <v/>
      </c>
      <c r="T41" s="859" t="str">
        <f>IF(AND('[14]Mapa final'!$Y$45="Baja",'[14]Mapa final'!$AA$45="Menor"),CONCATENATE("R6C",'[14]Mapa final'!$O$45),"")</f>
        <v/>
      </c>
      <c r="U41" s="860" t="str">
        <f>IF(AND('[14]Mapa final'!$Y$46="Baja",'[14]Mapa final'!$AA$46="Menor"),CONCATENATE("R6C",'[14]Mapa final'!$O$46),"")</f>
        <v/>
      </c>
      <c r="V41" s="858" t="str">
        <f>IF(AND('[14]Mapa final'!$Y$41="Baja",'[14]Mapa final'!$AA$41="Moderado"),CONCATENATE("R6C",'[14]Mapa final'!$O$41),"")</f>
        <v/>
      </c>
      <c r="W41" s="859" t="str">
        <f>IF(AND('[14]Mapa final'!$Y$42="Baja",'[14]Mapa final'!$AA$42="Moderado"),CONCATENATE("R6C",'[14]Mapa final'!$O$42),"")</f>
        <v/>
      </c>
      <c r="X41" s="859" t="str">
        <f>IF(AND('[14]Mapa final'!$Y$43="Baja",'[14]Mapa final'!$AA$43="Moderado"),CONCATENATE("R6C",'[14]Mapa final'!$O$43),"")</f>
        <v/>
      </c>
      <c r="Y41" s="859" t="str">
        <f>IF(AND('[14]Mapa final'!$Y$44="Baja",'[14]Mapa final'!$AA$44="Moderado"),CONCATENATE("R6C",'[14]Mapa final'!$O$44),"")</f>
        <v/>
      </c>
      <c r="Z41" s="859" t="str">
        <f>IF(AND('[14]Mapa final'!$Y$45="Baja",'[14]Mapa final'!$AA$45="Moderado"),CONCATENATE("R6C",'[14]Mapa final'!$O$45),"")</f>
        <v/>
      </c>
      <c r="AA41" s="860" t="str">
        <f>IF(AND('[14]Mapa final'!$Y$46="Baja",'[14]Mapa final'!$AA$46="Moderado"),CONCATENATE("R6C",'[14]Mapa final'!$O$46),"")</f>
        <v/>
      </c>
      <c r="AB41" s="843" t="str">
        <f>IF(AND('[14]Mapa final'!$Y$41="Baja",'[14]Mapa final'!$AA$41="Mayor"),CONCATENATE("R6C",'[14]Mapa final'!$O$41),"")</f>
        <v/>
      </c>
      <c r="AC41" s="844" t="str">
        <f>IF(AND('[14]Mapa final'!$Y$42="Baja",'[14]Mapa final'!$AA$42="Mayor"),CONCATENATE("R6C",'[14]Mapa final'!$O$42),"")</f>
        <v/>
      </c>
      <c r="AD41" s="844" t="str">
        <f>IF(AND('[14]Mapa final'!$Y$43="Baja",'[14]Mapa final'!$AA$43="Mayor"),CONCATENATE("R6C",'[14]Mapa final'!$O$43),"")</f>
        <v/>
      </c>
      <c r="AE41" s="844" t="str">
        <f>IF(AND('[14]Mapa final'!$Y$44="Baja",'[14]Mapa final'!$AA$44="Mayor"),CONCATENATE("R6C",'[14]Mapa final'!$O$44),"")</f>
        <v/>
      </c>
      <c r="AF41" s="844" t="str">
        <f>IF(AND('[14]Mapa final'!$Y$45="Baja",'[14]Mapa final'!$AA$45="Mayor"),CONCATENATE("R6C",'[14]Mapa final'!$O$45),"")</f>
        <v/>
      </c>
      <c r="AG41" s="845" t="str">
        <f>IF(AND('[14]Mapa final'!$Y$46="Baja",'[14]Mapa final'!$AA$46="Mayor"),CONCATENATE("R6C",'[14]Mapa final'!$O$46),"")</f>
        <v/>
      </c>
      <c r="AH41" s="846" t="str">
        <f>IF(AND('[14]Mapa final'!$Y$41="Baja",'[14]Mapa final'!$AA$41="Catastrófico"),CONCATENATE("R6C",'[14]Mapa final'!$O$41),"")</f>
        <v/>
      </c>
      <c r="AI41" s="847" t="str">
        <f>IF(AND('[14]Mapa final'!$Y$42="Baja",'[14]Mapa final'!$AA$42="Catastrófico"),CONCATENATE("R6C",'[14]Mapa final'!$O$42),"")</f>
        <v/>
      </c>
      <c r="AJ41" s="847" t="str">
        <f>IF(AND('[14]Mapa final'!$Y$43="Baja",'[14]Mapa final'!$AA$43="Catastrófico"),CONCATENATE("R6C",'[14]Mapa final'!$O$43),"")</f>
        <v/>
      </c>
      <c r="AK41" s="847" t="str">
        <f>IF(AND('[14]Mapa final'!$Y$44="Baja",'[14]Mapa final'!$AA$44="Catastrófico"),CONCATENATE("R6C",'[14]Mapa final'!$O$44),"")</f>
        <v/>
      </c>
      <c r="AL41" s="847" t="str">
        <f>IF(AND('[14]Mapa final'!$Y$45="Baja",'[14]Mapa final'!$AA$45="Catastrófico"),CONCATENATE("R6C",'[14]Mapa final'!$O$45),"")</f>
        <v/>
      </c>
      <c r="AM41" s="848" t="str">
        <f>IF(AND('[14]Mapa final'!$Y$46="Baja",'[14]Mapa final'!$AA$46="Catastrófico"),CONCATENATE("R6C",'[14]Mapa final'!$O$46),"")</f>
        <v/>
      </c>
      <c r="AN41" s="835"/>
      <c r="AO41" s="2097"/>
      <c r="AP41" s="2098"/>
      <c r="AQ41" s="2098"/>
      <c r="AR41" s="2098"/>
      <c r="AS41" s="2098"/>
      <c r="AT41" s="2099"/>
      <c r="AU41" s="835"/>
      <c r="AV41" s="835"/>
      <c r="AW41" s="835"/>
      <c r="AX41" s="835"/>
      <c r="AY41" s="835"/>
      <c r="AZ41" s="835"/>
      <c r="BA41" s="835"/>
      <c r="BB41" s="835"/>
      <c r="BC41" s="835"/>
      <c r="BD41" s="835"/>
      <c r="BE41" s="835"/>
      <c r="BF41" s="835"/>
      <c r="BG41" s="835"/>
      <c r="BH41" s="835"/>
      <c r="BI41" s="835"/>
      <c r="BJ41" s="835"/>
      <c r="BK41" s="835"/>
      <c r="BL41" s="835"/>
      <c r="BM41" s="835"/>
      <c r="BN41" s="835"/>
      <c r="BO41" s="835"/>
      <c r="BP41" s="835"/>
      <c r="BQ41" s="835"/>
      <c r="BR41" s="835"/>
      <c r="BS41" s="835"/>
      <c r="BT41" s="835"/>
      <c r="BU41" s="835"/>
      <c r="BV41" s="835"/>
      <c r="BW41" s="835"/>
      <c r="BX41" s="835"/>
    </row>
    <row r="42" spans="1:80" ht="15" customHeight="1" x14ac:dyDescent="0.25">
      <c r="A42" s="835"/>
      <c r="B42" s="2055"/>
      <c r="C42" s="2055"/>
      <c r="D42" s="2056"/>
      <c r="E42" s="2060"/>
      <c r="F42" s="2061"/>
      <c r="G42" s="2061"/>
      <c r="H42" s="2061"/>
      <c r="I42" s="2061"/>
      <c r="J42" s="867" t="str">
        <f>IF(AND('[14]Mapa final'!$Y$47="Baja",'[14]Mapa final'!$AA$47="Leve"),CONCATENATE("R7C",'[14]Mapa final'!$O$47),"")</f>
        <v/>
      </c>
      <c r="K42" s="868" t="str">
        <f>IF(AND('[14]Mapa final'!$Y$48="Baja",'[14]Mapa final'!$AA$48="Leve"),CONCATENATE("R7C",'[14]Mapa final'!$O$48),"")</f>
        <v/>
      </c>
      <c r="L42" s="868" t="str">
        <f>IF(AND('[14]Mapa final'!$Y$49="Baja",'[14]Mapa final'!$AA$49="Leve"),CONCATENATE("R7C",'[14]Mapa final'!$O$49),"")</f>
        <v/>
      </c>
      <c r="M42" s="868" t="str">
        <f>IF(AND('[14]Mapa final'!$Y$50="Baja",'[14]Mapa final'!$AA$50="Leve"),CONCATENATE("R7C",'[14]Mapa final'!$O$50),"")</f>
        <v/>
      </c>
      <c r="N42" s="868" t="str">
        <f>IF(AND('[14]Mapa final'!$Y$51="Baja",'[14]Mapa final'!$AA$51="Leve"),CONCATENATE("R7C",'[14]Mapa final'!$O$51),"")</f>
        <v/>
      </c>
      <c r="O42" s="869" t="str">
        <f>IF(AND('[14]Mapa final'!$Y$52="Baja",'[14]Mapa final'!$AA$52="Leve"),CONCATENATE("R7C",'[14]Mapa final'!$O$52),"")</f>
        <v/>
      </c>
      <c r="P42" s="858" t="str">
        <f>IF(AND('[14]Mapa final'!$Y$47="Baja",'[14]Mapa final'!$AA$47="Menor"),CONCATENATE("R7C",'[14]Mapa final'!$O$47),"")</f>
        <v/>
      </c>
      <c r="Q42" s="859" t="str">
        <f>IF(AND('[14]Mapa final'!$Y$48="Baja",'[14]Mapa final'!$AA$48="Menor"),CONCATENATE("R7C",'[14]Mapa final'!$O$48),"")</f>
        <v/>
      </c>
      <c r="R42" s="859" t="str">
        <f>IF(AND('[14]Mapa final'!$Y$49="Baja",'[14]Mapa final'!$AA$49="Menor"),CONCATENATE("R7C",'[14]Mapa final'!$O$49),"")</f>
        <v/>
      </c>
      <c r="S42" s="859" t="str">
        <f>IF(AND('[14]Mapa final'!$Y$50="Baja",'[14]Mapa final'!$AA$50="Menor"),CONCATENATE("R7C",'[14]Mapa final'!$O$50),"")</f>
        <v/>
      </c>
      <c r="T42" s="859" t="str">
        <f>IF(AND('[14]Mapa final'!$Y$51="Baja",'[14]Mapa final'!$AA$51="Menor"),CONCATENATE("R7C",'[14]Mapa final'!$O$51),"")</f>
        <v/>
      </c>
      <c r="U42" s="860" t="str">
        <f>IF(AND('[14]Mapa final'!$Y$52="Baja",'[14]Mapa final'!$AA$52="Menor"),CONCATENATE("R7C",'[14]Mapa final'!$O$52),"")</f>
        <v/>
      </c>
      <c r="V42" s="858" t="str">
        <f>IF(AND('[14]Mapa final'!$Y$47="Baja",'[14]Mapa final'!$AA$47="Moderado"),CONCATENATE("R7C",'[14]Mapa final'!$O$47),"")</f>
        <v/>
      </c>
      <c r="W42" s="859" t="str">
        <f>IF(AND('[14]Mapa final'!$Y$48="Baja",'[14]Mapa final'!$AA$48="Moderado"),CONCATENATE("R7C",'[14]Mapa final'!$O$48),"")</f>
        <v/>
      </c>
      <c r="X42" s="859" t="str">
        <f>IF(AND('[14]Mapa final'!$Y$49="Baja",'[14]Mapa final'!$AA$49="Moderado"),CONCATENATE("R7C",'[14]Mapa final'!$O$49),"")</f>
        <v/>
      </c>
      <c r="Y42" s="859" t="str">
        <f>IF(AND('[14]Mapa final'!$Y$50="Baja",'[14]Mapa final'!$AA$50="Moderado"),CONCATENATE("R7C",'[14]Mapa final'!$O$50),"")</f>
        <v/>
      </c>
      <c r="Z42" s="859" t="str">
        <f>IF(AND('[14]Mapa final'!$Y$51="Baja",'[14]Mapa final'!$AA$51="Moderado"),CONCATENATE("R7C",'[14]Mapa final'!$O$51),"")</f>
        <v/>
      </c>
      <c r="AA42" s="860" t="str">
        <f>IF(AND('[14]Mapa final'!$Y$52="Baja",'[14]Mapa final'!$AA$52="Moderado"),CONCATENATE("R7C",'[14]Mapa final'!$O$52),"")</f>
        <v/>
      </c>
      <c r="AB42" s="843" t="str">
        <f>IF(AND('[14]Mapa final'!$Y$47="Baja",'[14]Mapa final'!$AA$47="Mayor"),CONCATENATE("R7C",'[14]Mapa final'!$O$47),"")</f>
        <v/>
      </c>
      <c r="AC42" s="844" t="str">
        <f>IF(AND('[14]Mapa final'!$Y$48="Baja",'[14]Mapa final'!$AA$48="Mayor"),CONCATENATE("R7C",'[14]Mapa final'!$O$48),"")</f>
        <v/>
      </c>
      <c r="AD42" s="844" t="str">
        <f>IF(AND('[14]Mapa final'!$Y$49="Baja",'[14]Mapa final'!$AA$49="Mayor"),CONCATENATE("R7C",'[14]Mapa final'!$O$49),"")</f>
        <v/>
      </c>
      <c r="AE42" s="844" t="str">
        <f>IF(AND('[14]Mapa final'!$Y$50="Baja",'[14]Mapa final'!$AA$50="Mayor"),CONCATENATE("R7C",'[14]Mapa final'!$O$50),"")</f>
        <v/>
      </c>
      <c r="AF42" s="844" t="str">
        <f>IF(AND('[14]Mapa final'!$Y$51="Baja",'[14]Mapa final'!$AA$51="Mayor"),CONCATENATE("R7C",'[14]Mapa final'!$O$51),"")</f>
        <v/>
      </c>
      <c r="AG42" s="845" t="str">
        <f>IF(AND('[14]Mapa final'!$Y$52="Baja",'[14]Mapa final'!$AA$52="Mayor"),CONCATENATE("R7C",'[14]Mapa final'!$O$52),"")</f>
        <v/>
      </c>
      <c r="AH42" s="846" t="str">
        <f>IF(AND('[14]Mapa final'!$Y$47="Baja",'[14]Mapa final'!$AA$47="Catastrófico"),CONCATENATE("R7C",'[14]Mapa final'!$O$47),"")</f>
        <v/>
      </c>
      <c r="AI42" s="847" t="str">
        <f>IF(AND('[14]Mapa final'!$Y$48="Baja",'[14]Mapa final'!$AA$48="Catastrófico"),CONCATENATE("R7C",'[14]Mapa final'!$O$48),"")</f>
        <v/>
      </c>
      <c r="AJ42" s="847" t="str">
        <f>IF(AND('[14]Mapa final'!$Y$49="Baja",'[14]Mapa final'!$AA$49="Catastrófico"),CONCATENATE("R7C",'[14]Mapa final'!$O$49),"")</f>
        <v/>
      </c>
      <c r="AK42" s="847" t="str">
        <f>IF(AND('[14]Mapa final'!$Y$50="Baja",'[14]Mapa final'!$AA$50="Catastrófico"),CONCATENATE("R7C",'[14]Mapa final'!$O$50),"")</f>
        <v/>
      </c>
      <c r="AL42" s="847" t="str">
        <f>IF(AND('[14]Mapa final'!$Y$51="Baja",'[14]Mapa final'!$AA$51="Catastrófico"),CONCATENATE("R7C",'[14]Mapa final'!$O$51),"")</f>
        <v/>
      </c>
      <c r="AM42" s="848" t="str">
        <f>IF(AND('[14]Mapa final'!$Y$52="Baja",'[14]Mapa final'!$AA$52="Catastrófico"),CONCATENATE("R7C",'[14]Mapa final'!$O$52),"")</f>
        <v/>
      </c>
      <c r="AN42" s="835"/>
      <c r="AO42" s="2097"/>
      <c r="AP42" s="2098"/>
      <c r="AQ42" s="2098"/>
      <c r="AR42" s="2098"/>
      <c r="AS42" s="2098"/>
      <c r="AT42" s="2099"/>
      <c r="AU42" s="835"/>
      <c r="AV42" s="835"/>
      <c r="AW42" s="835"/>
      <c r="AX42" s="835"/>
      <c r="AY42" s="835"/>
      <c r="AZ42" s="835"/>
      <c r="BA42" s="835"/>
      <c r="BB42" s="835"/>
      <c r="BC42" s="835"/>
      <c r="BD42" s="835"/>
      <c r="BE42" s="835"/>
      <c r="BF42" s="835"/>
      <c r="BG42" s="835"/>
      <c r="BH42" s="835"/>
      <c r="BI42" s="835"/>
      <c r="BJ42" s="835"/>
      <c r="BK42" s="835"/>
      <c r="BL42" s="835"/>
      <c r="BM42" s="835"/>
      <c r="BN42" s="835"/>
      <c r="BO42" s="835"/>
      <c r="BP42" s="835"/>
      <c r="BQ42" s="835"/>
      <c r="BR42" s="835"/>
      <c r="BS42" s="835"/>
      <c r="BT42" s="835"/>
      <c r="BU42" s="835"/>
      <c r="BV42" s="835"/>
      <c r="BW42" s="835"/>
      <c r="BX42" s="835"/>
    </row>
    <row r="43" spans="1:80" ht="15" customHeight="1" x14ac:dyDescent="0.25">
      <c r="A43" s="835"/>
      <c r="B43" s="2055"/>
      <c r="C43" s="2055"/>
      <c r="D43" s="2056"/>
      <c r="E43" s="2060"/>
      <c r="F43" s="2061"/>
      <c r="G43" s="2061"/>
      <c r="H43" s="2061"/>
      <c r="I43" s="2061"/>
      <c r="J43" s="867" t="str">
        <f>IF(AND('[14]Mapa final'!$Y$53="Baja",'[14]Mapa final'!$AA$53="Leve"),CONCATENATE("R8C",'[14]Mapa final'!$O$53),"")</f>
        <v/>
      </c>
      <c r="K43" s="868" t="str">
        <f>IF(AND('[14]Mapa final'!$Y$54="Baja",'[14]Mapa final'!$AA$54="Leve"),CONCATENATE("R8C",'[14]Mapa final'!$O$54),"")</f>
        <v/>
      </c>
      <c r="L43" s="868" t="str">
        <f>IF(AND('[14]Mapa final'!$Y$55="Baja",'[14]Mapa final'!$AA$55="Leve"),CONCATENATE("R8C",'[14]Mapa final'!$O$55),"")</f>
        <v/>
      </c>
      <c r="M43" s="868" t="str">
        <f>IF(AND('[14]Mapa final'!$Y$56="Baja",'[14]Mapa final'!$AA$56="Leve"),CONCATENATE("R8C",'[14]Mapa final'!$O$56),"")</f>
        <v/>
      </c>
      <c r="N43" s="868" t="str">
        <f>IF(AND('[14]Mapa final'!$Y$57="Baja",'[14]Mapa final'!$AA$57="Leve"),CONCATENATE("R8C",'[14]Mapa final'!$O$57),"")</f>
        <v/>
      </c>
      <c r="O43" s="869" t="str">
        <f>IF(AND('[14]Mapa final'!$Y$58="Baja",'[14]Mapa final'!$AA$58="Leve"),CONCATENATE("R8C",'[14]Mapa final'!$O$58),"")</f>
        <v/>
      </c>
      <c r="P43" s="858" t="str">
        <f>IF(AND('[14]Mapa final'!$Y$53="Baja",'[14]Mapa final'!$AA$53="Menor"),CONCATENATE("R8C",'[14]Mapa final'!$O$53),"")</f>
        <v/>
      </c>
      <c r="Q43" s="859" t="str">
        <f>IF(AND('[14]Mapa final'!$Y$54="Baja",'[14]Mapa final'!$AA$54="Menor"),CONCATENATE("R8C",'[14]Mapa final'!$O$54),"")</f>
        <v/>
      </c>
      <c r="R43" s="859" t="str">
        <f>IF(AND('[14]Mapa final'!$Y$55="Baja",'[14]Mapa final'!$AA$55="Menor"),CONCATENATE("R8C",'[14]Mapa final'!$O$55),"")</f>
        <v/>
      </c>
      <c r="S43" s="859" t="str">
        <f>IF(AND('[14]Mapa final'!$Y$56="Baja",'[14]Mapa final'!$AA$56="Menor"),CONCATENATE("R8C",'[14]Mapa final'!$O$56),"")</f>
        <v/>
      </c>
      <c r="T43" s="859" t="str">
        <f>IF(AND('[14]Mapa final'!$Y$57="Baja",'[14]Mapa final'!$AA$57="Menor"),CONCATENATE("R8C",'[14]Mapa final'!$O$57),"")</f>
        <v/>
      </c>
      <c r="U43" s="860" t="str">
        <f>IF(AND('[14]Mapa final'!$Y$58="Baja",'[14]Mapa final'!$AA$58="Menor"),CONCATENATE("R8C",'[14]Mapa final'!$O$58),"")</f>
        <v/>
      </c>
      <c r="V43" s="858" t="str">
        <f>IF(AND('[14]Mapa final'!$Y$53="Baja",'[14]Mapa final'!$AA$53="Moderado"),CONCATENATE("R8C",'[14]Mapa final'!$O$53),"")</f>
        <v/>
      </c>
      <c r="W43" s="859" t="str">
        <f>IF(AND('[14]Mapa final'!$Y$54="Baja",'[14]Mapa final'!$AA$54="Moderado"),CONCATENATE("R8C",'[14]Mapa final'!$O$54),"")</f>
        <v/>
      </c>
      <c r="X43" s="859" t="str">
        <f>IF(AND('[14]Mapa final'!$Y$55="Baja",'[14]Mapa final'!$AA$55="Moderado"),CONCATENATE("R8C",'[14]Mapa final'!$O$55),"")</f>
        <v/>
      </c>
      <c r="Y43" s="859" t="str">
        <f>IF(AND('[14]Mapa final'!$Y$56="Baja",'[14]Mapa final'!$AA$56="Moderado"),CONCATENATE("R8C",'[14]Mapa final'!$O$56),"")</f>
        <v/>
      </c>
      <c r="Z43" s="859" t="str">
        <f>IF(AND('[14]Mapa final'!$Y$57="Baja",'[14]Mapa final'!$AA$57="Moderado"),CONCATENATE("R8C",'[14]Mapa final'!$O$57),"")</f>
        <v/>
      </c>
      <c r="AA43" s="860" t="str">
        <f>IF(AND('[14]Mapa final'!$Y$58="Baja",'[14]Mapa final'!$AA$58="Moderado"),CONCATENATE("R8C",'[14]Mapa final'!$O$58),"")</f>
        <v/>
      </c>
      <c r="AB43" s="843" t="str">
        <f>IF(AND('[14]Mapa final'!$Y$53="Baja",'[14]Mapa final'!$AA$53="Mayor"),CONCATENATE("R8C",'[14]Mapa final'!$O$53),"")</f>
        <v/>
      </c>
      <c r="AC43" s="844" t="str">
        <f>IF(AND('[14]Mapa final'!$Y$54="Baja",'[14]Mapa final'!$AA$54="Mayor"),CONCATENATE("R8C",'[14]Mapa final'!$O$54),"")</f>
        <v/>
      </c>
      <c r="AD43" s="844" t="str">
        <f>IF(AND('[14]Mapa final'!$Y$55="Baja",'[14]Mapa final'!$AA$55="Mayor"),CONCATENATE("R8C",'[14]Mapa final'!$O$55),"")</f>
        <v/>
      </c>
      <c r="AE43" s="844" t="str">
        <f>IF(AND('[14]Mapa final'!$Y$56="Baja",'[14]Mapa final'!$AA$56="Mayor"),CONCATENATE("R8C",'[14]Mapa final'!$O$56),"")</f>
        <v/>
      </c>
      <c r="AF43" s="844" t="str">
        <f>IF(AND('[14]Mapa final'!$Y$57="Baja",'[14]Mapa final'!$AA$57="Mayor"),CONCATENATE("R8C",'[14]Mapa final'!$O$57),"")</f>
        <v/>
      </c>
      <c r="AG43" s="845" t="str">
        <f>IF(AND('[14]Mapa final'!$Y$58="Baja",'[14]Mapa final'!$AA$58="Mayor"),CONCATENATE("R8C",'[14]Mapa final'!$O$58),"")</f>
        <v/>
      </c>
      <c r="AH43" s="846" t="str">
        <f>IF(AND('[14]Mapa final'!$Y$53="Baja",'[14]Mapa final'!$AA$53="Catastrófico"),CONCATENATE("R8C",'[14]Mapa final'!$O$53),"")</f>
        <v/>
      </c>
      <c r="AI43" s="847" t="str">
        <f>IF(AND('[14]Mapa final'!$Y$54="Baja",'[14]Mapa final'!$AA$54="Catastrófico"),CONCATENATE("R8C",'[14]Mapa final'!$O$54),"")</f>
        <v/>
      </c>
      <c r="AJ43" s="847" t="str">
        <f>IF(AND('[14]Mapa final'!$Y$55="Baja",'[14]Mapa final'!$AA$55="Catastrófico"),CONCATENATE("R8C",'[14]Mapa final'!$O$55),"")</f>
        <v/>
      </c>
      <c r="AK43" s="847" t="str">
        <f>IF(AND('[14]Mapa final'!$Y$56="Baja",'[14]Mapa final'!$AA$56="Catastrófico"),CONCATENATE("R8C",'[14]Mapa final'!$O$56),"")</f>
        <v/>
      </c>
      <c r="AL43" s="847" t="str">
        <f>IF(AND('[14]Mapa final'!$Y$57="Baja",'[14]Mapa final'!$AA$57="Catastrófico"),CONCATENATE("R8C",'[14]Mapa final'!$O$57),"")</f>
        <v/>
      </c>
      <c r="AM43" s="848" t="str">
        <f>IF(AND('[14]Mapa final'!$Y$58="Baja",'[14]Mapa final'!$AA$58="Catastrófico"),CONCATENATE("R8C",'[14]Mapa final'!$O$58),"")</f>
        <v/>
      </c>
      <c r="AN43" s="835"/>
      <c r="AO43" s="2097"/>
      <c r="AP43" s="2098"/>
      <c r="AQ43" s="2098"/>
      <c r="AR43" s="2098"/>
      <c r="AS43" s="2098"/>
      <c r="AT43" s="2099"/>
      <c r="AU43" s="835"/>
      <c r="AV43" s="835"/>
      <c r="AW43" s="835"/>
      <c r="AX43" s="835"/>
      <c r="AY43" s="835"/>
      <c r="AZ43" s="835"/>
      <c r="BA43" s="835"/>
      <c r="BB43" s="835"/>
      <c r="BC43" s="835"/>
      <c r="BD43" s="835"/>
      <c r="BE43" s="835"/>
      <c r="BF43" s="835"/>
      <c r="BG43" s="835"/>
      <c r="BH43" s="835"/>
      <c r="BI43" s="835"/>
      <c r="BJ43" s="835"/>
      <c r="BK43" s="835"/>
      <c r="BL43" s="835"/>
      <c r="BM43" s="835"/>
      <c r="BN43" s="835"/>
      <c r="BO43" s="835"/>
      <c r="BP43" s="835"/>
      <c r="BQ43" s="835"/>
      <c r="BR43" s="835"/>
      <c r="BS43" s="835"/>
      <c r="BT43" s="835"/>
      <c r="BU43" s="835"/>
      <c r="BV43" s="835"/>
      <c r="BW43" s="835"/>
      <c r="BX43" s="835"/>
    </row>
    <row r="44" spans="1:80" ht="15" customHeight="1" x14ac:dyDescent="0.25">
      <c r="A44" s="835"/>
      <c r="B44" s="2055"/>
      <c r="C44" s="2055"/>
      <c r="D44" s="2056"/>
      <c r="E44" s="2060"/>
      <c r="F44" s="2061"/>
      <c r="G44" s="2061"/>
      <c r="H44" s="2061"/>
      <c r="I44" s="2061"/>
      <c r="J44" s="867" t="str">
        <f>IF(AND('[14]Mapa final'!$Y$59="Baja",'[14]Mapa final'!$AA$59="Leve"),CONCATENATE("R9C",'[14]Mapa final'!$O$59),"")</f>
        <v/>
      </c>
      <c r="K44" s="868" t="str">
        <f>IF(AND('[14]Mapa final'!$Y$60="Baja",'[14]Mapa final'!$AA$60="Leve"),CONCATENATE("R9C",'[14]Mapa final'!$O$60),"")</f>
        <v/>
      </c>
      <c r="L44" s="868" t="str">
        <f>IF(AND('[14]Mapa final'!$Y$61="Baja",'[14]Mapa final'!$AA$61="Leve"),CONCATENATE("R9C",'[14]Mapa final'!$O$61),"")</f>
        <v/>
      </c>
      <c r="M44" s="868" t="str">
        <f>IF(AND('[14]Mapa final'!$Y$62="Baja",'[14]Mapa final'!$AA$62="Leve"),CONCATENATE("R9C",'[14]Mapa final'!$O$62),"")</f>
        <v/>
      </c>
      <c r="N44" s="868" t="str">
        <f>IF(AND('[14]Mapa final'!$Y$63="Baja",'[14]Mapa final'!$AA$63="Leve"),CONCATENATE("R9C",'[14]Mapa final'!$O$63),"")</f>
        <v/>
      </c>
      <c r="O44" s="869" t="str">
        <f>IF(AND('[14]Mapa final'!$Y$64="Baja",'[14]Mapa final'!$AA$64="Leve"),CONCATENATE("R9C",'[14]Mapa final'!$O$64),"")</f>
        <v/>
      </c>
      <c r="P44" s="858" t="str">
        <f>IF(AND('[14]Mapa final'!$Y$59="Baja",'[14]Mapa final'!$AA$59="Menor"),CONCATENATE("R9C",'[14]Mapa final'!$O$59),"")</f>
        <v/>
      </c>
      <c r="Q44" s="859" t="str">
        <f>IF(AND('[14]Mapa final'!$Y$60="Baja",'[14]Mapa final'!$AA$60="Menor"),CONCATENATE("R9C",'[14]Mapa final'!$O$60),"")</f>
        <v/>
      </c>
      <c r="R44" s="859" t="str">
        <f>IF(AND('[14]Mapa final'!$Y$61="Baja",'[14]Mapa final'!$AA$61="Menor"),CONCATENATE("R9C",'[14]Mapa final'!$O$61),"")</f>
        <v/>
      </c>
      <c r="S44" s="859" t="str">
        <f>IF(AND('[14]Mapa final'!$Y$62="Baja",'[14]Mapa final'!$AA$62="Menor"),CONCATENATE("R9C",'[14]Mapa final'!$O$62),"")</f>
        <v/>
      </c>
      <c r="T44" s="859" t="str">
        <f>IF(AND('[14]Mapa final'!$Y$63="Baja",'[14]Mapa final'!$AA$63="Menor"),CONCATENATE("R9C",'[14]Mapa final'!$O$63),"")</f>
        <v/>
      </c>
      <c r="U44" s="860" t="str">
        <f>IF(AND('[14]Mapa final'!$Y$64="Baja",'[14]Mapa final'!$AA$64="Menor"),CONCATENATE("R9C",'[14]Mapa final'!$O$64),"")</f>
        <v/>
      </c>
      <c r="V44" s="858" t="str">
        <f>IF(AND('[14]Mapa final'!$Y$59="Baja",'[14]Mapa final'!$AA$59="Moderado"),CONCATENATE("R9C",'[14]Mapa final'!$O$59),"")</f>
        <v/>
      </c>
      <c r="W44" s="859" t="str">
        <f>IF(AND('[14]Mapa final'!$Y$60="Baja",'[14]Mapa final'!$AA$60="Moderado"),CONCATENATE("R9C",'[14]Mapa final'!$O$60),"")</f>
        <v/>
      </c>
      <c r="X44" s="859" t="str">
        <f>IF(AND('[14]Mapa final'!$Y$61="Baja",'[14]Mapa final'!$AA$61="Moderado"),CONCATENATE("R9C",'[14]Mapa final'!$O$61),"")</f>
        <v/>
      </c>
      <c r="Y44" s="859" t="str">
        <f>IF(AND('[14]Mapa final'!$Y$62="Baja",'[14]Mapa final'!$AA$62="Moderado"),CONCATENATE("R9C",'[14]Mapa final'!$O$62),"")</f>
        <v/>
      </c>
      <c r="Z44" s="859" t="str">
        <f>IF(AND('[14]Mapa final'!$Y$63="Baja",'[14]Mapa final'!$AA$63="Moderado"),CONCATENATE("R9C",'[14]Mapa final'!$O$63),"")</f>
        <v/>
      </c>
      <c r="AA44" s="860" t="str">
        <f>IF(AND('[14]Mapa final'!$Y$64="Baja",'[14]Mapa final'!$AA$64="Moderado"),CONCATENATE("R9C",'[14]Mapa final'!$O$64),"")</f>
        <v/>
      </c>
      <c r="AB44" s="843" t="str">
        <f>IF(AND('[14]Mapa final'!$Y$59="Baja",'[14]Mapa final'!$AA$59="Mayor"),CONCATENATE("R9C",'[14]Mapa final'!$O$59),"")</f>
        <v/>
      </c>
      <c r="AC44" s="844" t="str">
        <f>IF(AND('[14]Mapa final'!$Y$60="Baja",'[14]Mapa final'!$AA$60="Mayor"),CONCATENATE("R9C",'[14]Mapa final'!$O$60),"")</f>
        <v/>
      </c>
      <c r="AD44" s="844" t="str">
        <f>IF(AND('[14]Mapa final'!$Y$61="Baja",'[14]Mapa final'!$AA$61="Mayor"),CONCATENATE("R9C",'[14]Mapa final'!$O$61),"")</f>
        <v/>
      </c>
      <c r="AE44" s="844" t="str">
        <f>IF(AND('[14]Mapa final'!$Y$62="Baja",'[14]Mapa final'!$AA$62="Mayor"),CONCATENATE("R9C",'[14]Mapa final'!$O$62),"")</f>
        <v/>
      </c>
      <c r="AF44" s="844" t="str">
        <f>IF(AND('[14]Mapa final'!$Y$63="Baja",'[14]Mapa final'!$AA$63="Mayor"),CONCATENATE("R9C",'[14]Mapa final'!$O$63),"")</f>
        <v/>
      </c>
      <c r="AG44" s="845" t="str">
        <f>IF(AND('[14]Mapa final'!$Y$64="Baja",'[14]Mapa final'!$AA$64="Mayor"),CONCATENATE("R9C",'[14]Mapa final'!$O$64),"")</f>
        <v/>
      </c>
      <c r="AH44" s="846" t="str">
        <f>IF(AND('[14]Mapa final'!$Y$59="Baja",'[14]Mapa final'!$AA$59="Catastrófico"),CONCATENATE("R9C",'[14]Mapa final'!$O$59),"")</f>
        <v/>
      </c>
      <c r="AI44" s="847" t="str">
        <f>IF(AND('[14]Mapa final'!$Y$60="Baja",'[14]Mapa final'!$AA$60="Catastrófico"),CONCATENATE("R9C",'[14]Mapa final'!$O$60),"")</f>
        <v/>
      </c>
      <c r="AJ44" s="847" t="str">
        <f>IF(AND('[14]Mapa final'!$Y$61="Baja",'[14]Mapa final'!$AA$61="Catastrófico"),CONCATENATE("R9C",'[14]Mapa final'!$O$61),"")</f>
        <v/>
      </c>
      <c r="AK44" s="847" t="str">
        <f>IF(AND('[14]Mapa final'!$Y$62="Baja",'[14]Mapa final'!$AA$62="Catastrófico"),CONCATENATE("R9C",'[14]Mapa final'!$O$62),"")</f>
        <v/>
      </c>
      <c r="AL44" s="847" t="str">
        <f>IF(AND('[14]Mapa final'!$Y$63="Baja",'[14]Mapa final'!$AA$63="Catastrófico"),CONCATENATE("R9C",'[14]Mapa final'!$O$63),"")</f>
        <v/>
      </c>
      <c r="AM44" s="848" t="str">
        <f>IF(AND('[14]Mapa final'!$Y$64="Baja",'[14]Mapa final'!$AA$64="Catastrófico"),CONCATENATE("R9C",'[14]Mapa final'!$O$64),"")</f>
        <v/>
      </c>
      <c r="AN44" s="835"/>
      <c r="AO44" s="2097"/>
      <c r="AP44" s="2098"/>
      <c r="AQ44" s="2098"/>
      <c r="AR44" s="2098"/>
      <c r="AS44" s="2098"/>
      <c r="AT44" s="2099"/>
      <c r="AU44" s="835"/>
      <c r="AV44" s="835"/>
      <c r="AW44" s="835"/>
      <c r="AX44" s="835"/>
      <c r="AY44" s="835"/>
      <c r="AZ44" s="835"/>
      <c r="BA44" s="835"/>
      <c r="BB44" s="835"/>
      <c r="BC44" s="835"/>
      <c r="BD44" s="835"/>
      <c r="BE44" s="835"/>
      <c r="BF44" s="835"/>
      <c r="BG44" s="835"/>
      <c r="BH44" s="835"/>
      <c r="BI44" s="835"/>
      <c r="BJ44" s="835"/>
      <c r="BK44" s="835"/>
      <c r="BL44" s="835"/>
      <c r="BM44" s="835"/>
      <c r="BN44" s="835"/>
      <c r="BO44" s="835"/>
      <c r="BP44" s="835"/>
      <c r="BQ44" s="835"/>
      <c r="BR44" s="835"/>
      <c r="BS44" s="835"/>
      <c r="BT44" s="835"/>
      <c r="BU44" s="835"/>
      <c r="BV44" s="835"/>
      <c r="BW44" s="835"/>
      <c r="BX44" s="835"/>
    </row>
    <row r="45" spans="1:80" ht="15" customHeight="1" thickBot="1" x14ac:dyDescent="0.3">
      <c r="A45" s="835"/>
      <c r="B45" s="2055"/>
      <c r="C45" s="2055"/>
      <c r="D45" s="2056"/>
      <c r="E45" s="2063"/>
      <c r="F45" s="2064"/>
      <c r="G45" s="2064"/>
      <c r="H45" s="2064"/>
      <c r="I45" s="2064"/>
      <c r="J45" s="870" t="str">
        <f>IF(AND('[14]Mapa final'!$Y$65="Baja",'[14]Mapa final'!$AA$65="Leve"),CONCATENATE("R10C",'[14]Mapa final'!$O$65),"")</f>
        <v/>
      </c>
      <c r="K45" s="871" t="str">
        <f>IF(AND('[14]Mapa final'!$Y$66="Baja",'[14]Mapa final'!$AA$66="Leve"),CONCATENATE("R10C",'[14]Mapa final'!$O$66),"")</f>
        <v/>
      </c>
      <c r="L45" s="871" t="str">
        <f>IF(AND('[14]Mapa final'!$Y$67="Baja",'[14]Mapa final'!$AA$67="Leve"),CONCATENATE("R10C",'[14]Mapa final'!$O$67),"")</f>
        <v/>
      </c>
      <c r="M45" s="871" t="str">
        <f>IF(AND('[14]Mapa final'!$Y$68="Baja",'[14]Mapa final'!$AA$68="Leve"),CONCATENATE("R10C",'[14]Mapa final'!$O$68),"")</f>
        <v/>
      </c>
      <c r="N45" s="871" t="str">
        <f>IF(AND('[14]Mapa final'!$Y$69="Baja",'[14]Mapa final'!$AA$69="Leve"),CONCATENATE("R10C",'[14]Mapa final'!$O$69),"")</f>
        <v/>
      </c>
      <c r="O45" s="872" t="str">
        <f>IF(AND('[14]Mapa final'!$Y$70="Baja",'[14]Mapa final'!$AA$70="Leve"),CONCATENATE("R10C",'[14]Mapa final'!$O$70),"")</f>
        <v/>
      </c>
      <c r="P45" s="858" t="str">
        <f>IF(AND('[14]Mapa final'!$Y$65="Baja",'[14]Mapa final'!$AA$65="Menor"),CONCATENATE("R10C",'[14]Mapa final'!$O$65),"")</f>
        <v/>
      </c>
      <c r="Q45" s="859" t="str">
        <f>IF(AND('[14]Mapa final'!$Y$66="Baja",'[14]Mapa final'!$AA$66="Menor"),CONCATENATE("R10C",'[14]Mapa final'!$O$66),"")</f>
        <v/>
      </c>
      <c r="R45" s="859" t="str">
        <f>IF(AND('[14]Mapa final'!$Y$67="Baja",'[14]Mapa final'!$AA$67="Menor"),CONCATENATE("R10C",'[14]Mapa final'!$O$67),"")</f>
        <v/>
      </c>
      <c r="S45" s="859" t="str">
        <f>IF(AND('[14]Mapa final'!$Y$68="Baja",'[14]Mapa final'!$AA$68="Menor"),CONCATENATE("R10C",'[14]Mapa final'!$O$68),"")</f>
        <v/>
      </c>
      <c r="T45" s="859" t="str">
        <f>IF(AND('[14]Mapa final'!$Y$69="Baja",'[14]Mapa final'!$AA$69="Menor"),CONCATENATE("R10C",'[14]Mapa final'!$O$69),"")</f>
        <v/>
      </c>
      <c r="U45" s="860" t="str">
        <f>IF(AND('[14]Mapa final'!$Y$70="Baja",'[14]Mapa final'!$AA$70="Menor"),CONCATENATE("R10C",'[14]Mapa final'!$O$70),"")</f>
        <v/>
      </c>
      <c r="V45" s="861" t="str">
        <f>IF(AND('[14]Mapa final'!$Y$65="Baja",'[14]Mapa final'!$AA$65="Moderado"),CONCATENATE("R10C",'[14]Mapa final'!$O$65),"")</f>
        <v/>
      </c>
      <c r="W45" s="862" t="str">
        <f>IF(AND('[14]Mapa final'!$Y$66="Baja",'[14]Mapa final'!$AA$66="Moderado"),CONCATENATE("R10C",'[14]Mapa final'!$O$66),"")</f>
        <v/>
      </c>
      <c r="X45" s="862" t="str">
        <f>IF(AND('[14]Mapa final'!$Y$67="Baja",'[14]Mapa final'!$AA$67="Moderado"),CONCATENATE("R10C",'[14]Mapa final'!$O$67),"")</f>
        <v/>
      </c>
      <c r="Y45" s="862" t="str">
        <f>IF(AND('[14]Mapa final'!$Y$68="Baja",'[14]Mapa final'!$AA$68="Moderado"),CONCATENATE("R10C",'[14]Mapa final'!$O$68),"")</f>
        <v/>
      </c>
      <c r="Z45" s="862" t="str">
        <f>IF(AND('[14]Mapa final'!$Y$69="Baja",'[14]Mapa final'!$AA$69="Moderado"),CONCATENATE("R10C",'[14]Mapa final'!$O$69),"")</f>
        <v/>
      </c>
      <c r="AA45" s="863" t="str">
        <f>IF(AND('[14]Mapa final'!$Y$70="Baja",'[14]Mapa final'!$AA$70="Moderado"),CONCATENATE("R10C",'[14]Mapa final'!$O$70),"")</f>
        <v/>
      </c>
      <c r="AB45" s="849" t="str">
        <f>IF(AND('[14]Mapa final'!$Y$65="Baja",'[14]Mapa final'!$AA$65="Mayor"),CONCATENATE("R10C",'[14]Mapa final'!$O$65),"")</f>
        <v/>
      </c>
      <c r="AC45" s="850" t="str">
        <f>IF(AND('[14]Mapa final'!$Y$66="Baja",'[14]Mapa final'!$AA$66="Mayor"),CONCATENATE("R10C",'[14]Mapa final'!$O$66),"")</f>
        <v/>
      </c>
      <c r="AD45" s="850" t="str">
        <f>IF(AND('[14]Mapa final'!$Y$67="Baja",'[14]Mapa final'!$AA$67="Mayor"),CONCATENATE("R10C",'[14]Mapa final'!$O$67),"")</f>
        <v/>
      </c>
      <c r="AE45" s="850" t="str">
        <f>IF(AND('[14]Mapa final'!$Y$68="Baja",'[14]Mapa final'!$AA$68="Mayor"),CONCATENATE("R10C",'[14]Mapa final'!$O$68),"")</f>
        <v/>
      </c>
      <c r="AF45" s="850" t="str">
        <f>IF(AND('[14]Mapa final'!$Y$69="Baja",'[14]Mapa final'!$AA$69="Mayor"),CONCATENATE("R10C",'[14]Mapa final'!$O$69),"")</f>
        <v/>
      </c>
      <c r="AG45" s="851" t="str">
        <f>IF(AND('[14]Mapa final'!$Y$70="Baja",'[14]Mapa final'!$AA$70="Mayor"),CONCATENATE("R10C",'[14]Mapa final'!$O$70),"")</f>
        <v/>
      </c>
      <c r="AH45" s="852" t="str">
        <f>IF(AND('[14]Mapa final'!$Y$65="Baja",'[14]Mapa final'!$AA$65="Catastrófico"),CONCATENATE("R10C",'[14]Mapa final'!$O$65),"")</f>
        <v/>
      </c>
      <c r="AI45" s="853" t="str">
        <f>IF(AND('[14]Mapa final'!$Y$66="Baja",'[14]Mapa final'!$AA$66="Catastrófico"),CONCATENATE("R10C",'[14]Mapa final'!$O$66),"")</f>
        <v/>
      </c>
      <c r="AJ45" s="853" t="str">
        <f>IF(AND('[14]Mapa final'!$Y$67="Baja",'[14]Mapa final'!$AA$67="Catastrófico"),CONCATENATE("R10C",'[14]Mapa final'!$O$67),"")</f>
        <v/>
      </c>
      <c r="AK45" s="853" t="str">
        <f>IF(AND('[14]Mapa final'!$Y$68="Baja",'[14]Mapa final'!$AA$68="Catastrófico"),CONCATENATE("R10C",'[14]Mapa final'!$O$68),"")</f>
        <v/>
      </c>
      <c r="AL45" s="853" t="str">
        <f>IF(AND('[14]Mapa final'!$Y$69="Baja",'[14]Mapa final'!$AA$69="Catastrófico"),CONCATENATE("R10C",'[14]Mapa final'!$O$69),"")</f>
        <v/>
      </c>
      <c r="AM45" s="854" t="str">
        <f>IF(AND('[14]Mapa final'!$Y$70="Baja",'[14]Mapa final'!$AA$70="Catastrófico"),CONCATENATE("R10C",'[14]Mapa final'!$O$70),"")</f>
        <v/>
      </c>
      <c r="AN45" s="835"/>
      <c r="AO45" s="2100"/>
      <c r="AP45" s="2101"/>
      <c r="AQ45" s="2101"/>
      <c r="AR45" s="2101"/>
      <c r="AS45" s="2101"/>
      <c r="AT45" s="2102"/>
    </row>
    <row r="46" spans="1:80" ht="15" customHeight="1" x14ac:dyDescent="0.35">
      <c r="A46" s="835"/>
      <c r="B46" s="2055"/>
      <c r="C46" s="2055"/>
      <c r="D46" s="2056"/>
      <c r="E46" s="2057" t="s">
        <v>18</v>
      </c>
      <c r="F46" s="2058"/>
      <c r="G46" s="2058"/>
      <c r="H46" s="2058"/>
      <c r="I46" s="2059"/>
      <c r="J46" s="864" t="str">
        <f>IF(AND('[14]Mapa final'!$Y$11="Muy Baja",'[14]Mapa final'!$AA$11="Leve"),CONCATENATE("R1C",'[14]Mapa final'!$O$11),"")</f>
        <v/>
      </c>
      <c r="K46" s="865" t="str">
        <f>IF(AND('[14]Mapa final'!$Y$12="Muy Baja",'[14]Mapa final'!$AA$12="Leve"),CONCATENATE("R1C",'[14]Mapa final'!$O$12),"")</f>
        <v/>
      </c>
      <c r="L46" s="865" t="str">
        <f>IF(AND('[14]Mapa final'!$Y$13="Muy Baja",'[14]Mapa final'!$AA$13="Leve"),CONCATENATE("R1C",'[14]Mapa final'!$O$13),"")</f>
        <v/>
      </c>
      <c r="M46" s="865" t="str">
        <f>IF(AND('[14]Mapa final'!$Y$14="Muy Baja",'[14]Mapa final'!$AA$14="Leve"),CONCATENATE("R1C",'[14]Mapa final'!$O$14),"")</f>
        <v/>
      </c>
      <c r="N46" s="865" t="str">
        <f>IF(AND('[14]Mapa final'!$Y$15="Muy Baja",'[14]Mapa final'!$AA$15="Leve"),CONCATENATE("R1C",'[14]Mapa final'!$O$15),"")</f>
        <v/>
      </c>
      <c r="O46" s="866" t="str">
        <f>IF(AND('[14]Mapa final'!$Y$16="Muy Baja",'[14]Mapa final'!$AA$16="Leve"),CONCATENATE("R1C",'[14]Mapa final'!$O$16),"")</f>
        <v/>
      </c>
      <c r="P46" s="864" t="str">
        <f>IF(AND('[14]Mapa final'!$Y$11="Muy Baja",'[14]Mapa final'!$AA$11="Menor"),CONCATENATE("R1C",'[14]Mapa final'!$O$11),"")</f>
        <v/>
      </c>
      <c r="Q46" s="865" t="str">
        <f>IF(AND('[14]Mapa final'!$Y$12="Muy Baja",'[14]Mapa final'!$AA$12="Menor"),CONCATENATE("R1C",'[14]Mapa final'!$O$12),"")</f>
        <v/>
      </c>
      <c r="R46" s="865" t="str">
        <f>IF(AND('[14]Mapa final'!$Y$13="Muy Baja",'[14]Mapa final'!$AA$13="Menor"),CONCATENATE("R1C",'[14]Mapa final'!$O$13),"")</f>
        <v/>
      </c>
      <c r="S46" s="865" t="str">
        <f>IF(AND('[14]Mapa final'!$Y$14="Muy Baja",'[14]Mapa final'!$AA$14="Menor"),CONCATENATE("R1C",'[14]Mapa final'!$O$14),"")</f>
        <v/>
      </c>
      <c r="T46" s="865" t="str">
        <f>IF(AND('[14]Mapa final'!$Y$15="Muy Baja",'[14]Mapa final'!$AA$15="Menor"),CONCATENATE("R1C",'[14]Mapa final'!$O$15),"")</f>
        <v/>
      </c>
      <c r="U46" s="866" t="str">
        <f>IF(AND('[14]Mapa final'!$Y$16="Muy Baja",'[14]Mapa final'!$AA$16="Menor"),CONCATENATE("R1C",'[14]Mapa final'!$O$16),"")</f>
        <v/>
      </c>
      <c r="V46" s="855" t="str">
        <f>IF(AND('[14]Mapa final'!$Y$11="Muy Baja",'[14]Mapa final'!$AA$11="Moderado"),CONCATENATE("R1C",'[14]Mapa final'!$O$11),"")</f>
        <v/>
      </c>
      <c r="W46" s="873" t="str">
        <f>IF(AND('[14]Mapa final'!$Y$12="Muy Baja",'[14]Mapa final'!$AA$12="Moderado"),CONCATENATE("R1C",'[14]Mapa final'!$O$12),"")</f>
        <v/>
      </c>
      <c r="X46" s="856" t="str">
        <f>IF(AND('[14]Mapa final'!$Y$13="Muy Baja",'[14]Mapa final'!$AA$13="Moderado"),CONCATENATE("R1C",'[14]Mapa final'!$O$13),"")</f>
        <v/>
      </c>
      <c r="Y46" s="856" t="str">
        <f>IF(AND('[14]Mapa final'!$Y$14="Muy Baja",'[14]Mapa final'!$AA$14="Moderado"),CONCATENATE("R1C",'[14]Mapa final'!$O$14),"")</f>
        <v/>
      </c>
      <c r="Z46" s="856" t="str">
        <f>IF(AND('[14]Mapa final'!$Y$15="Muy Baja",'[14]Mapa final'!$AA$15="Moderado"),CONCATENATE("R1C",'[14]Mapa final'!$O$15),"")</f>
        <v/>
      </c>
      <c r="AA46" s="857" t="str">
        <f>IF(AND('[14]Mapa final'!$Y$16="Muy Baja",'[14]Mapa final'!$AA$16="Moderado"),CONCATENATE("R1C",'[14]Mapa final'!$O$16),"")</f>
        <v/>
      </c>
      <c r="AB46" s="837" t="str">
        <f>IF(AND('[14]Mapa final'!$Y$11="Muy Baja",'[14]Mapa final'!$AA$11="Mayor"),CONCATENATE("R1C",'[14]Mapa final'!$O$11),"")</f>
        <v/>
      </c>
      <c r="AC46" s="838" t="str">
        <f>IF(AND('[14]Mapa final'!$Y$12="Muy Baja",'[14]Mapa final'!$AA$12="Mayor"),CONCATENATE("R1C",'[14]Mapa final'!$O$12),"")</f>
        <v/>
      </c>
      <c r="AD46" s="838" t="str">
        <f>IF(AND('[14]Mapa final'!$Y$13="Muy Baja",'[14]Mapa final'!$AA$13="Mayor"),CONCATENATE("R1C",'[14]Mapa final'!$O$13),"")</f>
        <v/>
      </c>
      <c r="AE46" s="838" t="str">
        <f>IF(AND('[14]Mapa final'!$Y$14="Muy Baja",'[14]Mapa final'!$AA$14="Mayor"),CONCATENATE("R1C",'[14]Mapa final'!$O$14),"")</f>
        <v/>
      </c>
      <c r="AF46" s="838" t="str">
        <f>IF(AND('[14]Mapa final'!$Y$15="Muy Baja",'[14]Mapa final'!$AA$15="Mayor"),CONCATENATE("R1C",'[14]Mapa final'!$O$15),"")</f>
        <v/>
      </c>
      <c r="AG46" s="839" t="str">
        <f>IF(AND('[14]Mapa final'!$Y$16="Muy Baja",'[14]Mapa final'!$AA$16="Mayor"),CONCATENATE("R1C",'[14]Mapa final'!$O$16),"")</f>
        <v/>
      </c>
      <c r="AH46" s="840" t="str">
        <f>IF(AND('[14]Mapa final'!$Y$11="Muy Baja",'[14]Mapa final'!$AA$11="Catastrófico"),CONCATENATE("R1C",'[14]Mapa final'!$O$11),"")</f>
        <v/>
      </c>
      <c r="AI46" s="841" t="str">
        <f>IF(AND('[14]Mapa final'!$Y$12="Muy Baja",'[14]Mapa final'!$AA$12="Catastrófico"),CONCATENATE("R1C",'[14]Mapa final'!$O$12),"")</f>
        <v/>
      </c>
      <c r="AJ46" s="841" t="str">
        <f>IF(AND('[14]Mapa final'!$Y$13="Muy Baja",'[14]Mapa final'!$AA$13="Catastrófico"),CONCATENATE("R1C",'[14]Mapa final'!$O$13),"")</f>
        <v/>
      </c>
      <c r="AK46" s="841" t="str">
        <f>IF(AND('[14]Mapa final'!$Y$14="Muy Baja",'[14]Mapa final'!$AA$14="Catastrófico"),CONCATENATE("R1C",'[14]Mapa final'!$O$14),"")</f>
        <v/>
      </c>
      <c r="AL46" s="841" t="str">
        <f>IF(AND('[14]Mapa final'!$Y$15="Muy Baja",'[14]Mapa final'!$AA$15="Catastrófico"),CONCATENATE("R1C",'[14]Mapa final'!$O$15),"")</f>
        <v/>
      </c>
      <c r="AM46" s="842" t="str">
        <f>IF(AND('[14]Mapa final'!$Y$16="Muy Baja",'[14]Mapa final'!$AA$16="Catastrófico"),CONCATENATE("R1C",'[14]Mapa final'!$O$16),"")</f>
        <v/>
      </c>
      <c r="AN46" s="835"/>
      <c r="AO46" s="835"/>
      <c r="AP46" s="835"/>
      <c r="AQ46" s="835"/>
      <c r="AR46" s="835"/>
      <c r="AS46" s="835"/>
      <c r="AT46" s="835"/>
      <c r="AU46" s="835"/>
      <c r="AV46" s="835"/>
      <c r="AW46" s="835"/>
      <c r="AX46" s="835"/>
      <c r="AY46" s="835"/>
      <c r="AZ46" s="835"/>
      <c r="BA46" s="835"/>
      <c r="BB46" s="835"/>
      <c r="BC46" s="835"/>
      <c r="BD46" s="835"/>
      <c r="BE46" s="835"/>
      <c r="BF46" s="835"/>
      <c r="BG46" s="835"/>
      <c r="BH46" s="835"/>
      <c r="BI46" s="835"/>
      <c r="BJ46" s="835"/>
      <c r="BK46" s="835"/>
      <c r="BL46" s="835"/>
      <c r="BM46" s="835"/>
      <c r="BN46" s="835"/>
      <c r="BO46" s="835"/>
      <c r="BP46" s="835"/>
      <c r="BQ46" s="835"/>
      <c r="BR46" s="835"/>
      <c r="BS46" s="835"/>
      <c r="BT46" s="835"/>
      <c r="BU46" s="835"/>
      <c r="BV46" s="835"/>
      <c r="BW46" s="835"/>
      <c r="BX46" s="835"/>
      <c r="BY46" s="835"/>
      <c r="BZ46" s="835"/>
      <c r="CA46" s="835"/>
      <c r="CB46" s="835"/>
    </row>
    <row r="47" spans="1:80" ht="15" customHeight="1" x14ac:dyDescent="0.25">
      <c r="A47" s="835"/>
      <c r="B47" s="2055"/>
      <c r="C47" s="2055"/>
      <c r="D47" s="2056"/>
      <c r="E47" s="2075"/>
      <c r="F47" s="2061"/>
      <c r="G47" s="2061"/>
      <c r="H47" s="2061"/>
      <c r="I47" s="2062"/>
      <c r="J47" s="867" t="str">
        <f>IF(AND('[14]Mapa final'!$Y$17="Muy Baja",'[14]Mapa final'!$AA$17="Leve"),CONCATENATE("R2C",'[14]Mapa final'!$O$17),"")</f>
        <v/>
      </c>
      <c r="K47" s="868" t="str">
        <f>IF(AND('[14]Mapa final'!$Y$18="Muy Baja",'[14]Mapa final'!$AA$18="Leve"),CONCATENATE("R2C",'[14]Mapa final'!$O$18),"")</f>
        <v/>
      </c>
      <c r="L47" s="868" t="str">
        <f>IF(AND('[14]Mapa final'!$Y$19="Muy Baja",'[14]Mapa final'!$AA$19="Leve"),CONCATENATE("R2C",'[14]Mapa final'!$O$19),"")</f>
        <v/>
      </c>
      <c r="M47" s="868" t="str">
        <f>IF(AND('[14]Mapa final'!$Y$20="Muy Baja",'[14]Mapa final'!$AA$20="Leve"),CONCATENATE("R2C",'[14]Mapa final'!$O$20),"")</f>
        <v/>
      </c>
      <c r="N47" s="868" t="str">
        <f>IF(AND('[14]Mapa final'!$Y$21="Muy Baja",'[14]Mapa final'!$AA$21="Leve"),CONCATENATE("R2C",'[14]Mapa final'!$O$21),"")</f>
        <v/>
      </c>
      <c r="O47" s="869" t="str">
        <f>IF(AND('[14]Mapa final'!$Y$22="Muy Baja",'[14]Mapa final'!$AA$22="Leve"),CONCATENATE("R2C",'[14]Mapa final'!$O$22),"")</f>
        <v/>
      </c>
      <c r="P47" s="867" t="str">
        <f>IF(AND('[14]Mapa final'!$Y$17="Muy Baja",'[14]Mapa final'!$AA$17="Menor"),CONCATENATE("R2C",'[14]Mapa final'!$O$17),"")</f>
        <v/>
      </c>
      <c r="Q47" s="868" t="str">
        <f>IF(AND('[14]Mapa final'!$Y$18="Muy Baja",'[14]Mapa final'!$AA$18="Menor"),CONCATENATE("R2C",'[14]Mapa final'!$O$18),"")</f>
        <v/>
      </c>
      <c r="R47" s="868" t="str">
        <f>IF(AND('[14]Mapa final'!$Y$19="Muy Baja",'[14]Mapa final'!$AA$19="Menor"),CONCATENATE("R2C",'[14]Mapa final'!$O$19),"")</f>
        <v/>
      </c>
      <c r="S47" s="868" t="str">
        <f>IF(AND('[14]Mapa final'!$Y$20="Muy Baja",'[14]Mapa final'!$AA$20="Menor"),CONCATENATE("R2C",'[14]Mapa final'!$O$20),"")</f>
        <v/>
      </c>
      <c r="T47" s="868" t="str">
        <f>IF(AND('[14]Mapa final'!$Y$21="Muy Baja",'[14]Mapa final'!$AA$21="Menor"),CONCATENATE("R2C",'[14]Mapa final'!$O$21),"")</f>
        <v/>
      </c>
      <c r="U47" s="869" t="str">
        <f>IF(AND('[14]Mapa final'!$Y$22="Muy Baja",'[14]Mapa final'!$AA$22="Menor"),CONCATENATE("R2C",'[14]Mapa final'!$O$22),"")</f>
        <v/>
      </c>
      <c r="V47" s="858" t="str">
        <f>IF(AND('[14]Mapa final'!$Y$17="Muy Baja",'[14]Mapa final'!$AA$17="Moderado"),CONCATENATE("R2C",'[14]Mapa final'!$O$17),"")</f>
        <v/>
      </c>
      <c r="W47" s="859" t="str">
        <f>IF(AND('[14]Mapa final'!$Y$18="Muy Baja",'[14]Mapa final'!$AA$18="Moderado"),CONCATENATE("R2C",'[14]Mapa final'!$O$18),"")</f>
        <v/>
      </c>
      <c r="X47" s="859" t="str">
        <f>IF(AND('[14]Mapa final'!$Y$19="Muy Baja",'[14]Mapa final'!$AA$19="Moderado"),CONCATENATE("R2C",'[14]Mapa final'!$O$19),"")</f>
        <v/>
      </c>
      <c r="Y47" s="859" t="str">
        <f>IF(AND('[14]Mapa final'!$Y$20="Muy Baja",'[14]Mapa final'!$AA$20="Moderado"),CONCATENATE("R2C",'[14]Mapa final'!$O$20),"")</f>
        <v/>
      </c>
      <c r="Z47" s="859" t="str">
        <f>IF(AND('[14]Mapa final'!$Y$21="Muy Baja",'[14]Mapa final'!$AA$21="Moderado"),CONCATENATE("R2C",'[14]Mapa final'!$O$21),"")</f>
        <v/>
      </c>
      <c r="AA47" s="860" t="str">
        <f>IF(AND('[14]Mapa final'!$Y$22="Muy Baja",'[14]Mapa final'!$AA$22="Moderado"),CONCATENATE("R2C",'[14]Mapa final'!$O$22),"")</f>
        <v/>
      </c>
      <c r="AB47" s="843" t="str">
        <f>IF(AND('[14]Mapa final'!$Y$17="Muy Baja",'[14]Mapa final'!$AA$17="Mayor"),CONCATENATE("R2C",'[14]Mapa final'!$O$17),"")</f>
        <v/>
      </c>
      <c r="AC47" s="844" t="str">
        <f>IF(AND('[14]Mapa final'!$Y$18="Muy Baja",'[14]Mapa final'!$AA$18="Mayor"),CONCATENATE("R2C",'[14]Mapa final'!$O$18),"")</f>
        <v/>
      </c>
      <c r="AD47" s="844" t="str">
        <f>IF(AND('[14]Mapa final'!$Y$19="Muy Baja",'[14]Mapa final'!$AA$19="Mayor"),CONCATENATE("R2C",'[14]Mapa final'!$O$19),"")</f>
        <v/>
      </c>
      <c r="AE47" s="844" t="str">
        <f>IF(AND('[14]Mapa final'!$Y$20="Muy Baja",'[14]Mapa final'!$AA$20="Mayor"),CONCATENATE("R2C",'[14]Mapa final'!$O$20),"")</f>
        <v/>
      </c>
      <c r="AF47" s="844" t="str">
        <f>IF(AND('[14]Mapa final'!$Y$21="Muy Baja",'[14]Mapa final'!$AA$21="Mayor"),CONCATENATE("R2C",'[14]Mapa final'!$O$21),"")</f>
        <v/>
      </c>
      <c r="AG47" s="845" t="str">
        <f>IF(AND('[14]Mapa final'!$Y$22="Muy Baja",'[14]Mapa final'!$AA$22="Mayor"),CONCATENATE("R2C",'[14]Mapa final'!$O$22),"")</f>
        <v/>
      </c>
      <c r="AH47" s="846" t="str">
        <f>IF(AND('[14]Mapa final'!$Y$17="Muy Baja",'[14]Mapa final'!$AA$17="Catastrófico"),CONCATENATE("R2C",'[14]Mapa final'!$O$17),"")</f>
        <v/>
      </c>
      <c r="AI47" s="847" t="str">
        <f>IF(AND('[14]Mapa final'!$Y$18="Muy Baja",'[14]Mapa final'!$AA$18="Catastrófico"),CONCATENATE("R2C",'[14]Mapa final'!$O$18),"")</f>
        <v/>
      </c>
      <c r="AJ47" s="847" t="str">
        <f>IF(AND('[14]Mapa final'!$Y$19="Muy Baja",'[14]Mapa final'!$AA$19="Catastrófico"),CONCATENATE("R2C",'[14]Mapa final'!$O$19),"")</f>
        <v/>
      </c>
      <c r="AK47" s="847" t="str">
        <f>IF(AND('[14]Mapa final'!$Y$20="Muy Baja",'[14]Mapa final'!$AA$20="Catastrófico"),CONCATENATE("R2C",'[14]Mapa final'!$O$20),"")</f>
        <v/>
      </c>
      <c r="AL47" s="847" t="str">
        <f>IF(AND('[14]Mapa final'!$Y$21="Muy Baja",'[14]Mapa final'!$AA$21="Catastrófico"),CONCATENATE("R2C",'[14]Mapa final'!$O$21),"")</f>
        <v/>
      </c>
      <c r="AM47" s="848" t="str">
        <f>IF(AND('[14]Mapa final'!$Y$22="Muy Baja",'[14]Mapa final'!$AA$22="Catastrófico"),CONCATENATE("R2C",'[14]Mapa final'!$O$22),"")</f>
        <v/>
      </c>
      <c r="AN47" s="835"/>
      <c r="AO47" s="835"/>
      <c r="AP47" s="835"/>
      <c r="AQ47" s="835"/>
      <c r="AR47" s="835"/>
      <c r="AS47" s="835"/>
      <c r="AT47" s="835"/>
      <c r="AU47" s="835"/>
      <c r="AV47" s="835"/>
      <c r="AW47" s="835"/>
      <c r="AX47" s="835"/>
      <c r="AY47" s="835"/>
      <c r="AZ47" s="835"/>
      <c r="BA47" s="835"/>
      <c r="BB47" s="835"/>
      <c r="BC47" s="835"/>
      <c r="BD47" s="835"/>
      <c r="BE47" s="835"/>
      <c r="BF47" s="835"/>
      <c r="BG47" s="835"/>
      <c r="BH47" s="835"/>
      <c r="BI47" s="835"/>
      <c r="BJ47" s="835"/>
      <c r="BK47" s="835"/>
      <c r="BL47" s="835"/>
      <c r="BM47" s="835"/>
      <c r="BN47" s="835"/>
      <c r="BO47" s="835"/>
      <c r="BP47" s="835"/>
      <c r="BQ47" s="835"/>
      <c r="BR47" s="835"/>
      <c r="BS47" s="835"/>
      <c r="BT47" s="835"/>
      <c r="BU47" s="835"/>
      <c r="BV47" s="835"/>
      <c r="BW47" s="835"/>
      <c r="BX47" s="835"/>
      <c r="BY47" s="835"/>
      <c r="BZ47" s="835"/>
      <c r="CA47" s="835"/>
      <c r="CB47" s="835"/>
    </row>
    <row r="48" spans="1:80" ht="15" customHeight="1" x14ac:dyDescent="0.25">
      <c r="A48" s="835"/>
      <c r="B48" s="2055"/>
      <c r="C48" s="2055"/>
      <c r="D48" s="2056"/>
      <c r="E48" s="2075"/>
      <c r="F48" s="2061"/>
      <c r="G48" s="2061"/>
      <c r="H48" s="2061"/>
      <c r="I48" s="2062"/>
      <c r="J48" s="867" t="str">
        <f>IF(AND('[14]Mapa final'!$Y$23="Muy Baja",'[14]Mapa final'!$AA$23="Leve"),CONCATENATE("R3C",'[14]Mapa final'!$O$23),"")</f>
        <v/>
      </c>
      <c r="K48" s="868" t="str">
        <f>IF(AND('[14]Mapa final'!$Y$24="Muy Baja",'[14]Mapa final'!$AA$24="Leve"),CONCATENATE("R3C",'[14]Mapa final'!$O$24),"")</f>
        <v/>
      </c>
      <c r="L48" s="868" t="str">
        <f>IF(AND('[14]Mapa final'!$Y$25="Muy Baja",'[14]Mapa final'!$AA$25="Leve"),CONCATENATE("R3C",'[14]Mapa final'!$O$25),"")</f>
        <v/>
      </c>
      <c r="M48" s="868" t="str">
        <f>IF(AND('[14]Mapa final'!$Y$26="Muy Baja",'[14]Mapa final'!$AA$26="Leve"),CONCATENATE("R3C",'[14]Mapa final'!$O$26),"")</f>
        <v/>
      </c>
      <c r="N48" s="868" t="str">
        <f>IF(AND('[14]Mapa final'!$Y$27="Muy Baja",'[14]Mapa final'!$AA$27="Leve"),CONCATENATE("R3C",'[14]Mapa final'!$O$27),"")</f>
        <v/>
      </c>
      <c r="O48" s="869" t="str">
        <f>IF(AND('[14]Mapa final'!$Y$28="Muy Baja",'[14]Mapa final'!$AA$28="Leve"),CONCATENATE("R3C",'[14]Mapa final'!$O$28),"")</f>
        <v/>
      </c>
      <c r="P48" s="867" t="str">
        <f>IF(AND('[14]Mapa final'!$Y$23="Muy Baja",'[14]Mapa final'!$AA$23="Menor"),CONCATENATE("R3C",'[14]Mapa final'!$O$23),"")</f>
        <v/>
      </c>
      <c r="Q48" s="868" t="str">
        <f>IF(AND('[14]Mapa final'!$Y$24="Muy Baja",'[14]Mapa final'!$AA$24="Menor"),CONCATENATE("R3C",'[14]Mapa final'!$O$24),"")</f>
        <v/>
      </c>
      <c r="R48" s="868" t="str">
        <f>IF(AND('[14]Mapa final'!$Y$25="Muy Baja",'[14]Mapa final'!$AA$25="Menor"),CONCATENATE("R3C",'[14]Mapa final'!$O$25),"")</f>
        <v/>
      </c>
      <c r="S48" s="868" t="str">
        <f>IF(AND('[14]Mapa final'!$Y$26="Muy Baja",'[14]Mapa final'!$AA$26="Menor"),CONCATENATE("R3C",'[14]Mapa final'!$O$26),"")</f>
        <v/>
      </c>
      <c r="T48" s="868" t="str">
        <f>IF(AND('[14]Mapa final'!$Y$27="Muy Baja",'[14]Mapa final'!$AA$27="Menor"),CONCATENATE("R3C",'[14]Mapa final'!$O$27),"")</f>
        <v/>
      </c>
      <c r="U48" s="869" t="str">
        <f>IF(AND('[14]Mapa final'!$Y$28="Muy Baja",'[14]Mapa final'!$AA$28="Menor"),CONCATENATE("R3C",'[14]Mapa final'!$O$28),"")</f>
        <v/>
      </c>
      <c r="V48" s="858" t="str">
        <f>IF(AND('[14]Mapa final'!$Y$23="Muy Baja",'[14]Mapa final'!$AA$23="Moderado"),CONCATENATE("R3C",'[14]Mapa final'!$O$23),"")</f>
        <v/>
      </c>
      <c r="W48" s="859" t="str">
        <f>IF(AND('[14]Mapa final'!$Y$24="Muy Baja",'[14]Mapa final'!$AA$24="Moderado"),CONCATENATE("R3C",'[14]Mapa final'!$O$24),"")</f>
        <v/>
      </c>
      <c r="X48" s="859" t="str">
        <f>IF(AND('[14]Mapa final'!$Y$25="Muy Baja",'[14]Mapa final'!$AA$25="Moderado"),CONCATENATE("R3C",'[14]Mapa final'!$O$25),"")</f>
        <v/>
      </c>
      <c r="Y48" s="859" t="str">
        <f>IF(AND('[14]Mapa final'!$Y$26="Muy Baja",'[14]Mapa final'!$AA$26="Moderado"),CONCATENATE("R3C",'[14]Mapa final'!$O$26),"")</f>
        <v/>
      </c>
      <c r="Z48" s="859" t="str">
        <f>IF(AND('[14]Mapa final'!$Y$27="Muy Baja",'[14]Mapa final'!$AA$27="Moderado"),CONCATENATE("R3C",'[14]Mapa final'!$O$27),"")</f>
        <v/>
      </c>
      <c r="AA48" s="860" t="str">
        <f>IF(AND('[14]Mapa final'!$Y$28="Muy Baja",'[14]Mapa final'!$AA$28="Moderado"),CONCATENATE("R3C",'[14]Mapa final'!$O$28),"")</f>
        <v/>
      </c>
      <c r="AB48" s="843" t="str">
        <f>IF(AND('[14]Mapa final'!$Y$23="Muy Baja",'[14]Mapa final'!$AA$23="Mayor"),CONCATENATE("R3C",'[14]Mapa final'!$O$23),"")</f>
        <v/>
      </c>
      <c r="AC48" s="844" t="str">
        <f>IF(AND('[14]Mapa final'!$Y$24="Muy Baja",'[14]Mapa final'!$AA$24="Mayor"),CONCATENATE("R3C",'[14]Mapa final'!$O$24),"")</f>
        <v/>
      </c>
      <c r="AD48" s="844" t="str">
        <f>IF(AND('[14]Mapa final'!$Y$25="Muy Baja",'[14]Mapa final'!$AA$25="Mayor"),CONCATENATE("R3C",'[14]Mapa final'!$O$25),"")</f>
        <v/>
      </c>
      <c r="AE48" s="844" t="str">
        <f>IF(AND('[14]Mapa final'!$Y$26="Muy Baja",'[14]Mapa final'!$AA$26="Mayor"),CONCATENATE("R3C",'[14]Mapa final'!$O$26),"")</f>
        <v/>
      </c>
      <c r="AF48" s="844" t="str">
        <f>IF(AND('[14]Mapa final'!$Y$27="Muy Baja",'[14]Mapa final'!$AA$27="Mayor"),CONCATENATE("R3C",'[14]Mapa final'!$O$27),"")</f>
        <v/>
      </c>
      <c r="AG48" s="845" t="str">
        <f>IF(AND('[14]Mapa final'!$Y$28="Muy Baja",'[14]Mapa final'!$AA$28="Mayor"),CONCATENATE("R3C",'[14]Mapa final'!$O$28),"")</f>
        <v/>
      </c>
      <c r="AH48" s="846" t="str">
        <f>IF(AND('[14]Mapa final'!$Y$23="Muy Baja",'[14]Mapa final'!$AA$23="Catastrófico"),CONCATENATE("R3C",'[14]Mapa final'!$O$23),"")</f>
        <v/>
      </c>
      <c r="AI48" s="847" t="str">
        <f>IF(AND('[14]Mapa final'!$Y$24="Muy Baja",'[14]Mapa final'!$AA$24="Catastrófico"),CONCATENATE("R3C",'[14]Mapa final'!$O$24),"")</f>
        <v/>
      </c>
      <c r="AJ48" s="847" t="str">
        <f>IF(AND('[14]Mapa final'!$Y$25="Muy Baja",'[14]Mapa final'!$AA$25="Catastrófico"),CONCATENATE("R3C",'[14]Mapa final'!$O$25),"")</f>
        <v/>
      </c>
      <c r="AK48" s="847" t="str">
        <f>IF(AND('[14]Mapa final'!$Y$26="Muy Baja",'[14]Mapa final'!$AA$26="Catastrófico"),CONCATENATE("R3C",'[14]Mapa final'!$O$26),"")</f>
        <v/>
      </c>
      <c r="AL48" s="847" t="str">
        <f>IF(AND('[14]Mapa final'!$Y$27="Muy Baja",'[14]Mapa final'!$AA$27="Catastrófico"),CONCATENATE("R3C",'[14]Mapa final'!$O$27),"")</f>
        <v/>
      </c>
      <c r="AM48" s="848" t="str">
        <f>IF(AND('[14]Mapa final'!$Y$28="Muy Baja",'[14]Mapa final'!$AA$28="Catastrófico"),CONCATENATE("R3C",'[14]Mapa final'!$O$28),"")</f>
        <v/>
      </c>
      <c r="AN48" s="835"/>
      <c r="AO48" s="835"/>
      <c r="AP48" s="835"/>
      <c r="AQ48" s="835"/>
      <c r="AR48" s="835"/>
      <c r="AS48" s="835"/>
      <c r="AT48" s="835"/>
      <c r="AU48" s="835"/>
      <c r="AV48" s="835"/>
      <c r="AW48" s="835"/>
      <c r="AX48" s="835"/>
      <c r="AY48" s="835"/>
      <c r="AZ48" s="835"/>
      <c r="BA48" s="835"/>
      <c r="BB48" s="835"/>
      <c r="BC48" s="835"/>
      <c r="BD48" s="835"/>
      <c r="BE48" s="835"/>
      <c r="BF48" s="835"/>
      <c r="BG48" s="835"/>
      <c r="BH48" s="835"/>
      <c r="BI48" s="835"/>
      <c r="BJ48" s="835"/>
      <c r="BK48" s="835"/>
      <c r="BL48" s="835"/>
      <c r="BM48" s="835"/>
      <c r="BN48" s="835"/>
      <c r="BO48" s="835"/>
      <c r="BP48" s="835"/>
      <c r="BQ48" s="835"/>
      <c r="BR48" s="835"/>
      <c r="BS48" s="835"/>
      <c r="BT48" s="835"/>
      <c r="BU48" s="835"/>
      <c r="BV48" s="835"/>
      <c r="BW48" s="835"/>
      <c r="BX48" s="835"/>
      <c r="BY48" s="835"/>
      <c r="BZ48" s="835"/>
      <c r="CA48" s="835"/>
      <c r="CB48" s="835"/>
    </row>
    <row r="49" spans="1:80" ht="15" customHeight="1" x14ac:dyDescent="0.25">
      <c r="A49" s="835"/>
      <c r="B49" s="2055"/>
      <c r="C49" s="2055"/>
      <c r="D49" s="2056"/>
      <c r="E49" s="2060"/>
      <c r="F49" s="2061"/>
      <c r="G49" s="2061"/>
      <c r="H49" s="2061"/>
      <c r="I49" s="2062"/>
      <c r="J49" s="867" t="str">
        <f>IF(AND('[14]Mapa final'!$Y$29="Muy Baja",'[14]Mapa final'!$AA$29="Leve"),CONCATENATE("R4C",'[14]Mapa final'!$O$29),"")</f>
        <v/>
      </c>
      <c r="K49" s="868" t="str">
        <f>IF(AND('[14]Mapa final'!$Y$30="Muy Baja",'[14]Mapa final'!$AA$30="Leve"),CONCATENATE("R4C",'[14]Mapa final'!$O$30),"")</f>
        <v/>
      </c>
      <c r="L49" s="868" t="str">
        <f>IF(AND('[14]Mapa final'!$Y$31="Muy Baja",'[14]Mapa final'!$AA$31="Leve"),CONCATENATE("R4C",'[14]Mapa final'!$O$31),"")</f>
        <v/>
      </c>
      <c r="M49" s="868" t="str">
        <f>IF(AND('[14]Mapa final'!$Y$32="Muy Baja",'[14]Mapa final'!$AA$32="Leve"),CONCATENATE("R4C",'[14]Mapa final'!$O$32),"")</f>
        <v/>
      </c>
      <c r="N49" s="868" t="str">
        <f>IF(AND('[14]Mapa final'!$Y$33="Muy Baja",'[14]Mapa final'!$AA$33="Leve"),CONCATENATE("R4C",'[14]Mapa final'!$O$33),"")</f>
        <v/>
      </c>
      <c r="O49" s="869" t="str">
        <f>IF(AND('[14]Mapa final'!$Y$34="Muy Baja",'[14]Mapa final'!$AA$34="Leve"),CONCATENATE("R4C",'[14]Mapa final'!$O$34),"")</f>
        <v/>
      </c>
      <c r="P49" s="867" t="str">
        <f>IF(AND('[14]Mapa final'!$Y$29="Muy Baja",'[14]Mapa final'!$AA$29="Menor"),CONCATENATE("R4C",'[14]Mapa final'!$O$29),"")</f>
        <v/>
      </c>
      <c r="Q49" s="868" t="str">
        <f>IF(AND('[14]Mapa final'!$Y$30="Muy Baja",'[14]Mapa final'!$AA$30="Menor"),CONCATENATE("R4C",'[14]Mapa final'!$O$30),"")</f>
        <v/>
      </c>
      <c r="R49" s="868" t="str">
        <f>IF(AND('[14]Mapa final'!$Y$31="Muy Baja",'[14]Mapa final'!$AA$31="Menor"),CONCATENATE("R4C",'[14]Mapa final'!$O$31),"")</f>
        <v/>
      </c>
      <c r="S49" s="868" t="str">
        <f>IF(AND('[14]Mapa final'!$Y$32="Muy Baja",'[14]Mapa final'!$AA$32="Menor"),CONCATENATE("R4C",'[14]Mapa final'!$O$32),"")</f>
        <v/>
      </c>
      <c r="T49" s="868" t="str">
        <f>IF(AND('[14]Mapa final'!$Y$33="Muy Baja",'[14]Mapa final'!$AA$33="Menor"),CONCATENATE("R4C",'[14]Mapa final'!$O$33),"")</f>
        <v/>
      </c>
      <c r="U49" s="869" t="str">
        <f>IF(AND('[14]Mapa final'!$Y$34="Muy Baja",'[14]Mapa final'!$AA$34="Menor"),CONCATENATE("R4C",'[14]Mapa final'!$O$34),"")</f>
        <v/>
      </c>
      <c r="V49" s="858" t="str">
        <f>IF(AND('[14]Mapa final'!$Y$29="Muy Baja",'[14]Mapa final'!$AA$29="Moderado"),CONCATENATE("R4C",'[14]Mapa final'!$O$29),"")</f>
        <v/>
      </c>
      <c r="W49" s="859" t="str">
        <f>IF(AND('[14]Mapa final'!$Y$30="Muy Baja",'[14]Mapa final'!$AA$30="Moderado"),CONCATENATE("R4C",'[14]Mapa final'!$O$30),"")</f>
        <v/>
      </c>
      <c r="X49" s="859" t="str">
        <f>IF(AND('[14]Mapa final'!$Y$31="Muy Baja",'[14]Mapa final'!$AA$31="Moderado"),CONCATENATE("R4C",'[14]Mapa final'!$O$31),"")</f>
        <v/>
      </c>
      <c r="Y49" s="859" t="str">
        <f>IF(AND('[14]Mapa final'!$Y$32="Muy Baja",'[14]Mapa final'!$AA$32="Moderado"),CONCATENATE("R4C",'[14]Mapa final'!$O$32),"")</f>
        <v/>
      </c>
      <c r="Z49" s="859" t="str">
        <f>IF(AND('[14]Mapa final'!$Y$33="Muy Baja",'[14]Mapa final'!$AA$33="Moderado"),CONCATENATE("R4C",'[14]Mapa final'!$O$33),"")</f>
        <v/>
      </c>
      <c r="AA49" s="860" t="str">
        <f>IF(AND('[14]Mapa final'!$Y$34="Muy Baja",'[14]Mapa final'!$AA$34="Moderado"),CONCATENATE("R4C",'[14]Mapa final'!$O$34),"")</f>
        <v/>
      </c>
      <c r="AB49" s="843" t="str">
        <f>IF(AND('[14]Mapa final'!$Y$29="Muy Baja",'[14]Mapa final'!$AA$29="Mayor"),CONCATENATE("R4C",'[14]Mapa final'!$O$29),"")</f>
        <v/>
      </c>
      <c r="AC49" s="844" t="str">
        <f>IF(AND('[14]Mapa final'!$Y$30="Muy Baja",'[14]Mapa final'!$AA$30="Mayor"),CONCATENATE("R4C",'[14]Mapa final'!$O$30),"")</f>
        <v/>
      </c>
      <c r="AD49" s="844" t="str">
        <f>IF(AND('[14]Mapa final'!$Y$31="Muy Baja",'[14]Mapa final'!$AA$31="Mayor"),CONCATENATE("R4C",'[14]Mapa final'!$O$31),"")</f>
        <v/>
      </c>
      <c r="AE49" s="844" t="str">
        <f>IF(AND('[14]Mapa final'!$Y$32="Muy Baja",'[14]Mapa final'!$AA$32="Mayor"),CONCATENATE("R4C",'[14]Mapa final'!$O$32),"")</f>
        <v/>
      </c>
      <c r="AF49" s="844" t="str">
        <f>IF(AND('[14]Mapa final'!$Y$33="Muy Baja",'[14]Mapa final'!$AA$33="Mayor"),CONCATENATE("R4C",'[14]Mapa final'!$O$33),"")</f>
        <v/>
      </c>
      <c r="AG49" s="845" t="str">
        <f>IF(AND('[14]Mapa final'!$Y$34="Muy Baja",'[14]Mapa final'!$AA$34="Mayor"),CONCATENATE("R4C",'[14]Mapa final'!$O$34),"")</f>
        <v/>
      </c>
      <c r="AH49" s="846" t="str">
        <f>IF(AND('[14]Mapa final'!$Y$29="Muy Baja",'[14]Mapa final'!$AA$29="Catastrófico"),CONCATENATE("R4C",'[14]Mapa final'!$O$29),"")</f>
        <v/>
      </c>
      <c r="AI49" s="847" t="str">
        <f>IF(AND('[14]Mapa final'!$Y$30="Muy Baja",'[14]Mapa final'!$AA$30="Catastrófico"),CONCATENATE("R4C",'[14]Mapa final'!$O$30),"")</f>
        <v/>
      </c>
      <c r="AJ49" s="847" t="str">
        <f>IF(AND('[14]Mapa final'!$Y$31="Muy Baja",'[14]Mapa final'!$AA$31="Catastrófico"),CONCATENATE("R4C",'[14]Mapa final'!$O$31),"")</f>
        <v/>
      </c>
      <c r="AK49" s="847" t="str">
        <f>IF(AND('[14]Mapa final'!$Y$32="Muy Baja",'[14]Mapa final'!$AA$32="Catastrófico"),CONCATENATE("R4C",'[14]Mapa final'!$O$32),"")</f>
        <v/>
      </c>
      <c r="AL49" s="847" t="str">
        <f>IF(AND('[14]Mapa final'!$Y$33="Muy Baja",'[14]Mapa final'!$AA$33="Catastrófico"),CONCATENATE("R4C",'[14]Mapa final'!$O$33),"")</f>
        <v/>
      </c>
      <c r="AM49" s="848" t="str">
        <f>IF(AND('[14]Mapa final'!$Y$34="Muy Baja",'[14]Mapa final'!$AA$34="Catastrófico"),CONCATENATE("R4C",'[14]Mapa final'!$O$34),"")</f>
        <v/>
      </c>
      <c r="AN49" s="835"/>
      <c r="AO49" s="835"/>
      <c r="AP49" s="835"/>
      <c r="AQ49" s="835"/>
      <c r="AR49" s="835"/>
      <c r="AS49" s="835"/>
      <c r="AT49" s="835"/>
      <c r="AU49" s="835"/>
      <c r="AV49" s="835"/>
      <c r="AW49" s="835"/>
      <c r="AX49" s="835"/>
      <c r="AY49" s="835"/>
      <c r="AZ49" s="835"/>
      <c r="BA49" s="835"/>
      <c r="BB49" s="835"/>
      <c r="BC49" s="835"/>
      <c r="BD49" s="835"/>
      <c r="BE49" s="835"/>
      <c r="BF49" s="835"/>
      <c r="BG49" s="835"/>
      <c r="BH49" s="835"/>
      <c r="BI49" s="835"/>
      <c r="BJ49" s="835"/>
      <c r="BK49" s="835"/>
      <c r="BL49" s="835"/>
      <c r="BM49" s="835"/>
      <c r="BN49" s="835"/>
      <c r="BO49" s="835"/>
      <c r="BP49" s="835"/>
      <c r="BQ49" s="835"/>
      <c r="BR49" s="835"/>
      <c r="BS49" s="835"/>
      <c r="BT49" s="835"/>
      <c r="BU49" s="835"/>
      <c r="BV49" s="835"/>
      <c r="BW49" s="835"/>
      <c r="BX49" s="835"/>
      <c r="BY49" s="835"/>
      <c r="BZ49" s="835"/>
      <c r="CA49" s="835"/>
      <c r="CB49" s="835"/>
    </row>
    <row r="50" spans="1:80" ht="15" customHeight="1" x14ac:dyDescent="0.25">
      <c r="A50" s="835"/>
      <c r="B50" s="2055"/>
      <c r="C50" s="2055"/>
      <c r="D50" s="2056"/>
      <c r="E50" s="2060"/>
      <c r="F50" s="2061"/>
      <c r="G50" s="2061"/>
      <c r="H50" s="2061"/>
      <c r="I50" s="2062"/>
      <c r="J50" s="867" t="str">
        <f>IF(AND('[14]Mapa final'!$Y$35="Muy Baja",'[14]Mapa final'!$AA$35="Leve"),CONCATENATE("R5C",'[14]Mapa final'!$O$35),"")</f>
        <v/>
      </c>
      <c r="K50" s="868" t="str">
        <f>IF(AND('[14]Mapa final'!$Y$36="Muy Baja",'[14]Mapa final'!$AA$36="Leve"),CONCATENATE("R5C",'[14]Mapa final'!$O$36),"")</f>
        <v/>
      </c>
      <c r="L50" s="868" t="str">
        <f>IF(AND('[14]Mapa final'!$Y$37="Muy Baja",'[14]Mapa final'!$AA$37="Leve"),CONCATENATE("R5C",'[14]Mapa final'!$O$37),"")</f>
        <v/>
      </c>
      <c r="M50" s="868" t="str">
        <f>IF(AND('[14]Mapa final'!$Y$38="Muy Baja",'[14]Mapa final'!$AA$38="Leve"),CONCATENATE("R5C",'[14]Mapa final'!$O$38),"")</f>
        <v/>
      </c>
      <c r="N50" s="868" t="str">
        <f>IF(AND('[14]Mapa final'!$Y$39="Muy Baja",'[14]Mapa final'!$AA$39="Leve"),CONCATENATE("R5C",'[14]Mapa final'!$O$39),"")</f>
        <v/>
      </c>
      <c r="O50" s="869" t="str">
        <f>IF(AND('[14]Mapa final'!$Y$40="Muy Baja",'[14]Mapa final'!$AA$40="Leve"),CONCATENATE("R5C",'[14]Mapa final'!$O$40),"")</f>
        <v/>
      </c>
      <c r="P50" s="867" t="str">
        <f>IF(AND('[14]Mapa final'!$Y$35="Muy Baja",'[14]Mapa final'!$AA$35="Menor"),CONCATENATE("R5C",'[14]Mapa final'!$O$35),"")</f>
        <v/>
      </c>
      <c r="Q50" s="868" t="str">
        <f>IF(AND('[14]Mapa final'!$Y$36="Muy Baja",'[14]Mapa final'!$AA$36="Menor"),CONCATENATE("R5C",'[14]Mapa final'!$O$36),"")</f>
        <v/>
      </c>
      <c r="R50" s="868" t="str">
        <f>IF(AND('[14]Mapa final'!$Y$37="Muy Baja",'[14]Mapa final'!$AA$37="Menor"),CONCATENATE("R5C",'[14]Mapa final'!$O$37),"")</f>
        <v/>
      </c>
      <c r="S50" s="868" t="str">
        <f>IF(AND('[14]Mapa final'!$Y$38="Muy Baja",'[14]Mapa final'!$AA$38="Menor"),CONCATENATE("R5C",'[14]Mapa final'!$O$38),"")</f>
        <v/>
      </c>
      <c r="T50" s="868" t="str">
        <f>IF(AND('[14]Mapa final'!$Y$39="Muy Baja",'[14]Mapa final'!$AA$39="Menor"),CONCATENATE("R5C",'[14]Mapa final'!$O$39),"")</f>
        <v/>
      </c>
      <c r="U50" s="869" t="str">
        <f>IF(AND('[14]Mapa final'!$Y$40="Muy Baja",'[14]Mapa final'!$AA$40="Menor"),CONCATENATE("R5C",'[14]Mapa final'!$O$40),"")</f>
        <v/>
      </c>
      <c r="V50" s="858" t="str">
        <f>IF(AND('[14]Mapa final'!$Y$35="Muy Baja",'[14]Mapa final'!$AA$35="Moderado"),CONCATENATE("R5C",'[14]Mapa final'!$O$35),"")</f>
        <v/>
      </c>
      <c r="W50" s="859" t="str">
        <f>IF(AND('[14]Mapa final'!$Y$36="Muy Baja",'[14]Mapa final'!$AA$36="Moderado"),CONCATENATE("R5C",'[14]Mapa final'!$O$36),"")</f>
        <v/>
      </c>
      <c r="X50" s="859" t="str">
        <f>IF(AND('[14]Mapa final'!$Y$37="Muy Baja",'[14]Mapa final'!$AA$37="Moderado"),CONCATENATE("R5C",'[14]Mapa final'!$O$37),"")</f>
        <v/>
      </c>
      <c r="Y50" s="859" t="str">
        <f>IF(AND('[14]Mapa final'!$Y$38="Muy Baja",'[14]Mapa final'!$AA$38="Moderado"),CONCATENATE("R5C",'[14]Mapa final'!$O$38),"")</f>
        <v/>
      </c>
      <c r="Z50" s="859" t="str">
        <f>IF(AND('[14]Mapa final'!$Y$39="Muy Baja",'[14]Mapa final'!$AA$39="Moderado"),CONCATENATE("R5C",'[14]Mapa final'!$O$39),"")</f>
        <v/>
      </c>
      <c r="AA50" s="860" t="str">
        <f>IF(AND('[14]Mapa final'!$Y$40="Muy Baja",'[14]Mapa final'!$AA$40="Moderado"),CONCATENATE("R5C",'[14]Mapa final'!$O$40),"")</f>
        <v/>
      </c>
      <c r="AB50" s="843" t="str">
        <f>IF(AND('[14]Mapa final'!$Y$35="Muy Baja",'[14]Mapa final'!$AA$35="Mayor"),CONCATENATE("R5C",'[14]Mapa final'!$O$35),"")</f>
        <v/>
      </c>
      <c r="AC50" s="844" t="str">
        <f>IF(AND('[14]Mapa final'!$Y$36="Muy Baja",'[14]Mapa final'!$AA$36="Mayor"),CONCATENATE("R5C",'[14]Mapa final'!$O$36),"")</f>
        <v/>
      </c>
      <c r="AD50" s="844" t="str">
        <f>IF(AND('[14]Mapa final'!$Y$37="Muy Baja",'[14]Mapa final'!$AA$37="Mayor"),CONCATENATE("R5C",'[14]Mapa final'!$O$37),"")</f>
        <v/>
      </c>
      <c r="AE50" s="844" t="str">
        <f>IF(AND('[14]Mapa final'!$Y$38="Muy Baja",'[14]Mapa final'!$AA$38="Mayor"),CONCATENATE("R5C",'[14]Mapa final'!$O$38),"")</f>
        <v/>
      </c>
      <c r="AF50" s="844" t="str">
        <f>IF(AND('[14]Mapa final'!$Y$39="Muy Baja",'[14]Mapa final'!$AA$39="Mayor"),CONCATENATE("R5C",'[14]Mapa final'!$O$39),"")</f>
        <v/>
      </c>
      <c r="AG50" s="845" t="str">
        <f>IF(AND('[14]Mapa final'!$Y$40="Muy Baja",'[14]Mapa final'!$AA$40="Mayor"),CONCATENATE("R5C",'[14]Mapa final'!$O$40),"")</f>
        <v/>
      </c>
      <c r="AH50" s="846" t="str">
        <f>IF(AND('[14]Mapa final'!$Y$35="Muy Baja",'[14]Mapa final'!$AA$35="Catastrófico"),CONCATENATE("R5C",'[14]Mapa final'!$O$35),"")</f>
        <v/>
      </c>
      <c r="AI50" s="847" t="str">
        <f>IF(AND('[14]Mapa final'!$Y$36="Muy Baja",'[14]Mapa final'!$AA$36="Catastrófico"),CONCATENATE("R5C",'[14]Mapa final'!$O$36),"")</f>
        <v/>
      </c>
      <c r="AJ50" s="847" t="str">
        <f>IF(AND('[14]Mapa final'!$Y$37="Muy Baja",'[14]Mapa final'!$AA$37="Catastrófico"),CONCATENATE("R5C",'[14]Mapa final'!$O$37),"")</f>
        <v/>
      </c>
      <c r="AK50" s="847" t="str">
        <f>IF(AND('[14]Mapa final'!$Y$38="Muy Baja",'[14]Mapa final'!$AA$38="Catastrófico"),CONCATENATE("R5C",'[14]Mapa final'!$O$38),"")</f>
        <v/>
      </c>
      <c r="AL50" s="847" t="str">
        <f>IF(AND('[14]Mapa final'!$Y$39="Muy Baja",'[14]Mapa final'!$AA$39="Catastrófico"),CONCATENATE("R5C",'[14]Mapa final'!$O$39),"")</f>
        <v/>
      </c>
      <c r="AM50" s="848" t="str">
        <f>IF(AND('[14]Mapa final'!$Y$40="Muy Baja",'[14]Mapa final'!$AA$40="Catastrófico"),CONCATENATE("R5C",'[14]Mapa final'!$O$40),"")</f>
        <v/>
      </c>
      <c r="AN50" s="835"/>
      <c r="AO50" s="835"/>
      <c r="AP50" s="835"/>
      <c r="AQ50" s="835"/>
      <c r="AR50" s="835"/>
      <c r="AS50" s="835"/>
      <c r="AT50" s="835"/>
      <c r="AU50" s="835"/>
      <c r="AV50" s="835"/>
      <c r="AW50" s="835"/>
      <c r="AX50" s="835"/>
      <c r="AY50" s="835"/>
      <c r="AZ50" s="835"/>
      <c r="BA50" s="835"/>
      <c r="BB50" s="835"/>
      <c r="BC50" s="835"/>
      <c r="BD50" s="835"/>
      <c r="BE50" s="835"/>
      <c r="BF50" s="835"/>
      <c r="BG50" s="835"/>
      <c r="BH50" s="835"/>
      <c r="BI50" s="835"/>
      <c r="BJ50" s="835"/>
      <c r="BK50" s="835"/>
      <c r="BL50" s="835"/>
      <c r="BM50" s="835"/>
      <c r="BN50" s="835"/>
      <c r="BO50" s="835"/>
      <c r="BP50" s="835"/>
      <c r="BQ50" s="835"/>
      <c r="BR50" s="835"/>
      <c r="BS50" s="835"/>
      <c r="BT50" s="835"/>
      <c r="BU50" s="835"/>
      <c r="BV50" s="835"/>
      <c r="BW50" s="835"/>
      <c r="BX50" s="835"/>
      <c r="BY50" s="835"/>
      <c r="BZ50" s="835"/>
      <c r="CA50" s="835"/>
      <c r="CB50" s="835"/>
    </row>
    <row r="51" spans="1:80" ht="15" customHeight="1" x14ac:dyDescent="0.25">
      <c r="A51" s="835"/>
      <c r="B51" s="2055"/>
      <c r="C51" s="2055"/>
      <c r="D51" s="2056"/>
      <c r="E51" s="2060"/>
      <c r="F51" s="2061"/>
      <c r="G51" s="2061"/>
      <c r="H51" s="2061"/>
      <c r="I51" s="2062"/>
      <c r="J51" s="867" t="str">
        <f>IF(AND('[14]Mapa final'!$Y$41="Muy Baja",'[14]Mapa final'!$AA$41="Leve"),CONCATENATE("R6C",'[14]Mapa final'!$O$41),"")</f>
        <v/>
      </c>
      <c r="K51" s="868" t="str">
        <f>IF(AND('[14]Mapa final'!$Y$42="Muy Baja",'[14]Mapa final'!$AA$42="Leve"),CONCATENATE("R6C",'[14]Mapa final'!$O$42),"")</f>
        <v/>
      </c>
      <c r="L51" s="868" t="str">
        <f>IF(AND('[14]Mapa final'!$Y$43="Muy Baja",'[14]Mapa final'!$AA$43="Leve"),CONCATENATE("R6C",'[14]Mapa final'!$O$43),"")</f>
        <v/>
      </c>
      <c r="M51" s="868" t="str">
        <f>IF(AND('[14]Mapa final'!$Y$44="Muy Baja",'[14]Mapa final'!$AA$44="Leve"),CONCATENATE("R6C",'[14]Mapa final'!$O$44),"")</f>
        <v/>
      </c>
      <c r="N51" s="868" t="str">
        <f>IF(AND('[14]Mapa final'!$Y$45="Muy Baja",'[14]Mapa final'!$AA$45="Leve"),CONCATENATE("R6C",'[14]Mapa final'!$O$45),"")</f>
        <v/>
      </c>
      <c r="O51" s="869" t="str">
        <f>IF(AND('[14]Mapa final'!$Y$46="Muy Baja",'[14]Mapa final'!$AA$46="Leve"),CONCATENATE("R6C",'[14]Mapa final'!$O$46),"")</f>
        <v/>
      </c>
      <c r="P51" s="867" t="str">
        <f>IF(AND('[14]Mapa final'!$Y$41="Muy Baja",'[14]Mapa final'!$AA$41="Menor"),CONCATENATE("R6C",'[14]Mapa final'!$O$41),"")</f>
        <v/>
      </c>
      <c r="Q51" s="868" t="str">
        <f>IF(AND('[14]Mapa final'!$Y$42="Muy Baja",'[14]Mapa final'!$AA$42="Menor"),CONCATENATE("R6C",'[14]Mapa final'!$O$42),"")</f>
        <v/>
      </c>
      <c r="R51" s="868" t="str">
        <f>IF(AND('[14]Mapa final'!$Y$43="Muy Baja",'[14]Mapa final'!$AA$43="Menor"),CONCATENATE("R6C",'[14]Mapa final'!$O$43),"")</f>
        <v/>
      </c>
      <c r="S51" s="868" t="str">
        <f>IF(AND('[14]Mapa final'!$Y$44="Muy Baja",'[14]Mapa final'!$AA$44="Menor"),CONCATENATE("R6C",'[14]Mapa final'!$O$44),"")</f>
        <v/>
      </c>
      <c r="T51" s="868" t="str">
        <f>IF(AND('[14]Mapa final'!$Y$45="Muy Baja",'[14]Mapa final'!$AA$45="Menor"),CONCATENATE("R6C",'[14]Mapa final'!$O$45),"")</f>
        <v/>
      </c>
      <c r="U51" s="869" t="str">
        <f>IF(AND('[14]Mapa final'!$Y$46="Muy Baja",'[14]Mapa final'!$AA$46="Menor"),CONCATENATE("R6C",'[14]Mapa final'!$O$46),"")</f>
        <v/>
      </c>
      <c r="V51" s="858" t="str">
        <f>IF(AND('[14]Mapa final'!$Y$41="Muy Baja",'[14]Mapa final'!$AA$41="Moderado"),CONCATENATE("R6C",'[14]Mapa final'!$O$41),"")</f>
        <v/>
      </c>
      <c r="W51" s="859" t="str">
        <f>IF(AND('[14]Mapa final'!$Y$42="Muy Baja",'[14]Mapa final'!$AA$42="Moderado"),CONCATENATE("R6C",'[14]Mapa final'!$O$42),"")</f>
        <v/>
      </c>
      <c r="X51" s="859" t="str">
        <f>IF(AND('[14]Mapa final'!$Y$43="Muy Baja",'[14]Mapa final'!$AA$43="Moderado"),CONCATENATE("R6C",'[14]Mapa final'!$O$43),"")</f>
        <v/>
      </c>
      <c r="Y51" s="859" t="str">
        <f>IF(AND('[14]Mapa final'!$Y$44="Muy Baja",'[14]Mapa final'!$AA$44="Moderado"),CONCATENATE("R6C",'[14]Mapa final'!$O$44),"")</f>
        <v/>
      </c>
      <c r="Z51" s="859" t="str">
        <f>IF(AND('[14]Mapa final'!$Y$45="Muy Baja",'[14]Mapa final'!$AA$45="Moderado"),CONCATENATE("R6C",'[14]Mapa final'!$O$45),"")</f>
        <v/>
      </c>
      <c r="AA51" s="860" t="str">
        <f>IF(AND('[14]Mapa final'!$Y$46="Muy Baja",'[14]Mapa final'!$AA$46="Moderado"),CONCATENATE("R6C",'[14]Mapa final'!$O$46),"")</f>
        <v/>
      </c>
      <c r="AB51" s="843" t="str">
        <f>IF(AND('[14]Mapa final'!$Y$41="Muy Baja",'[14]Mapa final'!$AA$41="Mayor"),CONCATENATE("R6C",'[14]Mapa final'!$O$41),"")</f>
        <v/>
      </c>
      <c r="AC51" s="844" t="str">
        <f>IF(AND('[14]Mapa final'!$Y$42="Muy Baja",'[14]Mapa final'!$AA$42="Mayor"),CONCATENATE("R6C",'[14]Mapa final'!$O$42),"")</f>
        <v/>
      </c>
      <c r="AD51" s="844" t="str">
        <f>IF(AND('[14]Mapa final'!$Y$43="Muy Baja",'[14]Mapa final'!$AA$43="Mayor"),CONCATENATE("R6C",'[14]Mapa final'!$O$43),"")</f>
        <v/>
      </c>
      <c r="AE51" s="844" t="str">
        <f>IF(AND('[14]Mapa final'!$Y$44="Muy Baja",'[14]Mapa final'!$AA$44="Mayor"),CONCATENATE("R6C",'[14]Mapa final'!$O$44),"")</f>
        <v/>
      </c>
      <c r="AF51" s="844" t="str">
        <f>IF(AND('[14]Mapa final'!$Y$45="Muy Baja",'[14]Mapa final'!$AA$45="Mayor"),CONCATENATE("R6C",'[14]Mapa final'!$O$45),"")</f>
        <v/>
      </c>
      <c r="AG51" s="845" t="str">
        <f>IF(AND('[14]Mapa final'!$Y$46="Muy Baja",'[14]Mapa final'!$AA$46="Mayor"),CONCATENATE("R6C",'[14]Mapa final'!$O$46),"")</f>
        <v/>
      </c>
      <c r="AH51" s="846" t="str">
        <f>IF(AND('[14]Mapa final'!$Y$41="Muy Baja",'[14]Mapa final'!$AA$41="Catastrófico"),CONCATENATE("R6C",'[14]Mapa final'!$O$41),"")</f>
        <v/>
      </c>
      <c r="AI51" s="847" t="str">
        <f>IF(AND('[14]Mapa final'!$Y$42="Muy Baja",'[14]Mapa final'!$AA$42="Catastrófico"),CONCATENATE("R6C",'[14]Mapa final'!$O$42),"")</f>
        <v/>
      </c>
      <c r="AJ51" s="847" t="str">
        <f>IF(AND('[14]Mapa final'!$Y$43="Muy Baja",'[14]Mapa final'!$AA$43="Catastrófico"),CONCATENATE("R6C",'[14]Mapa final'!$O$43),"")</f>
        <v/>
      </c>
      <c r="AK51" s="847" t="str">
        <f>IF(AND('[14]Mapa final'!$Y$44="Muy Baja",'[14]Mapa final'!$AA$44="Catastrófico"),CONCATENATE("R6C",'[14]Mapa final'!$O$44),"")</f>
        <v/>
      </c>
      <c r="AL51" s="847" t="str">
        <f>IF(AND('[14]Mapa final'!$Y$45="Muy Baja",'[14]Mapa final'!$AA$45="Catastrófico"),CONCATENATE("R6C",'[14]Mapa final'!$O$45),"")</f>
        <v/>
      </c>
      <c r="AM51" s="848" t="str">
        <f>IF(AND('[14]Mapa final'!$Y$46="Muy Baja",'[14]Mapa final'!$AA$46="Catastrófico"),CONCATENATE("R6C",'[14]Mapa final'!$O$46),"")</f>
        <v/>
      </c>
      <c r="AN51" s="835"/>
      <c r="AO51" s="835"/>
      <c r="AP51" s="835"/>
      <c r="AQ51" s="835"/>
      <c r="AR51" s="835"/>
      <c r="AS51" s="835"/>
      <c r="AT51" s="835"/>
      <c r="AU51" s="835"/>
      <c r="AV51" s="835"/>
      <c r="AW51" s="835"/>
      <c r="AX51" s="835"/>
      <c r="AY51" s="835"/>
      <c r="AZ51" s="835"/>
      <c r="BA51" s="835"/>
      <c r="BB51" s="835"/>
      <c r="BC51" s="835"/>
      <c r="BD51" s="835"/>
      <c r="BE51" s="835"/>
      <c r="BF51" s="835"/>
      <c r="BG51" s="835"/>
      <c r="BH51" s="835"/>
      <c r="BI51" s="835"/>
      <c r="BJ51" s="835"/>
      <c r="BK51" s="835"/>
      <c r="BL51" s="835"/>
      <c r="BM51" s="835"/>
      <c r="BN51" s="835"/>
      <c r="BO51" s="835"/>
      <c r="BP51" s="835"/>
      <c r="BQ51" s="835"/>
      <c r="BR51" s="835"/>
      <c r="BS51" s="835"/>
      <c r="BT51" s="835"/>
      <c r="BU51" s="835"/>
      <c r="BV51" s="835"/>
      <c r="BW51" s="835"/>
      <c r="BX51" s="835"/>
      <c r="BY51" s="835"/>
      <c r="BZ51" s="835"/>
      <c r="CA51" s="835"/>
      <c r="CB51" s="835"/>
    </row>
    <row r="52" spans="1:80" ht="15" customHeight="1" x14ac:dyDescent="0.25">
      <c r="A52" s="835"/>
      <c r="B52" s="2055"/>
      <c r="C52" s="2055"/>
      <c r="D52" s="2056"/>
      <c r="E52" s="2060"/>
      <c r="F52" s="2061"/>
      <c r="G52" s="2061"/>
      <c r="H52" s="2061"/>
      <c r="I52" s="2062"/>
      <c r="J52" s="867" t="str">
        <f>IF(AND('[14]Mapa final'!$Y$47="Muy Baja",'[14]Mapa final'!$AA$47="Leve"),CONCATENATE("R7C",'[14]Mapa final'!$O$47),"")</f>
        <v/>
      </c>
      <c r="K52" s="868" t="str">
        <f>IF(AND('[14]Mapa final'!$Y$48="Muy Baja",'[14]Mapa final'!$AA$48="Leve"),CONCATENATE("R7C",'[14]Mapa final'!$O$48),"")</f>
        <v/>
      </c>
      <c r="L52" s="868" t="str">
        <f>IF(AND('[14]Mapa final'!$Y$49="Muy Baja",'[14]Mapa final'!$AA$49="Leve"),CONCATENATE("R7C",'[14]Mapa final'!$O$49),"")</f>
        <v/>
      </c>
      <c r="M52" s="868" t="str">
        <f>IF(AND('[14]Mapa final'!$Y$50="Muy Baja",'[14]Mapa final'!$AA$50="Leve"),CONCATENATE("R7C",'[14]Mapa final'!$O$50),"")</f>
        <v/>
      </c>
      <c r="N52" s="868" t="str">
        <f>IF(AND('[14]Mapa final'!$Y$51="Muy Baja",'[14]Mapa final'!$AA$51="Leve"),CONCATENATE("R7C",'[14]Mapa final'!$O$51),"")</f>
        <v/>
      </c>
      <c r="O52" s="869" t="str">
        <f>IF(AND('[14]Mapa final'!$Y$52="Muy Baja",'[14]Mapa final'!$AA$52="Leve"),CONCATENATE("R7C",'[14]Mapa final'!$O$52),"")</f>
        <v/>
      </c>
      <c r="P52" s="867" t="str">
        <f>IF(AND('[14]Mapa final'!$Y$47="Muy Baja",'[14]Mapa final'!$AA$47="Menor"),CONCATENATE("R7C",'[14]Mapa final'!$O$47),"")</f>
        <v/>
      </c>
      <c r="Q52" s="868" t="str">
        <f>IF(AND('[14]Mapa final'!$Y$48="Muy Baja",'[14]Mapa final'!$AA$48="Menor"),CONCATENATE("R7C",'[14]Mapa final'!$O$48),"")</f>
        <v/>
      </c>
      <c r="R52" s="868" t="str">
        <f>IF(AND('[14]Mapa final'!$Y$49="Muy Baja",'[14]Mapa final'!$AA$49="Menor"),CONCATENATE("R7C",'[14]Mapa final'!$O$49),"")</f>
        <v/>
      </c>
      <c r="S52" s="868" t="str">
        <f>IF(AND('[14]Mapa final'!$Y$50="Muy Baja",'[14]Mapa final'!$AA$50="Menor"),CONCATENATE("R7C",'[14]Mapa final'!$O$50),"")</f>
        <v/>
      </c>
      <c r="T52" s="868" t="str">
        <f>IF(AND('[14]Mapa final'!$Y$51="Muy Baja",'[14]Mapa final'!$AA$51="Menor"),CONCATENATE("R7C",'[14]Mapa final'!$O$51),"")</f>
        <v/>
      </c>
      <c r="U52" s="869" t="str">
        <f>IF(AND('[14]Mapa final'!$Y$52="Muy Baja",'[14]Mapa final'!$AA$52="Menor"),CONCATENATE("R7C",'[14]Mapa final'!$O$52),"")</f>
        <v/>
      </c>
      <c r="V52" s="858" t="str">
        <f>IF(AND('[14]Mapa final'!$Y$47="Muy Baja",'[14]Mapa final'!$AA$47="Moderado"),CONCATENATE("R7C",'[14]Mapa final'!$O$47),"")</f>
        <v/>
      </c>
      <c r="W52" s="859" t="str">
        <f>IF(AND('[14]Mapa final'!$Y$48="Muy Baja",'[14]Mapa final'!$AA$48="Moderado"),CONCATENATE("R7C",'[14]Mapa final'!$O$48),"")</f>
        <v/>
      </c>
      <c r="X52" s="859" t="str">
        <f>IF(AND('[14]Mapa final'!$Y$49="Muy Baja",'[14]Mapa final'!$AA$49="Moderado"),CONCATENATE("R7C",'[14]Mapa final'!$O$49),"")</f>
        <v/>
      </c>
      <c r="Y52" s="859" t="str">
        <f>IF(AND('[14]Mapa final'!$Y$50="Muy Baja",'[14]Mapa final'!$AA$50="Moderado"),CONCATENATE("R7C",'[14]Mapa final'!$O$50),"")</f>
        <v/>
      </c>
      <c r="Z52" s="859" t="str">
        <f>IF(AND('[14]Mapa final'!$Y$51="Muy Baja",'[14]Mapa final'!$AA$51="Moderado"),CONCATENATE("R7C",'[14]Mapa final'!$O$51),"")</f>
        <v/>
      </c>
      <c r="AA52" s="860" t="str">
        <f>IF(AND('[14]Mapa final'!$Y$52="Muy Baja",'[14]Mapa final'!$AA$52="Moderado"),CONCATENATE("R7C",'[14]Mapa final'!$O$52),"")</f>
        <v/>
      </c>
      <c r="AB52" s="843" t="str">
        <f>IF(AND('[14]Mapa final'!$Y$47="Muy Baja",'[14]Mapa final'!$AA$47="Mayor"),CONCATENATE("R7C",'[14]Mapa final'!$O$47),"")</f>
        <v/>
      </c>
      <c r="AC52" s="844" t="str">
        <f>IF(AND('[14]Mapa final'!$Y$48="Muy Baja",'[14]Mapa final'!$AA$48="Mayor"),CONCATENATE("R7C",'[14]Mapa final'!$O$48),"")</f>
        <v/>
      </c>
      <c r="AD52" s="844" t="str">
        <f>IF(AND('[14]Mapa final'!$Y$49="Muy Baja",'[14]Mapa final'!$AA$49="Mayor"),CONCATENATE("R7C",'[14]Mapa final'!$O$49),"")</f>
        <v/>
      </c>
      <c r="AE52" s="844" t="str">
        <f>IF(AND('[14]Mapa final'!$Y$50="Muy Baja",'[14]Mapa final'!$AA$50="Mayor"),CONCATENATE("R7C",'[14]Mapa final'!$O$50),"")</f>
        <v/>
      </c>
      <c r="AF52" s="844" t="str">
        <f>IF(AND('[14]Mapa final'!$Y$51="Muy Baja",'[14]Mapa final'!$AA$51="Mayor"),CONCATENATE("R7C",'[14]Mapa final'!$O$51),"")</f>
        <v/>
      </c>
      <c r="AG52" s="845" t="str">
        <f>IF(AND('[14]Mapa final'!$Y$52="Muy Baja",'[14]Mapa final'!$AA$52="Mayor"),CONCATENATE("R7C",'[14]Mapa final'!$O$52),"")</f>
        <v/>
      </c>
      <c r="AH52" s="846" t="str">
        <f>IF(AND('[14]Mapa final'!$Y$47="Muy Baja",'[14]Mapa final'!$AA$47="Catastrófico"),CONCATENATE("R7C",'[14]Mapa final'!$O$47),"")</f>
        <v/>
      </c>
      <c r="AI52" s="847" t="str">
        <f>IF(AND('[14]Mapa final'!$Y$48="Muy Baja",'[14]Mapa final'!$AA$48="Catastrófico"),CONCATENATE("R7C",'[14]Mapa final'!$O$48),"")</f>
        <v/>
      </c>
      <c r="AJ52" s="847" t="str">
        <f>IF(AND('[14]Mapa final'!$Y$49="Muy Baja",'[14]Mapa final'!$AA$49="Catastrófico"),CONCATENATE("R7C",'[14]Mapa final'!$O$49),"")</f>
        <v/>
      </c>
      <c r="AK52" s="847" t="str">
        <f>IF(AND('[14]Mapa final'!$Y$50="Muy Baja",'[14]Mapa final'!$AA$50="Catastrófico"),CONCATENATE("R7C",'[14]Mapa final'!$O$50),"")</f>
        <v/>
      </c>
      <c r="AL52" s="847" t="str">
        <f>IF(AND('[14]Mapa final'!$Y$51="Muy Baja",'[14]Mapa final'!$AA$51="Catastrófico"),CONCATENATE("R7C",'[14]Mapa final'!$O$51),"")</f>
        <v/>
      </c>
      <c r="AM52" s="848" t="str">
        <f>IF(AND('[14]Mapa final'!$Y$52="Muy Baja",'[14]Mapa final'!$AA$52="Catastrófico"),CONCATENATE("R7C",'[14]Mapa final'!$O$52),"")</f>
        <v/>
      </c>
      <c r="AN52" s="835"/>
      <c r="AO52" s="835"/>
      <c r="AP52" s="835"/>
      <c r="AQ52" s="835"/>
      <c r="AR52" s="835"/>
      <c r="AS52" s="835"/>
      <c r="AT52" s="835"/>
      <c r="AU52" s="835"/>
      <c r="AV52" s="835"/>
      <c r="AW52" s="835"/>
      <c r="AX52" s="835"/>
      <c r="AY52" s="835"/>
      <c r="AZ52" s="835"/>
      <c r="BA52" s="835"/>
      <c r="BB52" s="835"/>
      <c r="BC52" s="835"/>
      <c r="BD52" s="835"/>
      <c r="BE52" s="835"/>
      <c r="BF52" s="835"/>
      <c r="BG52" s="835"/>
      <c r="BH52" s="835"/>
      <c r="BI52" s="835"/>
      <c r="BJ52" s="835"/>
      <c r="BK52" s="835"/>
      <c r="BL52" s="835"/>
      <c r="BM52" s="835"/>
      <c r="BN52" s="835"/>
      <c r="BO52" s="835"/>
      <c r="BP52" s="835"/>
      <c r="BQ52" s="835"/>
      <c r="BR52" s="835"/>
      <c r="BS52" s="835"/>
      <c r="BT52" s="835"/>
      <c r="BU52" s="835"/>
      <c r="BV52" s="835"/>
      <c r="BW52" s="835"/>
      <c r="BX52" s="835"/>
      <c r="BY52" s="835"/>
      <c r="BZ52" s="835"/>
      <c r="CA52" s="835"/>
      <c r="CB52" s="835"/>
    </row>
    <row r="53" spans="1:80" ht="15" customHeight="1" x14ac:dyDescent="0.25">
      <c r="A53" s="835"/>
      <c r="B53" s="2055"/>
      <c r="C53" s="2055"/>
      <c r="D53" s="2056"/>
      <c r="E53" s="2060"/>
      <c r="F53" s="2061"/>
      <c r="G53" s="2061"/>
      <c r="H53" s="2061"/>
      <c r="I53" s="2062"/>
      <c r="J53" s="867" t="str">
        <f>IF(AND('[14]Mapa final'!$Y$53="Muy Baja",'[14]Mapa final'!$AA$53="Leve"),CONCATENATE("R8C",'[14]Mapa final'!$O$53),"")</f>
        <v/>
      </c>
      <c r="K53" s="868" t="str">
        <f>IF(AND('[14]Mapa final'!$Y$54="Muy Baja",'[14]Mapa final'!$AA$54="Leve"),CONCATENATE("R8C",'[14]Mapa final'!$O$54),"")</f>
        <v/>
      </c>
      <c r="L53" s="868" t="str">
        <f>IF(AND('[14]Mapa final'!$Y$55="Muy Baja",'[14]Mapa final'!$AA$55="Leve"),CONCATENATE("R8C",'[14]Mapa final'!$O$55),"")</f>
        <v/>
      </c>
      <c r="M53" s="868" t="str">
        <f>IF(AND('[14]Mapa final'!$Y$56="Muy Baja",'[14]Mapa final'!$AA$56="Leve"),CONCATENATE("R8C",'[14]Mapa final'!$O$56),"")</f>
        <v/>
      </c>
      <c r="N53" s="868" t="str">
        <f>IF(AND('[14]Mapa final'!$Y$57="Muy Baja",'[14]Mapa final'!$AA$57="Leve"),CONCATENATE("R8C",'[14]Mapa final'!$O$57),"")</f>
        <v/>
      </c>
      <c r="O53" s="869" t="str">
        <f>IF(AND('[14]Mapa final'!$Y$58="Muy Baja",'[14]Mapa final'!$AA$58="Leve"),CONCATENATE("R8C",'[14]Mapa final'!$O$58),"")</f>
        <v/>
      </c>
      <c r="P53" s="867" t="str">
        <f>IF(AND('[14]Mapa final'!$Y$53="Muy Baja",'[14]Mapa final'!$AA$53="Menor"),CONCATENATE("R8C",'[14]Mapa final'!$O$53),"")</f>
        <v/>
      </c>
      <c r="Q53" s="868" t="str">
        <f>IF(AND('[14]Mapa final'!$Y$54="Muy Baja",'[14]Mapa final'!$AA$54="Menor"),CONCATENATE("R8C",'[14]Mapa final'!$O$54),"")</f>
        <v/>
      </c>
      <c r="R53" s="868" t="str">
        <f>IF(AND('[14]Mapa final'!$Y$55="Muy Baja",'[14]Mapa final'!$AA$55="Menor"),CONCATENATE("R8C",'[14]Mapa final'!$O$55),"")</f>
        <v/>
      </c>
      <c r="S53" s="868" t="str">
        <f>IF(AND('[14]Mapa final'!$Y$56="Muy Baja",'[14]Mapa final'!$AA$56="Menor"),CONCATENATE("R8C",'[14]Mapa final'!$O$56),"")</f>
        <v/>
      </c>
      <c r="T53" s="868" t="str">
        <f>IF(AND('[14]Mapa final'!$Y$57="Muy Baja",'[14]Mapa final'!$AA$57="Menor"),CONCATENATE("R8C",'[14]Mapa final'!$O$57),"")</f>
        <v/>
      </c>
      <c r="U53" s="869" t="str">
        <f>IF(AND('[14]Mapa final'!$Y$58="Muy Baja",'[14]Mapa final'!$AA$58="Menor"),CONCATENATE("R8C",'[14]Mapa final'!$O$58),"")</f>
        <v/>
      </c>
      <c r="V53" s="858" t="str">
        <f>IF(AND('[14]Mapa final'!$Y$53="Muy Baja",'[14]Mapa final'!$AA$53="Moderado"),CONCATENATE("R8C",'[14]Mapa final'!$O$53),"")</f>
        <v/>
      </c>
      <c r="W53" s="859" t="str">
        <f>IF(AND('[14]Mapa final'!$Y$54="Muy Baja",'[14]Mapa final'!$AA$54="Moderado"),CONCATENATE("R8C",'[14]Mapa final'!$O$54),"")</f>
        <v/>
      </c>
      <c r="X53" s="859" t="str">
        <f>IF(AND('[14]Mapa final'!$Y$55="Muy Baja",'[14]Mapa final'!$AA$55="Moderado"),CONCATENATE("R8C",'[14]Mapa final'!$O$55),"")</f>
        <v/>
      </c>
      <c r="Y53" s="859" t="str">
        <f>IF(AND('[14]Mapa final'!$Y$56="Muy Baja",'[14]Mapa final'!$AA$56="Moderado"),CONCATENATE("R8C",'[14]Mapa final'!$O$56),"")</f>
        <v/>
      </c>
      <c r="Z53" s="859" t="str">
        <f>IF(AND('[14]Mapa final'!$Y$57="Muy Baja",'[14]Mapa final'!$AA$57="Moderado"),CONCATENATE("R8C",'[14]Mapa final'!$O$57),"")</f>
        <v/>
      </c>
      <c r="AA53" s="860" t="str">
        <f>IF(AND('[14]Mapa final'!$Y$58="Muy Baja",'[14]Mapa final'!$AA$58="Moderado"),CONCATENATE("R8C",'[14]Mapa final'!$O$58),"")</f>
        <v/>
      </c>
      <c r="AB53" s="843" t="str">
        <f>IF(AND('[14]Mapa final'!$Y$53="Muy Baja",'[14]Mapa final'!$AA$53="Mayor"),CONCATENATE("R8C",'[14]Mapa final'!$O$53),"")</f>
        <v/>
      </c>
      <c r="AC53" s="844" t="str">
        <f>IF(AND('[14]Mapa final'!$Y$54="Muy Baja",'[14]Mapa final'!$AA$54="Mayor"),CONCATENATE("R8C",'[14]Mapa final'!$O$54),"")</f>
        <v/>
      </c>
      <c r="AD53" s="844" t="str">
        <f>IF(AND('[14]Mapa final'!$Y$55="Muy Baja",'[14]Mapa final'!$AA$55="Mayor"),CONCATENATE("R8C",'[14]Mapa final'!$O$55),"")</f>
        <v/>
      </c>
      <c r="AE53" s="844" t="str">
        <f>IF(AND('[14]Mapa final'!$Y$56="Muy Baja",'[14]Mapa final'!$AA$56="Mayor"),CONCATENATE("R8C",'[14]Mapa final'!$O$56),"")</f>
        <v/>
      </c>
      <c r="AF53" s="844" t="str">
        <f>IF(AND('[14]Mapa final'!$Y$57="Muy Baja",'[14]Mapa final'!$AA$57="Mayor"),CONCATENATE("R8C",'[14]Mapa final'!$O$57),"")</f>
        <v/>
      </c>
      <c r="AG53" s="845" t="str">
        <f>IF(AND('[14]Mapa final'!$Y$58="Muy Baja",'[14]Mapa final'!$AA$58="Mayor"),CONCATENATE("R8C",'[14]Mapa final'!$O$58),"")</f>
        <v/>
      </c>
      <c r="AH53" s="846" t="str">
        <f>IF(AND('[14]Mapa final'!$Y$53="Muy Baja",'[14]Mapa final'!$AA$53="Catastrófico"),CONCATENATE("R8C",'[14]Mapa final'!$O$53),"")</f>
        <v/>
      </c>
      <c r="AI53" s="847" t="str">
        <f>IF(AND('[14]Mapa final'!$Y$54="Muy Baja",'[14]Mapa final'!$AA$54="Catastrófico"),CONCATENATE("R8C",'[14]Mapa final'!$O$54),"")</f>
        <v/>
      </c>
      <c r="AJ53" s="847" t="str">
        <f>IF(AND('[14]Mapa final'!$Y$55="Muy Baja",'[14]Mapa final'!$AA$55="Catastrófico"),CONCATENATE("R8C",'[14]Mapa final'!$O$55),"")</f>
        <v/>
      </c>
      <c r="AK53" s="847" t="str">
        <f>IF(AND('[14]Mapa final'!$Y$56="Muy Baja",'[14]Mapa final'!$AA$56="Catastrófico"),CONCATENATE("R8C",'[14]Mapa final'!$O$56),"")</f>
        <v/>
      </c>
      <c r="AL53" s="847" t="str">
        <f>IF(AND('[14]Mapa final'!$Y$57="Muy Baja",'[14]Mapa final'!$AA$57="Catastrófico"),CONCATENATE("R8C",'[14]Mapa final'!$O$57),"")</f>
        <v/>
      </c>
      <c r="AM53" s="848" t="str">
        <f>IF(AND('[14]Mapa final'!$Y$58="Muy Baja",'[14]Mapa final'!$AA$58="Catastrófico"),CONCATENATE("R8C",'[14]Mapa final'!$O$58),"")</f>
        <v/>
      </c>
      <c r="AN53" s="835"/>
      <c r="AO53" s="835"/>
      <c r="AP53" s="835"/>
      <c r="AQ53" s="835"/>
      <c r="AR53" s="835"/>
      <c r="AS53" s="835"/>
      <c r="AT53" s="835"/>
      <c r="AU53" s="835"/>
      <c r="AV53" s="835"/>
      <c r="AW53" s="835"/>
      <c r="AX53" s="835"/>
      <c r="AY53" s="835"/>
      <c r="AZ53" s="835"/>
      <c r="BA53" s="835"/>
      <c r="BB53" s="835"/>
      <c r="BC53" s="835"/>
      <c r="BD53" s="835"/>
      <c r="BE53" s="835"/>
      <c r="BF53" s="835"/>
      <c r="BG53" s="835"/>
      <c r="BH53" s="835"/>
      <c r="BI53" s="835"/>
      <c r="BJ53" s="835"/>
      <c r="BK53" s="835"/>
      <c r="BL53" s="835"/>
      <c r="BM53" s="835"/>
      <c r="BN53" s="835"/>
      <c r="BO53" s="835"/>
      <c r="BP53" s="835"/>
      <c r="BQ53" s="835"/>
      <c r="BR53" s="835"/>
      <c r="BS53" s="835"/>
      <c r="BT53" s="835"/>
      <c r="BU53" s="835"/>
      <c r="BV53" s="835"/>
      <c r="BW53" s="835"/>
      <c r="BX53" s="835"/>
      <c r="BY53" s="835"/>
      <c r="BZ53" s="835"/>
      <c r="CA53" s="835"/>
      <c r="CB53" s="835"/>
    </row>
    <row r="54" spans="1:80" ht="15" customHeight="1" x14ac:dyDescent="0.25">
      <c r="A54" s="835"/>
      <c r="B54" s="2055"/>
      <c r="C54" s="2055"/>
      <c r="D54" s="2056"/>
      <c r="E54" s="2060"/>
      <c r="F54" s="2061"/>
      <c r="G54" s="2061"/>
      <c r="H54" s="2061"/>
      <c r="I54" s="2062"/>
      <c r="J54" s="867" t="str">
        <f>IF(AND('[14]Mapa final'!$Y$59="Muy Baja",'[14]Mapa final'!$AA$59="Leve"),CONCATENATE("R9C",'[14]Mapa final'!$O$59),"")</f>
        <v/>
      </c>
      <c r="K54" s="868" t="str">
        <f>IF(AND('[14]Mapa final'!$Y$60="Muy Baja",'[14]Mapa final'!$AA$60="Leve"),CONCATENATE("R9C",'[14]Mapa final'!$O$60),"")</f>
        <v/>
      </c>
      <c r="L54" s="868" t="str">
        <f>IF(AND('[14]Mapa final'!$Y$61="Muy Baja",'[14]Mapa final'!$AA$61="Leve"),CONCATENATE("R9C",'[14]Mapa final'!$O$61),"")</f>
        <v/>
      </c>
      <c r="M54" s="868" t="str">
        <f>IF(AND('[14]Mapa final'!$Y$62="Muy Baja",'[14]Mapa final'!$AA$62="Leve"),CONCATENATE("R9C",'[14]Mapa final'!$O$62),"")</f>
        <v/>
      </c>
      <c r="N54" s="868" t="str">
        <f>IF(AND('[14]Mapa final'!$Y$63="Muy Baja",'[14]Mapa final'!$AA$63="Leve"),CONCATENATE("R9C",'[14]Mapa final'!$O$63),"")</f>
        <v/>
      </c>
      <c r="O54" s="869" t="str">
        <f>IF(AND('[14]Mapa final'!$Y$64="Muy Baja",'[14]Mapa final'!$AA$64="Leve"),CONCATENATE("R9C",'[14]Mapa final'!$O$64),"")</f>
        <v/>
      </c>
      <c r="P54" s="867" t="str">
        <f>IF(AND('[14]Mapa final'!$Y$59="Muy Baja",'[14]Mapa final'!$AA$59="Menor"),CONCATENATE("R9C",'[14]Mapa final'!$O$59),"")</f>
        <v/>
      </c>
      <c r="Q54" s="868" t="str">
        <f>IF(AND('[14]Mapa final'!$Y$60="Muy Baja",'[14]Mapa final'!$AA$60="Menor"),CONCATENATE("R9C",'[14]Mapa final'!$O$60),"")</f>
        <v/>
      </c>
      <c r="R54" s="868" t="str">
        <f>IF(AND('[14]Mapa final'!$Y$61="Muy Baja",'[14]Mapa final'!$AA$61="Menor"),CONCATENATE("R9C",'[14]Mapa final'!$O$61),"")</f>
        <v/>
      </c>
      <c r="S54" s="868" t="str">
        <f>IF(AND('[14]Mapa final'!$Y$62="Muy Baja",'[14]Mapa final'!$AA$62="Menor"),CONCATENATE("R9C",'[14]Mapa final'!$O$62),"")</f>
        <v/>
      </c>
      <c r="T54" s="868" t="str">
        <f>IF(AND('[14]Mapa final'!$Y$63="Muy Baja",'[14]Mapa final'!$AA$63="Menor"),CONCATENATE("R9C",'[14]Mapa final'!$O$63),"")</f>
        <v/>
      </c>
      <c r="U54" s="869" t="str">
        <f>IF(AND('[14]Mapa final'!$Y$64="Muy Baja",'[14]Mapa final'!$AA$64="Menor"),CONCATENATE("R9C",'[14]Mapa final'!$O$64),"")</f>
        <v/>
      </c>
      <c r="V54" s="858" t="str">
        <f>IF(AND('[14]Mapa final'!$Y$59="Muy Baja",'[14]Mapa final'!$AA$59="Moderado"),CONCATENATE("R9C",'[14]Mapa final'!$O$59),"")</f>
        <v/>
      </c>
      <c r="W54" s="859" t="str">
        <f>IF(AND('[14]Mapa final'!$Y$60="Muy Baja",'[14]Mapa final'!$AA$60="Moderado"),CONCATENATE("R9C",'[14]Mapa final'!$O$60),"")</f>
        <v/>
      </c>
      <c r="X54" s="859" t="str">
        <f>IF(AND('[14]Mapa final'!$Y$61="Muy Baja",'[14]Mapa final'!$AA$61="Moderado"),CONCATENATE("R9C",'[14]Mapa final'!$O$61),"")</f>
        <v/>
      </c>
      <c r="Y54" s="859" t="str">
        <f>IF(AND('[14]Mapa final'!$Y$62="Muy Baja",'[14]Mapa final'!$AA$62="Moderado"),CONCATENATE("R9C",'[14]Mapa final'!$O$62),"")</f>
        <v/>
      </c>
      <c r="Z54" s="859" t="str">
        <f>IF(AND('[14]Mapa final'!$Y$63="Muy Baja",'[14]Mapa final'!$AA$63="Moderado"),CONCATENATE("R9C",'[14]Mapa final'!$O$63),"")</f>
        <v/>
      </c>
      <c r="AA54" s="860" t="str">
        <f>IF(AND('[14]Mapa final'!$Y$64="Muy Baja",'[14]Mapa final'!$AA$64="Moderado"),CONCATENATE("R9C",'[14]Mapa final'!$O$64),"")</f>
        <v/>
      </c>
      <c r="AB54" s="843" t="str">
        <f>IF(AND('[14]Mapa final'!$Y$59="Muy Baja",'[14]Mapa final'!$AA$59="Mayor"),CONCATENATE("R9C",'[14]Mapa final'!$O$59),"")</f>
        <v/>
      </c>
      <c r="AC54" s="844" t="str">
        <f>IF(AND('[14]Mapa final'!$Y$60="Muy Baja",'[14]Mapa final'!$AA$60="Mayor"),CONCATENATE("R9C",'[14]Mapa final'!$O$60),"")</f>
        <v/>
      </c>
      <c r="AD54" s="844" t="str">
        <f>IF(AND('[14]Mapa final'!$Y$61="Muy Baja",'[14]Mapa final'!$AA$61="Mayor"),CONCATENATE("R9C",'[14]Mapa final'!$O$61),"")</f>
        <v/>
      </c>
      <c r="AE54" s="844" t="str">
        <f>IF(AND('[14]Mapa final'!$Y$62="Muy Baja",'[14]Mapa final'!$AA$62="Mayor"),CONCATENATE("R9C",'[14]Mapa final'!$O$62),"")</f>
        <v/>
      </c>
      <c r="AF54" s="844" t="str">
        <f>IF(AND('[14]Mapa final'!$Y$63="Muy Baja",'[14]Mapa final'!$AA$63="Mayor"),CONCATENATE("R9C",'[14]Mapa final'!$O$63),"")</f>
        <v/>
      </c>
      <c r="AG54" s="845" t="str">
        <f>IF(AND('[14]Mapa final'!$Y$64="Muy Baja",'[14]Mapa final'!$AA$64="Mayor"),CONCATENATE("R9C",'[14]Mapa final'!$O$64),"")</f>
        <v/>
      </c>
      <c r="AH54" s="846" t="str">
        <f>IF(AND('[14]Mapa final'!$Y$59="Muy Baja",'[14]Mapa final'!$AA$59="Catastrófico"),CONCATENATE("R9C",'[14]Mapa final'!$O$59),"")</f>
        <v/>
      </c>
      <c r="AI54" s="847" t="str">
        <f>IF(AND('[14]Mapa final'!$Y$60="Muy Baja",'[14]Mapa final'!$AA$60="Catastrófico"),CONCATENATE("R9C",'[14]Mapa final'!$O$60),"")</f>
        <v/>
      </c>
      <c r="AJ54" s="847" t="str">
        <f>IF(AND('[14]Mapa final'!$Y$61="Muy Baja",'[14]Mapa final'!$AA$61="Catastrófico"),CONCATENATE("R9C",'[14]Mapa final'!$O$61),"")</f>
        <v/>
      </c>
      <c r="AK54" s="847" t="str">
        <f>IF(AND('[14]Mapa final'!$Y$62="Muy Baja",'[14]Mapa final'!$AA$62="Catastrófico"),CONCATENATE("R9C",'[14]Mapa final'!$O$62),"")</f>
        <v/>
      </c>
      <c r="AL54" s="847" t="str">
        <f>IF(AND('[14]Mapa final'!$Y$63="Muy Baja",'[14]Mapa final'!$AA$63="Catastrófico"),CONCATENATE("R9C",'[14]Mapa final'!$O$63),"")</f>
        <v/>
      </c>
      <c r="AM54" s="848" t="str">
        <f>IF(AND('[14]Mapa final'!$Y$64="Muy Baja",'[14]Mapa final'!$AA$64="Catastrófico"),CONCATENATE("R9C",'[14]Mapa final'!$O$64),"")</f>
        <v/>
      </c>
      <c r="AN54" s="835"/>
      <c r="AO54" s="835"/>
      <c r="AP54" s="835"/>
      <c r="AQ54" s="835"/>
      <c r="AR54" s="835"/>
      <c r="AS54" s="835"/>
      <c r="AT54" s="835"/>
      <c r="AU54" s="835"/>
      <c r="AV54" s="835"/>
      <c r="AW54" s="835"/>
      <c r="AX54" s="835"/>
      <c r="AY54" s="835"/>
      <c r="AZ54" s="835"/>
      <c r="BA54" s="835"/>
      <c r="BB54" s="835"/>
      <c r="BC54" s="835"/>
      <c r="BD54" s="835"/>
      <c r="BE54" s="835"/>
      <c r="BF54" s="835"/>
      <c r="BG54" s="835"/>
      <c r="BH54" s="835"/>
      <c r="BI54" s="835"/>
      <c r="BJ54" s="835"/>
      <c r="BK54" s="835"/>
      <c r="BL54" s="835"/>
      <c r="BM54" s="835"/>
      <c r="BN54" s="835"/>
      <c r="BO54" s="835"/>
      <c r="BP54" s="835"/>
      <c r="BQ54" s="835"/>
      <c r="BR54" s="835"/>
      <c r="BS54" s="835"/>
      <c r="BT54" s="835"/>
      <c r="BU54" s="835"/>
      <c r="BV54" s="835"/>
      <c r="BW54" s="835"/>
      <c r="BX54" s="835"/>
      <c r="BY54" s="835"/>
      <c r="BZ54" s="835"/>
      <c r="CA54" s="835"/>
      <c r="CB54" s="835"/>
    </row>
    <row r="55" spans="1:80" ht="15" customHeight="1" thickBot="1" x14ac:dyDescent="0.3">
      <c r="A55" s="835"/>
      <c r="B55" s="2055"/>
      <c r="C55" s="2055"/>
      <c r="D55" s="2056"/>
      <c r="E55" s="2063"/>
      <c r="F55" s="2064"/>
      <c r="G55" s="2064"/>
      <c r="H55" s="2064"/>
      <c r="I55" s="2065"/>
      <c r="J55" s="870" t="str">
        <f>IF(AND('[14]Mapa final'!$Y$65="Muy Baja",'[14]Mapa final'!$AA$65="Leve"),CONCATENATE("R10C",'[14]Mapa final'!$O$65),"")</f>
        <v/>
      </c>
      <c r="K55" s="871" t="str">
        <f>IF(AND('[14]Mapa final'!$Y$66="Muy Baja",'[14]Mapa final'!$AA$66="Leve"),CONCATENATE("R10C",'[14]Mapa final'!$O$66),"")</f>
        <v/>
      </c>
      <c r="L55" s="871" t="str">
        <f>IF(AND('[14]Mapa final'!$Y$67="Muy Baja",'[14]Mapa final'!$AA$67="Leve"),CONCATENATE("R10C",'[14]Mapa final'!$O$67),"")</f>
        <v/>
      </c>
      <c r="M55" s="871" t="str">
        <f>IF(AND('[14]Mapa final'!$Y$68="Muy Baja",'[14]Mapa final'!$AA$68="Leve"),CONCATENATE("R10C",'[14]Mapa final'!$O$68),"")</f>
        <v/>
      </c>
      <c r="N55" s="871" t="str">
        <f>IF(AND('[14]Mapa final'!$Y$69="Muy Baja",'[14]Mapa final'!$AA$69="Leve"),CONCATENATE("R10C",'[14]Mapa final'!$O$69),"")</f>
        <v/>
      </c>
      <c r="O55" s="872" t="str">
        <f>IF(AND('[14]Mapa final'!$Y$70="Muy Baja",'[14]Mapa final'!$AA$70="Leve"),CONCATENATE("R10C",'[14]Mapa final'!$O$70),"")</f>
        <v/>
      </c>
      <c r="P55" s="870" t="str">
        <f>IF(AND('[14]Mapa final'!$Y$65="Muy Baja",'[14]Mapa final'!$AA$65="Menor"),CONCATENATE("R10C",'[14]Mapa final'!$O$65),"")</f>
        <v/>
      </c>
      <c r="Q55" s="871" t="str">
        <f>IF(AND('[14]Mapa final'!$Y$66="Muy Baja",'[14]Mapa final'!$AA$66="Menor"),CONCATENATE("R10C",'[14]Mapa final'!$O$66),"")</f>
        <v/>
      </c>
      <c r="R55" s="871" t="str">
        <f>IF(AND('[14]Mapa final'!$Y$67="Muy Baja",'[14]Mapa final'!$AA$67="Menor"),CONCATENATE("R10C",'[14]Mapa final'!$O$67),"")</f>
        <v/>
      </c>
      <c r="S55" s="871" t="str">
        <f>IF(AND('[14]Mapa final'!$Y$68="Muy Baja",'[14]Mapa final'!$AA$68="Menor"),CONCATENATE("R10C",'[14]Mapa final'!$O$68),"")</f>
        <v/>
      </c>
      <c r="T55" s="871" t="str">
        <f>IF(AND('[14]Mapa final'!$Y$69="Muy Baja",'[14]Mapa final'!$AA$69="Menor"),CONCATENATE("R10C",'[14]Mapa final'!$O$69),"")</f>
        <v/>
      </c>
      <c r="U55" s="872" t="str">
        <f>IF(AND('[14]Mapa final'!$Y$70="Muy Baja",'[14]Mapa final'!$AA$70="Menor"),CONCATENATE("R10C",'[14]Mapa final'!$O$70),"")</f>
        <v/>
      </c>
      <c r="V55" s="861" t="str">
        <f>IF(AND('[14]Mapa final'!$Y$65="Muy Baja",'[14]Mapa final'!$AA$65="Moderado"),CONCATENATE("R10C",'[14]Mapa final'!$O$65),"")</f>
        <v/>
      </c>
      <c r="W55" s="862" t="str">
        <f>IF(AND('[14]Mapa final'!$Y$66="Muy Baja",'[14]Mapa final'!$AA$66="Moderado"),CONCATENATE("R10C",'[14]Mapa final'!$O$66),"")</f>
        <v/>
      </c>
      <c r="X55" s="862" t="str">
        <f>IF(AND('[14]Mapa final'!$Y$67="Muy Baja",'[14]Mapa final'!$AA$67="Moderado"),CONCATENATE("R10C",'[14]Mapa final'!$O$67),"")</f>
        <v/>
      </c>
      <c r="Y55" s="862" t="str">
        <f>IF(AND('[14]Mapa final'!$Y$68="Muy Baja",'[14]Mapa final'!$AA$68="Moderado"),CONCATENATE("R10C",'[14]Mapa final'!$O$68),"")</f>
        <v/>
      </c>
      <c r="Z55" s="862" t="str">
        <f>IF(AND('[14]Mapa final'!$Y$69="Muy Baja",'[14]Mapa final'!$AA$69="Moderado"),CONCATENATE("R10C",'[14]Mapa final'!$O$69),"")</f>
        <v/>
      </c>
      <c r="AA55" s="863" t="str">
        <f>IF(AND('[14]Mapa final'!$Y$70="Muy Baja",'[14]Mapa final'!$AA$70="Moderado"),CONCATENATE("R10C",'[14]Mapa final'!$O$70),"")</f>
        <v/>
      </c>
      <c r="AB55" s="849" t="str">
        <f>IF(AND('[14]Mapa final'!$Y$65="Muy Baja",'[14]Mapa final'!$AA$65="Mayor"),CONCATENATE("R10C",'[14]Mapa final'!$O$65),"")</f>
        <v/>
      </c>
      <c r="AC55" s="850" t="str">
        <f>IF(AND('[14]Mapa final'!$Y$66="Muy Baja",'[14]Mapa final'!$AA$66="Mayor"),CONCATENATE("R10C",'[14]Mapa final'!$O$66),"")</f>
        <v/>
      </c>
      <c r="AD55" s="850" t="str">
        <f>IF(AND('[14]Mapa final'!$Y$67="Muy Baja",'[14]Mapa final'!$AA$67="Mayor"),CONCATENATE("R10C",'[14]Mapa final'!$O$67),"")</f>
        <v/>
      </c>
      <c r="AE55" s="850" t="str">
        <f>IF(AND('[14]Mapa final'!$Y$68="Muy Baja",'[14]Mapa final'!$AA$68="Mayor"),CONCATENATE("R10C",'[14]Mapa final'!$O$68),"")</f>
        <v/>
      </c>
      <c r="AF55" s="850" t="str">
        <f>IF(AND('[14]Mapa final'!$Y$69="Muy Baja",'[14]Mapa final'!$AA$69="Mayor"),CONCATENATE("R10C",'[14]Mapa final'!$O$69),"")</f>
        <v/>
      </c>
      <c r="AG55" s="851" t="str">
        <f>IF(AND('[14]Mapa final'!$Y$70="Muy Baja",'[14]Mapa final'!$AA$70="Mayor"),CONCATENATE("R10C",'[14]Mapa final'!$O$70),"")</f>
        <v/>
      </c>
      <c r="AH55" s="852" t="str">
        <f>IF(AND('[14]Mapa final'!$Y$65="Muy Baja",'[14]Mapa final'!$AA$65="Catastrófico"),CONCATENATE("R10C",'[14]Mapa final'!$O$65),"")</f>
        <v/>
      </c>
      <c r="AI55" s="853" t="str">
        <f>IF(AND('[14]Mapa final'!$Y$66="Muy Baja",'[14]Mapa final'!$AA$66="Catastrófico"),CONCATENATE("R10C",'[14]Mapa final'!$O$66),"")</f>
        <v/>
      </c>
      <c r="AJ55" s="853" t="str">
        <f>IF(AND('[14]Mapa final'!$Y$67="Muy Baja",'[14]Mapa final'!$AA$67="Catastrófico"),CONCATENATE("R10C",'[14]Mapa final'!$O$67),"")</f>
        <v/>
      </c>
      <c r="AK55" s="853" t="str">
        <f>IF(AND('[14]Mapa final'!$Y$68="Muy Baja",'[14]Mapa final'!$AA$68="Catastrófico"),CONCATENATE("R10C",'[14]Mapa final'!$O$68),"")</f>
        <v/>
      </c>
      <c r="AL55" s="853" t="str">
        <f>IF(AND('[14]Mapa final'!$Y$69="Muy Baja",'[14]Mapa final'!$AA$69="Catastrófico"),CONCATENATE("R10C",'[14]Mapa final'!$O$69),"")</f>
        <v/>
      </c>
      <c r="AM55" s="854" t="str">
        <f>IF(AND('[14]Mapa final'!$Y$70="Muy Baja",'[14]Mapa final'!$AA$70="Catastrófico"),CONCATENATE("R10C",'[14]Mapa final'!$O$70),"")</f>
        <v/>
      </c>
      <c r="AN55" s="835"/>
      <c r="AO55" s="835"/>
      <c r="AP55" s="835"/>
      <c r="AQ55" s="835"/>
      <c r="AR55" s="835"/>
      <c r="AS55" s="835"/>
      <c r="AT55" s="835"/>
      <c r="AU55" s="835"/>
      <c r="AV55" s="835"/>
      <c r="AW55" s="835"/>
      <c r="AX55" s="835"/>
      <c r="AY55" s="835"/>
      <c r="AZ55" s="835"/>
      <c r="BA55" s="835"/>
      <c r="BB55" s="835"/>
      <c r="BC55" s="835"/>
      <c r="BD55" s="835"/>
      <c r="BE55" s="835"/>
      <c r="BF55" s="835"/>
      <c r="BG55" s="835"/>
      <c r="BH55" s="835"/>
      <c r="BI55" s="835"/>
      <c r="BJ55" s="835"/>
      <c r="BK55" s="835"/>
      <c r="BL55" s="835"/>
      <c r="BM55" s="835"/>
      <c r="BN55" s="835"/>
      <c r="BO55" s="835"/>
      <c r="BP55" s="835"/>
      <c r="BQ55" s="835"/>
      <c r="BR55" s="835"/>
      <c r="BS55" s="835"/>
      <c r="BT55" s="835"/>
      <c r="BU55" s="835"/>
      <c r="BV55" s="835"/>
      <c r="BW55" s="835"/>
      <c r="BX55" s="835"/>
      <c r="BY55" s="835"/>
      <c r="BZ55" s="835"/>
      <c r="CA55" s="835"/>
      <c r="CB55" s="835"/>
    </row>
    <row r="56" spans="1:80" x14ac:dyDescent="0.25">
      <c r="A56" s="835"/>
      <c r="B56" s="835"/>
      <c r="C56" s="835"/>
      <c r="D56" s="835"/>
      <c r="E56" s="835"/>
      <c r="F56" s="835"/>
      <c r="G56" s="835"/>
      <c r="H56" s="835"/>
      <c r="I56" s="835"/>
      <c r="J56" s="2057" t="s">
        <v>19</v>
      </c>
      <c r="K56" s="2058"/>
      <c r="L56" s="2058"/>
      <c r="M56" s="2058"/>
      <c r="N56" s="2058"/>
      <c r="O56" s="2059"/>
      <c r="P56" s="2057" t="s">
        <v>20</v>
      </c>
      <c r="Q56" s="2058"/>
      <c r="R56" s="2058"/>
      <c r="S56" s="2058"/>
      <c r="T56" s="2058"/>
      <c r="U56" s="2059"/>
      <c r="V56" s="2057" t="s">
        <v>21</v>
      </c>
      <c r="W56" s="2058"/>
      <c r="X56" s="2058"/>
      <c r="Y56" s="2058"/>
      <c r="Z56" s="2058"/>
      <c r="AA56" s="2059"/>
      <c r="AB56" s="2057" t="s">
        <v>22</v>
      </c>
      <c r="AC56" s="2103"/>
      <c r="AD56" s="2058"/>
      <c r="AE56" s="2058"/>
      <c r="AF56" s="2058"/>
      <c r="AG56" s="2059"/>
      <c r="AH56" s="2057" t="s">
        <v>23</v>
      </c>
      <c r="AI56" s="2058"/>
      <c r="AJ56" s="2058"/>
      <c r="AK56" s="2058"/>
      <c r="AL56" s="2058"/>
      <c r="AM56" s="2059"/>
      <c r="AN56" s="835"/>
      <c r="AO56" s="835"/>
      <c r="AP56" s="835"/>
      <c r="AQ56" s="835"/>
      <c r="AR56" s="835"/>
      <c r="AS56" s="835"/>
      <c r="AT56" s="835"/>
      <c r="AU56" s="835"/>
      <c r="AV56" s="835"/>
      <c r="AW56" s="835"/>
      <c r="AX56" s="835"/>
      <c r="AY56" s="835"/>
      <c r="AZ56" s="835"/>
      <c r="BA56" s="835"/>
      <c r="BB56" s="835"/>
      <c r="BC56" s="835"/>
      <c r="BD56" s="835"/>
      <c r="BE56" s="835"/>
      <c r="BF56" s="835"/>
      <c r="BG56" s="835"/>
      <c r="BH56" s="835"/>
      <c r="BI56" s="835"/>
      <c r="BJ56" s="835"/>
      <c r="BK56" s="835"/>
      <c r="BL56" s="835"/>
      <c r="BM56" s="835"/>
      <c r="BN56" s="835"/>
      <c r="BO56" s="835"/>
      <c r="BP56" s="835"/>
      <c r="BQ56" s="835"/>
      <c r="BR56" s="835"/>
      <c r="BS56" s="835"/>
      <c r="BT56" s="835"/>
      <c r="BU56" s="835"/>
      <c r="BV56" s="835"/>
      <c r="BW56" s="835"/>
      <c r="BX56" s="835"/>
      <c r="BY56" s="835"/>
      <c r="BZ56" s="835"/>
      <c r="CA56" s="835"/>
      <c r="CB56" s="835"/>
    </row>
    <row r="57" spans="1:80" x14ac:dyDescent="0.25">
      <c r="A57" s="835"/>
      <c r="B57" s="835"/>
      <c r="C57" s="835"/>
      <c r="D57" s="835"/>
      <c r="E57" s="835"/>
      <c r="F57" s="835"/>
      <c r="G57" s="835"/>
      <c r="H57" s="835"/>
      <c r="I57" s="835"/>
      <c r="J57" s="2060"/>
      <c r="K57" s="2061"/>
      <c r="L57" s="2061"/>
      <c r="M57" s="2061"/>
      <c r="N57" s="2061"/>
      <c r="O57" s="2062"/>
      <c r="P57" s="2060"/>
      <c r="Q57" s="2061"/>
      <c r="R57" s="2061"/>
      <c r="S57" s="2061"/>
      <c r="T57" s="2061"/>
      <c r="U57" s="2062"/>
      <c r="V57" s="2060"/>
      <c r="W57" s="2061"/>
      <c r="X57" s="2061"/>
      <c r="Y57" s="2061"/>
      <c r="Z57" s="2061"/>
      <c r="AA57" s="2062"/>
      <c r="AB57" s="2060"/>
      <c r="AC57" s="2061"/>
      <c r="AD57" s="2061"/>
      <c r="AE57" s="2061"/>
      <c r="AF57" s="2061"/>
      <c r="AG57" s="2062"/>
      <c r="AH57" s="2060"/>
      <c r="AI57" s="2061"/>
      <c r="AJ57" s="2061"/>
      <c r="AK57" s="2061"/>
      <c r="AL57" s="2061"/>
      <c r="AM57" s="2062"/>
      <c r="AN57" s="835"/>
      <c r="AO57" s="835"/>
      <c r="AP57" s="835"/>
      <c r="AQ57" s="835"/>
      <c r="AR57" s="835"/>
      <c r="AS57" s="835"/>
      <c r="AT57" s="835"/>
      <c r="AU57" s="835"/>
      <c r="AV57" s="835"/>
      <c r="AW57" s="835"/>
      <c r="AX57" s="835"/>
      <c r="AY57" s="835"/>
      <c r="AZ57" s="835"/>
      <c r="BA57" s="835"/>
      <c r="BB57" s="835"/>
      <c r="BC57" s="835"/>
      <c r="BD57" s="835"/>
      <c r="BE57" s="835"/>
      <c r="BF57" s="835"/>
      <c r="BG57" s="835"/>
      <c r="BH57" s="835"/>
      <c r="BI57" s="835"/>
      <c r="BJ57" s="835"/>
      <c r="BK57" s="835"/>
      <c r="BL57" s="835"/>
      <c r="BM57" s="835"/>
      <c r="BN57" s="835"/>
      <c r="BO57" s="835"/>
      <c r="BP57" s="835"/>
      <c r="BQ57" s="835"/>
      <c r="BR57" s="835"/>
      <c r="BS57" s="835"/>
      <c r="BT57" s="835"/>
      <c r="BU57" s="835"/>
      <c r="BV57" s="835"/>
      <c r="BW57" s="835"/>
      <c r="BX57" s="835"/>
      <c r="BY57" s="835"/>
      <c r="BZ57" s="835"/>
      <c r="CA57" s="835"/>
      <c r="CB57" s="835"/>
    </row>
    <row r="58" spans="1:80" x14ac:dyDescent="0.25">
      <c r="A58" s="835"/>
      <c r="B58" s="835"/>
      <c r="C58" s="835"/>
      <c r="D58" s="835"/>
      <c r="E58" s="835"/>
      <c r="F58" s="835"/>
      <c r="G58" s="835"/>
      <c r="H58" s="835"/>
      <c r="I58" s="835"/>
      <c r="J58" s="2060"/>
      <c r="K58" s="2061"/>
      <c r="L58" s="2061"/>
      <c r="M58" s="2061"/>
      <c r="N58" s="2061"/>
      <c r="O58" s="2062"/>
      <c r="P58" s="2060"/>
      <c r="Q58" s="2061"/>
      <c r="R58" s="2061"/>
      <c r="S58" s="2061"/>
      <c r="T58" s="2061"/>
      <c r="U58" s="2062"/>
      <c r="V58" s="2060"/>
      <c r="W58" s="2061"/>
      <c r="X58" s="2061"/>
      <c r="Y58" s="2061"/>
      <c r="Z58" s="2061"/>
      <c r="AA58" s="2062"/>
      <c r="AB58" s="2060"/>
      <c r="AC58" s="2061"/>
      <c r="AD58" s="2061"/>
      <c r="AE58" s="2061"/>
      <c r="AF58" s="2061"/>
      <c r="AG58" s="2062"/>
      <c r="AH58" s="2060"/>
      <c r="AI58" s="2061"/>
      <c r="AJ58" s="2061"/>
      <c r="AK58" s="2061"/>
      <c r="AL58" s="2061"/>
      <c r="AM58" s="2062"/>
      <c r="AN58" s="835"/>
      <c r="AO58" s="835"/>
      <c r="AP58" s="835"/>
      <c r="AQ58" s="835"/>
      <c r="AR58" s="835"/>
      <c r="AS58" s="835"/>
      <c r="AT58" s="835"/>
      <c r="AU58" s="835"/>
      <c r="AV58" s="835"/>
      <c r="AW58" s="835"/>
      <c r="AX58" s="835"/>
      <c r="AY58" s="835"/>
      <c r="AZ58" s="835"/>
      <c r="BA58" s="835"/>
      <c r="BB58" s="835"/>
      <c r="BC58" s="835"/>
      <c r="BD58" s="835"/>
      <c r="BE58" s="835"/>
      <c r="BF58" s="835"/>
      <c r="BG58" s="835"/>
      <c r="BH58" s="835"/>
      <c r="BI58" s="835"/>
      <c r="BJ58" s="835"/>
      <c r="BK58" s="835"/>
      <c r="BL58" s="835"/>
      <c r="BM58" s="835"/>
      <c r="BN58" s="835"/>
      <c r="BO58" s="835"/>
      <c r="BP58" s="835"/>
      <c r="BQ58" s="835"/>
      <c r="BR58" s="835"/>
      <c r="BS58" s="835"/>
      <c r="BT58" s="835"/>
      <c r="BU58" s="835"/>
      <c r="BV58" s="835"/>
      <c r="BW58" s="835"/>
      <c r="BX58" s="835"/>
      <c r="BY58" s="835"/>
      <c r="BZ58" s="835"/>
      <c r="CA58" s="835"/>
      <c r="CB58" s="835"/>
    </row>
    <row r="59" spans="1:80" x14ac:dyDescent="0.25">
      <c r="A59" s="835"/>
      <c r="B59" s="835"/>
      <c r="C59" s="835"/>
      <c r="D59" s="835"/>
      <c r="E59" s="835"/>
      <c r="F59" s="835"/>
      <c r="G59" s="835"/>
      <c r="H59" s="835"/>
      <c r="I59" s="835"/>
      <c r="J59" s="2060"/>
      <c r="K59" s="2061"/>
      <c r="L59" s="2061"/>
      <c r="M59" s="2061"/>
      <c r="N59" s="2061"/>
      <c r="O59" s="2062"/>
      <c r="P59" s="2060"/>
      <c r="Q59" s="2061"/>
      <c r="R59" s="2061"/>
      <c r="S59" s="2061"/>
      <c r="T59" s="2061"/>
      <c r="U59" s="2062"/>
      <c r="V59" s="2060"/>
      <c r="W59" s="2061"/>
      <c r="X59" s="2061"/>
      <c r="Y59" s="2061"/>
      <c r="Z59" s="2061"/>
      <c r="AA59" s="2062"/>
      <c r="AB59" s="2060"/>
      <c r="AC59" s="2061"/>
      <c r="AD59" s="2061"/>
      <c r="AE59" s="2061"/>
      <c r="AF59" s="2061"/>
      <c r="AG59" s="2062"/>
      <c r="AH59" s="2060"/>
      <c r="AI59" s="2061"/>
      <c r="AJ59" s="2061"/>
      <c r="AK59" s="2061"/>
      <c r="AL59" s="2061"/>
      <c r="AM59" s="2062"/>
      <c r="AN59" s="835"/>
      <c r="AO59" s="835"/>
      <c r="AP59" s="835"/>
      <c r="AQ59" s="835"/>
      <c r="AR59" s="835"/>
      <c r="AS59" s="835"/>
      <c r="AT59" s="835"/>
      <c r="AU59" s="835"/>
      <c r="AV59" s="835"/>
      <c r="AW59" s="835"/>
      <c r="AX59" s="835"/>
      <c r="AY59" s="835"/>
      <c r="AZ59" s="835"/>
      <c r="BA59" s="835"/>
      <c r="BB59" s="835"/>
      <c r="BC59" s="835"/>
      <c r="BD59" s="835"/>
      <c r="BE59" s="835"/>
      <c r="BF59" s="835"/>
      <c r="BG59" s="835"/>
      <c r="BH59" s="835"/>
      <c r="BI59" s="835"/>
      <c r="BJ59" s="835"/>
      <c r="BK59" s="835"/>
      <c r="BL59" s="835"/>
      <c r="BM59" s="835"/>
      <c r="BN59" s="835"/>
      <c r="BO59" s="835"/>
      <c r="BP59" s="835"/>
      <c r="BQ59" s="835"/>
      <c r="BR59" s="835"/>
      <c r="BS59" s="835"/>
      <c r="BT59" s="835"/>
      <c r="BU59" s="835"/>
      <c r="BV59" s="835"/>
      <c r="BW59" s="835"/>
      <c r="BX59" s="835"/>
      <c r="BY59" s="835"/>
      <c r="BZ59" s="835"/>
      <c r="CA59" s="835"/>
      <c r="CB59" s="835"/>
    </row>
    <row r="60" spans="1:80" x14ac:dyDescent="0.25">
      <c r="A60" s="835"/>
      <c r="B60" s="835"/>
      <c r="C60" s="835"/>
      <c r="D60" s="835"/>
      <c r="E60" s="835"/>
      <c r="F60" s="835"/>
      <c r="G60" s="835"/>
      <c r="H60" s="835"/>
      <c r="I60" s="835"/>
      <c r="J60" s="2060"/>
      <c r="K60" s="2061"/>
      <c r="L60" s="2061"/>
      <c r="M60" s="2061"/>
      <c r="N60" s="2061"/>
      <c r="O60" s="2062"/>
      <c r="P60" s="2060"/>
      <c r="Q60" s="2061"/>
      <c r="R60" s="2061"/>
      <c r="S60" s="2061"/>
      <c r="T60" s="2061"/>
      <c r="U60" s="2062"/>
      <c r="V60" s="2060"/>
      <c r="W60" s="2061"/>
      <c r="X60" s="2061"/>
      <c r="Y60" s="2061"/>
      <c r="Z60" s="2061"/>
      <c r="AA60" s="2062"/>
      <c r="AB60" s="2060"/>
      <c r="AC60" s="2061"/>
      <c r="AD60" s="2061"/>
      <c r="AE60" s="2061"/>
      <c r="AF60" s="2061"/>
      <c r="AG60" s="2062"/>
      <c r="AH60" s="2060"/>
      <c r="AI60" s="2061"/>
      <c r="AJ60" s="2061"/>
      <c r="AK60" s="2061"/>
      <c r="AL60" s="2061"/>
      <c r="AM60" s="2062"/>
      <c r="AN60" s="835"/>
      <c r="AO60" s="835"/>
      <c r="AP60" s="835"/>
      <c r="AQ60" s="835"/>
      <c r="AR60" s="835"/>
      <c r="AS60" s="835"/>
      <c r="AT60" s="835"/>
      <c r="AU60" s="835"/>
      <c r="AV60" s="835"/>
      <c r="AW60" s="835"/>
      <c r="AX60" s="835"/>
      <c r="AY60" s="835"/>
      <c r="AZ60" s="835"/>
      <c r="BA60" s="835"/>
      <c r="BB60" s="835"/>
      <c r="BC60" s="835"/>
      <c r="BD60" s="835"/>
      <c r="BE60" s="835"/>
      <c r="BF60" s="835"/>
      <c r="BG60" s="835"/>
      <c r="BH60" s="835"/>
      <c r="BI60" s="835"/>
      <c r="BJ60" s="835"/>
      <c r="BK60" s="835"/>
      <c r="BL60" s="835"/>
      <c r="BM60" s="835"/>
      <c r="BN60" s="835"/>
      <c r="BO60" s="835"/>
      <c r="BP60" s="835"/>
      <c r="BQ60" s="835"/>
      <c r="BR60" s="835"/>
      <c r="BS60" s="835"/>
      <c r="BT60" s="835"/>
      <c r="BU60" s="835"/>
      <c r="BV60" s="835"/>
      <c r="BW60" s="835"/>
      <c r="BX60" s="835"/>
      <c r="BY60" s="835"/>
      <c r="BZ60" s="835"/>
      <c r="CA60" s="835"/>
      <c r="CB60" s="835"/>
    </row>
    <row r="61" spans="1:80" ht="15.75" thickBot="1" x14ac:dyDescent="0.3">
      <c r="A61" s="835"/>
      <c r="B61" s="835"/>
      <c r="C61" s="835"/>
      <c r="D61" s="835"/>
      <c r="E61" s="835"/>
      <c r="F61" s="835"/>
      <c r="G61" s="835"/>
      <c r="H61" s="835"/>
      <c r="I61" s="835"/>
      <c r="J61" s="2063"/>
      <c r="K61" s="2064"/>
      <c r="L61" s="2064"/>
      <c r="M61" s="2064"/>
      <c r="N61" s="2064"/>
      <c r="O61" s="2065"/>
      <c r="P61" s="2063"/>
      <c r="Q61" s="2064"/>
      <c r="R61" s="2064"/>
      <c r="S61" s="2064"/>
      <c r="T61" s="2064"/>
      <c r="U61" s="2065"/>
      <c r="V61" s="2063"/>
      <c r="W61" s="2064"/>
      <c r="X61" s="2064"/>
      <c r="Y61" s="2064"/>
      <c r="Z61" s="2064"/>
      <c r="AA61" s="2065"/>
      <c r="AB61" s="2063"/>
      <c r="AC61" s="2064"/>
      <c r="AD61" s="2064"/>
      <c r="AE61" s="2064"/>
      <c r="AF61" s="2064"/>
      <c r="AG61" s="2065"/>
      <c r="AH61" s="2063"/>
      <c r="AI61" s="2064"/>
      <c r="AJ61" s="2064"/>
      <c r="AK61" s="2064"/>
      <c r="AL61" s="2064"/>
      <c r="AM61" s="2065"/>
      <c r="AN61" s="835"/>
      <c r="AO61" s="835"/>
      <c r="AP61" s="835"/>
      <c r="AQ61" s="835"/>
      <c r="AR61" s="835"/>
      <c r="AS61" s="835"/>
      <c r="AT61" s="835"/>
      <c r="AU61" s="835"/>
      <c r="AV61" s="835"/>
      <c r="AW61" s="835"/>
      <c r="AX61" s="835"/>
      <c r="AY61" s="835"/>
      <c r="AZ61" s="835"/>
      <c r="BA61" s="835"/>
      <c r="BB61" s="835"/>
      <c r="BC61" s="835"/>
      <c r="BD61" s="835"/>
      <c r="BE61" s="835"/>
      <c r="BF61" s="835"/>
      <c r="BG61" s="835"/>
      <c r="BH61" s="835"/>
      <c r="BI61" s="835"/>
      <c r="BJ61" s="835"/>
      <c r="BK61" s="835"/>
      <c r="BL61" s="835"/>
      <c r="BM61" s="835"/>
      <c r="BN61" s="835"/>
      <c r="BO61" s="835"/>
      <c r="BP61" s="835"/>
      <c r="BQ61" s="835"/>
      <c r="BR61" s="835"/>
      <c r="BS61" s="835"/>
      <c r="BT61" s="835"/>
      <c r="BU61" s="835"/>
      <c r="BV61" s="835"/>
      <c r="BW61" s="835"/>
      <c r="BX61" s="835"/>
      <c r="BY61" s="835"/>
      <c r="BZ61" s="835"/>
      <c r="CA61" s="835"/>
      <c r="CB61" s="835"/>
    </row>
    <row r="62" spans="1:80" x14ac:dyDescent="0.25">
      <c r="A62" s="835"/>
      <c r="B62" s="835"/>
      <c r="C62" s="835"/>
      <c r="D62" s="835"/>
      <c r="E62" s="835"/>
      <c r="F62" s="835"/>
      <c r="G62" s="835"/>
      <c r="H62" s="835"/>
      <c r="I62" s="835"/>
      <c r="J62" s="835"/>
      <c r="K62" s="835"/>
      <c r="L62" s="835"/>
      <c r="M62" s="835"/>
      <c r="N62" s="835"/>
      <c r="O62" s="835"/>
      <c r="P62" s="835"/>
      <c r="Q62" s="835"/>
      <c r="R62" s="835"/>
      <c r="S62" s="835"/>
      <c r="T62" s="835"/>
      <c r="U62" s="835"/>
      <c r="V62" s="835"/>
      <c r="W62" s="835"/>
      <c r="X62" s="835"/>
      <c r="Y62" s="835"/>
      <c r="Z62" s="835"/>
      <c r="AA62" s="835"/>
      <c r="AB62" s="835"/>
      <c r="AC62" s="835"/>
      <c r="AD62" s="835"/>
      <c r="AE62" s="835"/>
      <c r="AF62" s="835"/>
      <c r="AG62" s="835"/>
      <c r="AH62" s="835"/>
      <c r="AI62" s="835"/>
      <c r="AJ62" s="835"/>
      <c r="AK62" s="835"/>
      <c r="AL62" s="835"/>
      <c r="AM62" s="835"/>
      <c r="AN62" s="835"/>
      <c r="AO62" s="835"/>
      <c r="AP62" s="835"/>
      <c r="AQ62" s="835"/>
      <c r="AR62" s="835"/>
      <c r="AS62" s="835"/>
      <c r="AT62" s="835"/>
      <c r="AU62" s="835"/>
      <c r="AV62" s="835"/>
      <c r="AW62" s="835"/>
      <c r="AX62" s="835"/>
      <c r="AY62" s="835"/>
      <c r="AZ62" s="835"/>
      <c r="BA62" s="835"/>
      <c r="BB62" s="835"/>
      <c r="BC62" s="835"/>
      <c r="BD62" s="835"/>
      <c r="BE62" s="835"/>
      <c r="BF62" s="835"/>
      <c r="BG62" s="835"/>
      <c r="BH62" s="835"/>
    </row>
    <row r="63" spans="1:80" ht="15" customHeight="1" x14ac:dyDescent="0.25">
      <c r="A63" s="835"/>
      <c r="B63" s="874"/>
      <c r="C63" s="874"/>
      <c r="D63" s="874"/>
      <c r="E63" s="874"/>
      <c r="F63" s="874"/>
      <c r="G63" s="874"/>
      <c r="H63" s="874"/>
      <c r="I63" s="874"/>
      <c r="J63" s="874"/>
      <c r="K63" s="874"/>
      <c r="L63" s="874"/>
      <c r="M63" s="874"/>
      <c r="N63" s="874"/>
      <c r="O63" s="874"/>
      <c r="P63" s="874"/>
      <c r="Q63" s="874"/>
      <c r="R63" s="874"/>
      <c r="S63" s="874"/>
      <c r="T63" s="874"/>
      <c r="U63" s="874"/>
      <c r="V63" s="874"/>
      <c r="W63" s="874"/>
      <c r="X63" s="874"/>
      <c r="Y63" s="874"/>
      <c r="Z63" s="874"/>
      <c r="AA63" s="874"/>
      <c r="AB63" s="874"/>
      <c r="AC63" s="874"/>
      <c r="AD63" s="874"/>
      <c r="AE63" s="874"/>
      <c r="AF63" s="874"/>
      <c r="AG63" s="874"/>
      <c r="AH63" s="874"/>
      <c r="AI63" s="874"/>
      <c r="AJ63" s="874"/>
      <c r="AK63" s="874"/>
      <c r="AL63" s="874"/>
      <c r="AM63" s="874"/>
      <c r="AN63" s="874"/>
      <c r="AO63" s="874"/>
      <c r="AP63" s="874"/>
      <c r="AQ63" s="874"/>
      <c r="AR63" s="874"/>
      <c r="AS63" s="874"/>
      <c r="AT63" s="874"/>
      <c r="AU63" s="835"/>
      <c r="AV63" s="835"/>
      <c r="AW63" s="835"/>
      <c r="AX63" s="835"/>
      <c r="AY63" s="835"/>
      <c r="AZ63" s="835"/>
      <c r="BA63" s="835"/>
      <c r="BB63" s="835"/>
      <c r="BC63" s="835"/>
      <c r="BD63" s="835"/>
      <c r="BE63" s="835"/>
      <c r="BF63" s="835"/>
      <c r="BG63" s="835"/>
      <c r="BH63" s="835"/>
    </row>
    <row r="64" spans="1:80" ht="15" customHeight="1" x14ac:dyDescent="0.25">
      <c r="A64" s="835"/>
      <c r="B64" s="874"/>
      <c r="C64" s="874"/>
      <c r="D64" s="874"/>
      <c r="E64" s="874"/>
      <c r="F64" s="874"/>
      <c r="G64" s="874"/>
      <c r="H64" s="874"/>
      <c r="I64" s="874"/>
      <c r="J64" s="874"/>
      <c r="K64" s="874"/>
      <c r="L64" s="874"/>
      <c r="M64" s="874"/>
      <c r="N64" s="874"/>
      <c r="O64" s="874"/>
      <c r="P64" s="874"/>
      <c r="Q64" s="874"/>
      <c r="R64" s="874"/>
      <c r="S64" s="874"/>
      <c r="T64" s="874"/>
      <c r="U64" s="874"/>
      <c r="V64" s="874"/>
      <c r="W64" s="874"/>
      <c r="X64" s="874"/>
      <c r="Y64" s="874"/>
      <c r="Z64" s="874"/>
      <c r="AA64" s="874"/>
      <c r="AB64" s="874"/>
      <c r="AC64" s="874"/>
      <c r="AD64" s="874"/>
      <c r="AE64" s="874"/>
      <c r="AF64" s="874"/>
      <c r="AG64" s="874"/>
      <c r="AH64" s="874"/>
      <c r="AI64" s="874"/>
      <c r="AJ64" s="874"/>
      <c r="AK64" s="874"/>
      <c r="AL64" s="874"/>
      <c r="AM64" s="874"/>
      <c r="AN64" s="874"/>
      <c r="AO64" s="874"/>
      <c r="AP64" s="874"/>
      <c r="AQ64" s="874"/>
      <c r="AR64" s="874"/>
      <c r="AS64" s="874"/>
      <c r="AT64" s="874"/>
      <c r="AU64" s="835"/>
      <c r="AV64" s="835"/>
      <c r="AW64" s="835"/>
      <c r="AX64" s="835"/>
      <c r="AY64" s="835"/>
      <c r="AZ64" s="835"/>
      <c r="BA64" s="835"/>
      <c r="BB64" s="835"/>
      <c r="BC64" s="835"/>
      <c r="BD64" s="835"/>
      <c r="BE64" s="835"/>
      <c r="BF64" s="835"/>
      <c r="BG64" s="835"/>
      <c r="BH64" s="835"/>
    </row>
    <row r="65" spans="1:60" x14ac:dyDescent="0.25">
      <c r="A65" s="835"/>
      <c r="B65" s="835"/>
      <c r="C65" s="835"/>
      <c r="D65" s="835"/>
      <c r="E65" s="835"/>
      <c r="F65" s="835"/>
      <c r="G65" s="835"/>
      <c r="H65" s="835"/>
      <c r="I65" s="835"/>
      <c r="J65" s="835"/>
      <c r="K65" s="835"/>
      <c r="L65" s="835"/>
      <c r="M65" s="835"/>
      <c r="N65" s="835"/>
      <c r="O65" s="835"/>
      <c r="P65" s="835"/>
      <c r="Q65" s="835"/>
      <c r="R65" s="835"/>
      <c r="S65" s="835"/>
      <c r="T65" s="835"/>
      <c r="U65" s="835"/>
      <c r="V65" s="835"/>
      <c r="W65" s="835"/>
      <c r="X65" s="835"/>
      <c r="Y65" s="835"/>
      <c r="Z65" s="835"/>
      <c r="AA65" s="835"/>
      <c r="AB65" s="835"/>
      <c r="AC65" s="835"/>
      <c r="AD65" s="835"/>
      <c r="AE65" s="835"/>
      <c r="AF65" s="835"/>
      <c r="AG65" s="835"/>
      <c r="AH65" s="835"/>
      <c r="AI65" s="835"/>
      <c r="AJ65" s="835"/>
      <c r="AK65" s="835"/>
      <c r="AL65" s="835"/>
      <c r="AM65" s="835"/>
      <c r="AN65" s="835"/>
      <c r="AO65" s="835"/>
      <c r="AP65" s="835"/>
      <c r="AQ65" s="835"/>
      <c r="AR65" s="835"/>
      <c r="AS65" s="835"/>
      <c r="AT65" s="835"/>
      <c r="AU65" s="835"/>
      <c r="AV65" s="835"/>
      <c r="AW65" s="835"/>
      <c r="AX65" s="835"/>
      <c r="AY65" s="835"/>
      <c r="AZ65" s="835"/>
      <c r="BA65" s="835"/>
      <c r="BB65" s="835"/>
      <c r="BC65" s="835"/>
      <c r="BD65" s="835"/>
      <c r="BE65" s="835"/>
      <c r="BF65" s="835"/>
      <c r="BG65" s="835"/>
      <c r="BH65" s="835"/>
    </row>
    <row r="66" spans="1:60" x14ac:dyDescent="0.25">
      <c r="A66" s="835"/>
      <c r="B66" s="835"/>
      <c r="C66" s="835"/>
      <c r="D66" s="835"/>
      <c r="E66" s="835"/>
      <c r="F66" s="835"/>
      <c r="G66" s="835"/>
      <c r="H66" s="835"/>
      <c r="I66" s="835"/>
      <c r="J66" s="835"/>
      <c r="K66" s="835"/>
      <c r="L66" s="835"/>
      <c r="M66" s="835"/>
      <c r="N66" s="835"/>
      <c r="O66" s="835"/>
      <c r="P66" s="835"/>
      <c r="Q66" s="835"/>
      <c r="R66" s="835"/>
      <c r="S66" s="835"/>
      <c r="T66" s="835"/>
      <c r="U66" s="835"/>
      <c r="V66" s="835"/>
      <c r="W66" s="835"/>
      <c r="X66" s="835"/>
      <c r="Y66" s="835"/>
      <c r="Z66" s="835"/>
      <c r="AA66" s="835"/>
      <c r="AB66" s="835"/>
      <c r="AC66" s="835"/>
      <c r="AD66" s="835"/>
      <c r="AE66" s="835"/>
      <c r="AF66" s="835"/>
      <c r="AG66" s="835"/>
      <c r="AH66" s="835"/>
      <c r="AI66" s="835"/>
      <c r="AJ66" s="835"/>
      <c r="AK66" s="835"/>
      <c r="AL66" s="835"/>
      <c r="AM66" s="835"/>
      <c r="AN66" s="835"/>
      <c r="AO66" s="835"/>
      <c r="AP66" s="835"/>
      <c r="AQ66" s="835"/>
      <c r="AR66" s="835"/>
      <c r="AS66" s="835"/>
      <c r="AT66" s="835"/>
      <c r="AU66" s="835"/>
      <c r="AV66" s="835"/>
      <c r="AW66" s="835"/>
      <c r="AX66" s="835"/>
      <c r="AY66" s="835"/>
      <c r="AZ66" s="835"/>
      <c r="BA66" s="835"/>
      <c r="BB66" s="835"/>
      <c r="BC66" s="835"/>
      <c r="BD66" s="835"/>
      <c r="BE66" s="835"/>
      <c r="BF66" s="835"/>
      <c r="BG66" s="835"/>
      <c r="BH66" s="835"/>
    </row>
    <row r="67" spans="1:60" x14ac:dyDescent="0.25">
      <c r="A67" s="835"/>
      <c r="B67" s="835"/>
      <c r="C67" s="835"/>
      <c r="D67" s="835"/>
      <c r="E67" s="835"/>
      <c r="F67" s="835"/>
      <c r="G67" s="835"/>
      <c r="H67" s="835"/>
      <c r="I67" s="835"/>
      <c r="J67" s="835"/>
      <c r="K67" s="835"/>
      <c r="L67" s="835"/>
      <c r="M67" s="835"/>
      <c r="N67" s="835"/>
      <c r="O67" s="835"/>
      <c r="P67" s="835"/>
      <c r="Q67" s="835"/>
      <c r="R67" s="835"/>
      <c r="S67" s="835"/>
      <c r="T67" s="835"/>
      <c r="U67" s="835"/>
      <c r="V67" s="835"/>
      <c r="W67" s="835"/>
      <c r="X67" s="835"/>
      <c r="Y67" s="835"/>
      <c r="Z67" s="835"/>
      <c r="AA67" s="835"/>
      <c r="AB67" s="835"/>
      <c r="AC67" s="835"/>
      <c r="AD67" s="835"/>
      <c r="AE67" s="835"/>
      <c r="AF67" s="835"/>
      <c r="AG67" s="835"/>
      <c r="AH67" s="835"/>
      <c r="AI67" s="835"/>
      <c r="AJ67" s="835"/>
      <c r="AK67" s="835"/>
      <c r="AL67" s="835"/>
      <c r="AM67" s="835"/>
      <c r="AN67" s="835"/>
      <c r="AO67" s="835"/>
      <c r="AP67" s="835"/>
      <c r="AQ67" s="835"/>
      <c r="AR67" s="835"/>
      <c r="AS67" s="835"/>
      <c r="AT67" s="835"/>
      <c r="AU67" s="835"/>
      <c r="AV67" s="835"/>
      <c r="AW67" s="835"/>
      <c r="AX67" s="835"/>
      <c r="AY67" s="835"/>
      <c r="AZ67" s="835"/>
      <c r="BA67" s="835"/>
      <c r="BB67" s="835"/>
      <c r="BC67" s="835"/>
      <c r="BD67" s="835"/>
      <c r="BE67" s="835"/>
      <c r="BF67" s="835"/>
      <c r="BG67" s="835"/>
      <c r="BH67" s="835"/>
    </row>
    <row r="68" spans="1:60" x14ac:dyDescent="0.25">
      <c r="A68" s="835"/>
      <c r="B68" s="835"/>
      <c r="C68" s="835"/>
      <c r="D68" s="835"/>
      <c r="E68" s="835"/>
      <c r="F68" s="835"/>
      <c r="G68" s="835"/>
      <c r="H68" s="835"/>
      <c r="I68" s="835"/>
      <c r="J68" s="835"/>
      <c r="K68" s="835"/>
      <c r="L68" s="835"/>
      <c r="M68" s="835"/>
      <c r="N68" s="835"/>
      <c r="O68" s="835"/>
      <c r="P68" s="835"/>
      <c r="Q68" s="835"/>
      <c r="R68" s="835"/>
      <c r="S68" s="835"/>
      <c r="T68" s="835"/>
      <c r="U68" s="835"/>
      <c r="V68" s="835"/>
      <c r="W68" s="835"/>
      <c r="X68" s="835"/>
      <c r="Y68" s="835"/>
      <c r="Z68" s="835"/>
      <c r="AA68" s="835"/>
      <c r="AB68" s="835"/>
      <c r="AC68" s="835"/>
      <c r="AD68" s="835"/>
      <c r="AE68" s="835"/>
      <c r="AF68" s="835"/>
      <c r="AG68" s="835"/>
      <c r="AH68" s="835"/>
      <c r="AI68" s="835"/>
      <c r="AJ68" s="835"/>
      <c r="AK68" s="835"/>
      <c r="AL68" s="835"/>
      <c r="AM68" s="835"/>
      <c r="AN68" s="835"/>
      <c r="AO68" s="835"/>
      <c r="AP68" s="835"/>
      <c r="AQ68" s="835"/>
      <c r="AR68" s="835"/>
      <c r="AS68" s="835"/>
      <c r="AT68" s="835"/>
      <c r="AU68" s="835"/>
      <c r="AV68" s="835"/>
      <c r="AW68" s="835"/>
      <c r="AX68" s="835"/>
      <c r="AY68" s="835"/>
      <c r="AZ68" s="835"/>
      <c r="BA68" s="835"/>
      <c r="BB68" s="835"/>
      <c r="BC68" s="835"/>
      <c r="BD68" s="835"/>
      <c r="BE68" s="835"/>
      <c r="BF68" s="835"/>
      <c r="BG68" s="835"/>
      <c r="BH68" s="835"/>
    </row>
    <row r="69" spans="1:60" x14ac:dyDescent="0.25">
      <c r="A69" s="835"/>
      <c r="B69" s="835"/>
      <c r="C69" s="835"/>
      <c r="D69" s="835"/>
      <c r="E69" s="835"/>
      <c r="F69" s="835"/>
      <c r="G69" s="835"/>
      <c r="H69" s="835"/>
      <c r="I69" s="835"/>
      <c r="J69" s="835"/>
      <c r="K69" s="835"/>
      <c r="L69" s="835"/>
      <c r="M69" s="835"/>
      <c r="N69" s="835"/>
      <c r="O69" s="835"/>
      <c r="P69" s="835"/>
      <c r="Q69" s="835"/>
      <c r="R69" s="835"/>
      <c r="S69" s="835"/>
      <c r="T69" s="835"/>
      <c r="U69" s="835"/>
      <c r="V69" s="835"/>
      <c r="W69" s="835"/>
      <c r="X69" s="835"/>
      <c r="Y69" s="835"/>
      <c r="Z69" s="835"/>
      <c r="AA69" s="835"/>
      <c r="AB69" s="835"/>
      <c r="AC69" s="835"/>
      <c r="AD69" s="835"/>
      <c r="AE69" s="835"/>
      <c r="AF69" s="835"/>
      <c r="AG69" s="835"/>
      <c r="AH69" s="835"/>
      <c r="AI69" s="835"/>
      <c r="AJ69" s="835"/>
      <c r="AK69" s="835"/>
      <c r="AL69" s="835"/>
      <c r="AM69" s="835"/>
      <c r="AN69" s="835"/>
      <c r="AO69" s="835"/>
      <c r="AP69" s="835"/>
      <c r="AQ69" s="835"/>
      <c r="AR69" s="835"/>
      <c r="AS69" s="835"/>
      <c r="AT69" s="835"/>
      <c r="AU69" s="835"/>
      <c r="AV69" s="835"/>
      <c r="AW69" s="835"/>
      <c r="AX69" s="835"/>
      <c r="AY69" s="835"/>
      <c r="AZ69" s="835"/>
      <c r="BA69" s="835"/>
      <c r="BB69" s="835"/>
      <c r="BC69" s="835"/>
      <c r="BD69" s="835"/>
      <c r="BE69" s="835"/>
      <c r="BF69" s="835"/>
      <c r="BG69" s="835"/>
      <c r="BH69" s="835"/>
    </row>
    <row r="70" spans="1:60" x14ac:dyDescent="0.25">
      <c r="A70" s="835"/>
      <c r="B70" s="835"/>
      <c r="C70" s="835"/>
      <c r="D70" s="835"/>
      <c r="E70" s="835"/>
      <c r="F70" s="835"/>
      <c r="G70" s="835"/>
      <c r="H70" s="835"/>
      <c r="I70" s="835"/>
      <c r="J70" s="835"/>
      <c r="K70" s="835"/>
      <c r="L70" s="835"/>
      <c r="M70" s="835"/>
      <c r="N70" s="835"/>
      <c r="O70" s="835"/>
      <c r="P70" s="835"/>
      <c r="Q70" s="835"/>
      <c r="R70" s="835"/>
      <c r="S70" s="835"/>
      <c r="T70" s="835"/>
      <c r="U70" s="835"/>
      <c r="V70" s="835"/>
      <c r="W70" s="835"/>
      <c r="X70" s="835"/>
      <c r="Y70" s="835"/>
      <c r="Z70" s="835"/>
      <c r="AA70" s="835"/>
      <c r="AB70" s="835"/>
      <c r="AC70" s="835"/>
      <c r="AD70" s="835"/>
      <c r="AE70" s="835"/>
      <c r="AF70" s="835"/>
      <c r="AG70" s="835"/>
      <c r="AH70" s="835"/>
      <c r="AI70" s="835"/>
      <c r="AJ70" s="835"/>
      <c r="AK70" s="835"/>
      <c r="AL70" s="835"/>
      <c r="AM70" s="835"/>
      <c r="AN70" s="835"/>
      <c r="AO70" s="835"/>
      <c r="AP70" s="835"/>
      <c r="AQ70" s="835"/>
      <c r="AR70" s="835"/>
      <c r="AS70" s="835"/>
      <c r="AT70" s="835"/>
      <c r="AU70" s="835"/>
      <c r="AV70" s="835"/>
      <c r="AW70" s="835"/>
      <c r="AX70" s="835"/>
      <c r="AY70" s="835"/>
      <c r="AZ70" s="835"/>
      <c r="BA70" s="835"/>
      <c r="BB70" s="835"/>
      <c r="BC70" s="835"/>
      <c r="BD70" s="835"/>
      <c r="BE70" s="835"/>
      <c r="BF70" s="835"/>
      <c r="BG70" s="835"/>
      <c r="BH70" s="835"/>
    </row>
    <row r="71" spans="1:60" x14ac:dyDescent="0.25">
      <c r="A71" s="835"/>
      <c r="B71" s="835"/>
      <c r="C71" s="835"/>
      <c r="D71" s="835"/>
      <c r="E71" s="835"/>
      <c r="F71" s="835"/>
      <c r="G71" s="835"/>
      <c r="H71" s="835"/>
      <c r="I71" s="835"/>
      <c r="J71" s="835"/>
      <c r="K71" s="835"/>
      <c r="L71" s="835"/>
      <c r="M71" s="835"/>
      <c r="N71" s="835"/>
      <c r="O71" s="835"/>
      <c r="P71" s="835"/>
      <c r="Q71" s="835"/>
      <c r="R71" s="835"/>
      <c r="S71" s="835"/>
      <c r="T71" s="835"/>
      <c r="U71" s="835"/>
      <c r="V71" s="835"/>
      <c r="W71" s="835"/>
      <c r="X71" s="835"/>
      <c r="Y71" s="835"/>
      <c r="Z71" s="835"/>
      <c r="AA71" s="835"/>
      <c r="AB71" s="835"/>
      <c r="AC71" s="835"/>
      <c r="AD71" s="835"/>
      <c r="AE71" s="835"/>
      <c r="AF71" s="835"/>
      <c r="AG71" s="835"/>
      <c r="AH71" s="835"/>
      <c r="AI71" s="835"/>
      <c r="AJ71" s="835"/>
      <c r="AK71" s="835"/>
      <c r="AL71" s="835"/>
      <c r="AM71" s="835"/>
      <c r="AN71" s="835"/>
      <c r="AO71" s="835"/>
      <c r="AP71" s="835"/>
      <c r="AQ71" s="835"/>
      <c r="AR71" s="835"/>
      <c r="AS71" s="835"/>
      <c r="AT71" s="835"/>
      <c r="AU71" s="835"/>
      <c r="AV71" s="835"/>
      <c r="AW71" s="835"/>
      <c r="AX71" s="835"/>
      <c r="AY71" s="835"/>
      <c r="AZ71" s="835"/>
      <c r="BA71" s="835"/>
      <c r="BB71" s="835"/>
      <c r="BC71" s="835"/>
      <c r="BD71" s="835"/>
      <c r="BE71" s="835"/>
      <c r="BF71" s="835"/>
      <c r="BG71" s="835"/>
      <c r="BH71" s="835"/>
    </row>
    <row r="72" spans="1:60" x14ac:dyDescent="0.25">
      <c r="A72" s="835"/>
      <c r="B72" s="835"/>
      <c r="C72" s="835"/>
      <c r="D72" s="835"/>
      <c r="E72" s="835"/>
      <c r="F72" s="835"/>
      <c r="G72" s="835"/>
      <c r="H72" s="835"/>
      <c r="I72" s="835"/>
      <c r="J72" s="835"/>
      <c r="K72" s="835"/>
      <c r="L72" s="835"/>
      <c r="M72" s="835"/>
      <c r="N72" s="835"/>
      <c r="O72" s="835"/>
      <c r="P72" s="835"/>
      <c r="Q72" s="835"/>
      <c r="R72" s="835"/>
      <c r="S72" s="835"/>
      <c r="T72" s="835"/>
      <c r="U72" s="835"/>
      <c r="V72" s="835"/>
      <c r="W72" s="835"/>
      <c r="X72" s="835"/>
      <c r="Y72" s="835"/>
      <c r="Z72" s="835"/>
      <c r="AA72" s="835"/>
      <c r="AB72" s="835"/>
      <c r="AC72" s="835"/>
      <c r="AD72" s="835"/>
      <c r="AE72" s="835"/>
      <c r="AF72" s="835"/>
      <c r="AG72" s="835"/>
      <c r="AH72" s="835"/>
      <c r="AI72" s="835"/>
      <c r="AJ72" s="835"/>
      <c r="AK72" s="835"/>
      <c r="AL72" s="835"/>
      <c r="AM72" s="835"/>
      <c r="AN72" s="835"/>
      <c r="AO72" s="835"/>
      <c r="AP72" s="835"/>
      <c r="AQ72" s="835"/>
      <c r="AR72" s="835"/>
      <c r="AS72" s="835"/>
      <c r="AT72" s="835"/>
      <c r="AU72" s="835"/>
      <c r="AV72" s="835"/>
      <c r="AW72" s="835"/>
      <c r="AX72" s="835"/>
      <c r="AY72" s="835"/>
      <c r="AZ72" s="835"/>
      <c r="BA72" s="835"/>
      <c r="BB72" s="835"/>
      <c r="BC72" s="835"/>
      <c r="BD72" s="835"/>
      <c r="BE72" s="835"/>
      <c r="BF72" s="835"/>
      <c r="BG72" s="835"/>
      <c r="BH72" s="835"/>
    </row>
    <row r="73" spans="1:60" x14ac:dyDescent="0.25">
      <c r="A73" s="835"/>
      <c r="B73" s="835"/>
      <c r="C73" s="835"/>
      <c r="D73" s="835"/>
      <c r="E73" s="835"/>
      <c r="F73" s="835"/>
      <c r="G73" s="835"/>
      <c r="H73" s="835"/>
      <c r="I73" s="835"/>
      <c r="J73" s="835"/>
      <c r="K73" s="835"/>
      <c r="L73" s="835"/>
      <c r="M73" s="835"/>
      <c r="N73" s="835"/>
      <c r="O73" s="835"/>
      <c r="P73" s="835"/>
      <c r="Q73" s="835"/>
      <c r="R73" s="835"/>
      <c r="S73" s="835"/>
      <c r="T73" s="835"/>
      <c r="U73" s="835"/>
      <c r="V73" s="835"/>
      <c r="W73" s="835"/>
      <c r="X73" s="835"/>
      <c r="Y73" s="835"/>
      <c r="Z73" s="835"/>
      <c r="AA73" s="835"/>
      <c r="AB73" s="835"/>
      <c r="AC73" s="835"/>
      <c r="AD73" s="835"/>
      <c r="AE73" s="835"/>
      <c r="AF73" s="835"/>
      <c r="AG73" s="835"/>
      <c r="AH73" s="835"/>
      <c r="AI73" s="835"/>
      <c r="AJ73" s="835"/>
      <c r="AK73" s="835"/>
      <c r="AL73" s="835"/>
      <c r="AM73" s="835"/>
      <c r="AN73" s="835"/>
      <c r="AO73" s="835"/>
      <c r="AP73" s="835"/>
      <c r="AQ73" s="835"/>
      <c r="AR73" s="835"/>
      <c r="AS73" s="835"/>
      <c r="AT73" s="835"/>
      <c r="AU73" s="835"/>
      <c r="AV73" s="835"/>
      <c r="AW73" s="835"/>
      <c r="AX73" s="835"/>
      <c r="AY73" s="835"/>
      <c r="AZ73" s="835"/>
      <c r="BA73" s="835"/>
      <c r="BB73" s="835"/>
      <c r="BC73" s="835"/>
      <c r="BD73" s="835"/>
      <c r="BE73" s="835"/>
      <c r="BF73" s="835"/>
      <c r="BG73" s="835"/>
      <c r="BH73" s="835"/>
    </row>
    <row r="74" spans="1:60" x14ac:dyDescent="0.25">
      <c r="A74" s="835"/>
      <c r="B74" s="835"/>
      <c r="C74" s="835"/>
      <c r="D74" s="835"/>
      <c r="E74" s="835"/>
      <c r="F74" s="835"/>
      <c r="G74" s="835"/>
      <c r="H74" s="835"/>
      <c r="I74" s="835"/>
      <c r="J74" s="835"/>
      <c r="K74" s="835"/>
      <c r="L74" s="835"/>
      <c r="M74" s="835"/>
      <c r="N74" s="835"/>
      <c r="O74" s="835"/>
      <c r="P74" s="835"/>
      <c r="Q74" s="835"/>
      <c r="R74" s="835"/>
      <c r="S74" s="835"/>
      <c r="T74" s="835"/>
      <c r="U74" s="835"/>
      <c r="V74" s="835"/>
      <c r="W74" s="835"/>
      <c r="X74" s="835"/>
      <c r="Y74" s="835"/>
      <c r="Z74" s="835"/>
      <c r="AA74" s="835"/>
      <c r="AB74" s="835"/>
      <c r="AC74" s="835"/>
      <c r="AD74" s="835"/>
      <c r="AE74" s="835"/>
      <c r="AF74" s="835"/>
      <c r="AG74" s="835"/>
      <c r="AH74" s="835"/>
      <c r="AI74" s="835"/>
      <c r="AJ74" s="835"/>
      <c r="AK74" s="835"/>
      <c r="AL74" s="835"/>
      <c r="AM74" s="835"/>
      <c r="AN74" s="835"/>
      <c r="AO74" s="835"/>
      <c r="AP74" s="835"/>
      <c r="AQ74" s="835"/>
      <c r="AR74" s="835"/>
      <c r="AS74" s="835"/>
      <c r="AT74" s="835"/>
      <c r="AU74" s="835"/>
      <c r="AV74" s="835"/>
      <c r="AW74" s="835"/>
      <c r="AX74" s="835"/>
      <c r="AY74" s="835"/>
      <c r="AZ74" s="835"/>
      <c r="BA74" s="835"/>
      <c r="BB74" s="835"/>
      <c r="BC74" s="835"/>
      <c r="BD74" s="835"/>
      <c r="BE74" s="835"/>
      <c r="BF74" s="835"/>
      <c r="BG74" s="835"/>
      <c r="BH74" s="835"/>
    </row>
    <row r="75" spans="1:60" x14ac:dyDescent="0.25">
      <c r="A75" s="835"/>
      <c r="B75" s="835"/>
      <c r="C75" s="835"/>
      <c r="D75" s="835"/>
      <c r="E75" s="835"/>
      <c r="F75" s="835"/>
      <c r="G75" s="835"/>
      <c r="H75" s="835"/>
      <c r="I75" s="835"/>
      <c r="J75" s="835"/>
      <c r="K75" s="835"/>
      <c r="L75" s="835"/>
      <c r="M75" s="835"/>
      <c r="N75" s="835"/>
      <c r="O75" s="835"/>
      <c r="P75" s="835"/>
      <c r="Q75" s="835"/>
      <c r="R75" s="835"/>
      <c r="S75" s="835"/>
      <c r="T75" s="835"/>
      <c r="U75" s="835"/>
      <c r="V75" s="835"/>
      <c r="W75" s="835"/>
      <c r="X75" s="835"/>
      <c r="Y75" s="835"/>
      <c r="Z75" s="835"/>
      <c r="AA75" s="835"/>
      <c r="AB75" s="835"/>
      <c r="AC75" s="835"/>
      <c r="AD75" s="835"/>
      <c r="AE75" s="835"/>
      <c r="AF75" s="835"/>
      <c r="AG75" s="835"/>
      <c r="AH75" s="835"/>
      <c r="AI75" s="835"/>
      <c r="AJ75" s="835"/>
      <c r="AK75" s="835"/>
      <c r="AL75" s="835"/>
      <c r="AM75" s="835"/>
      <c r="AN75" s="835"/>
      <c r="AO75" s="835"/>
      <c r="AP75" s="835"/>
      <c r="AQ75" s="835"/>
      <c r="AR75" s="835"/>
      <c r="AS75" s="835"/>
      <c r="AT75" s="835"/>
      <c r="AU75" s="835"/>
      <c r="AV75" s="835"/>
      <c r="AW75" s="835"/>
      <c r="AX75" s="835"/>
      <c r="AY75" s="835"/>
      <c r="AZ75" s="835"/>
      <c r="BA75" s="835"/>
      <c r="BB75" s="835"/>
      <c r="BC75" s="835"/>
      <c r="BD75" s="835"/>
      <c r="BE75" s="835"/>
      <c r="BF75" s="835"/>
      <c r="BG75" s="835"/>
      <c r="BH75" s="835"/>
    </row>
    <row r="76" spans="1:60" x14ac:dyDescent="0.25">
      <c r="A76" s="835"/>
      <c r="B76" s="835"/>
      <c r="C76" s="835"/>
      <c r="D76" s="835"/>
      <c r="E76" s="835"/>
      <c r="F76" s="835"/>
      <c r="G76" s="835"/>
      <c r="H76" s="835"/>
      <c r="I76" s="835"/>
      <c r="J76" s="835"/>
      <c r="K76" s="835"/>
      <c r="L76" s="835"/>
      <c r="M76" s="835"/>
      <c r="N76" s="835"/>
      <c r="O76" s="835"/>
      <c r="P76" s="835"/>
      <c r="Q76" s="835"/>
      <c r="R76" s="835"/>
      <c r="S76" s="835"/>
      <c r="T76" s="835"/>
      <c r="U76" s="835"/>
      <c r="V76" s="835"/>
      <c r="W76" s="835"/>
      <c r="X76" s="835"/>
      <c r="Y76" s="835"/>
      <c r="Z76" s="835"/>
      <c r="AA76" s="835"/>
      <c r="AB76" s="835"/>
      <c r="AC76" s="835"/>
      <c r="AD76" s="835"/>
      <c r="AE76" s="835"/>
      <c r="AF76" s="835"/>
      <c r="AG76" s="835"/>
      <c r="AH76" s="835"/>
      <c r="AI76" s="835"/>
      <c r="AJ76" s="835"/>
      <c r="AK76" s="835"/>
      <c r="AL76" s="835"/>
      <c r="AM76" s="835"/>
      <c r="AN76" s="835"/>
      <c r="AO76" s="835"/>
      <c r="AP76" s="835"/>
      <c r="AQ76" s="835"/>
      <c r="AR76" s="835"/>
      <c r="AS76" s="835"/>
      <c r="AT76" s="835"/>
      <c r="AU76" s="835"/>
      <c r="AV76" s="835"/>
      <c r="AW76" s="835"/>
      <c r="AX76" s="835"/>
      <c r="AY76" s="835"/>
      <c r="AZ76" s="835"/>
      <c r="BA76" s="835"/>
      <c r="BB76" s="835"/>
      <c r="BC76" s="835"/>
      <c r="BD76" s="835"/>
      <c r="BE76" s="835"/>
      <c r="BF76" s="835"/>
      <c r="BG76" s="835"/>
      <c r="BH76" s="835"/>
    </row>
    <row r="77" spans="1:60" x14ac:dyDescent="0.25">
      <c r="A77" s="835"/>
      <c r="B77" s="835"/>
      <c r="C77" s="835"/>
      <c r="D77" s="835"/>
      <c r="E77" s="835"/>
      <c r="F77" s="835"/>
      <c r="G77" s="835"/>
      <c r="H77" s="835"/>
      <c r="I77" s="835"/>
      <c r="J77" s="835"/>
      <c r="K77" s="835"/>
      <c r="L77" s="835"/>
      <c r="M77" s="835"/>
      <c r="N77" s="835"/>
      <c r="O77" s="835"/>
      <c r="P77" s="835"/>
      <c r="Q77" s="835"/>
      <c r="R77" s="835"/>
      <c r="S77" s="835"/>
      <c r="T77" s="835"/>
      <c r="U77" s="835"/>
      <c r="V77" s="835"/>
      <c r="W77" s="835"/>
      <c r="X77" s="835"/>
      <c r="Y77" s="835"/>
      <c r="Z77" s="835"/>
      <c r="AA77" s="835"/>
      <c r="AB77" s="835"/>
      <c r="AC77" s="835"/>
      <c r="AD77" s="835"/>
      <c r="AE77" s="835"/>
      <c r="AF77" s="835"/>
      <c r="AG77" s="835"/>
      <c r="AH77" s="835"/>
      <c r="AI77" s="835"/>
      <c r="AJ77" s="835"/>
      <c r="AK77" s="835"/>
      <c r="AL77" s="835"/>
      <c r="AM77" s="835"/>
      <c r="AN77" s="835"/>
      <c r="AO77" s="835"/>
      <c r="AP77" s="835"/>
      <c r="AQ77" s="835"/>
      <c r="AR77" s="835"/>
      <c r="AS77" s="835"/>
      <c r="AT77" s="835"/>
      <c r="AU77" s="835"/>
      <c r="AV77" s="835"/>
      <c r="AW77" s="835"/>
      <c r="AX77" s="835"/>
      <c r="AY77" s="835"/>
      <c r="AZ77" s="835"/>
      <c r="BA77" s="835"/>
      <c r="BB77" s="835"/>
      <c r="BC77" s="835"/>
      <c r="BD77" s="835"/>
      <c r="BE77" s="835"/>
      <c r="BF77" s="835"/>
      <c r="BG77" s="835"/>
      <c r="BH77" s="835"/>
    </row>
    <row r="78" spans="1:60" x14ac:dyDescent="0.25">
      <c r="A78" s="835"/>
      <c r="B78" s="835"/>
      <c r="C78" s="835"/>
      <c r="D78" s="835"/>
      <c r="E78" s="835"/>
      <c r="F78" s="835"/>
      <c r="G78" s="835"/>
      <c r="H78" s="835"/>
      <c r="I78" s="835"/>
      <c r="J78" s="835"/>
      <c r="K78" s="835"/>
      <c r="L78" s="835"/>
      <c r="M78" s="835"/>
      <c r="N78" s="835"/>
      <c r="O78" s="835"/>
      <c r="P78" s="835"/>
      <c r="Q78" s="835"/>
      <c r="R78" s="835"/>
      <c r="S78" s="835"/>
      <c r="T78" s="835"/>
      <c r="U78" s="835"/>
      <c r="V78" s="835"/>
      <c r="W78" s="835"/>
      <c r="X78" s="835"/>
      <c r="Y78" s="835"/>
      <c r="Z78" s="835"/>
      <c r="AA78" s="835"/>
      <c r="AB78" s="835"/>
      <c r="AC78" s="835"/>
      <c r="AD78" s="835"/>
      <c r="AE78" s="835"/>
      <c r="AF78" s="835"/>
      <c r="AG78" s="835"/>
      <c r="AH78" s="835"/>
      <c r="AI78" s="835"/>
      <c r="AJ78" s="835"/>
      <c r="AK78" s="835"/>
      <c r="AL78" s="835"/>
      <c r="AM78" s="835"/>
      <c r="AN78" s="835"/>
      <c r="AO78" s="835"/>
      <c r="AP78" s="835"/>
      <c r="AQ78" s="835"/>
      <c r="AR78" s="835"/>
      <c r="AS78" s="835"/>
      <c r="AT78" s="835"/>
      <c r="AU78" s="835"/>
      <c r="AV78" s="835"/>
      <c r="AW78" s="835"/>
      <c r="AX78" s="835"/>
      <c r="AY78" s="835"/>
      <c r="AZ78" s="835"/>
      <c r="BA78" s="835"/>
      <c r="BB78" s="835"/>
      <c r="BC78" s="835"/>
      <c r="BD78" s="835"/>
      <c r="BE78" s="835"/>
      <c r="BF78" s="835"/>
      <c r="BG78" s="835"/>
      <c r="BH78" s="835"/>
    </row>
    <row r="79" spans="1:60" x14ac:dyDescent="0.25">
      <c r="A79" s="835"/>
      <c r="B79" s="835"/>
      <c r="C79" s="835"/>
      <c r="D79" s="835"/>
      <c r="E79" s="835"/>
      <c r="F79" s="835"/>
      <c r="G79" s="835"/>
      <c r="H79" s="835"/>
      <c r="I79" s="835"/>
      <c r="J79" s="835"/>
      <c r="K79" s="835"/>
      <c r="L79" s="835"/>
      <c r="M79" s="835"/>
      <c r="N79" s="835"/>
      <c r="O79" s="835"/>
      <c r="P79" s="835"/>
      <c r="Q79" s="835"/>
      <c r="R79" s="835"/>
      <c r="S79" s="835"/>
      <c r="T79" s="835"/>
      <c r="U79" s="835"/>
      <c r="V79" s="835"/>
      <c r="W79" s="835"/>
      <c r="X79" s="835"/>
      <c r="Y79" s="835"/>
      <c r="Z79" s="835"/>
      <c r="AA79" s="835"/>
      <c r="AB79" s="835"/>
      <c r="AC79" s="835"/>
      <c r="AD79" s="835"/>
      <c r="AE79" s="835"/>
      <c r="AF79" s="835"/>
      <c r="AG79" s="835"/>
      <c r="AH79" s="835"/>
      <c r="AI79" s="835"/>
      <c r="AJ79" s="835"/>
      <c r="AK79" s="835"/>
      <c r="AL79" s="835"/>
      <c r="AM79" s="835"/>
      <c r="AN79" s="835"/>
      <c r="AO79" s="835"/>
      <c r="AP79" s="835"/>
      <c r="AQ79" s="835"/>
      <c r="AR79" s="835"/>
      <c r="AS79" s="835"/>
      <c r="AT79" s="835"/>
      <c r="AU79" s="835"/>
      <c r="AV79" s="835"/>
      <c r="AW79" s="835"/>
      <c r="AX79" s="835"/>
      <c r="AY79" s="835"/>
      <c r="AZ79" s="835"/>
      <c r="BA79" s="835"/>
      <c r="BB79" s="835"/>
      <c r="BC79" s="835"/>
      <c r="BD79" s="835"/>
      <c r="BE79" s="835"/>
      <c r="BF79" s="835"/>
      <c r="BG79" s="835"/>
      <c r="BH79" s="835"/>
    </row>
    <row r="80" spans="1:60" x14ac:dyDescent="0.25">
      <c r="A80" s="835"/>
      <c r="B80" s="835"/>
      <c r="C80" s="835"/>
      <c r="D80" s="835"/>
      <c r="E80" s="835"/>
      <c r="F80" s="835"/>
      <c r="G80" s="835"/>
      <c r="H80" s="835"/>
      <c r="I80" s="835"/>
      <c r="J80" s="835"/>
      <c r="K80" s="835"/>
      <c r="L80" s="835"/>
      <c r="M80" s="835"/>
      <c r="N80" s="835"/>
      <c r="O80" s="835"/>
      <c r="P80" s="835"/>
      <c r="Q80" s="835"/>
      <c r="R80" s="835"/>
      <c r="S80" s="835"/>
      <c r="T80" s="835"/>
      <c r="U80" s="835"/>
      <c r="V80" s="835"/>
      <c r="W80" s="835"/>
      <c r="X80" s="835"/>
      <c r="Y80" s="835"/>
      <c r="Z80" s="835"/>
      <c r="AA80" s="835"/>
      <c r="AB80" s="835"/>
      <c r="AC80" s="835"/>
      <c r="AD80" s="835"/>
      <c r="AE80" s="835"/>
      <c r="AF80" s="835"/>
      <c r="AG80" s="835"/>
      <c r="AH80" s="835"/>
      <c r="AI80" s="835"/>
      <c r="AJ80" s="835"/>
      <c r="AK80" s="835"/>
      <c r="AL80" s="835"/>
      <c r="AM80" s="835"/>
      <c r="AN80" s="835"/>
      <c r="AO80" s="835"/>
      <c r="AP80" s="835"/>
      <c r="AQ80" s="835"/>
      <c r="AR80" s="835"/>
      <c r="AS80" s="835"/>
      <c r="AT80" s="835"/>
      <c r="AU80" s="835"/>
      <c r="AV80" s="835"/>
      <c r="AW80" s="835"/>
      <c r="AX80" s="835"/>
      <c r="AY80" s="835"/>
      <c r="AZ80" s="835"/>
      <c r="BA80" s="835"/>
      <c r="BB80" s="835"/>
      <c r="BC80" s="835"/>
      <c r="BD80" s="835"/>
      <c r="BE80" s="835"/>
      <c r="BF80" s="835"/>
      <c r="BG80" s="835"/>
      <c r="BH80" s="835"/>
    </row>
    <row r="81" spans="1:60" x14ac:dyDescent="0.25">
      <c r="A81" s="835"/>
      <c r="B81" s="835"/>
      <c r="C81" s="835"/>
      <c r="D81" s="835"/>
      <c r="E81" s="835"/>
      <c r="F81" s="835"/>
      <c r="G81" s="835"/>
      <c r="H81" s="835"/>
      <c r="I81" s="835"/>
      <c r="J81" s="835"/>
      <c r="K81" s="835"/>
      <c r="L81" s="835"/>
      <c r="M81" s="835"/>
      <c r="N81" s="835"/>
      <c r="O81" s="835"/>
      <c r="P81" s="835"/>
      <c r="Q81" s="835"/>
      <c r="R81" s="835"/>
      <c r="S81" s="835"/>
      <c r="T81" s="835"/>
      <c r="U81" s="835"/>
      <c r="V81" s="835"/>
      <c r="W81" s="835"/>
      <c r="X81" s="835"/>
      <c r="Y81" s="835"/>
      <c r="Z81" s="835"/>
      <c r="AA81" s="835"/>
      <c r="AB81" s="835"/>
      <c r="AC81" s="835"/>
      <c r="AD81" s="835"/>
      <c r="AE81" s="835"/>
      <c r="AF81" s="835"/>
      <c r="AG81" s="835"/>
      <c r="AH81" s="835"/>
      <c r="AI81" s="835"/>
      <c r="AJ81" s="835"/>
      <c r="AK81" s="835"/>
      <c r="AL81" s="835"/>
      <c r="AM81" s="835"/>
      <c r="AN81" s="835"/>
      <c r="AO81" s="835"/>
      <c r="AP81" s="835"/>
      <c r="AQ81" s="835"/>
      <c r="AR81" s="835"/>
      <c r="AS81" s="835"/>
      <c r="AT81" s="835"/>
      <c r="AU81" s="835"/>
      <c r="AV81" s="835"/>
      <c r="AW81" s="835"/>
      <c r="AX81" s="835"/>
      <c r="AY81" s="835"/>
      <c r="AZ81" s="835"/>
      <c r="BA81" s="835"/>
      <c r="BB81" s="835"/>
      <c r="BC81" s="835"/>
      <c r="BD81" s="835"/>
      <c r="BE81" s="835"/>
      <c r="BF81" s="835"/>
      <c r="BG81" s="835"/>
      <c r="BH81" s="835"/>
    </row>
    <row r="82" spans="1:60" x14ac:dyDescent="0.25">
      <c r="A82" s="835"/>
      <c r="B82" s="835"/>
      <c r="C82" s="835"/>
      <c r="D82" s="835"/>
      <c r="E82" s="835"/>
      <c r="F82" s="835"/>
      <c r="G82" s="835"/>
      <c r="H82" s="835"/>
      <c r="I82" s="835"/>
      <c r="J82" s="835"/>
      <c r="K82" s="835"/>
      <c r="L82" s="835"/>
      <c r="M82" s="835"/>
      <c r="N82" s="835"/>
      <c r="O82" s="835"/>
      <c r="P82" s="835"/>
      <c r="Q82" s="835"/>
      <c r="R82" s="835"/>
      <c r="S82" s="835"/>
      <c r="T82" s="835"/>
      <c r="U82" s="835"/>
      <c r="V82" s="835"/>
      <c r="W82" s="835"/>
      <c r="X82" s="835"/>
      <c r="Y82" s="835"/>
      <c r="Z82" s="835"/>
      <c r="AA82" s="835"/>
      <c r="AB82" s="835"/>
      <c r="AC82" s="835"/>
      <c r="AD82" s="835"/>
      <c r="AE82" s="835"/>
      <c r="AF82" s="835"/>
      <c r="AG82" s="835"/>
      <c r="AH82" s="835"/>
      <c r="AI82" s="835"/>
      <c r="AJ82" s="835"/>
      <c r="AK82" s="835"/>
      <c r="AL82" s="835"/>
      <c r="AM82" s="835"/>
      <c r="AN82" s="835"/>
      <c r="AO82" s="835"/>
      <c r="AP82" s="835"/>
      <c r="AQ82" s="835"/>
      <c r="AR82" s="835"/>
      <c r="AS82" s="835"/>
      <c r="AT82" s="835"/>
      <c r="AU82" s="835"/>
      <c r="AV82" s="835"/>
      <c r="AW82" s="835"/>
      <c r="AX82" s="835"/>
      <c r="AY82" s="835"/>
      <c r="AZ82" s="835"/>
      <c r="BA82" s="835"/>
      <c r="BB82" s="835"/>
      <c r="BC82" s="835"/>
      <c r="BD82" s="835"/>
      <c r="BE82" s="835"/>
      <c r="BF82" s="835"/>
      <c r="BG82" s="835"/>
      <c r="BH82" s="835"/>
    </row>
    <row r="83" spans="1:60" x14ac:dyDescent="0.25">
      <c r="A83" s="835"/>
      <c r="B83" s="835"/>
      <c r="C83" s="835"/>
      <c r="D83" s="835"/>
      <c r="E83" s="835"/>
      <c r="F83" s="835"/>
      <c r="G83" s="835"/>
      <c r="H83" s="835"/>
      <c r="I83" s="835"/>
      <c r="J83" s="835"/>
      <c r="K83" s="835"/>
      <c r="L83" s="835"/>
      <c r="M83" s="835"/>
      <c r="N83" s="835"/>
      <c r="O83" s="835"/>
      <c r="P83" s="835"/>
      <c r="Q83" s="835"/>
      <c r="R83" s="835"/>
      <c r="S83" s="835"/>
      <c r="T83" s="835"/>
      <c r="U83" s="835"/>
      <c r="V83" s="835"/>
      <c r="W83" s="835"/>
      <c r="X83" s="835"/>
      <c r="Y83" s="835"/>
      <c r="Z83" s="835"/>
      <c r="AA83" s="835"/>
      <c r="AB83" s="835"/>
      <c r="AC83" s="835"/>
      <c r="AD83" s="835"/>
      <c r="AE83" s="835"/>
      <c r="AF83" s="835"/>
      <c r="AG83" s="835"/>
      <c r="AH83" s="835"/>
      <c r="AI83" s="835"/>
      <c r="AJ83" s="835"/>
      <c r="AK83" s="835"/>
      <c r="AL83" s="835"/>
      <c r="AM83" s="835"/>
      <c r="AN83" s="835"/>
      <c r="AO83" s="835"/>
      <c r="AP83" s="835"/>
      <c r="AQ83" s="835"/>
      <c r="AR83" s="835"/>
      <c r="AS83" s="835"/>
      <c r="AT83" s="835"/>
      <c r="AU83" s="835"/>
      <c r="AV83" s="835"/>
      <c r="AW83" s="835"/>
      <c r="AX83" s="835"/>
      <c r="AY83" s="835"/>
      <c r="AZ83" s="835"/>
      <c r="BA83" s="835"/>
      <c r="BB83" s="835"/>
      <c r="BC83" s="835"/>
      <c r="BD83" s="835"/>
      <c r="BE83" s="835"/>
      <c r="BF83" s="835"/>
      <c r="BG83" s="835"/>
      <c r="BH83" s="835"/>
    </row>
    <row r="84" spans="1:60" x14ac:dyDescent="0.25">
      <c r="A84" s="835"/>
      <c r="B84" s="835"/>
      <c r="C84" s="835"/>
      <c r="D84" s="835"/>
      <c r="E84" s="835"/>
      <c r="F84" s="835"/>
      <c r="G84" s="835"/>
      <c r="H84" s="835"/>
      <c r="I84" s="835"/>
      <c r="J84" s="835"/>
      <c r="K84" s="835"/>
      <c r="L84" s="835"/>
      <c r="M84" s="835"/>
      <c r="N84" s="835"/>
      <c r="O84" s="835"/>
      <c r="P84" s="835"/>
      <c r="Q84" s="835"/>
      <c r="R84" s="835"/>
      <c r="S84" s="835"/>
      <c r="T84" s="835"/>
      <c r="U84" s="835"/>
      <c r="V84" s="835"/>
      <c r="W84" s="835"/>
      <c r="X84" s="835"/>
      <c r="Y84" s="835"/>
      <c r="Z84" s="835"/>
      <c r="AA84" s="835"/>
      <c r="AB84" s="835"/>
      <c r="AC84" s="835"/>
      <c r="AD84" s="835"/>
      <c r="AE84" s="835"/>
      <c r="AF84" s="835"/>
      <c r="AG84" s="835"/>
      <c r="AH84" s="835"/>
      <c r="AI84" s="835"/>
      <c r="AJ84" s="835"/>
      <c r="AK84" s="835"/>
      <c r="AL84" s="835"/>
      <c r="AM84" s="835"/>
      <c r="AN84" s="835"/>
      <c r="AO84" s="835"/>
      <c r="AP84" s="835"/>
      <c r="AQ84" s="835"/>
      <c r="AR84" s="835"/>
      <c r="AS84" s="835"/>
      <c r="AT84" s="835"/>
      <c r="AU84" s="835"/>
      <c r="AV84" s="835"/>
      <c r="AW84" s="835"/>
      <c r="AX84" s="835"/>
      <c r="AY84" s="835"/>
      <c r="AZ84" s="835"/>
      <c r="BA84" s="835"/>
      <c r="BB84" s="835"/>
      <c r="BC84" s="835"/>
      <c r="BD84" s="835"/>
      <c r="BE84" s="835"/>
      <c r="BF84" s="835"/>
      <c r="BG84" s="835"/>
      <c r="BH84" s="835"/>
    </row>
    <row r="85" spans="1:60" x14ac:dyDescent="0.25">
      <c r="A85" s="835"/>
      <c r="B85" s="835"/>
      <c r="C85" s="835"/>
      <c r="D85" s="835"/>
      <c r="E85" s="835"/>
      <c r="F85" s="835"/>
      <c r="G85" s="835"/>
      <c r="H85" s="835"/>
      <c r="I85" s="835"/>
      <c r="J85" s="835"/>
      <c r="K85" s="835"/>
      <c r="L85" s="835"/>
      <c r="M85" s="835"/>
      <c r="N85" s="835"/>
      <c r="O85" s="835"/>
      <c r="P85" s="835"/>
      <c r="Q85" s="835"/>
      <c r="R85" s="835"/>
      <c r="S85" s="835"/>
      <c r="T85" s="835"/>
      <c r="U85" s="835"/>
      <c r="V85" s="835"/>
      <c r="W85" s="835"/>
      <c r="X85" s="835"/>
      <c r="Y85" s="835"/>
      <c r="Z85" s="835"/>
      <c r="AA85" s="835"/>
      <c r="AB85" s="835"/>
      <c r="AC85" s="835"/>
      <c r="AD85" s="835"/>
      <c r="AE85" s="835"/>
      <c r="AF85" s="835"/>
      <c r="AG85" s="835"/>
      <c r="AH85" s="835"/>
      <c r="AI85" s="835"/>
      <c r="AJ85" s="835"/>
      <c r="AK85" s="835"/>
      <c r="AL85" s="835"/>
      <c r="AM85" s="835"/>
      <c r="AN85" s="835"/>
      <c r="AO85" s="835"/>
      <c r="AP85" s="835"/>
      <c r="AQ85" s="835"/>
      <c r="AR85" s="835"/>
      <c r="AS85" s="835"/>
      <c r="AT85" s="835"/>
      <c r="AU85" s="835"/>
      <c r="AV85" s="835"/>
      <c r="AW85" s="835"/>
      <c r="AX85" s="835"/>
      <c r="AY85" s="835"/>
      <c r="AZ85" s="835"/>
      <c r="BA85" s="835"/>
      <c r="BB85" s="835"/>
      <c r="BC85" s="835"/>
      <c r="BD85" s="835"/>
      <c r="BE85" s="835"/>
      <c r="BF85" s="835"/>
      <c r="BG85" s="835"/>
      <c r="BH85" s="835"/>
    </row>
    <row r="86" spans="1:60" x14ac:dyDescent="0.25">
      <c r="A86" s="835"/>
      <c r="B86" s="835"/>
      <c r="C86" s="835"/>
      <c r="D86" s="835"/>
      <c r="E86" s="835"/>
      <c r="F86" s="835"/>
      <c r="G86" s="835"/>
      <c r="H86" s="835"/>
      <c r="I86" s="835"/>
      <c r="J86" s="835"/>
      <c r="K86" s="835"/>
      <c r="L86" s="835"/>
      <c r="M86" s="835"/>
      <c r="N86" s="835"/>
      <c r="O86" s="835"/>
      <c r="P86" s="835"/>
      <c r="Q86" s="835"/>
      <c r="R86" s="835"/>
      <c r="S86" s="835"/>
      <c r="T86" s="835"/>
      <c r="U86" s="835"/>
      <c r="V86" s="835"/>
      <c r="W86" s="835"/>
      <c r="X86" s="835"/>
      <c r="Y86" s="835"/>
      <c r="Z86" s="835"/>
      <c r="AA86" s="835"/>
      <c r="AB86" s="835"/>
      <c r="AC86" s="835"/>
      <c r="AD86" s="835"/>
      <c r="AE86" s="835"/>
      <c r="AF86" s="835"/>
      <c r="AG86" s="835"/>
      <c r="AH86" s="835"/>
      <c r="AI86" s="835"/>
      <c r="AJ86" s="835"/>
      <c r="AK86" s="835"/>
      <c r="AL86" s="835"/>
      <c r="AM86" s="835"/>
      <c r="AN86" s="835"/>
      <c r="AO86" s="835"/>
      <c r="AP86" s="835"/>
      <c r="AQ86" s="835"/>
      <c r="AR86" s="835"/>
      <c r="AS86" s="835"/>
      <c r="AT86" s="835"/>
      <c r="AU86" s="835"/>
      <c r="AV86" s="835"/>
      <c r="AW86" s="835"/>
      <c r="AX86" s="835"/>
      <c r="AY86" s="835"/>
      <c r="AZ86" s="835"/>
      <c r="BA86" s="835"/>
      <c r="BB86" s="835"/>
      <c r="BC86" s="835"/>
      <c r="BD86" s="835"/>
      <c r="BE86" s="835"/>
      <c r="BF86" s="835"/>
      <c r="BG86" s="835"/>
      <c r="BH86" s="835"/>
    </row>
    <row r="87" spans="1:60" x14ac:dyDescent="0.25">
      <c r="A87" s="835"/>
      <c r="B87" s="835"/>
      <c r="C87" s="835"/>
      <c r="D87" s="835"/>
      <c r="E87" s="835"/>
      <c r="F87" s="835"/>
      <c r="G87" s="835"/>
      <c r="H87" s="835"/>
      <c r="I87" s="835"/>
      <c r="J87" s="835"/>
      <c r="K87" s="835"/>
      <c r="L87" s="835"/>
      <c r="M87" s="835"/>
      <c r="N87" s="835"/>
      <c r="O87" s="835"/>
      <c r="P87" s="835"/>
      <c r="Q87" s="835"/>
      <c r="R87" s="835"/>
      <c r="S87" s="835"/>
      <c r="T87" s="835"/>
      <c r="U87" s="835"/>
      <c r="V87" s="835"/>
      <c r="W87" s="835"/>
      <c r="X87" s="835"/>
      <c r="Y87" s="835"/>
      <c r="Z87" s="835"/>
      <c r="AA87" s="835"/>
      <c r="AB87" s="835"/>
      <c r="AC87" s="835"/>
      <c r="AD87" s="835"/>
      <c r="AE87" s="835"/>
      <c r="AF87" s="835"/>
      <c r="AG87" s="835"/>
      <c r="AH87" s="835"/>
      <c r="AI87" s="835"/>
      <c r="AJ87" s="835"/>
      <c r="AK87" s="835"/>
      <c r="AL87" s="835"/>
      <c r="AM87" s="835"/>
      <c r="AN87" s="835"/>
      <c r="AO87" s="835"/>
      <c r="AP87" s="835"/>
      <c r="AQ87" s="835"/>
      <c r="AR87" s="835"/>
      <c r="AS87" s="835"/>
      <c r="AT87" s="835"/>
      <c r="AU87" s="835"/>
      <c r="AV87" s="835"/>
      <c r="AW87" s="835"/>
      <c r="AX87" s="835"/>
      <c r="AY87" s="835"/>
      <c r="AZ87" s="835"/>
      <c r="BA87" s="835"/>
      <c r="BB87" s="835"/>
      <c r="BC87" s="835"/>
      <c r="BD87" s="835"/>
      <c r="BE87" s="835"/>
      <c r="BF87" s="835"/>
      <c r="BG87" s="835"/>
      <c r="BH87" s="835"/>
    </row>
    <row r="88" spans="1:60" x14ac:dyDescent="0.25">
      <c r="A88" s="835"/>
      <c r="B88" s="835"/>
      <c r="C88" s="835"/>
      <c r="D88" s="835"/>
      <c r="E88" s="835"/>
      <c r="F88" s="835"/>
      <c r="G88" s="835"/>
      <c r="H88" s="835"/>
      <c r="I88" s="835"/>
      <c r="J88" s="835"/>
      <c r="K88" s="835"/>
      <c r="L88" s="835"/>
      <c r="M88" s="835"/>
      <c r="N88" s="835"/>
      <c r="O88" s="835"/>
      <c r="P88" s="835"/>
      <c r="Q88" s="835"/>
      <c r="R88" s="835"/>
      <c r="S88" s="835"/>
      <c r="T88" s="835"/>
      <c r="U88" s="835"/>
      <c r="V88" s="835"/>
      <c r="W88" s="835"/>
      <c r="X88" s="835"/>
      <c r="Y88" s="835"/>
      <c r="Z88" s="835"/>
      <c r="AA88" s="835"/>
      <c r="AB88" s="835"/>
      <c r="AC88" s="835"/>
      <c r="AD88" s="835"/>
      <c r="AE88" s="835"/>
      <c r="AF88" s="835"/>
      <c r="AG88" s="835"/>
      <c r="AH88" s="835"/>
      <c r="AI88" s="835"/>
      <c r="AJ88" s="835"/>
      <c r="AK88" s="835"/>
      <c r="AL88" s="835"/>
      <c r="AM88" s="835"/>
      <c r="AN88" s="835"/>
      <c r="AO88" s="835"/>
      <c r="AP88" s="835"/>
      <c r="AQ88" s="835"/>
      <c r="AR88" s="835"/>
      <c r="AS88" s="835"/>
      <c r="AT88" s="835"/>
      <c r="AU88" s="835"/>
      <c r="AV88" s="835"/>
      <c r="AW88" s="835"/>
      <c r="AX88" s="835"/>
      <c r="AY88" s="835"/>
      <c r="AZ88" s="835"/>
      <c r="BA88" s="835"/>
      <c r="BB88" s="835"/>
      <c r="BC88" s="835"/>
      <c r="BD88" s="835"/>
      <c r="BE88" s="835"/>
      <c r="BF88" s="835"/>
      <c r="BG88" s="835"/>
      <c r="BH88" s="835"/>
    </row>
    <row r="89" spans="1:60" x14ac:dyDescent="0.25">
      <c r="A89" s="835"/>
      <c r="B89" s="835"/>
      <c r="C89" s="835"/>
      <c r="D89" s="835"/>
      <c r="E89" s="835"/>
      <c r="F89" s="835"/>
      <c r="G89" s="835"/>
      <c r="H89" s="835"/>
      <c r="I89" s="835"/>
      <c r="J89" s="835"/>
      <c r="K89" s="835"/>
      <c r="L89" s="835"/>
      <c r="M89" s="835"/>
      <c r="N89" s="835"/>
      <c r="O89" s="835"/>
      <c r="P89" s="835"/>
      <c r="Q89" s="835"/>
      <c r="R89" s="835"/>
      <c r="S89" s="835"/>
      <c r="T89" s="835"/>
      <c r="U89" s="835"/>
      <c r="V89" s="835"/>
      <c r="W89" s="835"/>
      <c r="X89" s="835"/>
      <c r="Y89" s="835"/>
      <c r="Z89" s="835"/>
      <c r="AA89" s="835"/>
      <c r="AB89" s="835"/>
      <c r="AC89" s="835"/>
      <c r="AD89" s="835"/>
      <c r="AE89" s="835"/>
      <c r="AF89" s="835"/>
      <c r="AG89" s="835"/>
      <c r="AH89" s="835"/>
      <c r="AI89" s="835"/>
      <c r="AJ89" s="835"/>
      <c r="AK89" s="835"/>
      <c r="AL89" s="835"/>
      <c r="AM89" s="835"/>
      <c r="AN89" s="835"/>
      <c r="AO89" s="835"/>
      <c r="AP89" s="835"/>
      <c r="AQ89" s="835"/>
      <c r="AR89" s="835"/>
      <c r="AS89" s="835"/>
      <c r="AT89" s="835"/>
      <c r="AU89" s="835"/>
      <c r="AV89" s="835"/>
      <c r="AW89" s="835"/>
      <c r="AX89" s="835"/>
      <c r="AY89" s="835"/>
      <c r="AZ89" s="835"/>
      <c r="BA89" s="835"/>
      <c r="BB89" s="835"/>
      <c r="BC89" s="835"/>
      <c r="BD89" s="835"/>
      <c r="BE89" s="835"/>
      <c r="BF89" s="835"/>
      <c r="BG89" s="835"/>
      <c r="BH89" s="835"/>
    </row>
    <row r="90" spans="1:60" x14ac:dyDescent="0.25">
      <c r="A90" s="835"/>
      <c r="B90" s="835"/>
      <c r="C90" s="835"/>
      <c r="D90" s="835"/>
      <c r="E90" s="835"/>
      <c r="F90" s="835"/>
      <c r="G90" s="835"/>
      <c r="H90" s="835"/>
      <c r="I90" s="835"/>
      <c r="J90" s="835"/>
      <c r="K90" s="835"/>
      <c r="L90" s="835"/>
      <c r="M90" s="835"/>
      <c r="N90" s="835"/>
      <c r="O90" s="835"/>
      <c r="P90" s="835"/>
      <c r="Q90" s="835"/>
      <c r="R90" s="835"/>
      <c r="S90" s="835"/>
      <c r="T90" s="835"/>
      <c r="U90" s="835"/>
      <c r="V90" s="835"/>
      <c r="W90" s="835"/>
      <c r="X90" s="835"/>
      <c r="Y90" s="835"/>
      <c r="Z90" s="835"/>
      <c r="AA90" s="835"/>
      <c r="AB90" s="835"/>
      <c r="AC90" s="835"/>
      <c r="AD90" s="835"/>
      <c r="AE90" s="835"/>
      <c r="AF90" s="835"/>
      <c r="AG90" s="835"/>
      <c r="AH90" s="835"/>
      <c r="AI90" s="835"/>
      <c r="AJ90" s="835"/>
      <c r="AK90" s="835"/>
      <c r="AL90" s="835"/>
      <c r="AM90" s="835"/>
      <c r="AN90" s="835"/>
      <c r="AO90" s="835"/>
      <c r="AP90" s="835"/>
      <c r="AQ90" s="835"/>
      <c r="AR90" s="835"/>
      <c r="AS90" s="835"/>
      <c r="AT90" s="835"/>
      <c r="AU90" s="835"/>
      <c r="AV90" s="835"/>
      <c r="AW90" s="835"/>
      <c r="AX90" s="835"/>
      <c r="AY90" s="835"/>
      <c r="AZ90" s="835"/>
      <c r="BA90" s="835"/>
      <c r="BB90" s="835"/>
      <c r="BC90" s="835"/>
      <c r="BD90" s="835"/>
      <c r="BE90" s="835"/>
      <c r="BF90" s="835"/>
      <c r="BG90" s="835"/>
      <c r="BH90" s="835"/>
    </row>
    <row r="91" spans="1:60" x14ac:dyDescent="0.25">
      <c r="A91" s="835"/>
      <c r="B91" s="835"/>
      <c r="C91" s="835"/>
      <c r="D91" s="835"/>
      <c r="E91" s="835"/>
      <c r="F91" s="835"/>
      <c r="G91" s="835"/>
      <c r="H91" s="835"/>
      <c r="I91" s="835"/>
      <c r="J91" s="835"/>
      <c r="K91" s="835"/>
      <c r="L91" s="835"/>
      <c r="M91" s="835"/>
      <c r="N91" s="835"/>
      <c r="O91" s="835"/>
      <c r="P91" s="835"/>
      <c r="Q91" s="835"/>
      <c r="R91" s="835"/>
      <c r="S91" s="835"/>
      <c r="T91" s="835"/>
      <c r="U91" s="835"/>
      <c r="V91" s="835"/>
      <c r="W91" s="835"/>
      <c r="X91" s="835"/>
      <c r="Y91" s="835"/>
      <c r="Z91" s="835"/>
      <c r="AA91" s="835"/>
      <c r="AB91" s="835"/>
      <c r="AC91" s="835"/>
      <c r="AD91" s="835"/>
      <c r="AE91" s="835"/>
      <c r="AF91" s="835"/>
      <c r="AG91" s="835"/>
      <c r="AH91" s="835"/>
      <c r="AI91" s="835"/>
      <c r="AJ91" s="835"/>
      <c r="AK91" s="835"/>
      <c r="AL91" s="835"/>
      <c r="AM91" s="835"/>
      <c r="AN91" s="835"/>
      <c r="AO91" s="835"/>
      <c r="AP91" s="835"/>
      <c r="AQ91" s="835"/>
      <c r="AR91" s="835"/>
      <c r="AS91" s="835"/>
      <c r="AT91" s="835"/>
      <c r="AU91" s="835"/>
      <c r="AV91" s="835"/>
      <c r="AW91" s="835"/>
      <c r="AX91" s="835"/>
      <c r="AY91" s="835"/>
      <c r="AZ91" s="835"/>
      <c r="BA91" s="835"/>
      <c r="BB91" s="835"/>
      <c r="BC91" s="835"/>
      <c r="BD91" s="835"/>
      <c r="BE91" s="835"/>
      <c r="BF91" s="835"/>
      <c r="BG91" s="835"/>
      <c r="BH91" s="835"/>
    </row>
    <row r="92" spans="1:60" x14ac:dyDescent="0.25">
      <c r="A92" s="835"/>
      <c r="B92" s="835"/>
      <c r="C92" s="835"/>
      <c r="D92" s="835"/>
      <c r="E92" s="835"/>
      <c r="F92" s="835"/>
      <c r="G92" s="835"/>
      <c r="H92" s="835"/>
      <c r="I92" s="835"/>
      <c r="J92" s="835"/>
      <c r="K92" s="835"/>
      <c r="L92" s="835"/>
      <c r="M92" s="835"/>
      <c r="N92" s="835"/>
      <c r="O92" s="835"/>
      <c r="P92" s="835"/>
      <c r="Q92" s="835"/>
      <c r="R92" s="835"/>
      <c r="S92" s="835"/>
      <c r="T92" s="835"/>
      <c r="U92" s="835"/>
      <c r="V92" s="835"/>
      <c r="W92" s="835"/>
      <c r="X92" s="835"/>
      <c r="Y92" s="835"/>
      <c r="Z92" s="835"/>
      <c r="AA92" s="835"/>
      <c r="AB92" s="835"/>
      <c r="AC92" s="835"/>
      <c r="AD92" s="835"/>
      <c r="AE92" s="835"/>
      <c r="AF92" s="835"/>
      <c r="AG92" s="835"/>
      <c r="AH92" s="835"/>
      <c r="AI92" s="835"/>
      <c r="AJ92" s="835"/>
      <c r="AK92" s="835"/>
      <c r="AL92" s="835"/>
      <c r="AM92" s="835"/>
      <c r="AN92" s="835"/>
      <c r="AO92" s="835"/>
      <c r="AP92" s="835"/>
      <c r="AQ92" s="835"/>
      <c r="AR92" s="835"/>
      <c r="AS92" s="835"/>
      <c r="AT92" s="835"/>
      <c r="AU92" s="835"/>
      <c r="AV92" s="835"/>
      <c r="AW92" s="835"/>
      <c r="AX92" s="835"/>
      <c r="AY92" s="835"/>
      <c r="AZ92" s="835"/>
      <c r="BA92" s="835"/>
      <c r="BB92" s="835"/>
      <c r="BC92" s="835"/>
      <c r="BD92" s="835"/>
      <c r="BE92" s="835"/>
      <c r="BF92" s="835"/>
      <c r="BG92" s="835"/>
      <c r="BH92" s="835"/>
    </row>
    <row r="93" spans="1:60" x14ac:dyDescent="0.25">
      <c r="A93" s="835"/>
      <c r="B93" s="835"/>
      <c r="C93" s="835"/>
      <c r="D93" s="835"/>
      <c r="E93" s="835"/>
      <c r="F93" s="835"/>
      <c r="G93" s="835"/>
      <c r="H93" s="835"/>
      <c r="I93" s="835"/>
      <c r="J93" s="835"/>
      <c r="K93" s="835"/>
      <c r="L93" s="835"/>
      <c r="M93" s="835"/>
      <c r="N93" s="835"/>
      <c r="O93" s="835"/>
      <c r="P93" s="835"/>
      <c r="Q93" s="835"/>
      <c r="R93" s="835"/>
      <c r="S93" s="835"/>
      <c r="T93" s="835"/>
      <c r="U93" s="835"/>
      <c r="V93" s="835"/>
      <c r="W93" s="835"/>
      <c r="X93" s="835"/>
      <c r="Y93" s="835"/>
      <c r="Z93" s="835"/>
      <c r="AA93" s="835"/>
      <c r="AB93" s="835"/>
      <c r="AC93" s="835"/>
      <c r="AD93" s="835"/>
      <c r="AE93" s="835"/>
      <c r="AF93" s="835"/>
      <c r="AG93" s="835"/>
      <c r="AH93" s="835"/>
      <c r="AI93" s="835"/>
      <c r="AJ93" s="835"/>
      <c r="AK93" s="835"/>
      <c r="AL93" s="835"/>
      <c r="AM93" s="835"/>
      <c r="AN93" s="835"/>
      <c r="AO93" s="835"/>
      <c r="AP93" s="835"/>
      <c r="AQ93" s="835"/>
      <c r="AR93" s="835"/>
      <c r="AS93" s="835"/>
      <c r="AT93" s="835"/>
      <c r="AU93" s="835"/>
      <c r="AV93" s="835"/>
      <c r="AW93" s="835"/>
      <c r="AX93" s="835"/>
      <c r="AY93" s="835"/>
      <c r="AZ93" s="835"/>
      <c r="BA93" s="835"/>
      <c r="BB93" s="835"/>
      <c r="BC93" s="835"/>
      <c r="BD93" s="835"/>
      <c r="BE93" s="835"/>
      <c r="BF93" s="835"/>
      <c r="BG93" s="835"/>
      <c r="BH93" s="835"/>
    </row>
    <row r="94" spans="1:60" x14ac:dyDescent="0.25">
      <c r="A94" s="835"/>
      <c r="B94" s="835"/>
      <c r="C94" s="835"/>
      <c r="D94" s="835"/>
      <c r="E94" s="835"/>
      <c r="F94" s="835"/>
      <c r="G94" s="835"/>
      <c r="H94" s="835"/>
      <c r="I94" s="835"/>
      <c r="J94" s="835"/>
      <c r="K94" s="835"/>
      <c r="L94" s="835"/>
      <c r="M94" s="835"/>
      <c r="N94" s="835"/>
      <c r="O94" s="835"/>
      <c r="P94" s="835"/>
      <c r="Q94" s="835"/>
      <c r="R94" s="835"/>
      <c r="S94" s="835"/>
      <c r="T94" s="835"/>
      <c r="U94" s="835"/>
      <c r="V94" s="835"/>
      <c r="W94" s="835"/>
      <c r="X94" s="835"/>
      <c r="Y94" s="835"/>
      <c r="Z94" s="835"/>
      <c r="AA94" s="835"/>
      <c r="AB94" s="835"/>
      <c r="AC94" s="835"/>
      <c r="AD94" s="835"/>
      <c r="AE94" s="835"/>
      <c r="AF94" s="835"/>
      <c r="AG94" s="835"/>
      <c r="AH94" s="835"/>
      <c r="AI94" s="835"/>
      <c r="AJ94" s="835"/>
      <c r="AK94" s="835"/>
      <c r="AL94" s="835"/>
      <c r="AM94" s="835"/>
      <c r="AN94" s="835"/>
      <c r="AO94" s="835"/>
      <c r="AP94" s="835"/>
      <c r="AQ94" s="835"/>
      <c r="AR94" s="835"/>
      <c r="AS94" s="835"/>
      <c r="AT94" s="835"/>
      <c r="AU94" s="835"/>
      <c r="AV94" s="835"/>
      <c r="AW94" s="835"/>
      <c r="AX94" s="835"/>
      <c r="AY94" s="835"/>
      <c r="AZ94" s="835"/>
      <c r="BA94" s="835"/>
      <c r="BB94" s="835"/>
      <c r="BC94" s="835"/>
      <c r="BD94" s="835"/>
      <c r="BE94" s="835"/>
      <c r="BF94" s="835"/>
      <c r="BG94" s="835"/>
      <c r="BH94" s="835"/>
    </row>
    <row r="95" spans="1:60" x14ac:dyDescent="0.25">
      <c r="A95" s="835"/>
      <c r="B95" s="835"/>
      <c r="C95" s="835"/>
      <c r="D95" s="835"/>
      <c r="E95" s="835"/>
      <c r="F95" s="835"/>
      <c r="G95" s="835"/>
      <c r="H95" s="835"/>
      <c r="I95" s="835"/>
      <c r="J95" s="835"/>
      <c r="K95" s="835"/>
      <c r="L95" s="835"/>
      <c r="M95" s="835"/>
      <c r="N95" s="835"/>
      <c r="O95" s="835"/>
      <c r="P95" s="835"/>
      <c r="Q95" s="835"/>
      <c r="R95" s="835"/>
      <c r="S95" s="835"/>
      <c r="T95" s="835"/>
      <c r="U95" s="835"/>
      <c r="V95" s="835"/>
      <c r="W95" s="835"/>
      <c r="X95" s="835"/>
      <c r="Y95" s="835"/>
      <c r="Z95" s="835"/>
      <c r="AA95" s="835"/>
      <c r="AB95" s="835"/>
      <c r="AC95" s="835"/>
      <c r="AD95" s="835"/>
      <c r="AE95" s="835"/>
      <c r="AF95" s="835"/>
      <c r="AG95" s="835"/>
      <c r="AH95" s="835"/>
      <c r="AI95" s="835"/>
      <c r="AJ95" s="835"/>
      <c r="AK95" s="835"/>
      <c r="AL95" s="835"/>
      <c r="AM95" s="835"/>
      <c r="AN95" s="835"/>
      <c r="AO95" s="835"/>
      <c r="AP95" s="835"/>
      <c r="AQ95" s="835"/>
      <c r="AR95" s="835"/>
      <c r="AS95" s="835"/>
      <c r="AT95" s="835"/>
      <c r="AU95" s="835"/>
      <c r="AV95" s="835"/>
      <c r="AW95" s="835"/>
      <c r="AX95" s="835"/>
      <c r="AY95" s="835"/>
      <c r="AZ95" s="835"/>
      <c r="BA95" s="835"/>
      <c r="BB95" s="835"/>
      <c r="BC95" s="835"/>
      <c r="BD95" s="835"/>
      <c r="BE95" s="835"/>
      <c r="BF95" s="835"/>
      <c r="BG95" s="835"/>
      <c r="BH95" s="835"/>
    </row>
    <row r="96" spans="1:60" x14ac:dyDescent="0.25">
      <c r="A96" s="835"/>
      <c r="B96" s="835"/>
      <c r="C96" s="835"/>
      <c r="D96" s="835"/>
      <c r="E96" s="835"/>
      <c r="F96" s="835"/>
      <c r="G96" s="835"/>
      <c r="H96" s="835"/>
      <c r="I96" s="835"/>
      <c r="J96" s="835"/>
      <c r="K96" s="835"/>
      <c r="L96" s="835"/>
      <c r="M96" s="835"/>
      <c r="N96" s="835"/>
      <c r="O96" s="835"/>
      <c r="P96" s="835"/>
      <c r="Q96" s="835"/>
      <c r="R96" s="835"/>
      <c r="S96" s="835"/>
      <c r="T96" s="835"/>
      <c r="U96" s="835"/>
      <c r="V96" s="835"/>
      <c r="W96" s="835"/>
      <c r="X96" s="835"/>
      <c r="Y96" s="835"/>
      <c r="Z96" s="835"/>
      <c r="AA96" s="835"/>
      <c r="AB96" s="835"/>
      <c r="AC96" s="835"/>
      <c r="AD96" s="835"/>
      <c r="AE96" s="835"/>
      <c r="AF96" s="835"/>
      <c r="AG96" s="835"/>
      <c r="AH96" s="835"/>
      <c r="AI96" s="835"/>
      <c r="AJ96" s="835"/>
      <c r="AK96" s="835"/>
      <c r="AL96" s="835"/>
      <c r="AM96" s="835"/>
      <c r="AN96" s="835"/>
      <c r="AO96" s="835"/>
      <c r="AP96" s="835"/>
      <c r="AQ96" s="835"/>
      <c r="AR96" s="835"/>
      <c r="AS96" s="835"/>
      <c r="AT96" s="835"/>
      <c r="AU96" s="835"/>
      <c r="AV96" s="835"/>
      <c r="AW96" s="835"/>
      <c r="AX96" s="835"/>
      <c r="AY96" s="835"/>
      <c r="AZ96" s="835"/>
      <c r="BA96" s="835"/>
      <c r="BB96" s="835"/>
      <c r="BC96" s="835"/>
      <c r="BD96" s="835"/>
      <c r="BE96" s="835"/>
      <c r="BF96" s="835"/>
      <c r="BG96" s="835"/>
      <c r="BH96" s="835"/>
    </row>
    <row r="97" spans="1:60" x14ac:dyDescent="0.25">
      <c r="A97" s="835"/>
      <c r="B97" s="835"/>
      <c r="C97" s="835"/>
      <c r="D97" s="835"/>
      <c r="E97" s="835"/>
      <c r="F97" s="835"/>
      <c r="G97" s="835"/>
      <c r="H97" s="835"/>
      <c r="I97" s="835"/>
      <c r="J97" s="835"/>
      <c r="K97" s="835"/>
      <c r="L97" s="835"/>
      <c r="M97" s="835"/>
      <c r="N97" s="835"/>
      <c r="O97" s="835"/>
      <c r="P97" s="835"/>
      <c r="Q97" s="835"/>
      <c r="R97" s="835"/>
      <c r="S97" s="835"/>
      <c r="T97" s="835"/>
      <c r="U97" s="835"/>
      <c r="V97" s="835"/>
      <c r="W97" s="835"/>
      <c r="X97" s="835"/>
      <c r="Y97" s="835"/>
      <c r="Z97" s="835"/>
      <c r="AA97" s="835"/>
      <c r="AB97" s="835"/>
      <c r="AC97" s="835"/>
      <c r="AD97" s="835"/>
      <c r="AE97" s="835"/>
      <c r="AF97" s="835"/>
      <c r="AG97" s="835"/>
      <c r="AH97" s="835"/>
      <c r="AI97" s="835"/>
      <c r="AJ97" s="835"/>
      <c r="AK97" s="835"/>
      <c r="AL97" s="835"/>
      <c r="AM97" s="835"/>
      <c r="AN97" s="835"/>
      <c r="AO97" s="835"/>
      <c r="AP97" s="835"/>
      <c r="AQ97" s="835"/>
      <c r="AR97" s="835"/>
      <c r="AS97" s="835"/>
      <c r="AT97" s="835"/>
      <c r="AU97" s="835"/>
      <c r="AV97" s="835"/>
      <c r="AW97" s="835"/>
      <c r="AX97" s="835"/>
      <c r="AY97" s="835"/>
      <c r="AZ97" s="835"/>
      <c r="BA97" s="835"/>
      <c r="BB97" s="835"/>
      <c r="BC97" s="835"/>
      <c r="BD97" s="835"/>
      <c r="BE97" s="835"/>
      <c r="BF97" s="835"/>
      <c r="BG97" s="835"/>
      <c r="BH97" s="835"/>
    </row>
    <row r="98" spans="1:60" x14ac:dyDescent="0.25">
      <c r="A98" s="835"/>
      <c r="B98" s="835"/>
      <c r="C98" s="835"/>
      <c r="D98" s="835"/>
      <c r="E98" s="835"/>
      <c r="F98" s="835"/>
      <c r="G98" s="835"/>
      <c r="H98" s="835"/>
      <c r="I98" s="835"/>
      <c r="J98" s="835"/>
      <c r="K98" s="835"/>
      <c r="L98" s="835"/>
      <c r="M98" s="835"/>
      <c r="N98" s="835"/>
      <c r="O98" s="835"/>
      <c r="P98" s="835"/>
      <c r="Q98" s="835"/>
      <c r="R98" s="835"/>
      <c r="S98" s="835"/>
      <c r="T98" s="835"/>
      <c r="U98" s="835"/>
      <c r="V98" s="835"/>
      <c r="W98" s="835"/>
      <c r="X98" s="835"/>
      <c r="Y98" s="835"/>
      <c r="Z98" s="835"/>
      <c r="AA98" s="835"/>
      <c r="AB98" s="835"/>
      <c r="AC98" s="835"/>
      <c r="AD98" s="835"/>
      <c r="AE98" s="835"/>
      <c r="AF98" s="835"/>
      <c r="AG98" s="835"/>
      <c r="AH98" s="835"/>
      <c r="AI98" s="835"/>
      <c r="AJ98" s="835"/>
      <c r="AK98" s="835"/>
      <c r="AL98" s="835"/>
      <c r="AM98" s="835"/>
      <c r="AN98" s="835"/>
      <c r="AO98" s="835"/>
      <c r="AP98" s="835"/>
      <c r="AQ98" s="835"/>
      <c r="AR98" s="835"/>
      <c r="AS98" s="835"/>
      <c r="AT98" s="835"/>
      <c r="AU98" s="835"/>
      <c r="AV98" s="835"/>
      <c r="AW98" s="835"/>
      <c r="AX98" s="835"/>
      <c r="AY98" s="835"/>
      <c r="AZ98" s="835"/>
      <c r="BA98" s="835"/>
      <c r="BB98" s="835"/>
      <c r="BC98" s="835"/>
      <c r="BD98" s="835"/>
      <c r="BE98" s="835"/>
      <c r="BF98" s="835"/>
      <c r="BG98" s="835"/>
      <c r="BH98" s="835"/>
    </row>
    <row r="99" spans="1:60" x14ac:dyDescent="0.25">
      <c r="A99" s="835"/>
      <c r="B99" s="835"/>
      <c r="C99" s="835"/>
      <c r="D99" s="835"/>
      <c r="E99" s="835"/>
      <c r="F99" s="835"/>
      <c r="G99" s="835"/>
      <c r="H99" s="835"/>
      <c r="I99" s="835"/>
      <c r="J99" s="835"/>
      <c r="K99" s="835"/>
      <c r="L99" s="835"/>
      <c r="M99" s="835"/>
      <c r="N99" s="835"/>
      <c r="O99" s="835"/>
      <c r="P99" s="835"/>
      <c r="Q99" s="835"/>
      <c r="R99" s="835"/>
      <c r="S99" s="835"/>
      <c r="T99" s="835"/>
      <c r="U99" s="835"/>
      <c r="V99" s="835"/>
      <c r="W99" s="835"/>
      <c r="X99" s="835"/>
      <c r="Y99" s="835"/>
      <c r="Z99" s="835"/>
      <c r="AA99" s="835"/>
      <c r="AB99" s="835"/>
      <c r="AC99" s="835"/>
      <c r="AD99" s="835"/>
      <c r="AE99" s="835"/>
      <c r="AF99" s="835"/>
      <c r="AG99" s="835"/>
      <c r="AH99" s="835"/>
      <c r="AI99" s="835"/>
      <c r="AJ99" s="835"/>
      <c r="AK99" s="835"/>
      <c r="AL99" s="835"/>
      <c r="AM99" s="835"/>
      <c r="AN99" s="835"/>
      <c r="AO99" s="835"/>
      <c r="AP99" s="835"/>
      <c r="AQ99" s="835"/>
      <c r="AR99" s="835"/>
      <c r="AS99" s="835"/>
      <c r="AT99" s="835"/>
      <c r="AU99" s="835"/>
      <c r="AV99" s="835"/>
      <c r="AW99" s="835"/>
      <c r="AX99" s="835"/>
      <c r="AY99" s="835"/>
      <c r="AZ99" s="835"/>
      <c r="BA99" s="835"/>
      <c r="BB99" s="835"/>
      <c r="BC99" s="835"/>
      <c r="BD99" s="835"/>
      <c r="BE99" s="835"/>
      <c r="BF99" s="835"/>
      <c r="BG99" s="835"/>
      <c r="BH99" s="835"/>
    </row>
    <row r="100" spans="1:60" x14ac:dyDescent="0.25">
      <c r="A100" s="835"/>
      <c r="B100" s="835"/>
      <c r="C100" s="835"/>
      <c r="D100" s="835"/>
      <c r="E100" s="835"/>
      <c r="F100" s="835"/>
      <c r="G100" s="835"/>
      <c r="H100" s="835"/>
      <c r="I100" s="835"/>
      <c r="J100" s="835"/>
      <c r="K100" s="835"/>
      <c r="L100" s="835"/>
      <c r="M100" s="835"/>
      <c r="N100" s="835"/>
      <c r="O100" s="835"/>
      <c r="P100" s="835"/>
      <c r="Q100" s="835"/>
      <c r="R100" s="835"/>
      <c r="S100" s="835"/>
      <c r="T100" s="835"/>
      <c r="U100" s="835"/>
      <c r="V100" s="835"/>
      <c r="W100" s="835"/>
      <c r="X100" s="835"/>
      <c r="Y100" s="835"/>
      <c r="Z100" s="835"/>
      <c r="AA100" s="835"/>
      <c r="AB100" s="835"/>
      <c r="AC100" s="835"/>
      <c r="AD100" s="835"/>
      <c r="AE100" s="835"/>
      <c r="AF100" s="835"/>
      <c r="AG100" s="835"/>
      <c r="AH100" s="835"/>
      <c r="AI100" s="835"/>
      <c r="AJ100" s="835"/>
      <c r="AK100" s="835"/>
      <c r="AL100" s="835"/>
      <c r="AM100" s="835"/>
      <c r="AN100" s="835"/>
      <c r="AO100" s="835"/>
      <c r="AP100" s="835"/>
      <c r="AQ100" s="835"/>
      <c r="AR100" s="835"/>
      <c r="AS100" s="835"/>
      <c r="AT100" s="835"/>
      <c r="AU100" s="835"/>
      <c r="AV100" s="835"/>
      <c r="AW100" s="835"/>
      <c r="AX100" s="835"/>
      <c r="AY100" s="835"/>
      <c r="AZ100" s="835"/>
      <c r="BA100" s="835"/>
      <c r="BB100" s="835"/>
      <c r="BC100" s="835"/>
      <c r="BD100" s="835"/>
      <c r="BE100" s="835"/>
      <c r="BF100" s="835"/>
      <c r="BG100" s="835"/>
      <c r="BH100" s="835"/>
    </row>
    <row r="101" spans="1:60" x14ac:dyDescent="0.25">
      <c r="A101" s="835"/>
      <c r="B101" s="835"/>
      <c r="C101" s="835"/>
      <c r="D101" s="835"/>
      <c r="E101" s="835"/>
      <c r="F101" s="835"/>
      <c r="G101" s="835"/>
      <c r="H101" s="835"/>
      <c r="I101" s="835"/>
      <c r="J101" s="835"/>
      <c r="K101" s="835"/>
      <c r="L101" s="835"/>
      <c r="M101" s="835"/>
      <c r="N101" s="835"/>
      <c r="O101" s="835"/>
      <c r="P101" s="835"/>
      <c r="Q101" s="835"/>
      <c r="R101" s="835"/>
      <c r="S101" s="835"/>
      <c r="T101" s="835"/>
      <c r="U101" s="835"/>
      <c r="V101" s="835"/>
      <c r="W101" s="835"/>
      <c r="X101" s="835"/>
      <c r="Y101" s="835"/>
      <c r="Z101" s="835"/>
      <c r="AA101" s="835"/>
      <c r="AB101" s="835"/>
      <c r="AC101" s="835"/>
      <c r="AD101" s="835"/>
      <c r="AE101" s="835"/>
      <c r="AF101" s="835"/>
      <c r="AG101" s="835"/>
      <c r="AH101" s="835"/>
      <c r="AI101" s="835"/>
      <c r="AJ101" s="835"/>
      <c r="AK101" s="835"/>
      <c r="AL101" s="835"/>
      <c r="AM101" s="835"/>
      <c r="AN101" s="835"/>
      <c r="AO101" s="835"/>
      <c r="AP101" s="835"/>
      <c r="AQ101" s="835"/>
      <c r="AR101" s="835"/>
      <c r="AS101" s="835"/>
      <c r="AT101" s="835"/>
      <c r="AU101" s="835"/>
      <c r="AV101" s="835"/>
      <c r="AW101" s="835"/>
      <c r="AX101" s="835"/>
      <c r="AY101" s="835"/>
      <c r="AZ101" s="835"/>
      <c r="BA101" s="835"/>
      <c r="BB101" s="835"/>
      <c r="BC101" s="835"/>
      <c r="BD101" s="835"/>
      <c r="BE101" s="835"/>
      <c r="BF101" s="835"/>
      <c r="BG101" s="835"/>
      <c r="BH101" s="835"/>
    </row>
    <row r="102" spans="1:60" x14ac:dyDescent="0.25">
      <c r="A102" s="835"/>
      <c r="B102" s="835"/>
      <c r="C102" s="835"/>
      <c r="D102" s="835"/>
      <c r="E102" s="835"/>
      <c r="F102" s="835"/>
      <c r="G102" s="835"/>
      <c r="H102" s="835"/>
      <c r="I102" s="835"/>
      <c r="J102" s="835"/>
      <c r="K102" s="835"/>
      <c r="L102" s="835"/>
      <c r="M102" s="835"/>
      <c r="N102" s="835"/>
      <c r="O102" s="835"/>
      <c r="P102" s="835"/>
      <c r="Q102" s="835"/>
      <c r="R102" s="835"/>
      <c r="S102" s="835"/>
      <c r="T102" s="835"/>
      <c r="U102" s="835"/>
      <c r="V102" s="835"/>
      <c r="W102" s="835"/>
      <c r="X102" s="835"/>
      <c r="Y102" s="835"/>
      <c r="Z102" s="835"/>
      <c r="AA102" s="835"/>
      <c r="AB102" s="835"/>
      <c r="AC102" s="835"/>
      <c r="AD102" s="835"/>
      <c r="AE102" s="835"/>
      <c r="AF102" s="835"/>
      <c r="AG102" s="835"/>
      <c r="AH102" s="835"/>
      <c r="AI102" s="835"/>
      <c r="AJ102" s="835"/>
      <c r="AK102" s="835"/>
      <c r="AL102" s="835"/>
      <c r="AM102" s="835"/>
      <c r="AN102" s="835"/>
      <c r="AO102" s="835"/>
      <c r="AP102" s="835"/>
      <c r="AQ102" s="835"/>
      <c r="AR102" s="835"/>
      <c r="AS102" s="835"/>
      <c r="AT102" s="835"/>
      <c r="AU102" s="835"/>
      <c r="AV102" s="835"/>
      <c r="AW102" s="835"/>
      <c r="AX102" s="835"/>
      <c r="AY102" s="835"/>
      <c r="AZ102" s="835"/>
      <c r="BA102" s="835"/>
      <c r="BB102" s="835"/>
      <c r="BC102" s="835"/>
      <c r="BD102" s="835"/>
      <c r="BE102" s="835"/>
      <c r="BF102" s="835"/>
      <c r="BG102" s="835"/>
      <c r="BH102" s="835"/>
    </row>
    <row r="103" spans="1:60" x14ac:dyDescent="0.25">
      <c r="A103" s="835"/>
      <c r="B103" s="835"/>
      <c r="C103" s="835"/>
      <c r="D103" s="835"/>
      <c r="E103" s="835"/>
      <c r="F103" s="835"/>
      <c r="G103" s="835"/>
      <c r="H103" s="835"/>
      <c r="I103" s="835"/>
      <c r="J103" s="835"/>
      <c r="K103" s="835"/>
      <c r="L103" s="835"/>
      <c r="M103" s="835"/>
      <c r="N103" s="835"/>
      <c r="O103" s="835"/>
      <c r="P103" s="835"/>
      <c r="Q103" s="835"/>
      <c r="R103" s="835"/>
      <c r="S103" s="835"/>
      <c r="T103" s="835"/>
      <c r="U103" s="835"/>
      <c r="V103" s="835"/>
      <c r="W103" s="835"/>
      <c r="X103" s="835"/>
      <c r="Y103" s="835"/>
      <c r="Z103" s="835"/>
      <c r="AA103" s="835"/>
      <c r="AB103" s="835"/>
      <c r="AC103" s="835"/>
      <c r="AD103" s="835"/>
      <c r="AE103" s="835"/>
      <c r="AF103" s="835"/>
      <c r="AG103" s="835"/>
      <c r="AH103" s="835"/>
      <c r="AI103" s="835"/>
      <c r="AJ103" s="835"/>
      <c r="AK103" s="835"/>
      <c r="AL103" s="835"/>
      <c r="AM103" s="835"/>
      <c r="AN103" s="835"/>
      <c r="AO103" s="835"/>
      <c r="AP103" s="835"/>
      <c r="AQ103" s="835"/>
      <c r="AR103" s="835"/>
      <c r="AS103" s="835"/>
      <c r="AT103" s="835"/>
      <c r="AU103" s="835"/>
      <c r="AV103" s="835"/>
      <c r="AW103" s="835"/>
      <c r="AX103" s="835"/>
      <c r="AY103" s="835"/>
      <c r="AZ103" s="835"/>
      <c r="BA103" s="835"/>
      <c r="BB103" s="835"/>
      <c r="BC103" s="835"/>
      <c r="BD103" s="835"/>
      <c r="BE103" s="835"/>
      <c r="BF103" s="835"/>
      <c r="BG103" s="835"/>
      <c r="BH103" s="835"/>
    </row>
    <row r="104" spans="1:60" x14ac:dyDescent="0.25">
      <c r="A104" s="835"/>
      <c r="B104" s="835"/>
      <c r="C104" s="835"/>
      <c r="D104" s="835"/>
      <c r="E104" s="835"/>
      <c r="F104" s="835"/>
      <c r="G104" s="835"/>
      <c r="H104" s="835"/>
      <c r="I104" s="835"/>
      <c r="J104" s="835"/>
      <c r="K104" s="835"/>
      <c r="L104" s="835"/>
      <c r="M104" s="835"/>
      <c r="N104" s="835"/>
      <c r="O104" s="835"/>
      <c r="P104" s="835"/>
      <c r="Q104" s="835"/>
      <c r="R104" s="835"/>
      <c r="S104" s="835"/>
      <c r="T104" s="835"/>
      <c r="U104" s="835"/>
      <c r="V104" s="835"/>
      <c r="W104" s="835"/>
      <c r="X104" s="835"/>
      <c r="Y104" s="835"/>
      <c r="Z104" s="835"/>
      <c r="AA104" s="835"/>
      <c r="AB104" s="835"/>
      <c r="AC104" s="835"/>
      <c r="AD104" s="835"/>
      <c r="AE104" s="835"/>
      <c r="AF104" s="835"/>
      <c r="AG104" s="835"/>
      <c r="AH104" s="835"/>
      <c r="AI104" s="835"/>
      <c r="AJ104" s="835"/>
      <c r="AK104" s="835"/>
      <c r="AL104" s="835"/>
      <c r="AM104" s="835"/>
      <c r="AN104" s="835"/>
      <c r="AO104" s="835"/>
      <c r="AP104" s="835"/>
      <c r="AQ104" s="835"/>
      <c r="AR104" s="835"/>
      <c r="AS104" s="835"/>
      <c r="AT104" s="835"/>
      <c r="AU104" s="835"/>
      <c r="AV104" s="835"/>
      <c r="AW104" s="835"/>
      <c r="AX104" s="835"/>
      <c r="AY104" s="835"/>
      <c r="AZ104" s="835"/>
      <c r="BA104" s="835"/>
      <c r="BB104" s="835"/>
      <c r="BC104" s="835"/>
      <c r="BD104" s="835"/>
      <c r="BE104" s="835"/>
      <c r="BF104" s="835"/>
      <c r="BG104" s="835"/>
      <c r="BH104" s="835"/>
    </row>
    <row r="105" spans="1:60" x14ac:dyDescent="0.25">
      <c r="A105" s="835"/>
      <c r="B105" s="835"/>
      <c r="C105" s="835"/>
      <c r="D105" s="835"/>
      <c r="E105" s="835"/>
      <c r="F105" s="835"/>
      <c r="G105" s="835"/>
      <c r="H105" s="835"/>
      <c r="I105" s="835"/>
      <c r="J105" s="835"/>
      <c r="K105" s="835"/>
      <c r="L105" s="835"/>
      <c r="M105" s="835"/>
      <c r="N105" s="835"/>
      <c r="O105" s="835"/>
      <c r="P105" s="835"/>
      <c r="Q105" s="835"/>
      <c r="R105" s="835"/>
      <c r="S105" s="835"/>
      <c r="T105" s="835"/>
      <c r="U105" s="835"/>
      <c r="V105" s="835"/>
      <c r="W105" s="835"/>
      <c r="X105" s="835"/>
      <c r="Y105" s="835"/>
      <c r="Z105" s="835"/>
      <c r="AA105" s="835"/>
      <c r="AB105" s="835"/>
      <c r="AC105" s="835"/>
      <c r="AD105" s="835"/>
      <c r="AE105" s="835"/>
      <c r="AF105" s="835"/>
      <c r="AG105" s="835"/>
      <c r="AH105" s="835"/>
      <c r="AI105" s="835"/>
      <c r="AJ105" s="835"/>
      <c r="AK105" s="835"/>
      <c r="AL105" s="835"/>
      <c r="AM105" s="835"/>
      <c r="AN105" s="835"/>
      <c r="AO105" s="835"/>
      <c r="AP105" s="835"/>
      <c r="AQ105" s="835"/>
      <c r="AR105" s="835"/>
      <c r="AS105" s="835"/>
      <c r="AT105" s="835"/>
      <c r="AU105" s="835"/>
      <c r="AV105" s="835"/>
      <c r="AW105" s="835"/>
      <c r="AX105" s="835"/>
      <c r="AY105" s="835"/>
      <c r="AZ105" s="835"/>
      <c r="BA105" s="835"/>
      <c r="BB105" s="835"/>
      <c r="BC105" s="835"/>
      <c r="BD105" s="835"/>
      <c r="BE105" s="835"/>
      <c r="BF105" s="835"/>
      <c r="BG105" s="835"/>
      <c r="BH105" s="835"/>
    </row>
    <row r="106" spans="1:60" x14ac:dyDescent="0.25">
      <c r="A106" s="835"/>
      <c r="B106" s="835"/>
      <c r="C106" s="835"/>
      <c r="D106" s="835"/>
      <c r="E106" s="835"/>
      <c r="F106" s="835"/>
      <c r="G106" s="835"/>
      <c r="H106" s="835"/>
      <c r="I106" s="835"/>
      <c r="J106" s="835"/>
      <c r="K106" s="835"/>
      <c r="L106" s="835"/>
      <c r="M106" s="835"/>
      <c r="N106" s="835"/>
      <c r="O106" s="835"/>
      <c r="P106" s="835"/>
      <c r="Q106" s="835"/>
      <c r="R106" s="835"/>
      <c r="S106" s="835"/>
      <c r="T106" s="835"/>
      <c r="U106" s="835"/>
      <c r="V106" s="835"/>
      <c r="W106" s="835"/>
      <c r="X106" s="835"/>
      <c r="Y106" s="835"/>
      <c r="Z106" s="835"/>
      <c r="AA106" s="835"/>
      <c r="AB106" s="835"/>
      <c r="AC106" s="835"/>
      <c r="AD106" s="835"/>
      <c r="AE106" s="835"/>
      <c r="AF106" s="835"/>
      <c r="AG106" s="835"/>
      <c r="AH106" s="835"/>
      <c r="AI106" s="835"/>
      <c r="AJ106" s="835"/>
      <c r="AK106" s="835"/>
      <c r="AL106" s="835"/>
      <c r="AM106" s="835"/>
      <c r="AN106" s="835"/>
      <c r="AO106" s="835"/>
      <c r="AP106" s="835"/>
      <c r="AQ106" s="835"/>
      <c r="AR106" s="835"/>
      <c r="AS106" s="835"/>
      <c r="AT106" s="835"/>
      <c r="AU106" s="835"/>
      <c r="AV106" s="835"/>
      <c r="AW106" s="835"/>
      <c r="AX106" s="835"/>
      <c r="AY106" s="835"/>
      <c r="AZ106" s="835"/>
      <c r="BA106" s="835"/>
      <c r="BB106" s="835"/>
      <c r="BC106" s="835"/>
      <c r="BD106" s="835"/>
      <c r="BE106" s="835"/>
      <c r="BF106" s="835"/>
      <c r="BG106" s="835"/>
      <c r="BH106" s="835"/>
    </row>
    <row r="107" spans="1:60" x14ac:dyDescent="0.25">
      <c r="A107" s="835"/>
      <c r="B107" s="835"/>
      <c r="C107" s="835"/>
      <c r="D107" s="835"/>
      <c r="E107" s="835"/>
      <c r="F107" s="835"/>
      <c r="G107" s="835"/>
      <c r="H107" s="835"/>
      <c r="I107" s="835"/>
      <c r="J107" s="835"/>
      <c r="K107" s="835"/>
      <c r="L107" s="835"/>
      <c r="M107" s="835"/>
      <c r="N107" s="835"/>
      <c r="O107" s="835"/>
      <c r="P107" s="835"/>
      <c r="Q107" s="835"/>
      <c r="R107" s="835"/>
      <c r="S107" s="835"/>
      <c r="T107" s="835"/>
      <c r="U107" s="835"/>
      <c r="V107" s="835"/>
      <c r="W107" s="835"/>
      <c r="X107" s="835"/>
      <c r="Y107" s="835"/>
      <c r="Z107" s="835"/>
      <c r="AA107" s="835"/>
      <c r="AB107" s="835"/>
      <c r="AC107" s="835"/>
      <c r="AD107" s="835"/>
      <c r="AE107" s="835"/>
      <c r="AF107" s="835"/>
      <c r="AG107" s="835"/>
      <c r="AH107" s="835"/>
      <c r="AI107" s="835"/>
      <c r="AJ107" s="835"/>
      <c r="AK107" s="835"/>
      <c r="AL107" s="835"/>
      <c r="AM107" s="835"/>
      <c r="AN107" s="835"/>
      <c r="AO107" s="835"/>
      <c r="AP107" s="835"/>
      <c r="AQ107" s="835"/>
      <c r="AR107" s="835"/>
      <c r="AS107" s="835"/>
      <c r="AT107" s="835"/>
      <c r="AU107" s="835"/>
      <c r="AV107" s="835"/>
      <c r="AW107" s="835"/>
      <c r="AX107" s="835"/>
      <c r="AY107" s="835"/>
      <c r="AZ107" s="835"/>
      <c r="BA107" s="835"/>
      <c r="BB107" s="835"/>
      <c r="BC107" s="835"/>
      <c r="BD107" s="835"/>
      <c r="BE107" s="835"/>
      <c r="BF107" s="835"/>
      <c r="BG107" s="835"/>
      <c r="BH107" s="835"/>
    </row>
    <row r="108" spans="1:60" x14ac:dyDescent="0.25">
      <c r="A108" s="835"/>
      <c r="B108" s="835"/>
      <c r="C108" s="835"/>
      <c r="D108" s="835"/>
      <c r="E108" s="835"/>
      <c r="F108" s="835"/>
      <c r="G108" s="835"/>
      <c r="H108" s="835"/>
      <c r="I108" s="835"/>
      <c r="J108" s="835"/>
      <c r="K108" s="835"/>
      <c r="L108" s="835"/>
      <c r="M108" s="835"/>
      <c r="N108" s="835"/>
      <c r="O108" s="835"/>
      <c r="P108" s="835"/>
      <c r="Q108" s="835"/>
      <c r="R108" s="835"/>
      <c r="S108" s="835"/>
      <c r="T108" s="835"/>
      <c r="U108" s="835"/>
      <c r="V108" s="835"/>
      <c r="W108" s="835"/>
      <c r="X108" s="835"/>
      <c r="Y108" s="835"/>
      <c r="Z108" s="835"/>
      <c r="AA108" s="835"/>
      <c r="AB108" s="835"/>
      <c r="AC108" s="835"/>
      <c r="AD108" s="835"/>
      <c r="AE108" s="835"/>
      <c r="AF108" s="835"/>
      <c r="AG108" s="835"/>
      <c r="AH108" s="835"/>
      <c r="AI108" s="835"/>
      <c r="AJ108" s="835"/>
      <c r="AK108" s="835"/>
      <c r="AL108" s="835"/>
      <c r="AM108" s="835"/>
      <c r="AN108" s="835"/>
      <c r="AO108" s="835"/>
      <c r="AP108" s="835"/>
      <c r="AQ108" s="835"/>
      <c r="AR108" s="835"/>
      <c r="AS108" s="835"/>
      <c r="AT108" s="835"/>
      <c r="AU108" s="835"/>
      <c r="AV108" s="835"/>
      <c r="AW108" s="835"/>
      <c r="AX108" s="835"/>
      <c r="AY108" s="835"/>
      <c r="AZ108" s="835"/>
      <c r="BA108" s="835"/>
      <c r="BB108" s="835"/>
      <c r="BC108" s="835"/>
      <c r="BD108" s="835"/>
      <c r="BE108" s="835"/>
      <c r="BF108" s="835"/>
      <c r="BG108" s="835"/>
      <c r="BH108" s="835"/>
    </row>
    <row r="109" spans="1:60" x14ac:dyDescent="0.25">
      <c r="A109" s="835"/>
      <c r="B109" s="835"/>
      <c r="C109" s="835"/>
      <c r="D109" s="835"/>
      <c r="E109" s="835"/>
      <c r="F109" s="835"/>
      <c r="G109" s="835"/>
      <c r="H109" s="835"/>
      <c r="I109" s="835"/>
      <c r="J109" s="835"/>
      <c r="K109" s="835"/>
      <c r="L109" s="835"/>
      <c r="M109" s="835"/>
      <c r="N109" s="835"/>
      <c r="O109" s="835"/>
      <c r="P109" s="835"/>
      <c r="Q109" s="835"/>
      <c r="R109" s="835"/>
      <c r="S109" s="835"/>
      <c r="T109" s="835"/>
      <c r="U109" s="835"/>
      <c r="V109" s="835"/>
      <c r="W109" s="835"/>
      <c r="X109" s="835"/>
      <c r="Y109" s="835"/>
      <c r="Z109" s="835"/>
      <c r="AA109" s="835"/>
      <c r="AB109" s="835"/>
      <c r="AC109" s="835"/>
      <c r="AD109" s="835"/>
      <c r="AE109" s="835"/>
      <c r="AF109" s="835"/>
      <c r="AG109" s="835"/>
      <c r="AH109" s="835"/>
      <c r="AI109" s="835"/>
      <c r="AJ109" s="835"/>
      <c r="AK109" s="835"/>
      <c r="AL109" s="835"/>
      <c r="AM109" s="835"/>
      <c r="AN109" s="835"/>
      <c r="AO109" s="835"/>
      <c r="AP109" s="835"/>
      <c r="AQ109" s="835"/>
      <c r="AR109" s="835"/>
      <c r="AS109" s="835"/>
      <c r="AT109" s="835"/>
      <c r="AU109" s="835"/>
      <c r="AV109" s="835"/>
      <c r="AW109" s="835"/>
      <c r="AX109" s="835"/>
      <c r="AY109" s="835"/>
      <c r="AZ109" s="835"/>
      <c r="BA109" s="835"/>
      <c r="BB109" s="835"/>
      <c r="BC109" s="835"/>
      <c r="BD109" s="835"/>
      <c r="BE109" s="835"/>
      <c r="BF109" s="835"/>
      <c r="BG109" s="835"/>
      <c r="BH109" s="835"/>
    </row>
    <row r="110" spans="1:60" x14ac:dyDescent="0.25">
      <c r="A110" s="835"/>
      <c r="B110" s="835"/>
      <c r="C110" s="835"/>
      <c r="D110" s="835"/>
      <c r="E110" s="835"/>
      <c r="F110" s="835"/>
      <c r="G110" s="835"/>
      <c r="H110" s="835"/>
      <c r="I110" s="835"/>
      <c r="J110" s="835"/>
      <c r="K110" s="835"/>
      <c r="L110" s="835"/>
      <c r="M110" s="835"/>
      <c r="N110" s="835"/>
      <c r="O110" s="835"/>
      <c r="P110" s="835"/>
      <c r="Q110" s="835"/>
      <c r="R110" s="835"/>
      <c r="S110" s="835"/>
      <c r="T110" s="835"/>
      <c r="U110" s="835"/>
      <c r="V110" s="835"/>
      <c r="W110" s="835"/>
      <c r="X110" s="835"/>
      <c r="Y110" s="835"/>
      <c r="Z110" s="835"/>
      <c r="AA110" s="835"/>
      <c r="AB110" s="835"/>
      <c r="AC110" s="835"/>
      <c r="AD110" s="835"/>
      <c r="AE110" s="835"/>
      <c r="AF110" s="835"/>
      <c r="AG110" s="835"/>
      <c r="AH110" s="835"/>
      <c r="AI110" s="835"/>
      <c r="AJ110" s="835"/>
      <c r="AK110" s="835"/>
      <c r="AL110" s="835"/>
      <c r="AM110" s="835"/>
      <c r="AN110" s="835"/>
      <c r="AO110" s="835"/>
      <c r="AP110" s="835"/>
      <c r="AQ110" s="835"/>
      <c r="AR110" s="835"/>
      <c r="AS110" s="835"/>
      <c r="AT110" s="835"/>
      <c r="AU110" s="835"/>
      <c r="AV110" s="835"/>
      <c r="AW110" s="835"/>
      <c r="AX110" s="835"/>
      <c r="AY110" s="835"/>
      <c r="AZ110" s="835"/>
      <c r="BA110" s="835"/>
      <c r="BB110" s="835"/>
      <c r="BC110" s="835"/>
      <c r="BD110" s="835"/>
      <c r="BE110" s="835"/>
      <c r="BF110" s="835"/>
      <c r="BG110" s="835"/>
      <c r="BH110" s="835"/>
    </row>
    <row r="111" spans="1:60" x14ac:dyDescent="0.25">
      <c r="A111" s="835"/>
      <c r="B111" s="835"/>
      <c r="C111" s="835"/>
      <c r="D111" s="835"/>
      <c r="E111" s="835"/>
      <c r="F111" s="835"/>
      <c r="G111" s="835"/>
      <c r="H111" s="835"/>
      <c r="I111" s="835"/>
      <c r="J111" s="835"/>
      <c r="K111" s="835"/>
      <c r="L111" s="835"/>
      <c r="M111" s="835"/>
      <c r="N111" s="835"/>
      <c r="O111" s="835"/>
      <c r="P111" s="835"/>
      <c r="Q111" s="835"/>
      <c r="R111" s="835"/>
      <c r="S111" s="835"/>
      <c r="T111" s="835"/>
      <c r="U111" s="835"/>
      <c r="V111" s="835"/>
      <c r="W111" s="835"/>
      <c r="X111" s="835"/>
      <c r="Y111" s="835"/>
      <c r="Z111" s="835"/>
      <c r="AA111" s="835"/>
      <c r="AB111" s="835"/>
      <c r="AC111" s="835"/>
      <c r="AD111" s="835"/>
      <c r="AE111" s="835"/>
      <c r="AF111" s="835"/>
      <c r="AG111" s="835"/>
      <c r="AH111" s="835"/>
      <c r="AI111" s="835"/>
      <c r="AJ111" s="835"/>
      <c r="AK111" s="835"/>
      <c r="AL111" s="835"/>
      <c r="AM111" s="835"/>
      <c r="AN111" s="835"/>
      <c r="AO111" s="835"/>
      <c r="AP111" s="835"/>
      <c r="AQ111" s="835"/>
      <c r="AR111" s="835"/>
      <c r="AS111" s="835"/>
      <c r="AT111" s="835"/>
      <c r="AU111" s="835"/>
      <c r="AV111" s="835"/>
      <c r="AW111" s="835"/>
      <c r="AX111" s="835"/>
      <c r="AY111" s="835"/>
      <c r="AZ111" s="835"/>
      <c r="BA111" s="835"/>
      <c r="BB111" s="835"/>
      <c r="BC111" s="835"/>
      <c r="BD111" s="835"/>
      <c r="BE111" s="835"/>
      <c r="BF111" s="835"/>
      <c r="BG111" s="835"/>
      <c r="BH111" s="835"/>
    </row>
    <row r="112" spans="1:60" x14ac:dyDescent="0.25">
      <c r="A112" s="835"/>
      <c r="B112" s="835"/>
      <c r="C112" s="835"/>
      <c r="D112" s="835"/>
      <c r="E112" s="835"/>
      <c r="F112" s="835"/>
      <c r="G112" s="835"/>
      <c r="H112" s="835"/>
      <c r="I112" s="835"/>
      <c r="J112" s="835"/>
      <c r="K112" s="835"/>
      <c r="L112" s="835"/>
      <c r="M112" s="835"/>
      <c r="N112" s="835"/>
      <c r="O112" s="835"/>
      <c r="P112" s="835"/>
      <c r="Q112" s="835"/>
      <c r="R112" s="835"/>
      <c r="S112" s="835"/>
      <c r="T112" s="835"/>
      <c r="U112" s="835"/>
      <c r="V112" s="835"/>
      <c r="W112" s="835"/>
      <c r="X112" s="835"/>
      <c r="Y112" s="835"/>
      <c r="Z112" s="835"/>
      <c r="AA112" s="835"/>
      <c r="AB112" s="835"/>
      <c r="AC112" s="835"/>
      <c r="AD112" s="835"/>
      <c r="AE112" s="835"/>
      <c r="AF112" s="835"/>
      <c r="AG112" s="835"/>
      <c r="AH112" s="835"/>
      <c r="AI112" s="835"/>
      <c r="AJ112" s="835"/>
      <c r="AK112" s="835"/>
      <c r="AL112" s="835"/>
      <c r="AM112" s="835"/>
      <c r="AN112" s="835"/>
      <c r="AO112" s="835"/>
      <c r="AP112" s="835"/>
      <c r="AQ112" s="835"/>
      <c r="AR112" s="835"/>
      <c r="AS112" s="835"/>
      <c r="AT112" s="835"/>
      <c r="AU112" s="835"/>
      <c r="AV112" s="835"/>
      <c r="AW112" s="835"/>
      <c r="AX112" s="835"/>
      <c r="AY112" s="835"/>
      <c r="AZ112" s="835"/>
      <c r="BA112" s="835"/>
      <c r="BB112" s="835"/>
      <c r="BC112" s="835"/>
      <c r="BD112" s="835"/>
      <c r="BE112" s="835"/>
      <c r="BF112" s="835"/>
      <c r="BG112" s="835"/>
      <c r="BH112" s="835"/>
    </row>
    <row r="113" spans="1:60" x14ac:dyDescent="0.25">
      <c r="A113" s="835"/>
      <c r="B113" s="835"/>
      <c r="C113" s="835"/>
      <c r="D113" s="835"/>
      <c r="E113" s="835"/>
      <c r="F113" s="835"/>
      <c r="G113" s="835"/>
      <c r="H113" s="835"/>
      <c r="I113" s="835"/>
      <c r="J113" s="835"/>
      <c r="K113" s="835"/>
      <c r="L113" s="835"/>
      <c r="M113" s="835"/>
      <c r="N113" s="835"/>
      <c r="O113" s="835"/>
      <c r="P113" s="835"/>
      <c r="Q113" s="835"/>
      <c r="R113" s="835"/>
      <c r="S113" s="835"/>
      <c r="T113" s="835"/>
      <c r="U113" s="835"/>
      <c r="V113" s="835"/>
      <c r="W113" s="835"/>
      <c r="X113" s="835"/>
      <c r="Y113" s="835"/>
      <c r="Z113" s="835"/>
      <c r="AA113" s="835"/>
      <c r="AB113" s="835"/>
      <c r="AC113" s="835"/>
      <c r="AD113" s="835"/>
      <c r="AE113" s="835"/>
      <c r="AF113" s="835"/>
      <c r="AG113" s="835"/>
      <c r="AH113" s="835"/>
      <c r="AI113" s="835"/>
      <c r="AJ113" s="835"/>
      <c r="AK113" s="835"/>
      <c r="AL113" s="835"/>
      <c r="AM113" s="835"/>
      <c r="AN113" s="835"/>
      <c r="AO113" s="835"/>
      <c r="AP113" s="835"/>
      <c r="AQ113" s="835"/>
      <c r="AR113" s="835"/>
      <c r="AS113" s="835"/>
      <c r="AT113" s="835"/>
      <c r="AU113" s="835"/>
      <c r="AV113" s="835"/>
      <c r="AW113" s="835"/>
      <c r="AX113" s="835"/>
      <c r="AY113" s="835"/>
      <c r="AZ113" s="835"/>
      <c r="BA113" s="835"/>
      <c r="BB113" s="835"/>
      <c r="BC113" s="835"/>
      <c r="BD113" s="835"/>
      <c r="BE113" s="835"/>
      <c r="BF113" s="835"/>
      <c r="BG113" s="835"/>
      <c r="BH113" s="835"/>
    </row>
    <row r="114" spans="1:60" x14ac:dyDescent="0.25">
      <c r="A114" s="835"/>
      <c r="B114" s="835"/>
      <c r="C114" s="835"/>
      <c r="D114" s="835"/>
      <c r="E114" s="835"/>
      <c r="F114" s="835"/>
      <c r="G114" s="835"/>
      <c r="H114" s="835"/>
      <c r="I114" s="835"/>
      <c r="J114" s="835"/>
      <c r="K114" s="835"/>
      <c r="L114" s="835"/>
      <c r="M114" s="835"/>
      <c r="N114" s="835"/>
      <c r="O114" s="835"/>
      <c r="P114" s="835"/>
      <c r="Q114" s="835"/>
      <c r="R114" s="835"/>
      <c r="S114" s="835"/>
      <c r="T114" s="835"/>
      <c r="U114" s="835"/>
      <c r="V114" s="835"/>
      <c r="W114" s="835"/>
      <c r="X114" s="835"/>
      <c r="Y114" s="835"/>
      <c r="Z114" s="835"/>
      <c r="AA114" s="835"/>
      <c r="AB114" s="835"/>
      <c r="AC114" s="835"/>
      <c r="AD114" s="835"/>
      <c r="AE114" s="835"/>
      <c r="AF114" s="835"/>
      <c r="AG114" s="835"/>
      <c r="AH114" s="835"/>
      <c r="AI114" s="835"/>
      <c r="AJ114" s="835"/>
      <c r="AK114" s="835"/>
      <c r="AL114" s="835"/>
      <c r="AM114" s="835"/>
      <c r="AN114" s="835"/>
      <c r="AO114" s="835"/>
      <c r="AP114" s="835"/>
      <c r="AQ114" s="835"/>
      <c r="AR114" s="835"/>
      <c r="AS114" s="835"/>
      <c r="AT114" s="835"/>
      <c r="AU114" s="835"/>
      <c r="AV114" s="835"/>
      <c r="AW114" s="835"/>
      <c r="AX114" s="835"/>
      <c r="AY114" s="835"/>
      <c r="AZ114" s="835"/>
      <c r="BA114" s="835"/>
      <c r="BB114" s="835"/>
      <c r="BC114" s="835"/>
      <c r="BD114" s="835"/>
      <c r="BE114" s="835"/>
      <c r="BF114" s="835"/>
      <c r="BG114" s="835"/>
      <c r="BH114" s="835"/>
    </row>
    <row r="115" spans="1:60" x14ac:dyDescent="0.25">
      <c r="A115" s="835"/>
      <c r="B115" s="835"/>
      <c r="C115" s="835"/>
      <c r="D115" s="835"/>
      <c r="E115" s="835"/>
      <c r="F115" s="835"/>
      <c r="G115" s="835"/>
      <c r="H115" s="835"/>
      <c r="I115" s="835"/>
      <c r="J115" s="835"/>
      <c r="K115" s="835"/>
      <c r="L115" s="835"/>
      <c r="M115" s="835"/>
      <c r="N115" s="835"/>
      <c r="O115" s="835"/>
      <c r="P115" s="835"/>
      <c r="Q115" s="835"/>
      <c r="R115" s="835"/>
      <c r="S115" s="835"/>
      <c r="T115" s="835"/>
      <c r="U115" s="835"/>
      <c r="V115" s="835"/>
      <c r="W115" s="835"/>
      <c r="X115" s="835"/>
      <c r="Y115" s="835"/>
      <c r="Z115" s="835"/>
      <c r="AA115" s="835"/>
      <c r="AB115" s="835"/>
      <c r="AC115" s="835"/>
      <c r="AD115" s="835"/>
      <c r="AE115" s="835"/>
      <c r="AF115" s="835"/>
      <c r="AG115" s="835"/>
      <c r="AH115" s="835"/>
      <c r="AI115" s="835"/>
      <c r="AJ115" s="835"/>
      <c r="AK115" s="835"/>
      <c r="AL115" s="835"/>
      <c r="AM115" s="835"/>
      <c r="AN115" s="835"/>
      <c r="AO115" s="835"/>
      <c r="AP115" s="835"/>
      <c r="AQ115" s="835"/>
      <c r="AR115" s="835"/>
      <c r="AS115" s="835"/>
      <c r="AT115" s="835"/>
      <c r="AU115" s="835"/>
      <c r="AV115" s="835"/>
      <c r="AW115" s="835"/>
      <c r="AX115" s="835"/>
      <c r="AY115" s="835"/>
      <c r="AZ115" s="835"/>
      <c r="BA115" s="835"/>
      <c r="BB115" s="835"/>
      <c r="BC115" s="835"/>
      <c r="BD115" s="835"/>
      <c r="BE115" s="835"/>
      <c r="BF115" s="835"/>
      <c r="BG115" s="835"/>
      <c r="BH115" s="835"/>
    </row>
    <row r="116" spans="1:60" x14ac:dyDescent="0.25">
      <c r="A116" s="835"/>
      <c r="B116" s="835"/>
      <c r="C116" s="835"/>
      <c r="D116" s="835"/>
      <c r="E116" s="835"/>
      <c r="F116" s="835"/>
      <c r="G116" s="835"/>
      <c r="H116" s="835"/>
      <c r="I116" s="835"/>
      <c r="J116" s="835"/>
      <c r="K116" s="835"/>
      <c r="L116" s="835"/>
      <c r="M116" s="835"/>
      <c r="N116" s="835"/>
      <c r="O116" s="835"/>
      <c r="P116" s="835"/>
      <c r="Q116" s="835"/>
      <c r="R116" s="835"/>
      <c r="S116" s="835"/>
      <c r="T116" s="835"/>
      <c r="U116" s="835"/>
      <c r="V116" s="835"/>
      <c r="W116" s="835"/>
      <c r="X116" s="835"/>
      <c r="Y116" s="835"/>
      <c r="Z116" s="835"/>
      <c r="AA116" s="835"/>
      <c r="AB116" s="835"/>
      <c r="AC116" s="835"/>
      <c r="AD116" s="835"/>
      <c r="AE116" s="835"/>
      <c r="AF116" s="835"/>
      <c r="AG116" s="835"/>
      <c r="AH116" s="835"/>
      <c r="AI116" s="835"/>
      <c r="AJ116" s="835"/>
      <c r="AK116" s="835"/>
      <c r="AL116" s="835"/>
      <c r="AM116" s="835"/>
      <c r="AN116" s="835"/>
      <c r="AO116" s="835"/>
      <c r="AP116" s="835"/>
      <c r="AQ116" s="835"/>
      <c r="AR116" s="835"/>
      <c r="AS116" s="835"/>
      <c r="AT116" s="835"/>
      <c r="AU116" s="835"/>
      <c r="AV116" s="835"/>
      <c r="AW116" s="835"/>
      <c r="AX116" s="835"/>
      <c r="AY116" s="835"/>
      <c r="AZ116" s="835"/>
      <c r="BA116" s="835"/>
      <c r="BB116" s="835"/>
      <c r="BC116" s="835"/>
      <c r="BD116" s="835"/>
      <c r="BE116" s="835"/>
      <c r="BF116" s="835"/>
      <c r="BG116" s="835"/>
      <c r="BH116" s="835"/>
    </row>
    <row r="117" spans="1:60" x14ac:dyDescent="0.25">
      <c r="A117" s="835"/>
      <c r="B117" s="835"/>
      <c r="C117" s="835"/>
      <c r="D117" s="835"/>
      <c r="E117" s="835"/>
      <c r="F117" s="835"/>
      <c r="G117" s="835"/>
      <c r="H117" s="835"/>
      <c r="I117" s="835"/>
      <c r="J117" s="835"/>
      <c r="K117" s="835"/>
      <c r="L117" s="835"/>
      <c r="M117" s="835"/>
      <c r="N117" s="835"/>
      <c r="O117" s="835"/>
      <c r="P117" s="835"/>
      <c r="Q117" s="835"/>
      <c r="R117" s="835"/>
      <c r="S117" s="835"/>
      <c r="T117" s="835"/>
      <c r="U117" s="835"/>
      <c r="V117" s="835"/>
      <c r="W117" s="835"/>
      <c r="X117" s="835"/>
      <c r="Y117" s="835"/>
      <c r="Z117" s="835"/>
      <c r="AA117" s="835"/>
      <c r="AB117" s="835"/>
      <c r="AC117" s="835"/>
      <c r="AD117" s="835"/>
      <c r="AE117" s="835"/>
      <c r="AF117" s="835"/>
      <c r="AG117" s="835"/>
      <c r="AH117" s="835"/>
      <c r="AI117" s="835"/>
      <c r="AJ117" s="835"/>
      <c r="AK117" s="835"/>
      <c r="AL117" s="835"/>
      <c r="AM117" s="835"/>
      <c r="AN117" s="835"/>
      <c r="AO117" s="835"/>
      <c r="AP117" s="835"/>
      <c r="AQ117" s="835"/>
      <c r="AR117" s="835"/>
      <c r="AS117" s="835"/>
      <c r="AT117" s="835"/>
      <c r="AU117" s="835"/>
      <c r="AV117" s="835"/>
      <c r="AW117" s="835"/>
      <c r="AX117" s="835"/>
      <c r="AY117" s="835"/>
      <c r="AZ117" s="835"/>
      <c r="BA117" s="835"/>
      <c r="BB117" s="835"/>
      <c r="BC117" s="835"/>
      <c r="BD117" s="835"/>
      <c r="BE117" s="835"/>
      <c r="BF117" s="835"/>
      <c r="BG117" s="835"/>
      <c r="BH117" s="835"/>
    </row>
    <row r="118" spans="1:60" x14ac:dyDescent="0.25">
      <c r="A118" s="835"/>
      <c r="B118" s="835"/>
      <c r="C118" s="835"/>
      <c r="D118" s="835"/>
      <c r="E118" s="835"/>
      <c r="F118" s="835"/>
      <c r="G118" s="835"/>
      <c r="H118" s="835"/>
      <c r="I118" s="835"/>
      <c r="J118" s="835"/>
      <c r="K118" s="835"/>
      <c r="L118" s="835"/>
      <c r="M118" s="835"/>
      <c r="N118" s="835"/>
      <c r="O118" s="835"/>
      <c r="P118" s="835"/>
      <c r="Q118" s="835"/>
      <c r="R118" s="835"/>
      <c r="S118" s="835"/>
      <c r="T118" s="835"/>
      <c r="U118" s="835"/>
      <c r="V118" s="835"/>
      <c r="W118" s="835"/>
      <c r="X118" s="835"/>
      <c r="Y118" s="835"/>
      <c r="Z118" s="835"/>
      <c r="AA118" s="835"/>
      <c r="AB118" s="835"/>
      <c r="AC118" s="835"/>
      <c r="AD118" s="835"/>
      <c r="AE118" s="835"/>
      <c r="AF118" s="835"/>
      <c r="AG118" s="835"/>
      <c r="AH118" s="835"/>
      <c r="AI118" s="835"/>
      <c r="AJ118" s="835"/>
      <c r="AK118" s="835"/>
      <c r="AL118" s="835"/>
      <c r="AM118" s="835"/>
      <c r="AN118" s="835"/>
      <c r="AO118" s="835"/>
      <c r="AP118" s="835"/>
      <c r="AQ118" s="835"/>
      <c r="AR118" s="835"/>
      <c r="AS118" s="835"/>
      <c r="AT118" s="835"/>
      <c r="AU118" s="835"/>
      <c r="AV118" s="835"/>
      <c r="AW118" s="835"/>
      <c r="AX118" s="835"/>
      <c r="AY118" s="835"/>
      <c r="AZ118" s="835"/>
      <c r="BA118" s="835"/>
      <c r="BB118" s="835"/>
      <c r="BC118" s="835"/>
      <c r="BD118" s="835"/>
      <c r="BE118" s="835"/>
      <c r="BF118" s="835"/>
      <c r="BG118" s="835"/>
      <c r="BH118" s="835"/>
    </row>
    <row r="119" spans="1:60" x14ac:dyDescent="0.25">
      <c r="A119" s="835"/>
      <c r="B119" s="835"/>
      <c r="C119" s="835"/>
      <c r="D119" s="835"/>
      <c r="E119" s="835"/>
      <c r="F119" s="835"/>
      <c r="G119" s="835"/>
      <c r="H119" s="835"/>
      <c r="I119" s="835"/>
      <c r="J119" s="835"/>
      <c r="K119" s="835"/>
      <c r="L119" s="835"/>
      <c r="M119" s="835"/>
      <c r="N119" s="835"/>
      <c r="O119" s="835"/>
      <c r="P119" s="835"/>
      <c r="Q119" s="835"/>
      <c r="R119" s="835"/>
      <c r="S119" s="835"/>
      <c r="T119" s="835"/>
      <c r="U119" s="835"/>
      <c r="V119" s="835"/>
      <c r="W119" s="835"/>
      <c r="X119" s="835"/>
      <c r="Y119" s="835"/>
      <c r="Z119" s="835"/>
      <c r="AA119" s="835"/>
      <c r="AB119" s="835"/>
      <c r="AC119" s="835"/>
      <c r="AD119" s="835"/>
      <c r="AE119" s="835"/>
      <c r="AF119" s="835"/>
      <c r="AG119" s="835"/>
      <c r="AH119" s="835"/>
      <c r="AI119" s="835"/>
      <c r="AJ119" s="835"/>
      <c r="AK119" s="835"/>
      <c r="AL119" s="835"/>
      <c r="AM119" s="835"/>
      <c r="AN119" s="835"/>
      <c r="AO119" s="835"/>
      <c r="AP119" s="835"/>
      <c r="AQ119" s="835"/>
      <c r="AR119" s="835"/>
      <c r="AS119" s="835"/>
      <c r="AT119" s="835"/>
      <c r="AU119" s="835"/>
      <c r="AV119" s="835"/>
      <c r="AW119" s="835"/>
      <c r="AX119" s="835"/>
      <c r="AY119" s="835"/>
      <c r="AZ119" s="835"/>
      <c r="BA119" s="835"/>
      <c r="BB119" s="835"/>
      <c r="BC119" s="835"/>
      <c r="BD119" s="835"/>
      <c r="BE119" s="835"/>
      <c r="BF119" s="835"/>
      <c r="BG119" s="835"/>
      <c r="BH119" s="835"/>
    </row>
    <row r="120" spans="1:60" x14ac:dyDescent="0.25">
      <c r="A120" s="835"/>
      <c r="B120" s="835"/>
      <c r="C120" s="835"/>
      <c r="D120" s="835"/>
      <c r="E120" s="835"/>
      <c r="F120" s="835"/>
      <c r="G120" s="835"/>
      <c r="H120" s="835"/>
      <c r="I120" s="835"/>
      <c r="J120" s="835"/>
      <c r="K120" s="835"/>
      <c r="L120" s="835"/>
      <c r="M120" s="835"/>
      <c r="N120" s="835"/>
      <c r="O120" s="835"/>
      <c r="P120" s="835"/>
      <c r="Q120" s="835"/>
      <c r="R120" s="835"/>
      <c r="S120" s="835"/>
      <c r="T120" s="835"/>
      <c r="U120" s="835"/>
      <c r="V120" s="835"/>
      <c r="W120" s="835"/>
      <c r="X120" s="835"/>
      <c r="Y120" s="835"/>
      <c r="Z120" s="835"/>
      <c r="AA120" s="835"/>
      <c r="AB120" s="835"/>
      <c r="AC120" s="835"/>
      <c r="AD120" s="835"/>
      <c r="AE120" s="835"/>
      <c r="AF120" s="835"/>
      <c r="AG120" s="835"/>
      <c r="AH120" s="835"/>
      <c r="AI120" s="835"/>
      <c r="AJ120" s="835"/>
      <c r="AK120" s="835"/>
      <c r="AL120" s="835"/>
      <c r="AM120" s="835"/>
      <c r="AN120" s="835"/>
      <c r="AO120" s="835"/>
      <c r="AP120" s="835"/>
      <c r="AQ120" s="835"/>
      <c r="AR120" s="835"/>
      <c r="AS120" s="835"/>
      <c r="AT120" s="835"/>
      <c r="AU120" s="835"/>
      <c r="AV120" s="835"/>
      <c r="AW120" s="835"/>
      <c r="AX120" s="835"/>
      <c r="AY120" s="835"/>
      <c r="AZ120" s="835"/>
      <c r="BA120" s="835"/>
      <c r="BB120" s="835"/>
      <c r="BC120" s="835"/>
      <c r="BD120" s="835"/>
      <c r="BE120" s="835"/>
      <c r="BF120" s="835"/>
      <c r="BG120" s="835"/>
      <c r="BH120" s="835"/>
    </row>
    <row r="121" spans="1:60" x14ac:dyDescent="0.25">
      <c r="A121" s="835"/>
      <c r="B121" s="835"/>
      <c r="C121" s="835"/>
      <c r="D121" s="835"/>
      <c r="E121" s="835"/>
      <c r="F121" s="835"/>
      <c r="G121" s="835"/>
      <c r="H121" s="835"/>
      <c r="I121" s="835"/>
      <c r="J121" s="835"/>
      <c r="K121" s="835"/>
      <c r="L121" s="835"/>
      <c r="M121" s="835"/>
      <c r="N121" s="835"/>
      <c r="O121" s="835"/>
      <c r="P121" s="835"/>
      <c r="Q121" s="835"/>
      <c r="R121" s="835"/>
      <c r="S121" s="835"/>
      <c r="T121" s="835"/>
      <c r="U121" s="835"/>
      <c r="V121" s="835"/>
      <c r="W121" s="835"/>
      <c r="X121" s="835"/>
      <c r="Y121" s="835"/>
      <c r="Z121" s="835"/>
      <c r="AA121" s="835"/>
      <c r="AB121" s="835"/>
      <c r="AC121" s="835"/>
      <c r="AD121" s="835"/>
      <c r="AE121" s="835"/>
      <c r="AF121" s="835"/>
      <c r="AG121" s="835"/>
      <c r="AH121" s="835"/>
      <c r="AI121" s="835"/>
      <c r="AJ121" s="835"/>
      <c r="AK121" s="835"/>
      <c r="AL121" s="835"/>
      <c r="AM121" s="835"/>
      <c r="AN121" s="835"/>
      <c r="AO121" s="835"/>
      <c r="AP121" s="835"/>
      <c r="AQ121" s="835"/>
      <c r="AR121" s="835"/>
      <c r="AS121" s="835"/>
      <c r="AT121" s="835"/>
      <c r="AU121" s="835"/>
      <c r="AV121" s="835"/>
      <c r="AW121" s="835"/>
      <c r="AX121" s="835"/>
      <c r="AY121" s="835"/>
      <c r="AZ121" s="835"/>
      <c r="BA121" s="835"/>
      <c r="BB121" s="835"/>
      <c r="BC121" s="835"/>
      <c r="BD121" s="835"/>
      <c r="BE121" s="835"/>
      <c r="BF121" s="835"/>
      <c r="BG121" s="835"/>
      <c r="BH121" s="835"/>
    </row>
    <row r="122" spans="1:60" x14ac:dyDescent="0.25">
      <c r="A122" s="835"/>
      <c r="B122" s="835"/>
      <c r="C122" s="835"/>
      <c r="D122" s="835"/>
      <c r="E122" s="835"/>
      <c r="F122" s="835"/>
      <c r="G122" s="835"/>
      <c r="H122" s="835"/>
      <c r="I122" s="835"/>
      <c r="J122" s="835"/>
      <c r="K122" s="835"/>
      <c r="L122" s="835"/>
      <c r="M122" s="835"/>
      <c r="N122" s="835"/>
      <c r="O122" s="835"/>
      <c r="P122" s="835"/>
      <c r="Q122" s="835"/>
      <c r="R122" s="835"/>
      <c r="S122" s="835"/>
      <c r="T122" s="835"/>
      <c r="U122" s="835"/>
      <c r="V122" s="835"/>
      <c r="W122" s="835"/>
      <c r="X122" s="835"/>
      <c r="Y122" s="835"/>
      <c r="Z122" s="835"/>
      <c r="AA122" s="835"/>
      <c r="AB122" s="835"/>
      <c r="AC122" s="835"/>
      <c r="AD122" s="835"/>
      <c r="AE122" s="835"/>
      <c r="AF122" s="835"/>
      <c r="AG122" s="835"/>
      <c r="AH122" s="835"/>
      <c r="AI122" s="835"/>
      <c r="AJ122" s="835"/>
      <c r="AK122" s="835"/>
      <c r="AL122" s="835"/>
      <c r="AM122" s="835"/>
      <c r="AN122" s="835"/>
      <c r="AO122" s="835"/>
      <c r="AP122" s="835"/>
      <c r="AQ122" s="835"/>
      <c r="AR122" s="835"/>
      <c r="AS122" s="835"/>
      <c r="AT122" s="835"/>
      <c r="AU122" s="835"/>
      <c r="AV122" s="835"/>
      <c r="AW122" s="835"/>
      <c r="AX122" s="835"/>
      <c r="AY122" s="835"/>
      <c r="AZ122" s="835"/>
      <c r="BA122" s="835"/>
      <c r="BB122" s="835"/>
      <c r="BC122" s="835"/>
      <c r="BD122" s="835"/>
      <c r="BE122" s="835"/>
      <c r="BF122" s="835"/>
      <c r="BG122" s="835"/>
      <c r="BH122" s="835"/>
    </row>
    <row r="123" spans="1:60" x14ac:dyDescent="0.25">
      <c r="A123" s="835"/>
      <c r="B123" s="835"/>
      <c r="C123" s="835"/>
      <c r="D123" s="835"/>
      <c r="E123" s="835"/>
      <c r="F123" s="835"/>
      <c r="G123" s="835"/>
      <c r="H123" s="835"/>
      <c r="I123" s="835"/>
      <c r="J123" s="835"/>
      <c r="K123" s="835"/>
      <c r="L123" s="835"/>
      <c r="M123" s="835"/>
      <c r="N123" s="835"/>
      <c r="O123" s="835"/>
      <c r="P123" s="835"/>
      <c r="Q123" s="835"/>
      <c r="R123" s="835"/>
      <c r="S123" s="835"/>
      <c r="T123" s="835"/>
      <c r="U123" s="835"/>
      <c r="V123" s="835"/>
      <c r="W123" s="835"/>
      <c r="X123" s="835"/>
      <c r="Y123" s="835"/>
      <c r="Z123" s="835"/>
      <c r="AA123" s="835"/>
      <c r="AB123" s="835"/>
      <c r="AC123" s="835"/>
      <c r="AD123" s="835"/>
      <c r="AE123" s="835"/>
      <c r="AF123" s="835"/>
      <c r="AG123" s="835"/>
      <c r="AH123" s="835"/>
      <c r="AI123" s="835"/>
      <c r="AJ123" s="835"/>
      <c r="AK123" s="835"/>
      <c r="AL123" s="835"/>
      <c r="AM123" s="835"/>
      <c r="AN123" s="835"/>
      <c r="AO123" s="835"/>
      <c r="AP123" s="835"/>
      <c r="AQ123" s="835"/>
      <c r="AR123" s="835"/>
      <c r="AS123" s="835"/>
      <c r="AT123" s="835"/>
      <c r="AU123" s="835"/>
      <c r="AV123" s="835"/>
      <c r="AW123" s="835"/>
      <c r="AX123" s="835"/>
      <c r="AY123" s="835"/>
      <c r="AZ123" s="835"/>
      <c r="BA123" s="835"/>
      <c r="BB123" s="835"/>
      <c r="BC123" s="835"/>
      <c r="BD123" s="835"/>
      <c r="BE123" s="835"/>
      <c r="BF123" s="835"/>
      <c r="BG123" s="835"/>
      <c r="BH123" s="835"/>
    </row>
    <row r="124" spans="1:60" x14ac:dyDescent="0.25">
      <c r="A124" s="835"/>
      <c r="B124" s="835"/>
      <c r="C124" s="835"/>
      <c r="D124" s="835"/>
      <c r="E124" s="835"/>
      <c r="F124" s="835"/>
      <c r="G124" s="835"/>
      <c r="H124" s="835"/>
      <c r="I124" s="835"/>
      <c r="J124" s="835"/>
      <c r="K124" s="835"/>
      <c r="L124" s="835"/>
      <c r="M124" s="835"/>
      <c r="N124" s="835"/>
      <c r="O124" s="835"/>
      <c r="P124" s="835"/>
      <c r="Q124" s="835"/>
      <c r="R124" s="835"/>
      <c r="S124" s="835"/>
      <c r="T124" s="835"/>
      <c r="U124" s="835"/>
      <c r="V124" s="835"/>
      <c r="W124" s="835"/>
      <c r="X124" s="835"/>
      <c r="Y124" s="835"/>
      <c r="Z124" s="835"/>
      <c r="AA124" s="835"/>
      <c r="AB124" s="835"/>
      <c r="AC124" s="835"/>
      <c r="AD124" s="835"/>
      <c r="AE124" s="835"/>
      <c r="AF124" s="835"/>
      <c r="AG124" s="835"/>
      <c r="AH124" s="835"/>
      <c r="AI124" s="835"/>
      <c r="AJ124" s="835"/>
      <c r="AK124" s="835"/>
      <c r="AL124" s="835"/>
      <c r="AM124" s="835"/>
      <c r="AN124" s="835"/>
      <c r="AO124" s="835"/>
      <c r="AP124" s="835"/>
      <c r="AQ124" s="835"/>
      <c r="AR124" s="835"/>
      <c r="AS124" s="835"/>
      <c r="AT124" s="835"/>
      <c r="AU124" s="835"/>
      <c r="AV124" s="835"/>
      <c r="AW124" s="835"/>
      <c r="AX124" s="835"/>
      <c r="AY124" s="835"/>
      <c r="AZ124" s="835"/>
      <c r="BA124" s="835"/>
      <c r="BB124" s="835"/>
      <c r="BC124" s="835"/>
      <c r="BD124" s="835"/>
      <c r="BE124" s="835"/>
      <c r="BF124" s="835"/>
      <c r="BG124" s="835"/>
      <c r="BH124" s="835"/>
    </row>
    <row r="125" spans="1:60" x14ac:dyDescent="0.25">
      <c r="A125" s="835"/>
      <c r="B125" s="835"/>
      <c r="C125" s="835"/>
      <c r="D125" s="835"/>
      <c r="E125" s="835"/>
      <c r="F125" s="835"/>
      <c r="G125" s="835"/>
      <c r="H125" s="835"/>
      <c r="I125" s="835"/>
      <c r="J125" s="835"/>
      <c r="K125" s="835"/>
      <c r="L125" s="835"/>
      <c r="M125" s="835"/>
      <c r="N125" s="835"/>
      <c r="O125" s="835"/>
      <c r="P125" s="835"/>
      <c r="Q125" s="835"/>
      <c r="R125" s="835"/>
      <c r="S125" s="835"/>
      <c r="T125" s="835"/>
      <c r="U125" s="835"/>
      <c r="V125" s="835"/>
      <c r="W125" s="835"/>
      <c r="X125" s="835"/>
      <c r="Y125" s="835"/>
      <c r="Z125" s="835"/>
      <c r="AA125" s="835"/>
      <c r="AB125" s="835"/>
      <c r="AC125" s="835"/>
      <c r="AD125" s="835"/>
      <c r="AE125" s="835"/>
      <c r="AF125" s="835"/>
      <c r="AG125" s="835"/>
      <c r="AH125" s="835"/>
      <c r="AI125" s="835"/>
      <c r="AJ125" s="835"/>
      <c r="AK125" s="835"/>
      <c r="AL125" s="835"/>
      <c r="AM125" s="835"/>
      <c r="AN125" s="835"/>
      <c r="AO125" s="835"/>
      <c r="AP125" s="835"/>
      <c r="AQ125" s="835"/>
      <c r="AR125" s="835"/>
      <c r="AS125" s="835"/>
      <c r="AT125" s="835"/>
      <c r="AU125" s="835"/>
      <c r="AV125" s="835"/>
      <c r="AW125" s="835"/>
      <c r="AX125" s="835"/>
      <c r="AY125" s="835"/>
      <c r="AZ125" s="835"/>
      <c r="BA125" s="835"/>
      <c r="BB125" s="835"/>
      <c r="BC125" s="835"/>
      <c r="BD125" s="835"/>
      <c r="BE125" s="835"/>
      <c r="BF125" s="835"/>
      <c r="BG125" s="835"/>
      <c r="BH125" s="835"/>
    </row>
    <row r="126" spans="1:60" x14ac:dyDescent="0.25">
      <c r="A126" s="835"/>
      <c r="B126" s="835"/>
      <c r="C126" s="835"/>
      <c r="D126" s="835"/>
      <c r="E126" s="835"/>
      <c r="F126" s="835"/>
      <c r="G126" s="835"/>
      <c r="H126" s="835"/>
      <c r="I126" s="835"/>
      <c r="J126" s="835"/>
      <c r="K126" s="835"/>
      <c r="L126" s="835"/>
      <c r="M126" s="835"/>
      <c r="N126" s="835"/>
      <c r="O126" s="835"/>
      <c r="P126" s="835"/>
      <c r="Q126" s="835"/>
      <c r="R126" s="835"/>
      <c r="S126" s="835"/>
      <c r="T126" s="835"/>
      <c r="U126" s="835"/>
      <c r="V126" s="835"/>
      <c r="W126" s="835"/>
      <c r="X126" s="835"/>
      <c r="Y126" s="835"/>
      <c r="Z126" s="835"/>
      <c r="AA126" s="835"/>
      <c r="AB126" s="835"/>
      <c r="AC126" s="835"/>
      <c r="AD126" s="835"/>
      <c r="AE126" s="835"/>
      <c r="AF126" s="835"/>
      <c r="AG126" s="835"/>
      <c r="AH126" s="835"/>
      <c r="AI126" s="835"/>
      <c r="AJ126" s="835"/>
      <c r="AK126" s="835"/>
      <c r="AL126" s="835"/>
      <c r="AM126" s="835"/>
      <c r="AN126" s="835"/>
      <c r="AO126" s="835"/>
      <c r="AP126" s="835"/>
      <c r="AQ126" s="835"/>
      <c r="AR126" s="835"/>
      <c r="AS126" s="835"/>
      <c r="AT126" s="835"/>
      <c r="AU126" s="835"/>
      <c r="AV126" s="835"/>
      <c r="AW126" s="835"/>
      <c r="AX126" s="835"/>
      <c r="AY126" s="835"/>
      <c r="AZ126" s="835"/>
      <c r="BA126" s="835"/>
      <c r="BB126" s="835"/>
      <c r="BC126" s="835"/>
      <c r="BD126" s="835"/>
      <c r="BE126" s="835"/>
      <c r="BF126" s="835"/>
      <c r="BG126" s="835"/>
      <c r="BH126" s="835"/>
    </row>
    <row r="127" spans="1:60" x14ac:dyDescent="0.25">
      <c r="A127" s="835"/>
      <c r="B127" s="835"/>
      <c r="C127" s="835"/>
      <c r="D127" s="835"/>
      <c r="E127" s="835"/>
      <c r="F127" s="835"/>
      <c r="G127" s="835"/>
      <c r="H127" s="835"/>
      <c r="I127" s="835"/>
      <c r="J127" s="835"/>
      <c r="K127" s="835"/>
      <c r="L127" s="835"/>
      <c r="M127" s="835"/>
      <c r="N127" s="835"/>
      <c r="O127" s="835"/>
      <c r="P127" s="835"/>
      <c r="Q127" s="835"/>
      <c r="R127" s="835"/>
      <c r="S127" s="835"/>
      <c r="T127" s="835"/>
      <c r="U127" s="835"/>
      <c r="V127" s="835"/>
      <c r="W127" s="835"/>
      <c r="X127" s="835"/>
      <c r="Y127" s="835"/>
      <c r="Z127" s="835"/>
      <c r="AA127" s="835"/>
      <c r="AB127" s="835"/>
      <c r="AC127" s="835"/>
      <c r="AD127" s="835"/>
      <c r="AE127" s="835"/>
      <c r="AF127" s="835"/>
      <c r="AG127" s="835"/>
      <c r="AH127" s="835"/>
      <c r="AI127" s="835"/>
      <c r="AJ127" s="835"/>
      <c r="AK127" s="835"/>
      <c r="AL127" s="835"/>
      <c r="AM127" s="835"/>
      <c r="AN127" s="835"/>
      <c r="AO127" s="835"/>
      <c r="AP127" s="835"/>
      <c r="AQ127" s="835"/>
      <c r="AR127" s="835"/>
      <c r="AS127" s="835"/>
      <c r="AT127" s="835"/>
      <c r="AU127" s="835"/>
      <c r="AV127" s="835"/>
      <c r="AW127" s="835"/>
      <c r="AX127" s="835"/>
      <c r="AY127" s="835"/>
      <c r="AZ127" s="835"/>
      <c r="BA127" s="835"/>
      <c r="BB127" s="835"/>
      <c r="BC127" s="835"/>
      <c r="BD127" s="835"/>
      <c r="BE127" s="835"/>
      <c r="BF127" s="835"/>
      <c r="BG127" s="835"/>
      <c r="BH127" s="835"/>
    </row>
    <row r="128" spans="1:60" x14ac:dyDescent="0.25">
      <c r="A128" s="835"/>
      <c r="B128" s="835"/>
      <c r="C128" s="835"/>
      <c r="D128" s="835"/>
      <c r="E128" s="835"/>
      <c r="F128" s="835"/>
      <c r="G128" s="835"/>
      <c r="H128" s="835"/>
      <c r="I128" s="835"/>
      <c r="J128" s="835"/>
      <c r="K128" s="835"/>
      <c r="L128" s="835"/>
      <c r="M128" s="835"/>
      <c r="N128" s="835"/>
      <c r="O128" s="835"/>
      <c r="P128" s="835"/>
      <c r="Q128" s="835"/>
      <c r="R128" s="835"/>
      <c r="S128" s="835"/>
      <c r="T128" s="835"/>
      <c r="U128" s="835"/>
      <c r="V128" s="835"/>
      <c r="W128" s="835"/>
      <c r="X128" s="835"/>
      <c r="Y128" s="835"/>
      <c r="Z128" s="835"/>
      <c r="AA128" s="835"/>
      <c r="AB128" s="835"/>
      <c r="AC128" s="835"/>
      <c r="AD128" s="835"/>
      <c r="AE128" s="835"/>
      <c r="AF128" s="835"/>
      <c r="AG128" s="835"/>
      <c r="AH128" s="835"/>
      <c r="AI128" s="835"/>
      <c r="AJ128" s="835"/>
      <c r="AK128" s="835"/>
      <c r="AL128" s="835"/>
      <c r="AM128" s="835"/>
      <c r="AN128" s="835"/>
      <c r="AO128" s="835"/>
      <c r="AP128" s="835"/>
      <c r="AQ128" s="835"/>
      <c r="AR128" s="835"/>
      <c r="AS128" s="835"/>
      <c r="AT128" s="835"/>
      <c r="AU128" s="835"/>
      <c r="AV128" s="835"/>
      <c r="AW128" s="835"/>
      <c r="AX128" s="835"/>
      <c r="AY128" s="835"/>
      <c r="AZ128" s="835"/>
      <c r="BA128" s="835"/>
      <c r="BB128" s="835"/>
      <c r="BC128" s="835"/>
      <c r="BD128" s="835"/>
      <c r="BE128" s="835"/>
      <c r="BF128" s="835"/>
      <c r="BG128" s="835"/>
      <c r="BH128" s="835"/>
    </row>
    <row r="129" spans="1:60" x14ac:dyDescent="0.25">
      <c r="A129" s="835"/>
      <c r="B129" s="835"/>
      <c r="C129" s="835"/>
      <c r="D129" s="835"/>
      <c r="E129" s="835"/>
      <c r="F129" s="835"/>
      <c r="G129" s="835"/>
      <c r="H129" s="835"/>
      <c r="I129" s="835"/>
      <c r="J129" s="835"/>
      <c r="K129" s="835"/>
      <c r="L129" s="835"/>
      <c r="M129" s="835"/>
      <c r="N129" s="835"/>
      <c r="O129" s="835"/>
      <c r="P129" s="835"/>
      <c r="Q129" s="835"/>
      <c r="R129" s="835"/>
      <c r="S129" s="835"/>
      <c r="T129" s="835"/>
      <c r="U129" s="835"/>
      <c r="V129" s="835"/>
      <c r="W129" s="835"/>
      <c r="X129" s="835"/>
      <c r="Y129" s="835"/>
      <c r="Z129" s="835"/>
      <c r="AA129" s="835"/>
      <c r="AB129" s="835"/>
      <c r="AC129" s="835"/>
      <c r="AD129" s="835"/>
      <c r="AE129" s="835"/>
      <c r="AF129" s="835"/>
      <c r="AG129" s="835"/>
      <c r="AH129" s="835"/>
      <c r="AI129" s="835"/>
      <c r="AJ129" s="835"/>
      <c r="AK129" s="835"/>
      <c r="AL129" s="835"/>
      <c r="AM129" s="835"/>
      <c r="AN129" s="835"/>
      <c r="AO129" s="835"/>
      <c r="AP129" s="835"/>
      <c r="AQ129" s="835"/>
      <c r="AR129" s="835"/>
      <c r="AS129" s="835"/>
      <c r="AT129" s="835"/>
      <c r="AU129" s="835"/>
      <c r="AV129" s="835"/>
      <c r="AW129" s="835"/>
      <c r="AX129" s="835"/>
      <c r="AY129" s="835"/>
      <c r="AZ129" s="835"/>
      <c r="BA129" s="835"/>
      <c r="BB129" s="835"/>
      <c r="BC129" s="835"/>
      <c r="BD129" s="835"/>
      <c r="BE129" s="835"/>
      <c r="BF129" s="835"/>
      <c r="BG129" s="835"/>
      <c r="BH129" s="835"/>
    </row>
    <row r="130" spans="1:60" x14ac:dyDescent="0.25">
      <c r="A130" s="835"/>
      <c r="B130" s="835"/>
      <c r="C130" s="835"/>
      <c r="D130" s="835"/>
      <c r="E130" s="835"/>
      <c r="F130" s="835"/>
      <c r="G130" s="835"/>
      <c r="H130" s="835"/>
      <c r="I130" s="835"/>
      <c r="J130" s="835"/>
      <c r="K130" s="835"/>
      <c r="L130" s="835"/>
      <c r="M130" s="835"/>
      <c r="N130" s="835"/>
      <c r="O130" s="835"/>
      <c r="P130" s="835"/>
      <c r="Q130" s="835"/>
      <c r="R130" s="835"/>
      <c r="S130" s="835"/>
      <c r="T130" s="835"/>
      <c r="U130" s="835"/>
      <c r="V130" s="835"/>
      <c r="W130" s="835"/>
      <c r="X130" s="835"/>
      <c r="Y130" s="835"/>
      <c r="Z130" s="835"/>
      <c r="AA130" s="835"/>
      <c r="AB130" s="835"/>
      <c r="AC130" s="835"/>
      <c r="AD130" s="835"/>
      <c r="AE130" s="835"/>
      <c r="AF130" s="835"/>
      <c r="AG130" s="835"/>
      <c r="AH130" s="835"/>
      <c r="AI130" s="835"/>
      <c r="AJ130" s="835"/>
      <c r="AK130" s="835"/>
      <c r="AL130" s="835"/>
      <c r="AM130" s="835"/>
      <c r="AN130" s="835"/>
      <c r="AO130" s="835"/>
      <c r="AP130" s="835"/>
      <c r="AQ130" s="835"/>
      <c r="AR130" s="835"/>
      <c r="AS130" s="835"/>
      <c r="AT130" s="835"/>
      <c r="AU130" s="835"/>
      <c r="AV130" s="835"/>
      <c r="AW130" s="835"/>
      <c r="AX130" s="835"/>
      <c r="AY130" s="835"/>
      <c r="AZ130" s="835"/>
      <c r="BA130" s="835"/>
      <c r="BB130" s="835"/>
      <c r="BC130" s="835"/>
      <c r="BD130" s="835"/>
      <c r="BE130" s="835"/>
      <c r="BF130" s="835"/>
      <c r="BG130" s="835"/>
      <c r="BH130" s="835"/>
    </row>
    <row r="131" spans="1:60" x14ac:dyDescent="0.25">
      <c r="A131" s="835"/>
      <c r="B131" s="835"/>
      <c r="C131" s="835"/>
      <c r="D131" s="835"/>
      <c r="E131" s="835"/>
      <c r="F131" s="835"/>
      <c r="G131" s="835"/>
      <c r="H131" s="835"/>
      <c r="I131" s="835"/>
      <c r="J131" s="835"/>
      <c r="K131" s="835"/>
      <c r="L131" s="835"/>
      <c r="M131" s="835"/>
      <c r="N131" s="835"/>
      <c r="O131" s="835"/>
      <c r="P131" s="835"/>
      <c r="Q131" s="835"/>
      <c r="R131" s="835"/>
      <c r="S131" s="835"/>
      <c r="T131" s="835"/>
      <c r="U131" s="835"/>
      <c r="V131" s="835"/>
      <c r="W131" s="835"/>
      <c r="X131" s="835"/>
      <c r="Y131" s="835"/>
      <c r="Z131" s="835"/>
      <c r="AA131" s="835"/>
      <c r="AB131" s="835"/>
      <c r="AC131" s="835"/>
      <c r="AD131" s="835"/>
      <c r="AE131" s="835"/>
      <c r="AF131" s="835"/>
      <c r="AG131" s="835"/>
      <c r="AH131" s="835"/>
      <c r="AI131" s="835"/>
      <c r="AJ131" s="835"/>
      <c r="AK131" s="835"/>
      <c r="AL131" s="835"/>
      <c r="AM131" s="835"/>
      <c r="AN131" s="835"/>
      <c r="AO131" s="835"/>
      <c r="AP131" s="835"/>
      <c r="AQ131" s="835"/>
      <c r="AR131" s="835"/>
      <c r="AS131" s="835"/>
      <c r="AT131" s="835"/>
      <c r="AU131" s="835"/>
      <c r="AV131" s="835"/>
      <c r="AW131" s="835"/>
      <c r="AX131" s="835"/>
      <c r="AY131" s="835"/>
      <c r="AZ131" s="835"/>
      <c r="BA131" s="835"/>
      <c r="BB131" s="835"/>
      <c r="BC131" s="835"/>
      <c r="BD131" s="835"/>
      <c r="BE131" s="835"/>
      <c r="BF131" s="835"/>
      <c r="BG131" s="835"/>
      <c r="BH131" s="835"/>
    </row>
    <row r="132" spans="1:60" x14ac:dyDescent="0.25">
      <c r="A132" s="835"/>
      <c r="B132" s="835"/>
      <c r="C132" s="835"/>
      <c r="D132" s="835"/>
      <c r="E132" s="835"/>
      <c r="F132" s="835"/>
      <c r="G132" s="835"/>
      <c r="H132" s="835"/>
      <c r="I132" s="835"/>
      <c r="J132" s="835"/>
      <c r="K132" s="835"/>
      <c r="L132" s="835"/>
      <c r="M132" s="835"/>
      <c r="N132" s="835"/>
      <c r="O132" s="835"/>
      <c r="P132" s="835"/>
      <c r="Q132" s="835"/>
      <c r="R132" s="835"/>
      <c r="S132" s="835"/>
      <c r="T132" s="835"/>
      <c r="U132" s="835"/>
      <c r="V132" s="835"/>
      <c r="W132" s="835"/>
      <c r="X132" s="835"/>
      <c r="Y132" s="835"/>
      <c r="Z132" s="835"/>
      <c r="AA132" s="835"/>
      <c r="AB132" s="835"/>
      <c r="AC132" s="835"/>
      <c r="AD132" s="835"/>
      <c r="AE132" s="835"/>
      <c r="AF132" s="835"/>
      <c r="AG132" s="835"/>
      <c r="AH132" s="835"/>
      <c r="AI132" s="835"/>
      <c r="AJ132" s="835"/>
      <c r="AK132" s="835"/>
      <c r="AL132" s="835"/>
      <c r="AM132" s="835"/>
      <c r="AN132" s="835"/>
      <c r="AO132" s="835"/>
      <c r="AP132" s="835"/>
      <c r="AQ132" s="835"/>
      <c r="AR132" s="835"/>
      <c r="AS132" s="835"/>
      <c r="AT132" s="835"/>
      <c r="AU132" s="835"/>
      <c r="AV132" s="835"/>
      <c r="AW132" s="835"/>
      <c r="AX132" s="835"/>
      <c r="AY132" s="835"/>
      <c r="AZ132" s="835"/>
      <c r="BA132" s="835"/>
      <c r="BB132" s="835"/>
      <c r="BC132" s="835"/>
      <c r="BD132" s="835"/>
      <c r="BE132" s="835"/>
      <c r="BF132" s="835"/>
      <c r="BG132" s="835"/>
      <c r="BH132" s="835"/>
    </row>
    <row r="133" spans="1:60" x14ac:dyDescent="0.25">
      <c r="A133" s="835"/>
      <c r="B133" s="835"/>
      <c r="C133" s="835"/>
      <c r="D133" s="835"/>
      <c r="E133" s="835"/>
      <c r="F133" s="835"/>
      <c r="G133" s="835"/>
      <c r="H133" s="835"/>
      <c r="I133" s="835"/>
      <c r="J133" s="835"/>
      <c r="K133" s="835"/>
      <c r="L133" s="835"/>
      <c r="M133" s="835"/>
      <c r="N133" s="835"/>
      <c r="O133" s="835"/>
      <c r="P133" s="835"/>
      <c r="Q133" s="835"/>
      <c r="R133" s="835"/>
      <c r="S133" s="835"/>
      <c r="T133" s="835"/>
      <c r="U133" s="835"/>
      <c r="V133" s="835"/>
      <c r="W133" s="835"/>
      <c r="X133" s="835"/>
      <c r="Y133" s="835"/>
      <c r="Z133" s="835"/>
      <c r="AA133" s="835"/>
      <c r="AB133" s="835"/>
      <c r="AC133" s="835"/>
      <c r="AD133" s="835"/>
      <c r="AE133" s="835"/>
      <c r="AF133" s="835"/>
      <c r="AG133" s="835"/>
      <c r="AH133" s="835"/>
      <c r="AI133" s="835"/>
      <c r="AJ133" s="835"/>
      <c r="AK133" s="835"/>
      <c r="AL133" s="835"/>
      <c r="AM133" s="835"/>
      <c r="AN133" s="835"/>
      <c r="AO133" s="835"/>
      <c r="AP133" s="835"/>
      <c r="AQ133" s="835"/>
      <c r="AR133" s="835"/>
      <c r="AS133" s="835"/>
      <c r="AT133" s="835"/>
      <c r="AU133" s="835"/>
      <c r="AV133" s="835"/>
      <c r="AW133" s="835"/>
      <c r="AX133" s="835"/>
      <c r="AY133" s="835"/>
      <c r="AZ133" s="835"/>
      <c r="BA133" s="835"/>
      <c r="BB133" s="835"/>
      <c r="BC133" s="835"/>
      <c r="BD133" s="835"/>
      <c r="BE133" s="835"/>
      <c r="BF133" s="835"/>
      <c r="BG133" s="835"/>
      <c r="BH133" s="835"/>
    </row>
    <row r="134" spans="1:60" x14ac:dyDescent="0.25">
      <c r="A134" s="835"/>
      <c r="B134" s="835"/>
      <c r="C134" s="835"/>
      <c r="D134" s="835"/>
      <c r="E134" s="835"/>
      <c r="F134" s="835"/>
      <c r="G134" s="835"/>
      <c r="H134" s="835"/>
      <c r="I134" s="835"/>
      <c r="J134" s="835"/>
      <c r="K134" s="835"/>
      <c r="L134" s="835"/>
      <c r="M134" s="835"/>
      <c r="N134" s="835"/>
      <c r="O134" s="835"/>
      <c r="P134" s="835"/>
      <c r="Q134" s="835"/>
      <c r="R134" s="835"/>
      <c r="S134" s="835"/>
      <c r="T134" s="835"/>
      <c r="U134" s="835"/>
      <c r="V134" s="835"/>
      <c r="W134" s="835"/>
      <c r="X134" s="835"/>
      <c r="Y134" s="835"/>
      <c r="Z134" s="835"/>
      <c r="AA134" s="835"/>
      <c r="AB134" s="835"/>
      <c r="AC134" s="835"/>
      <c r="AD134" s="835"/>
      <c r="AE134" s="835"/>
      <c r="AF134" s="835"/>
      <c r="AG134" s="835"/>
      <c r="AH134" s="835"/>
      <c r="AI134" s="835"/>
      <c r="AJ134" s="835"/>
      <c r="AK134" s="835"/>
      <c r="AL134" s="835"/>
      <c r="AM134" s="835"/>
      <c r="AN134" s="835"/>
      <c r="AO134" s="835"/>
      <c r="AP134" s="835"/>
      <c r="AQ134" s="835"/>
      <c r="AR134" s="835"/>
      <c r="AS134" s="835"/>
      <c r="AT134" s="835"/>
      <c r="AU134" s="835"/>
      <c r="AV134" s="835"/>
      <c r="AW134" s="835"/>
      <c r="AX134" s="835"/>
      <c r="AY134" s="835"/>
      <c r="AZ134" s="835"/>
      <c r="BA134" s="835"/>
      <c r="BB134" s="835"/>
      <c r="BC134" s="835"/>
      <c r="BD134" s="835"/>
      <c r="BE134" s="835"/>
      <c r="BF134" s="835"/>
      <c r="BG134" s="835"/>
      <c r="BH134" s="835"/>
    </row>
    <row r="135" spans="1:60" x14ac:dyDescent="0.25">
      <c r="A135" s="835"/>
      <c r="B135" s="835"/>
      <c r="C135" s="835"/>
      <c r="D135" s="835"/>
      <c r="E135" s="835"/>
      <c r="F135" s="835"/>
      <c r="G135" s="835"/>
      <c r="H135" s="835"/>
      <c r="I135" s="835"/>
      <c r="J135" s="835"/>
      <c r="K135" s="835"/>
      <c r="L135" s="835"/>
      <c r="M135" s="835"/>
      <c r="N135" s="835"/>
      <c r="O135" s="835"/>
      <c r="P135" s="835"/>
      <c r="Q135" s="835"/>
      <c r="R135" s="835"/>
      <c r="S135" s="835"/>
      <c r="T135" s="835"/>
      <c r="U135" s="835"/>
      <c r="V135" s="835"/>
      <c r="W135" s="835"/>
      <c r="X135" s="835"/>
      <c r="Y135" s="835"/>
      <c r="Z135" s="835"/>
      <c r="AA135" s="835"/>
      <c r="AB135" s="835"/>
      <c r="AC135" s="835"/>
      <c r="AD135" s="835"/>
      <c r="AE135" s="835"/>
      <c r="AF135" s="835"/>
      <c r="AG135" s="835"/>
      <c r="AH135" s="835"/>
      <c r="AI135" s="835"/>
      <c r="AJ135" s="835"/>
      <c r="AK135" s="835"/>
      <c r="AL135" s="835"/>
      <c r="AM135" s="835"/>
      <c r="AN135" s="835"/>
      <c r="AO135" s="835"/>
      <c r="AP135" s="835"/>
      <c r="AQ135" s="835"/>
      <c r="AR135" s="835"/>
      <c r="AS135" s="835"/>
      <c r="AT135" s="835"/>
      <c r="AU135" s="835"/>
      <c r="AV135" s="835"/>
      <c r="AW135" s="835"/>
      <c r="AX135" s="835"/>
      <c r="AY135" s="835"/>
      <c r="AZ135" s="835"/>
      <c r="BA135" s="835"/>
      <c r="BB135" s="835"/>
      <c r="BC135" s="835"/>
      <c r="BD135" s="835"/>
      <c r="BE135" s="835"/>
      <c r="BF135" s="835"/>
      <c r="BG135" s="835"/>
      <c r="BH135" s="835"/>
    </row>
    <row r="136" spans="1:60" x14ac:dyDescent="0.25">
      <c r="A136" s="835"/>
      <c r="B136" s="835"/>
      <c r="C136" s="835"/>
      <c r="D136" s="835"/>
      <c r="E136" s="835"/>
      <c r="F136" s="835"/>
      <c r="G136" s="835"/>
      <c r="H136" s="835"/>
      <c r="I136" s="835"/>
      <c r="J136" s="835"/>
      <c r="K136" s="835"/>
      <c r="L136" s="835"/>
      <c r="M136" s="835"/>
      <c r="N136" s="835"/>
      <c r="O136" s="835"/>
      <c r="P136" s="835"/>
      <c r="Q136" s="835"/>
      <c r="R136" s="835"/>
      <c r="S136" s="835"/>
      <c r="T136" s="835"/>
      <c r="U136" s="835"/>
      <c r="V136" s="835"/>
      <c r="W136" s="835"/>
      <c r="X136" s="835"/>
      <c r="Y136" s="835"/>
      <c r="Z136" s="835"/>
      <c r="AA136" s="835"/>
      <c r="AB136" s="835"/>
      <c r="AC136" s="835"/>
      <c r="AD136" s="835"/>
      <c r="AE136" s="835"/>
      <c r="AF136" s="835"/>
      <c r="AG136" s="835"/>
      <c r="AH136" s="835"/>
      <c r="AI136" s="835"/>
      <c r="AJ136" s="835"/>
      <c r="AK136" s="835"/>
      <c r="AL136" s="835"/>
      <c r="AM136" s="835"/>
      <c r="AN136" s="835"/>
      <c r="AO136" s="835"/>
      <c r="AP136" s="835"/>
      <c r="AQ136" s="835"/>
      <c r="AR136" s="835"/>
      <c r="AS136" s="835"/>
      <c r="AT136" s="835"/>
      <c r="AU136" s="835"/>
      <c r="AV136" s="835"/>
      <c r="AW136" s="835"/>
      <c r="AX136" s="835"/>
      <c r="AY136" s="835"/>
      <c r="AZ136" s="835"/>
      <c r="BA136" s="835"/>
      <c r="BB136" s="835"/>
      <c r="BC136" s="835"/>
      <c r="BD136" s="835"/>
      <c r="BE136" s="835"/>
      <c r="BF136" s="835"/>
      <c r="BG136" s="835"/>
      <c r="BH136" s="835"/>
    </row>
    <row r="137" spans="1:60" x14ac:dyDescent="0.25">
      <c r="A137" s="835"/>
      <c r="B137" s="835"/>
      <c r="C137" s="835"/>
      <c r="D137" s="835"/>
      <c r="E137" s="835"/>
      <c r="F137" s="835"/>
      <c r="G137" s="835"/>
      <c r="H137" s="835"/>
      <c r="I137" s="835"/>
      <c r="J137" s="835"/>
      <c r="K137" s="835"/>
      <c r="L137" s="835"/>
      <c r="M137" s="835"/>
      <c r="N137" s="835"/>
      <c r="O137" s="835"/>
      <c r="P137" s="835"/>
      <c r="Q137" s="835"/>
      <c r="R137" s="835"/>
      <c r="S137" s="835"/>
      <c r="T137" s="835"/>
      <c r="U137" s="835"/>
      <c r="V137" s="835"/>
      <c r="W137" s="835"/>
      <c r="X137" s="835"/>
      <c r="Y137" s="835"/>
      <c r="Z137" s="835"/>
      <c r="AA137" s="835"/>
      <c r="AB137" s="835"/>
      <c r="AC137" s="835"/>
      <c r="AD137" s="835"/>
      <c r="AE137" s="835"/>
      <c r="AF137" s="835"/>
      <c r="AG137" s="835"/>
      <c r="AH137" s="835"/>
      <c r="AI137" s="835"/>
      <c r="AJ137" s="835"/>
      <c r="AK137" s="835"/>
      <c r="AL137" s="835"/>
      <c r="AM137" s="835"/>
      <c r="AN137" s="835"/>
      <c r="AO137" s="835"/>
      <c r="AP137" s="835"/>
      <c r="AQ137" s="835"/>
      <c r="AR137" s="835"/>
      <c r="AS137" s="835"/>
      <c r="AT137" s="835"/>
      <c r="AU137" s="835"/>
      <c r="AV137" s="835"/>
      <c r="AW137" s="835"/>
      <c r="AX137" s="835"/>
      <c r="AY137" s="835"/>
      <c r="AZ137" s="835"/>
      <c r="BA137" s="835"/>
      <c r="BB137" s="835"/>
      <c r="BC137" s="835"/>
      <c r="BD137" s="835"/>
      <c r="BE137" s="835"/>
      <c r="BF137" s="835"/>
      <c r="BG137" s="835"/>
      <c r="BH137" s="835"/>
    </row>
    <row r="138" spans="1:60" x14ac:dyDescent="0.25">
      <c r="A138" s="835"/>
      <c r="B138" s="835"/>
      <c r="C138" s="835"/>
      <c r="D138" s="835"/>
      <c r="E138" s="835"/>
      <c r="F138" s="835"/>
      <c r="G138" s="835"/>
      <c r="H138" s="835"/>
      <c r="I138" s="835"/>
      <c r="J138" s="835"/>
      <c r="K138" s="835"/>
      <c r="L138" s="835"/>
      <c r="M138" s="835"/>
      <c r="N138" s="835"/>
      <c r="O138" s="835"/>
      <c r="P138" s="835"/>
      <c r="Q138" s="835"/>
      <c r="R138" s="835"/>
      <c r="S138" s="835"/>
      <c r="T138" s="835"/>
      <c r="U138" s="835"/>
      <c r="V138" s="835"/>
      <c r="W138" s="835"/>
      <c r="X138" s="835"/>
      <c r="Y138" s="835"/>
      <c r="Z138" s="835"/>
      <c r="AA138" s="835"/>
      <c r="AB138" s="835"/>
      <c r="AC138" s="835"/>
      <c r="AD138" s="835"/>
      <c r="AE138" s="835"/>
      <c r="AF138" s="835"/>
      <c r="AG138" s="835"/>
      <c r="AH138" s="835"/>
      <c r="AI138" s="835"/>
      <c r="AJ138" s="835"/>
      <c r="AK138" s="835"/>
      <c r="AL138" s="835"/>
      <c r="AM138" s="835"/>
      <c r="AN138" s="835"/>
      <c r="AO138" s="835"/>
      <c r="AP138" s="835"/>
      <c r="AQ138" s="835"/>
      <c r="AR138" s="835"/>
      <c r="AS138" s="835"/>
      <c r="AT138" s="835"/>
      <c r="AU138" s="835"/>
      <c r="AV138" s="835"/>
      <c r="AW138" s="835"/>
      <c r="AX138" s="835"/>
      <c r="AY138" s="835"/>
      <c r="AZ138" s="835"/>
      <c r="BA138" s="835"/>
      <c r="BB138" s="835"/>
      <c r="BC138" s="835"/>
      <c r="BD138" s="835"/>
      <c r="BE138" s="835"/>
      <c r="BF138" s="835"/>
      <c r="BG138" s="835"/>
      <c r="BH138" s="835"/>
    </row>
    <row r="139" spans="1:60" x14ac:dyDescent="0.25">
      <c r="A139" s="835"/>
      <c r="B139" s="835"/>
      <c r="C139" s="835"/>
      <c r="D139" s="835"/>
      <c r="E139" s="835"/>
      <c r="F139" s="835"/>
      <c r="G139" s="835"/>
      <c r="H139" s="835"/>
      <c r="I139" s="835"/>
      <c r="J139" s="835"/>
      <c r="K139" s="835"/>
      <c r="L139" s="835"/>
      <c r="M139" s="835"/>
      <c r="N139" s="835"/>
      <c r="O139" s="835"/>
      <c r="P139" s="835"/>
      <c r="Q139" s="835"/>
      <c r="R139" s="835"/>
      <c r="S139" s="835"/>
      <c r="T139" s="835"/>
      <c r="U139" s="835"/>
      <c r="V139" s="835"/>
      <c r="W139" s="835"/>
      <c r="X139" s="835"/>
      <c r="Y139" s="835"/>
      <c r="Z139" s="835"/>
      <c r="AA139" s="835"/>
      <c r="AB139" s="835"/>
      <c r="AC139" s="835"/>
      <c r="AD139" s="835"/>
      <c r="AE139" s="835"/>
      <c r="AF139" s="835"/>
      <c r="AG139" s="835"/>
      <c r="AH139" s="835"/>
      <c r="AI139" s="835"/>
      <c r="AJ139" s="835"/>
      <c r="AK139" s="835"/>
      <c r="AL139" s="835"/>
      <c r="AM139" s="835"/>
      <c r="AN139" s="835"/>
      <c r="AO139" s="835"/>
      <c r="AP139" s="835"/>
      <c r="AQ139" s="835"/>
      <c r="AR139" s="835"/>
      <c r="AS139" s="835"/>
      <c r="AT139" s="835"/>
      <c r="AU139" s="835"/>
      <c r="AV139" s="835"/>
      <c r="AW139" s="835"/>
      <c r="AX139" s="835"/>
      <c r="AY139" s="835"/>
      <c r="AZ139" s="835"/>
      <c r="BA139" s="835"/>
      <c r="BB139" s="835"/>
      <c r="BC139" s="835"/>
      <c r="BD139" s="835"/>
      <c r="BE139" s="835"/>
      <c r="BF139" s="835"/>
      <c r="BG139" s="835"/>
      <c r="BH139" s="835"/>
    </row>
    <row r="140" spans="1:60" x14ac:dyDescent="0.25">
      <c r="A140" s="835"/>
      <c r="B140" s="835"/>
      <c r="C140" s="835"/>
      <c r="D140" s="835"/>
      <c r="E140" s="835"/>
      <c r="F140" s="835"/>
      <c r="G140" s="835"/>
      <c r="H140" s="835"/>
      <c r="I140" s="835"/>
      <c r="J140" s="835"/>
      <c r="K140" s="835"/>
      <c r="L140" s="835"/>
      <c r="M140" s="835"/>
      <c r="N140" s="835"/>
      <c r="O140" s="835"/>
      <c r="P140" s="835"/>
      <c r="Q140" s="835"/>
      <c r="R140" s="835"/>
      <c r="S140" s="835"/>
      <c r="T140" s="835"/>
      <c r="U140" s="835"/>
      <c r="V140" s="835"/>
      <c r="W140" s="835"/>
      <c r="X140" s="835"/>
      <c r="Y140" s="835"/>
      <c r="Z140" s="835"/>
      <c r="AA140" s="835"/>
      <c r="AB140" s="835"/>
      <c r="AC140" s="835"/>
      <c r="AD140" s="835"/>
      <c r="AE140" s="835"/>
      <c r="AF140" s="835"/>
      <c r="AG140" s="835"/>
      <c r="AH140" s="835"/>
      <c r="AI140" s="835"/>
      <c r="AJ140" s="835"/>
      <c r="AK140" s="835"/>
      <c r="AL140" s="835"/>
      <c r="AM140" s="835"/>
      <c r="AN140" s="835"/>
      <c r="AO140" s="835"/>
      <c r="AP140" s="835"/>
      <c r="AQ140" s="835"/>
      <c r="AR140" s="835"/>
      <c r="AS140" s="835"/>
      <c r="AT140" s="835"/>
      <c r="AU140" s="835"/>
      <c r="AV140" s="835"/>
      <c r="AW140" s="835"/>
      <c r="AX140" s="835"/>
      <c r="AY140" s="835"/>
      <c r="AZ140" s="835"/>
      <c r="BA140" s="835"/>
      <c r="BB140" s="835"/>
      <c r="BC140" s="835"/>
      <c r="BD140" s="835"/>
      <c r="BE140" s="835"/>
      <c r="BF140" s="835"/>
      <c r="BG140" s="835"/>
      <c r="BH140" s="835"/>
    </row>
    <row r="141" spans="1:60" x14ac:dyDescent="0.25">
      <c r="A141" s="835"/>
      <c r="B141" s="835"/>
      <c r="C141" s="835"/>
      <c r="D141" s="835"/>
      <c r="E141" s="835"/>
      <c r="F141" s="835"/>
      <c r="G141" s="835"/>
      <c r="H141" s="835"/>
      <c r="I141" s="835"/>
      <c r="J141" s="835"/>
      <c r="K141" s="835"/>
      <c r="L141" s="835"/>
      <c r="M141" s="835"/>
      <c r="N141" s="835"/>
      <c r="O141" s="835"/>
      <c r="P141" s="835"/>
      <c r="Q141" s="835"/>
      <c r="R141" s="835"/>
      <c r="S141" s="835"/>
      <c r="T141" s="835"/>
      <c r="U141" s="835"/>
      <c r="V141" s="835"/>
      <c r="W141" s="835"/>
      <c r="X141" s="835"/>
      <c r="Y141" s="835"/>
      <c r="Z141" s="835"/>
      <c r="AA141" s="835"/>
      <c r="AB141" s="835"/>
      <c r="AC141" s="835"/>
      <c r="AD141" s="835"/>
      <c r="AE141" s="835"/>
      <c r="AF141" s="835"/>
      <c r="AG141" s="835"/>
      <c r="AH141" s="835"/>
      <c r="AI141" s="835"/>
      <c r="AJ141" s="835"/>
      <c r="AK141" s="835"/>
      <c r="AL141" s="835"/>
      <c r="AM141" s="835"/>
      <c r="AN141" s="835"/>
      <c r="AO141" s="835"/>
      <c r="AP141" s="835"/>
      <c r="AQ141" s="835"/>
      <c r="AR141" s="835"/>
      <c r="AS141" s="835"/>
      <c r="AT141" s="835"/>
      <c r="AU141" s="835"/>
      <c r="AV141" s="835"/>
      <c r="AW141" s="835"/>
      <c r="AX141" s="835"/>
      <c r="AY141" s="835"/>
      <c r="AZ141" s="835"/>
      <c r="BA141" s="835"/>
      <c r="BB141" s="835"/>
      <c r="BC141" s="835"/>
      <c r="BD141" s="835"/>
      <c r="BE141" s="835"/>
      <c r="BF141" s="835"/>
      <c r="BG141" s="835"/>
      <c r="BH141" s="835"/>
    </row>
    <row r="142" spans="1:60" x14ac:dyDescent="0.25">
      <c r="A142" s="835"/>
      <c r="B142" s="835"/>
      <c r="C142" s="835"/>
      <c r="D142" s="835"/>
      <c r="E142" s="835"/>
      <c r="F142" s="835"/>
      <c r="G142" s="835"/>
      <c r="H142" s="835"/>
      <c r="I142" s="835"/>
      <c r="J142" s="835"/>
      <c r="K142" s="835"/>
      <c r="L142" s="835"/>
      <c r="M142" s="835"/>
      <c r="N142" s="835"/>
      <c r="O142" s="835"/>
      <c r="P142" s="835"/>
      <c r="Q142" s="835"/>
      <c r="R142" s="835"/>
      <c r="S142" s="835"/>
      <c r="T142" s="835"/>
      <c r="U142" s="835"/>
      <c r="V142" s="835"/>
      <c r="W142" s="835"/>
      <c r="X142" s="835"/>
      <c r="Y142" s="835"/>
      <c r="Z142" s="835"/>
      <c r="AA142" s="835"/>
      <c r="AB142" s="835"/>
      <c r="AC142" s="835"/>
      <c r="AD142" s="835"/>
      <c r="AE142" s="835"/>
      <c r="AF142" s="835"/>
      <c r="AG142" s="835"/>
      <c r="AH142" s="835"/>
      <c r="AI142" s="835"/>
      <c r="AJ142" s="835"/>
      <c r="AK142" s="835"/>
      <c r="AL142" s="835"/>
      <c r="AM142" s="835"/>
      <c r="AN142" s="835"/>
      <c r="AO142" s="835"/>
      <c r="AP142" s="835"/>
      <c r="AQ142" s="835"/>
      <c r="AR142" s="835"/>
      <c r="AS142" s="835"/>
      <c r="AT142" s="835"/>
      <c r="AU142" s="835"/>
      <c r="AV142" s="835"/>
      <c r="AW142" s="835"/>
      <c r="AX142" s="835"/>
      <c r="AY142" s="835"/>
      <c r="AZ142" s="835"/>
      <c r="BA142" s="835"/>
      <c r="BB142" s="835"/>
      <c r="BC142" s="835"/>
      <c r="BD142" s="835"/>
      <c r="BE142" s="835"/>
      <c r="BF142" s="835"/>
      <c r="BG142" s="835"/>
      <c r="BH142" s="835"/>
    </row>
    <row r="143" spans="1:60" x14ac:dyDescent="0.25">
      <c r="A143" s="835"/>
      <c r="B143" s="835"/>
      <c r="C143" s="835"/>
      <c r="D143" s="835"/>
      <c r="E143" s="835"/>
      <c r="F143" s="835"/>
      <c r="G143" s="835"/>
      <c r="H143" s="835"/>
      <c r="I143" s="835"/>
      <c r="J143" s="835"/>
      <c r="K143" s="835"/>
      <c r="L143" s="835"/>
      <c r="M143" s="835"/>
      <c r="N143" s="835"/>
      <c r="O143" s="835"/>
      <c r="P143" s="835"/>
      <c r="Q143" s="835"/>
      <c r="R143" s="835"/>
      <c r="S143" s="835"/>
      <c r="T143" s="835"/>
      <c r="U143" s="835"/>
      <c r="V143" s="835"/>
      <c r="W143" s="835"/>
      <c r="X143" s="835"/>
      <c r="Y143" s="835"/>
      <c r="Z143" s="835"/>
      <c r="AA143" s="835"/>
      <c r="AB143" s="835"/>
      <c r="AC143" s="835"/>
      <c r="AD143" s="835"/>
      <c r="AE143" s="835"/>
      <c r="AF143" s="835"/>
      <c r="AG143" s="835"/>
      <c r="AH143" s="835"/>
      <c r="AI143" s="835"/>
      <c r="AJ143" s="835"/>
      <c r="AK143" s="835"/>
      <c r="AL143" s="835"/>
      <c r="AM143" s="835"/>
      <c r="AN143" s="835"/>
      <c r="AO143" s="835"/>
      <c r="AP143" s="835"/>
      <c r="AQ143" s="835"/>
      <c r="AR143" s="835"/>
      <c r="AS143" s="835"/>
      <c r="AT143" s="835"/>
      <c r="AU143" s="835"/>
      <c r="AV143" s="835"/>
      <c r="AW143" s="835"/>
      <c r="AX143" s="835"/>
      <c r="AY143" s="835"/>
      <c r="AZ143" s="835"/>
      <c r="BA143" s="835"/>
      <c r="BB143" s="835"/>
      <c r="BC143" s="835"/>
      <c r="BD143" s="835"/>
      <c r="BE143" s="835"/>
      <c r="BF143" s="835"/>
      <c r="BG143" s="835"/>
      <c r="BH143" s="835"/>
    </row>
    <row r="144" spans="1:60" x14ac:dyDescent="0.25">
      <c r="A144" s="835"/>
      <c r="B144" s="835"/>
      <c r="C144" s="835"/>
      <c r="D144" s="835"/>
      <c r="E144" s="835"/>
      <c r="F144" s="835"/>
      <c r="G144" s="835"/>
      <c r="H144" s="835"/>
      <c r="I144" s="835"/>
      <c r="J144" s="835"/>
      <c r="K144" s="835"/>
      <c r="L144" s="835"/>
      <c r="M144" s="835"/>
      <c r="N144" s="835"/>
      <c r="O144" s="835"/>
      <c r="P144" s="835"/>
      <c r="Q144" s="835"/>
      <c r="R144" s="835"/>
      <c r="S144" s="835"/>
      <c r="T144" s="835"/>
      <c r="U144" s="835"/>
      <c r="V144" s="835"/>
      <c r="W144" s="835"/>
      <c r="X144" s="835"/>
      <c r="Y144" s="835"/>
      <c r="Z144" s="835"/>
      <c r="AA144" s="835"/>
      <c r="AB144" s="835"/>
      <c r="AC144" s="835"/>
      <c r="AD144" s="835"/>
      <c r="AE144" s="835"/>
      <c r="AF144" s="835"/>
      <c r="AG144" s="835"/>
      <c r="AH144" s="835"/>
      <c r="AI144" s="835"/>
      <c r="AJ144" s="835"/>
      <c r="AK144" s="835"/>
      <c r="AL144" s="835"/>
      <c r="AM144" s="835"/>
      <c r="AN144" s="835"/>
      <c r="AO144" s="835"/>
      <c r="AP144" s="835"/>
      <c r="AQ144" s="835"/>
      <c r="AR144" s="835"/>
      <c r="AS144" s="835"/>
      <c r="AT144" s="835"/>
      <c r="AU144" s="835"/>
      <c r="AV144" s="835"/>
      <c r="AW144" s="835"/>
      <c r="AX144" s="835"/>
      <c r="AY144" s="835"/>
      <c r="AZ144" s="835"/>
      <c r="BA144" s="835"/>
      <c r="BB144" s="835"/>
      <c r="BC144" s="835"/>
      <c r="BD144" s="835"/>
      <c r="BE144" s="835"/>
      <c r="BF144" s="835"/>
      <c r="BG144" s="835"/>
      <c r="BH144" s="835"/>
    </row>
    <row r="145" spans="1:60" x14ac:dyDescent="0.25">
      <c r="A145" s="835"/>
      <c r="B145" s="835"/>
      <c r="C145" s="835"/>
      <c r="D145" s="835"/>
      <c r="E145" s="835"/>
      <c r="F145" s="835"/>
      <c r="G145" s="835"/>
      <c r="H145" s="835"/>
      <c r="I145" s="835"/>
      <c r="J145" s="835"/>
      <c r="K145" s="835"/>
      <c r="L145" s="835"/>
      <c r="M145" s="835"/>
      <c r="N145" s="835"/>
      <c r="O145" s="835"/>
      <c r="P145" s="835"/>
      <c r="Q145" s="835"/>
      <c r="R145" s="835"/>
      <c r="S145" s="835"/>
      <c r="T145" s="835"/>
      <c r="U145" s="835"/>
      <c r="V145" s="835"/>
      <c r="W145" s="835"/>
      <c r="X145" s="835"/>
      <c r="Y145" s="835"/>
      <c r="Z145" s="835"/>
      <c r="AA145" s="835"/>
      <c r="AB145" s="835"/>
      <c r="AC145" s="835"/>
      <c r="AD145" s="835"/>
      <c r="AE145" s="835"/>
      <c r="AF145" s="835"/>
      <c r="AG145" s="835"/>
      <c r="AH145" s="835"/>
      <c r="AI145" s="835"/>
      <c r="AJ145" s="835"/>
      <c r="AK145" s="835"/>
      <c r="AL145" s="835"/>
      <c r="AM145" s="835"/>
      <c r="AN145" s="835"/>
      <c r="AO145" s="835"/>
      <c r="AP145" s="835"/>
      <c r="AQ145" s="835"/>
      <c r="AR145" s="835"/>
      <c r="AS145" s="835"/>
      <c r="AT145" s="835"/>
      <c r="AU145" s="835"/>
      <c r="AV145" s="835"/>
      <c r="AW145" s="835"/>
      <c r="AX145" s="835"/>
      <c r="AY145" s="835"/>
      <c r="AZ145" s="835"/>
      <c r="BA145" s="835"/>
      <c r="BB145" s="835"/>
      <c r="BC145" s="835"/>
      <c r="BD145" s="835"/>
      <c r="BE145" s="835"/>
      <c r="BF145" s="835"/>
      <c r="BG145" s="835"/>
      <c r="BH145" s="835"/>
    </row>
    <row r="146" spans="1:60" x14ac:dyDescent="0.25">
      <c r="A146" s="835"/>
      <c r="B146" s="835"/>
      <c r="C146" s="835"/>
      <c r="D146" s="835"/>
      <c r="E146" s="835"/>
      <c r="F146" s="835"/>
      <c r="G146" s="835"/>
      <c r="H146" s="835"/>
      <c r="I146" s="835"/>
      <c r="J146" s="835"/>
      <c r="K146" s="835"/>
      <c r="L146" s="835"/>
      <c r="M146" s="835"/>
      <c r="N146" s="835"/>
      <c r="O146" s="835"/>
      <c r="P146" s="835"/>
      <c r="Q146" s="835"/>
      <c r="R146" s="835"/>
      <c r="S146" s="835"/>
      <c r="T146" s="835"/>
      <c r="U146" s="835"/>
      <c r="V146" s="835"/>
      <c r="W146" s="835"/>
      <c r="X146" s="835"/>
      <c r="Y146" s="835"/>
      <c r="Z146" s="835"/>
      <c r="AA146" s="835"/>
      <c r="AB146" s="835"/>
      <c r="AC146" s="835"/>
      <c r="AD146" s="835"/>
      <c r="AE146" s="835"/>
      <c r="AF146" s="835"/>
      <c r="AG146" s="835"/>
      <c r="AH146" s="835"/>
      <c r="AI146" s="835"/>
      <c r="AJ146" s="835"/>
      <c r="AK146" s="835"/>
      <c r="AL146" s="835"/>
      <c r="AM146" s="835"/>
      <c r="AN146" s="835"/>
      <c r="AO146" s="835"/>
      <c r="AP146" s="835"/>
      <c r="AQ146" s="835"/>
      <c r="AR146" s="835"/>
      <c r="AS146" s="835"/>
      <c r="AT146" s="835"/>
      <c r="AU146" s="835"/>
      <c r="AV146" s="835"/>
      <c r="AW146" s="835"/>
      <c r="AX146" s="835"/>
      <c r="AY146" s="835"/>
      <c r="AZ146" s="835"/>
      <c r="BA146" s="835"/>
      <c r="BB146" s="835"/>
      <c r="BC146" s="835"/>
      <c r="BD146" s="835"/>
      <c r="BE146" s="835"/>
      <c r="BF146" s="835"/>
      <c r="BG146" s="835"/>
      <c r="BH146" s="835"/>
    </row>
    <row r="147" spans="1:60" x14ac:dyDescent="0.25">
      <c r="A147" s="835"/>
      <c r="B147" s="835"/>
      <c r="C147" s="835"/>
      <c r="D147" s="835"/>
      <c r="E147" s="835"/>
      <c r="F147" s="835"/>
      <c r="G147" s="835"/>
      <c r="H147" s="835"/>
      <c r="I147" s="835"/>
      <c r="J147" s="835"/>
      <c r="K147" s="835"/>
      <c r="L147" s="835"/>
      <c r="M147" s="835"/>
      <c r="N147" s="835"/>
      <c r="O147" s="835"/>
      <c r="P147" s="835"/>
      <c r="Q147" s="835"/>
      <c r="R147" s="835"/>
      <c r="S147" s="835"/>
      <c r="T147" s="835"/>
      <c r="U147" s="835"/>
      <c r="V147" s="835"/>
      <c r="W147" s="835"/>
      <c r="X147" s="835"/>
      <c r="Y147" s="835"/>
      <c r="Z147" s="835"/>
      <c r="AA147" s="835"/>
      <c r="AB147" s="835"/>
      <c r="AC147" s="835"/>
      <c r="AD147" s="835"/>
      <c r="AE147" s="835"/>
      <c r="AF147" s="835"/>
      <c r="AG147" s="835"/>
      <c r="AH147" s="835"/>
      <c r="AI147" s="835"/>
      <c r="AJ147" s="835"/>
      <c r="AK147" s="835"/>
      <c r="AL147" s="835"/>
      <c r="AM147" s="835"/>
      <c r="AN147" s="835"/>
      <c r="AO147" s="835"/>
      <c r="AP147" s="835"/>
      <c r="AQ147" s="835"/>
      <c r="AR147" s="835"/>
      <c r="AS147" s="835"/>
      <c r="AT147" s="835"/>
      <c r="AU147" s="835"/>
      <c r="AV147" s="835"/>
      <c r="AW147" s="835"/>
      <c r="AX147" s="835"/>
      <c r="AY147" s="835"/>
      <c r="AZ147" s="835"/>
      <c r="BA147" s="835"/>
      <c r="BB147" s="835"/>
      <c r="BC147" s="835"/>
      <c r="BD147" s="835"/>
      <c r="BE147" s="835"/>
      <c r="BF147" s="835"/>
      <c r="BG147" s="835"/>
      <c r="BH147" s="835"/>
    </row>
    <row r="148" spans="1:60" x14ac:dyDescent="0.25">
      <c r="A148" s="835"/>
      <c r="B148" s="835"/>
      <c r="C148" s="835"/>
      <c r="D148" s="835"/>
      <c r="E148" s="835"/>
      <c r="F148" s="835"/>
      <c r="G148" s="835"/>
      <c r="H148" s="835"/>
      <c r="I148" s="835"/>
      <c r="J148" s="835"/>
      <c r="K148" s="835"/>
      <c r="L148" s="835"/>
      <c r="M148" s="835"/>
      <c r="N148" s="835"/>
      <c r="O148" s="835"/>
      <c r="P148" s="835"/>
      <c r="Q148" s="835"/>
      <c r="R148" s="835"/>
      <c r="S148" s="835"/>
      <c r="T148" s="835"/>
      <c r="U148" s="835"/>
      <c r="V148" s="835"/>
      <c r="W148" s="835"/>
      <c r="X148" s="835"/>
      <c r="Y148" s="835"/>
      <c r="Z148" s="835"/>
      <c r="AA148" s="835"/>
      <c r="AB148" s="835"/>
      <c r="AC148" s="835"/>
      <c r="AD148" s="835"/>
      <c r="AE148" s="835"/>
      <c r="AF148" s="835"/>
      <c r="AG148" s="835"/>
      <c r="AH148" s="835"/>
      <c r="AI148" s="835"/>
      <c r="AJ148" s="835"/>
      <c r="AK148" s="835"/>
      <c r="AL148" s="835"/>
      <c r="AM148" s="835"/>
      <c r="AN148" s="835"/>
      <c r="AO148" s="835"/>
      <c r="AP148" s="835"/>
      <c r="AQ148" s="835"/>
      <c r="AR148" s="835"/>
      <c r="AS148" s="835"/>
      <c r="AT148" s="835"/>
      <c r="AU148" s="835"/>
      <c r="AV148" s="835"/>
      <c r="AW148" s="835"/>
      <c r="AX148" s="835"/>
      <c r="AY148" s="835"/>
      <c r="AZ148" s="835"/>
      <c r="BA148" s="835"/>
      <c r="BB148" s="835"/>
      <c r="BC148" s="835"/>
      <c r="BD148" s="835"/>
      <c r="BE148" s="835"/>
      <c r="BF148" s="835"/>
      <c r="BG148" s="835"/>
      <c r="BH148" s="835"/>
    </row>
    <row r="149" spans="1:60" x14ac:dyDescent="0.25">
      <c r="A149" s="835"/>
      <c r="B149" s="835"/>
      <c r="C149" s="835"/>
      <c r="D149" s="835"/>
      <c r="E149" s="835"/>
      <c r="F149" s="835"/>
      <c r="G149" s="835"/>
      <c r="H149" s="835"/>
      <c r="I149" s="835"/>
      <c r="J149" s="835"/>
      <c r="K149" s="835"/>
      <c r="L149" s="835"/>
      <c r="M149" s="835"/>
      <c r="N149" s="835"/>
      <c r="O149" s="835"/>
      <c r="P149" s="835"/>
      <c r="Q149" s="835"/>
      <c r="R149" s="835"/>
      <c r="S149" s="835"/>
      <c r="T149" s="835"/>
      <c r="U149" s="835"/>
      <c r="V149" s="835"/>
      <c r="W149" s="835"/>
      <c r="X149" s="835"/>
      <c r="Y149" s="835"/>
      <c r="Z149" s="835"/>
      <c r="AA149" s="835"/>
      <c r="AB149" s="835"/>
      <c r="AC149" s="835"/>
      <c r="AD149" s="835"/>
      <c r="AE149" s="835"/>
      <c r="AF149" s="835"/>
      <c r="AG149" s="835"/>
      <c r="AH149" s="835"/>
      <c r="AI149" s="835"/>
      <c r="AJ149" s="835"/>
      <c r="AK149" s="835"/>
      <c r="AL149" s="835"/>
      <c r="AM149" s="835"/>
      <c r="AN149" s="835"/>
      <c r="AO149" s="835"/>
      <c r="AP149" s="835"/>
      <c r="AQ149" s="835"/>
      <c r="AR149" s="835"/>
      <c r="AS149" s="835"/>
      <c r="AT149" s="835"/>
      <c r="AU149" s="835"/>
      <c r="AV149" s="835"/>
      <c r="AW149" s="835"/>
      <c r="AX149" s="835"/>
      <c r="AY149" s="835"/>
      <c r="AZ149" s="835"/>
      <c r="BA149" s="835"/>
      <c r="BB149" s="835"/>
      <c r="BC149" s="835"/>
      <c r="BD149" s="835"/>
      <c r="BE149" s="835"/>
      <c r="BF149" s="835"/>
      <c r="BG149" s="835"/>
      <c r="BH149" s="835"/>
    </row>
    <row r="150" spans="1:60" x14ac:dyDescent="0.25">
      <c r="A150" s="835"/>
      <c r="B150" s="835"/>
      <c r="C150" s="835"/>
      <c r="D150" s="835"/>
      <c r="E150" s="835"/>
      <c r="F150" s="835"/>
      <c r="G150" s="835"/>
      <c r="H150" s="835"/>
      <c r="I150" s="835"/>
      <c r="J150" s="835"/>
      <c r="K150" s="835"/>
      <c r="L150" s="835"/>
      <c r="M150" s="835"/>
      <c r="N150" s="835"/>
      <c r="O150" s="835"/>
      <c r="P150" s="835"/>
      <c r="Q150" s="835"/>
      <c r="R150" s="835"/>
      <c r="S150" s="835"/>
      <c r="T150" s="835"/>
      <c r="U150" s="835"/>
      <c r="V150" s="835"/>
      <c r="W150" s="835"/>
      <c r="X150" s="835"/>
      <c r="Y150" s="835"/>
      <c r="Z150" s="835"/>
      <c r="AA150" s="835"/>
      <c r="AB150" s="835"/>
      <c r="AC150" s="835"/>
      <c r="AD150" s="835"/>
      <c r="AE150" s="835"/>
      <c r="AF150" s="835"/>
      <c r="AG150" s="835"/>
      <c r="AH150" s="835"/>
      <c r="AI150" s="835"/>
      <c r="AJ150" s="835"/>
      <c r="AK150" s="835"/>
      <c r="AL150" s="835"/>
      <c r="AM150" s="835"/>
      <c r="AN150" s="835"/>
      <c r="AO150" s="835"/>
      <c r="AP150" s="835"/>
      <c r="AQ150" s="835"/>
      <c r="AR150" s="835"/>
      <c r="AS150" s="835"/>
      <c r="AT150" s="835"/>
      <c r="AU150" s="835"/>
      <c r="AV150" s="835"/>
      <c r="AW150" s="835"/>
      <c r="AX150" s="835"/>
      <c r="AY150" s="835"/>
      <c r="AZ150" s="835"/>
      <c r="BA150" s="835"/>
      <c r="BB150" s="835"/>
      <c r="BC150" s="835"/>
      <c r="BD150" s="835"/>
      <c r="BE150" s="835"/>
      <c r="BF150" s="835"/>
      <c r="BG150" s="835"/>
      <c r="BH150" s="835"/>
    </row>
    <row r="151" spans="1:60" x14ac:dyDescent="0.25">
      <c r="A151" s="835"/>
      <c r="B151" s="835"/>
      <c r="C151" s="835"/>
      <c r="D151" s="835"/>
      <c r="E151" s="835"/>
      <c r="F151" s="835"/>
      <c r="G151" s="835"/>
      <c r="H151" s="835"/>
      <c r="I151" s="835"/>
      <c r="J151" s="835"/>
      <c r="K151" s="835"/>
      <c r="L151" s="835"/>
      <c r="M151" s="835"/>
      <c r="N151" s="835"/>
      <c r="O151" s="835"/>
      <c r="P151" s="835"/>
      <c r="Q151" s="835"/>
      <c r="R151" s="835"/>
      <c r="S151" s="835"/>
      <c r="T151" s="835"/>
      <c r="U151" s="835"/>
      <c r="V151" s="835"/>
      <c r="W151" s="835"/>
      <c r="X151" s="835"/>
      <c r="Y151" s="835"/>
      <c r="Z151" s="835"/>
      <c r="AA151" s="835"/>
      <c r="AB151" s="835"/>
      <c r="AC151" s="835"/>
      <c r="AD151" s="835"/>
      <c r="AE151" s="835"/>
      <c r="AF151" s="835"/>
      <c r="AG151" s="835"/>
      <c r="AH151" s="835"/>
      <c r="AI151" s="835"/>
      <c r="AJ151" s="835"/>
      <c r="AK151" s="835"/>
      <c r="AL151" s="835"/>
      <c r="AM151" s="835"/>
      <c r="AN151" s="835"/>
      <c r="AO151" s="835"/>
      <c r="AP151" s="835"/>
      <c r="AQ151" s="835"/>
      <c r="AR151" s="835"/>
      <c r="AS151" s="835"/>
      <c r="AT151" s="835"/>
      <c r="AU151" s="835"/>
      <c r="AV151" s="835"/>
      <c r="AW151" s="835"/>
      <c r="AX151" s="835"/>
      <c r="AY151" s="835"/>
      <c r="AZ151" s="835"/>
      <c r="BA151" s="835"/>
      <c r="BB151" s="835"/>
      <c r="BC151" s="835"/>
      <c r="BD151" s="835"/>
      <c r="BE151" s="835"/>
      <c r="BF151" s="835"/>
      <c r="BG151" s="835"/>
      <c r="BH151" s="835"/>
    </row>
    <row r="152" spans="1:60" x14ac:dyDescent="0.25">
      <c r="A152" s="835"/>
      <c r="B152" s="835"/>
      <c r="C152" s="835"/>
      <c r="D152" s="835"/>
      <c r="E152" s="835"/>
      <c r="F152" s="835"/>
      <c r="G152" s="835"/>
      <c r="H152" s="835"/>
      <c r="I152" s="835"/>
      <c r="J152" s="835"/>
      <c r="K152" s="835"/>
      <c r="L152" s="835"/>
      <c r="M152" s="835"/>
      <c r="N152" s="835"/>
      <c r="O152" s="835"/>
      <c r="P152" s="835"/>
      <c r="Q152" s="835"/>
      <c r="R152" s="835"/>
      <c r="S152" s="835"/>
      <c r="T152" s="835"/>
      <c r="U152" s="835"/>
      <c r="V152" s="835"/>
      <c r="W152" s="835"/>
      <c r="X152" s="835"/>
      <c r="Y152" s="835"/>
      <c r="Z152" s="835"/>
      <c r="AA152" s="835"/>
      <c r="AB152" s="835"/>
      <c r="AC152" s="835"/>
      <c r="AD152" s="835"/>
      <c r="AE152" s="835"/>
      <c r="AF152" s="835"/>
      <c r="AG152" s="835"/>
      <c r="AH152" s="835"/>
      <c r="AI152" s="835"/>
      <c r="AJ152" s="835"/>
      <c r="AK152" s="835"/>
      <c r="AL152" s="835"/>
      <c r="AM152" s="835"/>
      <c r="AN152" s="835"/>
      <c r="AO152" s="835"/>
      <c r="AP152" s="835"/>
      <c r="AQ152" s="835"/>
      <c r="AR152" s="835"/>
      <c r="AS152" s="835"/>
      <c r="AT152" s="835"/>
      <c r="AU152" s="835"/>
      <c r="AV152" s="835"/>
      <c r="AW152" s="835"/>
      <c r="AX152" s="835"/>
      <c r="AY152" s="835"/>
      <c r="AZ152" s="835"/>
      <c r="BA152" s="835"/>
      <c r="BB152" s="835"/>
      <c r="BC152" s="835"/>
      <c r="BD152" s="835"/>
      <c r="BE152" s="835"/>
      <c r="BF152" s="835"/>
      <c r="BG152" s="835"/>
      <c r="BH152" s="835"/>
    </row>
    <row r="153" spans="1:60" x14ac:dyDescent="0.25">
      <c r="A153" s="835"/>
      <c r="B153" s="835"/>
      <c r="C153" s="835"/>
      <c r="D153" s="835"/>
      <c r="E153" s="835"/>
      <c r="F153" s="835"/>
      <c r="G153" s="835"/>
      <c r="H153" s="835"/>
      <c r="I153" s="835"/>
      <c r="J153" s="835"/>
      <c r="K153" s="835"/>
      <c r="L153" s="835"/>
      <c r="M153" s="835"/>
      <c r="N153" s="835"/>
      <c r="O153" s="835"/>
      <c r="P153" s="835"/>
      <c r="Q153" s="835"/>
      <c r="R153" s="835"/>
      <c r="S153" s="835"/>
      <c r="T153" s="835"/>
      <c r="U153" s="835"/>
      <c r="V153" s="835"/>
      <c r="W153" s="835"/>
      <c r="X153" s="835"/>
      <c r="Y153" s="835"/>
      <c r="Z153" s="835"/>
      <c r="AA153" s="835"/>
      <c r="AB153" s="835"/>
      <c r="AC153" s="835"/>
      <c r="AD153" s="835"/>
      <c r="AE153" s="835"/>
      <c r="AF153" s="835"/>
      <c r="AG153" s="835"/>
      <c r="AH153" s="835"/>
      <c r="AI153" s="835"/>
      <c r="AJ153" s="835"/>
      <c r="AK153" s="835"/>
      <c r="AL153" s="835"/>
      <c r="AM153" s="835"/>
      <c r="AN153" s="835"/>
      <c r="AO153" s="835"/>
      <c r="AP153" s="835"/>
      <c r="AQ153" s="835"/>
      <c r="AR153" s="835"/>
      <c r="AS153" s="835"/>
      <c r="AT153" s="835"/>
      <c r="AU153" s="835"/>
      <c r="AV153" s="835"/>
      <c r="AW153" s="835"/>
      <c r="AX153" s="835"/>
      <c r="AY153" s="835"/>
      <c r="AZ153" s="835"/>
      <c r="BA153" s="835"/>
      <c r="BB153" s="835"/>
      <c r="BC153" s="835"/>
      <c r="BD153" s="835"/>
      <c r="BE153" s="835"/>
      <c r="BF153" s="835"/>
      <c r="BG153" s="835"/>
      <c r="BH153" s="835"/>
    </row>
    <row r="154" spans="1:60" x14ac:dyDescent="0.25">
      <c r="A154" s="835"/>
      <c r="B154" s="835"/>
      <c r="C154" s="835"/>
      <c r="D154" s="835"/>
      <c r="E154" s="835"/>
      <c r="F154" s="835"/>
      <c r="G154" s="835"/>
      <c r="H154" s="835"/>
      <c r="I154" s="835"/>
      <c r="J154" s="835"/>
      <c r="K154" s="835"/>
      <c r="L154" s="835"/>
      <c r="M154" s="835"/>
      <c r="N154" s="835"/>
      <c r="O154" s="835"/>
      <c r="P154" s="835"/>
      <c r="Q154" s="835"/>
      <c r="R154" s="835"/>
      <c r="S154" s="835"/>
      <c r="T154" s="835"/>
      <c r="U154" s="835"/>
      <c r="V154" s="835"/>
      <c r="W154" s="835"/>
      <c r="X154" s="835"/>
      <c r="Y154" s="835"/>
      <c r="Z154" s="835"/>
      <c r="AA154" s="835"/>
      <c r="AB154" s="835"/>
      <c r="AC154" s="835"/>
      <c r="AD154" s="835"/>
      <c r="AE154" s="835"/>
      <c r="AF154" s="835"/>
      <c r="AG154" s="835"/>
      <c r="AH154" s="835"/>
      <c r="AI154" s="835"/>
      <c r="AJ154" s="835"/>
      <c r="AK154" s="835"/>
      <c r="AL154" s="835"/>
      <c r="AM154" s="835"/>
      <c r="AN154" s="835"/>
      <c r="AO154" s="835"/>
      <c r="AP154" s="835"/>
      <c r="AQ154" s="835"/>
      <c r="AR154" s="835"/>
      <c r="AS154" s="835"/>
      <c r="AT154" s="835"/>
      <c r="AU154" s="835"/>
      <c r="AV154" s="835"/>
      <c r="AW154" s="835"/>
      <c r="AX154" s="835"/>
      <c r="AY154" s="835"/>
      <c r="AZ154" s="835"/>
      <c r="BA154" s="835"/>
      <c r="BB154" s="835"/>
      <c r="BC154" s="835"/>
      <c r="BD154" s="835"/>
      <c r="BE154" s="835"/>
      <c r="BF154" s="835"/>
      <c r="BG154" s="835"/>
      <c r="BH154" s="835"/>
    </row>
    <row r="155" spans="1:60" x14ac:dyDescent="0.25">
      <c r="A155" s="835"/>
      <c r="B155" s="835"/>
      <c r="C155" s="835"/>
      <c r="D155" s="835"/>
      <c r="E155" s="835"/>
      <c r="F155" s="835"/>
      <c r="G155" s="835"/>
      <c r="H155" s="835"/>
      <c r="I155" s="835"/>
      <c r="J155" s="835"/>
      <c r="K155" s="835"/>
      <c r="L155" s="835"/>
      <c r="M155" s="835"/>
      <c r="N155" s="835"/>
      <c r="O155" s="835"/>
      <c r="P155" s="835"/>
      <c r="Q155" s="835"/>
      <c r="R155" s="835"/>
      <c r="S155" s="835"/>
      <c r="T155" s="835"/>
      <c r="U155" s="835"/>
      <c r="V155" s="835"/>
      <c r="W155" s="835"/>
      <c r="X155" s="835"/>
      <c r="Y155" s="835"/>
      <c r="Z155" s="835"/>
      <c r="AA155" s="835"/>
      <c r="AB155" s="835"/>
      <c r="AC155" s="835"/>
      <c r="AD155" s="835"/>
      <c r="AE155" s="835"/>
      <c r="AF155" s="835"/>
      <c r="AG155" s="835"/>
      <c r="AH155" s="835"/>
      <c r="AI155" s="835"/>
      <c r="AJ155" s="835"/>
      <c r="AK155" s="835"/>
      <c r="AL155" s="835"/>
      <c r="AM155" s="835"/>
      <c r="AN155" s="835"/>
      <c r="AO155" s="835"/>
      <c r="AP155" s="835"/>
      <c r="AQ155" s="835"/>
      <c r="AR155" s="835"/>
      <c r="AS155" s="835"/>
      <c r="AT155" s="835"/>
      <c r="AU155" s="835"/>
      <c r="AV155" s="835"/>
      <c r="AW155" s="835"/>
      <c r="AX155" s="835"/>
      <c r="AY155" s="835"/>
      <c r="AZ155" s="835"/>
      <c r="BA155" s="835"/>
      <c r="BB155" s="835"/>
      <c r="BC155" s="835"/>
      <c r="BD155" s="835"/>
      <c r="BE155" s="835"/>
      <c r="BF155" s="835"/>
      <c r="BG155" s="835"/>
      <c r="BH155" s="835"/>
    </row>
    <row r="156" spans="1:60" x14ac:dyDescent="0.25">
      <c r="A156" s="835"/>
      <c r="B156" s="835"/>
      <c r="C156" s="835"/>
      <c r="D156" s="835"/>
      <c r="E156" s="835"/>
      <c r="F156" s="835"/>
      <c r="G156" s="835"/>
      <c r="H156" s="835"/>
      <c r="I156" s="835"/>
      <c r="J156" s="835"/>
      <c r="K156" s="835"/>
      <c r="L156" s="835"/>
      <c r="M156" s="835"/>
      <c r="N156" s="835"/>
      <c r="O156" s="835"/>
      <c r="P156" s="835"/>
      <c r="Q156" s="835"/>
      <c r="R156" s="835"/>
      <c r="S156" s="835"/>
      <c r="T156" s="835"/>
      <c r="U156" s="835"/>
      <c r="V156" s="835"/>
      <c r="W156" s="835"/>
      <c r="X156" s="835"/>
      <c r="Y156" s="835"/>
      <c r="Z156" s="835"/>
      <c r="AA156" s="835"/>
      <c r="AB156" s="835"/>
      <c r="AC156" s="835"/>
      <c r="AD156" s="835"/>
      <c r="AE156" s="835"/>
      <c r="AF156" s="835"/>
      <c r="AG156" s="835"/>
      <c r="AH156" s="835"/>
      <c r="AI156" s="835"/>
      <c r="AJ156" s="835"/>
      <c r="AK156" s="835"/>
      <c r="AL156" s="835"/>
      <c r="AM156" s="835"/>
      <c r="AN156" s="835"/>
      <c r="AO156" s="835"/>
      <c r="AP156" s="835"/>
      <c r="AQ156" s="835"/>
      <c r="AR156" s="835"/>
      <c r="AS156" s="835"/>
      <c r="AT156" s="835"/>
      <c r="AU156" s="835"/>
      <c r="AV156" s="835"/>
      <c r="AW156" s="835"/>
      <c r="AX156" s="835"/>
      <c r="AY156" s="835"/>
      <c r="AZ156" s="835"/>
      <c r="BA156" s="835"/>
      <c r="BB156" s="835"/>
      <c r="BC156" s="835"/>
      <c r="BD156" s="835"/>
      <c r="BE156" s="835"/>
      <c r="BF156" s="835"/>
      <c r="BG156" s="835"/>
      <c r="BH156" s="835"/>
    </row>
    <row r="157" spans="1:60" x14ac:dyDescent="0.25">
      <c r="A157" s="835"/>
      <c r="B157" s="835"/>
      <c r="C157" s="835"/>
      <c r="D157" s="835"/>
      <c r="E157" s="835"/>
      <c r="F157" s="835"/>
      <c r="G157" s="835"/>
      <c r="H157" s="835"/>
      <c r="I157" s="835"/>
      <c r="J157" s="835"/>
      <c r="K157" s="835"/>
      <c r="L157" s="835"/>
      <c r="M157" s="835"/>
      <c r="N157" s="835"/>
      <c r="O157" s="835"/>
      <c r="P157" s="835"/>
      <c r="Q157" s="835"/>
      <c r="R157" s="835"/>
      <c r="S157" s="835"/>
      <c r="T157" s="835"/>
      <c r="U157" s="835"/>
      <c r="V157" s="835"/>
      <c r="W157" s="835"/>
      <c r="X157" s="835"/>
      <c r="Y157" s="835"/>
      <c r="Z157" s="835"/>
      <c r="AA157" s="835"/>
      <c r="AB157" s="835"/>
      <c r="AC157" s="835"/>
      <c r="AD157" s="835"/>
      <c r="AE157" s="835"/>
      <c r="AF157" s="835"/>
      <c r="AG157" s="835"/>
      <c r="AH157" s="835"/>
      <c r="AI157" s="835"/>
      <c r="AJ157" s="835"/>
      <c r="AK157" s="835"/>
      <c r="AL157" s="835"/>
      <c r="AM157" s="835"/>
      <c r="AN157" s="835"/>
      <c r="AO157" s="835"/>
      <c r="AP157" s="835"/>
      <c r="AQ157" s="835"/>
      <c r="AR157" s="835"/>
      <c r="AS157" s="835"/>
      <c r="AT157" s="835"/>
      <c r="AU157" s="835"/>
      <c r="AV157" s="835"/>
      <c r="AW157" s="835"/>
      <c r="AX157" s="835"/>
      <c r="AY157" s="835"/>
      <c r="AZ157" s="835"/>
      <c r="BA157" s="835"/>
      <c r="BB157" s="835"/>
      <c r="BC157" s="835"/>
      <c r="BD157" s="835"/>
      <c r="BE157" s="835"/>
      <c r="BF157" s="835"/>
      <c r="BG157" s="835"/>
      <c r="BH157" s="835"/>
    </row>
    <row r="158" spans="1:60" x14ac:dyDescent="0.25">
      <c r="A158" s="835"/>
      <c r="B158" s="835"/>
      <c r="C158" s="835"/>
      <c r="D158" s="835"/>
      <c r="E158" s="835"/>
      <c r="F158" s="835"/>
      <c r="G158" s="835"/>
      <c r="H158" s="835"/>
      <c r="I158" s="835"/>
      <c r="J158" s="835"/>
      <c r="K158" s="835"/>
      <c r="L158" s="835"/>
      <c r="M158" s="835"/>
      <c r="N158" s="835"/>
      <c r="O158" s="835"/>
      <c r="P158" s="835"/>
      <c r="Q158" s="835"/>
      <c r="R158" s="835"/>
      <c r="S158" s="835"/>
      <c r="T158" s="835"/>
      <c r="U158" s="835"/>
      <c r="V158" s="835"/>
      <c r="W158" s="835"/>
      <c r="X158" s="835"/>
      <c r="Y158" s="835"/>
      <c r="Z158" s="835"/>
      <c r="AA158" s="835"/>
      <c r="AB158" s="835"/>
      <c r="AC158" s="835"/>
      <c r="AD158" s="835"/>
      <c r="AE158" s="835"/>
      <c r="AF158" s="835"/>
      <c r="AG158" s="835"/>
      <c r="AH158" s="835"/>
      <c r="AI158" s="835"/>
      <c r="AJ158" s="835"/>
      <c r="AK158" s="835"/>
      <c r="AL158" s="835"/>
      <c r="AM158" s="835"/>
      <c r="AN158" s="835"/>
      <c r="AO158" s="835"/>
      <c r="AP158" s="835"/>
      <c r="AQ158" s="835"/>
      <c r="AR158" s="835"/>
      <c r="AS158" s="835"/>
      <c r="AT158" s="835"/>
      <c r="AU158" s="835"/>
      <c r="AV158" s="835"/>
      <c r="AW158" s="835"/>
      <c r="AX158" s="835"/>
      <c r="AY158" s="835"/>
      <c r="AZ158" s="835"/>
      <c r="BA158" s="835"/>
      <c r="BB158" s="835"/>
      <c r="BC158" s="835"/>
      <c r="BD158" s="835"/>
      <c r="BE158" s="835"/>
      <c r="BF158" s="835"/>
      <c r="BG158" s="835"/>
      <c r="BH158" s="835"/>
    </row>
    <row r="159" spans="1:60" x14ac:dyDescent="0.25">
      <c r="A159" s="835"/>
      <c r="B159" s="835"/>
      <c r="C159" s="835"/>
      <c r="D159" s="835"/>
      <c r="E159" s="835"/>
      <c r="F159" s="835"/>
      <c r="G159" s="835"/>
      <c r="H159" s="835"/>
      <c r="I159" s="835"/>
      <c r="J159" s="835"/>
      <c r="K159" s="835"/>
      <c r="L159" s="835"/>
      <c r="M159" s="835"/>
      <c r="N159" s="835"/>
      <c r="O159" s="835"/>
      <c r="P159" s="835"/>
      <c r="Q159" s="835"/>
      <c r="R159" s="835"/>
      <c r="S159" s="835"/>
      <c r="T159" s="835"/>
      <c r="U159" s="835"/>
      <c r="V159" s="835"/>
      <c r="W159" s="835"/>
      <c r="X159" s="835"/>
      <c r="Y159" s="835"/>
      <c r="Z159" s="835"/>
      <c r="AA159" s="835"/>
      <c r="AB159" s="835"/>
      <c r="AC159" s="835"/>
      <c r="AD159" s="835"/>
      <c r="AE159" s="835"/>
      <c r="AF159" s="835"/>
      <c r="AG159" s="835"/>
      <c r="AH159" s="835"/>
      <c r="AI159" s="835"/>
      <c r="AJ159" s="835"/>
      <c r="AK159" s="835"/>
      <c r="AL159" s="835"/>
      <c r="AM159" s="835"/>
      <c r="AN159" s="835"/>
      <c r="AO159" s="835"/>
      <c r="AP159" s="835"/>
      <c r="AQ159" s="835"/>
      <c r="AR159" s="835"/>
      <c r="AS159" s="835"/>
      <c r="AT159" s="835"/>
      <c r="AU159" s="835"/>
      <c r="AV159" s="835"/>
      <c r="AW159" s="835"/>
      <c r="AX159" s="835"/>
      <c r="AY159" s="835"/>
      <c r="AZ159" s="835"/>
      <c r="BA159" s="835"/>
      <c r="BB159" s="835"/>
      <c r="BC159" s="835"/>
      <c r="BD159" s="835"/>
      <c r="BE159" s="835"/>
      <c r="BF159" s="835"/>
      <c r="BG159" s="835"/>
      <c r="BH159" s="835"/>
    </row>
    <row r="160" spans="1:60" x14ac:dyDescent="0.25">
      <c r="A160" s="835"/>
      <c r="B160" s="835"/>
      <c r="C160" s="835"/>
      <c r="D160" s="835"/>
      <c r="E160" s="835"/>
      <c r="F160" s="835"/>
      <c r="G160" s="835"/>
      <c r="H160" s="835"/>
      <c r="I160" s="835"/>
      <c r="J160" s="835"/>
      <c r="K160" s="835"/>
      <c r="L160" s="835"/>
      <c r="M160" s="835"/>
      <c r="N160" s="835"/>
      <c r="O160" s="835"/>
      <c r="P160" s="835"/>
      <c r="Q160" s="835"/>
      <c r="R160" s="835"/>
      <c r="S160" s="835"/>
      <c r="T160" s="835"/>
      <c r="U160" s="835"/>
      <c r="V160" s="835"/>
      <c r="W160" s="835"/>
      <c r="X160" s="835"/>
      <c r="Y160" s="835"/>
      <c r="Z160" s="835"/>
      <c r="AA160" s="835"/>
      <c r="AB160" s="835"/>
      <c r="AC160" s="835"/>
      <c r="AD160" s="835"/>
      <c r="AE160" s="835"/>
      <c r="AF160" s="835"/>
      <c r="AG160" s="835"/>
      <c r="AH160" s="835"/>
      <c r="AI160" s="835"/>
      <c r="AJ160" s="835"/>
      <c r="AK160" s="835"/>
      <c r="AL160" s="835"/>
      <c r="AM160" s="835"/>
      <c r="AN160" s="835"/>
      <c r="AO160" s="835"/>
      <c r="AP160" s="835"/>
      <c r="AQ160" s="835"/>
      <c r="AR160" s="835"/>
      <c r="AS160" s="835"/>
      <c r="AT160" s="835"/>
      <c r="AU160" s="835"/>
      <c r="AV160" s="835"/>
      <c r="AW160" s="835"/>
      <c r="AX160" s="835"/>
      <c r="AY160" s="835"/>
      <c r="AZ160" s="835"/>
      <c r="BA160" s="835"/>
      <c r="BB160" s="835"/>
      <c r="BC160" s="835"/>
      <c r="BD160" s="835"/>
      <c r="BE160" s="835"/>
      <c r="BF160" s="835"/>
      <c r="BG160" s="835"/>
      <c r="BH160" s="835"/>
    </row>
    <row r="161" spans="1:60" x14ac:dyDescent="0.25">
      <c r="A161" s="835"/>
      <c r="B161" s="835"/>
      <c r="C161" s="835"/>
      <c r="D161" s="835"/>
      <c r="E161" s="835"/>
      <c r="F161" s="835"/>
      <c r="G161" s="835"/>
      <c r="H161" s="835"/>
      <c r="I161" s="835"/>
      <c r="J161" s="835"/>
      <c r="K161" s="835"/>
      <c r="L161" s="835"/>
      <c r="M161" s="835"/>
      <c r="N161" s="835"/>
      <c r="O161" s="835"/>
      <c r="P161" s="835"/>
      <c r="Q161" s="835"/>
      <c r="R161" s="835"/>
      <c r="S161" s="835"/>
      <c r="T161" s="835"/>
      <c r="U161" s="835"/>
      <c r="V161" s="835"/>
      <c r="W161" s="835"/>
      <c r="X161" s="835"/>
      <c r="Y161" s="835"/>
      <c r="Z161" s="835"/>
      <c r="AA161" s="835"/>
      <c r="AB161" s="835"/>
      <c r="AC161" s="835"/>
      <c r="AD161" s="835"/>
      <c r="AE161" s="835"/>
      <c r="AF161" s="835"/>
      <c r="AG161" s="835"/>
      <c r="AH161" s="835"/>
      <c r="AI161" s="835"/>
      <c r="AJ161" s="835"/>
      <c r="AK161" s="835"/>
      <c r="AL161" s="835"/>
      <c r="AM161" s="835"/>
      <c r="AN161" s="835"/>
      <c r="AO161" s="835"/>
      <c r="AP161" s="835"/>
      <c r="AQ161" s="835"/>
      <c r="AR161" s="835"/>
      <c r="AS161" s="835"/>
      <c r="AT161" s="835"/>
      <c r="AU161" s="835"/>
      <c r="AV161" s="835"/>
      <c r="AW161" s="835"/>
      <c r="AX161" s="835"/>
      <c r="AY161" s="835"/>
      <c r="AZ161" s="835"/>
      <c r="BA161" s="835"/>
      <c r="BB161" s="835"/>
      <c r="BC161" s="835"/>
      <c r="BD161" s="835"/>
      <c r="BE161" s="835"/>
      <c r="BF161" s="835"/>
      <c r="BG161" s="835"/>
      <c r="BH161" s="835"/>
    </row>
    <row r="162" spans="1:60" x14ac:dyDescent="0.25">
      <c r="A162" s="835"/>
      <c r="B162" s="835"/>
      <c r="C162" s="835"/>
      <c r="D162" s="835"/>
      <c r="E162" s="835"/>
      <c r="F162" s="835"/>
      <c r="G162" s="835"/>
      <c r="H162" s="835"/>
      <c r="I162" s="835"/>
      <c r="J162" s="835"/>
      <c r="K162" s="835"/>
      <c r="L162" s="835"/>
      <c r="M162" s="835"/>
      <c r="N162" s="835"/>
      <c r="O162" s="835"/>
      <c r="P162" s="835"/>
      <c r="Q162" s="835"/>
      <c r="R162" s="835"/>
      <c r="S162" s="835"/>
      <c r="T162" s="835"/>
      <c r="U162" s="835"/>
      <c r="V162" s="835"/>
      <c r="W162" s="835"/>
      <c r="X162" s="835"/>
      <c r="Y162" s="835"/>
      <c r="Z162" s="835"/>
      <c r="AA162" s="835"/>
      <c r="AB162" s="835"/>
      <c r="AC162" s="835"/>
      <c r="AD162" s="835"/>
      <c r="AE162" s="835"/>
      <c r="AF162" s="835"/>
      <c r="AG162" s="835"/>
      <c r="AH162" s="835"/>
      <c r="AI162" s="835"/>
      <c r="AJ162" s="835"/>
      <c r="AK162" s="835"/>
      <c r="AL162" s="835"/>
      <c r="AM162" s="835"/>
      <c r="AN162" s="835"/>
      <c r="AO162" s="835"/>
      <c r="AP162" s="835"/>
      <c r="AQ162" s="835"/>
      <c r="AR162" s="835"/>
      <c r="AS162" s="835"/>
      <c r="AT162" s="835"/>
      <c r="AU162" s="835"/>
      <c r="AV162" s="835"/>
      <c r="AW162" s="835"/>
      <c r="AX162" s="835"/>
      <c r="AY162" s="835"/>
      <c r="AZ162" s="835"/>
      <c r="BA162" s="835"/>
      <c r="BB162" s="835"/>
      <c r="BC162" s="835"/>
      <c r="BD162" s="835"/>
      <c r="BE162" s="835"/>
      <c r="BF162" s="835"/>
      <c r="BG162" s="835"/>
      <c r="BH162" s="835"/>
    </row>
    <row r="163" spans="1:60" x14ac:dyDescent="0.25">
      <c r="A163" s="835"/>
      <c r="B163" s="835"/>
      <c r="C163" s="835"/>
      <c r="D163" s="835"/>
      <c r="E163" s="835"/>
      <c r="F163" s="835"/>
      <c r="G163" s="835"/>
      <c r="H163" s="835"/>
      <c r="I163" s="835"/>
      <c r="J163" s="835"/>
      <c r="K163" s="835"/>
      <c r="L163" s="835"/>
      <c r="M163" s="835"/>
      <c r="N163" s="835"/>
      <c r="O163" s="835"/>
      <c r="P163" s="835"/>
      <c r="Q163" s="835"/>
      <c r="R163" s="835"/>
      <c r="S163" s="835"/>
      <c r="T163" s="835"/>
      <c r="U163" s="835"/>
      <c r="V163" s="835"/>
      <c r="W163" s="835"/>
      <c r="X163" s="835"/>
      <c r="Y163" s="835"/>
      <c r="Z163" s="835"/>
      <c r="AA163" s="835"/>
      <c r="AB163" s="835"/>
      <c r="AC163" s="835"/>
      <c r="AD163" s="835"/>
      <c r="AE163" s="835"/>
      <c r="AF163" s="835"/>
      <c r="AG163" s="835"/>
      <c r="AH163" s="835"/>
      <c r="AI163" s="835"/>
      <c r="AJ163" s="835"/>
      <c r="AK163" s="835"/>
      <c r="AL163" s="835"/>
      <c r="AM163" s="835"/>
      <c r="AN163" s="835"/>
      <c r="AO163" s="835"/>
      <c r="AP163" s="835"/>
      <c r="AQ163" s="835"/>
      <c r="AR163" s="835"/>
      <c r="AS163" s="835"/>
      <c r="AT163" s="835"/>
      <c r="AU163" s="835"/>
      <c r="AV163" s="835"/>
      <c r="AW163" s="835"/>
      <c r="AX163" s="835"/>
      <c r="AY163" s="835"/>
      <c r="AZ163" s="835"/>
      <c r="BA163" s="835"/>
      <c r="BB163" s="835"/>
      <c r="BC163" s="835"/>
      <c r="BD163" s="835"/>
      <c r="BE163" s="835"/>
      <c r="BF163" s="835"/>
      <c r="BG163" s="835"/>
      <c r="BH163" s="835"/>
    </row>
    <row r="164" spans="1:60" x14ac:dyDescent="0.25">
      <c r="A164" s="835"/>
      <c r="B164" s="835"/>
      <c r="C164" s="835"/>
      <c r="D164" s="835"/>
      <c r="E164" s="835"/>
      <c r="F164" s="835"/>
      <c r="G164" s="835"/>
      <c r="H164" s="835"/>
      <c r="I164" s="835"/>
      <c r="J164" s="835"/>
      <c r="K164" s="835"/>
      <c r="L164" s="835"/>
      <c r="M164" s="835"/>
      <c r="N164" s="835"/>
      <c r="O164" s="835"/>
      <c r="P164" s="835"/>
      <c r="Q164" s="835"/>
      <c r="R164" s="835"/>
      <c r="S164" s="835"/>
      <c r="T164" s="835"/>
      <c r="U164" s="835"/>
      <c r="V164" s="835"/>
      <c r="W164" s="835"/>
      <c r="X164" s="835"/>
      <c r="Y164" s="835"/>
      <c r="Z164" s="835"/>
      <c r="AA164" s="835"/>
      <c r="AB164" s="835"/>
      <c r="AC164" s="835"/>
      <c r="AD164" s="835"/>
      <c r="AE164" s="835"/>
      <c r="AF164" s="835"/>
      <c r="AG164" s="835"/>
      <c r="AH164" s="835"/>
      <c r="AI164" s="835"/>
      <c r="AJ164" s="835"/>
      <c r="AK164" s="835"/>
      <c r="AL164" s="835"/>
      <c r="AM164" s="835"/>
      <c r="AN164" s="835"/>
      <c r="AO164" s="835"/>
      <c r="AP164" s="835"/>
      <c r="AQ164" s="835"/>
      <c r="AR164" s="835"/>
      <c r="AS164" s="835"/>
      <c r="AT164" s="835"/>
      <c r="AU164" s="835"/>
      <c r="AV164" s="835"/>
      <c r="AW164" s="835"/>
      <c r="AX164" s="835"/>
      <c r="AY164" s="835"/>
      <c r="AZ164" s="835"/>
      <c r="BA164" s="835"/>
      <c r="BB164" s="835"/>
      <c r="BC164" s="835"/>
      <c r="BD164" s="835"/>
      <c r="BE164" s="835"/>
      <c r="BF164" s="835"/>
      <c r="BG164" s="835"/>
      <c r="BH164" s="835"/>
    </row>
    <row r="165" spans="1:60" x14ac:dyDescent="0.25">
      <c r="A165" s="835"/>
      <c r="B165" s="835"/>
      <c r="C165" s="835"/>
      <c r="D165" s="835"/>
      <c r="E165" s="835"/>
      <c r="F165" s="835"/>
      <c r="G165" s="835"/>
      <c r="H165" s="835"/>
      <c r="I165" s="835"/>
      <c r="J165" s="835"/>
      <c r="K165" s="835"/>
      <c r="L165" s="835"/>
      <c r="M165" s="835"/>
      <c r="N165" s="835"/>
      <c r="O165" s="835"/>
      <c r="P165" s="835"/>
      <c r="Q165" s="835"/>
      <c r="R165" s="835"/>
      <c r="S165" s="835"/>
      <c r="T165" s="835"/>
      <c r="U165" s="835"/>
      <c r="V165" s="835"/>
      <c r="W165" s="835"/>
      <c r="X165" s="835"/>
      <c r="Y165" s="835"/>
      <c r="Z165" s="835"/>
      <c r="AA165" s="835"/>
      <c r="AB165" s="835"/>
      <c r="AC165" s="835"/>
      <c r="AD165" s="835"/>
      <c r="AE165" s="835"/>
      <c r="AF165" s="835"/>
      <c r="AG165" s="835"/>
      <c r="AH165" s="835"/>
      <c r="AI165" s="835"/>
      <c r="AJ165" s="835"/>
      <c r="AK165" s="835"/>
      <c r="AL165" s="835"/>
      <c r="AM165" s="835"/>
      <c r="AN165" s="835"/>
      <c r="AO165" s="835"/>
      <c r="AP165" s="835"/>
      <c r="AQ165" s="835"/>
      <c r="AR165" s="835"/>
      <c r="AS165" s="835"/>
      <c r="AT165" s="835"/>
      <c r="AU165" s="835"/>
      <c r="AV165" s="835"/>
      <c r="AW165" s="835"/>
      <c r="AX165" s="835"/>
      <c r="AY165" s="835"/>
      <c r="AZ165" s="835"/>
      <c r="BA165" s="835"/>
      <c r="BB165" s="835"/>
      <c r="BC165" s="835"/>
      <c r="BD165" s="835"/>
      <c r="BE165" s="835"/>
      <c r="BF165" s="835"/>
      <c r="BG165" s="835"/>
      <c r="BH165" s="835"/>
    </row>
    <row r="166" spans="1:60" x14ac:dyDescent="0.25">
      <c r="A166" s="835"/>
      <c r="B166" s="835"/>
      <c r="C166" s="835"/>
      <c r="D166" s="835"/>
      <c r="E166" s="835"/>
      <c r="F166" s="835"/>
      <c r="G166" s="835"/>
      <c r="H166" s="835"/>
      <c r="I166" s="835"/>
      <c r="J166" s="835"/>
      <c r="K166" s="835"/>
      <c r="L166" s="835"/>
      <c r="M166" s="835"/>
      <c r="N166" s="835"/>
      <c r="O166" s="835"/>
      <c r="P166" s="835"/>
      <c r="Q166" s="835"/>
      <c r="R166" s="835"/>
      <c r="S166" s="835"/>
      <c r="T166" s="835"/>
      <c r="U166" s="835"/>
      <c r="V166" s="835"/>
      <c r="W166" s="835"/>
      <c r="X166" s="835"/>
      <c r="Y166" s="835"/>
      <c r="Z166" s="835"/>
      <c r="AA166" s="835"/>
      <c r="AB166" s="835"/>
      <c r="AC166" s="835"/>
      <c r="AD166" s="835"/>
      <c r="AE166" s="835"/>
      <c r="AF166" s="835"/>
      <c r="AG166" s="835"/>
      <c r="AH166" s="835"/>
      <c r="AI166" s="835"/>
      <c r="AJ166" s="835"/>
      <c r="AK166" s="835"/>
      <c r="AL166" s="835"/>
      <c r="AM166" s="835"/>
      <c r="AN166" s="835"/>
      <c r="AO166" s="835"/>
      <c r="AP166" s="835"/>
      <c r="AQ166" s="835"/>
      <c r="AR166" s="835"/>
      <c r="AS166" s="835"/>
      <c r="AT166" s="835"/>
      <c r="AU166" s="835"/>
      <c r="AV166" s="835"/>
      <c r="AW166" s="835"/>
      <c r="AX166" s="835"/>
      <c r="AY166" s="835"/>
      <c r="AZ166" s="835"/>
      <c r="BA166" s="835"/>
      <c r="BB166" s="835"/>
      <c r="BC166" s="835"/>
      <c r="BD166" s="835"/>
      <c r="BE166" s="835"/>
      <c r="BF166" s="835"/>
      <c r="BG166" s="835"/>
      <c r="BH166" s="835"/>
    </row>
    <row r="167" spans="1:60" x14ac:dyDescent="0.25">
      <c r="A167" s="835"/>
      <c r="B167" s="835"/>
      <c r="C167" s="835"/>
      <c r="D167" s="835"/>
      <c r="E167" s="835"/>
      <c r="F167" s="835"/>
      <c r="G167" s="835"/>
      <c r="H167" s="835"/>
      <c r="I167" s="835"/>
      <c r="J167" s="835"/>
      <c r="K167" s="835"/>
      <c r="L167" s="835"/>
      <c r="M167" s="835"/>
      <c r="N167" s="835"/>
      <c r="O167" s="835"/>
      <c r="P167" s="835"/>
      <c r="Q167" s="835"/>
      <c r="R167" s="835"/>
      <c r="S167" s="835"/>
      <c r="T167" s="835"/>
      <c r="U167" s="835"/>
      <c r="V167" s="835"/>
      <c r="W167" s="835"/>
      <c r="X167" s="835"/>
      <c r="Y167" s="835"/>
      <c r="Z167" s="835"/>
      <c r="AA167" s="835"/>
      <c r="AB167" s="835"/>
      <c r="AC167" s="835"/>
      <c r="AD167" s="835"/>
      <c r="AE167" s="835"/>
      <c r="AF167" s="835"/>
      <c r="AG167" s="835"/>
      <c r="AH167" s="835"/>
      <c r="AI167" s="835"/>
      <c r="AJ167" s="835"/>
      <c r="AK167" s="835"/>
      <c r="AL167" s="835"/>
      <c r="AM167" s="835"/>
      <c r="AN167" s="835"/>
      <c r="AO167" s="835"/>
      <c r="AP167" s="835"/>
      <c r="AQ167" s="835"/>
      <c r="AR167" s="835"/>
      <c r="AS167" s="835"/>
      <c r="AT167" s="835"/>
      <c r="AU167" s="835"/>
      <c r="AV167" s="835"/>
      <c r="AW167" s="835"/>
      <c r="AX167" s="835"/>
      <c r="AY167" s="835"/>
      <c r="AZ167" s="835"/>
      <c r="BA167" s="835"/>
      <c r="BB167" s="835"/>
      <c r="BC167" s="835"/>
      <c r="BD167" s="835"/>
      <c r="BE167" s="835"/>
      <c r="BF167" s="835"/>
      <c r="BG167" s="835"/>
      <c r="BH167" s="835"/>
    </row>
    <row r="168" spans="1:60" x14ac:dyDescent="0.25">
      <c r="A168" s="835"/>
      <c r="B168" s="835"/>
      <c r="C168" s="835"/>
      <c r="D168" s="835"/>
      <c r="E168" s="835"/>
      <c r="F168" s="835"/>
      <c r="G168" s="835"/>
      <c r="H168" s="835"/>
      <c r="I168" s="835"/>
      <c r="J168" s="835"/>
      <c r="K168" s="835"/>
      <c r="L168" s="835"/>
      <c r="M168" s="835"/>
      <c r="N168" s="835"/>
      <c r="O168" s="835"/>
      <c r="P168" s="835"/>
      <c r="Q168" s="835"/>
      <c r="R168" s="835"/>
      <c r="S168" s="835"/>
      <c r="T168" s="835"/>
      <c r="U168" s="835"/>
      <c r="V168" s="835"/>
      <c r="W168" s="835"/>
      <c r="X168" s="835"/>
      <c r="Y168" s="835"/>
      <c r="Z168" s="835"/>
      <c r="AA168" s="835"/>
      <c r="AB168" s="835"/>
      <c r="AC168" s="835"/>
      <c r="AD168" s="835"/>
      <c r="AE168" s="835"/>
      <c r="AF168" s="835"/>
      <c r="AG168" s="835"/>
      <c r="AH168" s="835"/>
      <c r="AI168" s="835"/>
      <c r="AJ168" s="835"/>
      <c r="AK168" s="835"/>
      <c r="AL168" s="835"/>
      <c r="AM168" s="835"/>
      <c r="AN168" s="835"/>
      <c r="AO168" s="835"/>
      <c r="AP168" s="835"/>
      <c r="AQ168" s="835"/>
      <c r="AR168" s="835"/>
      <c r="AS168" s="835"/>
      <c r="AT168" s="835"/>
      <c r="AU168" s="835"/>
      <c r="AV168" s="835"/>
      <c r="AW168" s="835"/>
      <c r="AX168" s="835"/>
      <c r="AY168" s="835"/>
      <c r="AZ168" s="835"/>
      <c r="BA168" s="835"/>
      <c r="BB168" s="835"/>
      <c r="BC168" s="835"/>
      <c r="BD168" s="835"/>
      <c r="BE168" s="835"/>
      <c r="BF168" s="835"/>
      <c r="BG168" s="835"/>
      <c r="BH168" s="835"/>
    </row>
    <row r="169" spans="1:60" x14ac:dyDescent="0.25">
      <c r="A169" s="835"/>
      <c r="B169" s="835"/>
      <c r="C169" s="835"/>
      <c r="D169" s="835"/>
      <c r="E169" s="835"/>
      <c r="F169" s="835"/>
      <c r="G169" s="835"/>
      <c r="H169" s="835"/>
      <c r="I169" s="835"/>
      <c r="J169" s="835"/>
      <c r="K169" s="835"/>
      <c r="L169" s="835"/>
      <c r="M169" s="835"/>
      <c r="N169" s="835"/>
      <c r="O169" s="835"/>
      <c r="P169" s="835"/>
      <c r="Q169" s="835"/>
      <c r="R169" s="835"/>
      <c r="S169" s="835"/>
      <c r="T169" s="835"/>
      <c r="U169" s="835"/>
      <c r="V169" s="835"/>
      <c r="W169" s="835"/>
      <c r="X169" s="835"/>
      <c r="Y169" s="835"/>
      <c r="Z169" s="835"/>
      <c r="AA169" s="835"/>
      <c r="AB169" s="835"/>
      <c r="AC169" s="835"/>
      <c r="AD169" s="835"/>
      <c r="AE169" s="835"/>
      <c r="AF169" s="835"/>
      <c r="AG169" s="835"/>
      <c r="AH169" s="835"/>
      <c r="AI169" s="835"/>
      <c r="AJ169" s="835"/>
      <c r="AK169" s="835"/>
      <c r="AL169" s="835"/>
      <c r="AM169" s="835"/>
      <c r="AN169" s="835"/>
      <c r="AO169" s="835"/>
      <c r="AP169" s="835"/>
      <c r="AQ169" s="835"/>
      <c r="AR169" s="835"/>
      <c r="AS169" s="835"/>
      <c r="AT169" s="835"/>
      <c r="AU169" s="835"/>
      <c r="AV169" s="835"/>
      <c r="AW169" s="835"/>
      <c r="AX169" s="835"/>
      <c r="AY169" s="835"/>
      <c r="AZ169" s="835"/>
      <c r="BA169" s="835"/>
      <c r="BB169" s="835"/>
      <c r="BC169" s="835"/>
      <c r="BD169" s="835"/>
      <c r="BE169" s="835"/>
      <c r="BF169" s="835"/>
      <c r="BG169" s="835"/>
      <c r="BH169" s="835"/>
    </row>
    <row r="170" spans="1:60" x14ac:dyDescent="0.25">
      <c r="A170" s="835"/>
      <c r="B170" s="835"/>
      <c r="C170" s="835"/>
      <c r="D170" s="835"/>
      <c r="E170" s="835"/>
      <c r="F170" s="835"/>
      <c r="G170" s="835"/>
      <c r="H170" s="835"/>
      <c r="I170" s="835"/>
      <c r="J170" s="835"/>
      <c r="K170" s="835"/>
      <c r="L170" s="835"/>
      <c r="M170" s="835"/>
      <c r="N170" s="835"/>
      <c r="O170" s="835"/>
      <c r="P170" s="835"/>
      <c r="Q170" s="835"/>
      <c r="R170" s="835"/>
      <c r="S170" s="835"/>
      <c r="T170" s="835"/>
      <c r="U170" s="835"/>
      <c r="V170" s="835"/>
      <c r="W170" s="835"/>
      <c r="X170" s="835"/>
      <c r="Y170" s="835"/>
      <c r="Z170" s="835"/>
      <c r="AA170" s="835"/>
      <c r="AB170" s="835"/>
      <c r="AC170" s="835"/>
      <c r="AD170" s="835"/>
      <c r="AE170" s="835"/>
      <c r="AF170" s="835"/>
      <c r="AG170" s="835"/>
      <c r="AH170" s="835"/>
      <c r="AI170" s="835"/>
      <c r="AJ170" s="835"/>
      <c r="AK170" s="835"/>
      <c r="AL170" s="835"/>
      <c r="AM170" s="835"/>
      <c r="AN170" s="835"/>
      <c r="AO170" s="835"/>
      <c r="AP170" s="835"/>
      <c r="AQ170" s="835"/>
      <c r="AR170" s="835"/>
      <c r="AS170" s="835"/>
      <c r="AT170" s="835"/>
      <c r="AU170" s="835"/>
      <c r="AV170" s="835"/>
      <c r="AW170" s="835"/>
      <c r="AX170" s="835"/>
      <c r="AY170" s="835"/>
      <c r="AZ170" s="835"/>
      <c r="BA170" s="835"/>
      <c r="BB170" s="835"/>
      <c r="BC170" s="835"/>
      <c r="BD170" s="835"/>
      <c r="BE170" s="835"/>
      <c r="BF170" s="835"/>
      <c r="BG170" s="835"/>
      <c r="BH170" s="835"/>
    </row>
    <row r="171" spans="1:60" x14ac:dyDescent="0.25">
      <c r="A171" s="835"/>
      <c r="B171" s="835"/>
      <c r="C171" s="835"/>
      <c r="D171" s="835"/>
      <c r="E171" s="835"/>
      <c r="F171" s="835"/>
      <c r="G171" s="835"/>
      <c r="H171" s="835"/>
      <c r="I171" s="835"/>
      <c r="J171" s="835"/>
      <c r="K171" s="835"/>
      <c r="L171" s="835"/>
      <c r="M171" s="835"/>
      <c r="N171" s="835"/>
      <c r="O171" s="835"/>
      <c r="P171" s="835"/>
      <c r="Q171" s="835"/>
      <c r="R171" s="835"/>
      <c r="S171" s="835"/>
      <c r="T171" s="835"/>
      <c r="U171" s="835"/>
      <c r="V171" s="835"/>
      <c r="W171" s="835"/>
      <c r="X171" s="835"/>
      <c r="Y171" s="835"/>
      <c r="Z171" s="835"/>
      <c r="AA171" s="835"/>
      <c r="AB171" s="835"/>
      <c r="AC171" s="835"/>
      <c r="AD171" s="835"/>
      <c r="AE171" s="835"/>
      <c r="AF171" s="835"/>
      <c r="AG171" s="835"/>
      <c r="AH171" s="835"/>
      <c r="AI171" s="835"/>
      <c r="AJ171" s="835"/>
      <c r="AK171" s="835"/>
      <c r="AL171" s="835"/>
      <c r="AM171" s="835"/>
      <c r="AN171" s="835"/>
      <c r="AO171" s="835"/>
      <c r="AP171" s="835"/>
      <c r="AQ171" s="835"/>
      <c r="AR171" s="835"/>
      <c r="AS171" s="835"/>
      <c r="AT171" s="835"/>
      <c r="AU171" s="835"/>
      <c r="AV171" s="835"/>
      <c r="AW171" s="835"/>
      <c r="AX171" s="835"/>
      <c r="AY171" s="835"/>
      <c r="AZ171" s="835"/>
      <c r="BA171" s="835"/>
      <c r="BB171" s="835"/>
      <c r="BC171" s="835"/>
      <c r="BD171" s="835"/>
      <c r="BE171" s="835"/>
      <c r="BF171" s="835"/>
      <c r="BG171" s="835"/>
      <c r="BH171" s="835"/>
    </row>
    <row r="172" spans="1:60" x14ac:dyDescent="0.25">
      <c r="A172" s="835"/>
      <c r="B172" s="835"/>
      <c r="C172" s="835"/>
      <c r="D172" s="835"/>
      <c r="E172" s="835"/>
      <c r="F172" s="835"/>
      <c r="G172" s="835"/>
      <c r="H172" s="835"/>
      <c r="I172" s="835"/>
      <c r="J172" s="835"/>
      <c r="K172" s="835"/>
      <c r="L172" s="835"/>
      <c r="M172" s="835"/>
      <c r="N172" s="835"/>
      <c r="O172" s="835"/>
      <c r="P172" s="835"/>
      <c r="Q172" s="835"/>
      <c r="R172" s="835"/>
      <c r="S172" s="835"/>
      <c r="T172" s="835"/>
      <c r="U172" s="835"/>
      <c r="V172" s="835"/>
      <c r="W172" s="835"/>
      <c r="X172" s="835"/>
      <c r="Y172" s="835"/>
      <c r="Z172" s="835"/>
      <c r="AA172" s="835"/>
      <c r="AB172" s="835"/>
      <c r="AC172" s="835"/>
      <c r="AD172" s="835"/>
      <c r="AE172" s="835"/>
      <c r="AF172" s="835"/>
      <c r="AG172" s="835"/>
      <c r="AH172" s="835"/>
      <c r="AI172" s="835"/>
      <c r="AJ172" s="835"/>
      <c r="AK172" s="835"/>
      <c r="AL172" s="835"/>
      <c r="AM172" s="835"/>
      <c r="AN172" s="835"/>
      <c r="AO172" s="835"/>
      <c r="AP172" s="835"/>
      <c r="AQ172" s="835"/>
      <c r="AR172" s="835"/>
      <c r="AS172" s="835"/>
      <c r="AT172" s="835"/>
      <c r="AU172" s="835"/>
      <c r="AV172" s="835"/>
      <c r="AW172" s="835"/>
      <c r="AX172" s="835"/>
      <c r="AY172" s="835"/>
      <c r="AZ172" s="835"/>
      <c r="BA172" s="835"/>
      <c r="BB172" s="835"/>
      <c r="BC172" s="835"/>
      <c r="BD172" s="835"/>
      <c r="BE172" s="835"/>
      <c r="BF172" s="835"/>
      <c r="BG172" s="835"/>
      <c r="BH172" s="835"/>
    </row>
    <row r="173" spans="1:60" x14ac:dyDescent="0.25">
      <c r="A173" s="835"/>
      <c r="B173" s="835"/>
      <c r="C173" s="835"/>
      <c r="D173" s="835"/>
      <c r="E173" s="835"/>
      <c r="F173" s="835"/>
      <c r="G173" s="835"/>
      <c r="H173" s="835"/>
      <c r="I173" s="835"/>
      <c r="J173" s="835"/>
      <c r="K173" s="835"/>
      <c r="L173" s="835"/>
      <c r="M173" s="835"/>
      <c r="N173" s="835"/>
      <c r="O173" s="835"/>
      <c r="P173" s="835"/>
      <c r="Q173" s="835"/>
      <c r="R173" s="835"/>
      <c r="S173" s="835"/>
      <c r="T173" s="835"/>
      <c r="U173" s="835"/>
      <c r="V173" s="835"/>
      <c r="W173" s="835"/>
      <c r="X173" s="835"/>
      <c r="Y173" s="835"/>
      <c r="Z173" s="835"/>
      <c r="AA173" s="835"/>
      <c r="AB173" s="835"/>
      <c r="AC173" s="835"/>
      <c r="AD173" s="835"/>
      <c r="AE173" s="835"/>
      <c r="AF173" s="835"/>
      <c r="AG173" s="835"/>
      <c r="AH173" s="835"/>
      <c r="AI173" s="835"/>
      <c r="AJ173" s="835"/>
      <c r="AK173" s="835"/>
      <c r="AL173" s="835"/>
      <c r="AM173" s="835"/>
      <c r="AN173" s="835"/>
      <c r="AO173" s="835"/>
      <c r="AP173" s="835"/>
      <c r="AQ173" s="835"/>
      <c r="AR173" s="835"/>
      <c r="AS173" s="835"/>
      <c r="AT173" s="835"/>
      <c r="AU173" s="835"/>
      <c r="AV173" s="835"/>
      <c r="AW173" s="835"/>
      <c r="AX173" s="835"/>
      <c r="AY173" s="835"/>
      <c r="AZ173" s="835"/>
      <c r="BA173" s="835"/>
      <c r="BB173" s="835"/>
      <c r="BC173" s="835"/>
      <c r="BD173" s="835"/>
      <c r="BE173" s="835"/>
      <c r="BF173" s="835"/>
      <c r="BG173" s="835"/>
      <c r="BH173" s="835"/>
    </row>
    <row r="174" spans="1:60" x14ac:dyDescent="0.25">
      <c r="A174" s="835"/>
      <c r="B174" s="835"/>
      <c r="C174" s="835"/>
      <c r="D174" s="835"/>
      <c r="E174" s="835"/>
      <c r="F174" s="835"/>
      <c r="G174" s="835"/>
      <c r="H174" s="835"/>
      <c r="I174" s="835"/>
      <c r="J174" s="835"/>
      <c r="K174" s="835"/>
      <c r="L174" s="835"/>
      <c r="M174" s="835"/>
      <c r="N174" s="835"/>
      <c r="O174" s="835"/>
      <c r="P174" s="835"/>
      <c r="Q174" s="835"/>
      <c r="R174" s="835"/>
      <c r="S174" s="835"/>
      <c r="T174" s="835"/>
      <c r="U174" s="835"/>
      <c r="V174" s="835"/>
      <c r="W174" s="835"/>
      <c r="X174" s="835"/>
      <c r="Y174" s="835"/>
      <c r="Z174" s="835"/>
      <c r="AA174" s="835"/>
      <c r="AB174" s="835"/>
      <c r="AC174" s="835"/>
      <c r="AD174" s="835"/>
      <c r="AE174" s="835"/>
      <c r="AF174" s="835"/>
      <c r="AG174" s="835"/>
      <c r="AH174" s="835"/>
      <c r="AI174" s="835"/>
      <c r="AJ174" s="835"/>
      <c r="AK174" s="835"/>
      <c r="AL174" s="835"/>
      <c r="AM174" s="835"/>
      <c r="AN174" s="835"/>
      <c r="AO174" s="835"/>
      <c r="AP174" s="835"/>
      <c r="AQ174" s="835"/>
      <c r="AR174" s="835"/>
      <c r="AS174" s="835"/>
      <c r="AT174" s="835"/>
      <c r="AU174" s="835"/>
      <c r="AV174" s="835"/>
      <c r="AW174" s="835"/>
      <c r="AX174" s="835"/>
      <c r="AY174" s="835"/>
      <c r="AZ174" s="835"/>
      <c r="BA174" s="835"/>
      <c r="BB174" s="835"/>
      <c r="BC174" s="835"/>
      <c r="BD174" s="835"/>
      <c r="BE174" s="835"/>
      <c r="BF174" s="835"/>
      <c r="BG174" s="835"/>
      <c r="BH174" s="835"/>
    </row>
    <row r="175" spans="1:60" x14ac:dyDescent="0.25">
      <c r="A175" s="835"/>
      <c r="B175" s="835"/>
      <c r="C175" s="835"/>
      <c r="D175" s="835"/>
      <c r="E175" s="835"/>
      <c r="F175" s="835"/>
      <c r="G175" s="835"/>
      <c r="H175" s="835"/>
      <c r="I175" s="835"/>
      <c r="J175" s="835"/>
      <c r="K175" s="835"/>
      <c r="L175" s="835"/>
      <c r="M175" s="835"/>
      <c r="N175" s="835"/>
      <c r="O175" s="835"/>
      <c r="P175" s="835"/>
      <c r="Q175" s="835"/>
      <c r="R175" s="835"/>
      <c r="S175" s="835"/>
      <c r="T175" s="835"/>
      <c r="U175" s="835"/>
      <c r="V175" s="835"/>
      <c r="W175" s="835"/>
      <c r="X175" s="835"/>
      <c r="Y175" s="835"/>
      <c r="Z175" s="835"/>
      <c r="AA175" s="835"/>
      <c r="AB175" s="835"/>
      <c r="AC175" s="835"/>
      <c r="AD175" s="835"/>
      <c r="AE175" s="835"/>
      <c r="AF175" s="835"/>
      <c r="AG175" s="835"/>
      <c r="AH175" s="835"/>
      <c r="AI175" s="835"/>
      <c r="AJ175" s="835"/>
      <c r="AK175" s="835"/>
      <c r="AL175" s="835"/>
      <c r="AM175" s="835"/>
      <c r="AN175" s="835"/>
      <c r="AO175" s="835"/>
      <c r="AP175" s="835"/>
      <c r="AQ175" s="835"/>
      <c r="AR175" s="835"/>
      <c r="AS175" s="835"/>
      <c r="AT175" s="835"/>
      <c r="AU175" s="835"/>
      <c r="AV175" s="835"/>
      <c r="AW175" s="835"/>
      <c r="AX175" s="835"/>
      <c r="AY175" s="835"/>
      <c r="AZ175" s="835"/>
      <c r="BA175" s="835"/>
      <c r="BB175" s="835"/>
      <c r="BC175" s="835"/>
      <c r="BD175" s="835"/>
      <c r="BE175" s="835"/>
      <c r="BF175" s="835"/>
      <c r="BG175" s="835"/>
      <c r="BH175" s="835"/>
    </row>
    <row r="176" spans="1:60" x14ac:dyDescent="0.25">
      <c r="A176" s="835"/>
      <c r="B176" s="835"/>
      <c r="C176" s="835"/>
      <c r="D176" s="835"/>
      <c r="E176" s="835"/>
      <c r="F176" s="835"/>
      <c r="G176" s="835"/>
      <c r="H176" s="835"/>
      <c r="I176" s="835"/>
      <c r="J176" s="835"/>
      <c r="K176" s="835"/>
      <c r="L176" s="835"/>
      <c r="M176" s="835"/>
      <c r="N176" s="835"/>
      <c r="O176" s="835"/>
      <c r="P176" s="835"/>
      <c r="Q176" s="835"/>
      <c r="R176" s="835"/>
      <c r="S176" s="835"/>
      <c r="T176" s="835"/>
      <c r="U176" s="835"/>
      <c r="V176" s="835"/>
      <c r="W176" s="835"/>
      <c r="X176" s="835"/>
      <c r="Y176" s="835"/>
      <c r="Z176" s="835"/>
      <c r="AA176" s="835"/>
      <c r="AB176" s="835"/>
      <c r="AC176" s="835"/>
      <c r="AD176" s="835"/>
      <c r="AE176" s="835"/>
      <c r="AF176" s="835"/>
      <c r="AG176" s="835"/>
      <c r="AH176" s="835"/>
      <c r="AI176" s="835"/>
      <c r="AJ176" s="835"/>
      <c r="AK176" s="835"/>
      <c r="AL176" s="835"/>
      <c r="AM176" s="835"/>
      <c r="AN176" s="835"/>
      <c r="AO176" s="835"/>
      <c r="AP176" s="835"/>
      <c r="AQ176" s="835"/>
      <c r="AR176" s="835"/>
      <c r="AS176" s="835"/>
      <c r="AT176" s="835"/>
      <c r="AU176" s="835"/>
      <c r="AV176" s="835"/>
      <c r="AW176" s="835"/>
      <c r="AX176" s="835"/>
      <c r="AY176" s="835"/>
      <c r="AZ176" s="835"/>
      <c r="BA176" s="835"/>
      <c r="BB176" s="835"/>
      <c r="BC176" s="835"/>
      <c r="BD176" s="835"/>
      <c r="BE176" s="835"/>
      <c r="BF176" s="835"/>
      <c r="BG176" s="835"/>
      <c r="BH176" s="835"/>
    </row>
    <row r="177" spans="1:60" x14ac:dyDescent="0.25">
      <c r="A177" s="835"/>
      <c r="B177" s="835"/>
      <c r="C177" s="835"/>
      <c r="D177" s="835"/>
      <c r="E177" s="835"/>
      <c r="F177" s="835"/>
      <c r="G177" s="835"/>
      <c r="H177" s="835"/>
      <c r="I177" s="835"/>
      <c r="J177" s="835"/>
      <c r="K177" s="835"/>
      <c r="L177" s="835"/>
      <c r="M177" s="835"/>
      <c r="N177" s="835"/>
      <c r="O177" s="835"/>
      <c r="P177" s="835"/>
      <c r="Q177" s="835"/>
      <c r="R177" s="835"/>
      <c r="S177" s="835"/>
      <c r="T177" s="835"/>
      <c r="U177" s="835"/>
      <c r="V177" s="835"/>
      <c r="W177" s="835"/>
      <c r="X177" s="835"/>
      <c r="Y177" s="835"/>
      <c r="Z177" s="835"/>
      <c r="AA177" s="835"/>
      <c r="AB177" s="835"/>
      <c r="AC177" s="835"/>
      <c r="AD177" s="835"/>
      <c r="AE177" s="835"/>
      <c r="AF177" s="835"/>
      <c r="AG177" s="835"/>
      <c r="AH177" s="835"/>
      <c r="AI177" s="835"/>
      <c r="AJ177" s="835"/>
      <c r="AK177" s="835"/>
      <c r="AL177" s="835"/>
      <c r="AM177" s="835"/>
      <c r="AN177" s="835"/>
      <c r="AO177" s="835"/>
      <c r="AP177" s="835"/>
      <c r="AQ177" s="835"/>
      <c r="AR177" s="835"/>
      <c r="AS177" s="835"/>
      <c r="AT177" s="835"/>
      <c r="AU177" s="835"/>
      <c r="AV177" s="835"/>
      <c r="AW177" s="835"/>
      <c r="AX177" s="835"/>
      <c r="AY177" s="835"/>
      <c r="AZ177" s="835"/>
      <c r="BA177" s="835"/>
      <c r="BB177" s="835"/>
      <c r="BC177" s="835"/>
      <c r="BD177" s="835"/>
      <c r="BE177" s="835"/>
      <c r="BF177" s="835"/>
      <c r="BG177" s="835"/>
      <c r="BH177" s="835"/>
    </row>
    <row r="178" spans="1:60" x14ac:dyDescent="0.25">
      <c r="A178" s="835"/>
      <c r="B178" s="835"/>
      <c r="C178" s="835"/>
      <c r="D178" s="835"/>
      <c r="E178" s="835"/>
      <c r="F178" s="835"/>
      <c r="G178" s="835"/>
      <c r="H178" s="835"/>
      <c r="I178" s="835"/>
      <c r="J178" s="835"/>
      <c r="K178" s="835"/>
      <c r="L178" s="835"/>
      <c r="M178" s="835"/>
      <c r="N178" s="835"/>
      <c r="O178" s="835"/>
      <c r="P178" s="835"/>
      <c r="Q178" s="835"/>
      <c r="R178" s="835"/>
      <c r="S178" s="835"/>
      <c r="T178" s="835"/>
      <c r="U178" s="835"/>
      <c r="V178" s="835"/>
      <c r="W178" s="835"/>
      <c r="X178" s="835"/>
      <c r="Y178" s="835"/>
      <c r="Z178" s="835"/>
      <c r="AA178" s="835"/>
      <c r="AB178" s="835"/>
      <c r="AC178" s="835"/>
      <c r="AD178" s="835"/>
      <c r="AE178" s="835"/>
      <c r="AF178" s="835"/>
      <c r="AG178" s="835"/>
      <c r="AH178" s="835"/>
      <c r="AI178" s="835"/>
      <c r="AJ178" s="835"/>
      <c r="AK178" s="835"/>
      <c r="AL178" s="835"/>
      <c r="AM178" s="835"/>
      <c r="AN178" s="835"/>
      <c r="AO178" s="835"/>
      <c r="AP178" s="835"/>
      <c r="AQ178" s="835"/>
      <c r="AR178" s="835"/>
      <c r="AS178" s="835"/>
      <c r="AT178" s="835"/>
      <c r="AU178" s="835"/>
      <c r="AV178" s="835"/>
      <c r="AW178" s="835"/>
      <c r="AX178" s="835"/>
      <c r="AY178" s="835"/>
      <c r="AZ178" s="835"/>
      <c r="BA178" s="835"/>
      <c r="BB178" s="835"/>
      <c r="BC178" s="835"/>
      <c r="BD178" s="835"/>
      <c r="BE178" s="835"/>
      <c r="BF178" s="835"/>
      <c r="BG178" s="835"/>
      <c r="BH178" s="835"/>
    </row>
    <row r="179" spans="1:60" x14ac:dyDescent="0.25">
      <c r="A179" s="835"/>
      <c r="B179" s="835"/>
      <c r="C179" s="835"/>
      <c r="D179" s="835"/>
      <c r="E179" s="835"/>
      <c r="F179" s="835"/>
      <c r="G179" s="835"/>
      <c r="H179" s="835"/>
      <c r="I179" s="835"/>
      <c r="J179" s="835"/>
      <c r="K179" s="835"/>
      <c r="L179" s="835"/>
      <c r="M179" s="835"/>
      <c r="N179" s="835"/>
      <c r="O179" s="835"/>
      <c r="P179" s="835"/>
      <c r="Q179" s="835"/>
      <c r="R179" s="835"/>
      <c r="S179" s="835"/>
      <c r="T179" s="835"/>
      <c r="U179" s="835"/>
      <c r="V179" s="835"/>
      <c r="W179" s="835"/>
      <c r="X179" s="835"/>
      <c r="Y179" s="835"/>
      <c r="Z179" s="835"/>
      <c r="AA179" s="835"/>
      <c r="AB179" s="835"/>
      <c r="AC179" s="835"/>
      <c r="AD179" s="835"/>
      <c r="AE179" s="835"/>
      <c r="AF179" s="835"/>
      <c r="AG179" s="835"/>
      <c r="AH179" s="835"/>
      <c r="AI179" s="835"/>
      <c r="AJ179" s="835"/>
      <c r="AK179" s="835"/>
      <c r="AL179" s="835"/>
      <c r="AM179" s="835"/>
      <c r="AN179" s="835"/>
      <c r="AO179" s="835"/>
      <c r="AP179" s="835"/>
      <c r="AQ179" s="835"/>
      <c r="AR179" s="835"/>
      <c r="AS179" s="835"/>
      <c r="AT179" s="835"/>
      <c r="AU179" s="835"/>
      <c r="AV179" s="835"/>
      <c r="AW179" s="835"/>
      <c r="AX179" s="835"/>
      <c r="AY179" s="835"/>
      <c r="AZ179" s="835"/>
      <c r="BA179" s="835"/>
      <c r="BB179" s="835"/>
      <c r="BC179" s="835"/>
      <c r="BD179" s="835"/>
      <c r="BE179" s="835"/>
      <c r="BF179" s="835"/>
      <c r="BG179" s="835"/>
      <c r="BH179" s="835"/>
    </row>
    <row r="180" spans="1:60" x14ac:dyDescent="0.25">
      <c r="A180" s="835"/>
      <c r="B180" s="835"/>
      <c r="C180" s="835"/>
      <c r="D180" s="835"/>
      <c r="E180" s="835"/>
      <c r="F180" s="835"/>
      <c r="G180" s="835"/>
      <c r="H180" s="835"/>
      <c r="I180" s="835"/>
      <c r="J180" s="835"/>
      <c r="K180" s="835"/>
      <c r="L180" s="835"/>
      <c r="M180" s="835"/>
      <c r="N180" s="835"/>
      <c r="O180" s="835"/>
      <c r="P180" s="835"/>
      <c r="Q180" s="835"/>
      <c r="R180" s="835"/>
      <c r="S180" s="835"/>
      <c r="T180" s="835"/>
      <c r="U180" s="835"/>
      <c r="V180" s="835"/>
      <c r="W180" s="835"/>
      <c r="X180" s="835"/>
      <c r="Y180" s="835"/>
      <c r="Z180" s="835"/>
      <c r="AA180" s="835"/>
      <c r="AB180" s="835"/>
      <c r="AC180" s="835"/>
      <c r="AD180" s="835"/>
      <c r="AE180" s="835"/>
      <c r="AF180" s="835"/>
      <c r="AG180" s="835"/>
      <c r="AH180" s="835"/>
      <c r="AI180" s="835"/>
      <c r="AJ180" s="835"/>
      <c r="AK180" s="835"/>
      <c r="AL180" s="835"/>
      <c r="AM180" s="835"/>
      <c r="AN180" s="835"/>
      <c r="AO180" s="835"/>
      <c r="AP180" s="835"/>
      <c r="AQ180" s="835"/>
      <c r="AR180" s="835"/>
      <c r="AS180" s="835"/>
      <c r="AT180" s="835"/>
      <c r="AU180" s="835"/>
      <c r="AV180" s="835"/>
      <c r="AW180" s="835"/>
      <c r="AX180" s="835"/>
      <c r="AY180" s="835"/>
      <c r="AZ180" s="835"/>
      <c r="BA180" s="835"/>
      <c r="BB180" s="835"/>
      <c r="BC180" s="835"/>
      <c r="BD180" s="835"/>
      <c r="BE180" s="835"/>
      <c r="BF180" s="835"/>
      <c r="BG180" s="835"/>
      <c r="BH180" s="835"/>
    </row>
    <row r="181" spans="1:60" x14ac:dyDescent="0.25">
      <c r="A181" s="835"/>
      <c r="B181" s="835"/>
      <c r="C181" s="835"/>
      <c r="D181" s="835"/>
      <c r="E181" s="835"/>
      <c r="F181" s="835"/>
      <c r="G181" s="835"/>
      <c r="H181" s="835"/>
      <c r="I181" s="835"/>
      <c r="J181" s="835"/>
      <c r="K181" s="835"/>
      <c r="L181" s="835"/>
      <c r="M181" s="835"/>
      <c r="N181" s="835"/>
      <c r="O181" s="835"/>
      <c r="P181" s="835"/>
      <c r="Q181" s="835"/>
      <c r="R181" s="835"/>
      <c r="S181" s="835"/>
      <c r="T181" s="835"/>
      <c r="U181" s="835"/>
      <c r="V181" s="835"/>
      <c r="W181" s="835"/>
      <c r="X181" s="835"/>
      <c r="Y181" s="835"/>
      <c r="Z181" s="835"/>
      <c r="AA181" s="835"/>
      <c r="AB181" s="835"/>
      <c r="AC181" s="835"/>
      <c r="AD181" s="835"/>
      <c r="AE181" s="835"/>
      <c r="AF181" s="835"/>
      <c r="AG181" s="835"/>
      <c r="AH181" s="835"/>
      <c r="AI181" s="835"/>
      <c r="AJ181" s="835"/>
      <c r="AK181" s="835"/>
      <c r="AL181" s="835"/>
      <c r="AM181" s="835"/>
      <c r="AN181" s="835"/>
      <c r="AO181" s="835"/>
      <c r="AP181" s="835"/>
      <c r="AQ181" s="835"/>
      <c r="AR181" s="835"/>
      <c r="AS181" s="835"/>
      <c r="AT181" s="835"/>
      <c r="AU181" s="835"/>
      <c r="AV181" s="835"/>
      <c r="AW181" s="835"/>
      <c r="AX181" s="835"/>
      <c r="AY181" s="835"/>
      <c r="AZ181" s="835"/>
      <c r="BA181" s="835"/>
      <c r="BB181" s="835"/>
      <c r="BC181" s="835"/>
      <c r="BD181" s="835"/>
      <c r="BE181" s="835"/>
      <c r="BF181" s="835"/>
      <c r="BG181" s="835"/>
      <c r="BH181" s="835"/>
    </row>
    <row r="182" spans="1:60" x14ac:dyDescent="0.25">
      <c r="A182" s="835"/>
      <c r="B182" s="835"/>
      <c r="C182" s="835"/>
      <c r="D182" s="835"/>
      <c r="E182" s="835"/>
      <c r="F182" s="835"/>
      <c r="G182" s="835"/>
      <c r="H182" s="835"/>
      <c r="I182" s="835"/>
      <c r="J182" s="835"/>
      <c r="K182" s="835"/>
      <c r="L182" s="835"/>
      <c r="M182" s="835"/>
      <c r="N182" s="835"/>
      <c r="O182" s="835"/>
      <c r="P182" s="835"/>
      <c r="Q182" s="835"/>
      <c r="R182" s="835"/>
      <c r="S182" s="835"/>
      <c r="T182" s="835"/>
      <c r="U182" s="835"/>
      <c r="V182" s="835"/>
      <c r="W182" s="835"/>
      <c r="X182" s="835"/>
      <c r="Y182" s="835"/>
      <c r="Z182" s="835"/>
      <c r="AA182" s="835"/>
      <c r="AB182" s="835"/>
      <c r="AC182" s="835"/>
      <c r="AD182" s="835"/>
      <c r="AE182" s="835"/>
      <c r="AF182" s="835"/>
      <c r="AG182" s="835"/>
      <c r="AH182" s="835"/>
      <c r="AI182" s="835"/>
      <c r="AJ182" s="835"/>
      <c r="AK182" s="835"/>
      <c r="AL182" s="835"/>
      <c r="AM182" s="835"/>
      <c r="AN182" s="835"/>
      <c r="AO182" s="835"/>
      <c r="AP182" s="835"/>
      <c r="AQ182" s="835"/>
      <c r="AR182" s="835"/>
      <c r="AS182" s="835"/>
      <c r="AT182" s="835"/>
      <c r="AU182" s="835"/>
      <c r="AV182" s="835"/>
      <c r="AW182" s="835"/>
      <c r="AX182" s="835"/>
      <c r="AY182" s="835"/>
      <c r="AZ182" s="835"/>
      <c r="BA182" s="835"/>
      <c r="BB182" s="835"/>
      <c r="BC182" s="835"/>
      <c r="BD182" s="835"/>
      <c r="BE182" s="835"/>
      <c r="BF182" s="835"/>
      <c r="BG182" s="835"/>
      <c r="BH182" s="835"/>
    </row>
    <row r="183" spans="1:60" x14ac:dyDescent="0.25">
      <c r="A183" s="835"/>
      <c r="B183" s="835"/>
      <c r="C183" s="835"/>
      <c r="D183" s="835"/>
      <c r="E183" s="835"/>
      <c r="F183" s="835"/>
      <c r="G183" s="835"/>
      <c r="H183" s="835"/>
      <c r="I183" s="835"/>
      <c r="J183" s="835"/>
      <c r="K183" s="835"/>
      <c r="L183" s="835"/>
      <c r="M183" s="835"/>
      <c r="N183" s="835"/>
      <c r="O183" s="835"/>
      <c r="P183" s="835"/>
      <c r="Q183" s="835"/>
      <c r="R183" s="835"/>
      <c r="S183" s="835"/>
      <c r="T183" s="835"/>
      <c r="U183" s="835"/>
      <c r="V183" s="835"/>
      <c r="W183" s="835"/>
      <c r="X183" s="835"/>
      <c r="Y183" s="835"/>
      <c r="Z183" s="835"/>
      <c r="AA183" s="835"/>
      <c r="AB183" s="835"/>
      <c r="AC183" s="835"/>
      <c r="AD183" s="835"/>
      <c r="AE183" s="835"/>
      <c r="AF183" s="835"/>
      <c r="AG183" s="835"/>
      <c r="AH183" s="835"/>
      <c r="AI183" s="835"/>
      <c r="AJ183" s="835"/>
      <c r="AK183" s="835"/>
      <c r="AL183" s="835"/>
      <c r="AM183" s="835"/>
      <c r="AN183" s="835"/>
      <c r="AO183" s="835"/>
      <c r="AP183" s="835"/>
      <c r="AQ183" s="835"/>
      <c r="AR183" s="835"/>
      <c r="AS183" s="835"/>
      <c r="AT183" s="835"/>
      <c r="AU183" s="835"/>
      <c r="AV183" s="835"/>
      <c r="AW183" s="835"/>
      <c r="AX183" s="835"/>
      <c r="AY183" s="835"/>
      <c r="AZ183" s="835"/>
      <c r="BA183" s="835"/>
      <c r="BB183" s="835"/>
      <c r="BC183" s="835"/>
      <c r="BD183" s="835"/>
      <c r="BE183" s="835"/>
      <c r="BF183" s="835"/>
      <c r="BG183" s="835"/>
      <c r="BH183" s="835"/>
    </row>
    <row r="184" spans="1:60" x14ac:dyDescent="0.25">
      <c r="A184" s="835"/>
      <c r="B184" s="835"/>
      <c r="C184" s="835"/>
      <c r="D184" s="835"/>
      <c r="E184" s="835"/>
      <c r="F184" s="835"/>
      <c r="G184" s="835"/>
      <c r="H184" s="835"/>
      <c r="I184" s="835"/>
      <c r="J184" s="835"/>
      <c r="K184" s="835"/>
      <c r="L184" s="835"/>
      <c r="M184" s="835"/>
      <c r="N184" s="835"/>
      <c r="O184" s="835"/>
      <c r="P184" s="835"/>
      <c r="Q184" s="835"/>
      <c r="R184" s="835"/>
      <c r="S184" s="835"/>
      <c r="T184" s="835"/>
      <c r="U184" s="835"/>
      <c r="V184" s="835"/>
      <c r="W184" s="835"/>
      <c r="X184" s="835"/>
      <c r="Y184" s="835"/>
      <c r="Z184" s="835"/>
      <c r="AA184" s="835"/>
      <c r="AB184" s="835"/>
      <c r="AC184" s="835"/>
      <c r="AD184" s="835"/>
      <c r="AE184" s="835"/>
      <c r="AF184" s="835"/>
      <c r="AG184" s="835"/>
      <c r="AH184" s="835"/>
      <c r="AI184" s="835"/>
      <c r="AJ184" s="835"/>
      <c r="AK184" s="835"/>
      <c r="AL184" s="835"/>
      <c r="AM184" s="835"/>
      <c r="AN184" s="835"/>
      <c r="AO184" s="835"/>
      <c r="AP184" s="835"/>
      <c r="AQ184" s="835"/>
      <c r="AR184" s="835"/>
      <c r="AS184" s="835"/>
      <c r="AT184" s="835"/>
      <c r="AU184" s="835"/>
      <c r="AV184" s="835"/>
      <c r="AW184" s="835"/>
      <c r="AX184" s="835"/>
      <c r="AY184" s="835"/>
      <c r="AZ184" s="835"/>
      <c r="BA184" s="835"/>
      <c r="BB184" s="835"/>
      <c r="BC184" s="835"/>
      <c r="BD184" s="835"/>
      <c r="BE184" s="835"/>
      <c r="BF184" s="835"/>
      <c r="BG184" s="835"/>
      <c r="BH184" s="835"/>
    </row>
    <row r="185" spans="1:60" x14ac:dyDescent="0.25">
      <c r="A185" s="835"/>
      <c r="B185" s="835"/>
      <c r="C185" s="835"/>
      <c r="D185" s="835"/>
      <c r="E185" s="835"/>
      <c r="F185" s="835"/>
      <c r="G185" s="835"/>
      <c r="H185" s="835"/>
      <c r="I185" s="835"/>
      <c r="J185" s="835"/>
      <c r="K185" s="835"/>
      <c r="L185" s="835"/>
      <c r="M185" s="835"/>
      <c r="N185" s="835"/>
      <c r="O185" s="835"/>
      <c r="P185" s="835"/>
      <c r="Q185" s="835"/>
      <c r="R185" s="835"/>
      <c r="S185" s="835"/>
      <c r="T185" s="835"/>
      <c r="U185" s="835"/>
      <c r="V185" s="835"/>
      <c r="W185" s="835"/>
      <c r="X185" s="835"/>
      <c r="Y185" s="835"/>
      <c r="Z185" s="835"/>
      <c r="AA185" s="835"/>
      <c r="AB185" s="835"/>
      <c r="AC185" s="835"/>
      <c r="AD185" s="835"/>
      <c r="AE185" s="835"/>
      <c r="AF185" s="835"/>
      <c r="AG185" s="835"/>
      <c r="AH185" s="835"/>
      <c r="AI185" s="835"/>
      <c r="AJ185" s="835"/>
      <c r="AK185" s="835"/>
      <c r="AL185" s="835"/>
      <c r="AM185" s="835"/>
      <c r="AN185" s="835"/>
      <c r="AO185" s="835"/>
      <c r="AP185" s="835"/>
      <c r="AQ185" s="835"/>
      <c r="AR185" s="835"/>
      <c r="AS185" s="835"/>
      <c r="AT185" s="835"/>
      <c r="AU185" s="835"/>
      <c r="AV185" s="835"/>
      <c r="AW185" s="835"/>
      <c r="AX185" s="835"/>
      <c r="AY185" s="835"/>
      <c r="AZ185" s="835"/>
      <c r="BA185" s="835"/>
      <c r="BB185" s="835"/>
      <c r="BC185" s="835"/>
      <c r="BD185" s="835"/>
      <c r="BE185" s="835"/>
      <c r="BF185" s="835"/>
      <c r="BG185" s="835"/>
      <c r="BH185" s="835"/>
    </row>
    <row r="186" spans="1:60" x14ac:dyDescent="0.25">
      <c r="A186" s="835"/>
      <c r="B186" s="835"/>
      <c r="C186" s="835"/>
      <c r="D186" s="835"/>
      <c r="E186" s="835"/>
      <c r="F186" s="835"/>
      <c r="G186" s="835"/>
      <c r="H186" s="835"/>
      <c r="I186" s="835"/>
      <c r="J186" s="835"/>
      <c r="K186" s="835"/>
      <c r="L186" s="835"/>
      <c r="M186" s="835"/>
      <c r="N186" s="835"/>
      <c r="O186" s="835"/>
      <c r="P186" s="835"/>
      <c r="Q186" s="835"/>
      <c r="R186" s="835"/>
      <c r="S186" s="835"/>
      <c r="T186" s="835"/>
      <c r="U186" s="835"/>
      <c r="V186" s="835"/>
      <c r="W186" s="835"/>
      <c r="X186" s="835"/>
      <c r="Y186" s="835"/>
      <c r="Z186" s="835"/>
      <c r="AA186" s="835"/>
      <c r="AB186" s="835"/>
      <c r="AC186" s="835"/>
      <c r="AD186" s="835"/>
      <c r="AE186" s="835"/>
      <c r="AF186" s="835"/>
      <c r="AG186" s="835"/>
      <c r="AH186" s="835"/>
      <c r="AI186" s="835"/>
      <c r="AJ186" s="835"/>
      <c r="AK186" s="835"/>
      <c r="AL186" s="835"/>
      <c r="AM186" s="835"/>
      <c r="AN186" s="835"/>
      <c r="AO186" s="835"/>
      <c r="AP186" s="835"/>
      <c r="AQ186" s="835"/>
      <c r="AR186" s="835"/>
      <c r="AS186" s="835"/>
      <c r="AT186" s="835"/>
      <c r="AU186" s="835"/>
      <c r="AV186" s="835"/>
      <c r="AW186" s="835"/>
      <c r="AX186" s="835"/>
      <c r="AY186" s="835"/>
      <c r="AZ186" s="835"/>
      <c r="BA186" s="835"/>
      <c r="BB186" s="835"/>
      <c r="BC186" s="835"/>
      <c r="BD186" s="835"/>
      <c r="BE186" s="835"/>
      <c r="BF186" s="835"/>
      <c r="BG186" s="835"/>
      <c r="BH186" s="835"/>
    </row>
    <row r="187" spans="1:60" x14ac:dyDescent="0.25">
      <c r="A187" s="835"/>
      <c r="B187" s="835"/>
      <c r="C187" s="835"/>
      <c r="D187" s="835"/>
      <c r="E187" s="835"/>
      <c r="F187" s="835"/>
      <c r="G187" s="835"/>
      <c r="H187" s="835"/>
      <c r="I187" s="835"/>
      <c r="J187" s="835"/>
      <c r="K187" s="835"/>
      <c r="L187" s="835"/>
      <c r="M187" s="835"/>
      <c r="N187" s="835"/>
      <c r="O187" s="835"/>
      <c r="P187" s="835"/>
      <c r="Q187" s="835"/>
      <c r="R187" s="835"/>
      <c r="S187" s="835"/>
      <c r="T187" s="835"/>
      <c r="U187" s="835"/>
      <c r="V187" s="835"/>
      <c r="W187" s="835"/>
      <c r="X187" s="835"/>
      <c r="Y187" s="835"/>
      <c r="Z187" s="835"/>
      <c r="AA187" s="835"/>
      <c r="AB187" s="835"/>
      <c r="AC187" s="835"/>
      <c r="AD187" s="835"/>
      <c r="AE187" s="835"/>
      <c r="AF187" s="835"/>
      <c r="AG187" s="835"/>
      <c r="AH187" s="835"/>
      <c r="AI187" s="835"/>
      <c r="AJ187" s="835"/>
      <c r="AK187" s="835"/>
      <c r="AL187" s="835"/>
      <c r="AM187" s="835"/>
      <c r="AN187" s="835"/>
      <c r="AO187" s="835"/>
      <c r="AP187" s="835"/>
      <c r="AQ187" s="835"/>
      <c r="AR187" s="835"/>
      <c r="AS187" s="835"/>
      <c r="AT187" s="835"/>
      <c r="AU187" s="835"/>
      <c r="AV187" s="835"/>
      <c r="AW187" s="835"/>
      <c r="AX187" s="835"/>
      <c r="AY187" s="835"/>
      <c r="AZ187" s="835"/>
      <c r="BA187" s="835"/>
      <c r="BB187" s="835"/>
      <c r="BC187" s="835"/>
      <c r="BD187" s="835"/>
      <c r="BE187" s="835"/>
      <c r="BF187" s="835"/>
      <c r="BG187" s="835"/>
      <c r="BH187" s="835"/>
    </row>
    <row r="188" spans="1:60" x14ac:dyDescent="0.25">
      <c r="A188" s="835"/>
      <c r="B188" s="835"/>
      <c r="C188" s="835"/>
      <c r="D188" s="835"/>
      <c r="E188" s="835"/>
      <c r="F188" s="835"/>
      <c r="G188" s="835"/>
      <c r="H188" s="835"/>
      <c r="I188" s="835"/>
      <c r="J188" s="835"/>
      <c r="K188" s="835"/>
      <c r="L188" s="835"/>
      <c r="M188" s="835"/>
      <c r="N188" s="835"/>
      <c r="O188" s="835"/>
      <c r="P188" s="835"/>
      <c r="Q188" s="835"/>
      <c r="R188" s="835"/>
      <c r="S188" s="835"/>
      <c r="T188" s="835"/>
      <c r="U188" s="835"/>
      <c r="V188" s="835"/>
      <c r="W188" s="835"/>
      <c r="X188" s="835"/>
      <c r="Y188" s="835"/>
      <c r="Z188" s="835"/>
      <c r="AA188" s="835"/>
      <c r="AB188" s="835"/>
      <c r="AC188" s="835"/>
      <c r="AD188" s="835"/>
      <c r="AE188" s="835"/>
      <c r="AF188" s="835"/>
      <c r="AG188" s="835"/>
      <c r="AH188" s="835"/>
      <c r="AI188" s="835"/>
      <c r="AJ188" s="835"/>
      <c r="AK188" s="835"/>
      <c r="AL188" s="835"/>
      <c r="AM188" s="835"/>
      <c r="AN188" s="835"/>
      <c r="AO188" s="835"/>
      <c r="AP188" s="835"/>
      <c r="AQ188" s="835"/>
      <c r="AR188" s="835"/>
      <c r="AS188" s="835"/>
      <c r="AT188" s="835"/>
      <c r="AU188" s="835"/>
      <c r="AV188" s="835"/>
      <c r="AW188" s="835"/>
      <c r="AX188" s="835"/>
      <c r="AY188" s="835"/>
      <c r="AZ188" s="835"/>
      <c r="BA188" s="835"/>
      <c r="BB188" s="835"/>
      <c r="BC188" s="835"/>
      <c r="BD188" s="835"/>
      <c r="BE188" s="835"/>
      <c r="BF188" s="835"/>
      <c r="BG188" s="835"/>
      <c r="BH188" s="835"/>
    </row>
    <row r="189" spans="1:60" x14ac:dyDescent="0.25">
      <c r="A189" s="835"/>
      <c r="B189" s="835"/>
      <c r="C189" s="835"/>
      <c r="D189" s="835"/>
      <c r="E189" s="835"/>
      <c r="F189" s="835"/>
      <c r="G189" s="835"/>
      <c r="H189" s="835"/>
      <c r="I189" s="835"/>
      <c r="J189" s="835"/>
      <c r="K189" s="835"/>
      <c r="L189" s="835"/>
      <c r="M189" s="835"/>
      <c r="N189" s="835"/>
      <c r="O189" s="835"/>
      <c r="P189" s="835"/>
      <c r="Q189" s="835"/>
      <c r="R189" s="835"/>
      <c r="S189" s="835"/>
      <c r="T189" s="835"/>
      <c r="U189" s="835"/>
      <c r="V189" s="835"/>
      <c r="W189" s="835"/>
      <c r="X189" s="835"/>
      <c r="Y189" s="835"/>
      <c r="Z189" s="835"/>
      <c r="AA189" s="835"/>
      <c r="AB189" s="835"/>
      <c r="AC189" s="835"/>
      <c r="AD189" s="835"/>
      <c r="AE189" s="835"/>
      <c r="AF189" s="835"/>
      <c r="AG189" s="835"/>
      <c r="AH189" s="835"/>
      <c r="AI189" s="835"/>
      <c r="AJ189" s="835"/>
      <c r="AK189" s="835"/>
      <c r="AL189" s="835"/>
      <c r="AM189" s="835"/>
      <c r="AN189" s="835"/>
      <c r="AO189" s="835"/>
      <c r="AP189" s="835"/>
      <c r="AQ189" s="835"/>
      <c r="AR189" s="835"/>
      <c r="AS189" s="835"/>
      <c r="AT189" s="835"/>
      <c r="AU189" s="835"/>
      <c r="AV189" s="835"/>
      <c r="AW189" s="835"/>
      <c r="AX189" s="835"/>
      <c r="AY189" s="835"/>
      <c r="AZ189" s="835"/>
      <c r="BA189" s="835"/>
      <c r="BB189" s="835"/>
      <c r="BC189" s="835"/>
      <c r="BD189" s="835"/>
      <c r="BE189" s="835"/>
      <c r="BF189" s="835"/>
      <c r="BG189" s="835"/>
      <c r="BH189" s="835"/>
    </row>
    <row r="190" spans="1:60" x14ac:dyDescent="0.25">
      <c r="A190" s="835"/>
      <c r="B190" s="835"/>
      <c r="C190" s="835"/>
      <c r="D190" s="835"/>
      <c r="E190" s="835"/>
      <c r="F190" s="835"/>
      <c r="G190" s="835"/>
      <c r="H190" s="835"/>
      <c r="I190" s="835"/>
      <c r="J190" s="835"/>
      <c r="K190" s="835"/>
      <c r="L190" s="835"/>
      <c r="M190" s="835"/>
      <c r="N190" s="835"/>
      <c r="O190" s="835"/>
      <c r="P190" s="835"/>
      <c r="Q190" s="835"/>
      <c r="R190" s="835"/>
      <c r="S190" s="835"/>
      <c r="T190" s="835"/>
      <c r="U190" s="835"/>
      <c r="V190" s="835"/>
      <c r="W190" s="835"/>
      <c r="X190" s="835"/>
      <c r="Y190" s="835"/>
      <c r="Z190" s="835"/>
      <c r="AA190" s="835"/>
      <c r="AB190" s="835"/>
      <c r="AC190" s="835"/>
      <c r="AD190" s="835"/>
      <c r="AE190" s="835"/>
      <c r="AF190" s="835"/>
      <c r="AG190" s="835"/>
      <c r="AH190" s="835"/>
      <c r="AI190" s="835"/>
      <c r="AJ190" s="835"/>
      <c r="AK190" s="835"/>
      <c r="AL190" s="835"/>
      <c r="AM190" s="835"/>
      <c r="AN190" s="835"/>
      <c r="AO190" s="835"/>
      <c r="AP190" s="835"/>
      <c r="AQ190" s="835"/>
      <c r="AR190" s="835"/>
      <c r="AS190" s="835"/>
      <c r="AT190" s="835"/>
      <c r="AU190" s="835"/>
      <c r="AV190" s="835"/>
      <c r="AW190" s="835"/>
      <c r="AX190" s="835"/>
      <c r="AY190" s="835"/>
      <c r="AZ190" s="835"/>
      <c r="BA190" s="835"/>
      <c r="BB190" s="835"/>
      <c r="BC190" s="835"/>
      <c r="BD190" s="835"/>
      <c r="BE190" s="835"/>
      <c r="BF190" s="835"/>
      <c r="BG190" s="835"/>
      <c r="BH190" s="835"/>
    </row>
    <row r="191" spans="1:60" x14ac:dyDescent="0.25">
      <c r="A191" s="835"/>
      <c r="J191" s="835"/>
      <c r="K191" s="835"/>
      <c r="L191" s="835"/>
      <c r="M191" s="835"/>
      <c r="N191" s="835"/>
      <c r="O191" s="835"/>
      <c r="P191" s="835"/>
      <c r="Q191" s="835"/>
      <c r="R191" s="835"/>
      <c r="S191" s="835"/>
      <c r="T191" s="835"/>
      <c r="U191" s="835"/>
      <c r="V191" s="835"/>
      <c r="W191" s="835"/>
      <c r="X191" s="835"/>
      <c r="Y191" s="835"/>
      <c r="Z191" s="835"/>
      <c r="AA191" s="835"/>
      <c r="AB191" s="835"/>
      <c r="AC191" s="835"/>
      <c r="AD191" s="835"/>
      <c r="AE191" s="835"/>
      <c r="AF191" s="835"/>
      <c r="AG191" s="835"/>
      <c r="AH191" s="835"/>
      <c r="AI191" s="835"/>
      <c r="AJ191" s="835"/>
      <c r="AK191" s="835"/>
      <c r="AL191" s="835"/>
      <c r="AM191" s="835"/>
      <c r="AN191" s="835"/>
      <c r="AO191" s="835"/>
      <c r="AP191" s="835"/>
      <c r="AQ191" s="835"/>
      <c r="AR191" s="835"/>
      <c r="AS191" s="835"/>
      <c r="AT191" s="835"/>
      <c r="AU191" s="835"/>
      <c r="AV191" s="835"/>
      <c r="AW191" s="835"/>
      <c r="AX191" s="835"/>
      <c r="AY191" s="835"/>
      <c r="AZ191" s="835"/>
      <c r="BA191" s="835"/>
      <c r="BB191" s="835"/>
      <c r="BC191" s="835"/>
      <c r="BD191" s="835"/>
      <c r="BE191" s="835"/>
      <c r="BF191" s="835"/>
      <c r="BG191" s="835"/>
      <c r="BH191" s="835"/>
    </row>
    <row r="192" spans="1:60" x14ac:dyDescent="0.25">
      <c r="A192" s="835"/>
      <c r="J192" s="835"/>
      <c r="K192" s="835"/>
      <c r="L192" s="835"/>
      <c r="M192" s="835"/>
      <c r="N192" s="835"/>
      <c r="O192" s="835"/>
      <c r="P192" s="835"/>
      <c r="Q192" s="835"/>
      <c r="R192" s="835"/>
      <c r="S192" s="835"/>
      <c r="T192" s="835"/>
      <c r="U192" s="835"/>
      <c r="V192" s="835"/>
      <c r="W192" s="835"/>
      <c r="X192" s="835"/>
      <c r="Y192" s="835"/>
      <c r="Z192" s="835"/>
      <c r="AA192" s="835"/>
      <c r="AB192" s="835"/>
      <c r="AC192" s="835"/>
      <c r="AD192" s="835"/>
      <c r="AE192" s="835"/>
      <c r="AF192" s="835"/>
      <c r="AG192" s="835"/>
      <c r="AH192" s="835"/>
      <c r="AI192" s="835"/>
      <c r="AJ192" s="835"/>
      <c r="AK192" s="835"/>
      <c r="AL192" s="835"/>
      <c r="AM192" s="835"/>
      <c r="AN192" s="835"/>
      <c r="AO192" s="835"/>
      <c r="AP192" s="835"/>
      <c r="AQ192" s="835"/>
      <c r="AR192" s="835"/>
      <c r="AS192" s="835"/>
      <c r="AT192" s="835"/>
      <c r="AU192" s="835"/>
      <c r="AV192" s="835"/>
      <c r="AW192" s="835"/>
      <c r="AX192" s="835"/>
      <c r="AY192" s="835"/>
      <c r="AZ192" s="835"/>
      <c r="BA192" s="835"/>
      <c r="BB192" s="835"/>
      <c r="BC192" s="835"/>
      <c r="BD192" s="835"/>
      <c r="BE192" s="835"/>
      <c r="BF192" s="835"/>
      <c r="BG192" s="835"/>
      <c r="BH192" s="835"/>
    </row>
    <row r="193" spans="1:60" x14ac:dyDescent="0.25">
      <c r="A193" s="835"/>
      <c r="J193" s="835"/>
      <c r="K193" s="835"/>
      <c r="L193" s="835"/>
      <c r="M193" s="835"/>
      <c r="N193" s="835"/>
      <c r="O193" s="835"/>
      <c r="P193" s="835"/>
      <c r="Q193" s="835"/>
      <c r="R193" s="835"/>
      <c r="S193" s="835"/>
      <c r="T193" s="835"/>
      <c r="U193" s="835"/>
      <c r="V193" s="835"/>
      <c r="W193" s="835"/>
      <c r="X193" s="835"/>
      <c r="Y193" s="835"/>
      <c r="Z193" s="835"/>
      <c r="AA193" s="835"/>
      <c r="AB193" s="835"/>
      <c r="AC193" s="835"/>
      <c r="AD193" s="835"/>
      <c r="AE193" s="835"/>
      <c r="AF193" s="835"/>
      <c r="AG193" s="835"/>
      <c r="AH193" s="835"/>
      <c r="AI193" s="835"/>
      <c r="AJ193" s="835"/>
      <c r="AK193" s="835"/>
      <c r="AL193" s="835"/>
      <c r="AM193" s="835"/>
      <c r="AN193" s="835"/>
      <c r="AO193" s="835"/>
      <c r="AP193" s="835"/>
      <c r="AQ193" s="835"/>
      <c r="AR193" s="835"/>
      <c r="AS193" s="835"/>
      <c r="AT193" s="835"/>
      <c r="AU193" s="835"/>
      <c r="AV193" s="835"/>
      <c r="AW193" s="835"/>
      <c r="AX193" s="835"/>
      <c r="AY193" s="835"/>
      <c r="AZ193" s="835"/>
      <c r="BA193" s="835"/>
      <c r="BB193" s="835"/>
      <c r="BC193" s="835"/>
      <c r="BD193" s="835"/>
      <c r="BE193" s="835"/>
      <c r="BF193" s="835"/>
      <c r="BG193" s="835"/>
      <c r="BH193" s="835"/>
    </row>
    <row r="194" spans="1:60" x14ac:dyDescent="0.25">
      <c r="A194" s="835"/>
      <c r="J194" s="835"/>
      <c r="K194" s="835"/>
      <c r="L194" s="835"/>
      <c r="M194" s="835"/>
      <c r="N194" s="835"/>
      <c r="O194" s="835"/>
      <c r="P194" s="835"/>
      <c r="Q194" s="835"/>
      <c r="R194" s="835"/>
      <c r="S194" s="835"/>
      <c r="T194" s="835"/>
      <c r="U194" s="835"/>
      <c r="V194" s="835"/>
      <c r="W194" s="835"/>
      <c r="X194" s="835"/>
      <c r="Y194" s="835"/>
      <c r="Z194" s="835"/>
      <c r="AA194" s="835"/>
      <c r="AB194" s="835"/>
      <c r="AC194" s="835"/>
      <c r="AD194" s="835"/>
      <c r="AE194" s="835"/>
      <c r="AF194" s="835"/>
      <c r="AG194" s="835"/>
      <c r="AH194" s="835"/>
      <c r="AI194" s="835"/>
      <c r="AJ194" s="835"/>
      <c r="AK194" s="835"/>
      <c r="AL194" s="835"/>
      <c r="AM194" s="835"/>
      <c r="AN194" s="835"/>
      <c r="AO194" s="835"/>
      <c r="AP194" s="835"/>
      <c r="AQ194" s="835"/>
      <c r="AR194" s="835"/>
      <c r="AS194" s="835"/>
      <c r="AT194" s="835"/>
      <c r="AU194" s="835"/>
      <c r="AV194" s="835"/>
      <c r="AW194" s="835"/>
      <c r="AX194" s="835"/>
      <c r="AY194" s="835"/>
      <c r="AZ194" s="835"/>
      <c r="BA194" s="835"/>
      <c r="BB194" s="835"/>
      <c r="BC194" s="835"/>
      <c r="BD194" s="835"/>
      <c r="BE194" s="835"/>
      <c r="BF194" s="835"/>
      <c r="BG194" s="835"/>
      <c r="BH194" s="835"/>
    </row>
    <row r="195" spans="1:60" x14ac:dyDescent="0.25">
      <c r="A195" s="835"/>
      <c r="J195" s="835"/>
      <c r="K195" s="835"/>
      <c r="L195" s="835"/>
      <c r="M195" s="835"/>
      <c r="N195" s="835"/>
      <c r="O195" s="835"/>
      <c r="P195" s="835"/>
      <c r="Q195" s="835"/>
      <c r="R195" s="835"/>
      <c r="S195" s="835"/>
      <c r="T195" s="835"/>
      <c r="U195" s="835"/>
      <c r="V195" s="835"/>
      <c r="W195" s="835"/>
      <c r="X195" s="835"/>
      <c r="Y195" s="835"/>
      <c r="Z195" s="835"/>
      <c r="AA195" s="835"/>
      <c r="AB195" s="835"/>
      <c r="AC195" s="835"/>
      <c r="AD195" s="835"/>
      <c r="AE195" s="835"/>
      <c r="AF195" s="835"/>
      <c r="AG195" s="835"/>
      <c r="AH195" s="835"/>
      <c r="AI195" s="835"/>
      <c r="AJ195" s="835"/>
      <c r="AK195" s="835"/>
      <c r="AL195" s="835"/>
      <c r="AM195" s="835"/>
      <c r="AN195" s="835"/>
      <c r="AO195" s="835"/>
      <c r="AP195" s="835"/>
      <c r="AQ195" s="835"/>
      <c r="AR195" s="835"/>
      <c r="AS195" s="835"/>
      <c r="AT195" s="835"/>
      <c r="AU195" s="835"/>
      <c r="AV195" s="835"/>
      <c r="AW195" s="835"/>
      <c r="AX195" s="835"/>
      <c r="AY195" s="835"/>
      <c r="AZ195" s="835"/>
      <c r="BA195" s="835"/>
      <c r="BB195" s="835"/>
      <c r="BC195" s="835"/>
      <c r="BD195" s="835"/>
      <c r="BE195" s="835"/>
      <c r="BF195" s="835"/>
      <c r="BG195" s="835"/>
      <c r="BH195" s="835"/>
    </row>
    <row r="196" spans="1:60" x14ac:dyDescent="0.25">
      <c r="A196" s="835"/>
      <c r="J196" s="835"/>
      <c r="K196" s="835"/>
      <c r="L196" s="835"/>
      <c r="M196" s="835"/>
      <c r="N196" s="835"/>
      <c r="O196" s="835"/>
      <c r="P196" s="835"/>
      <c r="Q196" s="835"/>
      <c r="R196" s="835"/>
      <c r="S196" s="835"/>
      <c r="T196" s="835"/>
      <c r="U196" s="835"/>
      <c r="V196" s="835"/>
      <c r="W196" s="835"/>
      <c r="X196" s="835"/>
      <c r="Y196" s="835"/>
      <c r="Z196" s="835"/>
      <c r="AA196" s="835"/>
      <c r="AB196" s="835"/>
      <c r="AC196" s="835"/>
      <c r="AD196" s="835"/>
      <c r="AE196" s="835"/>
      <c r="AF196" s="835"/>
      <c r="AG196" s="835"/>
      <c r="AH196" s="835"/>
      <c r="AI196" s="835"/>
      <c r="AJ196" s="835"/>
      <c r="AK196" s="835"/>
      <c r="AL196" s="835"/>
      <c r="AM196" s="835"/>
      <c r="AN196" s="835"/>
      <c r="AO196" s="835"/>
      <c r="AP196" s="835"/>
      <c r="AQ196" s="835"/>
      <c r="AR196" s="835"/>
      <c r="AS196" s="835"/>
      <c r="AT196" s="835"/>
      <c r="AU196" s="835"/>
      <c r="AV196" s="835"/>
      <c r="AW196" s="835"/>
      <c r="AX196" s="835"/>
      <c r="AY196" s="835"/>
      <c r="AZ196" s="835"/>
      <c r="BA196" s="835"/>
      <c r="BB196" s="835"/>
      <c r="BC196" s="835"/>
      <c r="BD196" s="835"/>
      <c r="BE196" s="835"/>
      <c r="BF196" s="835"/>
      <c r="BG196" s="835"/>
      <c r="BH196" s="835"/>
    </row>
    <row r="197" spans="1:60" x14ac:dyDescent="0.25">
      <c r="A197" s="835"/>
      <c r="J197" s="835"/>
      <c r="K197" s="835"/>
      <c r="L197" s="835"/>
      <c r="M197" s="835"/>
      <c r="N197" s="835"/>
      <c r="O197" s="835"/>
      <c r="P197" s="835"/>
      <c r="Q197" s="835"/>
      <c r="R197" s="835"/>
      <c r="S197" s="835"/>
      <c r="T197" s="835"/>
      <c r="U197" s="835"/>
      <c r="V197" s="835"/>
      <c r="W197" s="835"/>
      <c r="X197" s="835"/>
      <c r="Y197" s="835"/>
      <c r="Z197" s="835"/>
      <c r="AA197" s="835"/>
      <c r="AB197" s="835"/>
      <c r="AC197" s="835"/>
      <c r="AD197" s="835"/>
      <c r="AE197" s="835"/>
      <c r="AF197" s="835"/>
      <c r="AG197" s="835"/>
      <c r="AH197" s="835"/>
      <c r="AI197" s="835"/>
      <c r="AJ197" s="835"/>
      <c r="AK197" s="835"/>
      <c r="AL197" s="835"/>
      <c r="AM197" s="835"/>
      <c r="AN197" s="835"/>
      <c r="AO197" s="835"/>
      <c r="AP197" s="835"/>
      <c r="AQ197" s="835"/>
      <c r="AR197" s="835"/>
      <c r="AS197" s="835"/>
      <c r="AT197" s="835"/>
      <c r="AU197" s="835"/>
      <c r="AV197" s="835"/>
      <c r="AW197" s="835"/>
      <c r="AX197" s="835"/>
      <c r="AY197" s="835"/>
      <c r="AZ197" s="835"/>
      <c r="BA197" s="835"/>
      <c r="BB197" s="835"/>
      <c r="BC197" s="835"/>
      <c r="BD197" s="835"/>
      <c r="BE197" s="835"/>
      <c r="BF197" s="835"/>
      <c r="BG197" s="835"/>
      <c r="BH197" s="835"/>
    </row>
    <row r="198" spans="1:60" x14ac:dyDescent="0.25">
      <c r="A198" s="835"/>
      <c r="J198" s="835"/>
      <c r="K198" s="835"/>
      <c r="L198" s="835"/>
      <c r="M198" s="835"/>
      <c r="N198" s="835"/>
      <c r="O198" s="835"/>
      <c r="P198" s="835"/>
      <c r="Q198" s="835"/>
      <c r="R198" s="835"/>
      <c r="S198" s="835"/>
      <c r="T198" s="835"/>
      <c r="U198" s="835"/>
      <c r="V198" s="835"/>
      <c r="W198" s="835"/>
      <c r="X198" s="835"/>
      <c r="Y198" s="835"/>
      <c r="Z198" s="835"/>
      <c r="AA198" s="835"/>
      <c r="AB198" s="835"/>
      <c r="AC198" s="835"/>
      <c r="AD198" s="835"/>
      <c r="AE198" s="835"/>
      <c r="AF198" s="835"/>
      <c r="AG198" s="835"/>
      <c r="AH198" s="835"/>
      <c r="AI198" s="835"/>
      <c r="AJ198" s="835"/>
      <c r="AK198" s="835"/>
      <c r="AL198" s="835"/>
      <c r="AM198" s="835"/>
      <c r="AN198" s="835"/>
      <c r="AO198" s="835"/>
      <c r="AP198" s="835"/>
      <c r="AQ198" s="835"/>
      <c r="AR198" s="835"/>
      <c r="AS198" s="835"/>
      <c r="AT198" s="835"/>
      <c r="AU198" s="835"/>
      <c r="AV198" s="835"/>
      <c r="AW198" s="835"/>
      <c r="AX198" s="835"/>
      <c r="AY198" s="835"/>
      <c r="AZ198" s="835"/>
      <c r="BA198" s="835"/>
      <c r="BB198" s="835"/>
      <c r="BC198" s="835"/>
      <c r="BD198" s="835"/>
      <c r="BE198" s="835"/>
      <c r="BF198" s="835"/>
      <c r="BG198" s="835"/>
      <c r="BH198" s="835"/>
    </row>
    <row r="199" spans="1:60" x14ac:dyDescent="0.25">
      <c r="A199" s="835"/>
      <c r="J199" s="835"/>
      <c r="K199" s="835"/>
      <c r="L199" s="835"/>
      <c r="M199" s="835"/>
      <c r="N199" s="835"/>
      <c r="O199" s="835"/>
      <c r="P199" s="835"/>
      <c r="Q199" s="835"/>
      <c r="R199" s="835"/>
      <c r="S199" s="835"/>
      <c r="T199" s="835"/>
      <c r="U199" s="835"/>
      <c r="V199" s="835"/>
      <c r="W199" s="835"/>
      <c r="X199" s="835"/>
      <c r="Y199" s="835"/>
      <c r="Z199" s="835"/>
      <c r="AA199" s="835"/>
      <c r="AB199" s="835"/>
      <c r="AC199" s="835"/>
      <c r="AD199" s="835"/>
      <c r="AE199" s="835"/>
      <c r="AF199" s="835"/>
      <c r="AG199" s="835"/>
      <c r="AH199" s="835"/>
      <c r="AI199" s="835"/>
      <c r="AJ199" s="835"/>
      <c r="AK199" s="835"/>
      <c r="AL199" s="835"/>
      <c r="AM199" s="835"/>
      <c r="AN199" s="835"/>
      <c r="AO199" s="835"/>
      <c r="AP199" s="835"/>
      <c r="AQ199" s="835"/>
      <c r="AR199" s="835"/>
      <c r="AS199" s="835"/>
      <c r="AT199" s="835"/>
      <c r="AU199" s="835"/>
      <c r="AV199" s="835"/>
      <c r="AW199" s="835"/>
      <c r="AX199" s="835"/>
      <c r="AY199" s="835"/>
      <c r="AZ199" s="835"/>
      <c r="BA199" s="835"/>
      <c r="BB199" s="835"/>
      <c r="BC199" s="835"/>
      <c r="BD199" s="835"/>
      <c r="BE199" s="835"/>
      <c r="BF199" s="835"/>
      <c r="BG199" s="835"/>
      <c r="BH199" s="835"/>
    </row>
    <row r="200" spans="1:60" x14ac:dyDescent="0.25">
      <c r="A200" s="835"/>
      <c r="J200" s="835"/>
      <c r="K200" s="835"/>
      <c r="L200" s="835"/>
      <c r="M200" s="835"/>
      <c r="N200" s="835"/>
      <c r="O200" s="835"/>
      <c r="P200" s="835"/>
      <c r="Q200" s="835"/>
      <c r="R200" s="835"/>
      <c r="S200" s="835"/>
      <c r="T200" s="835"/>
      <c r="U200" s="835"/>
      <c r="V200" s="835"/>
      <c r="W200" s="835"/>
      <c r="X200" s="835"/>
      <c r="Y200" s="835"/>
      <c r="Z200" s="835"/>
      <c r="AA200" s="835"/>
      <c r="AB200" s="835"/>
      <c r="AC200" s="835"/>
      <c r="AD200" s="835"/>
      <c r="AE200" s="835"/>
      <c r="AF200" s="835"/>
      <c r="AG200" s="835"/>
      <c r="AH200" s="835"/>
      <c r="AI200" s="835"/>
      <c r="AJ200" s="835"/>
      <c r="AK200" s="835"/>
      <c r="AL200" s="835"/>
      <c r="AM200" s="835"/>
      <c r="AN200" s="835"/>
      <c r="AO200" s="835"/>
      <c r="AP200" s="835"/>
      <c r="AQ200" s="835"/>
      <c r="AR200" s="835"/>
      <c r="AS200" s="835"/>
      <c r="AT200" s="835"/>
      <c r="AU200" s="835"/>
      <c r="AV200" s="835"/>
      <c r="AW200" s="835"/>
      <c r="AX200" s="835"/>
      <c r="AY200" s="835"/>
      <c r="AZ200" s="835"/>
      <c r="BA200" s="835"/>
      <c r="BB200" s="835"/>
      <c r="BC200" s="835"/>
      <c r="BD200" s="835"/>
      <c r="BE200" s="835"/>
      <c r="BF200" s="835"/>
      <c r="BG200" s="835"/>
      <c r="BH200" s="835"/>
    </row>
    <row r="201" spans="1:60" x14ac:dyDescent="0.25">
      <c r="A201" s="835"/>
      <c r="J201" s="835"/>
      <c r="K201" s="835"/>
      <c r="L201" s="835"/>
      <c r="M201" s="835"/>
      <c r="N201" s="835"/>
      <c r="O201" s="835"/>
      <c r="P201" s="835"/>
      <c r="Q201" s="835"/>
      <c r="R201" s="835"/>
      <c r="S201" s="835"/>
      <c r="T201" s="835"/>
      <c r="U201" s="835"/>
      <c r="V201" s="835"/>
      <c r="W201" s="835"/>
      <c r="X201" s="835"/>
      <c r="Y201" s="835"/>
      <c r="Z201" s="835"/>
      <c r="AA201" s="835"/>
      <c r="AB201" s="835"/>
      <c r="AC201" s="835"/>
      <c r="AD201" s="835"/>
      <c r="AE201" s="835"/>
      <c r="AF201" s="835"/>
      <c r="AG201" s="835"/>
      <c r="AH201" s="835"/>
      <c r="AI201" s="835"/>
      <c r="AJ201" s="835"/>
      <c r="AK201" s="835"/>
      <c r="AL201" s="835"/>
      <c r="AM201" s="835"/>
      <c r="AN201" s="835"/>
      <c r="AO201" s="835"/>
      <c r="AP201" s="835"/>
      <c r="AQ201" s="835"/>
      <c r="AR201" s="835"/>
      <c r="AS201" s="835"/>
      <c r="AT201" s="835"/>
      <c r="AU201" s="835"/>
      <c r="AV201" s="835"/>
      <c r="AW201" s="835"/>
      <c r="AX201" s="835"/>
      <c r="AY201" s="835"/>
      <c r="AZ201" s="835"/>
      <c r="BA201" s="835"/>
      <c r="BB201" s="835"/>
      <c r="BC201" s="835"/>
      <c r="BD201" s="835"/>
      <c r="BE201" s="835"/>
      <c r="BF201" s="835"/>
      <c r="BG201" s="835"/>
      <c r="BH201" s="835"/>
    </row>
    <row r="202" spans="1:60" x14ac:dyDescent="0.25">
      <c r="A202" s="835"/>
      <c r="J202" s="835"/>
      <c r="K202" s="835"/>
      <c r="L202" s="835"/>
      <c r="M202" s="835"/>
      <c r="N202" s="835"/>
      <c r="O202" s="835"/>
      <c r="P202" s="835"/>
      <c r="Q202" s="835"/>
      <c r="R202" s="835"/>
      <c r="S202" s="835"/>
      <c r="T202" s="835"/>
      <c r="U202" s="835"/>
      <c r="V202" s="835"/>
      <c r="W202" s="835"/>
      <c r="X202" s="835"/>
      <c r="Y202" s="835"/>
      <c r="Z202" s="835"/>
      <c r="AA202" s="835"/>
      <c r="AB202" s="835"/>
      <c r="AC202" s="835"/>
      <c r="AD202" s="835"/>
      <c r="AE202" s="835"/>
      <c r="AF202" s="835"/>
      <c r="AG202" s="835"/>
      <c r="AH202" s="835"/>
      <c r="AI202" s="835"/>
      <c r="AJ202" s="835"/>
      <c r="AK202" s="835"/>
      <c r="AL202" s="835"/>
      <c r="AM202" s="835"/>
      <c r="AN202" s="835"/>
      <c r="AO202" s="835"/>
      <c r="AP202" s="835"/>
      <c r="AQ202" s="835"/>
      <c r="AR202" s="835"/>
      <c r="AS202" s="835"/>
      <c r="AT202" s="835"/>
      <c r="AU202" s="835"/>
      <c r="AV202" s="835"/>
      <c r="AW202" s="835"/>
      <c r="AX202" s="835"/>
      <c r="AY202" s="835"/>
      <c r="AZ202" s="835"/>
      <c r="BA202" s="835"/>
      <c r="BB202" s="835"/>
      <c r="BC202" s="835"/>
      <c r="BD202" s="835"/>
      <c r="BE202" s="835"/>
      <c r="BF202" s="835"/>
      <c r="BG202" s="835"/>
      <c r="BH202" s="835"/>
    </row>
    <row r="203" spans="1:60" x14ac:dyDescent="0.25">
      <c r="A203" s="835"/>
      <c r="J203" s="835"/>
      <c r="K203" s="835"/>
      <c r="L203" s="835"/>
      <c r="M203" s="835"/>
      <c r="N203" s="835"/>
      <c r="O203" s="835"/>
      <c r="P203" s="835"/>
      <c r="Q203" s="835"/>
      <c r="R203" s="835"/>
      <c r="S203" s="835"/>
      <c r="T203" s="835"/>
      <c r="U203" s="835"/>
      <c r="V203" s="835"/>
      <c r="W203" s="835"/>
      <c r="X203" s="835"/>
      <c r="Y203" s="835"/>
      <c r="Z203" s="835"/>
      <c r="AA203" s="835"/>
      <c r="AB203" s="835"/>
      <c r="AC203" s="835"/>
      <c r="AD203" s="835"/>
      <c r="AE203" s="835"/>
      <c r="AF203" s="835"/>
      <c r="AG203" s="835"/>
      <c r="AH203" s="835"/>
      <c r="AI203" s="835"/>
      <c r="AJ203" s="835"/>
      <c r="AK203" s="835"/>
      <c r="AL203" s="835"/>
      <c r="AM203" s="835"/>
      <c r="AN203" s="835"/>
      <c r="AO203" s="835"/>
      <c r="AP203" s="835"/>
      <c r="AQ203" s="835"/>
      <c r="AR203" s="835"/>
      <c r="AS203" s="835"/>
      <c r="AT203" s="835"/>
      <c r="AU203" s="835"/>
      <c r="AV203" s="835"/>
      <c r="AW203" s="835"/>
      <c r="AX203" s="835"/>
      <c r="AY203" s="835"/>
      <c r="AZ203" s="835"/>
      <c r="BA203" s="835"/>
      <c r="BB203" s="835"/>
      <c r="BC203" s="835"/>
      <c r="BD203" s="835"/>
      <c r="BE203" s="835"/>
      <c r="BF203" s="835"/>
      <c r="BG203" s="835"/>
      <c r="BH203" s="835"/>
    </row>
    <row r="204" spans="1:60" x14ac:dyDescent="0.25">
      <c r="A204" s="835"/>
      <c r="J204" s="835"/>
      <c r="K204" s="835"/>
      <c r="L204" s="835"/>
      <c r="M204" s="835"/>
      <c r="N204" s="835"/>
      <c r="O204" s="835"/>
      <c r="P204" s="835"/>
      <c r="Q204" s="835"/>
      <c r="R204" s="835"/>
      <c r="S204" s="835"/>
      <c r="T204" s="835"/>
      <c r="U204" s="835"/>
      <c r="V204" s="835"/>
      <c r="W204" s="835"/>
      <c r="X204" s="835"/>
      <c r="Y204" s="835"/>
      <c r="Z204" s="835"/>
      <c r="AA204" s="835"/>
      <c r="AB204" s="835"/>
      <c r="AC204" s="835"/>
      <c r="AD204" s="835"/>
      <c r="AE204" s="835"/>
      <c r="AF204" s="835"/>
      <c r="AG204" s="835"/>
      <c r="AH204" s="835"/>
      <c r="AI204" s="835"/>
      <c r="AJ204" s="835"/>
      <c r="AK204" s="835"/>
      <c r="AL204" s="835"/>
      <c r="AM204" s="835"/>
      <c r="AN204" s="835"/>
      <c r="AO204" s="835"/>
      <c r="AP204" s="835"/>
      <c r="AQ204" s="835"/>
      <c r="AR204" s="835"/>
      <c r="AS204" s="835"/>
      <c r="AT204" s="835"/>
      <c r="AU204" s="835"/>
      <c r="AV204" s="835"/>
      <c r="AW204" s="835"/>
      <c r="AX204" s="835"/>
      <c r="AY204" s="835"/>
      <c r="AZ204" s="835"/>
      <c r="BA204" s="835"/>
      <c r="BB204" s="835"/>
      <c r="BC204" s="835"/>
      <c r="BD204" s="835"/>
      <c r="BE204" s="835"/>
      <c r="BF204" s="835"/>
      <c r="BG204" s="835"/>
      <c r="BH204" s="835"/>
    </row>
    <row r="205" spans="1:60" x14ac:dyDescent="0.25">
      <c r="A205" s="835"/>
      <c r="J205" s="835"/>
      <c r="K205" s="835"/>
      <c r="L205" s="835"/>
      <c r="M205" s="835"/>
      <c r="N205" s="835"/>
      <c r="O205" s="835"/>
      <c r="P205" s="835"/>
      <c r="Q205" s="835"/>
      <c r="R205" s="835"/>
      <c r="S205" s="835"/>
      <c r="T205" s="835"/>
      <c r="U205" s="835"/>
      <c r="V205" s="835"/>
      <c r="W205" s="835"/>
      <c r="X205" s="835"/>
      <c r="Y205" s="835"/>
      <c r="Z205" s="835"/>
      <c r="AA205" s="835"/>
      <c r="AB205" s="835"/>
      <c r="AC205" s="835"/>
      <c r="AD205" s="835"/>
      <c r="AE205" s="835"/>
      <c r="AF205" s="835"/>
      <c r="AG205" s="835"/>
      <c r="AH205" s="835"/>
      <c r="AI205" s="835"/>
      <c r="AJ205" s="835"/>
      <c r="AK205" s="835"/>
      <c r="AL205" s="835"/>
      <c r="AM205" s="835"/>
      <c r="AN205" s="835"/>
      <c r="AO205" s="835"/>
      <c r="AP205" s="835"/>
      <c r="AQ205" s="835"/>
      <c r="AR205" s="835"/>
      <c r="AS205" s="835"/>
      <c r="AT205" s="835"/>
      <c r="AU205" s="835"/>
      <c r="AV205" s="835"/>
      <c r="AW205" s="835"/>
      <c r="AX205" s="835"/>
      <c r="AY205" s="835"/>
      <c r="AZ205" s="835"/>
      <c r="BA205" s="835"/>
      <c r="BB205" s="835"/>
      <c r="BC205" s="835"/>
      <c r="BD205" s="835"/>
      <c r="BE205" s="835"/>
      <c r="BF205" s="835"/>
      <c r="BG205" s="835"/>
      <c r="BH205" s="835"/>
    </row>
    <row r="206" spans="1:60" x14ac:dyDescent="0.25">
      <c r="A206" s="835"/>
      <c r="J206" s="835"/>
      <c r="K206" s="835"/>
      <c r="L206" s="835"/>
      <c r="M206" s="835"/>
      <c r="N206" s="835"/>
      <c r="O206" s="835"/>
      <c r="P206" s="835"/>
      <c r="Q206" s="835"/>
      <c r="R206" s="835"/>
      <c r="S206" s="835"/>
      <c r="T206" s="835"/>
      <c r="U206" s="835"/>
      <c r="V206" s="835"/>
      <c r="W206" s="835"/>
      <c r="X206" s="835"/>
      <c r="Y206" s="835"/>
      <c r="Z206" s="835"/>
      <c r="AA206" s="835"/>
      <c r="AB206" s="835"/>
      <c r="AC206" s="835"/>
      <c r="AD206" s="835"/>
      <c r="AE206" s="835"/>
      <c r="AF206" s="835"/>
      <c r="AG206" s="835"/>
      <c r="AH206" s="835"/>
      <c r="AI206" s="835"/>
      <c r="AJ206" s="835"/>
      <c r="AK206" s="835"/>
      <c r="AL206" s="835"/>
      <c r="AM206" s="835"/>
      <c r="AN206" s="835"/>
      <c r="AO206" s="835"/>
      <c r="AP206" s="835"/>
      <c r="AQ206" s="835"/>
      <c r="AR206" s="835"/>
      <c r="AS206" s="835"/>
      <c r="AT206" s="835"/>
      <c r="AU206" s="835"/>
      <c r="AV206" s="835"/>
      <c r="AW206" s="835"/>
      <c r="AX206" s="835"/>
      <c r="AY206" s="835"/>
      <c r="AZ206" s="835"/>
      <c r="BA206" s="835"/>
      <c r="BB206" s="835"/>
      <c r="BC206" s="835"/>
      <c r="BD206" s="835"/>
      <c r="BE206" s="835"/>
      <c r="BF206" s="835"/>
      <c r="BG206" s="835"/>
      <c r="BH206" s="835"/>
    </row>
    <row r="207" spans="1:60" x14ac:dyDescent="0.25">
      <c r="A207" s="835"/>
      <c r="J207" s="835"/>
      <c r="K207" s="835"/>
      <c r="L207" s="835"/>
      <c r="M207" s="835"/>
      <c r="N207" s="835"/>
      <c r="O207" s="835"/>
      <c r="P207" s="835"/>
      <c r="Q207" s="835"/>
      <c r="R207" s="835"/>
      <c r="S207" s="835"/>
      <c r="T207" s="835"/>
      <c r="U207" s="835"/>
      <c r="V207" s="835"/>
      <c r="W207" s="835"/>
      <c r="X207" s="835"/>
      <c r="Y207" s="835"/>
      <c r="Z207" s="835"/>
      <c r="AA207" s="835"/>
      <c r="AB207" s="835"/>
      <c r="AC207" s="835"/>
      <c r="AD207" s="835"/>
      <c r="AE207" s="835"/>
      <c r="AF207" s="835"/>
      <c r="AG207" s="835"/>
      <c r="AH207" s="835"/>
      <c r="AI207" s="835"/>
      <c r="AJ207" s="835"/>
      <c r="AK207" s="835"/>
      <c r="AL207" s="835"/>
      <c r="AM207" s="835"/>
      <c r="AN207" s="835"/>
      <c r="AO207" s="835"/>
      <c r="AP207" s="835"/>
      <c r="AQ207" s="835"/>
      <c r="AR207" s="835"/>
      <c r="AS207" s="835"/>
      <c r="AT207" s="835"/>
      <c r="AU207" s="835"/>
      <c r="AV207" s="835"/>
      <c r="AW207" s="835"/>
      <c r="AX207" s="835"/>
      <c r="AY207" s="835"/>
      <c r="AZ207" s="835"/>
      <c r="BA207" s="835"/>
      <c r="BB207" s="835"/>
      <c r="BC207" s="835"/>
      <c r="BD207" s="835"/>
      <c r="BE207" s="835"/>
      <c r="BF207" s="835"/>
      <c r="BG207" s="835"/>
      <c r="BH207" s="835"/>
    </row>
    <row r="208" spans="1:60" x14ac:dyDescent="0.25">
      <c r="A208" s="835"/>
      <c r="J208" s="835"/>
      <c r="K208" s="835"/>
      <c r="L208" s="835"/>
      <c r="M208" s="835"/>
      <c r="N208" s="835"/>
      <c r="O208" s="835"/>
      <c r="P208" s="835"/>
      <c r="Q208" s="835"/>
      <c r="R208" s="835"/>
      <c r="S208" s="835"/>
      <c r="T208" s="835"/>
      <c r="U208" s="835"/>
      <c r="V208" s="835"/>
      <c r="W208" s="835"/>
      <c r="X208" s="835"/>
      <c r="Y208" s="835"/>
      <c r="Z208" s="835"/>
      <c r="AA208" s="835"/>
      <c r="AB208" s="835"/>
      <c r="AC208" s="835"/>
      <c r="AD208" s="835"/>
      <c r="AE208" s="835"/>
      <c r="AF208" s="835"/>
      <c r="AG208" s="835"/>
      <c r="AH208" s="835"/>
      <c r="AI208" s="835"/>
      <c r="AJ208" s="835"/>
      <c r="AK208" s="835"/>
      <c r="AL208" s="835"/>
      <c r="AM208" s="835"/>
      <c r="AN208" s="835"/>
      <c r="AO208" s="835"/>
      <c r="AP208" s="835"/>
      <c r="AQ208" s="835"/>
      <c r="AR208" s="835"/>
      <c r="AS208" s="835"/>
      <c r="AT208" s="835"/>
      <c r="AU208" s="835"/>
      <c r="AV208" s="835"/>
      <c r="AW208" s="835"/>
      <c r="AX208" s="835"/>
      <c r="AY208" s="835"/>
      <c r="AZ208" s="835"/>
      <c r="BA208" s="835"/>
      <c r="BB208" s="835"/>
      <c r="BC208" s="835"/>
      <c r="BD208" s="835"/>
      <c r="BE208" s="835"/>
      <c r="BF208" s="835"/>
      <c r="BG208" s="835"/>
      <c r="BH208" s="835"/>
    </row>
    <row r="209" spans="1:60" x14ac:dyDescent="0.25">
      <c r="A209" s="835"/>
      <c r="J209" s="835"/>
      <c r="K209" s="835"/>
      <c r="L209" s="835"/>
      <c r="M209" s="835"/>
      <c r="N209" s="835"/>
      <c r="O209" s="835"/>
      <c r="P209" s="835"/>
      <c r="Q209" s="835"/>
      <c r="R209" s="835"/>
      <c r="S209" s="835"/>
      <c r="T209" s="835"/>
      <c r="U209" s="835"/>
      <c r="V209" s="835"/>
      <c r="W209" s="835"/>
      <c r="X209" s="835"/>
      <c r="Y209" s="835"/>
      <c r="Z209" s="835"/>
      <c r="AA209" s="835"/>
      <c r="AB209" s="835"/>
      <c r="AC209" s="835"/>
      <c r="AD209" s="835"/>
      <c r="AE209" s="835"/>
      <c r="AF209" s="835"/>
      <c r="AG209" s="835"/>
      <c r="AH209" s="835"/>
      <c r="AI209" s="835"/>
      <c r="AJ209" s="835"/>
      <c r="AK209" s="835"/>
      <c r="AL209" s="835"/>
      <c r="AM209" s="835"/>
      <c r="AN209" s="835"/>
      <c r="AO209" s="835"/>
      <c r="AP209" s="835"/>
      <c r="AQ209" s="835"/>
      <c r="AR209" s="835"/>
      <c r="AS209" s="835"/>
      <c r="AT209" s="835"/>
      <c r="AU209" s="835"/>
      <c r="AV209" s="835"/>
      <c r="AW209" s="835"/>
      <c r="AX209" s="835"/>
      <c r="AY209" s="835"/>
      <c r="AZ209" s="835"/>
      <c r="BA209" s="835"/>
      <c r="BB209" s="835"/>
      <c r="BC209" s="835"/>
      <c r="BD209" s="835"/>
      <c r="BE209" s="835"/>
      <c r="BF209" s="835"/>
      <c r="BG209" s="835"/>
      <c r="BH209" s="835"/>
    </row>
    <row r="210" spans="1:60" x14ac:dyDescent="0.25">
      <c r="A210" s="835"/>
      <c r="J210" s="835"/>
      <c r="K210" s="835"/>
      <c r="L210" s="835"/>
      <c r="M210" s="835"/>
      <c r="N210" s="835"/>
      <c r="O210" s="835"/>
      <c r="P210" s="835"/>
      <c r="Q210" s="835"/>
      <c r="R210" s="835"/>
      <c r="S210" s="835"/>
      <c r="T210" s="835"/>
      <c r="U210" s="835"/>
      <c r="V210" s="835"/>
      <c r="W210" s="835"/>
      <c r="X210" s="835"/>
      <c r="Y210" s="835"/>
      <c r="Z210" s="835"/>
      <c r="AA210" s="835"/>
      <c r="AB210" s="835"/>
      <c r="AC210" s="835"/>
      <c r="AD210" s="835"/>
      <c r="AE210" s="835"/>
      <c r="AF210" s="835"/>
      <c r="AG210" s="835"/>
      <c r="AH210" s="835"/>
      <c r="AI210" s="835"/>
      <c r="AJ210" s="835"/>
      <c r="AK210" s="835"/>
      <c r="AL210" s="835"/>
      <c r="AM210" s="835"/>
      <c r="AN210" s="835"/>
      <c r="AO210" s="835"/>
      <c r="AP210" s="835"/>
      <c r="AQ210" s="835"/>
      <c r="AR210" s="835"/>
      <c r="AS210" s="835"/>
      <c r="AT210" s="835"/>
      <c r="AU210" s="835"/>
      <c r="AV210" s="835"/>
      <c r="AW210" s="835"/>
      <c r="AX210" s="835"/>
      <c r="AY210" s="835"/>
      <c r="AZ210" s="835"/>
      <c r="BA210" s="835"/>
      <c r="BB210" s="835"/>
      <c r="BC210" s="835"/>
      <c r="BD210" s="835"/>
      <c r="BE210" s="835"/>
      <c r="BF210" s="835"/>
      <c r="BG210" s="835"/>
      <c r="BH210" s="835"/>
    </row>
    <row r="211" spans="1:60" x14ac:dyDescent="0.25">
      <c r="A211" s="835"/>
      <c r="J211" s="835"/>
      <c r="K211" s="835"/>
      <c r="L211" s="835"/>
      <c r="M211" s="835"/>
      <c r="N211" s="835"/>
      <c r="O211" s="835"/>
      <c r="P211" s="835"/>
      <c r="Q211" s="835"/>
      <c r="R211" s="835"/>
      <c r="S211" s="835"/>
      <c r="T211" s="835"/>
      <c r="U211" s="835"/>
      <c r="V211" s="835"/>
      <c r="W211" s="835"/>
      <c r="X211" s="835"/>
      <c r="Y211" s="835"/>
      <c r="Z211" s="835"/>
      <c r="AA211" s="835"/>
      <c r="AB211" s="835"/>
      <c r="AC211" s="835"/>
      <c r="AD211" s="835"/>
      <c r="AE211" s="835"/>
      <c r="AF211" s="835"/>
      <c r="AG211" s="835"/>
      <c r="AH211" s="835"/>
      <c r="AI211" s="835"/>
      <c r="AJ211" s="835"/>
      <c r="AK211" s="835"/>
      <c r="AL211" s="835"/>
      <c r="AM211" s="835"/>
      <c r="AN211" s="835"/>
      <c r="AO211" s="835"/>
      <c r="AP211" s="835"/>
      <c r="AQ211" s="835"/>
      <c r="AR211" s="835"/>
      <c r="AS211" s="835"/>
      <c r="AT211" s="835"/>
      <c r="AU211" s="835"/>
      <c r="AV211" s="835"/>
      <c r="AW211" s="835"/>
      <c r="AX211" s="835"/>
      <c r="AY211" s="835"/>
      <c r="AZ211" s="835"/>
      <c r="BA211" s="835"/>
      <c r="BB211" s="835"/>
      <c r="BC211" s="835"/>
      <c r="BD211" s="835"/>
      <c r="BE211" s="835"/>
      <c r="BF211" s="835"/>
      <c r="BG211" s="835"/>
      <c r="BH211" s="835"/>
    </row>
    <row r="212" spans="1:60" x14ac:dyDescent="0.25">
      <c r="A212" s="835"/>
      <c r="J212" s="835"/>
      <c r="K212" s="835"/>
      <c r="L212" s="835"/>
      <c r="M212" s="835"/>
      <c r="N212" s="835"/>
      <c r="O212" s="835"/>
      <c r="P212" s="835"/>
      <c r="Q212" s="835"/>
      <c r="R212" s="835"/>
      <c r="S212" s="835"/>
      <c r="T212" s="835"/>
      <c r="U212" s="835"/>
      <c r="V212" s="835"/>
      <c r="W212" s="835"/>
      <c r="X212" s="835"/>
      <c r="Y212" s="835"/>
      <c r="Z212" s="835"/>
      <c r="AA212" s="835"/>
      <c r="AB212" s="835"/>
      <c r="AC212" s="835"/>
      <c r="AD212" s="835"/>
      <c r="AE212" s="835"/>
      <c r="AF212" s="835"/>
      <c r="AG212" s="835"/>
      <c r="AH212" s="835"/>
      <c r="AI212" s="835"/>
      <c r="AJ212" s="835"/>
      <c r="AK212" s="835"/>
      <c r="AL212" s="835"/>
      <c r="AM212" s="835"/>
      <c r="AN212" s="835"/>
      <c r="AO212" s="835"/>
      <c r="AP212" s="835"/>
      <c r="AQ212" s="835"/>
      <c r="AR212" s="835"/>
      <c r="AS212" s="835"/>
      <c r="AT212" s="835"/>
      <c r="AU212" s="835"/>
      <c r="AV212" s="835"/>
      <c r="AW212" s="835"/>
      <c r="AX212" s="835"/>
      <c r="AY212" s="835"/>
      <c r="AZ212" s="835"/>
      <c r="BA212" s="835"/>
      <c r="BB212" s="835"/>
      <c r="BC212" s="835"/>
      <c r="BD212" s="835"/>
      <c r="BE212" s="835"/>
      <c r="BF212" s="835"/>
      <c r="BG212" s="835"/>
      <c r="BH212" s="835"/>
    </row>
    <row r="213" spans="1:60" x14ac:dyDescent="0.25">
      <c r="A213" s="835"/>
      <c r="J213" s="835"/>
      <c r="K213" s="835"/>
      <c r="L213" s="835"/>
      <c r="M213" s="835"/>
      <c r="N213" s="835"/>
      <c r="O213" s="835"/>
      <c r="P213" s="835"/>
      <c r="Q213" s="835"/>
      <c r="R213" s="835"/>
      <c r="S213" s="835"/>
      <c r="T213" s="835"/>
      <c r="U213" s="835"/>
      <c r="V213" s="835"/>
      <c r="W213" s="835"/>
      <c r="X213" s="835"/>
      <c r="Y213" s="835"/>
      <c r="Z213" s="835"/>
      <c r="AA213" s="835"/>
      <c r="AB213" s="835"/>
      <c r="AC213" s="835"/>
      <c r="AD213" s="835"/>
      <c r="AE213" s="835"/>
      <c r="AF213" s="835"/>
      <c r="AG213" s="835"/>
      <c r="AH213" s="835"/>
      <c r="AI213" s="835"/>
      <c r="AJ213" s="835"/>
      <c r="AK213" s="835"/>
      <c r="AL213" s="835"/>
      <c r="AM213" s="835"/>
      <c r="AN213" s="835"/>
      <c r="AO213" s="835"/>
      <c r="AP213" s="835"/>
      <c r="AQ213" s="835"/>
      <c r="AR213" s="835"/>
      <c r="AS213" s="835"/>
      <c r="AT213" s="835"/>
      <c r="AU213" s="835"/>
      <c r="AV213" s="835"/>
      <c r="AW213" s="835"/>
      <c r="AX213" s="835"/>
      <c r="AY213" s="835"/>
      <c r="AZ213" s="835"/>
      <c r="BA213" s="835"/>
      <c r="BB213" s="835"/>
      <c r="BC213" s="835"/>
      <c r="BD213" s="835"/>
      <c r="BE213" s="835"/>
      <c r="BF213" s="835"/>
      <c r="BG213" s="835"/>
      <c r="BH213" s="835"/>
    </row>
    <row r="214" spans="1:60" x14ac:dyDescent="0.25">
      <c r="A214" s="835"/>
      <c r="J214" s="835"/>
      <c r="K214" s="835"/>
      <c r="L214" s="835"/>
      <c r="M214" s="835"/>
      <c r="N214" s="835"/>
      <c r="O214" s="835"/>
      <c r="P214" s="835"/>
      <c r="Q214" s="835"/>
      <c r="R214" s="835"/>
      <c r="S214" s="835"/>
      <c r="T214" s="835"/>
      <c r="U214" s="835"/>
      <c r="V214" s="835"/>
      <c r="W214" s="835"/>
      <c r="X214" s="835"/>
      <c r="Y214" s="835"/>
      <c r="Z214" s="835"/>
      <c r="AA214" s="835"/>
      <c r="AB214" s="835"/>
      <c r="AC214" s="835"/>
      <c r="AD214" s="835"/>
      <c r="AE214" s="835"/>
      <c r="AF214" s="835"/>
      <c r="AG214" s="835"/>
      <c r="AH214" s="835"/>
      <c r="AI214" s="835"/>
      <c r="AJ214" s="835"/>
      <c r="AK214" s="835"/>
      <c r="AL214" s="835"/>
      <c r="AM214" s="835"/>
      <c r="AN214" s="835"/>
      <c r="AO214" s="835"/>
      <c r="AP214" s="835"/>
      <c r="AQ214" s="835"/>
      <c r="AR214" s="835"/>
      <c r="AS214" s="835"/>
      <c r="AT214" s="835"/>
      <c r="AU214" s="835"/>
      <c r="AV214" s="835"/>
      <c r="AW214" s="835"/>
      <c r="AX214" s="835"/>
      <c r="AY214" s="835"/>
      <c r="AZ214" s="835"/>
      <c r="BA214" s="835"/>
      <c r="BB214" s="835"/>
      <c r="BC214" s="835"/>
      <c r="BD214" s="835"/>
      <c r="BE214" s="835"/>
      <c r="BF214" s="835"/>
      <c r="BG214" s="835"/>
      <c r="BH214" s="835"/>
    </row>
    <row r="215" spans="1:60" x14ac:dyDescent="0.25">
      <c r="A215" s="835"/>
      <c r="J215" s="835"/>
      <c r="K215" s="835"/>
      <c r="L215" s="835"/>
      <c r="M215" s="835"/>
      <c r="N215" s="835"/>
      <c r="O215" s="835"/>
      <c r="P215" s="835"/>
      <c r="Q215" s="835"/>
      <c r="R215" s="835"/>
      <c r="S215" s="835"/>
      <c r="T215" s="835"/>
      <c r="U215" s="835"/>
      <c r="V215" s="835"/>
      <c r="W215" s="835"/>
      <c r="X215" s="835"/>
      <c r="Y215" s="835"/>
      <c r="Z215" s="835"/>
      <c r="AA215" s="835"/>
      <c r="AB215" s="835"/>
      <c r="AC215" s="835"/>
      <c r="AD215" s="835"/>
      <c r="AE215" s="835"/>
      <c r="AF215" s="835"/>
      <c r="AG215" s="835"/>
      <c r="AH215" s="835"/>
      <c r="AI215" s="835"/>
      <c r="AJ215" s="835"/>
      <c r="AK215" s="835"/>
      <c r="AL215" s="835"/>
      <c r="AM215" s="835"/>
      <c r="AN215" s="835"/>
      <c r="AO215" s="835"/>
      <c r="AP215" s="835"/>
      <c r="AQ215" s="835"/>
      <c r="AR215" s="835"/>
      <c r="AS215" s="835"/>
      <c r="AT215" s="835"/>
      <c r="AU215" s="835"/>
      <c r="AV215" s="835"/>
      <c r="AW215" s="835"/>
      <c r="AX215" s="835"/>
      <c r="AY215" s="835"/>
      <c r="AZ215" s="835"/>
      <c r="BA215" s="835"/>
      <c r="BB215" s="835"/>
      <c r="BC215" s="835"/>
      <c r="BD215" s="835"/>
      <c r="BE215" s="835"/>
      <c r="BF215" s="835"/>
      <c r="BG215" s="835"/>
      <c r="BH215" s="835"/>
    </row>
    <row r="216" spans="1:60" x14ac:dyDescent="0.25">
      <c r="A216" s="835"/>
      <c r="J216" s="835"/>
      <c r="K216" s="835"/>
      <c r="L216" s="835"/>
      <c r="M216" s="835"/>
      <c r="N216" s="835"/>
      <c r="O216" s="835"/>
      <c r="P216" s="835"/>
      <c r="Q216" s="835"/>
      <c r="R216" s="835"/>
      <c r="S216" s="835"/>
      <c r="T216" s="835"/>
      <c r="U216" s="835"/>
      <c r="V216" s="835"/>
      <c r="W216" s="835"/>
      <c r="X216" s="835"/>
      <c r="Y216" s="835"/>
      <c r="Z216" s="835"/>
      <c r="AA216" s="835"/>
      <c r="AB216" s="835"/>
      <c r="AC216" s="835"/>
      <c r="AD216" s="835"/>
      <c r="AE216" s="835"/>
      <c r="AF216" s="835"/>
      <c r="AG216" s="835"/>
      <c r="AH216" s="835"/>
      <c r="AI216" s="835"/>
      <c r="AJ216" s="835"/>
      <c r="AK216" s="835"/>
      <c r="AL216" s="835"/>
      <c r="AM216" s="835"/>
      <c r="AN216" s="835"/>
      <c r="AO216" s="835"/>
      <c r="AP216" s="835"/>
      <c r="AQ216" s="835"/>
      <c r="AR216" s="835"/>
      <c r="AS216" s="835"/>
      <c r="AT216" s="835"/>
      <c r="AU216" s="835"/>
      <c r="AV216" s="835"/>
      <c r="AW216" s="835"/>
      <c r="AX216" s="835"/>
      <c r="AY216" s="835"/>
      <c r="AZ216" s="835"/>
      <c r="BA216" s="835"/>
      <c r="BB216" s="835"/>
      <c r="BC216" s="835"/>
      <c r="BD216" s="835"/>
      <c r="BE216" s="835"/>
      <c r="BF216" s="835"/>
      <c r="BG216" s="835"/>
      <c r="BH216" s="835"/>
    </row>
    <row r="217" spans="1:60" x14ac:dyDescent="0.25">
      <c r="A217" s="835"/>
      <c r="J217" s="835"/>
      <c r="K217" s="835"/>
      <c r="L217" s="835"/>
      <c r="M217" s="835"/>
      <c r="N217" s="835"/>
      <c r="O217" s="835"/>
      <c r="P217" s="835"/>
      <c r="Q217" s="835"/>
      <c r="R217" s="835"/>
      <c r="S217" s="835"/>
      <c r="T217" s="835"/>
      <c r="U217" s="835"/>
      <c r="V217" s="835"/>
      <c r="W217" s="835"/>
      <c r="X217" s="835"/>
      <c r="Y217" s="835"/>
      <c r="Z217" s="835"/>
      <c r="AA217" s="835"/>
      <c r="AB217" s="835"/>
      <c r="AC217" s="835"/>
      <c r="AD217" s="835"/>
      <c r="AE217" s="835"/>
      <c r="AF217" s="835"/>
      <c r="AG217" s="835"/>
      <c r="AH217" s="835"/>
      <c r="AI217" s="835"/>
      <c r="AJ217" s="835"/>
      <c r="AK217" s="835"/>
      <c r="AL217" s="835"/>
      <c r="AM217" s="835"/>
      <c r="AN217" s="835"/>
      <c r="AO217" s="835"/>
      <c r="AP217" s="835"/>
      <c r="AQ217" s="835"/>
      <c r="AR217" s="835"/>
      <c r="AS217" s="835"/>
      <c r="AT217" s="835"/>
      <c r="AU217" s="835"/>
      <c r="AV217" s="835"/>
      <c r="AW217" s="835"/>
      <c r="AX217" s="835"/>
      <c r="AY217" s="835"/>
      <c r="AZ217" s="835"/>
      <c r="BA217" s="835"/>
      <c r="BB217" s="835"/>
      <c r="BC217" s="835"/>
      <c r="BD217" s="835"/>
      <c r="BE217" s="835"/>
      <c r="BF217" s="835"/>
      <c r="BG217" s="835"/>
      <c r="BH217" s="835"/>
    </row>
    <row r="218" spans="1:60" x14ac:dyDescent="0.25">
      <c r="A218" s="835"/>
      <c r="J218" s="835"/>
      <c r="K218" s="835"/>
      <c r="L218" s="835"/>
      <c r="M218" s="835"/>
      <c r="N218" s="835"/>
      <c r="O218" s="835"/>
      <c r="P218" s="835"/>
      <c r="Q218" s="835"/>
      <c r="R218" s="835"/>
      <c r="S218" s="835"/>
      <c r="T218" s="835"/>
      <c r="U218" s="835"/>
      <c r="V218" s="835"/>
      <c r="W218" s="835"/>
      <c r="X218" s="835"/>
      <c r="Y218" s="835"/>
      <c r="Z218" s="835"/>
      <c r="AA218" s="835"/>
      <c r="AB218" s="835"/>
      <c r="AC218" s="835"/>
      <c r="AD218" s="835"/>
      <c r="AE218" s="835"/>
      <c r="AF218" s="835"/>
      <c r="AG218" s="835"/>
      <c r="AH218" s="835"/>
      <c r="AI218" s="835"/>
      <c r="AJ218" s="835"/>
      <c r="AK218" s="835"/>
      <c r="AL218" s="835"/>
      <c r="AM218" s="835"/>
      <c r="AN218" s="835"/>
      <c r="AO218" s="835"/>
      <c r="AP218" s="835"/>
      <c r="AQ218" s="835"/>
      <c r="AR218" s="835"/>
      <c r="AS218" s="835"/>
      <c r="AT218" s="835"/>
      <c r="AU218" s="835"/>
      <c r="AV218" s="835"/>
      <c r="AW218" s="835"/>
      <c r="AX218" s="835"/>
      <c r="AY218" s="835"/>
      <c r="AZ218" s="835"/>
      <c r="BA218" s="835"/>
      <c r="BB218" s="835"/>
      <c r="BC218" s="835"/>
      <c r="BD218" s="835"/>
      <c r="BE218" s="835"/>
      <c r="BF218" s="835"/>
      <c r="BG218" s="835"/>
      <c r="BH218" s="835"/>
    </row>
    <row r="219" spans="1:60" x14ac:dyDescent="0.25">
      <c r="A219" s="835"/>
      <c r="J219" s="835"/>
      <c r="K219" s="835"/>
      <c r="L219" s="835"/>
      <c r="M219" s="835"/>
      <c r="N219" s="835"/>
      <c r="O219" s="835"/>
      <c r="P219" s="835"/>
      <c r="Q219" s="835"/>
      <c r="R219" s="835"/>
      <c r="S219" s="835"/>
      <c r="T219" s="835"/>
      <c r="U219" s="835"/>
      <c r="V219" s="835"/>
      <c r="W219" s="835"/>
      <c r="X219" s="835"/>
      <c r="Y219" s="835"/>
      <c r="Z219" s="835"/>
      <c r="AA219" s="835"/>
      <c r="AB219" s="835"/>
      <c r="AC219" s="835"/>
      <c r="AD219" s="835"/>
      <c r="AE219" s="835"/>
      <c r="AF219" s="835"/>
      <c r="AG219" s="835"/>
      <c r="AH219" s="835"/>
      <c r="AI219" s="835"/>
      <c r="AJ219" s="835"/>
      <c r="AK219" s="835"/>
      <c r="AL219" s="835"/>
      <c r="AM219" s="835"/>
      <c r="AN219" s="835"/>
      <c r="AO219" s="835"/>
      <c r="AP219" s="835"/>
      <c r="AQ219" s="835"/>
      <c r="AR219" s="835"/>
      <c r="AS219" s="835"/>
      <c r="AT219" s="835"/>
      <c r="AU219" s="835"/>
      <c r="AV219" s="835"/>
      <c r="AW219" s="835"/>
      <c r="AX219" s="835"/>
      <c r="AY219" s="835"/>
      <c r="AZ219" s="835"/>
      <c r="BA219" s="835"/>
      <c r="BB219" s="835"/>
      <c r="BC219" s="835"/>
      <c r="BD219" s="835"/>
      <c r="BE219" s="835"/>
      <c r="BF219" s="835"/>
      <c r="BG219" s="835"/>
      <c r="BH219" s="835"/>
    </row>
    <row r="220" spans="1:60" x14ac:dyDescent="0.25">
      <c r="A220" s="835"/>
      <c r="J220" s="835"/>
      <c r="K220" s="835"/>
      <c r="L220" s="835"/>
      <c r="M220" s="835"/>
      <c r="N220" s="835"/>
      <c r="O220" s="835"/>
      <c r="P220" s="835"/>
      <c r="Q220" s="835"/>
      <c r="R220" s="835"/>
      <c r="S220" s="835"/>
      <c r="T220" s="835"/>
      <c r="U220" s="835"/>
      <c r="V220" s="835"/>
      <c r="W220" s="835"/>
      <c r="X220" s="835"/>
      <c r="Y220" s="835"/>
      <c r="Z220" s="835"/>
      <c r="AA220" s="835"/>
      <c r="AB220" s="835"/>
      <c r="AC220" s="835"/>
      <c r="AD220" s="835"/>
      <c r="AE220" s="835"/>
      <c r="AF220" s="835"/>
      <c r="AG220" s="835"/>
      <c r="AH220" s="835"/>
      <c r="AI220" s="835"/>
      <c r="AJ220" s="835"/>
      <c r="AK220" s="835"/>
      <c r="AL220" s="835"/>
      <c r="AM220" s="835"/>
      <c r="AN220" s="835"/>
      <c r="AO220" s="835"/>
      <c r="AP220" s="835"/>
      <c r="AQ220" s="835"/>
      <c r="AR220" s="835"/>
      <c r="AS220" s="835"/>
      <c r="AT220" s="835"/>
      <c r="AU220" s="835"/>
      <c r="AV220" s="835"/>
      <c r="AW220" s="835"/>
      <c r="AX220" s="835"/>
      <c r="AY220" s="835"/>
      <c r="AZ220" s="835"/>
      <c r="BA220" s="835"/>
      <c r="BB220" s="835"/>
      <c r="BC220" s="835"/>
      <c r="BD220" s="835"/>
      <c r="BE220" s="835"/>
      <c r="BF220" s="835"/>
      <c r="BG220" s="835"/>
      <c r="BH220" s="835"/>
    </row>
    <row r="221" spans="1:60" x14ac:dyDescent="0.25">
      <c r="A221" s="835"/>
      <c r="J221" s="835"/>
      <c r="K221" s="835"/>
      <c r="L221" s="835"/>
      <c r="M221" s="835"/>
      <c r="N221" s="835"/>
      <c r="O221" s="835"/>
      <c r="P221" s="835"/>
      <c r="Q221" s="835"/>
      <c r="R221" s="835"/>
      <c r="S221" s="835"/>
      <c r="T221" s="835"/>
      <c r="U221" s="835"/>
      <c r="V221" s="835"/>
      <c r="W221" s="835"/>
      <c r="X221" s="835"/>
      <c r="Y221" s="835"/>
      <c r="Z221" s="835"/>
      <c r="AA221" s="835"/>
      <c r="AB221" s="835"/>
      <c r="AC221" s="835"/>
      <c r="AD221" s="835"/>
      <c r="AE221" s="835"/>
      <c r="AF221" s="835"/>
      <c r="AG221" s="835"/>
      <c r="AH221" s="835"/>
      <c r="AI221" s="835"/>
      <c r="AJ221" s="835"/>
      <c r="AK221" s="835"/>
      <c r="AL221" s="835"/>
      <c r="AM221" s="835"/>
      <c r="AN221" s="835"/>
      <c r="AO221" s="835"/>
      <c r="AP221" s="835"/>
      <c r="AQ221" s="835"/>
      <c r="AR221" s="835"/>
      <c r="AS221" s="835"/>
      <c r="AT221" s="835"/>
      <c r="AU221" s="835"/>
      <c r="AV221" s="835"/>
      <c r="AW221" s="835"/>
      <c r="AX221" s="835"/>
      <c r="AY221" s="835"/>
      <c r="AZ221" s="835"/>
      <c r="BA221" s="835"/>
      <c r="BB221" s="835"/>
      <c r="BC221" s="835"/>
      <c r="BD221" s="835"/>
      <c r="BE221" s="835"/>
      <c r="BF221" s="835"/>
      <c r="BG221" s="835"/>
      <c r="BH221" s="835"/>
    </row>
    <row r="222" spans="1:60" x14ac:dyDescent="0.25">
      <c r="A222" s="835"/>
      <c r="J222" s="835"/>
      <c r="K222" s="835"/>
      <c r="L222" s="835"/>
      <c r="M222" s="835"/>
      <c r="N222" s="835"/>
      <c r="O222" s="835"/>
      <c r="P222" s="835"/>
      <c r="Q222" s="835"/>
      <c r="R222" s="835"/>
      <c r="S222" s="835"/>
      <c r="T222" s="835"/>
      <c r="U222" s="835"/>
      <c r="V222" s="835"/>
      <c r="W222" s="835"/>
      <c r="X222" s="835"/>
      <c r="Y222" s="835"/>
      <c r="Z222" s="835"/>
      <c r="AA222" s="835"/>
      <c r="AB222" s="835"/>
      <c r="AC222" s="835"/>
      <c r="AD222" s="835"/>
      <c r="AE222" s="835"/>
      <c r="AF222" s="835"/>
      <c r="AG222" s="835"/>
      <c r="AH222" s="835"/>
      <c r="AI222" s="835"/>
      <c r="AJ222" s="835"/>
      <c r="AK222" s="835"/>
      <c r="AL222" s="835"/>
      <c r="AM222" s="835"/>
      <c r="AN222" s="835"/>
      <c r="AO222" s="835"/>
      <c r="AP222" s="835"/>
      <c r="AQ222" s="835"/>
      <c r="AR222" s="835"/>
      <c r="AS222" s="835"/>
      <c r="AT222" s="835"/>
      <c r="AU222" s="835"/>
      <c r="AV222" s="835"/>
      <c r="AW222" s="835"/>
      <c r="AX222" s="835"/>
      <c r="AY222" s="835"/>
      <c r="AZ222" s="835"/>
      <c r="BA222" s="835"/>
      <c r="BB222" s="835"/>
      <c r="BC222" s="835"/>
      <c r="BD222" s="835"/>
      <c r="BE222" s="835"/>
      <c r="BF222" s="835"/>
      <c r="BG222" s="835"/>
      <c r="BH222" s="835"/>
    </row>
    <row r="223" spans="1:60" x14ac:dyDescent="0.25">
      <c r="A223" s="835"/>
      <c r="J223" s="835"/>
      <c r="K223" s="835"/>
      <c r="L223" s="835"/>
      <c r="M223" s="835"/>
      <c r="N223" s="835"/>
      <c r="O223" s="835"/>
      <c r="P223" s="835"/>
      <c r="Q223" s="835"/>
      <c r="R223" s="835"/>
      <c r="S223" s="835"/>
      <c r="T223" s="835"/>
      <c r="U223" s="835"/>
      <c r="V223" s="835"/>
      <c r="W223" s="835"/>
      <c r="X223" s="835"/>
      <c r="Y223" s="835"/>
      <c r="Z223" s="835"/>
      <c r="AA223" s="835"/>
      <c r="AB223" s="835"/>
      <c r="AC223" s="835"/>
      <c r="AD223" s="835"/>
      <c r="AE223" s="835"/>
      <c r="AF223" s="835"/>
      <c r="AG223" s="835"/>
      <c r="AH223" s="835"/>
      <c r="AI223" s="835"/>
      <c r="AJ223" s="835"/>
      <c r="AK223" s="835"/>
      <c r="AL223" s="835"/>
      <c r="AM223" s="835"/>
      <c r="AN223" s="835"/>
      <c r="AO223" s="835"/>
      <c r="AP223" s="835"/>
      <c r="AQ223" s="835"/>
      <c r="AR223" s="835"/>
      <c r="AS223" s="835"/>
      <c r="AT223" s="835"/>
      <c r="AU223" s="835"/>
      <c r="AV223" s="835"/>
      <c r="AW223" s="835"/>
      <c r="AX223" s="835"/>
      <c r="AY223" s="835"/>
      <c r="AZ223" s="835"/>
      <c r="BA223" s="835"/>
      <c r="BB223" s="835"/>
      <c r="BC223" s="835"/>
      <c r="BD223" s="835"/>
      <c r="BE223" s="835"/>
      <c r="BF223" s="835"/>
      <c r="BG223" s="835"/>
      <c r="BH223" s="835"/>
    </row>
    <row r="224" spans="1:60" x14ac:dyDescent="0.25">
      <c r="A224" s="835"/>
      <c r="J224" s="835"/>
      <c r="K224" s="835"/>
      <c r="L224" s="835"/>
      <c r="M224" s="835"/>
      <c r="N224" s="835"/>
      <c r="O224" s="835"/>
      <c r="P224" s="835"/>
      <c r="Q224" s="835"/>
      <c r="R224" s="835"/>
      <c r="S224" s="835"/>
      <c r="T224" s="835"/>
      <c r="U224" s="835"/>
      <c r="V224" s="835"/>
      <c r="W224" s="835"/>
      <c r="X224" s="835"/>
      <c r="Y224" s="835"/>
      <c r="Z224" s="835"/>
      <c r="AA224" s="835"/>
      <c r="AB224" s="835"/>
      <c r="AC224" s="835"/>
      <c r="AD224" s="835"/>
      <c r="AE224" s="835"/>
      <c r="AF224" s="835"/>
      <c r="AG224" s="835"/>
      <c r="AH224" s="835"/>
      <c r="AI224" s="835"/>
      <c r="AJ224" s="835"/>
      <c r="AK224" s="835"/>
      <c r="AL224" s="835"/>
      <c r="AM224" s="835"/>
      <c r="AN224" s="835"/>
      <c r="AO224" s="835"/>
      <c r="AP224" s="835"/>
      <c r="AQ224" s="835"/>
      <c r="AR224" s="835"/>
      <c r="AS224" s="835"/>
      <c r="AT224" s="835"/>
      <c r="AU224" s="835"/>
      <c r="AV224" s="835"/>
      <c r="AW224" s="835"/>
      <c r="AX224" s="835"/>
      <c r="AY224" s="835"/>
      <c r="AZ224" s="835"/>
      <c r="BA224" s="835"/>
      <c r="BB224" s="835"/>
      <c r="BC224" s="835"/>
      <c r="BD224" s="835"/>
      <c r="BE224" s="835"/>
      <c r="BF224" s="835"/>
      <c r="BG224" s="835"/>
      <c r="BH224" s="835"/>
    </row>
    <row r="225" spans="1:60" x14ac:dyDescent="0.25">
      <c r="A225" s="835"/>
      <c r="J225" s="835"/>
      <c r="K225" s="835"/>
      <c r="L225" s="835"/>
      <c r="M225" s="835"/>
      <c r="N225" s="835"/>
      <c r="O225" s="835"/>
      <c r="P225" s="835"/>
      <c r="Q225" s="835"/>
      <c r="R225" s="835"/>
      <c r="S225" s="835"/>
      <c r="T225" s="835"/>
      <c r="U225" s="835"/>
      <c r="V225" s="835"/>
      <c r="W225" s="835"/>
      <c r="X225" s="835"/>
      <c r="Y225" s="835"/>
      <c r="Z225" s="835"/>
      <c r="AA225" s="835"/>
      <c r="AB225" s="835"/>
      <c r="AC225" s="835"/>
      <c r="AD225" s="835"/>
      <c r="AE225" s="835"/>
      <c r="AF225" s="835"/>
      <c r="AG225" s="835"/>
      <c r="AH225" s="835"/>
      <c r="AI225" s="835"/>
      <c r="AJ225" s="835"/>
      <c r="AK225" s="835"/>
      <c r="AL225" s="835"/>
      <c r="AM225" s="835"/>
      <c r="AN225" s="835"/>
      <c r="AO225" s="835"/>
      <c r="AP225" s="835"/>
      <c r="AQ225" s="835"/>
      <c r="AR225" s="835"/>
      <c r="AS225" s="835"/>
      <c r="AT225" s="835"/>
      <c r="AU225" s="835"/>
      <c r="AV225" s="835"/>
      <c r="AW225" s="835"/>
      <c r="AX225" s="835"/>
      <c r="AY225" s="835"/>
      <c r="AZ225" s="835"/>
      <c r="BA225" s="835"/>
      <c r="BB225" s="835"/>
      <c r="BC225" s="835"/>
      <c r="BD225" s="835"/>
      <c r="BE225" s="835"/>
      <c r="BF225" s="835"/>
      <c r="BG225" s="835"/>
      <c r="BH225" s="835"/>
    </row>
    <row r="226" spans="1:60" x14ac:dyDescent="0.25">
      <c r="A226" s="835"/>
      <c r="J226" s="835"/>
      <c r="K226" s="835"/>
      <c r="L226" s="835"/>
      <c r="M226" s="835"/>
      <c r="N226" s="835"/>
      <c r="O226" s="835"/>
      <c r="P226" s="835"/>
      <c r="Q226" s="835"/>
      <c r="R226" s="835"/>
      <c r="S226" s="835"/>
      <c r="T226" s="835"/>
      <c r="U226" s="835"/>
      <c r="V226" s="835"/>
      <c r="W226" s="835"/>
      <c r="X226" s="835"/>
      <c r="Y226" s="835"/>
      <c r="Z226" s="835"/>
      <c r="AA226" s="835"/>
      <c r="AB226" s="835"/>
      <c r="AC226" s="835"/>
      <c r="AD226" s="835"/>
      <c r="AE226" s="835"/>
      <c r="AF226" s="835"/>
      <c r="AG226" s="835"/>
      <c r="AH226" s="835"/>
      <c r="AI226" s="835"/>
      <c r="AJ226" s="835"/>
      <c r="AK226" s="835"/>
      <c r="AL226" s="835"/>
      <c r="AM226" s="835"/>
      <c r="AN226" s="835"/>
      <c r="AO226" s="835"/>
      <c r="AP226" s="835"/>
      <c r="AQ226" s="835"/>
      <c r="AR226" s="835"/>
      <c r="AS226" s="835"/>
      <c r="AT226" s="835"/>
      <c r="AU226" s="835"/>
      <c r="AV226" s="835"/>
      <c r="AW226" s="835"/>
      <c r="AX226" s="835"/>
      <c r="AY226" s="835"/>
      <c r="AZ226" s="835"/>
      <c r="BA226" s="835"/>
      <c r="BB226" s="835"/>
      <c r="BC226" s="835"/>
      <c r="BD226" s="835"/>
      <c r="BE226" s="835"/>
      <c r="BF226" s="835"/>
      <c r="BG226" s="835"/>
      <c r="BH226" s="835"/>
    </row>
    <row r="227" spans="1:60" x14ac:dyDescent="0.25">
      <c r="A227" s="835"/>
      <c r="J227" s="835"/>
      <c r="K227" s="835"/>
      <c r="L227" s="835"/>
      <c r="M227" s="835"/>
      <c r="N227" s="835"/>
      <c r="O227" s="835"/>
      <c r="P227" s="835"/>
      <c r="Q227" s="835"/>
      <c r="R227" s="835"/>
      <c r="S227" s="835"/>
      <c r="T227" s="835"/>
      <c r="U227" s="835"/>
      <c r="V227" s="835"/>
      <c r="W227" s="835"/>
      <c r="X227" s="835"/>
      <c r="Y227" s="835"/>
      <c r="Z227" s="835"/>
      <c r="AA227" s="835"/>
      <c r="AB227" s="835"/>
      <c r="AC227" s="835"/>
      <c r="AD227" s="835"/>
      <c r="AE227" s="835"/>
      <c r="AF227" s="835"/>
      <c r="AG227" s="835"/>
      <c r="AH227" s="835"/>
      <c r="AI227" s="835"/>
      <c r="AJ227" s="835"/>
      <c r="AK227" s="835"/>
      <c r="AL227" s="835"/>
      <c r="AM227" s="835"/>
      <c r="AN227" s="835"/>
      <c r="AO227" s="835"/>
      <c r="AP227" s="835"/>
      <c r="AQ227" s="835"/>
      <c r="AR227" s="835"/>
      <c r="AS227" s="835"/>
      <c r="AT227" s="835"/>
      <c r="AU227" s="835"/>
      <c r="AV227" s="835"/>
      <c r="AW227" s="835"/>
      <c r="AX227" s="835"/>
      <c r="AY227" s="835"/>
      <c r="AZ227" s="835"/>
      <c r="BA227" s="835"/>
      <c r="BB227" s="835"/>
      <c r="BC227" s="835"/>
      <c r="BD227" s="835"/>
      <c r="BE227" s="835"/>
      <c r="BF227" s="835"/>
      <c r="BG227" s="835"/>
      <c r="BH227" s="835"/>
    </row>
    <row r="228" spans="1:60" x14ac:dyDescent="0.25">
      <c r="A228" s="835"/>
      <c r="J228" s="835"/>
      <c r="K228" s="835"/>
      <c r="L228" s="835"/>
      <c r="M228" s="835"/>
      <c r="N228" s="835"/>
      <c r="O228" s="835"/>
      <c r="P228" s="835"/>
      <c r="Q228" s="835"/>
      <c r="R228" s="835"/>
      <c r="S228" s="835"/>
      <c r="T228" s="835"/>
      <c r="U228" s="835"/>
      <c r="V228" s="835"/>
      <c r="W228" s="835"/>
      <c r="X228" s="835"/>
      <c r="Y228" s="835"/>
      <c r="Z228" s="835"/>
      <c r="AA228" s="835"/>
      <c r="AB228" s="835"/>
      <c r="AC228" s="835"/>
      <c r="AD228" s="835"/>
      <c r="AE228" s="835"/>
      <c r="AF228" s="835"/>
      <c r="AG228" s="835"/>
      <c r="AH228" s="835"/>
      <c r="AI228" s="835"/>
      <c r="AJ228" s="835"/>
      <c r="AK228" s="835"/>
      <c r="AL228" s="835"/>
      <c r="AM228" s="835"/>
      <c r="AN228" s="835"/>
      <c r="AO228" s="835"/>
      <c r="AP228" s="835"/>
      <c r="AQ228" s="835"/>
      <c r="AR228" s="835"/>
      <c r="AS228" s="835"/>
      <c r="AT228" s="835"/>
      <c r="AU228" s="835"/>
      <c r="AV228" s="835"/>
      <c r="AW228" s="835"/>
      <c r="AX228" s="835"/>
      <c r="AY228" s="835"/>
      <c r="AZ228" s="835"/>
      <c r="BA228" s="835"/>
      <c r="BB228" s="835"/>
      <c r="BC228" s="835"/>
      <c r="BD228" s="835"/>
      <c r="BE228" s="835"/>
      <c r="BF228" s="835"/>
      <c r="BG228" s="835"/>
      <c r="BH228" s="835"/>
    </row>
    <row r="229" spans="1:60" x14ac:dyDescent="0.25">
      <c r="A229" s="835"/>
      <c r="J229" s="835"/>
      <c r="K229" s="835"/>
      <c r="L229" s="835"/>
      <c r="M229" s="835"/>
      <c r="N229" s="835"/>
      <c r="O229" s="835"/>
      <c r="P229" s="835"/>
      <c r="Q229" s="835"/>
      <c r="R229" s="835"/>
      <c r="S229" s="835"/>
      <c r="T229" s="835"/>
      <c r="U229" s="835"/>
      <c r="V229" s="835"/>
      <c r="W229" s="835"/>
      <c r="X229" s="835"/>
      <c r="Y229" s="835"/>
      <c r="Z229" s="835"/>
      <c r="AA229" s="835"/>
      <c r="AB229" s="835"/>
      <c r="AC229" s="835"/>
      <c r="AD229" s="835"/>
      <c r="AE229" s="835"/>
      <c r="AF229" s="835"/>
      <c r="AG229" s="835"/>
      <c r="AH229" s="835"/>
      <c r="AI229" s="835"/>
      <c r="AJ229" s="835"/>
      <c r="AK229" s="835"/>
      <c r="AL229" s="835"/>
      <c r="AM229" s="835"/>
      <c r="AN229" s="835"/>
      <c r="AO229" s="835"/>
      <c r="AP229" s="835"/>
      <c r="AQ229" s="835"/>
      <c r="AR229" s="835"/>
      <c r="AS229" s="835"/>
      <c r="AT229" s="835"/>
      <c r="AU229" s="835"/>
      <c r="AV229" s="835"/>
      <c r="AW229" s="835"/>
      <c r="AX229" s="835"/>
      <c r="AY229" s="835"/>
      <c r="AZ229" s="835"/>
      <c r="BA229" s="835"/>
      <c r="BB229" s="835"/>
      <c r="BC229" s="835"/>
      <c r="BD229" s="835"/>
      <c r="BE229" s="835"/>
      <c r="BF229" s="835"/>
      <c r="BG229" s="835"/>
      <c r="BH229" s="835"/>
    </row>
    <row r="230" spans="1:60" x14ac:dyDescent="0.25">
      <c r="A230" s="835"/>
      <c r="J230" s="835"/>
      <c r="K230" s="835"/>
      <c r="L230" s="835"/>
      <c r="M230" s="835"/>
      <c r="N230" s="835"/>
      <c r="O230" s="835"/>
      <c r="P230" s="835"/>
      <c r="Q230" s="835"/>
      <c r="R230" s="835"/>
      <c r="S230" s="835"/>
      <c r="T230" s="835"/>
      <c r="U230" s="835"/>
      <c r="V230" s="835"/>
      <c r="W230" s="835"/>
      <c r="X230" s="835"/>
      <c r="Y230" s="835"/>
      <c r="Z230" s="835"/>
      <c r="AA230" s="835"/>
      <c r="AB230" s="835"/>
      <c r="AC230" s="835"/>
      <c r="AD230" s="835"/>
      <c r="AE230" s="835"/>
      <c r="AF230" s="835"/>
      <c r="AG230" s="835"/>
      <c r="AH230" s="835"/>
      <c r="AI230" s="835"/>
      <c r="AJ230" s="835"/>
      <c r="AK230" s="835"/>
      <c r="AL230" s="835"/>
      <c r="AM230" s="835"/>
      <c r="AN230" s="835"/>
      <c r="AO230" s="835"/>
      <c r="AP230" s="835"/>
      <c r="AQ230" s="835"/>
      <c r="AR230" s="835"/>
      <c r="AS230" s="835"/>
      <c r="AT230" s="835"/>
      <c r="AU230" s="835"/>
      <c r="AV230" s="835"/>
      <c r="AW230" s="835"/>
      <c r="AX230" s="835"/>
      <c r="AY230" s="835"/>
      <c r="AZ230" s="835"/>
      <c r="BA230" s="835"/>
      <c r="BB230" s="835"/>
      <c r="BC230" s="835"/>
      <c r="BD230" s="835"/>
      <c r="BE230" s="835"/>
      <c r="BF230" s="835"/>
      <c r="BG230" s="835"/>
      <c r="BH230" s="835"/>
    </row>
    <row r="231" spans="1:60" x14ac:dyDescent="0.25">
      <c r="A231" s="835"/>
      <c r="J231" s="835"/>
      <c r="K231" s="835"/>
      <c r="L231" s="835"/>
      <c r="M231" s="835"/>
      <c r="N231" s="835"/>
      <c r="O231" s="835"/>
      <c r="P231" s="835"/>
      <c r="Q231" s="835"/>
      <c r="R231" s="835"/>
      <c r="S231" s="835"/>
      <c r="T231" s="835"/>
      <c r="U231" s="835"/>
      <c r="V231" s="835"/>
      <c r="W231" s="835"/>
      <c r="X231" s="835"/>
      <c r="Y231" s="835"/>
      <c r="Z231" s="835"/>
      <c r="AA231" s="835"/>
      <c r="AB231" s="835"/>
      <c r="AC231" s="835"/>
      <c r="AD231" s="835"/>
      <c r="AE231" s="835"/>
      <c r="AF231" s="835"/>
      <c r="AG231" s="835"/>
      <c r="AH231" s="835"/>
      <c r="AI231" s="835"/>
      <c r="AJ231" s="835"/>
      <c r="AK231" s="835"/>
      <c r="AL231" s="835"/>
      <c r="AM231" s="835"/>
      <c r="AN231" s="835"/>
      <c r="AO231" s="835"/>
      <c r="AP231" s="835"/>
      <c r="AQ231" s="835"/>
      <c r="AR231" s="835"/>
      <c r="AS231" s="835"/>
      <c r="AT231" s="835"/>
      <c r="AU231" s="835"/>
      <c r="AV231" s="835"/>
      <c r="AW231" s="835"/>
      <c r="AX231" s="835"/>
      <c r="AY231" s="835"/>
      <c r="AZ231" s="835"/>
      <c r="BA231" s="835"/>
      <c r="BB231" s="835"/>
      <c r="BC231" s="835"/>
      <c r="BD231" s="835"/>
      <c r="BE231" s="835"/>
      <c r="BF231" s="835"/>
      <c r="BG231" s="835"/>
      <c r="BH231" s="835"/>
    </row>
    <row r="232" spans="1:60" x14ac:dyDescent="0.25">
      <c r="A232" s="835"/>
      <c r="J232" s="835"/>
      <c r="K232" s="835"/>
      <c r="L232" s="835"/>
      <c r="M232" s="835"/>
      <c r="N232" s="835"/>
      <c r="O232" s="835"/>
      <c r="P232" s="835"/>
      <c r="Q232" s="835"/>
      <c r="R232" s="835"/>
      <c r="S232" s="835"/>
      <c r="T232" s="835"/>
      <c r="U232" s="835"/>
      <c r="V232" s="835"/>
      <c r="W232" s="835"/>
      <c r="X232" s="835"/>
      <c r="Y232" s="835"/>
      <c r="Z232" s="835"/>
      <c r="AA232" s="835"/>
      <c r="AB232" s="835"/>
      <c r="AC232" s="835"/>
      <c r="AD232" s="835"/>
      <c r="AE232" s="835"/>
      <c r="AF232" s="835"/>
      <c r="AG232" s="835"/>
      <c r="AH232" s="835"/>
      <c r="AI232" s="835"/>
      <c r="AJ232" s="835"/>
      <c r="AK232" s="835"/>
      <c r="AL232" s="835"/>
      <c r="AM232" s="835"/>
      <c r="AN232" s="835"/>
      <c r="AO232" s="835"/>
      <c r="AP232" s="835"/>
      <c r="AQ232" s="835"/>
      <c r="AR232" s="835"/>
      <c r="AS232" s="835"/>
      <c r="AT232" s="835"/>
      <c r="AU232" s="835"/>
      <c r="AV232" s="835"/>
      <c r="AW232" s="835"/>
      <c r="AX232" s="835"/>
      <c r="AY232" s="835"/>
      <c r="AZ232" s="835"/>
      <c r="BA232" s="835"/>
      <c r="BB232" s="835"/>
      <c r="BC232" s="835"/>
      <c r="BD232" s="835"/>
      <c r="BE232" s="835"/>
      <c r="BF232" s="835"/>
      <c r="BG232" s="835"/>
      <c r="BH232" s="835"/>
    </row>
    <row r="233" spans="1:60" x14ac:dyDescent="0.25">
      <c r="A233" s="835"/>
      <c r="J233" s="835"/>
      <c r="K233" s="835"/>
      <c r="L233" s="835"/>
      <c r="M233" s="835"/>
      <c r="N233" s="835"/>
      <c r="O233" s="835"/>
      <c r="P233" s="835"/>
      <c r="Q233" s="835"/>
      <c r="R233" s="835"/>
      <c r="S233" s="835"/>
      <c r="T233" s="835"/>
      <c r="U233" s="835"/>
      <c r="V233" s="835"/>
      <c r="W233" s="835"/>
      <c r="X233" s="835"/>
      <c r="Y233" s="835"/>
      <c r="Z233" s="835"/>
      <c r="AA233" s="835"/>
      <c r="AB233" s="835"/>
      <c r="AC233" s="835"/>
      <c r="AD233" s="835"/>
      <c r="AE233" s="835"/>
      <c r="AF233" s="835"/>
      <c r="AG233" s="835"/>
      <c r="AH233" s="835"/>
      <c r="AI233" s="835"/>
      <c r="AJ233" s="835"/>
      <c r="AK233" s="835"/>
      <c r="AL233" s="835"/>
      <c r="AM233" s="835"/>
      <c r="AN233" s="835"/>
      <c r="AO233" s="835"/>
      <c r="AP233" s="835"/>
      <c r="AQ233" s="835"/>
      <c r="AR233" s="835"/>
      <c r="AS233" s="835"/>
      <c r="AT233" s="835"/>
      <c r="AU233" s="835"/>
      <c r="AV233" s="835"/>
      <c r="AW233" s="835"/>
      <c r="AX233" s="835"/>
      <c r="AY233" s="835"/>
      <c r="AZ233" s="835"/>
      <c r="BA233" s="835"/>
      <c r="BB233" s="835"/>
      <c r="BC233" s="835"/>
      <c r="BD233" s="835"/>
      <c r="BE233" s="835"/>
      <c r="BF233" s="835"/>
      <c r="BG233" s="835"/>
      <c r="BH233" s="835"/>
    </row>
    <row r="234" spans="1:60" x14ac:dyDescent="0.25">
      <c r="A234" s="835"/>
      <c r="J234" s="835"/>
      <c r="K234" s="835"/>
      <c r="L234" s="835"/>
      <c r="M234" s="835"/>
      <c r="N234" s="835"/>
      <c r="O234" s="835"/>
      <c r="P234" s="835"/>
      <c r="Q234" s="835"/>
      <c r="R234" s="835"/>
      <c r="S234" s="835"/>
      <c r="T234" s="835"/>
      <c r="U234" s="835"/>
      <c r="V234" s="835"/>
      <c r="W234" s="835"/>
      <c r="X234" s="835"/>
      <c r="Y234" s="835"/>
      <c r="Z234" s="835"/>
      <c r="AA234" s="835"/>
      <c r="AB234" s="835"/>
      <c r="AC234" s="835"/>
      <c r="AD234" s="835"/>
      <c r="AE234" s="835"/>
      <c r="AF234" s="835"/>
      <c r="AG234" s="835"/>
      <c r="AH234" s="835"/>
      <c r="AI234" s="835"/>
      <c r="AJ234" s="835"/>
      <c r="AK234" s="835"/>
      <c r="AL234" s="835"/>
      <c r="AM234" s="835"/>
      <c r="AN234" s="835"/>
      <c r="AO234" s="835"/>
      <c r="AP234" s="835"/>
      <c r="AQ234" s="835"/>
      <c r="AR234" s="835"/>
      <c r="AS234" s="835"/>
      <c r="AT234" s="835"/>
      <c r="AU234" s="835"/>
      <c r="AV234" s="835"/>
      <c r="AW234" s="835"/>
      <c r="AX234" s="835"/>
      <c r="AY234" s="835"/>
      <c r="AZ234" s="835"/>
      <c r="BA234" s="835"/>
      <c r="BB234" s="835"/>
      <c r="BC234" s="835"/>
      <c r="BD234" s="835"/>
      <c r="BE234" s="835"/>
      <c r="BF234" s="835"/>
      <c r="BG234" s="835"/>
      <c r="BH234" s="835"/>
    </row>
    <row r="235" spans="1:60" x14ac:dyDescent="0.25">
      <c r="A235" s="835"/>
      <c r="J235" s="835"/>
      <c r="K235" s="835"/>
      <c r="L235" s="835"/>
      <c r="M235" s="835"/>
      <c r="N235" s="835"/>
      <c r="O235" s="835"/>
      <c r="P235" s="835"/>
      <c r="Q235" s="835"/>
      <c r="R235" s="835"/>
      <c r="S235" s="835"/>
      <c r="T235" s="835"/>
      <c r="U235" s="835"/>
      <c r="V235" s="835"/>
      <c r="W235" s="835"/>
      <c r="X235" s="835"/>
      <c r="Y235" s="835"/>
      <c r="Z235" s="835"/>
      <c r="AA235" s="835"/>
      <c r="AB235" s="835"/>
      <c r="AC235" s="835"/>
      <c r="AD235" s="835"/>
      <c r="AE235" s="835"/>
      <c r="AF235" s="835"/>
      <c r="AG235" s="835"/>
      <c r="AH235" s="835"/>
      <c r="AI235" s="835"/>
      <c r="AJ235" s="835"/>
      <c r="AK235" s="835"/>
      <c r="AL235" s="835"/>
      <c r="AM235" s="835"/>
      <c r="AN235" s="835"/>
      <c r="AO235" s="835"/>
      <c r="AP235" s="835"/>
      <c r="AQ235" s="835"/>
      <c r="AR235" s="835"/>
      <c r="AS235" s="835"/>
      <c r="AT235" s="835"/>
      <c r="AU235" s="835"/>
      <c r="AV235" s="835"/>
      <c r="AW235" s="835"/>
      <c r="AX235" s="835"/>
      <c r="AY235" s="835"/>
      <c r="AZ235" s="835"/>
      <c r="BA235" s="835"/>
      <c r="BB235" s="835"/>
      <c r="BC235" s="835"/>
      <c r="BD235" s="835"/>
      <c r="BE235" s="835"/>
      <c r="BF235" s="835"/>
      <c r="BG235" s="835"/>
      <c r="BH235" s="835"/>
    </row>
    <row r="236" spans="1:60" x14ac:dyDescent="0.25">
      <c r="A236" s="835"/>
      <c r="J236" s="835"/>
      <c r="K236" s="835"/>
      <c r="L236" s="835"/>
      <c r="M236" s="835"/>
      <c r="N236" s="835"/>
      <c r="O236" s="835"/>
      <c r="P236" s="835"/>
      <c r="Q236" s="835"/>
      <c r="R236" s="835"/>
      <c r="S236" s="835"/>
      <c r="T236" s="835"/>
      <c r="U236" s="835"/>
      <c r="V236" s="835"/>
      <c r="W236" s="835"/>
      <c r="X236" s="835"/>
      <c r="Y236" s="835"/>
      <c r="Z236" s="835"/>
      <c r="AA236" s="835"/>
      <c r="AB236" s="835"/>
      <c r="AC236" s="835"/>
      <c r="AD236" s="835"/>
      <c r="AE236" s="835"/>
      <c r="AF236" s="835"/>
      <c r="AG236" s="835"/>
      <c r="AH236" s="835"/>
      <c r="AI236" s="835"/>
      <c r="AJ236" s="835"/>
      <c r="AK236" s="835"/>
      <c r="AL236" s="835"/>
      <c r="AM236" s="835"/>
      <c r="AN236" s="835"/>
      <c r="AO236" s="835"/>
      <c r="AP236" s="835"/>
      <c r="AQ236" s="835"/>
      <c r="AR236" s="835"/>
      <c r="AS236" s="835"/>
      <c r="AT236" s="835"/>
      <c r="AU236" s="835"/>
      <c r="AV236" s="835"/>
      <c r="AW236" s="835"/>
      <c r="AX236" s="835"/>
      <c r="AY236" s="835"/>
      <c r="AZ236" s="835"/>
      <c r="BA236" s="835"/>
      <c r="BB236" s="835"/>
      <c r="BC236" s="835"/>
      <c r="BD236" s="835"/>
      <c r="BE236" s="835"/>
      <c r="BF236" s="835"/>
      <c r="BG236" s="835"/>
      <c r="BH236" s="835"/>
    </row>
    <row r="237" spans="1:60" x14ac:dyDescent="0.25">
      <c r="A237" s="835"/>
      <c r="J237" s="835"/>
      <c r="K237" s="835"/>
      <c r="L237" s="835"/>
      <c r="M237" s="835"/>
      <c r="N237" s="835"/>
      <c r="O237" s="835"/>
      <c r="P237" s="835"/>
      <c r="Q237" s="835"/>
      <c r="R237" s="835"/>
      <c r="S237" s="835"/>
      <c r="T237" s="835"/>
      <c r="U237" s="835"/>
      <c r="V237" s="835"/>
      <c r="W237" s="835"/>
      <c r="X237" s="835"/>
      <c r="Y237" s="835"/>
      <c r="Z237" s="835"/>
      <c r="AA237" s="835"/>
      <c r="AB237" s="835"/>
      <c r="AC237" s="835"/>
      <c r="AD237" s="835"/>
      <c r="AE237" s="835"/>
      <c r="AF237" s="835"/>
      <c r="AG237" s="835"/>
      <c r="AH237" s="835"/>
      <c r="AI237" s="835"/>
      <c r="AJ237" s="835"/>
      <c r="AK237" s="835"/>
      <c r="AL237" s="835"/>
      <c r="AM237" s="835"/>
      <c r="AN237" s="835"/>
      <c r="AO237" s="835"/>
      <c r="AP237" s="835"/>
      <c r="AQ237" s="835"/>
      <c r="AR237" s="835"/>
      <c r="AS237" s="835"/>
      <c r="AT237" s="835"/>
      <c r="AU237" s="835"/>
      <c r="AV237" s="835"/>
      <c r="AW237" s="835"/>
      <c r="AX237" s="835"/>
      <c r="AY237" s="835"/>
      <c r="AZ237" s="835"/>
      <c r="BA237" s="835"/>
      <c r="BB237" s="835"/>
      <c r="BC237" s="835"/>
      <c r="BD237" s="835"/>
      <c r="BE237" s="835"/>
      <c r="BF237" s="835"/>
      <c r="BG237" s="835"/>
      <c r="BH237" s="835"/>
    </row>
    <row r="238" spans="1:60" x14ac:dyDescent="0.25">
      <c r="A238" s="835"/>
      <c r="J238" s="835"/>
      <c r="K238" s="835"/>
      <c r="L238" s="835"/>
      <c r="M238" s="835"/>
      <c r="N238" s="835"/>
      <c r="O238" s="835"/>
      <c r="P238" s="835"/>
      <c r="Q238" s="835"/>
      <c r="R238" s="835"/>
      <c r="S238" s="835"/>
      <c r="T238" s="835"/>
      <c r="U238" s="835"/>
      <c r="V238" s="835"/>
      <c r="W238" s="835"/>
      <c r="X238" s="835"/>
      <c r="Y238" s="835"/>
      <c r="Z238" s="835"/>
      <c r="AA238" s="835"/>
      <c r="AB238" s="835"/>
      <c r="AC238" s="835"/>
      <c r="AD238" s="835"/>
      <c r="AE238" s="835"/>
      <c r="AF238" s="835"/>
      <c r="AG238" s="835"/>
      <c r="AH238" s="835"/>
      <c r="AI238" s="835"/>
      <c r="AJ238" s="835"/>
      <c r="AK238" s="835"/>
      <c r="AL238" s="835"/>
      <c r="AM238" s="835"/>
      <c r="AN238" s="835"/>
      <c r="AO238" s="835"/>
      <c r="AP238" s="835"/>
      <c r="AQ238" s="835"/>
      <c r="AR238" s="835"/>
      <c r="AS238" s="835"/>
      <c r="AT238" s="835"/>
      <c r="AU238" s="835"/>
      <c r="AV238" s="835"/>
      <c r="AW238" s="835"/>
      <c r="AX238" s="835"/>
      <c r="AY238" s="835"/>
      <c r="AZ238" s="835"/>
      <c r="BA238" s="835"/>
      <c r="BB238" s="835"/>
      <c r="BC238" s="835"/>
      <c r="BD238" s="835"/>
      <c r="BE238" s="835"/>
      <c r="BF238" s="835"/>
      <c r="BG238" s="835"/>
      <c r="BH238" s="835"/>
    </row>
    <row r="239" spans="1:60" x14ac:dyDescent="0.25">
      <c r="A239" s="835"/>
      <c r="J239" s="835"/>
      <c r="K239" s="835"/>
      <c r="L239" s="835"/>
      <c r="M239" s="835"/>
      <c r="N239" s="835"/>
      <c r="O239" s="835"/>
      <c r="P239" s="835"/>
      <c r="Q239" s="835"/>
      <c r="R239" s="835"/>
      <c r="S239" s="835"/>
      <c r="T239" s="835"/>
      <c r="U239" s="835"/>
      <c r="V239" s="835"/>
      <c r="W239" s="835"/>
      <c r="X239" s="835"/>
      <c r="Y239" s="835"/>
      <c r="Z239" s="835"/>
      <c r="AA239" s="835"/>
      <c r="AB239" s="835"/>
      <c r="AC239" s="835"/>
      <c r="AD239" s="835"/>
      <c r="AE239" s="835"/>
      <c r="AF239" s="835"/>
      <c r="AG239" s="835"/>
      <c r="AH239" s="835"/>
      <c r="AI239" s="835"/>
      <c r="AJ239" s="835"/>
      <c r="AK239" s="835"/>
      <c r="AL239" s="835"/>
      <c r="AM239" s="835"/>
      <c r="AN239" s="835"/>
      <c r="AO239" s="835"/>
      <c r="AP239" s="835"/>
      <c r="AQ239" s="835"/>
      <c r="AR239" s="835"/>
      <c r="AS239" s="835"/>
      <c r="AT239" s="835"/>
      <c r="AU239" s="835"/>
      <c r="AV239" s="835"/>
      <c r="AW239" s="835"/>
      <c r="AX239" s="835"/>
      <c r="AY239" s="835"/>
      <c r="AZ239" s="835"/>
      <c r="BA239" s="835"/>
      <c r="BB239" s="835"/>
      <c r="BC239" s="835"/>
      <c r="BD239" s="835"/>
      <c r="BE239" s="835"/>
      <c r="BF239" s="835"/>
      <c r="BG239" s="835"/>
      <c r="BH239" s="835"/>
    </row>
    <row r="240" spans="1:60" x14ac:dyDescent="0.25">
      <c r="A240" s="835"/>
      <c r="J240" s="835"/>
      <c r="K240" s="835"/>
      <c r="L240" s="835"/>
      <c r="M240" s="835"/>
      <c r="N240" s="835"/>
      <c r="O240" s="835"/>
      <c r="P240" s="835"/>
      <c r="Q240" s="835"/>
      <c r="R240" s="835"/>
      <c r="S240" s="835"/>
      <c r="T240" s="835"/>
      <c r="U240" s="835"/>
      <c r="V240" s="835"/>
      <c r="W240" s="835"/>
      <c r="X240" s="835"/>
      <c r="Y240" s="835"/>
      <c r="Z240" s="835"/>
      <c r="AA240" s="835"/>
      <c r="AB240" s="835"/>
      <c r="AC240" s="835"/>
      <c r="AD240" s="835"/>
      <c r="AE240" s="835"/>
      <c r="AF240" s="835"/>
      <c r="AG240" s="835"/>
      <c r="AH240" s="835"/>
      <c r="AI240" s="835"/>
      <c r="AJ240" s="835"/>
      <c r="AK240" s="835"/>
      <c r="AL240" s="835"/>
      <c r="AM240" s="835"/>
      <c r="AN240" s="835"/>
      <c r="AO240" s="835"/>
      <c r="AP240" s="835"/>
      <c r="AQ240" s="835"/>
      <c r="AR240" s="835"/>
      <c r="AS240" s="835"/>
      <c r="AT240" s="835"/>
      <c r="AU240" s="835"/>
      <c r="AV240" s="835"/>
      <c r="AW240" s="835"/>
      <c r="AX240" s="835"/>
      <c r="AY240" s="835"/>
      <c r="AZ240" s="835"/>
      <c r="BA240" s="835"/>
      <c r="BB240" s="835"/>
      <c r="BC240" s="835"/>
      <c r="BD240" s="835"/>
      <c r="BE240" s="835"/>
      <c r="BF240" s="835"/>
      <c r="BG240" s="835"/>
      <c r="BH240" s="835"/>
    </row>
    <row r="241" spans="1:60" x14ac:dyDescent="0.25">
      <c r="A241" s="835"/>
      <c r="J241" s="835"/>
      <c r="K241" s="835"/>
      <c r="L241" s="835"/>
      <c r="M241" s="835"/>
      <c r="N241" s="835"/>
      <c r="O241" s="835"/>
      <c r="P241" s="835"/>
      <c r="Q241" s="835"/>
      <c r="R241" s="835"/>
      <c r="S241" s="835"/>
      <c r="T241" s="835"/>
      <c r="U241" s="835"/>
      <c r="V241" s="835"/>
      <c r="W241" s="835"/>
      <c r="X241" s="835"/>
      <c r="Y241" s="835"/>
      <c r="Z241" s="835"/>
      <c r="AA241" s="835"/>
      <c r="AB241" s="835"/>
      <c r="AC241" s="835"/>
      <c r="AD241" s="835"/>
      <c r="AE241" s="835"/>
      <c r="AF241" s="835"/>
      <c r="AG241" s="835"/>
      <c r="AH241" s="835"/>
      <c r="AI241" s="835"/>
      <c r="AJ241" s="835"/>
      <c r="AK241" s="835"/>
      <c r="AL241" s="835"/>
      <c r="AM241" s="835"/>
      <c r="AN241" s="835"/>
      <c r="AO241" s="835"/>
      <c r="AP241" s="835"/>
      <c r="AQ241" s="835"/>
      <c r="AR241" s="835"/>
      <c r="AS241" s="835"/>
      <c r="AT241" s="835"/>
      <c r="AU241" s="835"/>
      <c r="AV241" s="835"/>
      <c r="AW241" s="835"/>
      <c r="AX241" s="835"/>
      <c r="AY241" s="835"/>
      <c r="AZ241" s="835"/>
      <c r="BA241" s="835"/>
      <c r="BB241" s="835"/>
      <c r="BC241" s="835"/>
      <c r="BD241" s="835"/>
      <c r="BE241" s="835"/>
      <c r="BF241" s="835"/>
      <c r="BG241" s="835"/>
      <c r="BH241" s="835"/>
    </row>
    <row r="242" spans="1:60" x14ac:dyDescent="0.25">
      <c r="A242" s="835"/>
      <c r="J242" s="835"/>
      <c r="K242" s="835"/>
      <c r="L242" s="835"/>
      <c r="M242" s="835"/>
      <c r="N242" s="835"/>
      <c r="O242" s="835"/>
      <c r="P242" s="835"/>
      <c r="Q242" s="835"/>
      <c r="R242" s="835"/>
      <c r="S242" s="835"/>
      <c r="T242" s="835"/>
      <c r="U242" s="835"/>
      <c r="V242" s="835"/>
      <c r="W242" s="835"/>
      <c r="X242" s="835"/>
      <c r="Y242" s="835"/>
      <c r="Z242" s="835"/>
      <c r="AA242" s="835"/>
      <c r="AB242" s="835"/>
      <c r="AC242" s="835"/>
      <c r="AD242" s="835"/>
      <c r="AE242" s="835"/>
      <c r="AF242" s="835"/>
      <c r="AG242" s="835"/>
      <c r="AH242" s="835"/>
      <c r="AI242" s="835"/>
      <c r="AJ242" s="835"/>
      <c r="AK242" s="835"/>
      <c r="AL242" s="835"/>
      <c r="AM242" s="835"/>
      <c r="AN242" s="835"/>
      <c r="AO242" s="835"/>
      <c r="AP242" s="835"/>
      <c r="AQ242" s="835"/>
      <c r="AR242" s="835"/>
      <c r="AS242" s="835"/>
      <c r="AT242" s="835"/>
      <c r="AU242" s="835"/>
      <c r="AV242" s="835"/>
      <c r="AW242" s="835"/>
      <c r="AX242" s="835"/>
      <c r="AY242" s="835"/>
      <c r="AZ242" s="835"/>
      <c r="BA242" s="835"/>
      <c r="BB242" s="835"/>
      <c r="BC242" s="835"/>
      <c r="BD242" s="835"/>
      <c r="BE242" s="835"/>
      <c r="BF242" s="835"/>
      <c r="BG242" s="835"/>
      <c r="BH242" s="835"/>
    </row>
    <row r="243" spans="1:60" x14ac:dyDescent="0.25">
      <c r="A243" s="835"/>
      <c r="J243" s="835"/>
      <c r="K243" s="835"/>
      <c r="L243" s="835"/>
      <c r="M243" s="835"/>
      <c r="N243" s="835"/>
      <c r="O243" s="835"/>
      <c r="P243" s="835"/>
      <c r="Q243" s="835"/>
      <c r="R243" s="835"/>
      <c r="S243" s="835"/>
      <c r="T243" s="835"/>
      <c r="U243" s="835"/>
      <c r="V243" s="835"/>
      <c r="W243" s="835"/>
      <c r="X243" s="835"/>
      <c r="Y243" s="835"/>
      <c r="Z243" s="835"/>
      <c r="AA243" s="835"/>
      <c r="AB243" s="835"/>
      <c r="AC243" s="835"/>
      <c r="AD243" s="835"/>
      <c r="AE243" s="835"/>
      <c r="AF243" s="835"/>
      <c r="AG243" s="835"/>
      <c r="AH243" s="835"/>
      <c r="AI243" s="835"/>
      <c r="AJ243" s="835"/>
      <c r="AK243" s="835"/>
      <c r="AL243" s="835"/>
      <c r="AM243" s="835"/>
      <c r="AN243" s="835"/>
      <c r="AO243" s="835"/>
      <c r="AP243" s="835"/>
      <c r="AQ243" s="835"/>
      <c r="AR243" s="835"/>
      <c r="AS243" s="835"/>
      <c r="AT243" s="835"/>
      <c r="AU243" s="835"/>
      <c r="AV243" s="835"/>
      <c r="AW243" s="835"/>
      <c r="AX243" s="835"/>
      <c r="AY243" s="835"/>
      <c r="AZ243" s="835"/>
      <c r="BA243" s="835"/>
      <c r="BB243" s="835"/>
      <c r="BC243" s="835"/>
      <c r="BD243" s="835"/>
      <c r="BE243" s="835"/>
      <c r="BF243" s="835"/>
      <c r="BG243" s="835"/>
      <c r="BH243" s="835"/>
    </row>
    <row r="244" spans="1:60" x14ac:dyDescent="0.25">
      <c r="A244" s="835"/>
      <c r="J244" s="835"/>
      <c r="K244" s="835"/>
      <c r="L244" s="835"/>
      <c r="M244" s="835"/>
      <c r="N244" s="835"/>
      <c r="O244" s="835"/>
      <c r="P244" s="835"/>
      <c r="Q244" s="835"/>
      <c r="R244" s="835"/>
      <c r="S244" s="835"/>
      <c r="T244" s="835"/>
      <c r="U244" s="835"/>
      <c r="V244" s="835"/>
      <c r="W244" s="835"/>
      <c r="X244" s="835"/>
      <c r="Y244" s="835"/>
      <c r="Z244" s="835"/>
      <c r="AA244" s="835"/>
      <c r="AB244" s="835"/>
      <c r="AC244" s="835"/>
      <c r="AD244" s="835"/>
      <c r="AE244" s="835"/>
      <c r="AF244" s="835"/>
      <c r="AG244" s="835"/>
      <c r="AH244" s="835"/>
      <c r="AI244" s="835"/>
      <c r="AJ244" s="835"/>
      <c r="AK244" s="835"/>
      <c r="AL244" s="835"/>
      <c r="AM244" s="835"/>
      <c r="AN244" s="835"/>
      <c r="AO244" s="835"/>
      <c r="AP244" s="835"/>
      <c r="AQ244" s="835"/>
      <c r="AR244" s="835"/>
      <c r="AS244" s="835"/>
      <c r="AT244" s="835"/>
      <c r="AU244" s="835"/>
      <c r="AV244" s="835"/>
      <c r="AW244" s="835"/>
      <c r="AX244" s="835"/>
      <c r="AY244" s="835"/>
      <c r="AZ244" s="835"/>
      <c r="BA244" s="835"/>
      <c r="BB244" s="835"/>
      <c r="BC244" s="835"/>
      <c r="BD244" s="835"/>
      <c r="BE244" s="835"/>
      <c r="BF244" s="835"/>
      <c r="BG244" s="835"/>
      <c r="BH244" s="835"/>
    </row>
    <row r="245" spans="1:60" x14ac:dyDescent="0.25">
      <c r="A245" s="835"/>
    </row>
    <row r="246" spans="1:60" x14ac:dyDescent="0.25">
      <c r="A246" s="835"/>
    </row>
    <row r="247" spans="1:60" x14ac:dyDescent="0.25">
      <c r="A247" s="835"/>
    </row>
    <row r="248" spans="1:60" x14ac:dyDescent="0.25">
      <c r="A248" s="835"/>
    </row>
  </sheetData>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K935"/>
  <sheetViews>
    <sheetView topLeftCell="W11" zoomScale="62" zoomScaleNormal="62" zoomScaleSheetLayoutView="50" workbookViewId="0">
      <selection activeCell="AR12" sqref="AR12"/>
    </sheetView>
  </sheetViews>
  <sheetFormatPr baseColWidth="10" defaultColWidth="12.625" defaultRowHeight="15" customHeight="1" x14ac:dyDescent="0.2"/>
  <cols>
    <col min="1" max="1" width="1.75" style="387" customWidth="1"/>
    <col min="2" max="2" width="10.25" style="235" customWidth="1"/>
    <col min="3" max="3" width="23.125" style="235" customWidth="1"/>
    <col min="4" max="4" width="31.75" style="235" customWidth="1"/>
    <col min="5" max="5" width="19.25" style="235" customWidth="1"/>
    <col min="6" max="6" width="13.625" style="235" customWidth="1"/>
    <col min="7" max="7" width="36.25" style="235" customWidth="1"/>
    <col min="8" max="8" width="11.25" style="239" hidden="1" customWidth="1"/>
    <col min="9" max="9" width="10.75" style="239" hidden="1" customWidth="1"/>
    <col min="10" max="10" width="14.75" style="239" customWidth="1"/>
    <col min="11" max="11" width="17" style="235" customWidth="1"/>
    <col min="12" max="12" width="23.625" style="235" customWidth="1"/>
    <col min="13" max="13" width="15.625" style="235" customWidth="1"/>
    <col min="14" max="14" width="14" style="235" customWidth="1"/>
    <col min="15" max="15" width="16.125" style="235" customWidth="1"/>
    <col min="16" max="16" width="24.375" style="235" customWidth="1"/>
    <col min="17" max="17" width="10.125" style="235" customWidth="1"/>
    <col min="18" max="18" width="16.75" style="235" customWidth="1"/>
    <col min="19" max="19" width="7.125" style="235" customWidth="1"/>
    <col min="20" max="20" width="16.5" style="235" customWidth="1"/>
    <col min="21" max="21" width="5.125" style="235" customWidth="1"/>
    <col min="22" max="22" width="51.875" style="235" customWidth="1"/>
    <col min="23" max="23" width="17.625" style="235" customWidth="1"/>
    <col min="24" max="24" width="6" style="235" customWidth="1"/>
    <col min="25" max="25" width="4.375" style="235" customWidth="1"/>
    <col min="26" max="26" width="4.875" style="235" customWidth="1"/>
    <col min="27" max="27" width="6.25" style="235" customWidth="1"/>
    <col min="28" max="28" width="5.875" style="235" customWidth="1"/>
    <col min="29" max="29" width="5.5" style="235" customWidth="1"/>
    <col min="30" max="30" width="0.875" style="235" customWidth="1"/>
    <col min="31" max="31" width="2.625" style="235" customWidth="1"/>
    <col min="32" max="32" width="20.375" style="235" customWidth="1"/>
    <col min="33" max="33" width="9.125" style="235" customWidth="1"/>
    <col min="34" max="34" width="16.75" style="235" customWidth="1"/>
    <col min="35" max="35" width="12" style="235" customWidth="1"/>
    <col min="36" max="37" width="16.75" style="235" customWidth="1"/>
    <col min="38" max="38" width="17.125" style="235" customWidth="1"/>
    <col min="39" max="40" width="24.25" style="235" customWidth="1"/>
    <col min="41" max="41" width="15.25" style="235" hidden="1" customWidth="1"/>
    <col min="42" max="42" width="42" style="235" hidden="1" customWidth="1"/>
    <col min="43" max="43" width="0.25" style="235" customWidth="1"/>
    <col min="44" max="44" width="30" style="235" customWidth="1"/>
    <col min="45" max="45" width="12.125" style="235" customWidth="1"/>
    <col min="46" max="46" width="10" style="235" customWidth="1"/>
    <col min="47" max="47" width="759.375" style="235" customWidth="1"/>
    <col min="48" max="63" width="10" style="235" customWidth="1"/>
    <col min="64" max="16384" width="12.625" style="235"/>
  </cols>
  <sheetData>
    <row r="1" spans="2:63" ht="15" customHeight="1" x14ac:dyDescent="0.2">
      <c r="B1" s="1178"/>
      <c r="C1" s="1179"/>
      <c r="D1" s="1179"/>
      <c r="E1" s="1179"/>
      <c r="F1" s="1180"/>
      <c r="G1" s="1226" t="s">
        <v>269</v>
      </c>
      <c r="H1" s="1227"/>
      <c r="I1" s="1227"/>
      <c r="J1" s="1227"/>
      <c r="K1" s="1227"/>
      <c r="L1" s="1227"/>
      <c r="M1" s="1227"/>
      <c r="N1" s="1227"/>
      <c r="O1" s="1227"/>
      <c r="P1" s="1227"/>
      <c r="Q1" s="1227"/>
      <c r="R1" s="1227"/>
      <c r="S1" s="1227"/>
      <c r="T1" s="1227"/>
      <c r="U1" s="1227"/>
      <c r="V1" s="1227"/>
      <c r="W1" s="1227"/>
      <c r="X1" s="1227"/>
      <c r="Y1" s="1227"/>
      <c r="Z1" s="1227"/>
      <c r="AA1" s="1227"/>
      <c r="AB1" s="1227"/>
      <c r="AC1" s="1227"/>
      <c r="AD1" s="1227"/>
      <c r="AE1" s="1227"/>
      <c r="AF1" s="1227"/>
      <c r="AG1" s="1227"/>
      <c r="AH1" s="1227"/>
      <c r="AI1" s="1227"/>
      <c r="AJ1" s="1227"/>
      <c r="AK1" s="1227"/>
      <c r="AL1" s="1228"/>
      <c r="AM1" s="1196" t="s">
        <v>270</v>
      </c>
      <c r="AN1" s="1235" t="s">
        <v>271</v>
      </c>
      <c r="AO1" s="387"/>
      <c r="AP1" s="387"/>
      <c r="AQ1" s="387"/>
    </row>
    <row r="2" spans="2:63" ht="15" customHeight="1" x14ac:dyDescent="0.2">
      <c r="B2" s="1181"/>
      <c r="C2" s="1182"/>
      <c r="D2" s="1182"/>
      <c r="E2" s="1182"/>
      <c r="F2" s="1183"/>
      <c r="G2" s="1229"/>
      <c r="H2" s="1230"/>
      <c r="I2" s="1230"/>
      <c r="J2" s="1230"/>
      <c r="K2" s="1230"/>
      <c r="L2" s="1230"/>
      <c r="M2" s="1230"/>
      <c r="N2" s="1230"/>
      <c r="O2" s="1230"/>
      <c r="P2" s="1230"/>
      <c r="Q2" s="1230"/>
      <c r="R2" s="1230"/>
      <c r="S2" s="1230"/>
      <c r="T2" s="1230"/>
      <c r="U2" s="1230"/>
      <c r="V2" s="1230"/>
      <c r="W2" s="1230"/>
      <c r="X2" s="1230"/>
      <c r="Y2" s="1230"/>
      <c r="Z2" s="1230"/>
      <c r="AA2" s="1230"/>
      <c r="AB2" s="1230"/>
      <c r="AC2" s="1230"/>
      <c r="AD2" s="1230"/>
      <c r="AE2" s="1230"/>
      <c r="AF2" s="1230"/>
      <c r="AG2" s="1230"/>
      <c r="AH2" s="1230"/>
      <c r="AI2" s="1230"/>
      <c r="AJ2" s="1230"/>
      <c r="AK2" s="1230"/>
      <c r="AL2" s="1231"/>
      <c r="AM2" s="1197"/>
      <c r="AN2" s="1236"/>
      <c r="AO2" s="387"/>
      <c r="AP2" s="387"/>
      <c r="AQ2" s="387"/>
    </row>
    <row r="3" spans="2:63" ht="5.25" customHeight="1" x14ac:dyDescent="0.2">
      <c r="B3" s="1181"/>
      <c r="C3" s="1182"/>
      <c r="D3" s="1182"/>
      <c r="E3" s="1182"/>
      <c r="F3" s="1183"/>
      <c r="G3" s="1229"/>
      <c r="H3" s="1230"/>
      <c r="I3" s="1230"/>
      <c r="J3" s="1230"/>
      <c r="K3" s="1230"/>
      <c r="L3" s="1230"/>
      <c r="M3" s="1230"/>
      <c r="N3" s="1230"/>
      <c r="O3" s="1230"/>
      <c r="P3" s="1230"/>
      <c r="Q3" s="1230"/>
      <c r="R3" s="1230"/>
      <c r="S3" s="1230"/>
      <c r="T3" s="1230"/>
      <c r="U3" s="1230"/>
      <c r="V3" s="1230"/>
      <c r="W3" s="1230"/>
      <c r="X3" s="1230"/>
      <c r="Y3" s="1230"/>
      <c r="Z3" s="1230"/>
      <c r="AA3" s="1230"/>
      <c r="AB3" s="1230"/>
      <c r="AC3" s="1230"/>
      <c r="AD3" s="1230"/>
      <c r="AE3" s="1230"/>
      <c r="AF3" s="1230"/>
      <c r="AG3" s="1230"/>
      <c r="AH3" s="1230"/>
      <c r="AI3" s="1230"/>
      <c r="AJ3" s="1230"/>
      <c r="AK3" s="1230"/>
      <c r="AL3" s="1231"/>
      <c r="AN3" s="236"/>
      <c r="AO3" s="387"/>
      <c r="AP3" s="387"/>
      <c r="AQ3" s="387"/>
    </row>
    <row r="4" spans="2:63" ht="30" customHeight="1" x14ac:dyDescent="0.2">
      <c r="B4" s="1181"/>
      <c r="C4" s="1182"/>
      <c r="D4" s="1182"/>
      <c r="E4" s="1182"/>
      <c r="F4" s="1183"/>
      <c r="G4" s="1229"/>
      <c r="H4" s="1230"/>
      <c r="I4" s="1230"/>
      <c r="J4" s="1230"/>
      <c r="K4" s="1230"/>
      <c r="L4" s="1230"/>
      <c r="M4" s="1230"/>
      <c r="N4" s="1230"/>
      <c r="O4" s="1230"/>
      <c r="P4" s="1230"/>
      <c r="Q4" s="1230"/>
      <c r="R4" s="1230"/>
      <c r="S4" s="1230"/>
      <c r="T4" s="1230"/>
      <c r="U4" s="1230"/>
      <c r="V4" s="1230"/>
      <c r="W4" s="1230"/>
      <c r="X4" s="1230"/>
      <c r="Y4" s="1230"/>
      <c r="Z4" s="1230"/>
      <c r="AA4" s="1230"/>
      <c r="AB4" s="1230"/>
      <c r="AC4" s="1230"/>
      <c r="AD4" s="1230"/>
      <c r="AE4" s="1230"/>
      <c r="AF4" s="1230"/>
      <c r="AG4" s="1230"/>
      <c r="AH4" s="1230"/>
      <c r="AI4" s="1230"/>
      <c r="AJ4" s="1230"/>
      <c r="AK4" s="1230"/>
      <c r="AL4" s="1231"/>
      <c r="AM4" s="237" t="s">
        <v>272</v>
      </c>
      <c r="AN4" s="238" t="s">
        <v>273</v>
      </c>
      <c r="AO4" s="387"/>
      <c r="AP4" s="387"/>
      <c r="AQ4" s="387"/>
    </row>
    <row r="5" spans="2:63" ht="6" customHeight="1" x14ac:dyDescent="0.2">
      <c r="B5" s="1181"/>
      <c r="C5" s="1182"/>
      <c r="D5" s="1182"/>
      <c r="E5" s="1182"/>
      <c r="F5" s="1183"/>
      <c r="G5" s="1229"/>
      <c r="H5" s="1230"/>
      <c r="I5" s="1230"/>
      <c r="J5" s="1230"/>
      <c r="K5" s="1230"/>
      <c r="L5" s="1230"/>
      <c r="M5" s="1230"/>
      <c r="N5" s="1230"/>
      <c r="O5" s="1230"/>
      <c r="P5" s="1230"/>
      <c r="Q5" s="1230"/>
      <c r="R5" s="1230"/>
      <c r="S5" s="1230"/>
      <c r="T5" s="1230"/>
      <c r="U5" s="1230"/>
      <c r="V5" s="1230"/>
      <c r="W5" s="1230"/>
      <c r="X5" s="1230"/>
      <c r="Y5" s="1230"/>
      <c r="Z5" s="1230"/>
      <c r="AA5" s="1230"/>
      <c r="AB5" s="1230"/>
      <c r="AC5" s="1230"/>
      <c r="AD5" s="1230"/>
      <c r="AE5" s="1230"/>
      <c r="AF5" s="1230"/>
      <c r="AG5" s="1230"/>
      <c r="AH5" s="1230"/>
      <c r="AI5" s="1230"/>
      <c r="AJ5" s="1230"/>
      <c r="AK5" s="1230"/>
      <c r="AL5" s="1231"/>
      <c r="AN5" s="239"/>
      <c r="AO5" s="387"/>
      <c r="AP5" s="387"/>
      <c r="AQ5" s="387"/>
    </row>
    <row r="6" spans="2:63" ht="33" customHeight="1" x14ac:dyDescent="0.2">
      <c r="B6" s="1184"/>
      <c r="C6" s="1185"/>
      <c r="D6" s="1185"/>
      <c r="E6" s="1185"/>
      <c r="F6" s="1186"/>
      <c r="G6" s="1232"/>
      <c r="H6" s="1233"/>
      <c r="I6" s="1233"/>
      <c r="J6" s="1233"/>
      <c r="K6" s="1233"/>
      <c r="L6" s="1233"/>
      <c r="M6" s="1233"/>
      <c r="N6" s="1233"/>
      <c r="O6" s="1233"/>
      <c r="P6" s="1233"/>
      <c r="Q6" s="1233"/>
      <c r="R6" s="1233"/>
      <c r="S6" s="1233"/>
      <c r="T6" s="1233"/>
      <c r="U6" s="1233"/>
      <c r="V6" s="1233"/>
      <c r="W6" s="1233"/>
      <c r="X6" s="1233"/>
      <c r="Y6" s="1233"/>
      <c r="Z6" s="1233"/>
      <c r="AA6" s="1233"/>
      <c r="AB6" s="1233"/>
      <c r="AC6" s="1233"/>
      <c r="AD6" s="1233"/>
      <c r="AE6" s="1233"/>
      <c r="AF6" s="1233"/>
      <c r="AG6" s="1233"/>
      <c r="AH6" s="1233"/>
      <c r="AI6" s="1233"/>
      <c r="AJ6" s="1233"/>
      <c r="AK6" s="1233"/>
      <c r="AL6" s="1234"/>
      <c r="AM6" s="240" t="s">
        <v>274</v>
      </c>
      <c r="AN6" s="238" t="s">
        <v>277</v>
      </c>
      <c r="AO6" s="387"/>
      <c r="AP6" s="387"/>
      <c r="AQ6" s="387"/>
    </row>
    <row r="7" spans="2:63" s="387" customFormat="1" ht="15" customHeight="1" x14ac:dyDescent="0.2">
      <c r="B7" s="388"/>
      <c r="C7" s="389"/>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389"/>
      <c r="AF7" s="389"/>
      <c r="AG7" s="389"/>
      <c r="AH7" s="389"/>
      <c r="AI7" s="389"/>
      <c r="AJ7" s="389"/>
      <c r="AK7" s="389"/>
      <c r="AL7" s="389"/>
      <c r="AM7" s="389"/>
      <c r="AN7" s="389"/>
    </row>
    <row r="8" spans="2:63" ht="12" customHeight="1" x14ac:dyDescent="0.2">
      <c r="B8" s="635"/>
      <c r="C8" s="392"/>
      <c r="D8" s="392"/>
      <c r="E8" s="392"/>
      <c r="F8" s="392"/>
      <c r="G8" s="392"/>
      <c r="H8" s="392"/>
      <c r="I8" s="392"/>
      <c r="J8" s="392"/>
      <c r="K8" s="392"/>
      <c r="L8" s="392"/>
      <c r="M8" s="392"/>
      <c r="N8" s="392"/>
      <c r="O8" s="392"/>
      <c r="P8" s="392"/>
      <c r="Q8" s="392"/>
      <c r="R8" s="392"/>
      <c r="S8" s="392"/>
      <c r="T8" s="392"/>
      <c r="U8" s="392"/>
      <c r="V8" s="392"/>
      <c r="W8" s="392"/>
      <c r="X8" s="392"/>
      <c r="Y8" s="392"/>
      <c r="Z8" s="392"/>
      <c r="AA8" s="392"/>
      <c r="AB8" s="392"/>
      <c r="AC8" s="392"/>
      <c r="AD8" s="392"/>
      <c r="AE8" s="392"/>
      <c r="AF8" s="392"/>
      <c r="AG8" s="392"/>
      <c r="AH8" s="392"/>
      <c r="AI8" s="392"/>
      <c r="AJ8" s="392"/>
      <c r="AK8" s="392"/>
      <c r="AL8" s="392"/>
      <c r="AM8" s="392"/>
      <c r="AN8" s="392"/>
      <c r="AO8" s="387"/>
      <c r="AP8" s="387"/>
    </row>
    <row r="9" spans="2:63" ht="37.5" customHeight="1" x14ac:dyDescent="0.2">
      <c r="B9" s="1237" t="s">
        <v>275</v>
      </c>
      <c r="C9" s="1237"/>
      <c r="D9" s="1237"/>
      <c r="E9" s="1237"/>
      <c r="F9" s="1238" t="s">
        <v>991</v>
      </c>
      <c r="G9" s="1239"/>
      <c r="H9" s="1239"/>
      <c r="I9" s="1239"/>
      <c r="J9" s="1239"/>
      <c r="K9" s="1239"/>
      <c r="L9" s="1239"/>
      <c r="M9" s="1239"/>
      <c r="N9" s="1239"/>
      <c r="O9" s="1239"/>
      <c r="P9" s="1239"/>
      <c r="Q9" s="1239"/>
      <c r="R9" s="1239"/>
      <c r="S9" s="1239"/>
      <c r="T9" s="1239"/>
      <c r="U9" s="1239"/>
      <c r="V9" s="1239"/>
      <c r="W9" s="1239"/>
      <c r="X9" s="1239"/>
      <c r="Y9" s="1239"/>
      <c r="Z9" s="1239"/>
      <c r="AA9" s="1239"/>
      <c r="AB9" s="1239"/>
      <c r="AC9" s="1239"/>
      <c r="AD9" s="1239"/>
      <c r="AE9" s="1239"/>
      <c r="AF9" s="1239"/>
      <c r="AG9" s="1239"/>
      <c r="AH9" s="1239"/>
      <c r="AI9" s="1239"/>
      <c r="AJ9" s="1239"/>
      <c r="AK9" s="1239"/>
      <c r="AL9" s="1239"/>
      <c r="AM9" s="1239"/>
      <c r="AN9" s="1240"/>
      <c r="AO9" s="387"/>
      <c r="AP9" s="387"/>
      <c r="AR9" s="393"/>
      <c r="AS9" s="393"/>
      <c r="AT9" s="393"/>
      <c r="AU9" s="393"/>
      <c r="AV9" s="393"/>
      <c r="AW9" s="393"/>
      <c r="AX9" s="393"/>
      <c r="AY9" s="393"/>
      <c r="AZ9" s="393"/>
      <c r="BA9" s="393"/>
      <c r="BB9" s="393"/>
      <c r="BC9" s="393"/>
      <c r="BD9" s="393"/>
      <c r="BE9" s="393"/>
      <c r="BF9" s="393"/>
      <c r="BG9" s="393"/>
      <c r="BH9" s="393"/>
      <c r="BI9" s="393"/>
      <c r="BJ9" s="393"/>
      <c r="BK9" s="393"/>
    </row>
    <row r="10" spans="2:63" ht="36" customHeight="1" x14ac:dyDescent="0.2">
      <c r="B10" s="1237" t="s">
        <v>276</v>
      </c>
      <c r="C10" s="1237"/>
      <c r="D10" s="1237"/>
      <c r="E10" s="1237"/>
      <c r="F10" s="1248" t="s">
        <v>216</v>
      </c>
      <c r="G10" s="1248"/>
      <c r="H10" s="1248"/>
      <c r="I10" s="1248"/>
      <c r="J10" s="1248"/>
      <c r="K10" s="1248"/>
      <c r="L10" s="1248"/>
      <c r="M10" s="1248"/>
      <c r="N10" s="1248"/>
      <c r="O10" s="1248"/>
      <c r="P10" s="1248"/>
      <c r="Q10" s="1248"/>
      <c r="R10" s="1248"/>
      <c r="S10" s="1248"/>
      <c r="T10" s="1248"/>
      <c r="U10" s="1248"/>
      <c r="V10" s="1248"/>
      <c r="W10" s="1248"/>
      <c r="X10" s="1248"/>
      <c r="Y10" s="1248"/>
      <c r="Z10" s="1248"/>
      <c r="AA10" s="1248"/>
      <c r="AB10" s="1248"/>
      <c r="AC10" s="1248"/>
      <c r="AD10" s="1248"/>
      <c r="AE10" s="1248"/>
      <c r="AF10" s="1248"/>
      <c r="AG10" s="1248"/>
      <c r="AH10" s="1248"/>
      <c r="AI10" s="1248"/>
      <c r="AJ10" s="1248"/>
      <c r="AK10" s="1248"/>
      <c r="AL10" s="1248"/>
      <c r="AM10" s="1248"/>
      <c r="AN10" s="1248"/>
      <c r="AO10" s="387"/>
      <c r="AP10" s="387"/>
      <c r="AR10" s="393"/>
      <c r="AS10" s="393"/>
      <c r="AT10" s="393"/>
      <c r="AU10" s="393"/>
      <c r="AV10" s="393"/>
      <c r="AW10" s="393"/>
      <c r="AX10" s="393"/>
      <c r="AY10" s="393"/>
      <c r="AZ10" s="393"/>
      <c r="BA10" s="393"/>
      <c r="BB10" s="393"/>
      <c r="BC10" s="393"/>
      <c r="BD10" s="393"/>
      <c r="BE10" s="393"/>
      <c r="BF10" s="393"/>
      <c r="BG10" s="393"/>
      <c r="BH10" s="393"/>
      <c r="BI10" s="393"/>
      <c r="BJ10" s="393"/>
      <c r="BK10" s="393"/>
    </row>
    <row r="11" spans="2:63" ht="14.25" customHeight="1" x14ac:dyDescent="0.2">
      <c r="B11" s="395"/>
      <c r="C11" s="396"/>
      <c r="D11" s="395"/>
      <c r="E11" s="395"/>
      <c r="F11" s="396"/>
      <c r="G11" s="393"/>
      <c r="H11" s="386"/>
      <c r="I11" s="386"/>
      <c r="J11" s="386"/>
      <c r="K11" s="395"/>
      <c r="L11" s="396"/>
      <c r="M11" s="393"/>
      <c r="N11" s="393"/>
      <c r="O11" s="393"/>
      <c r="P11" s="393"/>
      <c r="Q11" s="393"/>
      <c r="R11" s="393"/>
      <c r="S11" s="393"/>
      <c r="T11" s="393"/>
      <c r="U11" s="393"/>
      <c r="V11" s="393"/>
      <c r="W11" s="393"/>
      <c r="X11" s="393"/>
      <c r="Y11" s="393"/>
      <c r="Z11" s="393"/>
      <c r="AA11" s="393"/>
      <c r="AB11" s="393"/>
      <c r="AC11" s="393"/>
      <c r="AD11" s="386"/>
      <c r="AE11" s="393"/>
      <c r="AF11" s="393"/>
      <c r="AG11" s="393"/>
      <c r="AH11" s="393"/>
      <c r="AI11" s="393"/>
      <c r="AJ11" s="393"/>
      <c r="AK11" s="386"/>
      <c r="AL11" s="393"/>
      <c r="AM11" s="393"/>
      <c r="AN11" s="393"/>
      <c r="AO11" s="393"/>
      <c r="AP11" s="393"/>
      <c r="AQ11" s="393"/>
      <c r="AR11" s="393"/>
      <c r="AS11" s="393"/>
      <c r="AT11" s="393"/>
      <c r="AU11" s="393"/>
      <c r="AV11" s="393"/>
      <c r="AW11" s="393"/>
      <c r="AX11" s="393"/>
      <c r="AY11" s="393"/>
      <c r="AZ11" s="393"/>
      <c r="BA11" s="393"/>
      <c r="BB11" s="393"/>
      <c r="BC11" s="393"/>
      <c r="BD11" s="393"/>
      <c r="BE11" s="393"/>
      <c r="BF11" s="393"/>
      <c r="BG11" s="393"/>
      <c r="BH11" s="393"/>
      <c r="BI11" s="393"/>
      <c r="BJ11" s="393"/>
      <c r="BK11" s="393"/>
    </row>
    <row r="12" spans="2:63" ht="36" customHeight="1" x14ac:dyDescent="0.2">
      <c r="B12" s="1200" t="s">
        <v>118</v>
      </c>
      <c r="C12" s="1200"/>
      <c r="D12" s="1157"/>
      <c r="E12" s="1157"/>
      <c r="F12" s="1157"/>
      <c r="G12" s="1157"/>
      <c r="H12" s="1157"/>
      <c r="I12" s="1157"/>
      <c r="J12" s="1157"/>
      <c r="K12" s="1157"/>
      <c r="L12" s="1157"/>
      <c r="M12" s="1157"/>
      <c r="N12" s="1205" t="s">
        <v>117</v>
      </c>
      <c r="O12" s="1206"/>
      <c r="P12" s="1206"/>
      <c r="Q12" s="1206"/>
      <c r="R12" s="1206"/>
      <c r="S12" s="1206"/>
      <c r="T12" s="1206"/>
      <c r="U12" s="1198" t="s">
        <v>123</v>
      </c>
      <c r="V12" s="1199"/>
      <c r="W12" s="1199"/>
      <c r="X12" s="1199"/>
      <c r="Y12" s="1199"/>
      <c r="Z12" s="1199"/>
      <c r="AA12" s="1199"/>
      <c r="AB12" s="1199"/>
      <c r="AC12" s="397"/>
      <c r="AD12" s="397"/>
      <c r="AE12" s="1202" t="s">
        <v>137</v>
      </c>
      <c r="AF12" s="1203"/>
      <c r="AG12" s="1203"/>
      <c r="AH12" s="1203"/>
      <c r="AI12" s="1203"/>
      <c r="AJ12" s="1204"/>
      <c r="AK12" s="779"/>
      <c r="AL12" s="1113" t="s">
        <v>131</v>
      </c>
      <c r="AM12" s="1114"/>
      <c r="AN12" s="1114"/>
      <c r="AO12" s="1114"/>
      <c r="AP12" s="1114"/>
      <c r="AQ12" s="1114"/>
      <c r="AR12" s="627" t="s">
        <v>1239</v>
      </c>
      <c r="AS12" s="393"/>
      <c r="AT12" s="393"/>
      <c r="AU12" s="393"/>
      <c r="AV12" s="393"/>
      <c r="AW12" s="393"/>
      <c r="AX12" s="393"/>
      <c r="AY12" s="393"/>
      <c r="AZ12" s="393"/>
      <c r="BA12" s="393"/>
      <c r="BB12" s="393"/>
      <c r="BC12" s="393"/>
      <c r="BD12" s="393"/>
      <c r="BE12" s="393"/>
      <c r="BF12" s="393"/>
      <c r="BG12" s="393"/>
      <c r="BH12" s="393"/>
      <c r="BI12" s="393"/>
      <c r="BJ12" s="393"/>
      <c r="BK12" s="393"/>
    </row>
    <row r="13" spans="2:63" ht="16.5" customHeight="1" x14ac:dyDescent="0.2">
      <c r="B13" s="1201" t="s">
        <v>108</v>
      </c>
      <c r="C13" s="1200" t="s">
        <v>109</v>
      </c>
      <c r="D13" s="1149" t="s">
        <v>111</v>
      </c>
      <c r="E13" s="1149" t="s">
        <v>112</v>
      </c>
      <c r="F13" s="1149" t="s">
        <v>110</v>
      </c>
      <c r="G13" s="1149" t="s">
        <v>113</v>
      </c>
      <c r="H13" s="1154" t="s">
        <v>138</v>
      </c>
      <c r="I13" s="1154" t="s">
        <v>139</v>
      </c>
      <c r="J13" s="398"/>
      <c r="K13" s="1154" t="s">
        <v>114</v>
      </c>
      <c r="L13" s="1149" t="s">
        <v>115</v>
      </c>
      <c r="M13" s="1149" t="s">
        <v>116</v>
      </c>
      <c r="N13" s="1124" t="s">
        <v>119</v>
      </c>
      <c r="O13" s="1151" t="s">
        <v>1</v>
      </c>
      <c r="P13" s="1124" t="s">
        <v>120</v>
      </c>
      <c r="Q13" s="1124" t="s">
        <v>1</v>
      </c>
      <c r="R13" s="1124" t="s">
        <v>121</v>
      </c>
      <c r="S13" s="1151" t="s">
        <v>1</v>
      </c>
      <c r="T13" s="1124" t="s">
        <v>122</v>
      </c>
      <c r="U13" s="1126" t="s">
        <v>127</v>
      </c>
      <c r="V13" s="1130" t="s">
        <v>126</v>
      </c>
      <c r="W13" s="1160" t="s">
        <v>124</v>
      </c>
      <c r="X13" s="1156" t="s">
        <v>125</v>
      </c>
      <c r="Y13" s="1156"/>
      <c r="Z13" s="1156"/>
      <c r="AA13" s="1156"/>
      <c r="AB13" s="1156"/>
      <c r="AC13" s="1156"/>
      <c r="AD13" s="399"/>
      <c r="AE13" s="1128"/>
      <c r="AF13" s="1158" t="s">
        <v>128</v>
      </c>
      <c r="AG13" s="1128" t="s">
        <v>1</v>
      </c>
      <c r="AH13" s="1158" t="s">
        <v>129</v>
      </c>
      <c r="AI13" s="1128" t="s">
        <v>1</v>
      </c>
      <c r="AJ13" s="1162" t="s">
        <v>130</v>
      </c>
      <c r="AK13" s="727"/>
      <c r="AL13" s="1123" t="s">
        <v>132</v>
      </c>
      <c r="AM13" s="1123" t="s">
        <v>133</v>
      </c>
      <c r="AN13" s="1123" t="s">
        <v>134</v>
      </c>
      <c r="AO13" s="1123" t="s">
        <v>135</v>
      </c>
      <c r="AP13" s="1152" t="s">
        <v>136</v>
      </c>
      <c r="AQ13" s="1123" t="s">
        <v>264</v>
      </c>
      <c r="AR13" s="1115" t="s">
        <v>929</v>
      </c>
      <c r="AS13" s="393"/>
      <c r="AT13" s="393"/>
      <c r="AU13" s="393"/>
      <c r="AV13" s="393"/>
      <c r="AW13" s="393"/>
      <c r="AX13" s="393"/>
      <c r="AY13" s="393"/>
      <c r="AZ13" s="393"/>
      <c r="BA13" s="393"/>
      <c r="BB13" s="393"/>
      <c r="BC13" s="393"/>
      <c r="BD13" s="393"/>
      <c r="BE13" s="393"/>
      <c r="BF13" s="393"/>
      <c r="BG13" s="393"/>
      <c r="BH13" s="393"/>
      <c r="BI13" s="393"/>
      <c r="BJ13" s="393"/>
      <c r="BK13" s="393"/>
    </row>
    <row r="14" spans="2:63" ht="30.75" customHeight="1" x14ac:dyDescent="0.2">
      <c r="B14" s="1157"/>
      <c r="C14" s="1157"/>
      <c r="D14" s="1157"/>
      <c r="E14" s="1157"/>
      <c r="F14" s="1149"/>
      <c r="G14" s="1150"/>
      <c r="H14" s="1155"/>
      <c r="I14" s="1155"/>
      <c r="J14" s="400" t="s">
        <v>290</v>
      </c>
      <c r="K14" s="1155"/>
      <c r="L14" s="1149"/>
      <c r="M14" s="1157"/>
      <c r="N14" s="1125"/>
      <c r="O14" s="1125"/>
      <c r="P14" s="1125"/>
      <c r="Q14" s="1125"/>
      <c r="R14" s="1125"/>
      <c r="S14" s="1125"/>
      <c r="T14" s="1125"/>
      <c r="U14" s="1127"/>
      <c r="V14" s="1131"/>
      <c r="W14" s="1161"/>
      <c r="X14" s="401" t="s">
        <v>2</v>
      </c>
      <c r="Y14" s="401" t="s">
        <v>3</v>
      </c>
      <c r="Z14" s="401" t="s">
        <v>4</v>
      </c>
      <c r="AA14" s="401" t="s">
        <v>5</v>
      </c>
      <c r="AB14" s="401" t="s">
        <v>6</v>
      </c>
      <c r="AC14" s="401" t="s">
        <v>7</v>
      </c>
      <c r="AD14" s="402"/>
      <c r="AE14" s="1129"/>
      <c r="AF14" s="1159"/>
      <c r="AG14" s="1129"/>
      <c r="AH14" s="1159"/>
      <c r="AI14" s="1129"/>
      <c r="AJ14" s="1163"/>
      <c r="AK14" s="728"/>
      <c r="AL14" s="1123"/>
      <c r="AM14" s="1123"/>
      <c r="AN14" s="1123"/>
      <c r="AO14" s="1123"/>
      <c r="AP14" s="1153"/>
      <c r="AQ14" s="1123"/>
      <c r="AR14" s="1115"/>
      <c r="AS14" s="403"/>
      <c r="AT14" s="403"/>
      <c r="AU14" s="403"/>
      <c r="AV14" s="403"/>
      <c r="AW14" s="403"/>
      <c r="AX14" s="403"/>
      <c r="AY14" s="403"/>
      <c r="AZ14" s="403"/>
      <c r="BA14" s="403"/>
      <c r="BB14" s="403"/>
      <c r="BC14" s="403"/>
      <c r="BD14" s="403"/>
      <c r="BE14" s="403"/>
      <c r="BF14" s="403"/>
      <c r="BG14" s="403"/>
      <c r="BH14" s="403"/>
      <c r="BI14" s="403"/>
      <c r="BJ14" s="403"/>
      <c r="BK14" s="403"/>
    </row>
    <row r="15" spans="2:63" s="1010" customFormat="1" ht="129" customHeight="1" x14ac:dyDescent="0.2">
      <c r="B15" s="1143">
        <v>1</v>
      </c>
      <c r="C15" s="1146" t="s">
        <v>988</v>
      </c>
      <c r="D15" s="1138" t="s">
        <v>1012</v>
      </c>
      <c r="E15" s="1138" t="s">
        <v>992</v>
      </c>
      <c r="F15" s="1118" t="s">
        <v>90</v>
      </c>
      <c r="G15" s="1138" t="s">
        <v>1016</v>
      </c>
      <c r="H15" s="996"/>
      <c r="I15" s="997"/>
      <c r="J15" s="1116" t="s">
        <v>151</v>
      </c>
      <c r="K15" s="1116" t="s">
        <v>302</v>
      </c>
      <c r="L15" s="1118" t="s">
        <v>158</v>
      </c>
      <c r="M15" s="998">
        <v>10</v>
      </c>
      <c r="N15" s="585" t="str">
        <f t="shared" ref="N15:N22" si="0">IF(M15&lt;=0,"",IF(M15&lt;=2,"MUY BAJA",IF(M15&lt;=24,"BAJA",IF(M15&lt;=500,"MEDIA",IF(M15&lt;=5000,"ALTA","MUY ALTA")))))</f>
        <v>BAJA</v>
      </c>
      <c r="O15" s="603">
        <f>IF(N15="","",IF(N15="Muy Baja",0.2,IF(N15="Baja",0.4,IF(N15="Media",0.6,IF(N15="Alta",0.8,IF(N15="Muy Alta",1,))))))</f>
        <v>0.4</v>
      </c>
      <c r="P15" s="999" t="s">
        <v>199</v>
      </c>
      <c r="Q15" s="1000">
        <v>0.4</v>
      </c>
      <c r="R15" s="1001" t="str">
        <f>IF(Q15=0.2,"LEVE",IF(Q15=0.4,"MENOR",IF(Q15=0.6,"MODERADO",IF(Q15=0.8,"MAYOR",IF(Q15=1,"CATASTROFICO","")))))</f>
        <v>MENOR</v>
      </c>
      <c r="S15" s="1002">
        <f>IF(R15="","",IF(R15="LEVE",0.2,IF(R15="MENOR",0.4,IF(R15="MODERADO",0.6,IF(R15="MAYOR",0.8,IF(R15="CATASTRÓFICO",1,))))))</f>
        <v>0.4</v>
      </c>
      <c r="T15" s="1003" t="str">
        <f>IF(OR(AND(N15="MUY BAJA",R15="LEVE"),AND(N15= "BAJA",R15="MENOR"),AND(N15="BAJA",R15="LEVE")),"BAJO",IF(OR(AND(N15="MUY BAJA",R15="MODERADO"),AND(N15="BAJA",R15="MENOR"),AND(N15="BAJA",R15="MODERADO"),AND(N15="MEDIA",R15="LEVE"),AND(N15="MEDIA",R15="MENOR"),AND(N15="MEDIA",R15="MODERADO"),AND(N15="ALTA",R15="LEVE"),AND(N15="ALTA",R15="MENOR")),"MODERADO",IF(OR(AND(N15="MUY BAJA",R15="MAYOR"),AND(N15="BAJA",R15="MAYOR"),AND(N15="MEDIA",R15="MAYOR"),AND(N15="ALTA",R15="MODERADO"),AND(N15="ALTA",R15="MAYOR"),AND(N15="MUY ALTA",R15="LEVE"),AND(N15="MUY ALTA",R15="MENOR"),AND(N15="MUY ALTA",R15="MODERADO"),AND(N15="MUY ALTA",R15="MAYOR")),"ALTO",IF(OR(AND(N15="MUY BAJA",R15="CATASTRÓFICO"),AND(N15="BAJA",R15="CATASTRÓFICO"),AND(N15="MEDIA",R15="CATASTRÓFICO"),AND(N15="ALTA",R15="CATASTRÓFICO"),AND(N15="MUY ALTA",R15="CATASTRÓFICO")),"EXTREMO",""))))</f>
        <v>BAJO</v>
      </c>
      <c r="U15" s="67">
        <v>1</v>
      </c>
      <c r="V15" s="1004" t="s">
        <v>993</v>
      </c>
      <c r="W15" s="67" t="str">
        <f t="shared" ref="W15:W21" si="1">IF(OR(X15="Preventivo",X15="Detectivo"),"Probabilidad",IF(X15="Correctivo","Impacto",""))</f>
        <v>Probabilidad</v>
      </c>
      <c r="X15" s="1005" t="s">
        <v>63</v>
      </c>
      <c r="Y15" s="1005" t="s">
        <v>71</v>
      </c>
      <c r="Z15" s="1006" t="str">
        <f t="shared" ref="Z15:Z21" si="2">IF(AND(X15="Preventivo",Y15="Automático"),"50%",IF(AND(X15="Preventivo",Y15="Manual"),"40%",IF(AND(X15="Detectivo",Y15="Automático"),"40%",IF(AND(X15="Detectivo",Y15="Manual"),"30%",IF(AND(X15="Correctivo",Y15="Automático"),"35%",IF(AND(X15="Correctivo",Y15="Manual"),"25%",""))))))</f>
        <v>40%</v>
      </c>
      <c r="AA15" s="1005" t="s">
        <v>74</v>
      </c>
      <c r="AB15" s="1005" t="s">
        <v>79</v>
      </c>
      <c r="AC15" s="1005" t="s">
        <v>83</v>
      </c>
      <c r="AD15" s="1007"/>
      <c r="AE15" s="1008">
        <f>IFERROR(IF(W16="Probabilidad",(O15-(+O15*Z16)),IF(W15="Impacto",O15,"")),"")</f>
        <v>0.24</v>
      </c>
      <c r="AF15" s="585" t="str">
        <f t="shared" ref="AF15:AF16" si="3">IFERROR(IF(AE15="","",IF(AE15&lt;=0.2,"MUY BAJA",IF(AE15&lt;=0.4,"BAJA",IF(AE15&lt;=0.6,"MEDIA",IF(AE15&lt;=0.8,"ALTA","MUY ALTA"))))),"")</f>
        <v>BAJA</v>
      </c>
      <c r="AG15" s="583">
        <f t="shared" ref="AG15:AG22" si="4">+AE15</f>
        <v>0.24</v>
      </c>
      <c r="AH15" s="585" t="str">
        <f t="shared" ref="AH15:AH19" si="5">R15</f>
        <v>MENOR</v>
      </c>
      <c r="AI15" s="583">
        <f t="shared" ref="AI15:AI21" si="6">IFERROR(IF(W15="Impacto",(S15-(+S15*Z15)),IF(W15="Probabilidad",S15,"")),"")</f>
        <v>0.4</v>
      </c>
      <c r="AJ15" s="585" t="str">
        <f t="shared" ref="AJ15:AJ16" si="7">IFERROR(IF(OR(AND(AF15="MUY BAJA",AH15="LEVE"),AND(AF15="MUY BAJA",AH15="MENOR"),AND(AF15="BAJA",AH15="LEVE")),"BAJO",IF(OR(AND(AF15="MUY BAJA",AH15="MODERADO"),AND(AF15="BAJA",AH15="MENOR"),AND(AF15="BAJA",AH15="MODERADO"),AND(AF15="MEDIA",AH15="LEVE"),AND(AF15="MEDIA",AH15="MENOR"),AND(AF15="MEDIA",AH15="MODERADO"),AND(AF15="ALTA",AH15="LEVE"),AND(AF15="ALTA",AH15="MENOR")),"MODERADO",IF(OR(AND(AF15="MUY BAJA",AH15="MAYOR"),AND(AF15="BAJA",AH15="MAYOR"),AND(AF15="MEDIA",AH15="MAYOR"),AND(AF15="ALTA",AH15="MODERADO"),AND(AF15="ALTA",AH15="MAYOR"),AND(AF15="MUY ALTA",AH15="LEVE"),AND(AF15="MUY ALTA",AH15="MENOR"),AND(AF15="MUY ALTA",AH15="MODERADO"),AND(AF15="MUY ALTA",AH15="MAYOR")),"ALTO",IF(OR(AND(AF15="MUY BAJA",AH15="CATASTRÓFICO"),AND(AF15="BAJA",AH15="CATASTRÓFICO"),AND(AF15="MEDIA",AH15="CATASTRÓFICO"),AND(AF15="ALTA",AH15="CATASTRÓFICO"),AND(AF15="MUY ALTA",AH15="CATASTRÓFICO")),"EXTREMO","")))),"")</f>
        <v>MODERADO</v>
      </c>
      <c r="AK15" s="1207" t="str">
        <f>AJ17</f>
        <v>BAJO</v>
      </c>
      <c r="AL15" s="1120" t="s">
        <v>260</v>
      </c>
      <c r="AM15" s="1172"/>
      <c r="AN15" s="1241" t="s">
        <v>989</v>
      </c>
      <c r="AO15" s="1214" t="s">
        <v>932</v>
      </c>
      <c r="AP15" s="1245"/>
      <c r="AQ15" s="1143" t="s">
        <v>266</v>
      </c>
      <c r="AR15" s="1212" t="s">
        <v>1017</v>
      </c>
      <c r="AS15" s="1009"/>
      <c r="AT15" s="1009"/>
      <c r="AU15" s="1009"/>
      <c r="AV15" s="1009"/>
      <c r="AW15" s="1009"/>
      <c r="AX15" s="1009"/>
      <c r="AY15" s="1009"/>
      <c r="AZ15" s="1009"/>
      <c r="BA15" s="1009"/>
      <c r="BB15" s="1009"/>
      <c r="BC15" s="1009"/>
      <c r="BD15" s="1009"/>
      <c r="BE15" s="1009"/>
      <c r="BF15" s="1009"/>
      <c r="BG15" s="1009"/>
      <c r="BH15" s="1009"/>
      <c r="BI15" s="1009"/>
      <c r="BJ15" s="1009"/>
      <c r="BK15" s="1009"/>
    </row>
    <row r="16" spans="2:63" s="1010" customFormat="1" ht="153.75" customHeight="1" x14ac:dyDescent="0.2">
      <c r="B16" s="1144"/>
      <c r="C16" s="1147"/>
      <c r="D16" s="1139"/>
      <c r="E16" s="1139"/>
      <c r="F16" s="1119"/>
      <c r="G16" s="1139"/>
      <c r="H16" s="996"/>
      <c r="I16" s="997"/>
      <c r="J16" s="1141"/>
      <c r="K16" s="1141"/>
      <c r="L16" s="1119"/>
      <c r="M16" s="998">
        <v>10</v>
      </c>
      <c r="N16" s="585" t="str">
        <f t="shared" si="0"/>
        <v>BAJA</v>
      </c>
      <c r="O16" s="603">
        <f t="shared" ref="O16:O19" si="8">IF(N16="","",IF(N16="Muy Baja",0.2,IF(N16="Baja",0.4,IF(N16="Media",0.6,IF(N16="Alta",0.8,IF(N16="Muy Alta",1,))))))</f>
        <v>0.4</v>
      </c>
      <c r="P16" s="999" t="s">
        <v>199</v>
      </c>
      <c r="Q16" s="1000">
        <v>0.4</v>
      </c>
      <c r="R16" s="1001" t="str">
        <f>IF(Q16=0.2,"LEVE",IF(Q16=0.4,"MENOR",IF(Q16=0.6,"MODERADO",IF(Q16=0.8,"MAYOR",IF(Q16=1,"CATASTROFICO","")))))</f>
        <v>MENOR</v>
      </c>
      <c r="S16" s="1002">
        <f>IF(R16="","",IF(R16="LEVE",0.2,IF(R16="MENOR",0.4,IF(R16="MODERADO",0.6,IF(R16="MAYOR",0.8,IF(R16="CATASTRÓFICO",1,))))))</f>
        <v>0.4</v>
      </c>
      <c r="T16" s="1003" t="str">
        <f t="shared" ref="T16:T18" si="9">IF(OR(AND(N16="MUY BAJA",R16="LEVE"),AND(N16= "BAJA",R16="MENOR"),AND(N16="BAJA",R16="LEVE")),"BAJO",IF(OR(AND(N16="MUY BAJA",R16="MODERADO"),AND(N16="BAJA",R16="MENOR"),AND(N16="BAJA",R16="MODERADO"),AND(N16="MEDIA",R16="LEVE"),AND(N16="MEDIA",R16="MENOR"),AND(N16="MEDIA",R16="MODERADO"),AND(N16="ALTA",R16="LEVE"),AND(N16="ALTA",R16="MENOR")),"MODERADO",IF(OR(AND(N16="MUY BAJA",R16="MAYOR"),AND(N16="BAJA",R16="MAYOR"),AND(N16="MEDIA",R16="MAYOR"),AND(N16="ALTA",R16="MODERADO"),AND(N16="ALTA",R16="MAYOR"),AND(N16="MUY ALTA",R16="LEVE"),AND(N16="MUY ALTA",R16="MENOR"),AND(N16="MUY ALTA",R16="MODERADO"),AND(N16="MUY ALTA",R16="MAYOR")),"ALTO",IF(OR(AND(N16="MUY BAJA",R16="CATASTRÓFICO"),AND(N16="BAJA",R16="CATASTRÓFICO"),AND(N16="MEDIA",R16="CATASTRÓFICO"),AND(N16="ALTA",R16="CATASTRÓFICO"),AND(N16="MUY ALTA",R16="CATASTRÓFICO")),"EXTREMO",""))))</f>
        <v>BAJO</v>
      </c>
      <c r="U16" s="67">
        <v>2</v>
      </c>
      <c r="V16" s="1004" t="s">
        <v>994</v>
      </c>
      <c r="W16" s="67" t="str">
        <f t="shared" si="1"/>
        <v>Probabilidad</v>
      </c>
      <c r="X16" s="1005" t="s">
        <v>63</v>
      </c>
      <c r="Y16" s="1005" t="s">
        <v>71</v>
      </c>
      <c r="Z16" s="1006" t="str">
        <f t="shared" si="2"/>
        <v>40%</v>
      </c>
      <c r="AA16" s="1005" t="s">
        <v>74</v>
      </c>
      <c r="AB16" s="1005" t="s">
        <v>79</v>
      </c>
      <c r="AC16" s="1005" t="s">
        <v>83</v>
      </c>
      <c r="AD16" s="1007">
        <f t="shared" ref="AD16:AD17" si="10">IF(ISBLANK(V16),0,Z16*AE15)</f>
        <v>9.6000000000000002E-2</v>
      </c>
      <c r="AE16" s="1007">
        <f t="shared" ref="AE16:AE17" si="11">AE15-AD16</f>
        <v>0.14399999999999999</v>
      </c>
      <c r="AF16" s="585" t="str">
        <f t="shared" si="3"/>
        <v>MUY BAJA</v>
      </c>
      <c r="AG16" s="583">
        <f t="shared" si="4"/>
        <v>0.14399999999999999</v>
      </c>
      <c r="AH16" s="585" t="str">
        <f t="shared" si="5"/>
        <v>MENOR</v>
      </c>
      <c r="AI16" s="583">
        <f t="shared" si="6"/>
        <v>0.4</v>
      </c>
      <c r="AJ16" s="585" t="str">
        <f t="shared" si="7"/>
        <v>BAJO</v>
      </c>
      <c r="AK16" s="1208"/>
      <c r="AL16" s="1122"/>
      <c r="AM16" s="1173"/>
      <c r="AN16" s="1242"/>
      <c r="AO16" s="1244"/>
      <c r="AP16" s="1246"/>
      <c r="AQ16" s="1144"/>
      <c r="AR16" s="1222"/>
      <c r="AS16" s="1009"/>
      <c r="AT16" s="1009"/>
      <c r="AU16" s="1009"/>
      <c r="AV16" s="1009"/>
      <c r="AW16" s="1009"/>
      <c r="AX16" s="1009"/>
      <c r="AY16" s="1009"/>
      <c r="AZ16" s="1009"/>
      <c r="BA16" s="1009"/>
      <c r="BB16" s="1009"/>
      <c r="BC16" s="1009"/>
      <c r="BD16" s="1009"/>
      <c r="BE16" s="1009"/>
      <c r="BF16" s="1009"/>
      <c r="BG16" s="1009"/>
      <c r="BH16" s="1009"/>
      <c r="BI16" s="1009"/>
      <c r="BJ16" s="1009"/>
      <c r="BK16" s="1009"/>
    </row>
    <row r="17" spans="2:63" s="1012" customFormat="1" ht="216.75" customHeight="1" x14ac:dyDescent="0.2">
      <c r="B17" s="1145"/>
      <c r="C17" s="1148"/>
      <c r="D17" s="1140"/>
      <c r="E17" s="1140"/>
      <c r="F17" s="1142"/>
      <c r="G17" s="1140"/>
      <c r="H17" s="996"/>
      <c r="I17" s="997"/>
      <c r="J17" s="1117"/>
      <c r="K17" s="1117"/>
      <c r="L17" s="1142"/>
      <c r="M17" s="998">
        <v>10</v>
      </c>
      <c r="N17" s="585" t="str">
        <f t="shared" si="0"/>
        <v>BAJA</v>
      </c>
      <c r="O17" s="603">
        <f t="shared" si="8"/>
        <v>0.4</v>
      </c>
      <c r="P17" s="999" t="s">
        <v>199</v>
      </c>
      <c r="Q17" s="1000">
        <v>0.4</v>
      </c>
      <c r="R17" s="1001" t="str">
        <f>IF(Q17=0.2,"LEVE",IF(Q17=0.4,"MENOR",IF(Q17=0.6,"MODERADO",IF(Q17=0.8,"MAYOR",IF(Q17=1,"CATASTROFICO","")))))</f>
        <v>MENOR</v>
      </c>
      <c r="S17" s="1002">
        <f>IF(R17="","",IF(R17="LEVE",0.2,IF(R17="MENOR",0.4,IF(R17="MODERADO",0.6,IF(R17="MAYOR",0.8,IF(R17="CATASTRÓFICO",1,))))))</f>
        <v>0.4</v>
      </c>
      <c r="T17" s="1003" t="str">
        <f t="shared" si="9"/>
        <v>BAJO</v>
      </c>
      <c r="U17" s="67">
        <v>3</v>
      </c>
      <c r="V17" s="1011" t="s">
        <v>995</v>
      </c>
      <c r="W17" s="67" t="str">
        <f t="shared" si="1"/>
        <v>Probabilidad</v>
      </c>
      <c r="X17" s="1005" t="s">
        <v>63</v>
      </c>
      <c r="Y17" s="1005" t="s">
        <v>71</v>
      </c>
      <c r="Z17" s="1006" t="str">
        <f t="shared" si="2"/>
        <v>40%</v>
      </c>
      <c r="AA17" s="1005" t="s">
        <v>74</v>
      </c>
      <c r="AB17" s="1005" t="s">
        <v>79</v>
      </c>
      <c r="AC17" s="1005" t="s">
        <v>83</v>
      </c>
      <c r="AD17" s="1007">
        <f t="shared" si="10"/>
        <v>5.7599999999999998E-2</v>
      </c>
      <c r="AE17" s="1007">
        <f t="shared" si="11"/>
        <v>8.6399999999999991E-2</v>
      </c>
      <c r="AF17" s="585" t="str">
        <f t="shared" ref="AF17" si="12">IFERROR(IF(AE17="","",IF(AE17&lt;=0.2,"MUY BAJA",IF(AE17&lt;=0.4,"BAJA",IF(AE17&lt;=0.6,"MEDIA",IF(AE17&lt;=0.8,"ALTA","MUY ALTA"))))),"")</f>
        <v>MUY BAJA</v>
      </c>
      <c r="AG17" s="583">
        <f t="shared" ref="AG17" si="13">+AE17</f>
        <v>8.6399999999999991E-2</v>
      </c>
      <c r="AH17" s="585" t="str">
        <f t="shared" si="5"/>
        <v>MENOR</v>
      </c>
      <c r="AI17" s="583">
        <f t="shared" ref="AI17" si="14">IFERROR(IF(W17="Impacto",(S17-(+S17*Z17)),IF(W17="Probabilidad",S17,"")),"")</f>
        <v>0.4</v>
      </c>
      <c r="AJ17" s="585" t="str">
        <f t="shared" ref="AJ17" si="15">IFERROR(IF(OR(AND(AF17="MUY BAJA",AH17="LEVE"),AND(AF17="MUY BAJA",AH17="MENOR"),AND(AF17="BAJA",AH17="LEVE")),"BAJO",IF(OR(AND(AF17="MUY BAJA",AH17="MODERADO"),AND(AF17="BAJA",AH17="MENOR"),AND(AF17="BAJA",AH17="MODERADO"),AND(AF17="MEDIA",AH17="LEVE"),AND(AF17="MEDIA",AH17="MENOR"),AND(AF17="MEDIA",AH17="MODERADO"),AND(AF17="ALTA",AH17="LEVE"),AND(AF17="ALTA",AH17="MENOR")),"MODERADO",IF(OR(AND(AF17="MUY BAJA",AH17="MAYOR"),AND(AF17="BAJA",AH17="MAYOR"),AND(AF17="MEDIA",AH17="MAYOR"),AND(AF17="ALTA",AH17="MODERADO"),AND(AF17="ALTA",AH17="MAYOR"),AND(AF17="MUY ALTA",AH17="LEVE"),AND(AF17="MUY ALTA",AH17="MENOR"),AND(AF17="MUY ALTA",AH17="MODERADO"),AND(AF17="MUY ALTA",AH17="MAYOR")),"ALTO",IF(OR(AND(AF17="MUY BAJA",AH17="CATASTRÓFICO"),AND(AF17="BAJA",AH17="CATASTRÓFICO"),AND(AF17="MEDIA",AH17="CATASTRÓFICO"),AND(AF17="ALTA",AH17="CATASTRÓFICO"),AND(AF17="MUY ALTA",AH17="CATASTRÓFICO")),"EXTREMO","")))),"")</f>
        <v>BAJO</v>
      </c>
      <c r="AK17" s="1209"/>
      <c r="AL17" s="1121"/>
      <c r="AM17" s="1174"/>
      <c r="AN17" s="1243"/>
      <c r="AO17" s="1215"/>
      <c r="AP17" s="1247"/>
      <c r="AQ17" s="1145"/>
      <c r="AR17" s="1223"/>
      <c r="AS17" s="1009"/>
      <c r="AT17" s="1009"/>
      <c r="AU17" s="1009"/>
      <c r="AV17" s="1009"/>
      <c r="AW17" s="1009"/>
      <c r="AX17" s="1009"/>
      <c r="AY17" s="1009"/>
      <c r="AZ17" s="1009"/>
      <c r="BA17" s="1009"/>
      <c r="BB17" s="1009"/>
      <c r="BC17" s="1009"/>
      <c r="BD17" s="1009"/>
      <c r="BE17" s="1009"/>
      <c r="BF17" s="1009"/>
      <c r="BG17" s="1009"/>
      <c r="BH17" s="1009"/>
      <c r="BI17" s="1009"/>
      <c r="BJ17" s="1009"/>
      <c r="BK17" s="1009"/>
    </row>
    <row r="18" spans="2:63" s="1010" customFormat="1" ht="237" customHeight="1" x14ac:dyDescent="0.2">
      <c r="B18" s="1143">
        <v>2</v>
      </c>
      <c r="C18" s="1138" t="s">
        <v>996</v>
      </c>
      <c r="D18" s="1138" t="s">
        <v>998</v>
      </c>
      <c r="E18" s="1138" t="s">
        <v>997</v>
      </c>
      <c r="F18" s="1118" t="s">
        <v>90</v>
      </c>
      <c r="G18" s="1138" t="s">
        <v>1018</v>
      </c>
      <c r="H18" s="996"/>
      <c r="I18" s="996"/>
      <c r="J18" s="1116" t="s">
        <v>151</v>
      </c>
      <c r="K18" s="1116" t="s">
        <v>291</v>
      </c>
      <c r="L18" s="1118" t="s">
        <v>158</v>
      </c>
      <c r="M18" s="998">
        <v>30</v>
      </c>
      <c r="N18" s="585" t="str">
        <f t="shared" si="0"/>
        <v>MEDIA</v>
      </c>
      <c r="O18" s="603">
        <f t="shared" si="8"/>
        <v>0.6</v>
      </c>
      <c r="P18" s="1014" t="s">
        <v>193</v>
      </c>
      <c r="Q18" s="1000">
        <v>0.4</v>
      </c>
      <c r="R18" s="1013" t="str">
        <f t="shared" ref="R18:R23" si="16">IF(Q18=0.2,"LEVE",IF(Q18=0.4,"MENOR",IF(Q18=0.6,"MODERADO",IF(Q18=0.8,"MAYOR",IF(Q18=1,"CATASTROFICO","")))))</f>
        <v>MENOR</v>
      </c>
      <c r="S18" s="968">
        <f t="shared" ref="S18:S19" si="17">IF(R18="","",IF(R18="LEVE",0.2,IF(R18="MENOR",0.4,IF(R18="MODERADO",0.6,IF(R18="MAYOR",0.8,IF(R18="CATASTRÓFICO",1,))))))</f>
        <v>0.4</v>
      </c>
      <c r="T18" s="597" t="str">
        <f t="shared" si="9"/>
        <v>MODERADO</v>
      </c>
      <c r="U18" s="67">
        <v>1</v>
      </c>
      <c r="V18" s="1004" t="s">
        <v>999</v>
      </c>
      <c r="W18" s="67" t="str">
        <f t="shared" si="1"/>
        <v>Probabilidad</v>
      </c>
      <c r="X18" s="1005" t="s">
        <v>65</v>
      </c>
      <c r="Y18" s="1005" t="s">
        <v>71</v>
      </c>
      <c r="Z18" s="1006" t="str">
        <f t="shared" si="2"/>
        <v>30%</v>
      </c>
      <c r="AA18" s="1005" t="s">
        <v>74</v>
      </c>
      <c r="AB18" s="1005" t="s">
        <v>79</v>
      </c>
      <c r="AC18" s="1005" t="s">
        <v>83</v>
      </c>
      <c r="AD18" s="1007"/>
      <c r="AE18" s="1008">
        <f>IFERROR(IF(W19="Probabilidad",(O18-(+O18*Z19)),IF(W18="Impacto",O18,"")),"")</f>
        <v>0.36</v>
      </c>
      <c r="AF18" s="585" t="str">
        <f>IFERROR(IF(AE18="","",IF(AE18&lt;=0.2,"MUY BAJA",IF(AE18&lt;=0.4,"BAJA",IF(AE18&lt;=0.6,"MEDIA",IF(AE18&lt;=0.8,"ALTA","MUY ALTA"))))),"")</f>
        <v>BAJA</v>
      </c>
      <c r="AG18" s="583">
        <f t="shared" si="4"/>
        <v>0.36</v>
      </c>
      <c r="AH18" s="585" t="str">
        <f t="shared" si="5"/>
        <v>MENOR</v>
      </c>
      <c r="AI18" s="583">
        <f t="shared" si="6"/>
        <v>0.4</v>
      </c>
      <c r="AJ18" s="585" t="str">
        <f>IFERROR(IF(OR(AND(AF18="MUY BAJA",AH18="LEVE"),AND(AF18="BAJA",AH18="MENOR"),AND(AF18="BAJA",AH18="LEVE")),"BAJO",IF(OR(AND(AF18="MUY BAJA",AH18="MODERADO"),AND(AF18="BAJA",AH18="MENOR"),AND(AF18="BAJA",AH18="MODERADO"),AND(AF18="MEDIA",AH18="LEVE"),AND(AF18="MEDIA",AH18="MENOR"),AND(AF18="MEDIA",AH18="MODERADO"),AND(AF18="ALTA",AH18="LEVE"),AND(AF18="ALTA",AH18="MENOR")),"MODERADO",IF(OR(AND(AF18="MUY BAJA",AH18="MAYOR"),AND(AF18="BAJA",AH18="MAYOR"),AND(AF18="MEDIA",AH18="MAYOR"),AND(AF18="ALTA",AH18="MODERADO"),AND(AF18="ALTA",AH18="MAYOR"),AND(AF18="MUY ALTA",AH18="LEVE"),AND(AF18="MUY ALTA",AH18="MENOR"),AND(AF18="MUY ALTA",AH18="MODERADO"),AND(AF18="MUY ALTA",AH18="MAYOR")),"ALTO",IF(OR(AND(AF18="MUY BAJA",AH18="CATASTRÓFICO"),AND(AF18="BAJA",AH18="CATASTRÓFICO"),AND(AF18="MEDIA",AH18="CATASTRÓFICO"),AND(AF18="ALTA",AH18="CATASTRÓFICO"),AND(AF18="MUY ALTA",AH18="CATASTRÓFICO")),"EXTREMO","")))),"")</f>
        <v>BAJO</v>
      </c>
      <c r="AK18" s="1207" t="str">
        <f>AJ19</f>
        <v>BAJO</v>
      </c>
      <c r="AL18" s="1120" t="s">
        <v>260</v>
      </c>
      <c r="AM18" s="1172"/>
      <c r="AN18" s="1214" t="s">
        <v>989</v>
      </c>
      <c r="AO18" s="1214" t="s">
        <v>932</v>
      </c>
      <c r="AP18" s="1214"/>
      <c r="AQ18" s="1143" t="s">
        <v>266</v>
      </c>
      <c r="AR18" s="1212" t="s">
        <v>1019</v>
      </c>
      <c r="AS18" s="1009"/>
      <c r="AT18" s="1009"/>
      <c r="AU18" s="1009"/>
      <c r="AV18" s="1009"/>
      <c r="AW18" s="1009"/>
      <c r="AX18" s="1009"/>
      <c r="AY18" s="1009"/>
      <c r="AZ18" s="1009"/>
      <c r="BA18" s="1009"/>
      <c r="BB18" s="1009"/>
      <c r="BC18" s="1009"/>
      <c r="BD18" s="1009"/>
      <c r="BE18" s="1009"/>
      <c r="BF18" s="1009"/>
      <c r="BG18" s="1009"/>
      <c r="BH18" s="1009"/>
      <c r="BI18" s="1009"/>
      <c r="BJ18" s="1009"/>
      <c r="BK18" s="1009"/>
    </row>
    <row r="19" spans="2:63" s="1010" customFormat="1" ht="226.5" customHeight="1" x14ac:dyDescent="0.2">
      <c r="B19" s="1144"/>
      <c r="C19" s="1139"/>
      <c r="D19" s="1139"/>
      <c r="E19" s="1139"/>
      <c r="F19" s="1142"/>
      <c r="G19" s="1139"/>
      <c r="H19" s="996"/>
      <c r="I19" s="996"/>
      <c r="J19" s="1117"/>
      <c r="K19" s="1117"/>
      <c r="L19" s="1119"/>
      <c r="M19" s="998">
        <v>30</v>
      </c>
      <c r="N19" s="585" t="str">
        <f t="shared" si="0"/>
        <v>MEDIA</v>
      </c>
      <c r="O19" s="603">
        <f t="shared" si="8"/>
        <v>0.6</v>
      </c>
      <c r="P19" s="1014" t="s">
        <v>193</v>
      </c>
      <c r="Q19" s="1000">
        <v>0.4</v>
      </c>
      <c r="R19" s="1013" t="str">
        <f t="shared" si="16"/>
        <v>MENOR</v>
      </c>
      <c r="S19" s="968">
        <f t="shared" si="17"/>
        <v>0.4</v>
      </c>
      <c r="T19" s="597" t="str">
        <f t="shared" ref="T19" si="18">IF(OR(AND(N19="MUY BAJA",R19="LEVE"),AND(N19="MUY BAJA",R19="MENOR"),AND(N19="BAJA",R19="LEVE")),"BAJO",IF(OR(AND(N19="MUY BAJA",R19="MODERADO"),AND(N19="BAJA",R19="MENOR"),AND(N19="BAJA",R19="MODERADO"),AND(N19="MEDIA",R19="LEVE"),AND(N19="MEDIA",R19="MENOR"),AND(N19="MEDIA",R19="MODERADO"),AND(N19="ALTA",R19="LEVE"),AND(N19="ALTA",R19="MENOR")),"MODERADO",IF(OR(AND(N19="MUY BAJA",R19="MAYOR"),AND(N19="BAJA",R19="MAYOR"),AND(N19="MEDIA",R19="MAYOR"),AND(N19="ALTA",R19="MODERADO"),AND(N19="ALTA",R19="MAYOR"),AND(N19="MUY ALTA",R19="LEVE"),AND(N19="MUY ALTA",R19="MENOR"),AND(N19="MUY ALTA",R19="MODERADO"),AND(N19="MUY ALTA",R19="MAYOR")),"ALTO",IF(OR(AND(N19="MUY BAJA",R19="CATASTRÓFICO"),AND(N19="BAJA",R19="CATASTRÓFICO"),AND(N19="MEDIA",R19="CATASTRÓFICO"),AND(N19="ALTA",R19="CATASTRÓFICO"),AND(N19="MUY ALTA",R19="CATASTRÓFICO")),"EXTREMO",""))))</f>
        <v>MODERADO</v>
      </c>
      <c r="U19" s="67">
        <v>2</v>
      </c>
      <c r="V19" s="1004" t="s">
        <v>1000</v>
      </c>
      <c r="W19" s="67" t="str">
        <f t="shared" si="1"/>
        <v>Probabilidad</v>
      </c>
      <c r="X19" s="582" t="s">
        <v>63</v>
      </c>
      <c r="Y19" s="582" t="s">
        <v>71</v>
      </c>
      <c r="Z19" s="583" t="str">
        <f t="shared" si="2"/>
        <v>40%</v>
      </c>
      <c r="AA19" s="582" t="s">
        <v>74</v>
      </c>
      <c r="AB19" s="582" t="s">
        <v>79</v>
      </c>
      <c r="AC19" s="582" t="s">
        <v>83</v>
      </c>
      <c r="AD19" s="770">
        <f t="shared" ref="AD19" si="19">IF(ISBLANK(V19),0,Z19*AE18)</f>
        <v>0.14399999999999999</v>
      </c>
      <c r="AE19" s="770">
        <f t="shared" ref="AE19" si="20">AE18-AD19</f>
        <v>0.216</v>
      </c>
      <c r="AF19" s="585" t="str">
        <f>IFERROR(IF(AE19="","",IF(AE19&lt;=0.2,"MUY BAJA",IF(AE19&lt;=0.4,"BAJA",IF(AE19&lt;=0.6,"MEDIA",IF(AE19&lt;=0.8,"ALTA","MUY ALTA"))))),"")</f>
        <v>BAJA</v>
      </c>
      <c r="AG19" s="583">
        <f t="shared" si="4"/>
        <v>0.216</v>
      </c>
      <c r="AH19" s="585" t="str">
        <f t="shared" si="5"/>
        <v>MENOR</v>
      </c>
      <c r="AI19" s="583">
        <f t="shared" si="6"/>
        <v>0.4</v>
      </c>
      <c r="AJ19" s="585" t="str">
        <f>IFERROR(IF(OR(AND(AF19="MUY BAJA",AH19="LEVE"),AND(AF19="BAJA",AH19="MENOR"),AND(AF19="BAJA",AH19="LEVE")),"BAJO",IF(OR(AND(AF19="MUY BAJA",AH19="MODERADO"),AND(AF19="BAJA",AH19="MENOR"),AND(AF19="BAJA",AH19="MODERADO"),AND(AF19="MEDIA",AH19="LEVE"),AND(AF19="MEDIA",AH19="MENOR"),AND(AF19="MEDIA",AH19="MODERADO"),AND(AF19="ALTA",AH19="LEVE"),AND(AF19="ALTA",AH19="MENOR")),"MODERADO",IF(OR(AND(AF19="MUY BAJA",AH19="MAYOR"),AND(AF19="BAJA",AH19="MAYOR"),AND(AF19="MEDIA",AH19="MAYOR"),AND(AF19="ALTA",AH19="MODERADO"),AND(AF19="ALTA",AH19="MAYOR"),AND(AF19="MUY ALTA",AH19="LEVE"),AND(AF19="MUY ALTA",AH19="MENOR"),AND(AF19="MUY ALTA",AH19="MODERADO"),AND(AF19="MUY ALTA",AH19="MAYOR")),"ALTO",IF(OR(AND(AF19="MUY BAJA",AH19="CATASTRÓFICO"),AND(AF19="BAJA",AH19="CATASTRÓFICO"),AND(AF19="MEDIA",AH19="CATASTRÓFICO"),AND(AF19="ALTA",AH19="CATASTRÓFICO"),AND(AF19="MUY ALTA",AH19="CATASTRÓFICO")),"EXTREMO","")))),"")</f>
        <v>BAJO</v>
      </c>
      <c r="AK19" s="1209"/>
      <c r="AL19" s="1121"/>
      <c r="AM19" s="1174"/>
      <c r="AN19" s="1215"/>
      <c r="AO19" s="1215"/>
      <c r="AP19" s="1215"/>
      <c r="AQ19" s="1145"/>
      <c r="AR19" s="1213"/>
      <c r="AS19" s="1009"/>
      <c r="AT19" s="1009"/>
      <c r="AU19" s="1009"/>
      <c r="AV19" s="1009"/>
      <c r="AW19" s="1009"/>
      <c r="AX19" s="1009"/>
      <c r="AY19" s="1009"/>
      <c r="AZ19" s="1009"/>
      <c r="BA19" s="1009"/>
      <c r="BB19" s="1009"/>
      <c r="BC19" s="1009"/>
      <c r="BD19" s="1009"/>
      <c r="BE19" s="1009"/>
      <c r="BF19" s="1009"/>
      <c r="BG19" s="1009"/>
      <c r="BH19" s="1009"/>
      <c r="BI19" s="1009"/>
      <c r="BJ19" s="1009"/>
      <c r="BK19" s="1009"/>
    </row>
    <row r="20" spans="2:63" s="1027" customFormat="1" ht="195" customHeight="1" x14ac:dyDescent="0.2">
      <c r="B20" s="579">
        <v>3</v>
      </c>
      <c r="C20" s="954" t="s">
        <v>1001</v>
      </c>
      <c r="D20" s="954" t="s">
        <v>1003</v>
      </c>
      <c r="E20" s="954" t="s">
        <v>1002</v>
      </c>
      <c r="F20" s="1015" t="s">
        <v>92</v>
      </c>
      <c r="G20" s="954" t="s">
        <v>1020</v>
      </c>
      <c r="H20" s="949"/>
      <c r="I20" s="1016"/>
      <c r="J20" s="1015" t="s">
        <v>151</v>
      </c>
      <c r="K20" s="1015" t="s">
        <v>302</v>
      </c>
      <c r="L20" s="1017" t="s">
        <v>158</v>
      </c>
      <c r="M20" s="1018">
        <v>4</v>
      </c>
      <c r="N20" s="585" t="str">
        <f t="shared" si="0"/>
        <v>BAJA</v>
      </c>
      <c r="O20" s="603">
        <f>IF(N20="","",IF(N20="Muy Baja",0.2,IF(N20="Baja",0.4,IF(N20="Media",0.6,IF(N20="Alta",0.8,IF(N20="Muy Alta",1,))))))</f>
        <v>0.4</v>
      </c>
      <c r="P20" s="1014" t="s">
        <v>192</v>
      </c>
      <c r="Q20" s="1000">
        <v>0.6</v>
      </c>
      <c r="R20" s="1013" t="s">
        <v>990</v>
      </c>
      <c r="S20" s="968">
        <f>IF(R20="","",IF(R20="LEVE",0.2,IF(R20="MENOR",0.4,IF(R20="MODERADO",0.6,IF(R20="MAYOR",0.8,IF(R20="CATASTRÓFICO",1,))))))</f>
        <v>0.4</v>
      </c>
      <c r="T20" s="597" t="str">
        <f>IF(OR(AND(N20="MUY BAJA",R20="LEVE"),AND(N20="MUY BAJA",R20="MENOR"),AND(N20="BAJA",R20="LEVE")),"BAJO",IF(OR(AND(N20="MUY BAJA",R20="MODERADO"),AND(N20="BAJA",R20="MENOR"),AND(N20="BAJA",R20="MODERADO"),AND(N20="MEDIA",R20="LEVE"),AND(N20="MEDIA",R20="MENOR"),AND(N20="MEDIA",R20="MODERADO"),AND(N20="ALTA",R20="LEVE"),AND(N20="ALTA",R20="MENOR")),"MODERADO",IF(OR(AND(N20="MUY BAJA",R20="MAYOR"),AND(N20="BAJA",R20="MAYOR"),AND(N20="MEDIA",R20="MAYOR"),AND(N20="ALTA",R20="MODERADO"),AND(N20="ALTA",R20="MAYOR"),AND(N20="MUY ALTA",R20="LEVE"),AND(N20="MUY ALTA",R20="MENOR"),AND(N20="MUY ALTA",R20="MODERADO"),AND(N20="MUY ALTA",R20="MAYOR")),"ALTO",IF(OR(AND(N20="MUY BAJA",R20="CATASTRÓFICO"),AND(N20="BAJA",R20="CATASTRÓFICO"),AND(N20="MEDIA",R20="CATASTRÓFICO"),AND(N20="ALTA",R20="CATASTRÓFICO"),AND(N20="MUY ALTA",R20="CATASTRÓFICO")),"EXTREMO",""))))</f>
        <v>MODERADO</v>
      </c>
      <c r="U20" s="67">
        <v>1</v>
      </c>
      <c r="V20" s="954" t="s">
        <v>1007</v>
      </c>
      <c r="W20" s="67" t="str">
        <f t="shared" si="1"/>
        <v>Probabilidad</v>
      </c>
      <c r="X20" s="1019" t="s">
        <v>65</v>
      </c>
      <c r="Y20" s="1019" t="s">
        <v>71</v>
      </c>
      <c r="Z20" s="1020" t="str">
        <f t="shared" si="2"/>
        <v>30%</v>
      </c>
      <c r="AA20" s="1019" t="s">
        <v>74</v>
      </c>
      <c r="AB20" s="1019" t="s">
        <v>79</v>
      </c>
      <c r="AC20" s="1019" t="s">
        <v>83</v>
      </c>
      <c r="AD20" s="1021"/>
      <c r="AE20" s="1022">
        <f>IFERROR(IF(W20="Probabilidad",(O20-(+O20*Z20)),IF(W20="Impacto",O20,"")),"")</f>
        <v>0.28000000000000003</v>
      </c>
      <c r="AF20" s="1023" t="str">
        <f>IFERROR(IF(AE20="","",IF(AE20&lt;=0.2,"MUY BAJA",IF(AE20&lt;=0.4,"BAJA",IF(AE20&lt;=0.6,"MEDIA",IF(AE20&lt;=0.8,"ALTA","MUY ALTA"))))),"")</f>
        <v>BAJA</v>
      </c>
      <c r="AG20" s="583">
        <f t="shared" si="4"/>
        <v>0.28000000000000003</v>
      </c>
      <c r="AH20" s="585" t="str">
        <f t="shared" ref="AH20" si="21">R20</f>
        <v>MENOR</v>
      </c>
      <c r="AI20" s="583">
        <f t="shared" ref="AI20" si="22">IFERROR(IF(W20="Impacto",(S20-(+S20*Z20)),IF(W20="Probabilidad",S20,"")),"")</f>
        <v>0.4</v>
      </c>
      <c r="AJ20" s="585" t="s">
        <v>385</v>
      </c>
      <c r="AK20" s="585" t="str">
        <f>AJ20</f>
        <v>BAJO</v>
      </c>
      <c r="AL20" s="598" t="s">
        <v>260</v>
      </c>
      <c r="AM20" s="954"/>
      <c r="AN20" s="1024" t="s">
        <v>989</v>
      </c>
      <c r="AO20" s="1024" t="s">
        <v>932</v>
      </c>
      <c r="AP20" s="954"/>
      <c r="AQ20" s="67" t="s">
        <v>266</v>
      </c>
      <c r="AR20" s="1025" t="s">
        <v>1021</v>
      </c>
      <c r="AS20" s="1026"/>
      <c r="AT20" s="1026"/>
      <c r="AU20" s="1026"/>
      <c r="AV20" s="1026"/>
      <c r="AW20" s="1026"/>
      <c r="AX20" s="1026"/>
      <c r="AY20" s="1026"/>
      <c r="AZ20" s="1026"/>
      <c r="BA20" s="1026"/>
      <c r="BB20" s="1026"/>
      <c r="BC20" s="1026"/>
      <c r="BD20" s="1026"/>
      <c r="BE20" s="1026"/>
      <c r="BF20" s="1026"/>
      <c r="BG20" s="1026"/>
      <c r="BH20" s="1026"/>
      <c r="BI20" s="1026"/>
      <c r="BJ20" s="1026"/>
      <c r="BK20" s="1026"/>
    </row>
    <row r="21" spans="2:63" s="600" customFormat="1" ht="176.25" customHeight="1" x14ac:dyDescent="0.3">
      <c r="B21" s="579">
        <v>4</v>
      </c>
      <c r="C21" s="954" t="s">
        <v>1004</v>
      </c>
      <c r="D21" s="954" t="s">
        <v>1006</v>
      </c>
      <c r="E21" s="954" t="s">
        <v>1005</v>
      </c>
      <c r="F21" s="1028" t="s">
        <v>151</v>
      </c>
      <c r="G21" s="954" t="s">
        <v>1022</v>
      </c>
      <c r="H21" s="1029"/>
      <c r="I21" s="1030"/>
      <c r="J21" s="1031" t="s">
        <v>151</v>
      </c>
      <c r="K21" s="1031" t="s">
        <v>291</v>
      </c>
      <c r="L21" s="1017" t="s">
        <v>158</v>
      </c>
      <c r="M21" s="67">
        <v>100</v>
      </c>
      <c r="N21" s="585" t="str">
        <f t="shared" si="0"/>
        <v>MEDIA</v>
      </c>
      <c r="O21" s="968">
        <f t="shared" ref="O21:O22" si="23">IF(N21="","",IF(N21="Muy Baja",0.2,IF(N21="Baja",0.4,IF(N21="Media",0.6,IF(N21="Alta",0.8,IF(N21="Muy Alta",1,))))))</f>
        <v>0.6</v>
      </c>
      <c r="P21" s="1014" t="s">
        <v>193</v>
      </c>
      <c r="Q21" s="1000">
        <v>0.4</v>
      </c>
      <c r="R21" s="1032" t="str">
        <f t="shared" si="16"/>
        <v>MENOR</v>
      </c>
      <c r="S21" s="968">
        <v>0.4</v>
      </c>
      <c r="T21" s="597" t="s">
        <v>385</v>
      </c>
      <c r="U21" s="67">
        <v>1</v>
      </c>
      <c r="V21" s="1004" t="s">
        <v>1008</v>
      </c>
      <c r="W21" s="67" t="str">
        <f t="shared" si="1"/>
        <v>Probabilidad</v>
      </c>
      <c r="X21" s="1005" t="s">
        <v>63</v>
      </c>
      <c r="Y21" s="1005" t="s">
        <v>71</v>
      </c>
      <c r="Z21" s="1006" t="str">
        <f t="shared" si="2"/>
        <v>40%</v>
      </c>
      <c r="AA21" s="1005" t="s">
        <v>74</v>
      </c>
      <c r="AB21" s="1005" t="s">
        <v>79</v>
      </c>
      <c r="AC21" s="1005" t="s">
        <v>83</v>
      </c>
      <c r="AD21" s="1033"/>
      <c r="AE21" s="1034">
        <f t="shared" ref="AE21:AE22" si="24">IFERROR(IF(W21="Probabilidad",(O21-(+O21*Z21)),IF(W21="Impacto",O21,"")),"")</f>
        <v>0.36</v>
      </c>
      <c r="AF21" s="598" t="str">
        <f t="shared" ref="AF21:AF23" si="25">IFERROR(IF(AE21="","",IF(AE21&lt;=0.2,"MUY BAJA",IF(AE21&lt;=0.4,"BAJA",IF(AE21&lt;=0.6,"MEDIA",IF(AE21&lt;=0.8,"ALTA","MUY ALTA"))))),"")</f>
        <v>BAJA</v>
      </c>
      <c r="AG21" s="583">
        <f t="shared" si="4"/>
        <v>0.36</v>
      </c>
      <c r="AH21" s="598" t="str">
        <f t="shared" ref="AH21:AH22" si="26">R21</f>
        <v>MENOR</v>
      </c>
      <c r="AI21" s="583">
        <f t="shared" si="6"/>
        <v>0.4</v>
      </c>
      <c r="AJ21" s="597" t="s">
        <v>385</v>
      </c>
      <c r="AK21" s="597" t="str">
        <f>AJ21</f>
        <v>BAJO</v>
      </c>
      <c r="AL21" s="598" t="s">
        <v>260</v>
      </c>
      <c r="AM21" s="1030"/>
      <c r="AN21" s="1024" t="s">
        <v>989</v>
      </c>
      <c r="AO21" s="1024" t="s">
        <v>933</v>
      </c>
      <c r="AP21" s="1035"/>
      <c r="AQ21" s="67" t="s">
        <v>266</v>
      </c>
      <c r="AR21" s="1036" t="s">
        <v>1023</v>
      </c>
      <c r="AS21" s="570"/>
      <c r="AT21" s="570"/>
      <c r="AU21" s="570"/>
      <c r="AV21" s="570"/>
      <c r="AW21" s="570"/>
      <c r="AX21" s="570"/>
      <c r="AY21" s="570"/>
      <c r="AZ21" s="570"/>
      <c r="BA21" s="570"/>
      <c r="BB21" s="570"/>
      <c r="BC21" s="570"/>
      <c r="BD21" s="570"/>
      <c r="BE21" s="570"/>
      <c r="BF21" s="570"/>
      <c r="BG21" s="570"/>
      <c r="BH21" s="570"/>
      <c r="BI21" s="570"/>
      <c r="BJ21" s="570"/>
      <c r="BK21" s="570"/>
    </row>
    <row r="22" spans="2:63" s="1027" customFormat="1" ht="182.25" customHeight="1" x14ac:dyDescent="0.2">
      <c r="B22" s="1220">
        <v>5</v>
      </c>
      <c r="C22" s="1216" t="s">
        <v>1011</v>
      </c>
      <c r="D22" s="1224" t="s">
        <v>1014</v>
      </c>
      <c r="E22" s="1224" t="s">
        <v>1013</v>
      </c>
      <c r="F22" s="1118" t="s">
        <v>151</v>
      </c>
      <c r="G22" s="1224" t="s">
        <v>1024</v>
      </c>
      <c r="H22" s="1216"/>
      <c r="I22" s="1216"/>
      <c r="J22" s="1118" t="s">
        <v>151</v>
      </c>
      <c r="K22" s="1118" t="s">
        <v>291</v>
      </c>
      <c r="L22" s="1118" t="s">
        <v>161</v>
      </c>
      <c r="M22" s="1039">
        <v>164</v>
      </c>
      <c r="N22" s="1023" t="str">
        <f t="shared" si="0"/>
        <v>MEDIA</v>
      </c>
      <c r="O22" s="953">
        <f t="shared" si="23"/>
        <v>0.6</v>
      </c>
      <c r="P22" s="1014" t="s">
        <v>206</v>
      </c>
      <c r="Q22" s="1040">
        <v>0.4</v>
      </c>
      <c r="R22" s="1041" t="str">
        <f t="shared" si="16"/>
        <v>MENOR</v>
      </c>
      <c r="S22" s="953">
        <f t="shared" ref="S22:S23" si="27">IF(R22="","",IF(R22="Leve",0.2,IF(R22="Menor",0.4,IF(R22="Moderado",0.6,IF(R22="Mayor",0.8,IF(R22="Catastrófico",1,))))))</f>
        <v>0.4</v>
      </c>
      <c r="T22" s="1042" t="str">
        <f t="shared" ref="T22:T23" si="28">IF(OR(AND(N22="MUY BAJA",R22="LEVE"),AND(N22="MUY BAJA",R22="MENOR"),AND(N22="BAJA",R22="LEVE")),"BAJO",IF(OR(AND(N22="MUY BAJA",R22="MODERADO"),AND(N22="BAJA",R22="MENOR"),AND(N22="BAJA",R22="MODERADO"),AND(N22="MEDIA",R22="LEVE"),AND(N22="MEDIA",R22="MENOR"),AND(N22="MEDIA",R22="MODERADO"),AND(N22="ALTA",R22="LEVE"),AND(N22="ALTA",R22="MENOR")),"MODERADO",IF(OR(AND(N22="MUY BAJA",R22="MAYOR"),AND(N22="BAJA",R22="MAYOR"),AND(N22="MEDIA",R22="MAYOR"),AND(N22="ALTA",R22="MODERADO"),AND(N22="ALTA",R22="MAYOR"),AND(N22="MUY ALTA",R22="LEVE"),AND(N22="MUY ALTA",R22="MENOR"),AND(N22="MUY ALTA",R22="MODERADO"),AND(N22="MUY ALTA",R22="MAYOR")),"ALTO",IF(OR(AND(N22="MUY BAJA",R22="CATASTRÓFICO"),AND(N22="BAJA",R22="CATASTRÓFICO"),AND(N22="MEDIA",R22="CATASTRÓFICO"),AND(N22="ALTA",R22="CATASTRÓFICO"),AND(N22="MUY ALTA",R22="CATASTRÓFICO")),"EXTREMO",""))))</f>
        <v>MODERADO</v>
      </c>
      <c r="U22" s="1039">
        <v>1</v>
      </c>
      <c r="V22" s="954" t="s">
        <v>1231</v>
      </c>
      <c r="W22" s="1039" t="str">
        <f>IF(OR(X22="Preventivo",X22="Detectivo"),"Probabilidad",IF(X22="Correctivo","Impacto",""))</f>
        <v>Probabilidad</v>
      </c>
      <c r="X22" s="1019" t="s">
        <v>63</v>
      </c>
      <c r="Y22" s="1019" t="s">
        <v>71</v>
      </c>
      <c r="Z22" s="1020" t="str">
        <f>IF(AND(X22="Preventivo",Y22="Automático"),"50%",IF(AND(X22="Preventivo",Y22="Manual"),"40%",IF(AND(X22="Detectivo",Y22="Automático"),"40%",IF(AND(X22="Detectivo",Y22="Manual"),"30%",IF(AND(X22="Correctivo",Y22="Automático"),"35%",IF(AND(X22="Correctivo",Y22="Manual"),"25%",""))))))</f>
        <v>40%</v>
      </c>
      <c r="AA22" s="1019" t="s">
        <v>74</v>
      </c>
      <c r="AB22" s="1019" t="s">
        <v>79</v>
      </c>
      <c r="AC22" s="1019" t="s">
        <v>83</v>
      </c>
      <c r="AD22" s="1019"/>
      <c r="AE22" s="1022">
        <f t="shared" si="24"/>
        <v>0.36</v>
      </c>
      <c r="AF22" s="1023" t="str">
        <f t="shared" si="25"/>
        <v>BAJA</v>
      </c>
      <c r="AG22" s="1020">
        <f t="shared" si="4"/>
        <v>0.36</v>
      </c>
      <c r="AH22" s="1023" t="str">
        <f t="shared" si="26"/>
        <v>MENOR</v>
      </c>
      <c r="AI22" s="1020">
        <v>0.4</v>
      </c>
      <c r="AJ22" s="1042" t="s">
        <v>385</v>
      </c>
      <c r="AK22" s="1210" t="str">
        <f>AJ23</f>
        <v>BAJO</v>
      </c>
      <c r="AL22" s="1216" t="s">
        <v>260</v>
      </c>
      <c r="AM22" s="1216"/>
      <c r="AN22" s="1218"/>
      <c r="AO22" s="1218"/>
      <c r="AP22" s="1216"/>
      <c r="AQ22" s="1220" t="s">
        <v>267</v>
      </c>
      <c r="AR22" s="1212" t="s">
        <v>1025</v>
      </c>
      <c r="AS22" s="1026"/>
      <c r="AT22" s="1026"/>
      <c r="AU22" s="1026"/>
      <c r="AV22" s="1026"/>
      <c r="AW22" s="1026"/>
      <c r="AX22" s="1026"/>
      <c r="AY22" s="1026"/>
      <c r="AZ22" s="1026"/>
      <c r="BA22" s="1026"/>
      <c r="BB22" s="1026"/>
      <c r="BC22" s="1026"/>
      <c r="BD22" s="1026"/>
      <c r="BE22" s="1026"/>
      <c r="BF22" s="1026"/>
      <c r="BG22" s="1026"/>
      <c r="BH22" s="1026"/>
      <c r="BI22" s="1026"/>
      <c r="BJ22" s="1026"/>
      <c r="BK22" s="1026"/>
    </row>
    <row r="23" spans="2:63" s="1027" customFormat="1" ht="145.5" customHeight="1" x14ac:dyDescent="0.2">
      <c r="B23" s="1221"/>
      <c r="C23" s="1217"/>
      <c r="D23" s="1225"/>
      <c r="E23" s="1225"/>
      <c r="F23" s="1142"/>
      <c r="G23" s="1225"/>
      <c r="H23" s="1217"/>
      <c r="I23" s="1217"/>
      <c r="J23" s="1142"/>
      <c r="K23" s="1142"/>
      <c r="L23" s="1142"/>
      <c r="M23" s="1039">
        <v>164</v>
      </c>
      <c r="N23" s="1023" t="str">
        <f t="shared" ref="N23" si="29">IF(M23&lt;=0,"",IF(M23&lt;=2,"MUY BAJA",IF(M23&lt;=24,"BAJA",IF(M23&lt;=500,"MEDIA",IF(M23&lt;=5000,"ALTA","MUY ALTA")))))</f>
        <v>MEDIA</v>
      </c>
      <c r="O23" s="953">
        <f t="shared" ref="O23" si="30">IF(N23="","",IF(N23="Muy Baja",0.2,IF(N23="Baja",0.4,IF(N23="Media",0.6,IF(N23="Alta",0.8,IF(N23="Muy Alta",1,))))))</f>
        <v>0.6</v>
      </c>
      <c r="P23" s="1014" t="s">
        <v>206</v>
      </c>
      <c r="Q23" s="1040">
        <v>0.4</v>
      </c>
      <c r="R23" s="1041" t="str">
        <f t="shared" si="16"/>
        <v>MENOR</v>
      </c>
      <c r="S23" s="953">
        <f t="shared" si="27"/>
        <v>0.4</v>
      </c>
      <c r="T23" s="1042" t="str">
        <f t="shared" si="28"/>
        <v>MODERADO</v>
      </c>
      <c r="U23" s="1039">
        <v>2</v>
      </c>
      <c r="V23" s="1038" t="s">
        <v>1015</v>
      </c>
      <c r="W23" s="1039" t="str">
        <f>IF(OR(X23="Preventivo",X23="Detectivo"),"Probabilidad",IF(X23="Correctivo","Impacto",""))</f>
        <v>Probabilidad</v>
      </c>
      <c r="X23" s="1019" t="s">
        <v>63</v>
      </c>
      <c r="Y23" s="1019" t="s">
        <v>71</v>
      </c>
      <c r="Z23" s="1020" t="str">
        <f>IF(AND(X23="Preventivo",Y23="Automático"),"50%",IF(AND(X23="Preventivo",Y23="Manual"),"40%",IF(AND(X23="Detectivo",Y23="Automático"),"40%",IF(AND(X23="Detectivo",Y23="Manual"),"30%",IF(AND(X23="Correctivo",Y23="Automático"),"35%",IF(AND(X23="Correctivo",Y23="Manual"),"25%",""))))))</f>
        <v>40%</v>
      </c>
      <c r="AA23" s="1019" t="s">
        <v>74</v>
      </c>
      <c r="AB23" s="1019" t="s">
        <v>79</v>
      </c>
      <c r="AC23" s="1019" t="s">
        <v>83</v>
      </c>
      <c r="AD23" s="1019"/>
      <c r="AE23" s="1022">
        <f>IFERROR(IF(W23="Probabilidad",(AE22-(+O23*Z23)),IF(W23="Impacto",O23,"")),"")</f>
        <v>0.12</v>
      </c>
      <c r="AF23" s="1023" t="str">
        <f t="shared" si="25"/>
        <v>MUY BAJA</v>
      </c>
      <c r="AG23" s="1020">
        <f t="shared" ref="AG23" si="31">+AE23</f>
        <v>0.12</v>
      </c>
      <c r="AH23" s="1023" t="str">
        <f t="shared" ref="AH23" si="32">R23</f>
        <v>MENOR</v>
      </c>
      <c r="AI23" s="1020">
        <f t="shared" ref="AI23" si="33">IFERROR(IF(W23="Impacto",(S23-(+S23*Z23)),IF(W23="Probabilidad",S23,"")),"")</f>
        <v>0.4</v>
      </c>
      <c r="AJ23" s="1042" t="s">
        <v>385</v>
      </c>
      <c r="AK23" s="1211"/>
      <c r="AL23" s="1217"/>
      <c r="AM23" s="1217"/>
      <c r="AN23" s="1219"/>
      <c r="AO23" s="1219"/>
      <c r="AP23" s="1217"/>
      <c r="AQ23" s="1221"/>
      <c r="AR23" s="1213"/>
      <c r="AS23" s="1026"/>
      <c r="AT23" s="1026"/>
      <c r="AU23" s="1026"/>
      <c r="AV23" s="1026"/>
      <c r="AW23" s="1026"/>
      <c r="AX23" s="1026"/>
      <c r="AY23" s="1026"/>
      <c r="AZ23" s="1026"/>
      <c r="BA23" s="1026"/>
      <c r="BB23" s="1026"/>
      <c r="BC23" s="1026"/>
      <c r="BD23" s="1026"/>
      <c r="BE23" s="1026"/>
      <c r="BF23" s="1026"/>
      <c r="BG23" s="1026"/>
      <c r="BH23" s="1026"/>
      <c r="BI23" s="1026"/>
      <c r="BJ23" s="1026"/>
      <c r="BK23" s="1026"/>
    </row>
    <row r="24" spans="2:63" s="1037" customFormat="1" ht="198.75" customHeight="1" x14ac:dyDescent="0.2">
      <c r="B24" s="67">
        <v>6</v>
      </c>
      <c r="C24" s="954" t="s">
        <v>1009</v>
      </c>
      <c r="D24" s="954" t="s">
        <v>1028</v>
      </c>
      <c r="E24" s="954" t="s">
        <v>1027</v>
      </c>
      <c r="F24" s="1043" t="s">
        <v>151</v>
      </c>
      <c r="G24" s="954" t="s">
        <v>1026</v>
      </c>
      <c r="H24" s="594"/>
      <c r="I24" s="598"/>
      <c r="J24" s="1044" t="s">
        <v>151</v>
      </c>
      <c r="K24" s="1044" t="s">
        <v>302</v>
      </c>
      <c r="L24" s="1043" t="s">
        <v>182</v>
      </c>
      <c r="M24" s="67">
        <v>100</v>
      </c>
      <c r="N24" s="585" t="str">
        <f t="shared" ref="N24" si="34">IF(M24&lt;=0,"",IF(M24&lt;=2,"MUY BAJA",IF(M24&lt;=24,"BAJA",IF(M24&lt;=500,"MEDIA",IF(M24&lt;=5000,"ALTA","MUY ALTA")))))</f>
        <v>MEDIA</v>
      </c>
      <c r="O24" s="968">
        <f t="shared" ref="O24" si="35">IF(N24="","",IF(N24="Muy Baja",0.2,IF(N24="Baja",0.4,IF(N24="Media",0.6,IF(N24="Alta",0.8,IF(N24="Muy Alta",1,))))))</f>
        <v>0.6</v>
      </c>
      <c r="P24" s="1014" t="s">
        <v>521</v>
      </c>
      <c r="Q24" s="1000">
        <v>0.6</v>
      </c>
      <c r="R24" s="1013" t="str">
        <f t="shared" ref="R24" si="36">IF(Q24=0.2,"LEVE",IF(Q24=0.4,"MENOR",IF(Q24=0.6,"MODERADO",IF(Q24=0.8,"MAYOR",IF(Q24=1,"CATASTROFICO","")))))</f>
        <v>MODERADO</v>
      </c>
      <c r="S24" s="968">
        <f t="shared" ref="S24" si="37">IF(R24="","",IF(R24="Leve",0.2,IF(R24="Menor",0.4,IF(R24="Moderado",0.6,IF(R24="Mayor",0.8,IF(R24="Catastrófico",1,))))))</f>
        <v>0.6</v>
      </c>
      <c r="T24" s="597" t="str">
        <f t="shared" ref="T24" si="38">IF(OR(AND(N24="MUY BAJA",R24="LEVE"),AND(N24="MUY BAJA",R24="MENOR"),AND(N24="BAJA",R24="LEVE")),"BAJO",IF(OR(AND(N24="MUY BAJA",R24="MODERADO"),AND(N24="BAJA",R24="MENOR"),AND(N24="BAJA",R24="MODERADO"),AND(N24="MEDIA",R24="LEVE"),AND(N24="MEDIA",R24="MENOR"),AND(N24="MEDIA",R24="MODERADO"),AND(N24="ALTA",R24="LEVE"),AND(N24="ALTA",R24="MENOR")),"MODERADO",IF(OR(AND(N24="MUY BAJA",R24="MAYOR"),AND(N24="BAJA",R24="MAYOR"),AND(N24="MEDIA",R24="MAYOR"),AND(N24="ALTA",R24="MODERADO"),AND(N24="ALTA",R24="MAYOR"),AND(N24="MUY ALTA",R24="LEVE"),AND(N24="MUY ALTA",R24="MENOR"),AND(N24="MUY ALTA",R24="MODERADO"),AND(N24="MUY ALTA",R24="MAYOR")),"ALTO",IF(OR(AND(N24="MUY BAJA",R24="CATASTRÓFICO"),AND(N24="BAJA",R24="CATASTRÓFICO"),AND(N24="MEDIA",R24="CATASTRÓFICO"),AND(N24="ALTA",R24="CATASTRÓFICO"),AND(N24="MUY ALTA",R24="CATASTRÓFICO")),"EXTREMO",""))))</f>
        <v>MODERADO</v>
      </c>
      <c r="U24" s="67">
        <v>1</v>
      </c>
      <c r="V24" s="1004" t="s">
        <v>1010</v>
      </c>
      <c r="W24" s="67" t="str">
        <f>IF(OR(X24="Preventivo",X24="Detectivo"),"Probabilidad",IF(X24="Correctivo","Impacto",""))</f>
        <v>Probabilidad</v>
      </c>
      <c r="X24" s="582" t="s">
        <v>63</v>
      </c>
      <c r="Y24" s="582" t="s">
        <v>71</v>
      </c>
      <c r="Z24" s="583" t="str">
        <f>IF(AND(X24="Preventivo",Y24="Automático"),"50%",IF(AND(X24="Preventivo",Y24="Manual"),"40%",IF(AND(X24="Detectivo",Y24="Automático"),"40%",IF(AND(X24="Detectivo",Y24="Manual"),"30%",IF(AND(X24="Correctivo",Y24="Automático"),"35%",IF(AND(X24="Correctivo",Y24="Manual"),"25%",""))))))</f>
        <v>40%</v>
      </c>
      <c r="AA24" s="582" t="s">
        <v>74</v>
      </c>
      <c r="AB24" s="582" t="s">
        <v>79</v>
      </c>
      <c r="AC24" s="582" t="s">
        <v>83</v>
      </c>
      <c r="AD24" s="582"/>
      <c r="AE24" s="584">
        <f t="shared" ref="AE24" si="39">IFERROR(IF(W24="Probabilidad",(O24-(+O24*Z24)),IF(W24="Impacto",O24,"")),"")</f>
        <v>0.36</v>
      </c>
      <c r="AF24" s="585" t="str">
        <f t="shared" ref="AF24" si="40">IFERROR(IF(AE24="","",IF(AE24&lt;=0.2,"MUY BAJA",IF(AE24&lt;=0.4,"BAJA",IF(AE24&lt;=0.6,"MEDIA",IF(AE24&lt;=0.8,"ALTA","MUY ALTA"))))),"")</f>
        <v>BAJA</v>
      </c>
      <c r="AG24" s="583">
        <f t="shared" ref="AG24" si="41">+AE24</f>
        <v>0.36</v>
      </c>
      <c r="AH24" s="585" t="str">
        <f t="shared" ref="AH24" si="42">R24</f>
        <v>MODERADO</v>
      </c>
      <c r="AI24" s="583">
        <f t="shared" ref="AI24" si="43">IFERROR(IF(W24="Impacto",(S24-(+S24*Z24)),IF(W24="Probabilidad",S24,"")),"")</f>
        <v>0.6</v>
      </c>
      <c r="AJ24" s="597" t="str">
        <f t="shared" ref="AJ24" si="44">IFERROR(IF(OR(AND(AF24="MUY BAJA",AH24="LEVE"),AND(AF24="MUY BAJA",AH24="MENOR"),AND(AF24="BAJA",AH24="LEVE")),"BAJO",IF(OR(AND(AF24="MUY BAJA",AH24="MODERADO"),AND(AF24="BAJA",AH24="MENOR"),AND(AF24="BAJA",AH24="MODERADO"),AND(AF24="MEDIA",AH24="LEVE"),AND(AF24="MEDIA",AH24="MENOR"),AND(AF24="MEDIA",AH24="MODERADO"),AND(AF24="ALTA",AH24="LEVE"),AND(AF24="ALTA",AH24="MENOR")),"MODERADO",IF(OR(AND(AF24="MUY BAJA",AH24="MAYOR"),AND(AF24="BAJA",AH24="MAYOR"),AND(AF24="MEDIA",AH24="MAYOR"),AND(AF24="ALTA",AH24="MODERADO"),AND(AF24="ALTA",AH24="MAYOR"),AND(AF24="MUY ALTA",AH24="LEVE"),AND(AF24="MUY ALTA",AH24="MENOR"),AND(AF24="MUY ALTA",AH24="MODERADO"),AND(AF24="MUY ALTA",AH24="MAYOR")),"ALTO",IF(OR(AND(AF24="MUY BAJA",AH24="CATASTRÓFICO"),AND(AF24="BAJA",AH24="CATASTRÓFICO"),AND(AF24="MEDIA",AH24="CATASTRÓFICO"),AND(AF24="ALTA",AH24="CATASTRÓFICO"),AND(AF24="MUY ALTA",AH24="CATASTRÓFICO")),"EXTREMO","")))),"")</f>
        <v>MODERADO</v>
      </c>
      <c r="AK24" s="597" t="str">
        <f>AJ24</f>
        <v>MODERADO</v>
      </c>
      <c r="AL24" s="598" t="s">
        <v>256</v>
      </c>
      <c r="AM24" s="598"/>
      <c r="AN24" s="1045" t="s">
        <v>989</v>
      </c>
      <c r="AO24" s="1024" t="s">
        <v>932</v>
      </c>
      <c r="AP24" s="1035"/>
      <c r="AQ24" s="67" t="s">
        <v>267</v>
      </c>
      <c r="AR24" s="1036" t="s">
        <v>1029</v>
      </c>
      <c r="AS24" s="587"/>
      <c r="AT24" s="587"/>
      <c r="AU24" s="587"/>
      <c r="AV24" s="587"/>
      <c r="AW24" s="587"/>
      <c r="AX24" s="587"/>
      <c r="AY24" s="587"/>
      <c r="AZ24" s="587"/>
      <c r="BA24" s="587"/>
      <c r="BB24" s="587"/>
      <c r="BC24" s="587"/>
      <c r="BD24" s="587"/>
      <c r="BE24" s="587"/>
      <c r="BF24" s="587"/>
      <c r="BG24" s="587"/>
      <c r="BH24" s="587"/>
      <c r="BI24" s="587"/>
      <c r="BJ24" s="587"/>
      <c r="BK24" s="587"/>
    </row>
    <row r="25" spans="2:63" ht="16.5" customHeight="1" x14ac:dyDescent="0.2">
      <c r="B25" s="239"/>
      <c r="C25" s="239"/>
      <c r="D25" s="239"/>
      <c r="E25" s="239"/>
      <c r="F25" s="239"/>
      <c r="K25" s="239"/>
      <c r="L25" s="239"/>
    </row>
    <row r="26" spans="2:63" ht="16.5" customHeight="1" x14ac:dyDescent="0.2">
      <c r="B26" s="239"/>
      <c r="C26" s="239"/>
      <c r="D26" s="239"/>
      <c r="E26" s="239"/>
      <c r="F26" s="239"/>
      <c r="K26" s="239"/>
      <c r="L26" s="239"/>
    </row>
    <row r="27" spans="2:63" ht="16.5" customHeight="1" x14ac:dyDescent="0.2">
      <c r="B27" s="239"/>
      <c r="C27" s="239"/>
      <c r="D27" s="239"/>
      <c r="E27" s="239"/>
      <c r="F27" s="239"/>
      <c r="K27" s="239"/>
      <c r="L27" s="239"/>
    </row>
    <row r="28" spans="2:63" ht="16.5" customHeight="1" x14ac:dyDescent="0.2">
      <c r="B28" s="239"/>
      <c r="C28" s="239">
        <f>COUNTA(B15:B24)</f>
        <v>6</v>
      </c>
      <c r="D28" s="239">
        <f>COUNTIFS(AK15:AK24,"MODERADO")</f>
        <v>1</v>
      </c>
      <c r="E28" s="239" t="s">
        <v>281</v>
      </c>
      <c r="F28" s="239"/>
      <c r="K28" s="239"/>
      <c r="L28" s="239"/>
    </row>
    <row r="29" spans="2:63" ht="16.5" customHeight="1" x14ac:dyDescent="0.2">
      <c r="B29" s="239"/>
      <c r="C29" s="239"/>
      <c r="D29" s="239">
        <f>COUNTIFS(AK1:AK24,"BAJO")</f>
        <v>5</v>
      </c>
      <c r="E29" s="239" t="s">
        <v>1173</v>
      </c>
      <c r="F29" s="239"/>
      <c r="K29" s="239"/>
      <c r="L29" s="239"/>
    </row>
    <row r="30" spans="2:63" ht="16.5" customHeight="1" x14ac:dyDescent="0.2">
      <c r="B30" s="239"/>
      <c r="C30" s="239"/>
      <c r="D30" s="239"/>
      <c r="E30" s="239"/>
      <c r="F30" s="239"/>
      <c r="K30" s="239"/>
      <c r="L30" s="239"/>
    </row>
    <row r="31" spans="2:63" ht="16.5" customHeight="1" x14ac:dyDescent="0.2">
      <c r="B31" s="239"/>
      <c r="C31" s="239"/>
      <c r="D31" s="239"/>
      <c r="E31" s="239"/>
      <c r="F31" s="239"/>
      <c r="K31" s="239"/>
      <c r="L31" s="239"/>
    </row>
    <row r="32" spans="2:63" ht="16.5" customHeight="1" x14ac:dyDescent="0.2">
      <c r="B32" s="239"/>
      <c r="C32" s="239"/>
      <c r="D32" s="239"/>
      <c r="E32" s="239"/>
      <c r="F32" s="239"/>
      <c r="K32" s="239"/>
      <c r="L32" s="239"/>
    </row>
    <row r="33" spans="2:12" ht="16.5" customHeight="1" x14ac:dyDescent="0.2">
      <c r="B33" s="239"/>
      <c r="C33" s="239"/>
      <c r="D33" s="239"/>
      <c r="E33" s="239"/>
      <c r="F33" s="239"/>
      <c r="K33" s="239"/>
      <c r="L33" s="239"/>
    </row>
    <row r="34" spans="2:12" ht="16.5" customHeight="1" x14ac:dyDescent="0.2">
      <c r="B34" s="239"/>
      <c r="C34" s="239"/>
      <c r="D34" s="239"/>
      <c r="E34" s="239"/>
      <c r="F34" s="239"/>
      <c r="K34" s="239"/>
      <c r="L34" s="239"/>
    </row>
    <row r="35" spans="2:12" ht="16.5" customHeight="1" x14ac:dyDescent="0.2">
      <c r="B35" s="239"/>
      <c r="C35" s="239"/>
      <c r="D35" s="239"/>
      <c r="E35" s="239"/>
      <c r="F35" s="239"/>
      <c r="K35" s="239"/>
      <c r="L35" s="239"/>
    </row>
    <row r="36" spans="2:12" ht="16.5" customHeight="1" x14ac:dyDescent="0.2">
      <c r="B36" s="239"/>
      <c r="C36" s="239"/>
      <c r="D36" s="239"/>
      <c r="E36" s="239"/>
      <c r="F36" s="239"/>
      <c r="K36" s="239"/>
      <c r="L36" s="239"/>
    </row>
    <row r="37" spans="2:12" ht="16.5" customHeight="1" x14ac:dyDescent="0.2">
      <c r="B37" s="239"/>
      <c r="C37" s="239"/>
      <c r="D37" s="239"/>
      <c r="E37" s="239"/>
      <c r="F37" s="239"/>
      <c r="K37" s="239"/>
      <c r="L37" s="239"/>
    </row>
    <row r="38" spans="2:12" ht="16.5" customHeight="1" x14ac:dyDescent="0.2">
      <c r="B38" s="239"/>
      <c r="C38" s="239"/>
      <c r="D38" s="239"/>
      <c r="E38" s="239"/>
      <c r="F38" s="239"/>
      <c r="K38" s="239"/>
      <c r="L38" s="239"/>
    </row>
    <row r="39" spans="2:12" ht="16.5" customHeight="1" x14ac:dyDescent="0.2">
      <c r="B39" s="239"/>
      <c r="C39" s="239"/>
      <c r="D39" s="239"/>
      <c r="E39" s="239"/>
      <c r="F39" s="239"/>
      <c r="K39" s="239"/>
      <c r="L39" s="239"/>
    </row>
    <row r="40" spans="2:12" ht="16.5" customHeight="1" x14ac:dyDescent="0.2">
      <c r="B40" s="239"/>
      <c r="C40" s="239"/>
      <c r="D40" s="239"/>
      <c r="E40" s="239"/>
      <c r="F40" s="239"/>
      <c r="K40" s="239"/>
      <c r="L40" s="239"/>
    </row>
    <row r="41" spans="2:12" ht="16.5" customHeight="1" x14ac:dyDescent="0.2">
      <c r="B41" s="239"/>
      <c r="C41" s="239"/>
      <c r="D41" s="239"/>
      <c r="E41" s="239"/>
      <c r="F41" s="239"/>
      <c r="K41" s="239"/>
      <c r="L41" s="239"/>
    </row>
    <row r="42" spans="2:12" ht="16.5" customHeight="1" x14ac:dyDescent="0.2">
      <c r="B42" s="239"/>
      <c r="C42" s="239"/>
      <c r="D42" s="239"/>
      <c r="E42" s="239"/>
      <c r="F42" s="239"/>
      <c r="K42" s="239"/>
      <c r="L42" s="239"/>
    </row>
    <row r="43" spans="2:12" ht="16.5" customHeight="1" x14ac:dyDescent="0.2">
      <c r="B43" s="239"/>
      <c r="C43" s="239"/>
      <c r="D43" s="239"/>
      <c r="E43" s="239"/>
      <c r="F43" s="239"/>
      <c r="K43" s="239"/>
      <c r="L43" s="239"/>
    </row>
    <row r="44" spans="2:12" ht="16.5" customHeight="1" x14ac:dyDescent="0.2">
      <c r="B44" s="239"/>
      <c r="C44" s="239"/>
      <c r="D44" s="239"/>
      <c r="E44" s="239"/>
      <c r="F44" s="239"/>
      <c r="K44" s="239"/>
      <c r="L44" s="239"/>
    </row>
    <row r="45" spans="2:12" ht="16.5" customHeight="1" x14ac:dyDescent="0.2">
      <c r="B45" s="239"/>
      <c r="C45" s="239"/>
      <c r="D45" s="239"/>
      <c r="E45" s="239"/>
      <c r="F45" s="239"/>
      <c r="K45" s="239"/>
      <c r="L45" s="239"/>
    </row>
    <row r="46" spans="2:12" ht="16.5" customHeight="1" x14ac:dyDescent="0.2">
      <c r="B46" s="239"/>
      <c r="C46" s="239"/>
      <c r="D46" s="239"/>
      <c r="E46" s="239"/>
      <c r="F46" s="239"/>
      <c r="K46" s="239"/>
      <c r="L46" s="239"/>
    </row>
    <row r="47" spans="2:12" ht="16.5" customHeight="1" x14ac:dyDescent="0.2">
      <c r="B47" s="239"/>
      <c r="C47" s="239"/>
      <c r="D47" s="239"/>
      <c r="E47" s="239"/>
      <c r="F47" s="239"/>
      <c r="K47" s="239"/>
      <c r="L47" s="239"/>
    </row>
    <row r="48" spans="2:12" ht="16.5" customHeight="1" x14ac:dyDescent="0.2">
      <c r="B48" s="239"/>
      <c r="C48" s="239"/>
      <c r="D48" s="239"/>
      <c r="E48" s="239"/>
      <c r="F48" s="239"/>
      <c r="K48" s="239"/>
      <c r="L48" s="239"/>
    </row>
    <row r="49" spans="2:12" ht="16.5" customHeight="1" x14ac:dyDescent="0.2">
      <c r="B49" s="239"/>
      <c r="C49" s="239"/>
      <c r="D49" s="239"/>
      <c r="E49" s="239"/>
      <c r="F49" s="239"/>
      <c r="K49" s="239"/>
      <c r="L49" s="239"/>
    </row>
    <row r="50" spans="2:12" ht="16.5" customHeight="1" x14ac:dyDescent="0.2">
      <c r="B50" s="239"/>
      <c r="C50" s="239"/>
      <c r="D50" s="239"/>
      <c r="E50" s="239"/>
      <c r="F50" s="239"/>
      <c r="K50" s="239"/>
      <c r="L50" s="239"/>
    </row>
    <row r="51" spans="2:12" ht="16.5" customHeight="1" x14ac:dyDescent="0.2">
      <c r="B51" s="239"/>
      <c r="C51" s="239"/>
      <c r="D51" s="239"/>
      <c r="E51" s="239"/>
      <c r="F51" s="239"/>
      <c r="K51" s="239"/>
      <c r="L51" s="239"/>
    </row>
    <row r="52" spans="2:12" ht="16.5" customHeight="1" x14ac:dyDescent="0.2">
      <c r="B52" s="239"/>
      <c r="C52" s="239"/>
      <c r="D52" s="239"/>
      <c r="E52" s="239"/>
      <c r="F52" s="239"/>
      <c r="K52" s="239"/>
      <c r="L52" s="239"/>
    </row>
    <row r="53" spans="2:12" ht="16.5" customHeight="1" x14ac:dyDescent="0.2">
      <c r="B53" s="239"/>
      <c r="C53" s="239"/>
      <c r="D53" s="239"/>
      <c r="E53" s="239"/>
      <c r="F53" s="239"/>
      <c r="K53" s="239"/>
      <c r="L53" s="239"/>
    </row>
    <row r="54" spans="2:12" ht="16.5" customHeight="1" x14ac:dyDescent="0.2">
      <c r="B54" s="239"/>
      <c r="C54" s="239"/>
      <c r="D54" s="239"/>
      <c r="E54" s="239"/>
      <c r="F54" s="239"/>
      <c r="K54" s="239"/>
      <c r="L54" s="239"/>
    </row>
    <row r="55" spans="2:12" ht="16.5" customHeight="1" x14ac:dyDescent="0.2">
      <c r="B55" s="239"/>
      <c r="C55" s="239"/>
      <c r="D55" s="239"/>
      <c r="E55" s="239"/>
      <c r="F55" s="239"/>
      <c r="K55" s="239"/>
      <c r="L55" s="239"/>
    </row>
    <row r="56" spans="2:12" ht="16.5" customHeight="1" x14ac:dyDescent="0.2">
      <c r="B56" s="239"/>
      <c r="C56" s="239"/>
      <c r="D56" s="239"/>
      <c r="E56" s="239"/>
      <c r="F56" s="239"/>
      <c r="K56" s="239"/>
      <c r="L56" s="239"/>
    </row>
    <row r="57" spans="2:12" ht="16.5" customHeight="1" x14ac:dyDescent="0.2">
      <c r="B57" s="239"/>
      <c r="C57" s="239"/>
      <c r="D57" s="239"/>
      <c r="E57" s="239"/>
      <c r="F57" s="239"/>
      <c r="K57" s="239"/>
      <c r="L57" s="239"/>
    </row>
    <row r="58" spans="2:12" ht="16.5" customHeight="1" x14ac:dyDescent="0.2">
      <c r="B58" s="239"/>
      <c r="C58" s="239"/>
      <c r="D58" s="239"/>
      <c r="E58" s="239"/>
      <c r="F58" s="239"/>
      <c r="K58" s="239"/>
      <c r="L58" s="239"/>
    </row>
    <row r="59" spans="2:12" ht="16.5" customHeight="1" x14ac:dyDescent="0.2">
      <c r="B59" s="239"/>
      <c r="C59" s="239"/>
      <c r="D59" s="239"/>
      <c r="E59" s="239"/>
      <c r="F59" s="239"/>
      <c r="K59" s="239"/>
      <c r="L59" s="239"/>
    </row>
    <row r="60" spans="2:12" ht="16.5" customHeight="1" x14ac:dyDescent="0.2">
      <c r="B60" s="239"/>
      <c r="C60" s="239"/>
      <c r="D60" s="239"/>
      <c r="E60" s="239"/>
      <c r="F60" s="239"/>
      <c r="K60" s="239"/>
      <c r="L60" s="239"/>
    </row>
    <row r="61" spans="2:12" ht="16.5" customHeight="1" x14ac:dyDescent="0.2">
      <c r="B61" s="239"/>
      <c r="C61" s="239"/>
      <c r="D61" s="239"/>
      <c r="E61" s="239"/>
      <c r="F61" s="239"/>
      <c r="K61" s="239"/>
      <c r="L61" s="239"/>
    </row>
    <row r="62" spans="2:12" ht="16.5" customHeight="1" x14ac:dyDescent="0.2">
      <c r="B62" s="239"/>
      <c r="C62" s="239"/>
      <c r="D62" s="239"/>
      <c r="E62" s="239"/>
      <c r="F62" s="239"/>
      <c r="K62" s="239"/>
      <c r="L62" s="239"/>
    </row>
    <row r="63" spans="2:12" ht="16.5" customHeight="1" x14ac:dyDescent="0.2">
      <c r="B63" s="239"/>
      <c r="C63" s="239"/>
      <c r="D63" s="239"/>
      <c r="E63" s="239"/>
      <c r="F63" s="239"/>
      <c r="K63" s="239"/>
      <c r="L63" s="239"/>
    </row>
    <row r="64" spans="2:12" ht="16.5" customHeight="1" x14ac:dyDescent="0.2">
      <c r="B64" s="239"/>
      <c r="C64" s="239"/>
      <c r="D64" s="239"/>
      <c r="E64" s="239"/>
      <c r="F64" s="239"/>
      <c r="K64" s="239"/>
      <c r="L64" s="239"/>
    </row>
    <row r="65" spans="2:12" ht="16.5" customHeight="1" x14ac:dyDescent="0.2">
      <c r="B65" s="239"/>
      <c r="C65" s="239"/>
      <c r="D65" s="239"/>
      <c r="E65" s="239"/>
      <c r="F65" s="239"/>
      <c r="K65" s="239"/>
      <c r="L65" s="239"/>
    </row>
    <row r="66" spans="2:12" ht="16.5" customHeight="1" x14ac:dyDescent="0.2">
      <c r="B66" s="239"/>
      <c r="C66" s="239"/>
      <c r="D66" s="239"/>
      <c r="E66" s="239"/>
      <c r="F66" s="239"/>
      <c r="K66" s="239"/>
      <c r="L66" s="239"/>
    </row>
    <row r="67" spans="2:12" ht="16.5" customHeight="1" x14ac:dyDescent="0.2">
      <c r="B67" s="239"/>
      <c r="C67" s="239"/>
      <c r="D67" s="239"/>
      <c r="E67" s="239"/>
      <c r="F67" s="239"/>
      <c r="K67" s="239"/>
      <c r="L67" s="239"/>
    </row>
    <row r="68" spans="2:12" ht="16.5" customHeight="1" x14ac:dyDescent="0.2">
      <c r="B68" s="239"/>
      <c r="C68" s="239"/>
      <c r="D68" s="239"/>
      <c r="E68" s="239"/>
      <c r="F68" s="239"/>
      <c r="K68" s="239"/>
      <c r="L68" s="239"/>
    </row>
    <row r="69" spans="2:12" ht="16.5" customHeight="1" x14ac:dyDescent="0.2">
      <c r="B69" s="239"/>
      <c r="C69" s="239"/>
      <c r="D69" s="239"/>
      <c r="E69" s="239"/>
      <c r="F69" s="239"/>
      <c r="K69" s="239"/>
      <c r="L69" s="239"/>
    </row>
    <row r="70" spans="2:12" ht="16.5" customHeight="1" x14ac:dyDescent="0.2">
      <c r="B70" s="239"/>
      <c r="C70" s="239"/>
      <c r="D70" s="239"/>
      <c r="E70" s="239"/>
      <c r="F70" s="239"/>
      <c r="K70" s="239"/>
      <c r="L70" s="239"/>
    </row>
    <row r="71" spans="2:12" ht="16.5" customHeight="1" x14ac:dyDescent="0.2">
      <c r="B71" s="239"/>
      <c r="C71" s="239"/>
      <c r="D71" s="239"/>
      <c r="E71" s="239"/>
      <c r="F71" s="239"/>
      <c r="K71" s="239"/>
      <c r="L71" s="239"/>
    </row>
    <row r="72" spans="2:12" ht="16.5" customHeight="1" x14ac:dyDescent="0.2">
      <c r="B72" s="239"/>
      <c r="C72" s="239"/>
      <c r="D72" s="239"/>
      <c r="E72" s="239"/>
      <c r="F72" s="239"/>
      <c r="K72" s="239"/>
      <c r="L72" s="239"/>
    </row>
    <row r="73" spans="2:12" ht="16.5" customHeight="1" x14ac:dyDescent="0.2">
      <c r="B73" s="239"/>
      <c r="C73" s="239"/>
      <c r="D73" s="239"/>
      <c r="E73" s="239"/>
      <c r="F73" s="239"/>
      <c r="K73" s="239"/>
      <c r="L73" s="239"/>
    </row>
    <row r="74" spans="2:12" ht="16.5" customHeight="1" x14ac:dyDescent="0.2">
      <c r="B74" s="239"/>
      <c r="C74" s="239"/>
      <c r="D74" s="239"/>
      <c r="E74" s="239"/>
      <c r="F74" s="239"/>
      <c r="K74" s="239"/>
      <c r="L74" s="239"/>
    </row>
    <row r="75" spans="2:12" ht="16.5" customHeight="1" x14ac:dyDescent="0.2">
      <c r="B75" s="239"/>
      <c r="C75" s="239"/>
      <c r="D75" s="239"/>
      <c r="E75" s="239"/>
      <c r="F75" s="239"/>
      <c r="K75" s="239"/>
      <c r="L75" s="239"/>
    </row>
    <row r="76" spans="2:12" ht="16.5" customHeight="1" x14ac:dyDescent="0.2">
      <c r="B76" s="239"/>
      <c r="C76" s="239"/>
      <c r="D76" s="239"/>
      <c r="E76" s="239"/>
      <c r="F76" s="239"/>
      <c r="K76" s="239"/>
      <c r="L76" s="239"/>
    </row>
    <row r="77" spans="2:12" ht="16.5" customHeight="1" x14ac:dyDescent="0.2">
      <c r="B77" s="239"/>
      <c r="C77" s="239"/>
      <c r="D77" s="239"/>
      <c r="E77" s="239"/>
      <c r="F77" s="239"/>
      <c r="K77" s="239"/>
      <c r="L77" s="239"/>
    </row>
    <row r="78" spans="2:12" ht="16.5" customHeight="1" x14ac:dyDescent="0.2">
      <c r="B78" s="239"/>
      <c r="C78" s="239"/>
      <c r="D78" s="239"/>
      <c r="E78" s="239"/>
      <c r="F78" s="239"/>
      <c r="K78" s="239"/>
      <c r="L78" s="239"/>
    </row>
    <row r="79" spans="2:12" ht="16.5" customHeight="1" x14ac:dyDescent="0.2">
      <c r="B79" s="239"/>
      <c r="C79" s="239"/>
      <c r="D79" s="239"/>
      <c r="E79" s="239"/>
      <c r="F79" s="239"/>
      <c r="K79" s="239"/>
      <c r="L79" s="239"/>
    </row>
    <row r="80" spans="2:12" ht="16.5" customHeight="1" x14ac:dyDescent="0.2">
      <c r="B80" s="239"/>
      <c r="C80" s="239"/>
      <c r="D80" s="239"/>
      <c r="E80" s="239"/>
      <c r="F80" s="239"/>
      <c r="K80" s="239"/>
      <c r="L80" s="239"/>
    </row>
    <row r="81" spans="2:12" ht="16.5" customHeight="1" x14ac:dyDescent="0.2">
      <c r="B81" s="239"/>
      <c r="C81" s="239"/>
      <c r="D81" s="239"/>
      <c r="E81" s="239"/>
      <c r="F81" s="239"/>
      <c r="K81" s="239"/>
      <c r="L81" s="239"/>
    </row>
    <row r="82" spans="2:12" ht="16.5" customHeight="1" x14ac:dyDescent="0.2">
      <c r="B82" s="239"/>
      <c r="C82" s="239"/>
      <c r="D82" s="239"/>
      <c r="E82" s="239"/>
      <c r="F82" s="239"/>
      <c r="K82" s="239"/>
      <c r="L82" s="239"/>
    </row>
    <row r="83" spans="2:12" ht="16.5" customHeight="1" x14ac:dyDescent="0.2">
      <c r="B83" s="239"/>
      <c r="C83" s="239"/>
      <c r="D83" s="239"/>
      <c r="E83" s="239"/>
      <c r="F83" s="239"/>
      <c r="K83" s="239"/>
      <c r="L83" s="239"/>
    </row>
    <row r="84" spans="2:12" ht="16.5" customHeight="1" x14ac:dyDescent="0.2">
      <c r="B84" s="239"/>
      <c r="C84" s="239"/>
      <c r="D84" s="239"/>
      <c r="E84" s="239"/>
      <c r="F84" s="239"/>
      <c r="K84" s="239"/>
      <c r="L84" s="239"/>
    </row>
    <row r="85" spans="2:12" ht="16.5" customHeight="1" x14ac:dyDescent="0.2">
      <c r="B85" s="239"/>
      <c r="C85" s="239"/>
      <c r="D85" s="239"/>
      <c r="E85" s="239"/>
      <c r="F85" s="239"/>
      <c r="K85" s="239"/>
      <c r="L85" s="239"/>
    </row>
    <row r="86" spans="2:12" ht="16.5" customHeight="1" x14ac:dyDescent="0.2">
      <c r="B86" s="239"/>
      <c r="C86" s="239"/>
      <c r="D86" s="239"/>
      <c r="E86" s="239"/>
      <c r="F86" s="239"/>
      <c r="K86" s="239"/>
      <c r="L86" s="239"/>
    </row>
    <row r="87" spans="2:12" ht="16.5" customHeight="1" x14ac:dyDescent="0.2">
      <c r="B87" s="239"/>
      <c r="C87" s="239"/>
      <c r="D87" s="239"/>
      <c r="E87" s="239"/>
      <c r="F87" s="239"/>
      <c r="K87" s="239"/>
      <c r="L87" s="239"/>
    </row>
    <row r="88" spans="2:12" ht="16.5" customHeight="1" x14ac:dyDescent="0.2">
      <c r="B88" s="239"/>
      <c r="C88" s="239"/>
      <c r="D88" s="239"/>
      <c r="E88" s="239"/>
      <c r="F88" s="239"/>
      <c r="K88" s="239"/>
      <c r="L88" s="239"/>
    </row>
    <row r="89" spans="2:12" ht="16.5" customHeight="1" x14ac:dyDescent="0.2">
      <c r="B89" s="239"/>
      <c r="C89" s="239"/>
      <c r="D89" s="239"/>
      <c r="E89" s="239"/>
      <c r="F89" s="239"/>
      <c r="K89" s="239"/>
      <c r="L89" s="239"/>
    </row>
    <row r="90" spans="2:12" ht="16.5" customHeight="1" x14ac:dyDescent="0.2">
      <c r="B90" s="239"/>
      <c r="C90" s="239"/>
      <c r="D90" s="239"/>
      <c r="E90" s="239"/>
      <c r="F90" s="239"/>
      <c r="K90" s="239"/>
      <c r="L90" s="239"/>
    </row>
    <row r="91" spans="2:12" ht="16.5" customHeight="1" x14ac:dyDescent="0.2">
      <c r="B91" s="239"/>
      <c r="C91" s="239"/>
      <c r="D91" s="239"/>
      <c r="E91" s="239"/>
      <c r="F91" s="239"/>
      <c r="K91" s="239"/>
      <c r="L91" s="239"/>
    </row>
    <row r="92" spans="2:12" ht="16.5" customHeight="1" x14ac:dyDescent="0.2">
      <c r="B92" s="239"/>
      <c r="C92" s="239"/>
      <c r="D92" s="239"/>
      <c r="E92" s="239"/>
      <c r="F92" s="239"/>
      <c r="K92" s="239"/>
      <c r="L92" s="239"/>
    </row>
    <row r="93" spans="2:12" ht="16.5" customHeight="1" x14ac:dyDescent="0.2">
      <c r="B93" s="239"/>
      <c r="C93" s="239"/>
      <c r="D93" s="239"/>
      <c r="E93" s="239"/>
      <c r="F93" s="239"/>
      <c r="K93" s="239"/>
      <c r="L93" s="239"/>
    </row>
    <row r="94" spans="2:12" ht="16.5" customHeight="1" x14ac:dyDescent="0.2">
      <c r="B94" s="239"/>
      <c r="C94" s="239"/>
      <c r="D94" s="239"/>
      <c r="E94" s="239"/>
      <c r="F94" s="239"/>
      <c r="K94" s="239"/>
      <c r="L94" s="239"/>
    </row>
    <row r="95" spans="2:12" ht="16.5" customHeight="1" x14ac:dyDescent="0.2">
      <c r="B95" s="239"/>
      <c r="C95" s="239"/>
      <c r="D95" s="239"/>
      <c r="E95" s="239"/>
      <c r="F95" s="239"/>
      <c r="K95" s="239"/>
      <c r="L95" s="239"/>
    </row>
    <row r="96" spans="2:12" ht="16.5" customHeight="1" x14ac:dyDescent="0.2">
      <c r="B96" s="239"/>
      <c r="C96" s="239"/>
      <c r="D96" s="239"/>
      <c r="E96" s="239"/>
      <c r="F96" s="239"/>
      <c r="K96" s="239"/>
      <c r="L96" s="239"/>
    </row>
    <row r="97" spans="2:12" ht="16.5" customHeight="1" x14ac:dyDescent="0.2">
      <c r="B97" s="239"/>
      <c r="C97" s="239"/>
      <c r="D97" s="239"/>
      <c r="E97" s="239"/>
      <c r="F97" s="239"/>
      <c r="K97" s="239"/>
      <c r="L97" s="239"/>
    </row>
    <row r="98" spans="2:12" ht="16.5" customHeight="1" x14ac:dyDescent="0.2">
      <c r="B98" s="239"/>
      <c r="C98" s="239"/>
      <c r="D98" s="239"/>
      <c r="E98" s="239"/>
      <c r="F98" s="239"/>
      <c r="K98" s="239"/>
      <c r="L98" s="239"/>
    </row>
    <row r="99" spans="2:12" ht="16.5" customHeight="1" x14ac:dyDescent="0.2">
      <c r="B99" s="239"/>
      <c r="C99" s="239"/>
      <c r="D99" s="239"/>
      <c r="E99" s="239"/>
      <c r="F99" s="239"/>
      <c r="K99" s="239"/>
      <c r="L99" s="239"/>
    </row>
    <row r="100" spans="2:12" ht="16.5" customHeight="1" x14ac:dyDescent="0.2">
      <c r="B100" s="239"/>
      <c r="C100" s="239"/>
      <c r="D100" s="239"/>
      <c r="E100" s="239"/>
      <c r="F100" s="239"/>
      <c r="K100" s="239"/>
      <c r="L100" s="239"/>
    </row>
    <row r="101" spans="2:12" ht="16.5" customHeight="1" x14ac:dyDescent="0.2">
      <c r="B101" s="239"/>
      <c r="C101" s="239"/>
      <c r="D101" s="239"/>
      <c r="E101" s="239"/>
      <c r="F101" s="239"/>
      <c r="K101" s="239"/>
      <c r="L101" s="239"/>
    </row>
    <row r="102" spans="2:12" ht="16.5" customHeight="1" x14ac:dyDescent="0.2">
      <c r="B102" s="239"/>
      <c r="C102" s="239"/>
      <c r="D102" s="239"/>
      <c r="E102" s="239"/>
      <c r="F102" s="239"/>
      <c r="K102" s="239"/>
      <c r="L102" s="239"/>
    </row>
    <row r="103" spans="2:12" ht="16.5" customHeight="1" x14ac:dyDescent="0.2">
      <c r="B103" s="239"/>
      <c r="C103" s="239"/>
      <c r="D103" s="239"/>
      <c r="E103" s="239"/>
      <c r="F103" s="239"/>
      <c r="K103" s="239"/>
      <c r="L103" s="239"/>
    </row>
    <row r="104" spans="2:12" ht="16.5" customHeight="1" x14ac:dyDescent="0.2">
      <c r="B104" s="239"/>
      <c r="C104" s="239"/>
      <c r="D104" s="239"/>
      <c r="E104" s="239"/>
      <c r="F104" s="239"/>
      <c r="K104" s="239"/>
      <c r="L104" s="239"/>
    </row>
    <row r="105" spans="2:12" ht="16.5" customHeight="1" x14ac:dyDescent="0.2">
      <c r="B105" s="239"/>
      <c r="C105" s="239"/>
      <c r="D105" s="239"/>
      <c r="E105" s="239"/>
      <c r="F105" s="239"/>
      <c r="K105" s="239"/>
      <c r="L105" s="239"/>
    </row>
    <row r="106" spans="2:12" ht="16.5" customHeight="1" x14ac:dyDescent="0.2">
      <c r="B106" s="239"/>
      <c r="C106" s="239"/>
      <c r="D106" s="239"/>
      <c r="E106" s="239"/>
      <c r="F106" s="239"/>
      <c r="K106" s="239"/>
      <c r="L106" s="239"/>
    </row>
    <row r="107" spans="2:12" ht="16.5" customHeight="1" x14ac:dyDescent="0.2">
      <c r="B107" s="239"/>
      <c r="C107" s="239"/>
      <c r="D107" s="239"/>
      <c r="E107" s="239"/>
      <c r="F107" s="239"/>
      <c r="K107" s="239"/>
      <c r="L107" s="239"/>
    </row>
    <row r="108" spans="2:12" ht="16.5" customHeight="1" x14ac:dyDescent="0.2">
      <c r="B108" s="239"/>
      <c r="C108" s="239"/>
      <c r="D108" s="239"/>
      <c r="E108" s="239"/>
      <c r="F108" s="239"/>
      <c r="K108" s="239"/>
      <c r="L108" s="239"/>
    </row>
    <row r="109" spans="2:12" ht="16.5" customHeight="1" x14ac:dyDescent="0.2">
      <c r="B109" s="239"/>
      <c r="C109" s="239"/>
      <c r="D109" s="239"/>
      <c r="E109" s="239"/>
      <c r="F109" s="239"/>
      <c r="K109" s="239"/>
      <c r="L109" s="239"/>
    </row>
    <row r="110" spans="2:12" ht="16.5" customHeight="1" x14ac:dyDescent="0.2">
      <c r="B110" s="239"/>
      <c r="C110" s="239"/>
      <c r="D110" s="239"/>
      <c r="E110" s="239"/>
      <c r="F110" s="239"/>
      <c r="K110" s="239"/>
      <c r="L110" s="239"/>
    </row>
    <row r="111" spans="2:12" ht="16.5" customHeight="1" x14ac:dyDescent="0.2">
      <c r="B111" s="239"/>
      <c r="C111" s="239"/>
      <c r="D111" s="239"/>
      <c r="E111" s="239"/>
      <c r="F111" s="239"/>
      <c r="K111" s="239"/>
      <c r="L111" s="239"/>
    </row>
    <row r="112" spans="2:12" ht="16.5" customHeight="1" x14ac:dyDescent="0.2">
      <c r="B112" s="239"/>
      <c r="C112" s="239"/>
      <c r="D112" s="239"/>
      <c r="E112" s="239"/>
      <c r="F112" s="239"/>
      <c r="K112" s="239"/>
      <c r="L112" s="239"/>
    </row>
    <row r="113" spans="2:12" ht="16.5" customHeight="1" x14ac:dyDescent="0.2">
      <c r="B113" s="239"/>
      <c r="C113" s="239"/>
      <c r="D113" s="239"/>
      <c r="E113" s="239"/>
      <c r="F113" s="239"/>
      <c r="K113" s="239"/>
      <c r="L113" s="239"/>
    </row>
    <row r="114" spans="2:12" ht="16.5" customHeight="1" x14ac:dyDescent="0.2">
      <c r="B114" s="239"/>
      <c r="C114" s="239"/>
      <c r="D114" s="239"/>
      <c r="E114" s="239"/>
      <c r="F114" s="239"/>
      <c r="K114" s="239"/>
      <c r="L114" s="239"/>
    </row>
    <row r="115" spans="2:12" ht="16.5" customHeight="1" x14ac:dyDescent="0.2">
      <c r="B115" s="239"/>
      <c r="C115" s="239"/>
      <c r="D115" s="239"/>
      <c r="E115" s="239"/>
      <c r="F115" s="239"/>
      <c r="K115" s="239"/>
      <c r="L115" s="239"/>
    </row>
    <row r="116" spans="2:12" ht="16.5" customHeight="1" x14ac:dyDescent="0.2">
      <c r="B116" s="239"/>
      <c r="C116" s="239"/>
      <c r="D116" s="239"/>
      <c r="E116" s="239"/>
      <c r="F116" s="239"/>
      <c r="K116" s="239"/>
      <c r="L116" s="239"/>
    </row>
    <row r="117" spans="2:12" ht="16.5" customHeight="1" x14ac:dyDescent="0.2">
      <c r="B117" s="239"/>
      <c r="C117" s="239"/>
      <c r="D117" s="239"/>
      <c r="E117" s="239"/>
      <c r="F117" s="239"/>
      <c r="K117" s="239"/>
      <c r="L117" s="239"/>
    </row>
    <row r="118" spans="2:12" ht="16.5" customHeight="1" x14ac:dyDescent="0.2">
      <c r="B118" s="239"/>
      <c r="C118" s="239"/>
      <c r="D118" s="239"/>
      <c r="E118" s="239"/>
      <c r="F118" s="239"/>
      <c r="K118" s="239"/>
      <c r="L118" s="239"/>
    </row>
    <row r="119" spans="2:12" ht="16.5" customHeight="1" x14ac:dyDescent="0.2">
      <c r="B119" s="239"/>
      <c r="C119" s="239"/>
      <c r="D119" s="239"/>
      <c r="E119" s="239"/>
      <c r="F119" s="239"/>
      <c r="K119" s="239"/>
      <c r="L119" s="239"/>
    </row>
    <row r="120" spans="2:12" ht="16.5" customHeight="1" x14ac:dyDescent="0.2">
      <c r="B120" s="239"/>
      <c r="C120" s="239"/>
      <c r="D120" s="239"/>
      <c r="E120" s="239"/>
      <c r="F120" s="239"/>
      <c r="K120" s="239"/>
      <c r="L120" s="239"/>
    </row>
    <row r="121" spans="2:12" ht="16.5" customHeight="1" x14ac:dyDescent="0.2">
      <c r="B121" s="239"/>
      <c r="C121" s="239"/>
      <c r="D121" s="239"/>
      <c r="E121" s="239"/>
      <c r="F121" s="239"/>
      <c r="K121" s="239"/>
      <c r="L121" s="239"/>
    </row>
    <row r="122" spans="2:12" ht="16.5" customHeight="1" x14ac:dyDescent="0.2">
      <c r="B122" s="239"/>
      <c r="C122" s="239"/>
      <c r="D122" s="239"/>
      <c r="E122" s="239"/>
      <c r="F122" s="239"/>
      <c r="K122" s="239"/>
      <c r="L122" s="239"/>
    </row>
    <row r="123" spans="2:12" ht="16.5" customHeight="1" x14ac:dyDescent="0.2">
      <c r="B123" s="239"/>
      <c r="C123" s="239"/>
      <c r="D123" s="239"/>
      <c r="E123" s="239"/>
      <c r="F123" s="239"/>
      <c r="K123" s="239"/>
      <c r="L123" s="239"/>
    </row>
    <row r="124" spans="2:12" ht="16.5" customHeight="1" x14ac:dyDescent="0.2">
      <c r="B124" s="239"/>
      <c r="C124" s="239"/>
      <c r="D124" s="239"/>
      <c r="E124" s="239"/>
      <c r="F124" s="239"/>
      <c r="K124" s="239"/>
      <c r="L124" s="239"/>
    </row>
    <row r="125" spans="2:12" ht="16.5" customHeight="1" x14ac:dyDescent="0.2">
      <c r="B125" s="239"/>
      <c r="C125" s="239"/>
      <c r="D125" s="239"/>
      <c r="E125" s="239"/>
      <c r="F125" s="239"/>
      <c r="K125" s="239"/>
      <c r="L125" s="239"/>
    </row>
    <row r="126" spans="2:12" ht="16.5" customHeight="1" x14ac:dyDescent="0.2">
      <c r="B126" s="239"/>
      <c r="C126" s="239"/>
      <c r="D126" s="239"/>
      <c r="E126" s="239"/>
      <c r="F126" s="239"/>
      <c r="K126" s="239"/>
      <c r="L126" s="239"/>
    </row>
    <row r="127" spans="2:12" ht="16.5" customHeight="1" x14ac:dyDescent="0.2">
      <c r="B127" s="239"/>
      <c r="C127" s="239"/>
      <c r="D127" s="239"/>
      <c r="E127" s="239"/>
      <c r="F127" s="239"/>
      <c r="K127" s="239"/>
      <c r="L127" s="239"/>
    </row>
    <row r="128" spans="2:12" ht="16.5" customHeight="1" x14ac:dyDescent="0.2">
      <c r="B128" s="239"/>
      <c r="C128" s="239"/>
      <c r="D128" s="239"/>
      <c r="E128" s="239"/>
      <c r="F128" s="239"/>
      <c r="K128" s="239"/>
      <c r="L128" s="239"/>
    </row>
    <row r="129" spans="2:12" ht="16.5" customHeight="1" x14ac:dyDescent="0.2">
      <c r="B129" s="239"/>
      <c r="C129" s="239"/>
      <c r="D129" s="239"/>
      <c r="E129" s="239"/>
      <c r="F129" s="239"/>
      <c r="K129" s="239"/>
      <c r="L129" s="239"/>
    </row>
    <row r="130" spans="2:12" ht="16.5" customHeight="1" x14ac:dyDescent="0.2">
      <c r="B130" s="239"/>
      <c r="C130" s="239"/>
      <c r="D130" s="239"/>
      <c r="E130" s="239"/>
      <c r="F130" s="239"/>
      <c r="K130" s="239"/>
      <c r="L130" s="239"/>
    </row>
    <row r="131" spans="2:12" ht="16.5" customHeight="1" x14ac:dyDescent="0.2">
      <c r="B131" s="239"/>
      <c r="C131" s="239"/>
      <c r="D131" s="239"/>
      <c r="E131" s="239"/>
      <c r="F131" s="239"/>
      <c r="K131" s="239"/>
      <c r="L131" s="239"/>
    </row>
    <row r="132" spans="2:12" ht="16.5" customHeight="1" x14ac:dyDescent="0.2">
      <c r="B132" s="239"/>
      <c r="C132" s="239"/>
      <c r="D132" s="239"/>
      <c r="E132" s="239"/>
      <c r="F132" s="239"/>
      <c r="K132" s="239"/>
      <c r="L132" s="239"/>
    </row>
    <row r="133" spans="2:12" ht="16.5" customHeight="1" x14ac:dyDescent="0.2">
      <c r="B133" s="239"/>
      <c r="C133" s="239"/>
      <c r="D133" s="239"/>
      <c r="E133" s="239"/>
      <c r="F133" s="239"/>
      <c r="K133" s="239"/>
      <c r="L133" s="239"/>
    </row>
    <row r="134" spans="2:12" ht="16.5" customHeight="1" x14ac:dyDescent="0.2">
      <c r="B134" s="239"/>
      <c r="C134" s="239"/>
      <c r="D134" s="239"/>
      <c r="E134" s="239"/>
      <c r="F134" s="239"/>
      <c r="K134" s="239"/>
      <c r="L134" s="239"/>
    </row>
    <row r="135" spans="2:12" ht="16.5" customHeight="1" x14ac:dyDescent="0.2">
      <c r="B135" s="239"/>
      <c r="C135" s="239"/>
      <c r="D135" s="239"/>
      <c r="E135" s="239"/>
      <c r="F135" s="239"/>
      <c r="K135" s="239"/>
      <c r="L135" s="239"/>
    </row>
    <row r="136" spans="2:12" ht="16.5" customHeight="1" x14ac:dyDescent="0.2">
      <c r="B136" s="239"/>
      <c r="C136" s="239"/>
      <c r="D136" s="239"/>
      <c r="E136" s="239"/>
      <c r="F136" s="239"/>
      <c r="K136" s="239"/>
      <c r="L136" s="239"/>
    </row>
    <row r="137" spans="2:12" ht="16.5" customHeight="1" x14ac:dyDescent="0.2">
      <c r="B137" s="239"/>
      <c r="C137" s="239"/>
      <c r="D137" s="239"/>
      <c r="E137" s="239"/>
      <c r="F137" s="239"/>
      <c r="K137" s="239"/>
      <c r="L137" s="239"/>
    </row>
    <row r="138" spans="2:12" ht="16.5" customHeight="1" x14ac:dyDescent="0.2">
      <c r="B138" s="239"/>
      <c r="C138" s="239"/>
      <c r="D138" s="239"/>
      <c r="E138" s="239"/>
      <c r="F138" s="239"/>
      <c r="K138" s="239"/>
      <c r="L138" s="239"/>
    </row>
    <row r="139" spans="2:12" ht="16.5" customHeight="1" x14ac:dyDescent="0.2">
      <c r="B139" s="239"/>
      <c r="C139" s="239"/>
      <c r="D139" s="239"/>
      <c r="E139" s="239"/>
      <c r="F139" s="239"/>
      <c r="K139" s="239"/>
      <c r="L139" s="239"/>
    </row>
    <row r="140" spans="2:12" ht="16.5" customHeight="1" x14ac:dyDescent="0.2">
      <c r="B140" s="239"/>
      <c r="C140" s="239"/>
      <c r="D140" s="239"/>
      <c r="E140" s="239"/>
      <c r="F140" s="239"/>
      <c r="K140" s="239"/>
      <c r="L140" s="239"/>
    </row>
    <row r="141" spans="2:12" ht="16.5" customHeight="1" x14ac:dyDescent="0.2">
      <c r="B141" s="239"/>
      <c r="C141" s="239"/>
      <c r="D141" s="239"/>
      <c r="E141" s="239"/>
      <c r="F141" s="239"/>
      <c r="K141" s="239"/>
      <c r="L141" s="239"/>
    </row>
    <row r="142" spans="2:12" ht="16.5" customHeight="1" x14ac:dyDescent="0.2">
      <c r="B142" s="239"/>
      <c r="C142" s="239"/>
      <c r="D142" s="239"/>
      <c r="E142" s="239"/>
      <c r="F142" s="239"/>
      <c r="K142" s="239"/>
      <c r="L142" s="239"/>
    </row>
    <row r="143" spans="2:12" ht="16.5" customHeight="1" x14ac:dyDescent="0.2">
      <c r="B143" s="239"/>
      <c r="C143" s="239"/>
      <c r="D143" s="239"/>
      <c r="E143" s="239"/>
      <c r="F143" s="239"/>
      <c r="K143" s="239"/>
      <c r="L143" s="239"/>
    </row>
    <row r="144" spans="2:12" ht="16.5" customHeight="1" x14ac:dyDescent="0.2">
      <c r="B144" s="239"/>
      <c r="C144" s="239"/>
      <c r="D144" s="239"/>
      <c r="E144" s="239"/>
      <c r="F144" s="239"/>
      <c r="K144" s="239"/>
      <c r="L144" s="239"/>
    </row>
    <row r="145" spans="2:12" ht="16.5" customHeight="1" x14ac:dyDescent="0.2">
      <c r="B145" s="239"/>
      <c r="C145" s="239"/>
      <c r="D145" s="239"/>
      <c r="E145" s="239"/>
      <c r="F145" s="239"/>
      <c r="K145" s="239"/>
      <c r="L145" s="239"/>
    </row>
    <row r="146" spans="2:12" ht="16.5" customHeight="1" x14ac:dyDescent="0.2">
      <c r="B146" s="239"/>
      <c r="C146" s="239"/>
      <c r="D146" s="239"/>
      <c r="E146" s="239"/>
      <c r="F146" s="239"/>
      <c r="K146" s="239"/>
      <c r="L146" s="239"/>
    </row>
    <row r="147" spans="2:12" ht="16.5" customHeight="1" x14ac:dyDescent="0.2">
      <c r="B147" s="239"/>
      <c r="C147" s="239"/>
      <c r="D147" s="239"/>
      <c r="E147" s="239"/>
      <c r="F147" s="239"/>
      <c r="K147" s="239"/>
      <c r="L147" s="239"/>
    </row>
    <row r="148" spans="2:12" ht="16.5" customHeight="1" x14ac:dyDescent="0.2">
      <c r="B148" s="239"/>
      <c r="C148" s="239"/>
      <c r="D148" s="239"/>
      <c r="E148" s="239"/>
      <c r="F148" s="239"/>
      <c r="K148" s="239"/>
      <c r="L148" s="239"/>
    </row>
    <row r="149" spans="2:12" ht="16.5" customHeight="1" x14ac:dyDescent="0.2">
      <c r="B149" s="239"/>
      <c r="C149" s="239"/>
      <c r="D149" s="239"/>
      <c r="E149" s="239"/>
      <c r="F149" s="239"/>
      <c r="K149" s="239"/>
      <c r="L149" s="239"/>
    </row>
    <row r="150" spans="2:12" ht="16.5" customHeight="1" x14ac:dyDescent="0.2">
      <c r="B150" s="239"/>
      <c r="C150" s="239"/>
      <c r="D150" s="239"/>
      <c r="E150" s="239"/>
      <c r="F150" s="239"/>
      <c r="K150" s="239"/>
      <c r="L150" s="239"/>
    </row>
    <row r="151" spans="2:12" ht="16.5" customHeight="1" x14ac:dyDescent="0.2">
      <c r="B151" s="239"/>
      <c r="C151" s="239"/>
      <c r="D151" s="239"/>
      <c r="E151" s="239"/>
      <c r="F151" s="239"/>
      <c r="K151" s="239"/>
      <c r="L151" s="239"/>
    </row>
    <row r="152" spans="2:12" ht="16.5" customHeight="1" x14ac:dyDescent="0.2">
      <c r="B152" s="239"/>
      <c r="C152" s="239"/>
      <c r="D152" s="239"/>
      <c r="E152" s="239"/>
      <c r="F152" s="239"/>
      <c r="K152" s="239"/>
      <c r="L152" s="239"/>
    </row>
    <row r="153" spans="2:12" ht="16.5" customHeight="1" x14ac:dyDescent="0.2">
      <c r="B153" s="239"/>
      <c r="C153" s="239"/>
      <c r="D153" s="239"/>
      <c r="E153" s="239"/>
      <c r="F153" s="239"/>
      <c r="K153" s="239"/>
      <c r="L153" s="239"/>
    </row>
    <row r="154" spans="2:12" ht="16.5" customHeight="1" x14ac:dyDescent="0.2">
      <c r="B154" s="239"/>
      <c r="C154" s="239"/>
      <c r="D154" s="239"/>
      <c r="E154" s="239"/>
      <c r="F154" s="239"/>
      <c r="K154" s="239"/>
      <c r="L154" s="239"/>
    </row>
    <row r="155" spans="2:12" ht="16.5" customHeight="1" x14ac:dyDescent="0.2">
      <c r="B155" s="239"/>
      <c r="C155" s="239"/>
      <c r="D155" s="239"/>
      <c r="E155" s="239"/>
      <c r="F155" s="239"/>
      <c r="K155" s="239"/>
      <c r="L155" s="239"/>
    </row>
    <row r="156" spans="2:12" ht="16.5" customHeight="1" x14ac:dyDescent="0.2">
      <c r="B156" s="239"/>
      <c r="C156" s="239"/>
      <c r="D156" s="239"/>
      <c r="E156" s="239"/>
      <c r="F156" s="239"/>
      <c r="K156" s="239"/>
      <c r="L156" s="239"/>
    </row>
    <row r="157" spans="2:12" ht="16.5" customHeight="1" x14ac:dyDescent="0.2">
      <c r="B157" s="239"/>
      <c r="C157" s="239"/>
      <c r="D157" s="239"/>
      <c r="E157" s="239"/>
      <c r="F157" s="239"/>
      <c r="K157" s="239"/>
      <c r="L157" s="239"/>
    </row>
    <row r="158" spans="2:12" ht="16.5" customHeight="1" x14ac:dyDescent="0.2">
      <c r="B158" s="239"/>
      <c r="C158" s="239"/>
      <c r="D158" s="239"/>
      <c r="E158" s="239"/>
      <c r="F158" s="239"/>
      <c r="K158" s="239"/>
      <c r="L158" s="239"/>
    </row>
    <row r="159" spans="2:12" ht="16.5" customHeight="1" x14ac:dyDescent="0.2">
      <c r="B159" s="239"/>
      <c r="C159" s="239"/>
      <c r="D159" s="239"/>
      <c r="E159" s="239"/>
      <c r="F159" s="239"/>
      <c r="K159" s="239"/>
      <c r="L159" s="239"/>
    </row>
    <row r="160" spans="2:12" ht="16.5" customHeight="1" x14ac:dyDescent="0.2">
      <c r="B160" s="239"/>
      <c r="C160" s="239"/>
      <c r="D160" s="239"/>
      <c r="E160" s="239"/>
      <c r="F160" s="239"/>
      <c r="K160" s="239"/>
      <c r="L160" s="239"/>
    </row>
    <row r="161" spans="2:12" ht="16.5" customHeight="1" x14ac:dyDescent="0.2">
      <c r="B161" s="239"/>
      <c r="C161" s="239"/>
      <c r="D161" s="239"/>
      <c r="E161" s="239"/>
      <c r="F161" s="239"/>
      <c r="K161" s="239"/>
      <c r="L161" s="239"/>
    </row>
    <row r="162" spans="2:12" ht="16.5" customHeight="1" x14ac:dyDescent="0.2">
      <c r="B162" s="239"/>
      <c r="C162" s="239"/>
      <c r="D162" s="239"/>
      <c r="E162" s="239"/>
      <c r="F162" s="239"/>
      <c r="K162" s="239"/>
      <c r="L162" s="239"/>
    </row>
    <row r="163" spans="2:12" ht="16.5" customHeight="1" x14ac:dyDescent="0.2">
      <c r="B163" s="239"/>
      <c r="C163" s="239"/>
      <c r="D163" s="239"/>
      <c r="E163" s="239"/>
      <c r="F163" s="239"/>
      <c r="K163" s="239"/>
      <c r="L163" s="239"/>
    </row>
    <row r="164" spans="2:12" ht="16.5" customHeight="1" x14ac:dyDescent="0.2">
      <c r="B164" s="239"/>
      <c r="C164" s="239"/>
      <c r="D164" s="239"/>
      <c r="E164" s="239"/>
      <c r="F164" s="239"/>
      <c r="K164" s="239"/>
      <c r="L164" s="239"/>
    </row>
    <row r="165" spans="2:12" ht="16.5" customHeight="1" x14ac:dyDescent="0.2">
      <c r="B165" s="239"/>
      <c r="C165" s="239"/>
      <c r="D165" s="239"/>
      <c r="E165" s="239"/>
      <c r="F165" s="239"/>
      <c r="K165" s="239"/>
      <c r="L165" s="239"/>
    </row>
    <row r="166" spans="2:12" ht="16.5" customHeight="1" x14ac:dyDescent="0.2">
      <c r="B166" s="239"/>
      <c r="C166" s="239"/>
      <c r="D166" s="239"/>
      <c r="E166" s="239"/>
      <c r="F166" s="239"/>
      <c r="K166" s="239"/>
      <c r="L166" s="239"/>
    </row>
    <row r="167" spans="2:12" ht="16.5" customHeight="1" x14ac:dyDescent="0.2">
      <c r="B167" s="239"/>
      <c r="C167" s="239"/>
      <c r="D167" s="239"/>
      <c r="E167" s="239"/>
      <c r="F167" s="239"/>
      <c r="K167" s="239"/>
      <c r="L167" s="239"/>
    </row>
    <row r="168" spans="2:12" ht="16.5" customHeight="1" x14ac:dyDescent="0.2">
      <c r="B168" s="239"/>
      <c r="C168" s="239"/>
      <c r="D168" s="239"/>
      <c r="E168" s="239"/>
      <c r="F168" s="239"/>
      <c r="K168" s="239"/>
      <c r="L168" s="239"/>
    </row>
    <row r="169" spans="2:12" ht="16.5" customHeight="1" x14ac:dyDescent="0.2">
      <c r="B169" s="239"/>
      <c r="C169" s="239"/>
      <c r="D169" s="239"/>
      <c r="E169" s="239"/>
      <c r="F169" s="239"/>
      <c r="K169" s="239"/>
      <c r="L169" s="239"/>
    </row>
    <row r="170" spans="2:12" ht="16.5" customHeight="1" x14ac:dyDescent="0.2">
      <c r="B170" s="239"/>
      <c r="C170" s="239"/>
      <c r="D170" s="239"/>
      <c r="E170" s="239"/>
      <c r="F170" s="239"/>
      <c r="K170" s="239"/>
      <c r="L170" s="239"/>
    </row>
    <row r="171" spans="2:12" ht="16.5" customHeight="1" x14ac:dyDescent="0.2">
      <c r="B171" s="239"/>
      <c r="C171" s="239"/>
      <c r="D171" s="239"/>
      <c r="E171" s="239"/>
      <c r="F171" s="239"/>
      <c r="K171" s="239"/>
      <c r="L171" s="239"/>
    </row>
    <row r="172" spans="2:12" ht="16.5" customHeight="1" x14ac:dyDescent="0.2">
      <c r="B172" s="239"/>
      <c r="C172" s="239"/>
      <c r="D172" s="239"/>
      <c r="E172" s="239"/>
      <c r="F172" s="239"/>
      <c r="K172" s="239"/>
      <c r="L172" s="239"/>
    </row>
    <row r="173" spans="2:12" ht="16.5" customHeight="1" x14ac:dyDescent="0.2">
      <c r="B173" s="239"/>
      <c r="C173" s="239"/>
      <c r="D173" s="239"/>
      <c r="E173" s="239"/>
      <c r="F173" s="239"/>
      <c r="K173" s="239"/>
      <c r="L173" s="239"/>
    </row>
    <row r="174" spans="2:12" ht="16.5" customHeight="1" x14ac:dyDescent="0.2">
      <c r="B174" s="239"/>
      <c r="C174" s="239"/>
      <c r="D174" s="239"/>
      <c r="E174" s="239"/>
      <c r="F174" s="239"/>
      <c r="K174" s="239"/>
      <c r="L174" s="239"/>
    </row>
    <row r="175" spans="2:12" ht="16.5" customHeight="1" x14ac:dyDescent="0.2">
      <c r="B175" s="239"/>
      <c r="C175" s="239"/>
      <c r="D175" s="239"/>
      <c r="E175" s="239"/>
      <c r="F175" s="239"/>
      <c r="K175" s="239"/>
      <c r="L175" s="239"/>
    </row>
    <row r="176" spans="2:12" ht="16.5" customHeight="1" x14ac:dyDescent="0.2">
      <c r="B176" s="239"/>
      <c r="C176" s="239"/>
      <c r="D176" s="239"/>
      <c r="E176" s="239"/>
      <c r="F176" s="239"/>
      <c r="K176" s="239"/>
      <c r="L176" s="239"/>
    </row>
    <row r="177" spans="2:12" ht="16.5" customHeight="1" x14ac:dyDescent="0.2">
      <c r="B177" s="239"/>
      <c r="C177" s="239"/>
      <c r="D177" s="239"/>
      <c r="E177" s="239"/>
      <c r="F177" s="239"/>
      <c r="K177" s="239"/>
      <c r="L177" s="239"/>
    </row>
    <row r="178" spans="2:12" ht="16.5" customHeight="1" x14ac:dyDescent="0.2">
      <c r="B178" s="239"/>
      <c r="C178" s="239"/>
      <c r="D178" s="239"/>
      <c r="E178" s="239"/>
      <c r="F178" s="239"/>
      <c r="K178" s="239"/>
      <c r="L178" s="239"/>
    </row>
    <row r="179" spans="2:12" ht="16.5" customHeight="1" x14ac:dyDescent="0.2">
      <c r="B179" s="239"/>
      <c r="C179" s="239"/>
      <c r="D179" s="239"/>
      <c r="E179" s="239"/>
      <c r="F179" s="239"/>
      <c r="K179" s="239"/>
      <c r="L179" s="239"/>
    </row>
    <row r="180" spans="2:12" ht="16.5" customHeight="1" x14ac:dyDescent="0.2">
      <c r="B180" s="239"/>
      <c r="C180" s="239"/>
      <c r="D180" s="239"/>
      <c r="E180" s="239"/>
      <c r="F180" s="239"/>
      <c r="K180" s="239"/>
      <c r="L180" s="239"/>
    </row>
    <row r="181" spans="2:12" ht="16.5" customHeight="1" x14ac:dyDescent="0.2">
      <c r="B181" s="239"/>
      <c r="C181" s="239"/>
      <c r="D181" s="239"/>
      <c r="E181" s="239"/>
      <c r="F181" s="239"/>
      <c r="K181" s="239"/>
      <c r="L181" s="239"/>
    </row>
    <row r="182" spans="2:12" ht="16.5" customHeight="1" x14ac:dyDescent="0.2">
      <c r="B182" s="239"/>
      <c r="C182" s="239"/>
      <c r="D182" s="239"/>
      <c r="E182" s="239"/>
      <c r="F182" s="239"/>
      <c r="K182" s="239"/>
      <c r="L182" s="239"/>
    </row>
    <row r="183" spans="2:12" ht="16.5" customHeight="1" x14ac:dyDescent="0.2">
      <c r="B183" s="239"/>
      <c r="C183" s="239"/>
      <c r="D183" s="239"/>
      <c r="E183" s="239"/>
      <c r="F183" s="239"/>
      <c r="K183" s="239"/>
      <c r="L183" s="239"/>
    </row>
    <row r="184" spans="2:12" ht="16.5" customHeight="1" x14ac:dyDescent="0.2">
      <c r="B184" s="239"/>
      <c r="C184" s="239"/>
      <c r="D184" s="239"/>
      <c r="E184" s="239"/>
      <c r="F184" s="239"/>
      <c r="K184" s="239"/>
      <c r="L184" s="239"/>
    </row>
    <row r="185" spans="2:12" ht="16.5" customHeight="1" x14ac:dyDescent="0.2">
      <c r="B185" s="239"/>
      <c r="C185" s="239"/>
      <c r="D185" s="239"/>
      <c r="E185" s="239"/>
      <c r="F185" s="239"/>
      <c r="K185" s="239"/>
      <c r="L185" s="239"/>
    </row>
    <row r="186" spans="2:12" ht="16.5" customHeight="1" x14ac:dyDescent="0.2">
      <c r="B186" s="239"/>
      <c r="C186" s="239"/>
      <c r="D186" s="239"/>
      <c r="E186" s="239"/>
      <c r="F186" s="239"/>
      <c r="K186" s="239"/>
      <c r="L186" s="239"/>
    </row>
    <row r="187" spans="2:12" ht="16.5" customHeight="1" x14ac:dyDescent="0.2">
      <c r="B187" s="239"/>
      <c r="C187" s="239"/>
      <c r="D187" s="239"/>
      <c r="E187" s="239"/>
      <c r="F187" s="239"/>
      <c r="K187" s="239"/>
      <c r="L187" s="239"/>
    </row>
    <row r="188" spans="2:12" ht="16.5" customHeight="1" x14ac:dyDescent="0.2">
      <c r="B188" s="239"/>
      <c r="C188" s="239"/>
      <c r="D188" s="239"/>
      <c r="E188" s="239"/>
      <c r="F188" s="239"/>
      <c r="K188" s="239"/>
      <c r="L188" s="239"/>
    </row>
    <row r="189" spans="2:12" ht="16.5" customHeight="1" x14ac:dyDescent="0.2">
      <c r="B189" s="239"/>
      <c r="C189" s="239"/>
      <c r="D189" s="239"/>
      <c r="E189" s="239"/>
      <c r="F189" s="239"/>
      <c r="K189" s="239"/>
      <c r="L189" s="239"/>
    </row>
    <row r="190" spans="2:12" ht="16.5" customHeight="1" x14ac:dyDescent="0.2">
      <c r="B190" s="239"/>
      <c r="C190" s="239"/>
      <c r="D190" s="239"/>
      <c r="E190" s="239"/>
      <c r="F190" s="239"/>
      <c r="K190" s="239"/>
      <c r="L190" s="239"/>
    </row>
    <row r="191" spans="2:12" ht="16.5" customHeight="1" x14ac:dyDescent="0.2">
      <c r="B191" s="239"/>
      <c r="C191" s="239"/>
      <c r="D191" s="239"/>
      <c r="E191" s="239"/>
      <c r="F191" s="239"/>
      <c r="K191" s="239"/>
      <c r="L191" s="239"/>
    </row>
    <row r="192" spans="2:12" ht="16.5" customHeight="1" x14ac:dyDescent="0.2">
      <c r="B192" s="239"/>
      <c r="C192" s="239"/>
      <c r="D192" s="239"/>
      <c r="E192" s="239"/>
      <c r="F192" s="239"/>
      <c r="K192" s="239"/>
      <c r="L192" s="239"/>
    </row>
    <row r="193" spans="2:12" ht="16.5" customHeight="1" x14ac:dyDescent="0.2">
      <c r="B193" s="239"/>
      <c r="C193" s="239"/>
      <c r="D193" s="239"/>
      <c r="E193" s="239"/>
      <c r="F193" s="239"/>
      <c r="K193" s="239"/>
      <c r="L193" s="239"/>
    </row>
    <row r="194" spans="2:12" ht="16.5" customHeight="1" x14ac:dyDescent="0.2">
      <c r="B194" s="239"/>
      <c r="C194" s="239"/>
      <c r="D194" s="239"/>
      <c r="E194" s="239"/>
      <c r="F194" s="239"/>
      <c r="K194" s="239"/>
      <c r="L194" s="239"/>
    </row>
    <row r="195" spans="2:12" ht="16.5" customHeight="1" x14ac:dyDescent="0.2">
      <c r="B195" s="239"/>
      <c r="C195" s="239"/>
      <c r="D195" s="239"/>
      <c r="E195" s="239"/>
      <c r="F195" s="239"/>
      <c r="K195" s="239"/>
      <c r="L195" s="239"/>
    </row>
    <row r="196" spans="2:12" ht="16.5" customHeight="1" x14ac:dyDescent="0.2">
      <c r="B196" s="239"/>
      <c r="C196" s="239"/>
      <c r="D196" s="239"/>
      <c r="E196" s="239"/>
      <c r="F196" s="239"/>
      <c r="K196" s="239"/>
      <c r="L196" s="239"/>
    </row>
    <row r="197" spans="2:12" ht="16.5" customHeight="1" x14ac:dyDescent="0.2">
      <c r="B197" s="239"/>
      <c r="C197" s="239"/>
      <c r="D197" s="239"/>
      <c r="E197" s="239"/>
      <c r="F197" s="239"/>
      <c r="K197" s="239"/>
      <c r="L197" s="239"/>
    </row>
    <row r="198" spans="2:12" ht="16.5" customHeight="1" x14ac:dyDescent="0.2">
      <c r="B198" s="239"/>
      <c r="C198" s="239"/>
      <c r="D198" s="239"/>
      <c r="E198" s="239"/>
      <c r="F198" s="239"/>
      <c r="K198" s="239"/>
      <c r="L198" s="239"/>
    </row>
    <row r="199" spans="2:12" ht="16.5" customHeight="1" x14ac:dyDescent="0.2">
      <c r="B199" s="239"/>
      <c r="C199" s="239"/>
      <c r="D199" s="239"/>
      <c r="E199" s="239"/>
      <c r="F199" s="239"/>
      <c r="K199" s="239"/>
      <c r="L199" s="239"/>
    </row>
    <row r="200" spans="2:12" ht="16.5" customHeight="1" x14ac:dyDescent="0.2">
      <c r="B200" s="239"/>
      <c r="C200" s="239"/>
      <c r="D200" s="239"/>
      <c r="E200" s="239"/>
      <c r="F200" s="239"/>
      <c r="K200" s="239"/>
      <c r="L200" s="239"/>
    </row>
    <row r="201" spans="2:12" ht="16.5" customHeight="1" x14ac:dyDescent="0.2">
      <c r="B201" s="239"/>
      <c r="C201" s="239"/>
      <c r="D201" s="239"/>
      <c r="E201" s="239"/>
      <c r="F201" s="239"/>
      <c r="K201" s="239"/>
      <c r="L201" s="239"/>
    </row>
    <row r="202" spans="2:12" ht="16.5" customHeight="1" x14ac:dyDescent="0.2">
      <c r="B202" s="239"/>
      <c r="C202" s="239"/>
      <c r="D202" s="239"/>
      <c r="E202" s="239"/>
      <c r="F202" s="239"/>
      <c r="K202" s="239"/>
      <c r="L202" s="239"/>
    </row>
    <row r="203" spans="2:12" ht="16.5" customHeight="1" x14ac:dyDescent="0.2">
      <c r="B203" s="239"/>
      <c r="C203" s="239"/>
      <c r="D203" s="239"/>
      <c r="E203" s="239"/>
      <c r="F203" s="239"/>
      <c r="K203" s="239"/>
      <c r="L203" s="239"/>
    </row>
    <row r="204" spans="2:12" ht="16.5" customHeight="1" x14ac:dyDescent="0.2">
      <c r="B204" s="239"/>
      <c r="C204" s="239"/>
      <c r="D204" s="239"/>
      <c r="E204" s="239"/>
      <c r="F204" s="239"/>
      <c r="K204" s="239"/>
      <c r="L204" s="239"/>
    </row>
    <row r="205" spans="2:12" ht="16.5" customHeight="1" x14ac:dyDescent="0.2">
      <c r="B205" s="239"/>
      <c r="C205" s="239"/>
      <c r="D205" s="239"/>
      <c r="E205" s="239"/>
      <c r="F205" s="239"/>
      <c r="K205" s="239"/>
      <c r="L205" s="239"/>
    </row>
    <row r="206" spans="2:12" ht="16.5" customHeight="1" x14ac:dyDescent="0.2">
      <c r="B206" s="239"/>
      <c r="C206" s="239"/>
      <c r="D206" s="239"/>
      <c r="E206" s="239"/>
      <c r="F206" s="239"/>
      <c r="K206" s="239"/>
      <c r="L206" s="239"/>
    </row>
    <row r="207" spans="2:12" ht="16.5" customHeight="1" x14ac:dyDescent="0.2">
      <c r="B207" s="239"/>
      <c r="C207" s="239"/>
      <c r="D207" s="239"/>
      <c r="E207" s="239"/>
      <c r="F207" s="239"/>
      <c r="K207" s="239"/>
      <c r="L207" s="239"/>
    </row>
    <row r="208" spans="2:12" ht="16.5" customHeight="1" x14ac:dyDescent="0.2">
      <c r="B208" s="239"/>
      <c r="C208" s="239"/>
      <c r="D208" s="239"/>
      <c r="E208" s="239"/>
      <c r="F208" s="239"/>
      <c r="K208" s="239"/>
      <c r="L208" s="239"/>
    </row>
    <row r="209" spans="2:12" ht="16.5" customHeight="1" x14ac:dyDescent="0.2">
      <c r="B209" s="239"/>
      <c r="C209" s="239"/>
      <c r="D209" s="239"/>
      <c r="E209" s="239"/>
      <c r="F209" s="239"/>
      <c r="K209" s="239"/>
      <c r="L209" s="239"/>
    </row>
    <row r="210" spans="2:12" ht="16.5" customHeight="1" x14ac:dyDescent="0.2">
      <c r="B210" s="239"/>
      <c r="C210" s="239"/>
      <c r="D210" s="239"/>
      <c r="E210" s="239"/>
      <c r="F210" s="239"/>
      <c r="K210" s="239"/>
      <c r="L210" s="239"/>
    </row>
    <row r="211" spans="2:12" ht="16.5" customHeight="1" x14ac:dyDescent="0.2">
      <c r="B211" s="239"/>
      <c r="C211" s="239"/>
      <c r="D211" s="239"/>
      <c r="E211" s="239"/>
      <c r="F211" s="239"/>
      <c r="K211" s="239"/>
      <c r="L211" s="239"/>
    </row>
    <row r="212" spans="2:12" ht="16.5" customHeight="1" x14ac:dyDescent="0.2">
      <c r="B212" s="239"/>
      <c r="C212" s="239"/>
      <c r="D212" s="239"/>
      <c r="E212" s="239"/>
      <c r="F212" s="239"/>
      <c r="K212" s="239"/>
      <c r="L212" s="239"/>
    </row>
    <row r="213" spans="2:12" ht="16.5" customHeight="1" x14ac:dyDescent="0.2">
      <c r="B213" s="239"/>
      <c r="C213" s="239"/>
      <c r="D213" s="239"/>
      <c r="E213" s="239"/>
      <c r="F213" s="239"/>
      <c r="K213" s="239"/>
      <c r="L213" s="239"/>
    </row>
    <row r="214" spans="2:12" ht="16.5" customHeight="1" x14ac:dyDescent="0.2">
      <c r="B214" s="239"/>
      <c r="C214" s="239"/>
      <c r="D214" s="239"/>
      <c r="E214" s="239"/>
      <c r="F214" s="239"/>
      <c r="K214" s="239"/>
      <c r="L214" s="239"/>
    </row>
    <row r="215" spans="2:12" ht="16.5" customHeight="1" x14ac:dyDescent="0.2">
      <c r="B215" s="239"/>
      <c r="C215" s="239"/>
      <c r="D215" s="239"/>
      <c r="E215" s="239"/>
      <c r="F215" s="239"/>
      <c r="K215" s="239"/>
      <c r="L215" s="239"/>
    </row>
    <row r="216" spans="2:12" ht="16.5" customHeight="1" x14ac:dyDescent="0.2">
      <c r="B216" s="239"/>
      <c r="C216" s="239"/>
      <c r="D216" s="239"/>
      <c r="E216" s="239"/>
      <c r="F216" s="239"/>
      <c r="K216" s="239"/>
      <c r="L216" s="239"/>
    </row>
    <row r="217" spans="2:12" ht="16.5" customHeight="1" x14ac:dyDescent="0.2">
      <c r="B217" s="239"/>
      <c r="C217" s="239"/>
      <c r="D217" s="239"/>
      <c r="E217" s="239"/>
      <c r="F217" s="239"/>
      <c r="K217" s="239"/>
      <c r="L217" s="239"/>
    </row>
    <row r="218" spans="2:12" ht="16.5" customHeight="1" x14ac:dyDescent="0.2">
      <c r="B218" s="239"/>
      <c r="C218" s="239"/>
      <c r="D218" s="239"/>
      <c r="E218" s="239"/>
      <c r="F218" s="239"/>
      <c r="K218" s="239"/>
      <c r="L218" s="239"/>
    </row>
    <row r="219" spans="2:12" ht="16.5" customHeight="1" x14ac:dyDescent="0.2">
      <c r="B219" s="239"/>
      <c r="C219" s="239"/>
      <c r="D219" s="239"/>
      <c r="E219" s="239"/>
      <c r="F219" s="239"/>
      <c r="K219" s="239"/>
      <c r="L219" s="239"/>
    </row>
    <row r="220" spans="2:12" ht="16.5" customHeight="1" x14ac:dyDescent="0.2">
      <c r="B220" s="239"/>
      <c r="C220" s="239"/>
      <c r="D220" s="239"/>
      <c r="E220" s="239"/>
      <c r="F220" s="239"/>
      <c r="K220" s="239"/>
      <c r="L220" s="239"/>
    </row>
    <row r="221" spans="2:12" ht="16.5" customHeight="1" x14ac:dyDescent="0.2">
      <c r="B221" s="239"/>
      <c r="C221" s="239"/>
      <c r="D221" s="239"/>
      <c r="E221" s="239"/>
      <c r="F221" s="239"/>
      <c r="K221" s="239"/>
      <c r="L221" s="239"/>
    </row>
    <row r="222" spans="2:12" ht="16.5" customHeight="1" x14ac:dyDescent="0.2">
      <c r="B222" s="239"/>
      <c r="C222" s="239"/>
      <c r="D222" s="239"/>
      <c r="E222" s="239"/>
      <c r="F222" s="239"/>
      <c r="K222" s="239"/>
      <c r="L222" s="239"/>
    </row>
    <row r="223" spans="2:12" ht="16.5" customHeight="1" x14ac:dyDescent="0.2">
      <c r="B223" s="239"/>
      <c r="C223" s="239"/>
      <c r="D223" s="239"/>
      <c r="E223" s="239"/>
      <c r="F223" s="239"/>
      <c r="K223" s="239"/>
      <c r="L223" s="239"/>
    </row>
    <row r="224" spans="2:12" ht="16.5" customHeight="1" x14ac:dyDescent="0.2">
      <c r="B224" s="239"/>
      <c r="C224" s="239"/>
      <c r="D224" s="239"/>
      <c r="E224" s="239"/>
      <c r="F224" s="239"/>
      <c r="K224" s="239"/>
      <c r="L224" s="239"/>
    </row>
    <row r="225" spans="2:12" ht="16.5" customHeight="1" x14ac:dyDescent="0.2">
      <c r="B225" s="239"/>
      <c r="C225" s="239"/>
      <c r="D225" s="239"/>
      <c r="E225" s="239"/>
      <c r="F225" s="239"/>
      <c r="K225" s="239"/>
      <c r="L225" s="239"/>
    </row>
    <row r="226" spans="2:12" ht="16.5" customHeight="1" x14ac:dyDescent="0.2">
      <c r="B226" s="239"/>
      <c r="C226" s="239"/>
      <c r="D226" s="239"/>
      <c r="E226" s="239"/>
      <c r="F226" s="239"/>
      <c r="K226" s="239"/>
      <c r="L226" s="239"/>
    </row>
    <row r="227" spans="2:12" ht="16.5" customHeight="1" x14ac:dyDescent="0.2">
      <c r="B227" s="239"/>
      <c r="C227" s="239"/>
      <c r="D227" s="239"/>
      <c r="E227" s="239"/>
      <c r="F227" s="239"/>
      <c r="K227" s="239"/>
      <c r="L227" s="239"/>
    </row>
    <row r="228" spans="2:12" ht="16.5" customHeight="1" x14ac:dyDescent="0.2">
      <c r="B228" s="239"/>
      <c r="C228" s="239"/>
      <c r="D228" s="239"/>
      <c r="E228" s="239"/>
      <c r="F228" s="239"/>
      <c r="K228" s="239"/>
      <c r="L228" s="239"/>
    </row>
    <row r="229" spans="2:12" ht="16.5" customHeight="1" x14ac:dyDescent="0.2">
      <c r="B229" s="239"/>
      <c r="C229" s="239"/>
      <c r="D229" s="239"/>
      <c r="E229" s="239"/>
      <c r="F229" s="239"/>
      <c r="K229" s="239"/>
      <c r="L229" s="239"/>
    </row>
    <row r="230" spans="2:12" ht="16.5" customHeight="1" x14ac:dyDescent="0.2">
      <c r="B230" s="239"/>
      <c r="C230" s="239"/>
      <c r="D230" s="239"/>
      <c r="E230" s="239"/>
      <c r="F230" s="239"/>
      <c r="K230" s="239"/>
      <c r="L230" s="239"/>
    </row>
    <row r="231" spans="2:12" ht="16.5" customHeight="1" x14ac:dyDescent="0.2">
      <c r="B231" s="239"/>
      <c r="C231" s="239"/>
      <c r="D231" s="239"/>
      <c r="E231" s="239"/>
      <c r="F231" s="239"/>
      <c r="K231" s="239"/>
      <c r="L231" s="239"/>
    </row>
    <row r="232" spans="2:12" ht="16.5" customHeight="1" x14ac:dyDescent="0.2">
      <c r="B232" s="239"/>
      <c r="C232" s="239"/>
      <c r="D232" s="239"/>
      <c r="E232" s="239"/>
      <c r="F232" s="239"/>
      <c r="K232" s="239"/>
      <c r="L232" s="239"/>
    </row>
    <row r="233" spans="2:12" ht="16.5" customHeight="1" x14ac:dyDescent="0.2">
      <c r="B233" s="239"/>
      <c r="C233" s="239"/>
      <c r="D233" s="239"/>
      <c r="E233" s="239"/>
      <c r="F233" s="239"/>
      <c r="K233" s="239"/>
      <c r="L233" s="239"/>
    </row>
    <row r="234" spans="2:12" ht="16.5" customHeight="1" x14ac:dyDescent="0.2">
      <c r="B234" s="239"/>
      <c r="C234" s="239"/>
      <c r="D234" s="239"/>
      <c r="E234" s="239"/>
      <c r="F234" s="239"/>
      <c r="K234" s="239"/>
      <c r="L234" s="239"/>
    </row>
    <row r="235" spans="2:12" ht="16.5" customHeight="1" x14ac:dyDescent="0.2">
      <c r="B235" s="239"/>
      <c r="C235" s="239"/>
      <c r="D235" s="239"/>
      <c r="E235" s="239"/>
      <c r="F235" s="239"/>
      <c r="K235" s="239"/>
      <c r="L235" s="239"/>
    </row>
    <row r="236" spans="2:12" ht="16.5" customHeight="1" x14ac:dyDescent="0.2">
      <c r="B236" s="239"/>
      <c r="C236" s="239"/>
      <c r="D236" s="239"/>
      <c r="E236" s="239"/>
      <c r="F236" s="239"/>
      <c r="K236" s="239"/>
      <c r="L236" s="239"/>
    </row>
    <row r="237" spans="2:12" ht="16.5" customHeight="1" x14ac:dyDescent="0.2">
      <c r="B237" s="239"/>
      <c r="C237" s="239"/>
      <c r="D237" s="239"/>
      <c r="E237" s="239"/>
      <c r="F237" s="239"/>
      <c r="K237" s="239"/>
      <c r="L237" s="239"/>
    </row>
    <row r="238" spans="2:12" ht="16.5" customHeight="1" x14ac:dyDescent="0.2">
      <c r="B238" s="239"/>
      <c r="C238" s="239"/>
      <c r="D238" s="239"/>
      <c r="E238" s="239"/>
      <c r="F238" s="239"/>
      <c r="K238" s="239"/>
      <c r="L238" s="239"/>
    </row>
    <row r="239" spans="2:12" ht="16.5" customHeight="1" x14ac:dyDescent="0.2">
      <c r="B239" s="239"/>
      <c r="C239" s="239"/>
      <c r="D239" s="239"/>
      <c r="E239" s="239"/>
      <c r="F239" s="239"/>
      <c r="K239" s="239"/>
      <c r="L239" s="239"/>
    </row>
    <row r="240" spans="2:12" ht="16.5" customHeight="1" x14ac:dyDescent="0.2">
      <c r="B240" s="239"/>
      <c r="C240" s="239"/>
      <c r="D240" s="239"/>
      <c r="E240" s="239"/>
      <c r="F240" s="239"/>
      <c r="K240" s="239"/>
      <c r="L240" s="239"/>
    </row>
    <row r="241" spans="2:12" ht="16.5" customHeight="1" x14ac:dyDescent="0.2">
      <c r="B241" s="239"/>
      <c r="C241" s="239"/>
      <c r="D241" s="239"/>
      <c r="E241" s="239"/>
      <c r="F241" s="239"/>
      <c r="K241" s="239"/>
      <c r="L241" s="239"/>
    </row>
    <row r="242" spans="2:12" ht="16.5" customHeight="1" x14ac:dyDescent="0.2">
      <c r="B242" s="239"/>
      <c r="C242" s="239"/>
      <c r="D242" s="239"/>
      <c r="E242" s="239"/>
      <c r="F242" s="239"/>
      <c r="K242" s="239"/>
      <c r="L242" s="239"/>
    </row>
    <row r="243" spans="2:12" ht="16.5" customHeight="1" x14ac:dyDescent="0.2">
      <c r="B243" s="239"/>
      <c r="C243" s="239"/>
      <c r="D243" s="239"/>
      <c r="E243" s="239"/>
      <c r="F243" s="239"/>
      <c r="K243" s="239"/>
      <c r="L243" s="239"/>
    </row>
    <row r="244" spans="2:12" ht="16.5" customHeight="1" x14ac:dyDescent="0.2">
      <c r="B244" s="239"/>
      <c r="C244" s="239"/>
      <c r="D244" s="239"/>
      <c r="E244" s="239"/>
      <c r="F244" s="239"/>
      <c r="K244" s="239"/>
      <c r="L244" s="239"/>
    </row>
    <row r="245" spans="2:12" ht="16.5" customHeight="1" x14ac:dyDescent="0.2">
      <c r="B245" s="239"/>
      <c r="C245" s="239"/>
      <c r="D245" s="239"/>
      <c r="E245" s="239"/>
      <c r="F245" s="239"/>
      <c r="K245" s="239"/>
      <c r="L245" s="239"/>
    </row>
    <row r="246" spans="2:12" ht="16.5" customHeight="1" x14ac:dyDescent="0.2">
      <c r="B246" s="239"/>
      <c r="C246" s="239"/>
      <c r="D246" s="239"/>
      <c r="E246" s="239"/>
      <c r="F246" s="239"/>
      <c r="K246" s="239"/>
      <c r="L246" s="239"/>
    </row>
    <row r="247" spans="2:12" ht="16.5" customHeight="1" x14ac:dyDescent="0.2">
      <c r="B247" s="239"/>
      <c r="C247" s="239"/>
      <c r="D247" s="239"/>
      <c r="E247" s="239"/>
      <c r="F247" s="239"/>
      <c r="K247" s="239"/>
      <c r="L247" s="239"/>
    </row>
    <row r="248" spans="2:12" ht="16.5" customHeight="1" x14ac:dyDescent="0.2">
      <c r="B248" s="239"/>
      <c r="C248" s="239"/>
      <c r="D248" s="239"/>
      <c r="E248" s="239"/>
      <c r="F248" s="239"/>
      <c r="K248" s="239"/>
      <c r="L248" s="239"/>
    </row>
    <row r="249" spans="2:12" ht="16.5" customHeight="1" x14ac:dyDescent="0.2">
      <c r="B249" s="239"/>
      <c r="C249" s="239"/>
      <c r="D249" s="239"/>
      <c r="E249" s="239"/>
      <c r="F249" s="239"/>
      <c r="K249" s="239"/>
      <c r="L249" s="239"/>
    </row>
    <row r="250" spans="2:12" ht="16.5" customHeight="1" x14ac:dyDescent="0.2">
      <c r="B250" s="239"/>
      <c r="C250" s="239"/>
      <c r="D250" s="239"/>
      <c r="E250" s="239"/>
      <c r="F250" s="239"/>
      <c r="K250" s="239"/>
      <c r="L250" s="239"/>
    </row>
    <row r="251" spans="2:12" ht="16.5" customHeight="1" x14ac:dyDescent="0.2">
      <c r="B251" s="239"/>
      <c r="C251" s="239"/>
      <c r="D251" s="239"/>
      <c r="E251" s="239"/>
      <c r="F251" s="239"/>
      <c r="K251" s="239"/>
      <c r="L251" s="239"/>
    </row>
    <row r="252" spans="2:12" ht="16.5" customHeight="1" x14ac:dyDescent="0.2">
      <c r="B252" s="239"/>
      <c r="C252" s="239"/>
      <c r="D252" s="239"/>
      <c r="E252" s="239"/>
      <c r="F252" s="239"/>
      <c r="K252" s="239"/>
      <c r="L252" s="239"/>
    </row>
    <row r="253" spans="2:12" ht="16.5" customHeight="1" x14ac:dyDescent="0.2">
      <c r="B253" s="239"/>
      <c r="C253" s="239"/>
      <c r="D253" s="239"/>
      <c r="E253" s="239"/>
      <c r="F253" s="239"/>
      <c r="K253" s="239"/>
      <c r="L253" s="239"/>
    </row>
    <row r="254" spans="2:12" ht="16.5" customHeight="1" x14ac:dyDescent="0.2">
      <c r="B254" s="239"/>
      <c r="C254" s="239"/>
      <c r="D254" s="239"/>
      <c r="E254" s="239"/>
      <c r="F254" s="239"/>
      <c r="K254" s="239"/>
      <c r="L254" s="239"/>
    </row>
    <row r="255" spans="2:12" ht="16.5" customHeight="1" x14ac:dyDescent="0.2">
      <c r="B255" s="239"/>
      <c r="C255" s="239"/>
      <c r="D255" s="239"/>
      <c r="E255" s="239"/>
      <c r="F255" s="239"/>
      <c r="K255" s="239"/>
      <c r="L255" s="239"/>
    </row>
    <row r="256" spans="2:12" ht="16.5" customHeight="1" x14ac:dyDescent="0.2">
      <c r="B256" s="239"/>
      <c r="C256" s="239"/>
      <c r="D256" s="239"/>
      <c r="E256" s="239"/>
      <c r="F256" s="239"/>
      <c r="K256" s="239"/>
      <c r="L256" s="239"/>
    </row>
    <row r="257" spans="2:12" ht="16.5" customHeight="1" x14ac:dyDescent="0.2">
      <c r="B257" s="239"/>
      <c r="C257" s="239"/>
      <c r="D257" s="239"/>
      <c r="E257" s="239"/>
      <c r="F257" s="239"/>
      <c r="K257" s="239"/>
      <c r="L257" s="239"/>
    </row>
    <row r="258" spans="2:12" ht="16.5" customHeight="1" x14ac:dyDescent="0.2">
      <c r="B258" s="239"/>
      <c r="C258" s="239"/>
      <c r="D258" s="239"/>
      <c r="E258" s="239"/>
      <c r="F258" s="239"/>
      <c r="K258" s="239"/>
      <c r="L258" s="239"/>
    </row>
    <row r="259" spans="2:12" ht="16.5" customHeight="1" x14ac:dyDescent="0.2">
      <c r="B259" s="239"/>
      <c r="C259" s="239"/>
      <c r="D259" s="239"/>
      <c r="E259" s="239"/>
      <c r="F259" s="239"/>
      <c r="K259" s="239"/>
      <c r="L259" s="239"/>
    </row>
    <row r="260" spans="2:12" ht="16.5" customHeight="1" x14ac:dyDescent="0.2">
      <c r="B260" s="239"/>
      <c r="C260" s="239"/>
      <c r="D260" s="239"/>
      <c r="E260" s="239"/>
      <c r="F260" s="239"/>
      <c r="K260" s="239"/>
      <c r="L260" s="239"/>
    </row>
    <row r="261" spans="2:12" ht="16.5" customHeight="1" x14ac:dyDescent="0.2">
      <c r="B261" s="239"/>
      <c r="C261" s="239"/>
      <c r="D261" s="239"/>
      <c r="E261" s="239"/>
      <c r="F261" s="239"/>
      <c r="K261" s="239"/>
      <c r="L261" s="239"/>
    </row>
    <row r="262" spans="2:12" ht="16.5" customHeight="1" x14ac:dyDescent="0.2">
      <c r="B262" s="239"/>
      <c r="C262" s="239"/>
      <c r="D262" s="239"/>
      <c r="E262" s="239"/>
      <c r="F262" s="239"/>
      <c r="K262" s="239"/>
      <c r="L262" s="239"/>
    </row>
    <row r="263" spans="2:12" ht="16.5" customHeight="1" x14ac:dyDescent="0.2">
      <c r="B263" s="239"/>
      <c r="C263" s="239"/>
      <c r="D263" s="239"/>
      <c r="E263" s="239"/>
      <c r="F263" s="239"/>
      <c r="K263" s="239"/>
      <c r="L263" s="239"/>
    </row>
    <row r="264" spans="2:12" ht="16.5" customHeight="1" x14ac:dyDescent="0.2">
      <c r="B264" s="239"/>
      <c r="C264" s="239"/>
      <c r="D264" s="239"/>
      <c r="E264" s="239"/>
      <c r="F264" s="239"/>
      <c r="K264" s="239"/>
      <c r="L264" s="239"/>
    </row>
    <row r="265" spans="2:12" ht="16.5" customHeight="1" x14ac:dyDescent="0.2">
      <c r="B265" s="239"/>
      <c r="C265" s="239"/>
      <c r="D265" s="239"/>
      <c r="E265" s="239"/>
      <c r="F265" s="239"/>
      <c r="K265" s="239"/>
      <c r="L265" s="239"/>
    </row>
    <row r="266" spans="2:12" ht="16.5" customHeight="1" x14ac:dyDescent="0.2">
      <c r="B266" s="239"/>
      <c r="C266" s="239"/>
      <c r="D266" s="239"/>
      <c r="E266" s="239"/>
      <c r="F266" s="239"/>
      <c r="K266" s="239"/>
      <c r="L266" s="239"/>
    </row>
    <row r="267" spans="2:12" ht="16.5" customHeight="1" x14ac:dyDescent="0.2">
      <c r="B267" s="239"/>
      <c r="C267" s="239"/>
      <c r="D267" s="239"/>
      <c r="E267" s="239"/>
      <c r="F267" s="239"/>
      <c r="K267" s="239"/>
      <c r="L267" s="239"/>
    </row>
    <row r="268" spans="2:12" ht="16.5" customHeight="1" x14ac:dyDescent="0.2">
      <c r="B268" s="239"/>
      <c r="C268" s="239"/>
      <c r="D268" s="239"/>
      <c r="E268" s="239"/>
      <c r="F268" s="239"/>
      <c r="K268" s="239"/>
      <c r="L268" s="239"/>
    </row>
    <row r="269" spans="2:12" ht="16.5" customHeight="1" x14ac:dyDescent="0.2">
      <c r="B269" s="239"/>
      <c r="C269" s="239"/>
      <c r="D269" s="239"/>
      <c r="E269" s="239"/>
      <c r="F269" s="239"/>
      <c r="K269" s="239"/>
      <c r="L269" s="239"/>
    </row>
    <row r="270" spans="2:12" ht="16.5" customHeight="1" x14ac:dyDescent="0.2">
      <c r="B270" s="239"/>
      <c r="C270" s="239"/>
      <c r="D270" s="239"/>
      <c r="E270" s="239"/>
      <c r="F270" s="239"/>
      <c r="K270" s="239"/>
      <c r="L270" s="239"/>
    </row>
    <row r="271" spans="2:12" ht="16.5" customHeight="1" x14ac:dyDescent="0.2">
      <c r="B271" s="239"/>
      <c r="C271" s="239"/>
      <c r="D271" s="239"/>
      <c r="E271" s="239"/>
      <c r="F271" s="239"/>
      <c r="K271" s="239"/>
      <c r="L271" s="239"/>
    </row>
    <row r="272" spans="2:12" ht="16.5" customHeight="1" x14ac:dyDescent="0.2">
      <c r="B272" s="239"/>
      <c r="C272" s="239"/>
      <c r="D272" s="239"/>
      <c r="E272" s="239"/>
      <c r="F272" s="239"/>
      <c r="K272" s="239"/>
      <c r="L272" s="239"/>
    </row>
    <row r="273" spans="2:12" ht="16.5" customHeight="1" x14ac:dyDescent="0.2">
      <c r="B273" s="239"/>
      <c r="C273" s="239"/>
      <c r="D273" s="239"/>
      <c r="E273" s="239"/>
      <c r="F273" s="239"/>
      <c r="K273" s="239"/>
      <c r="L273" s="239"/>
    </row>
    <row r="274" spans="2:12" ht="16.5" customHeight="1" x14ac:dyDescent="0.2">
      <c r="B274" s="239"/>
      <c r="C274" s="239"/>
      <c r="D274" s="239"/>
      <c r="E274" s="239"/>
      <c r="F274" s="239"/>
      <c r="K274" s="239"/>
      <c r="L274" s="239"/>
    </row>
    <row r="275" spans="2:12" ht="16.5" customHeight="1" x14ac:dyDescent="0.2">
      <c r="B275" s="239"/>
      <c r="C275" s="239"/>
      <c r="D275" s="239"/>
      <c r="E275" s="239"/>
      <c r="F275" s="239"/>
      <c r="K275" s="239"/>
      <c r="L275" s="239"/>
    </row>
    <row r="276" spans="2:12" ht="16.5" customHeight="1" x14ac:dyDescent="0.2">
      <c r="B276" s="239"/>
      <c r="C276" s="239"/>
      <c r="D276" s="239"/>
      <c r="E276" s="239"/>
      <c r="F276" s="239"/>
      <c r="K276" s="239"/>
      <c r="L276" s="239"/>
    </row>
    <row r="277" spans="2:12" ht="16.5" customHeight="1" x14ac:dyDescent="0.2">
      <c r="B277" s="239"/>
      <c r="C277" s="239"/>
      <c r="D277" s="239"/>
      <c r="E277" s="239"/>
      <c r="F277" s="239"/>
      <c r="K277" s="239"/>
      <c r="L277" s="239"/>
    </row>
    <row r="278" spans="2:12" ht="16.5" customHeight="1" x14ac:dyDescent="0.2">
      <c r="B278" s="239"/>
      <c r="C278" s="239"/>
      <c r="D278" s="239"/>
      <c r="E278" s="239"/>
      <c r="F278" s="239"/>
      <c r="K278" s="239"/>
      <c r="L278" s="239"/>
    </row>
    <row r="279" spans="2:12" ht="16.5" customHeight="1" x14ac:dyDescent="0.2">
      <c r="B279" s="239"/>
      <c r="C279" s="239"/>
      <c r="D279" s="239"/>
      <c r="E279" s="239"/>
      <c r="F279" s="239"/>
      <c r="K279" s="239"/>
      <c r="L279" s="239"/>
    </row>
    <row r="280" spans="2:12" ht="16.5" customHeight="1" x14ac:dyDescent="0.2">
      <c r="B280" s="239"/>
      <c r="C280" s="239"/>
      <c r="D280" s="239"/>
      <c r="E280" s="239"/>
      <c r="F280" s="239"/>
      <c r="K280" s="239"/>
      <c r="L280" s="239"/>
    </row>
    <row r="281" spans="2:12" ht="16.5" customHeight="1" x14ac:dyDescent="0.2">
      <c r="B281" s="239"/>
      <c r="C281" s="239"/>
      <c r="D281" s="239"/>
      <c r="E281" s="239"/>
      <c r="F281" s="239"/>
      <c r="K281" s="239"/>
      <c r="L281" s="239"/>
    </row>
    <row r="282" spans="2:12" ht="16.5" customHeight="1" x14ac:dyDescent="0.2">
      <c r="B282" s="239"/>
      <c r="C282" s="239"/>
      <c r="D282" s="239"/>
      <c r="E282" s="239"/>
      <c r="F282" s="239"/>
      <c r="K282" s="239"/>
      <c r="L282" s="239"/>
    </row>
    <row r="283" spans="2:12" ht="16.5" customHeight="1" x14ac:dyDescent="0.2">
      <c r="B283" s="239"/>
      <c r="C283" s="239"/>
      <c r="D283" s="239"/>
      <c r="E283" s="239"/>
      <c r="F283" s="239"/>
      <c r="K283" s="239"/>
      <c r="L283" s="239"/>
    </row>
    <row r="284" spans="2:12" ht="16.5" customHeight="1" x14ac:dyDescent="0.2">
      <c r="B284" s="239"/>
      <c r="C284" s="239"/>
      <c r="D284" s="239"/>
      <c r="E284" s="239"/>
      <c r="F284" s="239"/>
      <c r="K284" s="239"/>
      <c r="L284" s="239"/>
    </row>
    <row r="285" spans="2:12" ht="16.5" customHeight="1" x14ac:dyDescent="0.2">
      <c r="B285" s="239"/>
      <c r="C285" s="239"/>
      <c r="D285" s="239"/>
      <c r="E285" s="239"/>
      <c r="F285" s="239"/>
      <c r="K285" s="239"/>
      <c r="L285" s="239"/>
    </row>
    <row r="286" spans="2:12" ht="16.5" customHeight="1" x14ac:dyDescent="0.2">
      <c r="B286" s="239"/>
      <c r="C286" s="239"/>
      <c r="D286" s="239"/>
      <c r="E286" s="239"/>
      <c r="F286" s="239"/>
      <c r="K286" s="239"/>
      <c r="L286" s="239"/>
    </row>
    <row r="287" spans="2:12" ht="16.5" customHeight="1" x14ac:dyDescent="0.2">
      <c r="B287" s="239"/>
      <c r="C287" s="239"/>
      <c r="D287" s="239"/>
      <c r="E287" s="239"/>
      <c r="F287" s="239"/>
      <c r="K287" s="239"/>
      <c r="L287" s="239"/>
    </row>
    <row r="288" spans="2:12" ht="16.5" customHeight="1" x14ac:dyDescent="0.2">
      <c r="B288" s="239"/>
      <c r="C288" s="239"/>
      <c r="D288" s="239"/>
      <c r="E288" s="239"/>
      <c r="F288" s="239"/>
      <c r="K288" s="239"/>
      <c r="L288" s="239"/>
    </row>
    <row r="289" spans="2:12" ht="16.5" customHeight="1" x14ac:dyDescent="0.2">
      <c r="B289" s="239"/>
      <c r="C289" s="239"/>
      <c r="D289" s="239"/>
      <c r="E289" s="239"/>
      <c r="F289" s="239"/>
      <c r="K289" s="239"/>
      <c r="L289" s="239"/>
    </row>
    <row r="290" spans="2:12" ht="16.5" customHeight="1" x14ac:dyDescent="0.2">
      <c r="B290" s="239"/>
      <c r="C290" s="239"/>
      <c r="D290" s="239"/>
      <c r="E290" s="239"/>
      <c r="F290" s="239"/>
      <c r="K290" s="239"/>
      <c r="L290" s="239"/>
    </row>
    <row r="291" spans="2:12" ht="16.5" customHeight="1" x14ac:dyDescent="0.2">
      <c r="B291" s="239"/>
      <c r="C291" s="239"/>
      <c r="D291" s="239"/>
      <c r="E291" s="239"/>
      <c r="F291" s="239"/>
      <c r="K291" s="239"/>
      <c r="L291" s="239"/>
    </row>
    <row r="292" spans="2:12" ht="16.5" customHeight="1" x14ac:dyDescent="0.2">
      <c r="B292" s="239"/>
      <c r="C292" s="239"/>
      <c r="D292" s="239"/>
      <c r="E292" s="239"/>
      <c r="F292" s="239"/>
      <c r="K292" s="239"/>
      <c r="L292" s="239"/>
    </row>
    <row r="293" spans="2:12" ht="16.5" customHeight="1" x14ac:dyDescent="0.2">
      <c r="B293" s="239"/>
      <c r="C293" s="239"/>
      <c r="D293" s="239"/>
      <c r="E293" s="239"/>
      <c r="F293" s="239"/>
      <c r="K293" s="239"/>
      <c r="L293" s="239"/>
    </row>
    <row r="294" spans="2:12" ht="16.5" customHeight="1" x14ac:dyDescent="0.2">
      <c r="B294" s="239"/>
      <c r="C294" s="239"/>
      <c r="D294" s="239"/>
      <c r="E294" s="239"/>
      <c r="F294" s="239"/>
      <c r="K294" s="239"/>
      <c r="L294" s="239"/>
    </row>
    <row r="295" spans="2:12" ht="16.5" customHeight="1" x14ac:dyDescent="0.2">
      <c r="B295" s="239"/>
      <c r="C295" s="239"/>
      <c r="D295" s="239"/>
      <c r="E295" s="239"/>
      <c r="F295" s="239"/>
      <c r="K295" s="239"/>
      <c r="L295" s="239"/>
    </row>
    <row r="296" spans="2:12" ht="16.5" customHeight="1" x14ac:dyDescent="0.2">
      <c r="B296" s="239"/>
      <c r="C296" s="239"/>
      <c r="D296" s="239"/>
      <c r="E296" s="239"/>
      <c r="F296" s="239"/>
      <c r="K296" s="239"/>
      <c r="L296" s="239"/>
    </row>
    <row r="297" spans="2:12" ht="16.5" customHeight="1" x14ac:dyDescent="0.2">
      <c r="B297" s="239"/>
      <c r="C297" s="239"/>
      <c r="D297" s="239"/>
      <c r="E297" s="239"/>
      <c r="F297" s="239"/>
      <c r="K297" s="239"/>
      <c r="L297" s="239"/>
    </row>
    <row r="298" spans="2:12" ht="16.5" customHeight="1" x14ac:dyDescent="0.2">
      <c r="B298" s="239"/>
      <c r="C298" s="239"/>
      <c r="D298" s="239"/>
      <c r="E298" s="239"/>
      <c r="F298" s="239"/>
      <c r="K298" s="239"/>
      <c r="L298" s="239"/>
    </row>
    <row r="299" spans="2:12" ht="16.5" customHeight="1" x14ac:dyDescent="0.2">
      <c r="B299" s="239"/>
      <c r="C299" s="239"/>
      <c r="D299" s="239"/>
      <c r="E299" s="239"/>
      <c r="F299" s="239"/>
      <c r="K299" s="239"/>
      <c r="L299" s="239"/>
    </row>
    <row r="300" spans="2:12" ht="16.5" customHeight="1" x14ac:dyDescent="0.2">
      <c r="B300" s="239"/>
      <c r="C300" s="239"/>
      <c r="D300" s="239"/>
      <c r="E300" s="239"/>
      <c r="F300" s="239"/>
      <c r="K300" s="239"/>
      <c r="L300" s="239"/>
    </row>
    <row r="301" spans="2:12" ht="16.5" customHeight="1" x14ac:dyDescent="0.2">
      <c r="B301" s="239"/>
      <c r="C301" s="239"/>
      <c r="D301" s="239"/>
      <c r="E301" s="239"/>
      <c r="F301" s="239"/>
      <c r="K301" s="239"/>
      <c r="L301" s="239"/>
    </row>
    <row r="302" spans="2:12" ht="16.5" customHeight="1" x14ac:dyDescent="0.2">
      <c r="B302" s="239"/>
      <c r="C302" s="239"/>
      <c r="D302" s="239"/>
      <c r="E302" s="239"/>
      <c r="F302" s="239"/>
      <c r="K302" s="239"/>
      <c r="L302" s="239"/>
    </row>
    <row r="303" spans="2:12" ht="16.5" customHeight="1" x14ac:dyDescent="0.2">
      <c r="B303" s="239"/>
      <c r="C303" s="239"/>
      <c r="D303" s="239"/>
      <c r="E303" s="239"/>
      <c r="F303" s="239"/>
      <c r="K303" s="239"/>
      <c r="L303" s="239"/>
    </row>
    <row r="304" spans="2:12" ht="16.5" customHeight="1" x14ac:dyDescent="0.2">
      <c r="B304" s="239"/>
      <c r="C304" s="239"/>
      <c r="D304" s="239"/>
      <c r="E304" s="239"/>
      <c r="F304" s="239"/>
      <c r="K304" s="239"/>
      <c r="L304" s="239"/>
    </row>
    <row r="305" spans="2:12" ht="16.5" customHeight="1" x14ac:dyDescent="0.2">
      <c r="B305" s="239"/>
      <c r="C305" s="239"/>
      <c r="D305" s="239"/>
      <c r="E305" s="239"/>
      <c r="F305" s="239"/>
      <c r="K305" s="239"/>
      <c r="L305" s="239"/>
    </row>
    <row r="306" spans="2:12" ht="16.5" customHeight="1" x14ac:dyDescent="0.2">
      <c r="B306" s="239"/>
      <c r="C306" s="239"/>
      <c r="D306" s="239"/>
      <c r="E306" s="239"/>
      <c r="F306" s="239"/>
      <c r="K306" s="239"/>
      <c r="L306" s="239"/>
    </row>
    <row r="307" spans="2:12" ht="16.5" customHeight="1" x14ac:dyDescent="0.2">
      <c r="B307" s="239"/>
      <c r="C307" s="239"/>
      <c r="D307" s="239"/>
      <c r="E307" s="239"/>
      <c r="F307" s="239"/>
      <c r="K307" s="239"/>
      <c r="L307" s="239"/>
    </row>
    <row r="308" spans="2:12" ht="16.5" customHeight="1" x14ac:dyDescent="0.2">
      <c r="B308" s="239"/>
      <c r="C308" s="239"/>
      <c r="D308" s="239"/>
      <c r="E308" s="239"/>
      <c r="F308" s="239"/>
      <c r="K308" s="239"/>
      <c r="L308" s="239"/>
    </row>
    <row r="309" spans="2:12" ht="16.5" customHeight="1" x14ac:dyDescent="0.2">
      <c r="B309" s="239"/>
      <c r="C309" s="239"/>
      <c r="D309" s="239"/>
      <c r="E309" s="239"/>
      <c r="F309" s="239"/>
      <c r="K309" s="239"/>
      <c r="L309" s="239"/>
    </row>
    <row r="310" spans="2:12" ht="16.5" customHeight="1" x14ac:dyDescent="0.2">
      <c r="B310" s="239"/>
      <c r="C310" s="239"/>
      <c r="D310" s="239"/>
      <c r="E310" s="239"/>
      <c r="F310" s="239"/>
      <c r="K310" s="239"/>
      <c r="L310" s="239"/>
    </row>
    <row r="311" spans="2:12" ht="16.5" customHeight="1" x14ac:dyDescent="0.2">
      <c r="B311" s="239"/>
      <c r="C311" s="239"/>
      <c r="D311" s="239"/>
      <c r="E311" s="239"/>
      <c r="F311" s="239"/>
      <c r="K311" s="239"/>
      <c r="L311" s="239"/>
    </row>
    <row r="312" spans="2:12" ht="16.5" customHeight="1" x14ac:dyDescent="0.2">
      <c r="B312" s="239"/>
      <c r="C312" s="239"/>
      <c r="D312" s="239"/>
      <c r="E312" s="239"/>
      <c r="F312" s="239"/>
      <c r="K312" s="239"/>
      <c r="L312" s="239"/>
    </row>
    <row r="313" spans="2:12" ht="16.5" customHeight="1" x14ac:dyDescent="0.2">
      <c r="B313" s="239"/>
      <c r="C313" s="239"/>
      <c r="D313" s="239"/>
      <c r="E313" s="239"/>
      <c r="F313" s="239"/>
      <c r="K313" s="239"/>
      <c r="L313" s="239"/>
    </row>
    <row r="314" spans="2:12" ht="16.5" customHeight="1" x14ac:dyDescent="0.2">
      <c r="B314" s="239"/>
      <c r="C314" s="239"/>
      <c r="D314" s="239"/>
      <c r="E314" s="239"/>
      <c r="F314" s="239"/>
      <c r="K314" s="239"/>
      <c r="L314" s="239"/>
    </row>
    <row r="315" spans="2:12" ht="16.5" customHeight="1" x14ac:dyDescent="0.2">
      <c r="B315" s="239"/>
      <c r="C315" s="239"/>
      <c r="D315" s="239"/>
      <c r="E315" s="239"/>
      <c r="F315" s="239"/>
      <c r="K315" s="239"/>
      <c r="L315" s="239"/>
    </row>
    <row r="316" spans="2:12" ht="16.5" customHeight="1" x14ac:dyDescent="0.2">
      <c r="B316" s="239"/>
      <c r="C316" s="239"/>
      <c r="D316" s="239"/>
      <c r="E316" s="239"/>
      <c r="F316" s="239"/>
      <c r="K316" s="239"/>
      <c r="L316" s="239"/>
    </row>
    <row r="317" spans="2:12" ht="16.5" customHeight="1" x14ac:dyDescent="0.2">
      <c r="B317" s="239"/>
      <c r="C317" s="239"/>
      <c r="D317" s="239"/>
      <c r="E317" s="239"/>
      <c r="F317" s="239"/>
      <c r="K317" s="239"/>
      <c r="L317" s="239"/>
    </row>
    <row r="318" spans="2:12" ht="16.5" customHeight="1" x14ac:dyDescent="0.2">
      <c r="B318" s="239"/>
      <c r="C318" s="239"/>
      <c r="D318" s="239"/>
      <c r="E318" s="239"/>
      <c r="F318" s="239"/>
      <c r="K318" s="239"/>
      <c r="L318" s="239"/>
    </row>
    <row r="319" spans="2:12" ht="16.5" customHeight="1" x14ac:dyDescent="0.2">
      <c r="B319" s="239"/>
      <c r="C319" s="239"/>
      <c r="D319" s="239"/>
      <c r="E319" s="239"/>
      <c r="F319" s="239"/>
      <c r="K319" s="239"/>
      <c r="L319" s="239"/>
    </row>
    <row r="320" spans="2:12" ht="16.5" customHeight="1" x14ac:dyDescent="0.2">
      <c r="B320" s="239"/>
      <c r="C320" s="239"/>
      <c r="D320" s="239"/>
      <c r="E320" s="239"/>
      <c r="F320" s="239"/>
      <c r="K320" s="239"/>
      <c r="L320" s="239"/>
    </row>
    <row r="321" spans="2:12" ht="16.5" customHeight="1" x14ac:dyDescent="0.2">
      <c r="B321" s="239"/>
      <c r="C321" s="239"/>
      <c r="D321" s="239"/>
      <c r="E321" s="239"/>
      <c r="F321" s="239"/>
      <c r="K321" s="239"/>
      <c r="L321" s="239"/>
    </row>
    <row r="322" spans="2:12" ht="16.5" customHeight="1" x14ac:dyDescent="0.2">
      <c r="B322" s="239"/>
      <c r="C322" s="239"/>
      <c r="D322" s="239"/>
      <c r="E322" s="239"/>
      <c r="F322" s="239"/>
      <c r="K322" s="239"/>
      <c r="L322" s="239"/>
    </row>
    <row r="323" spans="2:12" ht="16.5" customHeight="1" x14ac:dyDescent="0.2">
      <c r="B323" s="239"/>
      <c r="C323" s="239"/>
      <c r="D323" s="239"/>
      <c r="E323" s="239"/>
      <c r="F323" s="239"/>
      <c r="K323" s="239"/>
      <c r="L323" s="239"/>
    </row>
    <row r="324" spans="2:12" ht="16.5" customHeight="1" x14ac:dyDescent="0.2">
      <c r="B324" s="239"/>
      <c r="C324" s="239"/>
      <c r="D324" s="239"/>
      <c r="E324" s="239"/>
      <c r="F324" s="239"/>
      <c r="K324" s="239"/>
      <c r="L324" s="239"/>
    </row>
    <row r="325" spans="2:12" ht="16.5" customHeight="1" x14ac:dyDescent="0.2">
      <c r="B325" s="239"/>
      <c r="C325" s="239"/>
      <c r="D325" s="239"/>
      <c r="E325" s="239"/>
      <c r="F325" s="239"/>
      <c r="K325" s="239"/>
      <c r="L325" s="239"/>
    </row>
    <row r="326" spans="2:12" ht="16.5" customHeight="1" x14ac:dyDescent="0.2">
      <c r="B326" s="239"/>
      <c r="C326" s="239"/>
      <c r="D326" s="239"/>
      <c r="E326" s="239"/>
      <c r="F326" s="239"/>
      <c r="K326" s="239"/>
      <c r="L326" s="239"/>
    </row>
    <row r="327" spans="2:12" ht="16.5" customHeight="1" x14ac:dyDescent="0.2">
      <c r="B327" s="239"/>
      <c r="C327" s="239"/>
      <c r="D327" s="239"/>
      <c r="E327" s="239"/>
      <c r="F327" s="239"/>
      <c r="K327" s="239"/>
      <c r="L327" s="239"/>
    </row>
    <row r="328" spans="2:12" ht="16.5" customHeight="1" x14ac:dyDescent="0.2">
      <c r="B328" s="239"/>
      <c r="C328" s="239"/>
      <c r="D328" s="239"/>
      <c r="E328" s="239"/>
      <c r="F328" s="239"/>
      <c r="K328" s="239"/>
      <c r="L328" s="239"/>
    </row>
    <row r="329" spans="2:12" ht="16.5" customHeight="1" x14ac:dyDescent="0.2">
      <c r="B329" s="239"/>
      <c r="C329" s="239"/>
      <c r="D329" s="239"/>
      <c r="E329" s="239"/>
      <c r="F329" s="239"/>
      <c r="K329" s="239"/>
      <c r="L329" s="239"/>
    </row>
    <row r="330" spans="2:12" ht="16.5" customHeight="1" x14ac:dyDescent="0.2">
      <c r="B330" s="239"/>
      <c r="C330" s="239"/>
      <c r="D330" s="239"/>
      <c r="E330" s="239"/>
      <c r="F330" s="239"/>
      <c r="K330" s="239"/>
      <c r="L330" s="239"/>
    </row>
    <row r="331" spans="2:12" ht="16.5" customHeight="1" x14ac:dyDescent="0.2">
      <c r="B331" s="239"/>
      <c r="C331" s="239"/>
      <c r="D331" s="239"/>
      <c r="E331" s="239"/>
      <c r="F331" s="239"/>
      <c r="K331" s="239"/>
      <c r="L331" s="239"/>
    </row>
    <row r="332" spans="2:12" ht="16.5" customHeight="1" x14ac:dyDescent="0.2">
      <c r="B332" s="239"/>
      <c r="C332" s="239"/>
      <c r="D332" s="239"/>
      <c r="E332" s="239"/>
      <c r="F332" s="239"/>
      <c r="K332" s="239"/>
      <c r="L332" s="239"/>
    </row>
    <row r="333" spans="2:12" ht="16.5" customHeight="1" x14ac:dyDescent="0.2">
      <c r="B333" s="239"/>
      <c r="C333" s="239"/>
      <c r="D333" s="239"/>
      <c r="E333" s="239"/>
      <c r="F333" s="239"/>
      <c r="K333" s="239"/>
      <c r="L333" s="239"/>
    </row>
    <row r="334" spans="2:12" ht="16.5" customHeight="1" x14ac:dyDescent="0.2">
      <c r="B334" s="239"/>
      <c r="C334" s="239"/>
      <c r="D334" s="239"/>
      <c r="E334" s="239"/>
      <c r="F334" s="239"/>
      <c r="K334" s="239"/>
      <c r="L334" s="239"/>
    </row>
    <row r="335" spans="2:12" ht="16.5" customHeight="1" x14ac:dyDescent="0.2">
      <c r="B335" s="239"/>
      <c r="C335" s="239"/>
      <c r="D335" s="239"/>
      <c r="E335" s="239"/>
      <c r="F335" s="239"/>
      <c r="K335" s="239"/>
      <c r="L335" s="239"/>
    </row>
    <row r="336" spans="2:12" ht="16.5" customHeight="1" x14ac:dyDescent="0.2">
      <c r="B336" s="239"/>
      <c r="C336" s="239"/>
      <c r="D336" s="239"/>
      <c r="E336" s="239"/>
      <c r="F336" s="239"/>
      <c r="K336" s="239"/>
      <c r="L336" s="239"/>
    </row>
    <row r="337" spans="2:12" ht="16.5" customHeight="1" x14ac:dyDescent="0.2">
      <c r="B337" s="239"/>
      <c r="C337" s="239"/>
      <c r="D337" s="239"/>
      <c r="E337" s="239"/>
      <c r="F337" s="239"/>
      <c r="K337" s="239"/>
      <c r="L337" s="239"/>
    </row>
    <row r="338" spans="2:12" ht="16.5" customHeight="1" x14ac:dyDescent="0.2">
      <c r="B338" s="239"/>
      <c r="C338" s="239"/>
      <c r="D338" s="239"/>
      <c r="E338" s="239"/>
      <c r="F338" s="239"/>
      <c r="K338" s="239"/>
      <c r="L338" s="239"/>
    </row>
    <row r="339" spans="2:12" ht="16.5" customHeight="1" x14ac:dyDescent="0.2">
      <c r="B339" s="239"/>
      <c r="C339" s="239"/>
      <c r="D339" s="239"/>
      <c r="E339" s="239"/>
      <c r="F339" s="239"/>
      <c r="K339" s="239"/>
      <c r="L339" s="239"/>
    </row>
    <row r="340" spans="2:12" ht="16.5" customHeight="1" x14ac:dyDescent="0.2">
      <c r="B340" s="239"/>
      <c r="C340" s="239"/>
      <c r="D340" s="239"/>
      <c r="E340" s="239"/>
      <c r="F340" s="239"/>
      <c r="K340" s="239"/>
      <c r="L340" s="239"/>
    </row>
    <row r="341" spans="2:12" ht="16.5" customHeight="1" x14ac:dyDescent="0.2">
      <c r="B341" s="239"/>
      <c r="C341" s="239"/>
      <c r="D341" s="239"/>
      <c r="E341" s="239"/>
      <c r="F341" s="239"/>
      <c r="K341" s="239"/>
      <c r="L341" s="239"/>
    </row>
    <row r="342" spans="2:12" ht="16.5" customHeight="1" x14ac:dyDescent="0.2">
      <c r="B342" s="239"/>
      <c r="C342" s="239"/>
      <c r="D342" s="239"/>
      <c r="E342" s="239"/>
      <c r="F342" s="239"/>
      <c r="K342" s="239"/>
      <c r="L342" s="239"/>
    </row>
    <row r="343" spans="2:12" ht="16.5" customHeight="1" x14ac:dyDescent="0.2">
      <c r="B343" s="239"/>
      <c r="C343" s="239"/>
      <c r="D343" s="239"/>
      <c r="E343" s="239"/>
      <c r="F343" s="239"/>
      <c r="K343" s="239"/>
      <c r="L343" s="239"/>
    </row>
    <row r="344" spans="2:12" ht="16.5" customHeight="1" x14ac:dyDescent="0.2">
      <c r="B344" s="239"/>
      <c r="C344" s="239"/>
      <c r="D344" s="239"/>
      <c r="E344" s="239"/>
      <c r="F344" s="239"/>
      <c r="K344" s="239"/>
      <c r="L344" s="239"/>
    </row>
    <row r="345" spans="2:12" ht="16.5" customHeight="1" x14ac:dyDescent="0.2">
      <c r="B345" s="239"/>
      <c r="C345" s="239"/>
      <c r="D345" s="239"/>
      <c r="E345" s="239"/>
      <c r="F345" s="239"/>
      <c r="K345" s="239"/>
      <c r="L345" s="239"/>
    </row>
    <row r="346" spans="2:12" ht="16.5" customHeight="1" x14ac:dyDescent="0.2">
      <c r="B346" s="239"/>
      <c r="C346" s="239"/>
      <c r="D346" s="239"/>
      <c r="E346" s="239"/>
      <c r="F346" s="239"/>
      <c r="K346" s="239"/>
      <c r="L346" s="239"/>
    </row>
    <row r="347" spans="2:12" ht="16.5" customHeight="1" x14ac:dyDescent="0.2">
      <c r="B347" s="239"/>
      <c r="C347" s="239"/>
      <c r="D347" s="239"/>
      <c r="E347" s="239"/>
      <c r="F347" s="239"/>
      <c r="K347" s="239"/>
      <c r="L347" s="239"/>
    </row>
    <row r="348" spans="2:12" ht="16.5" customHeight="1" x14ac:dyDescent="0.2">
      <c r="B348" s="239"/>
      <c r="C348" s="239"/>
      <c r="D348" s="239"/>
      <c r="E348" s="239"/>
      <c r="F348" s="239"/>
      <c r="K348" s="239"/>
      <c r="L348" s="239"/>
    </row>
    <row r="349" spans="2:12" ht="16.5" customHeight="1" x14ac:dyDescent="0.2">
      <c r="B349" s="239"/>
      <c r="C349" s="239"/>
      <c r="D349" s="239"/>
      <c r="E349" s="239"/>
      <c r="F349" s="239"/>
      <c r="K349" s="239"/>
      <c r="L349" s="239"/>
    </row>
    <row r="350" spans="2:12" ht="16.5" customHeight="1" x14ac:dyDescent="0.2">
      <c r="B350" s="239"/>
      <c r="C350" s="239"/>
      <c r="D350" s="239"/>
      <c r="E350" s="239"/>
      <c r="F350" s="239"/>
      <c r="K350" s="239"/>
      <c r="L350" s="239"/>
    </row>
    <row r="351" spans="2:12" ht="16.5" customHeight="1" x14ac:dyDescent="0.2">
      <c r="B351" s="239"/>
      <c r="C351" s="239"/>
      <c r="D351" s="239"/>
      <c r="E351" s="239"/>
      <c r="F351" s="239"/>
      <c r="K351" s="239"/>
      <c r="L351" s="239"/>
    </row>
    <row r="352" spans="2:12" ht="16.5" customHeight="1" x14ac:dyDescent="0.2">
      <c r="B352" s="239"/>
      <c r="C352" s="239"/>
      <c r="D352" s="239"/>
      <c r="E352" s="239"/>
      <c r="F352" s="239"/>
      <c r="K352" s="239"/>
      <c r="L352" s="239"/>
    </row>
    <row r="353" spans="2:12" ht="16.5" customHeight="1" x14ac:dyDescent="0.2">
      <c r="B353" s="239"/>
      <c r="C353" s="239"/>
      <c r="D353" s="239"/>
      <c r="E353" s="239"/>
      <c r="F353" s="239"/>
      <c r="K353" s="239"/>
      <c r="L353" s="239"/>
    </row>
    <row r="354" spans="2:12" ht="16.5" customHeight="1" x14ac:dyDescent="0.2">
      <c r="B354" s="239"/>
      <c r="C354" s="239"/>
      <c r="D354" s="239"/>
      <c r="E354" s="239"/>
      <c r="F354" s="239"/>
      <c r="K354" s="239"/>
      <c r="L354" s="239"/>
    </row>
    <row r="355" spans="2:12" ht="16.5" customHeight="1" x14ac:dyDescent="0.2">
      <c r="B355" s="239"/>
      <c r="C355" s="239"/>
      <c r="D355" s="239"/>
      <c r="E355" s="239"/>
      <c r="F355" s="239"/>
      <c r="K355" s="239"/>
      <c r="L355" s="239"/>
    </row>
    <row r="356" spans="2:12" ht="16.5" customHeight="1" x14ac:dyDescent="0.2">
      <c r="B356" s="239"/>
      <c r="C356" s="239"/>
      <c r="D356" s="239"/>
      <c r="E356" s="239"/>
      <c r="F356" s="239"/>
      <c r="K356" s="239"/>
      <c r="L356" s="239"/>
    </row>
    <row r="357" spans="2:12" ht="16.5" customHeight="1" x14ac:dyDescent="0.2">
      <c r="B357" s="239"/>
      <c r="C357" s="239"/>
      <c r="D357" s="239"/>
      <c r="E357" s="239"/>
      <c r="F357" s="239"/>
      <c r="K357" s="239"/>
      <c r="L357" s="239"/>
    </row>
    <row r="358" spans="2:12" ht="16.5" customHeight="1" x14ac:dyDescent="0.2">
      <c r="B358" s="239"/>
      <c r="C358" s="239"/>
      <c r="D358" s="239"/>
      <c r="E358" s="239"/>
      <c r="F358" s="239"/>
      <c r="K358" s="239"/>
      <c r="L358" s="239"/>
    </row>
    <row r="359" spans="2:12" ht="16.5" customHeight="1" x14ac:dyDescent="0.2">
      <c r="B359" s="239"/>
      <c r="C359" s="239"/>
      <c r="D359" s="239"/>
      <c r="E359" s="239"/>
      <c r="F359" s="239"/>
      <c r="K359" s="239"/>
      <c r="L359" s="239"/>
    </row>
    <row r="360" spans="2:12" ht="16.5" customHeight="1" x14ac:dyDescent="0.2">
      <c r="B360" s="239"/>
      <c r="C360" s="239"/>
      <c r="D360" s="239"/>
      <c r="E360" s="239"/>
      <c r="F360" s="239"/>
      <c r="K360" s="239"/>
      <c r="L360" s="239"/>
    </row>
    <row r="361" spans="2:12" ht="16.5" customHeight="1" x14ac:dyDescent="0.2">
      <c r="B361" s="239"/>
      <c r="C361" s="239"/>
      <c r="D361" s="239"/>
      <c r="E361" s="239"/>
      <c r="F361" s="239"/>
      <c r="K361" s="239"/>
      <c r="L361" s="239"/>
    </row>
    <row r="362" spans="2:12" ht="16.5" customHeight="1" x14ac:dyDescent="0.2">
      <c r="B362" s="239"/>
      <c r="C362" s="239"/>
      <c r="D362" s="239"/>
      <c r="E362" s="239"/>
      <c r="F362" s="239"/>
      <c r="K362" s="239"/>
      <c r="L362" s="239"/>
    </row>
    <row r="363" spans="2:12" ht="16.5" customHeight="1" x14ac:dyDescent="0.2">
      <c r="B363" s="239"/>
      <c r="C363" s="239"/>
      <c r="D363" s="239"/>
      <c r="E363" s="239"/>
      <c r="F363" s="239"/>
      <c r="K363" s="239"/>
      <c r="L363" s="239"/>
    </row>
    <row r="364" spans="2:12" ht="16.5" customHeight="1" x14ac:dyDescent="0.2">
      <c r="B364" s="239"/>
      <c r="C364" s="239"/>
      <c r="D364" s="239"/>
      <c r="E364" s="239"/>
      <c r="F364" s="239"/>
      <c r="K364" s="239"/>
      <c r="L364" s="239"/>
    </row>
    <row r="365" spans="2:12" ht="16.5" customHeight="1" x14ac:dyDescent="0.2">
      <c r="B365" s="239"/>
      <c r="C365" s="239"/>
      <c r="D365" s="239"/>
      <c r="E365" s="239"/>
      <c r="F365" s="239"/>
      <c r="K365" s="239"/>
      <c r="L365" s="239"/>
    </row>
    <row r="366" spans="2:12" ht="16.5" customHeight="1" x14ac:dyDescent="0.2">
      <c r="B366" s="239"/>
      <c r="C366" s="239"/>
      <c r="D366" s="239"/>
      <c r="E366" s="239"/>
      <c r="F366" s="239"/>
      <c r="K366" s="239"/>
      <c r="L366" s="239"/>
    </row>
    <row r="367" spans="2:12" ht="16.5" customHeight="1" x14ac:dyDescent="0.2">
      <c r="B367" s="239"/>
      <c r="C367" s="239"/>
      <c r="D367" s="239"/>
      <c r="E367" s="239"/>
      <c r="F367" s="239"/>
      <c r="K367" s="239"/>
      <c r="L367" s="239"/>
    </row>
    <row r="368" spans="2:12" ht="16.5" customHeight="1" x14ac:dyDescent="0.2">
      <c r="B368" s="239"/>
      <c r="C368" s="239"/>
      <c r="D368" s="239"/>
      <c r="E368" s="239"/>
      <c r="F368" s="239"/>
      <c r="K368" s="239"/>
      <c r="L368" s="239"/>
    </row>
    <row r="369" spans="2:12" ht="16.5" customHeight="1" x14ac:dyDescent="0.2">
      <c r="B369" s="239"/>
      <c r="C369" s="239"/>
      <c r="D369" s="239"/>
      <c r="E369" s="239"/>
      <c r="F369" s="239"/>
      <c r="K369" s="239"/>
      <c r="L369" s="239"/>
    </row>
    <row r="370" spans="2:12" ht="16.5" customHeight="1" x14ac:dyDescent="0.2">
      <c r="B370" s="239"/>
      <c r="C370" s="239"/>
      <c r="D370" s="239"/>
      <c r="E370" s="239"/>
      <c r="F370" s="239"/>
      <c r="K370" s="239"/>
      <c r="L370" s="239"/>
    </row>
    <row r="371" spans="2:12" ht="16.5" customHeight="1" x14ac:dyDescent="0.2">
      <c r="B371" s="239"/>
      <c r="C371" s="239"/>
      <c r="D371" s="239"/>
      <c r="E371" s="239"/>
      <c r="F371" s="239"/>
      <c r="K371" s="239"/>
      <c r="L371" s="239"/>
    </row>
    <row r="372" spans="2:12" ht="16.5" customHeight="1" x14ac:dyDescent="0.2">
      <c r="B372" s="239"/>
      <c r="C372" s="239"/>
      <c r="D372" s="239"/>
      <c r="E372" s="239"/>
      <c r="F372" s="239"/>
      <c r="K372" s="239"/>
      <c r="L372" s="239"/>
    </row>
    <row r="373" spans="2:12" ht="16.5" customHeight="1" x14ac:dyDescent="0.2">
      <c r="B373" s="239"/>
      <c r="C373" s="239"/>
      <c r="D373" s="239"/>
      <c r="E373" s="239"/>
      <c r="F373" s="239"/>
      <c r="K373" s="239"/>
      <c r="L373" s="239"/>
    </row>
    <row r="374" spans="2:12" ht="16.5" customHeight="1" x14ac:dyDescent="0.2">
      <c r="B374" s="239"/>
      <c r="C374" s="239"/>
      <c r="D374" s="239"/>
      <c r="E374" s="239"/>
      <c r="F374" s="239"/>
      <c r="K374" s="239"/>
      <c r="L374" s="239"/>
    </row>
    <row r="375" spans="2:12" ht="16.5" customHeight="1" x14ac:dyDescent="0.2">
      <c r="B375" s="239"/>
      <c r="C375" s="239"/>
      <c r="D375" s="239"/>
      <c r="E375" s="239"/>
      <c r="F375" s="239"/>
      <c r="K375" s="239"/>
      <c r="L375" s="239"/>
    </row>
    <row r="376" spans="2:12" ht="16.5" customHeight="1" x14ac:dyDescent="0.2">
      <c r="B376" s="239"/>
      <c r="C376" s="239"/>
      <c r="D376" s="239"/>
      <c r="E376" s="239"/>
      <c r="F376" s="239"/>
      <c r="K376" s="239"/>
      <c r="L376" s="239"/>
    </row>
    <row r="377" spans="2:12" ht="16.5" customHeight="1" x14ac:dyDescent="0.2">
      <c r="B377" s="239"/>
      <c r="C377" s="239"/>
      <c r="D377" s="239"/>
      <c r="E377" s="239"/>
      <c r="F377" s="239"/>
      <c r="K377" s="239"/>
      <c r="L377" s="239"/>
    </row>
    <row r="378" spans="2:12" ht="16.5" customHeight="1" x14ac:dyDescent="0.2">
      <c r="B378" s="239"/>
      <c r="C378" s="239"/>
      <c r="D378" s="239"/>
      <c r="E378" s="239"/>
      <c r="F378" s="239"/>
      <c r="K378" s="239"/>
      <c r="L378" s="239"/>
    </row>
    <row r="379" spans="2:12" ht="16.5" customHeight="1" x14ac:dyDescent="0.2">
      <c r="B379" s="239"/>
      <c r="C379" s="239"/>
      <c r="D379" s="239"/>
      <c r="E379" s="239"/>
      <c r="F379" s="239"/>
      <c r="K379" s="239"/>
      <c r="L379" s="239"/>
    </row>
    <row r="380" spans="2:12" ht="16.5" customHeight="1" x14ac:dyDescent="0.2">
      <c r="B380" s="239"/>
      <c r="C380" s="239"/>
      <c r="D380" s="239"/>
      <c r="E380" s="239"/>
      <c r="F380" s="239"/>
      <c r="K380" s="239"/>
      <c r="L380" s="239"/>
    </row>
    <row r="381" spans="2:12" ht="16.5" customHeight="1" x14ac:dyDescent="0.2">
      <c r="B381" s="239"/>
      <c r="C381" s="239"/>
      <c r="D381" s="239"/>
      <c r="E381" s="239"/>
      <c r="F381" s="239"/>
      <c r="K381" s="239"/>
      <c r="L381" s="239"/>
    </row>
    <row r="382" spans="2:12" ht="16.5" customHeight="1" x14ac:dyDescent="0.2">
      <c r="B382" s="239"/>
      <c r="C382" s="239"/>
      <c r="D382" s="239"/>
      <c r="E382" s="239"/>
      <c r="F382" s="239"/>
      <c r="K382" s="239"/>
      <c r="L382" s="239"/>
    </row>
    <row r="383" spans="2:12" ht="16.5" customHeight="1" x14ac:dyDescent="0.2">
      <c r="B383" s="239"/>
      <c r="C383" s="239"/>
      <c r="D383" s="239"/>
      <c r="E383" s="239"/>
      <c r="F383" s="239"/>
      <c r="K383" s="239"/>
      <c r="L383" s="239"/>
    </row>
    <row r="384" spans="2:12" ht="16.5" customHeight="1" x14ac:dyDescent="0.2">
      <c r="B384" s="239"/>
      <c r="C384" s="239"/>
      <c r="D384" s="239"/>
      <c r="E384" s="239"/>
      <c r="F384" s="239"/>
      <c r="K384" s="239"/>
      <c r="L384" s="239"/>
    </row>
    <row r="385" spans="2:12" ht="16.5" customHeight="1" x14ac:dyDescent="0.2">
      <c r="B385" s="239"/>
      <c r="C385" s="239"/>
      <c r="D385" s="239"/>
      <c r="E385" s="239"/>
      <c r="F385" s="239"/>
      <c r="K385" s="239"/>
      <c r="L385" s="239"/>
    </row>
    <row r="386" spans="2:12" ht="16.5" customHeight="1" x14ac:dyDescent="0.2">
      <c r="B386" s="239"/>
      <c r="C386" s="239"/>
      <c r="D386" s="239"/>
      <c r="E386" s="239"/>
      <c r="F386" s="239"/>
      <c r="K386" s="239"/>
      <c r="L386" s="239"/>
    </row>
    <row r="387" spans="2:12" ht="16.5" customHeight="1" x14ac:dyDescent="0.2">
      <c r="B387" s="239"/>
      <c r="C387" s="239"/>
      <c r="D387" s="239"/>
      <c r="E387" s="239"/>
      <c r="F387" s="239"/>
      <c r="K387" s="239"/>
      <c r="L387" s="239"/>
    </row>
    <row r="388" spans="2:12" ht="16.5" customHeight="1" x14ac:dyDescent="0.2">
      <c r="B388" s="239"/>
      <c r="C388" s="239"/>
      <c r="D388" s="239"/>
      <c r="E388" s="239"/>
      <c r="F388" s="239"/>
      <c r="K388" s="239"/>
      <c r="L388" s="239"/>
    </row>
    <row r="389" spans="2:12" ht="16.5" customHeight="1" x14ac:dyDescent="0.2">
      <c r="B389" s="239"/>
      <c r="C389" s="239"/>
      <c r="D389" s="239"/>
      <c r="E389" s="239"/>
      <c r="F389" s="239"/>
      <c r="K389" s="239"/>
      <c r="L389" s="239"/>
    </row>
    <row r="390" spans="2:12" ht="16.5" customHeight="1" x14ac:dyDescent="0.2">
      <c r="B390" s="239"/>
      <c r="C390" s="239"/>
      <c r="D390" s="239"/>
      <c r="E390" s="239"/>
      <c r="F390" s="239"/>
      <c r="K390" s="239"/>
      <c r="L390" s="239"/>
    </row>
    <row r="391" spans="2:12" ht="16.5" customHeight="1" x14ac:dyDescent="0.2">
      <c r="B391" s="239"/>
      <c r="C391" s="239"/>
      <c r="D391" s="239"/>
      <c r="E391" s="239"/>
      <c r="F391" s="239"/>
      <c r="K391" s="239"/>
      <c r="L391" s="239"/>
    </row>
    <row r="392" spans="2:12" ht="16.5" customHeight="1" x14ac:dyDescent="0.2">
      <c r="B392" s="239"/>
      <c r="C392" s="239"/>
      <c r="D392" s="239"/>
      <c r="E392" s="239"/>
      <c r="F392" s="239"/>
      <c r="K392" s="239"/>
      <c r="L392" s="239"/>
    </row>
    <row r="393" spans="2:12" ht="16.5" customHeight="1" x14ac:dyDescent="0.2">
      <c r="B393" s="239"/>
      <c r="C393" s="239"/>
      <c r="D393" s="239"/>
      <c r="E393" s="239"/>
      <c r="F393" s="239"/>
      <c r="K393" s="239"/>
      <c r="L393" s="239"/>
    </row>
    <row r="394" spans="2:12" ht="16.5" customHeight="1" x14ac:dyDescent="0.2">
      <c r="B394" s="239"/>
      <c r="C394" s="239"/>
      <c r="D394" s="239"/>
      <c r="E394" s="239"/>
      <c r="F394" s="239"/>
      <c r="K394" s="239"/>
      <c r="L394" s="239"/>
    </row>
    <row r="395" spans="2:12" ht="16.5" customHeight="1" x14ac:dyDescent="0.2">
      <c r="B395" s="239"/>
      <c r="C395" s="239"/>
      <c r="D395" s="239"/>
      <c r="E395" s="239"/>
      <c r="F395" s="239"/>
      <c r="K395" s="239"/>
      <c r="L395" s="239"/>
    </row>
    <row r="396" spans="2:12" ht="16.5" customHeight="1" x14ac:dyDescent="0.2">
      <c r="B396" s="239"/>
      <c r="C396" s="239"/>
      <c r="D396" s="239"/>
      <c r="E396" s="239"/>
      <c r="F396" s="239"/>
      <c r="K396" s="239"/>
      <c r="L396" s="239"/>
    </row>
    <row r="397" spans="2:12" ht="16.5" customHeight="1" x14ac:dyDescent="0.2">
      <c r="B397" s="239"/>
      <c r="C397" s="239"/>
      <c r="D397" s="239"/>
      <c r="E397" s="239"/>
      <c r="F397" s="239"/>
      <c r="K397" s="239"/>
      <c r="L397" s="239"/>
    </row>
    <row r="398" spans="2:12" ht="16.5" customHeight="1" x14ac:dyDescent="0.2">
      <c r="B398" s="239"/>
      <c r="C398" s="239"/>
      <c r="D398" s="239"/>
      <c r="E398" s="239"/>
      <c r="F398" s="239"/>
      <c r="K398" s="239"/>
      <c r="L398" s="239"/>
    </row>
    <row r="399" spans="2:12" ht="16.5" customHeight="1" x14ac:dyDescent="0.2">
      <c r="B399" s="239"/>
      <c r="C399" s="239"/>
      <c r="D399" s="239"/>
      <c r="E399" s="239"/>
      <c r="F399" s="239"/>
      <c r="K399" s="239"/>
      <c r="L399" s="239"/>
    </row>
    <row r="400" spans="2:12" ht="16.5" customHeight="1" x14ac:dyDescent="0.2">
      <c r="B400" s="239"/>
      <c r="C400" s="239"/>
      <c r="D400" s="239"/>
      <c r="E400" s="239"/>
      <c r="F400" s="239"/>
      <c r="K400" s="239"/>
      <c r="L400" s="239"/>
    </row>
    <row r="401" spans="2:12" ht="16.5" customHeight="1" x14ac:dyDescent="0.2">
      <c r="B401" s="239"/>
      <c r="C401" s="239"/>
      <c r="D401" s="239"/>
      <c r="E401" s="239"/>
      <c r="F401" s="239"/>
      <c r="K401" s="239"/>
      <c r="L401" s="239"/>
    </row>
    <row r="402" spans="2:12" ht="16.5" customHeight="1" x14ac:dyDescent="0.2">
      <c r="B402" s="239"/>
      <c r="C402" s="239"/>
      <c r="D402" s="239"/>
      <c r="E402" s="239"/>
      <c r="F402" s="239"/>
      <c r="K402" s="239"/>
      <c r="L402" s="239"/>
    </row>
    <row r="403" spans="2:12" ht="16.5" customHeight="1" x14ac:dyDescent="0.2">
      <c r="B403" s="239"/>
      <c r="C403" s="239"/>
      <c r="D403" s="239"/>
      <c r="E403" s="239"/>
      <c r="F403" s="239"/>
      <c r="K403" s="239"/>
      <c r="L403" s="239"/>
    </row>
    <row r="404" spans="2:12" ht="16.5" customHeight="1" x14ac:dyDescent="0.2">
      <c r="B404" s="239"/>
      <c r="C404" s="239"/>
      <c r="D404" s="239"/>
      <c r="E404" s="239"/>
      <c r="F404" s="239"/>
      <c r="K404" s="239"/>
      <c r="L404" s="239"/>
    </row>
    <row r="405" spans="2:12" ht="16.5" customHeight="1" x14ac:dyDescent="0.2">
      <c r="B405" s="239"/>
      <c r="C405" s="239"/>
      <c r="D405" s="239"/>
      <c r="E405" s="239"/>
      <c r="F405" s="239"/>
      <c r="K405" s="239"/>
      <c r="L405" s="239"/>
    </row>
    <row r="406" spans="2:12" ht="16.5" customHeight="1" x14ac:dyDescent="0.2">
      <c r="B406" s="239"/>
      <c r="C406" s="239"/>
      <c r="D406" s="239"/>
      <c r="E406" s="239"/>
      <c r="F406" s="239"/>
      <c r="K406" s="239"/>
      <c r="L406" s="239"/>
    </row>
    <row r="407" spans="2:12" ht="16.5" customHeight="1" x14ac:dyDescent="0.2">
      <c r="B407" s="239"/>
      <c r="C407" s="239"/>
      <c r="D407" s="239"/>
      <c r="E407" s="239"/>
      <c r="F407" s="239"/>
      <c r="K407" s="239"/>
      <c r="L407" s="239"/>
    </row>
    <row r="408" spans="2:12" ht="16.5" customHeight="1" x14ac:dyDescent="0.2">
      <c r="B408" s="239"/>
      <c r="C408" s="239"/>
      <c r="D408" s="239"/>
      <c r="E408" s="239"/>
      <c r="F408" s="239"/>
      <c r="K408" s="239"/>
      <c r="L408" s="239"/>
    </row>
    <row r="409" spans="2:12" ht="16.5" customHeight="1" x14ac:dyDescent="0.2">
      <c r="B409" s="239"/>
      <c r="C409" s="239"/>
      <c r="D409" s="239"/>
      <c r="E409" s="239"/>
      <c r="F409" s="239"/>
      <c r="K409" s="239"/>
      <c r="L409" s="239"/>
    </row>
    <row r="410" spans="2:12" ht="16.5" customHeight="1" x14ac:dyDescent="0.2">
      <c r="B410" s="239"/>
      <c r="C410" s="239"/>
      <c r="D410" s="239"/>
      <c r="E410" s="239"/>
      <c r="F410" s="239"/>
      <c r="K410" s="239"/>
      <c r="L410" s="239"/>
    </row>
    <row r="411" spans="2:12" ht="16.5" customHeight="1" x14ac:dyDescent="0.2">
      <c r="B411" s="239"/>
      <c r="C411" s="239"/>
      <c r="D411" s="239"/>
      <c r="E411" s="239"/>
      <c r="F411" s="239"/>
      <c r="K411" s="239"/>
      <c r="L411" s="239"/>
    </row>
    <row r="412" spans="2:12" ht="16.5" customHeight="1" x14ac:dyDescent="0.2">
      <c r="B412" s="239"/>
      <c r="C412" s="239"/>
      <c r="D412" s="239"/>
      <c r="E412" s="239"/>
      <c r="F412" s="239"/>
      <c r="K412" s="239"/>
      <c r="L412" s="239"/>
    </row>
    <row r="413" spans="2:12" ht="16.5" customHeight="1" x14ac:dyDescent="0.2">
      <c r="B413" s="239"/>
      <c r="C413" s="239"/>
      <c r="D413" s="239"/>
      <c r="E413" s="239"/>
      <c r="F413" s="239"/>
      <c r="K413" s="239"/>
      <c r="L413" s="239"/>
    </row>
    <row r="414" spans="2:12" ht="16.5" customHeight="1" x14ac:dyDescent="0.2">
      <c r="B414" s="239"/>
      <c r="C414" s="239"/>
      <c r="D414" s="239"/>
      <c r="E414" s="239"/>
      <c r="F414" s="239"/>
      <c r="K414" s="239"/>
      <c r="L414" s="239"/>
    </row>
    <row r="415" spans="2:12" ht="16.5" customHeight="1" x14ac:dyDescent="0.2">
      <c r="B415" s="239"/>
      <c r="C415" s="239"/>
      <c r="D415" s="239"/>
      <c r="E415" s="239"/>
      <c r="F415" s="239"/>
      <c r="K415" s="239"/>
      <c r="L415" s="239"/>
    </row>
    <row r="416" spans="2:12" ht="16.5" customHeight="1" x14ac:dyDescent="0.2">
      <c r="B416" s="239"/>
      <c r="C416" s="239"/>
      <c r="D416" s="239"/>
      <c r="E416" s="239"/>
      <c r="F416" s="239"/>
      <c r="K416" s="239"/>
      <c r="L416" s="239"/>
    </row>
    <row r="417" spans="2:12" ht="16.5" customHeight="1" x14ac:dyDescent="0.2">
      <c r="B417" s="239"/>
      <c r="C417" s="239"/>
      <c r="D417" s="239"/>
      <c r="E417" s="239"/>
      <c r="F417" s="239"/>
      <c r="K417" s="239"/>
      <c r="L417" s="239"/>
    </row>
    <row r="418" spans="2:12" ht="16.5" customHeight="1" x14ac:dyDescent="0.2">
      <c r="B418" s="239"/>
      <c r="C418" s="239"/>
      <c r="D418" s="239"/>
      <c r="E418" s="239"/>
      <c r="F418" s="239"/>
      <c r="K418" s="239"/>
      <c r="L418" s="239"/>
    </row>
    <row r="419" spans="2:12" ht="16.5" customHeight="1" x14ac:dyDescent="0.2">
      <c r="B419" s="239"/>
      <c r="C419" s="239"/>
      <c r="D419" s="239"/>
      <c r="E419" s="239"/>
      <c r="F419" s="239"/>
      <c r="K419" s="239"/>
      <c r="L419" s="239"/>
    </row>
    <row r="420" spans="2:12" ht="16.5" customHeight="1" x14ac:dyDescent="0.2">
      <c r="B420" s="239"/>
      <c r="C420" s="239"/>
      <c r="D420" s="239"/>
      <c r="E420" s="239"/>
      <c r="F420" s="239"/>
      <c r="K420" s="239"/>
      <c r="L420" s="239"/>
    </row>
    <row r="421" spans="2:12" ht="16.5" customHeight="1" x14ac:dyDescent="0.2">
      <c r="B421" s="239"/>
      <c r="C421" s="239"/>
      <c r="D421" s="239"/>
      <c r="E421" s="239"/>
      <c r="F421" s="239"/>
      <c r="K421" s="239"/>
      <c r="L421" s="239"/>
    </row>
    <row r="422" spans="2:12" ht="16.5" customHeight="1" x14ac:dyDescent="0.2">
      <c r="B422" s="239"/>
      <c r="C422" s="239"/>
      <c r="D422" s="239"/>
      <c r="E422" s="239"/>
      <c r="F422" s="239"/>
      <c r="K422" s="239"/>
      <c r="L422" s="239"/>
    </row>
    <row r="423" spans="2:12" ht="16.5" customHeight="1" x14ac:dyDescent="0.2">
      <c r="B423" s="239"/>
      <c r="C423" s="239"/>
      <c r="D423" s="239"/>
      <c r="E423" s="239"/>
      <c r="F423" s="239"/>
      <c r="K423" s="239"/>
      <c r="L423" s="239"/>
    </row>
    <row r="424" spans="2:12" ht="16.5" customHeight="1" x14ac:dyDescent="0.2">
      <c r="B424" s="239"/>
      <c r="C424" s="239"/>
      <c r="D424" s="239"/>
      <c r="E424" s="239"/>
      <c r="F424" s="239"/>
      <c r="K424" s="239"/>
      <c r="L424" s="239"/>
    </row>
    <row r="425" spans="2:12" ht="16.5" customHeight="1" x14ac:dyDescent="0.2">
      <c r="B425" s="239"/>
      <c r="C425" s="239"/>
      <c r="D425" s="239"/>
      <c r="E425" s="239"/>
      <c r="F425" s="239"/>
      <c r="K425" s="239"/>
      <c r="L425" s="239"/>
    </row>
    <row r="426" spans="2:12" ht="16.5" customHeight="1" x14ac:dyDescent="0.2">
      <c r="B426" s="239"/>
      <c r="C426" s="239"/>
      <c r="D426" s="239"/>
      <c r="E426" s="239"/>
      <c r="F426" s="239"/>
      <c r="K426" s="239"/>
      <c r="L426" s="239"/>
    </row>
    <row r="427" spans="2:12" ht="16.5" customHeight="1" x14ac:dyDescent="0.2">
      <c r="B427" s="239"/>
      <c r="C427" s="239"/>
      <c r="D427" s="239"/>
      <c r="E427" s="239"/>
      <c r="F427" s="239"/>
      <c r="K427" s="239"/>
      <c r="L427" s="239"/>
    </row>
    <row r="428" spans="2:12" ht="16.5" customHeight="1" x14ac:dyDescent="0.2">
      <c r="B428" s="239"/>
      <c r="C428" s="239"/>
      <c r="D428" s="239"/>
      <c r="E428" s="239"/>
      <c r="F428" s="239"/>
      <c r="K428" s="239"/>
      <c r="L428" s="239"/>
    </row>
    <row r="429" spans="2:12" ht="16.5" customHeight="1" x14ac:dyDescent="0.2">
      <c r="B429" s="239"/>
      <c r="C429" s="239"/>
      <c r="D429" s="239"/>
      <c r="E429" s="239"/>
      <c r="F429" s="239"/>
      <c r="K429" s="239"/>
      <c r="L429" s="239"/>
    </row>
    <row r="430" spans="2:12" ht="16.5" customHeight="1" x14ac:dyDescent="0.2">
      <c r="B430" s="239"/>
      <c r="C430" s="239"/>
      <c r="D430" s="239"/>
      <c r="E430" s="239"/>
      <c r="F430" s="239"/>
      <c r="K430" s="239"/>
      <c r="L430" s="239"/>
    </row>
    <row r="431" spans="2:12" ht="16.5" customHeight="1" x14ac:dyDescent="0.2">
      <c r="B431" s="239"/>
      <c r="C431" s="239"/>
      <c r="D431" s="239"/>
      <c r="E431" s="239"/>
      <c r="F431" s="239"/>
      <c r="K431" s="239"/>
      <c r="L431" s="239"/>
    </row>
    <row r="432" spans="2:12" ht="16.5" customHeight="1" x14ac:dyDescent="0.2">
      <c r="B432" s="239"/>
      <c r="C432" s="239"/>
      <c r="D432" s="239"/>
      <c r="E432" s="239"/>
      <c r="F432" s="239"/>
      <c r="K432" s="239"/>
      <c r="L432" s="239"/>
    </row>
    <row r="433" spans="2:12" ht="16.5" customHeight="1" x14ac:dyDescent="0.2">
      <c r="B433" s="239"/>
      <c r="C433" s="239"/>
      <c r="D433" s="239"/>
      <c r="E433" s="239"/>
      <c r="F433" s="239"/>
      <c r="K433" s="239"/>
      <c r="L433" s="239"/>
    </row>
    <row r="434" spans="2:12" ht="16.5" customHeight="1" x14ac:dyDescent="0.2">
      <c r="B434" s="239"/>
      <c r="C434" s="239"/>
      <c r="D434" s="239"/>
      <c r="E434" s="239"/>
      <c r="F434" s="239"/>
      <c r="K434" s="239"/>
      <c r="L434" s="239"/>
    </row>
    <row r="435" spans="2:12" ht="16.5" customHeight="1" x14ac:dyDescent="0.2">
      <c r="B435" s="239"/>
      <c r="C435" s="239"/>
      <c r="D435" s="239"/>
      <c r="E435" s="239"/>
      <c r="F435" s="239"/>
      <c r="K435" s="239"/>
      <c r="L435" s="239"/>
    </row>
    <row r="436" spans="2:12" ht="16.5" customHeight="1" x14ac:dyDescent="0.2">
      <c r="B436" s="239"/>
      <c r="C436" s="239"/>
      <c r="D436" s="239"/>
      <c r="E436" s="239"/>
      <c r="F436" s="239"/>
      <c r="K436" s="239"/>
      <c r="L436" s="239"/>
    </row>
    <row r="437" spans="2:12" ht="16.5" customHeight="1" x14ac:dyDescent="0.2">
      <c r="B437" s="239"/>
      <c r="C437" s="239"/>
      <c r="D437" s="239"/>
      <c r="E437" s="239"/>
      <c r="F437" s="239"/>
      <c r="K437" s="239"/>
      <c r="L437" s="239"/>
    </row>
    <row r="438" spans="2:12" ht="16.5" customHeight="1" x14ac:dyDescent="0.2">
      <c r="B438" s="239"/>
      <c r="C438" s="239"/>
      <c r="D438" s="239"/>
      <c r="E438" s="239"/>
      <c r="F438" s="239"/>
      <c r="K438" s="239"/>
      <c r="L438" s="239"/>
    </row>
    <row r="439" spans="2:12" ht="16.5" customHeight="1" x14ac:dyDescent="0.2">
      <c r="B439" s="239"/>
      <c r="C439" s="239"/>
      <c r="D439" s="239"/>
      <c r="E439" s="239"/>
      <c r="F439" s="239"/>
      <c r="K439" s="239"/>
      <c r="L439" s="239"/>
    </row>
    <row r="440" spans="2:12" ht="16.5" customHeight="1" x14ac:dyDescent="0.2">
      <c r="B440" s="239"/>
      <c r="C440" s="239"/>
      <c r="D440" s="239"/>
      <c r="E440" s="239"/>
      <c r="F440" s="239"/>
      <c r="K440" s="239"/>
      <c r="L440" s="239"/>
    </row>
    <row r="441" spans="2:12" ht="16.5" customHeight="1" x14ac:dyDescent="0.2">
      <c r="B441" s="239"/>
      <c r="C441" s="239"/>
      <c r="D441" s="239"/>
      <c r="E441" s="239"/>
      <c r="F441" s="239"/>
      <c r="K441" s="239"/>
      <c r="L441" s="239"/>
    </row>
    <row r="442" spans="2:12" ht="16.5" customHeight="1" x14ac:dyDescent="0.2">
      <c r="B442" s="239"/>
      <c r="C442" s="239"/>
      <c r="D442" s="239"/>
      <c r="E442" s="239"/>
      <c r="F442" s="239"/>
      <c r="K442" s="239"/>
      <c r="L442" s="239"/>
    </row>
    <row r="443" spans="2:12" ht="16.5" customHeight="1" x14ac:dyDescent="0.2">
      <c r="B443" s="239"/>
      <c r="C443" s="239"/>
      <c r="D443" s="239"/>
      <c r="E443" s="239"/>
      <c r="F443" s="239"/>
      <c r="K443" s="239"/>
      <c r="L443" s="239"/>
    </row>
    <row r="444" spans="2:12" ht="16.5" customHeight="1" x14ac:dyDescent="0.2">
      <c r="B444" s="239"/>
      <c r="C444" s="239"/>
      <c r="D444" s="239"/>
      <c r="E444" s="239"/>
      <c r="F444" s="239"/>
      <c r="K444" s="239"/>
      <c r="L444" s="239"/>
    </row>
    <row r="445" spans="2:12" ht="16.5" customHeight="1" x14ac:dyDescent="0.2">
      <c r="B445" s="239"/>
      <c r="C445" s="239"/>
      <c r="D445" s="239"/>
      <c r="E445" s="239"/>
      <c r="F445" s="239"/>
      <c r="K445" s="239"/>
      <c r="L445" s="239"/>
    </row>
    <row r="446" spans="2:12" ht="16.5" customHeight="1" x14ac:dyDescent="0.2">
      <c r="B446" s="239"/>
      <c r="C446" s="239"/>
      <c r="D446" s="239"/>
      <c r="E446" s="239"/>
      <c r="F446" s="239"/>
      <c r="K446" s="239"/>
      <c r="L446" s="239"/>
    </row>
    <row r="447" spans="2:12" ht="16.5" customHeight="1" x14ac:dyDescent="0.2">
      <c r="B447" s="239"/>
      <c r="C447" s="239"/>
      <c r="D447" s="239"/>
      <c r="E447" s="239"/>
      <c r="F447" s="239"/>
      <c r="K447" s="239"/>
      <c r="L447" s="239"/>
    </row>
    <row r="448" spans="2:12" ht="16.5" customHeight="1" x14ac:dyDescent="0.2">
      <c r="B448" s="239"/>
      <c r="C448" s="239"/>
      <c r="D448" s="239"/>
      <c r="E448" s="239"/>
      <c r="F448" s="239"/>
      <c r="K448" s="239"/>
      <c r="L448" s="239"/>
    </row>
    <row r="449" spans="2:12" ht="16.5" customHeight="1" x14ac:dyDescent="0.2">
      <c r="B449" s="239"/>
      <c r="C449" s="239"/>
      <c r="D449" s="239"/>
      <c r="E449" s="239"/>
      <c r="F449" s="239"/>
      <c r="K449" s="239"/>
      <c r="L449" s="239"/>
    </row>
    <row r="450" spans="2:12" ht="16.5" customHeight="1" x14ac:dyDescent="0.2">
      <c r="B450" s="239"/>
      <c r="C450" s="239"/>
      <c r="D450" s="239"/>
      <c r="E450" s="239"/>
      <c r="F450" s="239"/>
      <c r="K450" s="239"/>
      <c r="L450" s="239"/>
    </row>
    <row r="451" spans="2:12" ht="16.5" customHeight="1" x14ac:dyDescent="0.2">
      <c r="B451" s="239"/>
      <c r="C451" s="239"/>
      <c r="D451" s="239"/>
      <c r="E451" s="239"/>
      <c r="F451" s="239"/>
      <c r="K451" s="239"/>
      <c r="L451" s="239"/>
    </row>
    <row r="452" spans="2:12" ht="16.5" customHeight="1" x14ac:dyDescent="0.2">
      <c r="B452" s="239"/>
      <c r="C452" s="239"/>
      <c r="D452" s="239"/>
      <c r="E452" s="239"/>
      <c r="F452" s="239"/>
      <c r="K452" s="239"/>
      <c r="L452" s="239"/>
    </row>
    <row r="453" spans="2:12" ht="16.5" customHeight="1" x14ac:dyDescent="0.2">
      <c r="B453" s="239"/>
      <c r="C453" s="239"/>
      <c r="D453" s="239"/>
      <c r="E453" s="239"/>
      <c r="F453" s="239"/>
      <c r="K453" s="239"/>
      <c r="L453" s="239"/>
    </row>
    <row r="454" spans="2:12" ht="16.5" customHeight="1" x14ac:dyDescent="0.2">
      <c r="B454" s="239"/>
      <c r="C454" s="239"/>
      <c r="D454" s="239"/>
      <c r="E454" s="239"/>
      <c r="F454" s="239"/>
      <c r="K454" s="239"/>
      <c r="L454" s="239"/>
    </row>
    <row r="455" spans="2:12" ht="16.5" customHeight="1" x14ac:dyDescent="0.2">
      <c r="B455" s="239"/>
      <c r="C455" s="239"/>
      <c r="D455" s="239"/>
      <c r="E455" s="239"/>
      <c r="F455" s="239"/>
      <c r="K455" s="239"/>
      <c r="L455" s="239"/>
    </row>
    <row r="456" spans="2:12" ht="16.5" customHeight="1" x14ac:dyDescent="0.2">
      <c r="B456" s="239"/>
      <c r="C456" s="239"/>
      <c r="D456" s="239"/>
      <c r="E456" s="239"/>
      <c r="F456" s="239"/>
      <c r="K456" s="239"/>
      <c r="L456" s="239"/>
    </row>
    <row r="457" spans="2:12" ht="16.5" customHeight="1" x14ac:dyDescent="0.2">
      <c r="B457" s="239"/>
      <c r="C457" s="239"/>
      <c r="D457" s="239"/>
      <c r="E457" s="239"/>
      <c r="F457" s="239"/>
      <c r="K457" s="239"/>
      <c r="L457" s="239"/>
    </row>
    <row r="458" spans="2:12" ht="16.5" customHeight="1" x14ac:dyDescent="0.2">
      <c r="B458" s="239"/>
      <c r="C458" s="239"/>
      <c r="D458" s="239"/>
      <c r="E458" s="239"/>
      <c r="F458" s="239"/>
      <c r="K458" s="239"/>
      <c r="L458" s="239"/>
    </row>
    <row r="459" spans="2:12" ht="16.5" customHeight="1" x14ac:dyDescent="0.2">
      <c r="B459" s="239"/>
      <c r="C459" s="239"/>
      <c r="D459" s="239"/>
      <c r="E459" s="239"/>
      <c r="F459" s="239"/>
      <c r="K459" s="239"/>
      <c r="L459" s="239"/>
    </row>
    <row r="460" spans="2:12" ht="16.5" customHeight="1" x14ac:dyDescent="0.2">
      <c r="B460" s="239"/>
      <c r="C460" s="239"/>
      <c r="D460" s="239"/>
      <c r="E460" s="239"/>
      <c r="F460" s="239"/>
      <c r="K460" s="239"/>
      <c r="L460" s="239"/>
    </row>
    <row r="461" spans="2:12" ht="16.5" customHeight="1" x14ac:dyDescent="0.2">
      <c r="B461" s="239"/>
      <c r="C461" s="239"/>
      <c r="D461" s="239"/>
      <c r="E461" s="239"/>
      <c r="F461" s="239"/>
      <c r="K461" s="239"/>
      <c r="L461" s="239"/>
    </row>
    <row r="462" spans="2:12" ht="16.5" customHeight="1" x14ac:dyDescent="0.2">
      <c r="B462" s="239"/>
      <c r="C462" s="239"/>
      <c r="D462" s="239"/>
      <c r="E462" s="239"/>
      <c r="F462" s="239"/>
      <c r="K462" s="239"/>
      <c r="L462" s="239"/>
    </row>
    <row r="463" spans="2:12" ht="16.5" customHeight="1" x14ac:dyDescent="0.2">
      <c r="B463" s="239"/>
      <c r="C463" s="239"/>
      <c r="D463" s="239"/>
      <c r="E463" s="239"/>
      <c r="F463" s="239"/>
      <c r="K463" s="239"/>
      <c r="L463" s="239"/>
    </row>
    <row r="464" spans="2:12" ht="16.5" customHeight="1" x14ac:dyDescent="0.2">
      <c r="B464" s="239"/>
      <c r="C464" s="239"/>
      <c r="D464" s="239"/>
      <c r="E464" s="239"/>
      <c r="F464" s="239"/>
      <c r="K464" s="239"/>
      <c r="L464" s="239"/>
    </row>
    <row r="465" spans="2:12" ht="16.5" customHeight="1" x14ac:dyDescent="0.2">
      <c r="B465" s="239"/>
      <c r="C465" s="239"/>
      <c r="D465" s="239"/>
      <c r="E465" s="239"/>
      <c r="F465" s="239"/>
      <c r="K465" s="239"/>
      <c r="L465" s="239"/>
    </row>
    <row r="466" spans="2:12" ht="16.5" customHeight="1" x14ac:dyDescent="0.2">
      <c r="B466" s="239"/>
      <c r="C466" s="239"/>
      <c r="D466" s="239"/>
      <c r="E466" s="239"/>
      <c r="F466" s="239"/>
      <c r="K466" s="239"/>
      <c r="L466" s="239"/>
    </row>
    <row r="467" spans="2:12" ht="16.5" customHeight="1" x14ac:dyDescent="0.2">
      <c r="B467" s="239"/>
      <c r="C467" s="239"/>
      <c r="D467" s="239"/>
      <c r="E467" s="239"/>
      <c r="F467" s="239"/>
      <c r="K467" s="239"/>
      <c r="L467" s="239"/>
    </row>
    <row r="468" spans="2:12" ht="16.5" customHeight="1" x14ac:dyDescent="0.2">
      <c r="B468" s="239"/>
      <c r="C468" s="239"/>
      <c r="D468" s="239"/>
      <c r="E468" s="239"/>
      <c r="F468" s="239"/>
      <c r="K468" s="239"/>
      <c r="L468" s="239"/>
    </row>
    <row r="469" spans="2:12" ht="16.5" customHeight="1" x14ac:dyDescent="0.2">
      <c r="B469" s="239"/>
      <c r="C469" s="239"/>
      <c r="D469" s="239"/>
      <c r="E469" s="239"/>
      <c r="F469" s="239"/>
      <c r="K469" s="239"/>
      <c r="L469" s="239"/>
    </row>
    <row r="470" spans="2:12" ht="16.5" customHeight="1" x14ac:dyDescent="0.2">
      <c r="B470" s="239"/>
      <c r="C470" s="239"/>
      <c r="D470" s="239"/>
      <c r="E470" s="239"/>
      <c r="F470" s="239"/>
      <c r="K470" s="239"/>
      <c r="L470" s="239"/>
    </row>
    <row r="471" spans="2:12" ht="16.5" customHeight="1" x14ac:dyDescent="0.2">
      <c r="B471" s="239"/>
      <c r="C471" s="239"/>
      <c r="D471" s="239"/>
      <c r="E471" s="239"/>
      <c r="F471" s="239"/>
      <c r="K471" s="239"/>
      <c r="L471" s="239"/>
    </row>
    <row r="472" spans="2:12" ht="16.5" customHeight="1" x14ac:dyDescent="0.2">
      <c r="B472" s="239"/>
      <c r="C472" s="239"/>
      <c r="D472" s="239"/>
      <c r="E472" s="239"/>
      <c r="F472" s="239"/>
      <c r="K472" s="239"/>
      <c r="L472" s="239"/>
    </row>
    <row r="473" spans="2:12" ht="16.5" customHeight="1" x14ac:dyDescent="0.2">
      <c r="B473" s="239"/>
      <c r="C473" s="239"/>
      <c r="D473" s="239"/>
      <c r="E473" s="239"/>
      <c r="F473" s="239"/>
      <c r="K473" s="239"/>
      <c r="L473" s="239"/>
    </row>
    <row r="474" spans="2:12" ht="16.5" customHeight="1" x14ac:dyDescent="0.2">
      <c r="B474" s="239"/>
      <c r="C474" s="239"/>
      <c r="D474" s="239"/>
      <c r="E474" s="239"/>
      <c r="F474" s="239"/>
      <c r="K474" s="239"/>
      <c r="L474" s="239"/>
    </row>
    <row r="475" spans="2:12" ht="16.5" customHeight="1" x14ac:dyDescent="0.2">
      <c r="B475" s="239"/>
      <c r="C475" s="239"/>
      <c r="D475" s="239"/>
      <c r="E475" s="239"/>
      <c r="F475" s="239"/>
      <c r="K475" s="239"/>
      <c r="L475" s="239"/>
    </row>
    <row r="476" spans="2:12" ht="16.5" customHeight="1" x14ac:dyDescent="0.2">
      <c r="B476" s="239"/>
      <c r="C476" s="239"/>
      <c r="D476" s="239"/>
      <c r="E476" s="239"/>
      <c r="F476" s="239"/>
      <c r="K476" s="239"/>
      <c r="L476" s="239"/>
    </row>
    <row r="477" spans="2:12" ht="16.5" customHeight="1" x14ac:dyDescent="0.2">
      <c r="B477" s="239"/>
      <c r="C477" s="239"/>
      <c r="D477" s="239"/>
      <c r="E477" s="239"/>
      <c r="F477" s="239"/>
      <c r="K477" s="239"/>
      <c r="L477" s="239"/>
    </row>
    <row r="478" spans="2:12" ht="16.5" customHeight="1" x14ac:dyDescent="0.2">
      <c r="B478" s="239"/>
      <c r="C478" s="239"/>
      <c r="D478" s="239"/>
      <c r="E478" s="239"/>
      <c r="F478" s="239"/>
      <c r="K478" s="239"/>
      <c r="L478" s="239"/>
    </row>
    <row r="479" spans="2:12" ht="16.5" customHeight="1" x14ac:dyDescent="0.2">
      <c r="B479" s="239"/>
      <c r="C479" s="239"/>
      <c r="D479" s="239"/>
      <c r="E479" s="239"/>
      <c r="F479" s="239"/>
      <c r="K479" s="239"/>
      <c r="L479" s="239"/>
    </row>
    <row r="480" spans="2:12" ht="16.5" customHeight="1" x14ac:dyDescent="0.2">
      <c r="B480" s="239"/>
      <c r="C480" s="239"/>
      <c r="D480" s="239"/>
      <c r="E480" s="239"/>
      <c r="F480" s="239"/>
      <c r="K480" s="239"/>
      <c r="L480" s="239"/>
    </row>
    <row r="481" spans="2:12" ht="16.5" customHeight="1" x14ac:dyDescent="0.2">
      <c r="B481" s="239"/>
      <c r="C481" s="239"/>
      <c r="D481" s="239"/>
      <c r="E481" s="239"/>
      <c r="F481" s="239"/>
      <c r="K481" s="239"/>
      <c r="L481" s="239"/>
    </row>
    <row r="482" spans="2:12" ht="16.5" customHeight="1" x14ac:dyDescent="0.2">
      <c r="B482" s="239"/>
      <c r="C482" s="239"/>
      <c r="D482" s="239"/>
      <c r="E482" s="239"/>
      <c r="F482" s="239"/>
      <c r="K482" s="239"/>
      <c r="L482" s="239"/>
    </row>
    <row r="483" spans="2:12" ht="16.5" customHeight="1" x14ac:dyDescent="0.2">
      <c r="B483" s="239"/>
      <c r="C483" s="239"/>
      <c r="D483" s="239"/>
      <c r="E483" s="239"/>
      <c r="F483" s="239"/>
      <c r="K483" s="239"/>
      <c r="L483" s="239"/>
    </row>
    <row r="484" spans="2:12" ht="16.5" customHeight="1" x14ac:dyDescent="0.2">
      <c r="B484" s="239"/>
      <c r="C484" s="239"/>
      <c r="D484" s="239"/>
      <c r="E484" s="239"/>
      <c r="F484" s="239"/>
      <c r="K484" s="239"/>
      <c r="L484" s="239"/>
    </row>
    <row r="485" spans="2:12" ht="16.5" customHeight="1" x14ac:dyDescent="0.2">
      <c r="B485" s="239"/>
      <c r="C485" s="239"/>
      <c r="D485" s="239"/>
      <c r="E485" s="239"/>
      <c r="F485" s="239"/>
      <c r="K485" s="239"/>
      <c r="L485" s="239"/>
    </row>
    <row r="486" spans="2:12" ht="16.5" customHeight="1" x14ac:dyDescent="0.2">
      <c r="B486" s="239"/>
      <c r="C486" s="239"/>
      <c r="D486" s="239"/>
      <c r="E486" s="239"/>
      <c r="F486" s="239"/>
      <c r="K486" s="239"/>
      <c r="L486" s="239"/>
    </row>
    <row r="487" spans="2:12" ht="16.5" customHeight="1" x14ac:dyDescent="0.2">
      <c r="B487" s="239"/>
      <c r="C487" s="239"/>
      <c r="D487" s="239"/>
      <c r="E487" s="239"/>
      <c r="F487" s="239"/>
      <c r="K487" s="239"/>
      <c r="L487" s="239"/>
    </row>
    <row r="488" spans="2:12" ht="16.5" customHeight="1" x14ac:dyDescent="0.2">
      <c r="B488" s="239"/>
      <c r="C488" s="239"/>
      <c r="D488" s="239"/>
      <c r="E488" s="239"/>
      <c r="F488" s="239"/>
      <c r="K488" s="239"/>
      <c r="L488" s="239"/>
    </row>
    <row r="489" spans="2:12" ht="16.5" customHeight="1" x14ac:dyDescent="0.2">
      <c r="B489" s="239"/>
      <c r="C489" s="239"/>
      <c r="D489" s="239"/>
      <c r="E489" s="239"/>
      <c r="F489" s="239"/>
      <c r="K489" s="239"/>
      <c r="L489" s="239"/>
    </row>
    <row r="490" spans="2:12" ht="16.5" customHeight="1" x14ac:dyDescent="0.2">
      <c r="B490" s="239"/>
      <c r="C490" s="239"/>
      <c r="D490" s="239"/>
      <c r="E490" s="239"/>
      <c r="F490" s="239"/>
      <c r="K490" s="239"/>
      <c r="L490" s="239"/>
    </row>
    <row r="491" spans="2:12" ht="16.5" customHeight="1" x14ac:dyDescent="0.2">
      <c r="B491" s="239"/>
      <c r="C491" s="239"/>
      <c r="D491" s="239"/>
      <c r="E491" s="239"/>
      <c r="F491" s="239"/>
      <c r="K491" s="239"/>
      <c r="L491" s="239"/>
    </row>
    <row r="492" spans="2:12" ht="16.5" customHeight="1" x14ac:dyDescent="0.2">
      <c r="B492" s="239"/>
      <c r="C492" s="239"/>
      <c r="D492" s="239"/>
      <c r="E492" s="239"/>
      <c r="F492" s="239"/>
      <c r="K492" s="239"/>
      <c r="L492" s="239"/>
    </row>
    <row r="493" spans="2:12" ht="16.5" customHeight="1" x14ac:dyDescent="0.2">
      <c r="B493" s="239"/>
      <c r="C493" s="239"/>
      <c r="D493" s="239"/>
      <c r="E493" s="239"/>
      <c r="F493" s="239"/>
      <c r="K493" s="239"/>
      <c r="L493" s="239"/>
    </row>
    <row r="494" spans="2:12" ht="16.5" customHeight="1" x14ac:dyDescent="0.2">
      <c r="B494" s="239"/>
      <c r="C494" s="239"/>
      <c r="D494" s="239"/>
      <c r="E494" s="239"/>
      <c r="F494" s="239"/>
      <c r="K494" s="239"/>
      <c r="L494" s="239"/>
    </row>
    <row r="495" spans="2:12" ht="16.5" customHeight="1" x14ac:dyDescent="0.2">
      <c r="B495" s="239"/>
      <c r="C495" s="239"/>
      <c r="D495" s="239"/>
      <c r="E495" s="239"/>
      <c r="F495" s="239"/>
      <c r="K495" s="239"/>
      <c r="L495" s="239"/>
    </row>
    <row r="496" spans="2:12" ht="16.5" customHeight="1" x14ac:dyDescent="0.2">
      <c r="B496" s="239"/>
      <c r="C496" s="239"/>
      <c r="D496" s="239"/>
      <c r="E496" s="239"/>
      <c r="F496" s="239"/>
      <c r="K496" s="239"/>
      <c r="L496" s="239"/>
    </row>
    <row r="497" spans="2:12" ht="16.5" customHeight="1" x14ac:dyDescent="0.2">
      <c r="B497" s="239"/>
      <c r="C497" s="239"/>
      <c r="D497" s="239"/>
      <c r="E497" s="239"/>
      <c r="F497" s="239"/>
      <c r="K497" s="239"/>
      <c r="L497" s="239"/>
    </row>
    <row r="498" spans="2:12" ht="16.5" customHeight="1" x14ac:dyDescent="0.2">
      <c r="B498" s="239"/>
      <c r="C498" s="239"/>
      <c r="D498" s="239"/>
      <c r="E498" s="239"/>
      <c r="F498" s="239"/>
      <c r="K498" s="239"/>
      <c r="L498" s="239"/>
    </row>
    <row r="499" spans="2:12" ht="16.5" customHeight="1" x14ac:dyDescent="0.2">
      <c r="B499" s="239"/>
      <c r="C499" s="239"/>
      <c r="D499" s="239"/>
      <c r="E499" s="239"/>
      <c r="F499" s="239"/>
      <c r="K499" s="239"/>
      <c r="L499" s="239"/>
    </row>
    <row r="500" spans="2:12" ht="16.5" customHeight="1" x14ac:dyDescent="0.2">
      <c r="B500" s="239"/>
      <c r="C500" s="239"/>
      <c r="D500" s="239"/>
      <c r="E500" s="239"/>
      <c r="F500" s="239"/>
      <c r="K500" s="239"/>
      <c r="L500" s="239"/>
    </row>
    <row r="501" spans="2:12" ht="16.5" customHeight="1" x14ac:dyDescent="0.2">
      <c r="B501" s="239"/>
      <c r="C501" s="239"/>
      <c r="D501" s="239"/>
      <c r="E501" s="239"/>
      <c r="F501" s="239"/>
      <c r="K501" s="239"/>
      <c r="L501" s="239"/>
    </row>
    <row r="502" spans="2:12" ht="16.5" customHeight="1" x14ac:dyDescent="0.2">
      <c r="B502" s="239"/>
      <c r="C502" s="239"/>
      <c r="D502" s="239"/>
      <c r="E502" s="239"/>
      <c r="F502" s="239"/>
      <c r="K502" s="239"/>
      <c r="L502" s="239"/>
    </row>
    <row r="503" spans="2:12" ht="16.5" customHeight="1" x14ac:dyDescent="0.2">
      <c r="B503" s="239"/>
      <c r="C503" s="239"/>
      <c r="D503" s="239"/>
      <c r="E503" s="239"/>
      <c r="F503" s="239"/>
      <c r="K503" s="239"/>
      <c r="L503" s="239"/>
    </row>
    <row r="504" spans="2:12" ht="16.5" customHeight="1" x14ac:dyDescent="0.2">
      <c r="B504" s="239"/>
      <c r="C504" s="239"/>
      <c r="D504" s="239"/>
      <c r="E504" s="239"/>
      <c r="F504" s="239"/>
      <c r="K504" s="239"/>
      <c r="L504" s="239"/>
    </row>
    <row r="505" spans="2:12" ht="16.5" customHeight="1" x14ac:dyDescent="0.2">
      <c r="B505" s="239"/>
      <c r="C505" s="239"/>
      <c r="D505" s="239"/>
      <c r="E505" s="239"/>
      <c r="F505" s="239"/>
      <c r="K505" s="239"/>
      <c r="L505" s="239"/>
    </row>
    <row r="506" spans="2:12" ht="16.5" customHeight="1" x14ac:dyDescent="0.2">
      <c r="B506" s="239"/>
      <c r="C506" s="239"/>
      <c r="D506" s="239"/>
      <c r="E506" s="239"/>
      <c r="F506" s="239"/>
      <c r="K506" s="239"/>
      <c r="L506" s="239"/>
    </row>
    <row r="507" spans="2:12" ht="16.5" customHeight="1" x14ac:dyDescent="0.2">
      <c r="B507" s="239"/>
      <c r="C507" s="239"/>
      <c r="D507" s="239"/>
      <c r="E507" s="239"/>
      <c r="F507" s="239"/>
      <c r="K507" s="239"/>
      <c r="L507" s="239"/>
    </row>
    <row r="508" spans="2:12" ht="16.5" customHeight="1" x14ac:dyDescent="0.2">
      <c r="B508" s="239"/>
      <c r="C508" s="239"/>
      <c r="D508" s="239"/>
      <c r="E508" s="239"/>
      <c r="F508" s="239"/>
      <c r="K508" s="239"/>
      <c r="L508" s="239"/>
    </row>
    <row r="509" spans="2:12" ht="16.5" customHeight="1" x14ac:dyDescent="0.2">
      <c r="B509" s="239"/>
      <c r="C509" s="239"/>
      <c r="D509" s="239"/>
      <c r="E509" s="239"/>
      <c r="F509" s="239"/>
      <c r="K509" s="239"/>
      <c r="L509" s="239"/>
    </row>
    <row r="510" spans="2:12" ht="16.5" customHeight="1" x14ac:dyDescent="0.2">
      <c r="B510" s="239"/>
      <c r="C510" s="239"/>
      <c r="D510" s="239"/>
      <c r="E510" s="239"/>
      <c r="F510" s="239"/>
      <c r="K510" s="239"/>
      <c r="L510" s="239"/>
    </row>
    <row r="511" spans="2:12" ht="16.5" customHeight="1" x14ac:dyDescent="0.2">
      <c r="B511" s="239"/>
      <c r="C511" s="239"/>
      <c r="D511" s="239"/>
      <c r="E511" s="239"/>
      <c r="F511" s="239"/>
      <c r="K511" s="239"/>
      <c r="L511" s="239"/>
    </row>
    <row r="512" spans="2:12" ht="16.5" customHeight="1" x14ac:dyDescent="0.2">
      <c r="B512" s="239"/>
      <c r="C512" s="239"/>
      <c r="D512" s="239"/>
      <c r="E512" s="239"/>
      <c r="F512" s="239"/>
      <c r="K512" s="239"/>
      <c r="L512" s="239"/>
    </row>
    <row r="513" spans="2:12" ht="16.5" customHeight="1" x14ac:dyDescent="0.2">
      <c r="B513" s="239"/>
      <c r="C513" s="239"/>
      <c r="D513" s="239"/>
      <c r="E513" s="239"/>
      <c r="F513" s="239"/>
      <c r="K513" s="239"/>
      <c r="L513" s="239"/>
    </row>
    <row r="514" spans="2:12" ht="16.5" customHeight="1" x14ac:dyDescent="0.2">
      <c r="B514" s="239"/>
      <c r="C514" s="239"/>
      <c r="D514" s="239"/>
      <c r="E514" s="239"/>
      <c r="F514" s="239"/>
      <c r="K514" s="239"/>
      <c r="L514" s="239"/>
    </row>
    <row r="515" spans="2:12" ht="16.5" customHeight="1" x14ac:dyDescent="0.2">
      <c r="B515" s="239"/>
      <c r="C515" s="239"/>
      <c r="D515" s="239"/>
      <c r="E515" s="239"/>
      <c r="F515" s="239"/>
      <c r="K515" s="239"/>
      <c r="L515" s="239"/>
    </row>
    <row r="516" spans="2:12" ht="16.5" customHeight="1" x14ac:dyDescent="0.2">
      <c r="B516" s="239"/>
      <c r="C516" s="239"/>
      <c r="D516" s="239"/>
      <c r="E516" s="239"/>
      <c r="F516" s="239"/>
      <c r="K516" s="239"/>
      <c r="L516" s="239"/>
    </row>
    <row r="517" spans="2:12" ht="16.5" customHeight="1" x14ac:dyDescent="0.2">
      <c r="B517" s="239"/>
      <c r="C517" s="239"/>
      <c r="D517" s="239"/>
      <c r="E517" s="239"/>
      <c r="F517" s="239"/>
      <c r="K517" s="239"/>
      <c r="L517" s="239"/>
    </row>
    <row r="518" spans="2:12" ht="16.5" customHeight="1" x14ac:dyDescent="0.2">
      <c r="B518" s="239"/>
      <c r="C518" s="239"/>
      <c r="D518" s="239"/>
      <c r="E518" s="239"/>
      <c r="F518" s="239"/>
      <c r="K518" s="239"/>
      <c r="L518" s="239"/>
    </row>
    <row r="519" spans="2:12" ht="16.5" customHeight="1" x14ac:dyDescent="0.2">
      <c r="B519" s="239"/>
      <c r="C519" s="239"/>
      <c r="D519" s="239"/>
      <c r="E519" s="239"/>
      <c r="F519" s="239"/>
      <c r="K519" s="239"/>
      <c r="L519" s="239"/>
    </row>
    <row r="520" spans="2:12" ht="16.5" customHeight="1" x14ac:dyDescent="0.2">
      <c r="B520" s="239"/>
      <c r="C520" s="239"/>
      <c r="D520" s="239"/>
      <c r="E520" s="239"/>
      <c r="F520" s="239"/>
      <c r="K520" s="239"/>
      <c r="L520" s="239"/>
    </row>
    <row r="521" spans="2:12" ht="16.5" customHeight="1" x14ac:dyDescent="0.2">
      <c r="B521" s="239"/>
      <c r="C521" s="239"/>
      <c r="D521" s="239"/>
      <c r="E521" s="239"/>
      <c r="F521" s="239"/>
      <c r="K521" s="239"/>
      <c r="L521" s="239"/>
    </row>
    <row r="522" spans="2:12" ht="16.5" customHeight="1" x14ac:dyDescent="0.2">
      <c r="B522" s="239"/>
      <c r="C522" s="239"/>
      <c r="D522" s="239"/>
      <c r="E522" s="239"/>
      <c r="F522" s="239"/>
      <c r="K522" s="239"/>
      <c r="L522" s="239"/>
    </row>
    <row r="523" spans="2:12" ht="16.5" customHeight="1" x14ac:dyDescent="0.2">
      <c r="B523" s="239"/>
      <c r="C523" s="239"/>
      <c r="D523" s="239"/>
      <c r="E523" s="239"/>
      <c r="F523" s="239"/>
      <c r="K523" s="239"/>
      <c r="L523" s="239"/>
    </row>
    <row r="524" spans="2:12" ht="16.5" customHeight="1" x14ac:dyDescent="0.2">
      <c r="B524" s="239"/>
      <c r="C524" s="239"/>
      <c r="D524" s="239"/>
      <c r="E524" s="239"/>
      <c r="F524" s="239"/>
      <c r="K524" s="239"/>
      <c r="L524" s="239"/>
    </row>
    <row r="525" spans="2:12" ht="16.5" customHeight="1" x14ac:dyDescent="0.2">
      <c r="B525" s="239"/>
      <c r="C525" s="239"/>
      <c r="D525" s="239"/>
      <c r="E525" s="239"/>
      <c r="F525" s="239"/>
      <c r="K525" s="239"/>
      <c r="L525" s="239"/>
    </row>
    <row r="526" spans="2:12" ht="16.5" customHeight="1" x14ac:dyDescent="0.2">
      <c r="B526" s="239"/>
      <c r="C526" s="239"/>
      <c r="D526" s="239"/>
      <c r="E526" s="239"/>
      <c r="F526" s="239"/>
      <c r="K526" s="239"/>
      <c r="L526" s="239"/>
    </row>
    <row r="527" spans="2:12" ht="16.5" customHeight="1" x14ac:dyDescent="0.2">
      <c r="B527" s="239"/>
      <c r="C527" s="239"/>
      <c r="D527" s="239"/>
      <c r="E527" s="239"/>
      <c r="F527" s="239"/>
      <c r="K527" s="239"/>
      <c r="L527" s="239"/>
    </row>
    <row r="528" spans="2:12" ht="16.5" customHeight="1" x14ac:dyDescent="0.2">
      <c r="B528" s="239"/>
      <c r="C528" s="239"/>
      <c r="D528" s="239"/>
      <c r="E528" s="239"/>
      <c r="F528" s="239"/>
      <c r="K528" s="239"/>
      <c r="L528" s="239"/>
    </row>
    <row r="529" spans="2:12" ht="16.5" customHeight="1" x14ac:dyDescent="0.2">
      <c r="B529" s="239"/>
      <c r="C529" s="239"/>
      <c r="D529" s="239"/>
      <c r="E529" s="239"/>
      <c r="F529" s="239"/>
      <c r="K529" s="239"/>
      <c r="L529" s="239"/>
    </row>
    <row r="530" spans="2:12" ht="16.5" customHeight="1" x14ac:dyDescent="0.2">
      <c r="B530" s="239"/>
      <c r="C530" s="239"/>
      <c r="D530" s="239"/>
      <c r="E530" s="239"/>
      <c r="F530" s="239"/>
      <c r="K530" s="239"/>
      <c r="L530" s="239"/>
    </row>
    <row r="531" spans="2:12" ht="16.5" customHeight="1" x14ac:dyDescent="0.2">
      <c r="B531" s="239"/>
      <c r="C531" s="239"/>
      <c r="D531" s="239"/>
      <c r="E531" s="239"/>
      <c r="F531" s="239"/>
      <c r="K531" s="239"/>
      <c r="L531" s="239"/>
    </row>
    <row r="532" spans="2:12" ht="16.5" customHeight="1" x14ac:dyDescent="0.2">
      <c r="B532" s="239"/>
      <c r="C532" s="239"/>
      <c r="D532" s="239"/>
      <c r="E532" s="239"/>
      <c r="F532" s="239"/>
      <c r="K532" s="239"/>
      <c r="L532" s="239"/>
    </row>
    <row r="533" spans="2:12" ht="16.5" customHeight="1" x14ac:dyDescent="0.2">
      <c r="B533" s="239"/>
      <c r="C533" s="239"/>
      <c r="D533" s="239"/>
      <c r="E533" s="239"/>
      <c r="F533" s="239"/>
      <c r="K533" s="239"/>
      <c r="L533" s="239"/>
    </row>
    <row r="534" spans="2:12" ht="16.5" customHeight="1" x14ac:dyDescent="0.2">
      <c r="B534" s="239"/>
      <c r="C534" s="239"/>
      <c r="D534" s="239"/>
      <c r="E534" s="239"/>
      <c r="F534" s="239"/>
      <c r="K534" s="239"/>
      <c r="L534" s="239"/>
    </row>
    <row r="535" spans="2:12" ht="16.5" customHeight="1" x14ac:dyDescent="0.2">
      <c r="B535" s="239"/>
      <c r="C535" s="239"/>
      <c r="D535" s="239"/>
      <c r="E535" s="239"/>
      <c r="F535" s="239"/>
      <c r="K535" s="239"/>
      <c r="L535" s="239"/>
    </row>
    <row r="536" spans="2:12" ht="16.5" customHeight="1" x14ac:dyDescent="0.2">
      <c r="B536" s="239"/>
      <c r="C536" s="239"/>
      <c r="D536" s="239"/>
      <c r="E536" s="239"/>
      <c r="F536" s="239"/>
      <c r="K536" s="239"/>
      <c r="L536" s="239"/>
    </row>
    <row r="537" spans="2:12" ht="16.5" customHeight="1" x14ac:dyDescent="0.2">
      <c r="B537" s="239"/>
      <c r="C537" s="239"/>
      <c r="D537" s="239"/>
      <c r="E537" s="239"/>
      <c r="F537" s="239"/>
      <c r="K537" s="239"/>
      <c r="L537" s="239"/>
    </row>
    <row r="538" spans="2:12" ht="16.5" customHeight="1" x14ac:dyDescent="0.2">
      <c r="B538" s="239"/>
      <c r="C538" s="239"/>
      <c r="D538" s="239"/>
      <c r="E538" s="239"/>
      <c r="F538" s="239"/>
      <c r="K538" s="239"/>
      <c r="L538" s="239"/>
    </row>
    <row r="539" spans="2:12" ht="16.5" customHeight="1" x14ac:dyDescent="0.2">
      <c r="B539" s="239"/>
      <c r="C539" s="239"/>
      <c r="D539" s="239"/>
      <c r="E539" s="239"/>
      <c r="F539" s="239"/>
      <c r="K539" s="239"/>
      <c r="L539" s="239"/>
    </row>
    <row r="540" spans="2:12" ht="16.5" customHeight="1" x14ac:dyDescent="0.2">
      <c r="B540" s="239"/>
      <c r="C540" s="239"/>
      <c r="D540" s="239"/>
      <c r="E540" s="239"/>
      <c r="F540" s="239"/>
      <c r="K540" s="239"/>
      <c r="L540" s="239"/>
    </row>
    <row r="541" spans="2:12" ht="16.5" customHeight="1" x14ac:dyDescent="0.2">
      <c r="B541" s="239"/>
      <c r="C541" s="239"/>
      <c r="D541" s="239"/>
      <c r="E541" s="239"/>
      <c r="F541" s="239"/>
      <c r="K541" s="239"/>
      <c r="L541" s="239"/>
    </row>
    <row r="542" spans="2:12" ht="16.5" customHeight="1" x14ac:dyDescent="0.2">
      <c r="B542" s="239"/>
      <c r="C542" s="239"/>
      <c r="D542" s="239"/>
      <c r="E542" s="239"/>
      <c r="F542" s="239"/>
      <c r="K542" s="239"/>
      <c r="L542" s="239"/>
    </row>
    <row r="543" spans="2:12" ht="16.5" customHeight="1" x14ac:dyDescent="0.2">
      <c r="B543" s="239"/>
      <c r="C543" s="239"/>
      <c r="D543" s="239"/>
      <c r="E543" s="239"/>
      <c r="F543" s="239"/>
      <c r="K543" s="239"/>
      <c r="L543" s="239"/>
    </row>
    <row r="544" spans="2:12" ht="16.5" customHeight="1" x14ac:dyDescent="0.2">
      <c r="B544" s="239"/>
      <c r="C544" s="239"/>
      <c r="D544" s="239"/>
      <c r="E544" s="239"/>
      <c r="F544" s="239"/>
      <c r="K544" s="239"/>
      <c r="L544" s="239"/>
    </row>
    <row r="545" spans="2:12" ht="16.5" customHeight="1" x14ac:dyDescent="0.2">
      <c r="B545" s="239"/>
      <c r="C545" s="239"/>
      <c r="D545" s="239"/>
      <c r="E545" s="239"/>
      <c r="F545" s="239"/>
      <c r="K545" s="239"/>
      <c r="L545" s="239"/>
    </row>
    <row r="546" spans="2:12" ht="16.5" customHeight="1" x14ac:dyDescent="0.2">
      <c r="B546" s="239"/>
      <c r="C546" s="239"/>
      <c r="D546" s="239"/>
      <c r="E546" s="239"/>
      <c r="F546" s="239"/>
      <c r="K546" s="239"/>
      <c r="L546" s="239"/>
    </row>
    <row r="547" spans="2:12" ht="16.5" customHeight="1" x14ac:dyDescent="0.2">
      <c r="B547" s="239"/>
      <c r="C547" s="239"/>
      <c r="D547" s="239"/>
      <c r="E547" s="239"/>
      <c r="F547" s="239"/>
      <c r="K547" s="239"/>
      <c r="L547" s="239"/>
    </row>
    <row r="548" spans="2:12" ht="16.5" customHeight="1" x14ac:dyDescent="0.2">
      <c r="B548" s="239"/>
      <c r="C548" s="239"/>
      <c r="D548" s="239"/>
      <c r="E548" s="239"/>
      <c r="F548" s="239"/>
      <c r="K548" s="239"/>
      <c r="L548" s="239"/>
    </row>
    <row r="549" spans="2:12" ht="16.5" customHeight="1" x14ac:dyDescent="0.2">
      <c r="B549" s="239"/>
      <c r="C549" s="239"/>
      <c r="D549" s="239"/>
      <c r="E549" s="239"/>
      <c r="F549" s="239"/>
      <c r="K549" s="239"/>
      <c r="L549" s="239"/>
    </row>
    <row r="550" spans="2:12" ht="16.5" customHeight="1" x14ac:dyDescent="0.2">
      <c r="B550" s="239"/>
      <c r="C550" s="239"/>
      <c r="D550" s="239"/>
      <c r="E550" s="239"/>
      <c r="F550" s="239"/>
      <c r="K550" s="239"/>
      <c r="L550" s="239"/>
    </row>
    <row r="551" spans="2:12" ht="16.5" customHeight="1" x14ac:dyDescent="0.2">
      <c r="B551" s="239"/>
      <c r="C551" s="239"/>
      <c r="D551" s="239"/>
      <c r="E551" s="239"/>
      <c r="F551" s="239"/>
      <c r="K551" s="239"/>
      <c r="L551" s="239"/>
    </row>
    <row r="552" spans="2:12" ht="16.5" customHeight="1" x14ac:dyDescent="0.2">
      <c r="B552" s="239"/>
      <c r="C552" s="239"/>
      <c r="D552" s="239"/>
      <c r="E552" s="239"/>
      <c r="F552" s="239"/>
      <c r="K552" s="239"/>
      <c r="L552" s="239"/>
    </row>
    <row r="553" spans="2:12" ht="16.5" customHeight="1" x14ac:dyDescent="0.2">
      <c r="B553" s="239"/>
      <c r="C553" s="239"/>
      <c r="D553" s="239"/>
      <c r="E553" s="239"/>
      <c r="F553" s="239"/>
      <c r="K553" s="239"/>
      <c r="L553" s="239"/>
    </row>
    <row r="554" spans="2:12" ht="16.5" customHeight="1" x14ac:dyDescent="0.2">
      <c r="B554" s="239"/>
      <c r="C554" s="239"/>
      <c r="D554" s="239"/>
      <c r="E554" s="239"/>
      <c r="F554" s="239"/>
      <c r="K554" s="239"/>
      <c r="L554" s="239"/>
    </row>
    <row r="555" spans="2:12" ht="16.5" customHeight="1" x14ac:dyDescent="0.2">
      <c r="B555" s="239"/>
      <c r="C555" s="239"/>
      <c r="D555" s="239"/>
      <c r="E555" s="239"/>
      <c r="F555" s="239"/>
      <c r="K555" s="239"/>
      <c r="L555" s="239"/>
    </row>
    <row r="556" spans="2:12" ht="16.5" customHeight="1" x14ac:dyDescent="0.2">
      <c r="B556" s="239"/>
      <c r="C556" s="239"/>
      <c r="D556" s="239"/>
      <c r="E556" s="239"/>
      <c r="F556" s="239"/>
      <c r="K556" s="239"/>
      <c r="L556" s="239"/>
    </row>
    <row r="557" spans="2:12" ht="16.5" customHeight="1" x14ac:dyDescent="0.2">
      <c r="B557" s="239"/>
      <c r="C557" s="239"/>
      <c r="D557" s="239"/>
      <c r="E557" s="239"/>
      <c r="F557" s="239"/>
      <c r="K557" s="239"/>
      <c r="L557" s="239"/>
    </row>
    <row r="558" spans="2:12" ht="16.5" customHeight="1" x14ac:dyDescent="0.2">
      <c r="B558" s="239"/>
      <c r="C558" s="239"/>
      <c r="D558" s="239"/>
      <c r="E558" s="239"/>
      <c r="F558" s="239"/>
      <c r="K558" s="239"/>
      <c r="L558" s="239"/>
    </row>
    <row r="559" spans="2:12" ht="16.5" customHeight="1" x14ac:dyDescent="0.2">
      <c r="B559" s="239"/>
      <c r="C559" s="239"/>
      <c r="D559" s="239"/>
      <c r="E559" s="239"/>
      <c r="F559" s="239"/>
      <c r="K559" s="239"/>
      <c r="L559" s="239"/>
    </row>
    <row r="560" spans="2:12" ht="16.5" customHeight="1" x14ac:dyDescent="0.2">
      <c r="B560" s="239"/>
      <c r="C560" s="239"/>
      <c r="D560" s="239"/>
      <c r="E560" s="239"/>
      <c r="F560" s="239"/>
      <c r="K560" s="239"/>
      <c r="L560" s="239"/>
    </row>
    <row r="561" spans="2:12" ht="16.5" customHeight="1" x14ac:dyDescent="0.2">
      <c r="B561" s="239"/>
      <c r="C561" s="239"/>
      <c r="D561" s="239"/>
      <c r="E561" s="239"/>
      <c r="F561" s="239"/>
      <c r="K561" s="239"/>
      <c r="L561" s="239"/>
    </row>
    <row r="562" spans="2:12" ht="16.5" customHeight="1" x14ac:dyDescent="0.2">
      <c r="B562" s="239"/>
      <c r="C562" s="239"/>
      <c r="D562" s="239"/>
      <c r="E562" s="239"/>
      <c r="F562" s="239"/>
      <c r="K562" s="239"/>
      <c r="L562" s="239"/>
    </row>
    <row r="563" spans="2:12" ht="16.5" customHeight="1" x14ac:dyDescent="0.2">
      <c r="B563" s="239"/>
      <c r="C563" s="239"/>
      <c r="D563" s="239"/>
      <c r="E563" s="239"/>
      <c r="F563" s="239"/>
      <c r="K563" s="239"/>
      <c r="L563" s="239"/>
    </row>
    <row r="564" spans="2:12" ht="16.5" customHeight="1" x14ac:dyDescent="0.2">
      <c r="B564" s="239"/>
      <c r="C564" s="239"/>
      <c r="D564" s="239"/>
      <c r="E564" s="239"/>
      <c r="F564" s="239"/>
      <c r="K564" s="239"/>
      <c r="L564" s="239"/>
    </row>
    <row r="565" spans="2:12" ht="16.5" customHeight="1" x14ac:dyDescent="0.2">
      <c r="B565" s="239"/>
      <c r="C565" s="239"/>
      <c r="D565" s="239"/>
      <c r="E565" s="239"/>
      <c r="F565" s="239"/>
      <c r="K565" s="239"/>
      <c r="L565" s="239"/>
    </row>
    <row r="566" spans="2:12" ht="16.5" customHeight="1" x14ac:dyDescent="0.2">
      <c r="B566" s="239"/>
      <c r="C566" s="239"/>
      <c r="D566" s="239"/>
      <c r="E566" s="239"/>
      <c r="F566" s="239"/>
      <c r="K566" s="239"/>
      <c r="L566" s="239"/>
    </row>
    <row r="567" spans="2:12" ht="16.5" customHeight="1" x14ac:dyDescent="0.2">
      <c r="B567" s="239"/>
      <c r="C567" s="239"/>
      <c r="D567" s="239"/>
      <c r="E567" s="239"/>
      <c r="F567" s="239"/>
      <c r="K567" s="239"/>
      <c r="L567" s="239"/>
    </row>
    <row r="568" spans="2:12" ht="16.5" customHeight="1" x14ac:dyDescent="0.2">
      <c r="B568" s="239"/>
      <c r="C568" s="239"/>
      <c r="D568" s="239"/>
      <c r="E568" s="239"/>
      <c r="F568" s="239"/>
      <c r="K568" s="239"/>
      <c r="L568" s="239"/>
    </row>
    <row r="569" spans="2:12" ht="16.5" customHeight="1" x14ac:dyDescent="0.2">
      <c r="B569" s="239"/>
      <c r="C569" s="239"/>
      <c r="D569" s="239"/>
      <c r="E569" s="239"/>
      <c r="F569" s="239"/>
      <c r="K569" s="239"/>
      <c r="L569" s="239"/>
    </row>
    <row r="570" spans="2:12" ht="16.5" customHeight="1" x14ac:dyDescent="0.2">
      <c r="B570" s="239"/>
      <c r="C570" s="239"/>
      <c r="D570" s="239"/>
      <c r="E570" s="239"/>
      <c r="F570" s="239"/>
      <c r="K570" s="239"/>
      <c r="L570" s="239"/>
    </row>
    <row r="571" spans="2:12" ht="16.5" customHeight="1" x14ac:dyDescent="0.2">
      <c r="B571" s="239"/>
      <c r="C571" s="239"/>
      <c r="D571" s="239"/>
      <c r="E571" s="239"/>
      <c r="F571" s="239"/>
      <c r="K571" s="239"/>
      <c r="L571" s="239"/>
    </row>
    <row r="572" spans="2:12" ht="16.5" customHeight="1" x14ac:dyDescent="0.2">
      <c r="B572" s="239"/>
      <c r="C572" s="239"/>
      <c r="D572" s="239"/>
      <c r="E572" s="239"/>
      <c r="F572" s="239"/>
      <c r="K572" s="239"/>
      <c r="L572" s="239"/>
    </row>
    <row r="573" spans="2:12" ht="16.5" customHeight="1" x14ac:dyDescent="0.2">
      <c r="B573" s="239"/>
      <c r="C573" s="239"/>
      <c r="D573" s="239"/>
      <c r="E573" s="239"/>
      <c r="F573" s="239"/>
      <c r="K573" s="239"/>
      <c r="L573" s="239"/>
    </row>
    <row r="574" spans="2:12" ht="16.5" customHeight="1" x14ac:dyDescent="0.2">
      <c r="B574" s="239"/>
      <c r="C574" s="239"/>
      <c r="D574" s="239"/>
      <c r="E574" s="239"/>
      <c r="F574" s="239"/>
      <c r="K574" s="239"/>
      <c r="L574" s="239"/>
    </row>
    <row r="575" spans="2:12" ht="16.5" customHeight="1" x14ac:dyDescent="0.2">
      <c r="B575" s="239"/>
      <c r="C575" s="239"/>
      <c r="D575" s="239"/>
      <c r="E575" s="239"/>
      <c r="F575" s="239"/>
      <c r="K575" s="239"/>
      <c r="L575" s="239"/>
    </row>
    <row r="576" spans="2:12" ht="16.5" customHeight="1" x14ac:dyDescent="0.2">
      <c r="B576" s="239"/>
      <c r="C576" s="239"/>
      <c r="D576" s="239"/>
      <c r="E576" s="239"/>
      <c r="F576" s="239"/>
      <c r="K576" s="239"/>
      <c r="L576" s="239"/>
    </row>
    <row r="577" spans="2:12" ht="16.5" customHeight="1" x14ac:dyDescent="0.2">
      <c r="B577" s="239"/>
      <c r="C577" s="239"/>
      <c r="D577" s="239"/>
      <c r="E577" s="239"/>
      <c r="F577" s="239"/>
      <c r="K577" s="239"/>
      <c r="L577" s="239"/>
    </row>
    <row r="578" spans="2:12" ht="16.5" customHeight="1" x14ac:dyDescent="0.2">
      <c r="B578" s="239"/>
      <c r="C578" s="239"/>
      <c r="D578" s="239"/>
      <c r="E578" s="239"/>
      <c r="F578" s="239"/>
      <c r="K578" s="239"/>
      <c r="L578" s="239"/>
    </row>
    <row r="579" spans="2:12" ht="16.5" customHeight="1" x14ac:dyDescent="0.2">
      <c r="B579" s="239"/>
      <c r="C579" s="239"/>
      <c r="D579" s="239"/>
      <c r="E579" s="239"/>
      <c r="F579" s="239"/>
      <c r="K579" s="239"/>
      <c r="L579" s="239"/>
    </row>
    <row r="580" spans="2:12" ht="16.5" customHeight="1" x14ac:dyDescent="0.2">
      <c r="B580" s="239"/>
      <c r="C580" s="239"/>
      <c r="D580" s="239"/>
      <c r="E580" s="239"/>
      <c r="F580" s="239"/>
      <c r="K580" s="239"/>
      <c r="L580" s="239"/>
    </row>
    <row r="581" spans="2:12" ht="16.5" customHeight="1" x14ac:dyDescent="0.2">
      <c r="B581" s="239"/>
      <c r="C581" s="239"/>
      <c r="D581" s="239"/>
      <c r="E581" s="239"/>
      <c r="F581" s="239"/>
      <c r="K581" s="239"/>
      <c r="L581" s="239"/>
    </row>
    <row r="582" spans="2:12" ht="16.5" customHeight="1" x14ac:dyDescent="0.2">
      <c r="B582" s="239"/>
      <c r="C582" s="239"/>
      <c r="D582" s="239"/>
      <c r="E582" s="239"/>
      <c r="F582" s="239"/>
      <c r="K582" s="239"/>
      <c r="L582" s="239"/>
    </row>
    <row r="583" spans="2:12" ht="16.5" customHeight="1" x14ac:dyDescent="0.2">
      <c r="B583" s="239"/>
      <c r="C583" s="239"/>
      <c r="D583" s="239"/>
      <c r="E583" s="239"/>
      <c r="F583" s="239"/>
      <c r="K583" s="239"/>
      <c r="L583" s="239"/>
    </row>
    <row r="584" spans="2:12" ht="16.5" customHeight="1" x14ac:dyDescent="0.2">
      <c r="B584" s="239"/>
      <c r="C584" s="239"/>
      <c r="D584" s="239"/>
      <c r="E584" s="239"/>
      <c r="F584" s="239"/>
      <c r="K584" s="239"/>
      <c r="L584" s="239"/>
    </row>
    <row r="585" spans="2:12" ht="16.5" customHeight="1" x14ac:dyDescent="0.2">
      <c r="B585" s="239"/>
      <c r="C585" s="239"/>
      <c r="D585" s="239"/>
      <c r="E585" s="239"/>
      <c r="F585" s="239"/>
      <c r="K585" s="239"/>
      <c r="L585" s="239"/>
    </row>
    <row r="586" spans="2:12" ht="16.5" customHeight="1" x14ac:dyDescent="0.2">
      <c r="B586" s="239"/>
      <c r="C586" s="239"/>
      <c r="D586" s="239"/>
      <c r="E586" s="239"/>
      <c r="F586" s="239"/>
      <c r="K586" s="239"/>
      <c r="L586" s="239"/>
    </row>
    <row r="587" spans="2:12" ht="16.5" customHeight="1" x14ac:dyDescent="0.2">
      <c r="B587" s="239"/>
      <c r="C587" s="239"/>
      <c r="D587" s="239"/>
      <c r="E587" s="239"/>
      <c r="F587" s="239"/>
      <c r="K587" s="239"/>
      <c r="L587" s="239"/>
    </row>
    <row r="588" spans="2:12" ht="16.5" customHeight="1" x14ac:dyDescent="0.2">
      <c r="B588" s="239"/>
      <c r="C588" s="239"/>
      <c r="D588" s="239"/>
      <c r="E588" s="239"/>
      <c r="F588" s="239"/>
      <c r="K588" s="239"/>
      <c r="L588" s="239"/>
    </row>
    <row r="589" spans="2:12" ht="16.5" customHeight="1" x14ac:dyDescent="0.2">
      <c r="B589" s="239"/>
      <c r="C589" s="239"/>
      <c r="D589" s="239"/>
      <c r="E589" s="239"/>
      <c r="F589" s="239"/>
      <c r="K589" s="239"/>
      <c r="L589" s="239"/>
    </row>
    <row r="590" spans="2:12" ht="16.5" customHeight="1" x14ac:dyDescent="0.2">
      <c r="B590" s="239"/>
      <c r="C590" s="239"/>
      <c r="D590" s="239"/>
      <c r="E590" s="239"/>
      <c r="F590" s="239"/>
      <c r="K590" s="239"/>
      <c r="L590" s="239"/>
    </row>
    <row r="591" spans="2:12" ht="16.5" customHeight="1" x14ac:dyDescent="0.2">
      <c r="B591" s="239"/>
      <c r="C591" s="239"/>
      <c r="D591" s="239"/>
      <c r="E591" s="239"/>
      <c r="F591" s="239"/>
      <c r="K591" s="239"/>
      <c r="L591" s="239"/>
    </row>
    <row r="592" spans="2:12" ht="16.5" customHeight="1" x14ac:dyDescent="0.2">
      <c r="B592" s="239"/>
      <c r="C592" s="239"/>
      <c r="D592" s="239"/>
      <c r="E592" s="239"/>
      <c r="F592" s="239"/>
      <c r="K592" s="239"/>
      <c r="L592" s="239"/>
    </row>
    <row r="593" spans="2:12" ht="16.5" customHeight="1" x14ac:dyDescent="0.2">
      <c r="B593" s="239"/>
      <c r="C593" s="239"/>
      <c r="D593" s="239"/>
      <c r="E593" s="239"/>
      <c r="F593" s="239"/>
      <c r="K593" s="239"/>
      <c r="L593" s="239"/>
    </row>
    <row r="594" spans="2:12" ht="16.5" customHeight="1" x14ac:dyDescent="0.2">
      <c r="B594" s="239"/>
      <c r="C594" s="239"/>
      <c r="D594" s="239"/>
      <c r="E594" s="239"/>
      <c r="F594" s="239"/>
      <c r="K594" s="239"/>
      <c r="L594" s="239"/>
    </row>
    <row r="595" spans="2:12" ht="16.5" customHeight="1" x14ac:dyDescent="0.2">
      <c r="B595" s="239"/>
      <c r="C595" s="239"/>
      <c r="D595" s="239"/>
      <c r="E595" s="239"/>
      <c r="F595" s="239"/>
      <c r="K595" s="239"/>
      <c r="L595" s="239"/>
    </row>
    <row r="596" spans="2:12" ht="16.5" customHeight="1" x14ac:dyDescent="0.2">
      <c r="B596" s="239"/>
      <c r="C596" s="239"/>
      <c r="D596" s="239"/>
      <c r="E596" s="239"/>
      <c r="F596" s="239"/>
      <c r="K596" s="239"/>
      <c r="L596" s="239"/>
    </row>
    <row r="597" spans="2:12" ht="16.5" customHeight="1" x14ac:dyDescent="0.2">
      <c r="B597" s="239"/>
      <c r="C597" s="239"/>
      <c r="D597" s="239"/>
      <c r="E597" s="239"/>
      <c r="F597" s="239"/>
      <c r="K597" s="239"/>
      <c r="L597" s="239"/>
    </row>
    <row r="598" spans="2:12" ht="16.5" customHeight="1" x14ac:dyDescent="0.2">
      <c r="B598" s="239"/>
      <c r="C598" s="239"/>
      <c r="D598" s="239"/>
      <c r="E598" s="239"/>
      <c r="F598" s="239"/>
      <c r="K598" s="239"/>
      <c r="L598" s="239"/>
    </row>
    <row r="599" spans="2:12" ht="16.5" customHeight="1" x14ac:dyDescent="0.2">
      <c r="B599" s="239"/>
      <c r="C599" s="239"/>
      <c r="D599" s="239"/>
      <c r="E599" s="239"/>
      <c r="F599" s="239"/>
      <c r="K599" s="239"/>
      <c r="L599" s="239"/>
    </row>
    <row r="600" spans="2:12" ht="16.5" customHeight="1" x14ac:dyDescent="0.2">
      <c r="B600" s="239"/>
      <c r="C600" s="239"/>
      <c r="D600" s="239"/>
      <c r="E600" s="239"/>
      <c r="F600" s="239"/>
      <c r="K600" s="239"/>
      <c r="L600" s="239"/>
    </row>
    <row r="601" spans="2:12" ht="16.5" customHeight="1" x14ac:dyDescent="0.2">
      <c r="B601" s="239"/>
      <c r="C601" s="239"/>
      <c r="D601" s="239"/>
      <c r="E601" s="239"/>
      <c r="F601" s="239"/>
      <c r="K601" s="239"/>
      <c r="L601" s="239"/>
    </row>
    <row r="602" spans="2:12" ht="16.5" customHeight="1" x14ac:dyDescent="0.2">
      <c r="B602" s="239"/>
      <c r="C602" s="239"/>
      <c r="D602" s="239"/>
      <c r="E602" s="239"/>
      <c r="F602" s="239"/>
      <c r="K602" s="239"/>
      <c r="L602" s="239"/>
    </row>
    <row r="603" spans="2:12" ht="16.5" customHeight="1" x14ac:dyDescent="0.2">
      <c r="B603" s="239"/>
      <c r="C603" s="239"/>
      <c r="D603" s="239"/>
      <c r="E603" s="239"/>
      <c r="F603" s="239"/>
      <c r="K603" s="239"/>
      <c r="L603" s="239"/>
    </row>
    <row r="604" spans="2:12" ht="16.5" customHeight="1" x14ac:dyDescent="0.2">
      <c r="B604" s="239"/>
      <c r="C604" s="239"/>
      <c r="D604" s="239"/>
      <c r="E604" s="239"/>
      <c r="F604" s="239"/>
      <c r="K604" s="239"/>
      <c r="L604" s="239"/>
    </row>
    <row r="605" spans="2:12" ht="16.5" customHeight="1" x14ac:dyDescent="0.2">
      <c r="B605" s="239"/>
      <c r="C605" s="239"/>
      <c r="D605" s="239"/>
      <c r="E605" s="239"/>
      <c r="F605" s="239"/>
      <c r="K605" s="239"/>
      <c r="L605" s="239"/>
    </row>
    <row r="606" spans="2:12" ht="16.5" customHeight="1" x14ac:dyDescent="0.2">
      <c r="B606" s="239"/>
      <c r="C606" s="239"/>
      <c r="D606" s="239"/>
      <c r="E606" s="239"/>
      <c r="F606" s="239"/>
      <c r="K606" s="239"/>
      <c r="L606" s="239"/>
    </row>
    <row r="607" spans="2:12" ht="16.5" customHeight="1" x14ac:dyDescent="0.2">
      <c r="B607" s="239"/>
      <c r="C607" s="239"/>
      <c r="D607" s="239"/>
      <c r="E607" s="239"/>
      <c r="F607" s="239"/>
      <c r="K607" s="239"/>
      <c r="L607" s="239"/>
    </row>
    <row r="608" spans="2:12" ht="16.5" customHeight="1" x14ac:dyDescent="0.2">
      <c r="B608" s="239"/>
      <c r="C608" s="239"/>
      <c r="D608" s="239"/>
      <c r="E608" s="239"/>
      <c r="F608" s="239"/>
      <c r="K608" s="239"/>
      <c r="L608" s="239"/>
    </row>
    <row r="609" spans="2:12" ht="16.5" customHeight="1" x14ac:dyDescent="0.2">
      <c r="B609" s="239"/>
      <c r="C609" s="239"/>
      <c r="D609" s="239"/>
      <c r="E609" s="239"/>
      <c r="F609" s="239"/>
      <c r="K609" s="239"/>
      <c r="L609" s="239"/>
    </row>
    <row r="610" spans="2:12" ht="16.5" customHeight="1" x14ac:dyDescent="0.2">
      <c r="B610" s="239"/>
      <c r="C610" s="239"/>
      <c r="D610" s="239"/>
      <c r="E610" s="239"/>
      <c r="F610" s="239"/>
      <c r="K610" s="239"/>
      <c r="L610" s="239"/>
    </row>
    <row r="611" spans="2:12" ht="16.5" customHeight="1" x14ac:dyDescent="0.2">
      <c r="B611" s="239"/>
      <c r="C611" s="239"/>
      <c r="D611" s="239"/>
      <c r="E611" s="239"/>
      <c r="F611" s="239"/>
      <c r="K611" s="239"/>
      <c r="L611" s="239"/>
    </row>
    <row r="612" spans="2:12" ht="16.5" customHeight="1" x14ac:dyDescent="0.2">
      <c r="B612" s="239"/>
      <c r="C612" s="239"/>
      <c r="D612" s="239"/>
      <c r="E612" s="239"/>
      <c r="F612" s="239"/>
      <c r="K612" s="239"/>
      <c r="L612" s="239"/>
    </row>
    <row r="613" spans="2:12" ht="16.5" customHeight="1" x14ac:dyDescent="0.2">
      <c r="B613" s="239"/>
      <c r="C613" s="239"/>
      <c r="D613" s="239"/>
      <c r="E613" s="239"/>
      <c r="F613" s="239"/>
      <c r="K613" s="239"/>
      <c r="L613" s="239"/>
    </row>
    <row r="614" spans="2:12" ht="16.5" customHeight="1" x14ac:dyDescent="0.2">
      <c r="B614" s="239"/>
      <c r="C614" s="239"/>
      <c r="D614" s="239"/>
      <c r="E614" s="239"/>
      <c r="F614" s="239"/>
      <c r="K614" s="239"/>
      <c r="L614" s="239"/>
    </row>
    <row r="615" spans="2:12" ht="16.5" customHeight="1" x14ac:dyDescent="0.2">
      <c r="B615" s="239"/>
      <c r="C615" s="239"/>
      <c r="D615" s="239"/>
      <c r="E615" s="239"/>
      <c r="F615" s="239"/>
      <c r="K615" s="239"/>
      <c r="L615" s="239"/>
    </row>
    <row r="616" spans="2:12" ht="16.5" customHeight="1" x14ac:dyDescent="0.2">
      <c r="B616" s="239"/>
      <c r="C616" s="239"/>
      <c r="D616" s="239"/>
      <c r="E616" s="239"/>
      <c r="F616" s="239"/>
      <c r="K616" s="239"/>
      <c r="L616" s="239"/>
    </row>
    <row r="617" spans="2:12" ht="16.5" customHeight="1" x14ac:dyDescent="0.2">
      <c r="B617" s="239"/>
      <c r="C617" s="239"/>
      <c r="D617" s="239"/>
      <c r="E617" s="239"/>
      <c r="F617" s="239"/>
      <c r="K617" s="239"/>
      <c r="L617" s="239"/>
    </row>
    <row r="618" spans="2:12" ht="16.5" customHeight="1" x14ac:dyDescent="0.2">
      <c r="B618" s="239"/>
      <c r="C618" s="239"/>
      <c r="D618" s="239"/>
      <c r="E618" s="239"/>
      <c r="F618" s="239"/>
      <c r="K618" s="239"/>
      <c r="L618" s="239"/>
    </row>
    <row r="619" spans="2:12" ht="16.5" customHeight="1" x14ac:dyDescent="0.2">
      <c r="B619" s="239"/>
      <c r="C619" s="239"/>
      <c r="D619" s="239"/>
      <c r="E619" s="239"/>
      <c r="F619" s="239"/>
      <c r="K619" s="239"/>
      <c r="L619" s="239"/>
    </row>
    <row r="620" spans="2:12" ht="16.5" customHeight="1" x14ac:dyDescent="0.2">
      <c r="B620" s="239"/>
      <c r="C620" s="239"/>
      <c r="D620" s="239"/>
      <c r="E620" s="239"/>
      <c r="F620" s="239"/>
      <c r="K620" s="239"/>
      <c r="L620" s="239"/>
    </row>
    <row r="621" spans="2:12" ht="16.5" customHeight="1" x14ac:dyDescent="0.2">
      <c r="B621" s="239"/>
      <c r="C621" s="239"/>
      <c r="D621" s="239"/>
      <c r="E621" s="239"/>
      <c r="F621" s="239"/>
      <c r="K621" s="239"/>
      <c r="L621" s="239"/>
    </row>
    <row r="622" spans="2:12" ht="16.5" customHeight="1" x14ac:dyDescent="0.2">
      <c r="B622" s="239"/>
      <c r="C622" s="239"/>
      <c r="D622" s="239"/>
      <c r="E622" s="239"/>
      <c r="F622" s="239"/>
      <c r="K622" s="239"/>
      <c r="L622" s="239"/>
    </row>
    <row r="623" spans="2:12" ht="16.5" customHeight="1" x14ac:dyDescent="0.2">
      <c r="B623" s="239"/>
      <c r="C623" s="239"/>
      <c r="D623" s="239"/>
      <c r="E623" s="239"/>
      <c r="F623" s="239"/>
      <c r="K623" s="239"/>
      <c r="L623" s="239"/>
    </row>
    <row r="624" spans="2:12" ht="16.5" customHeight="1" x14ac:dyDescent="0.2">
      <c r="B624" s="239"/>
      <c r="C624" s="239"/>
      <c r="D624" s="239"/>
      <c r="E624" s="239"/>
      <c r="F624" s="239"/>
      <c r="K624" s="239"/>
      <c r="L624" s="239"/>
    </row>
    <row r="625" spans="2:12" ht="16.5" customHeight="1" x14ac:dyDescent="0.2">
      <c r="B625" s="239"/>
      <c r="C625" s="239"/>
      <c r="D625" s="239"/>
      <c r="E625" s="239"/>
      <c r="F625" s="239"/>
      <c r="K625" s="239"/>
      <c r="L625" s="239"/>
    </row>
    <row r="626" spans="2:12" ht="16.5" customHeight="1" x14ac:dyDescent="0.2">
      <c r="B626" s="239"/>
      <c r="C626" s="239"/>
      <c r="D626" s="239"/>
      <c r="E626" s="239"/>
      <c r="F626" s="239"/>
      <c r="K626" s="239"/>
      <c r="L626" s="239"/>
    </row>
    <row r="627" spans="2:12" ht="16.5" customHeight="1" x14ac:dyDescent="0.2">
      <c r="B627" s="239"/>
      <c r="C627" s="239"/>
      <c r="D627" s="239"/>
      <c r="E627" s="239"/>
      <c r="F627" s="239"/>
      <c r="K627" s="239"/>
      <c r="L627" s="239"/>
    </row>
    <row r="628" spans="2:12" ht="16.5" customHeight="1" x14ac:dyDescent="0.2">
      <c r="B628" s="239"/>
      <c r="C628" s="239"/>
      <c r="D628" s="239"/>
      <c r="E628" s="239"/>
      <c r="F628" s="239"/>
      <c r="K628" s="239"/>
      <c r="L628" s="239"/>
    </row>
    <row r="629" spans="2:12" ht="16.5" customHeight="1" x14ac:dyDescent="0.2">
      <c r="B629" s="239"/>
      <c r="C629" s="239"/>
      <c r="D629" s="239"/>
      <c r="E629" s="239"/>
      <c r="F629" s="239"/>
      <c r="K629" s="239"/>
      <c r="L629" s="239"/>
    </row>
    <row r="630" spans="2:12" ht="16.5" customHeight="1" x14ac:dyDescent="0.2">
      <c r="B630" s="239"/>
      <c r="C630" s="239"/>
      <c r="D630" s="239"/>
      <c r="E630" s="239"/>
      <c r="F630" s="239"/>
      <c r="K630" s="239"/>
      <c r="L630" s="239"/>
    </row>
    <row r="631" spans="2:12" ht="16.5" customHeight="1" x14ac:dyDescent="0.2">
      <c r="B631" s="239"/>
      <c r="C631" s="239"/>
      <c r="D631" s="239"/>
      <c r="E631" s="239"/>
      <c r="F631" s="239"/>
      <c r="K631" s="239"/>
      <c r="L631" s="239"/>
    </row>
    <row r="632" spans="2:12" ht="16.5" customHeight="1" x14ac:dyDescent="0.2">
      <c r="B632" s="239"/>
      <c r="C632" s="239"/>
      <c r="D632" s="239"/>
      <c r="E632" s="239"/>
      <c r="F632" s="239"/>
      <c r="K632" s="239"/>
      <c r="L632" s="239"/>
    </row>
    <row r="633" spans="2:12" ht="16.5" customHeight="1" x14ac:dyDescent="0.2">
      <c r="B633" s="239"/>
      <c r="C633" s="239"/>
      <c r="D633" s="239"/>
      <c r="E633" s="239"/>
      <c r="F633" s="239"/>
      <c r="K633" s="239"/>
      <c r="L633" s="239"/>
    </row>
    <row r="634" spans="2:12" ht="16.5" customHeight="1" x14ac:dyDescent="0.2">
      <c r="B634" s="239"/>
      <c r="C634" s="239"/>
      <c r="D634" s="239"/>
      <c r="E634" s="239"/>
      <c r="F634" s="239"/>
      <c r="K634" s="239"/>
      <c r="L634" s="239"/>
    </row>
    <row r="635" spans="2:12" ht="16.5" customHeight="1" x14ac:dyDescent="0.2">
      <c r="B635" s="239"/>
      <c r="C635" s="239"/>
      <c r="D635" s="239"/>
      <c r="E635" s="239"/>
      <c r="F635" s="239"/>
      <c r="K635" s="239"/>
      <c r="L635" s="239"/>
    </row>
    <row r="636" spans="2:12" ht="16.5" customHeight="1" x14ac:dyDescent="0.2">
      <c r="B636" s="239"/>
      <c r="C636" s="239"/>
      <c r="D636" s="239"/>
      <c r="E636" s="239"/>
      <c r="F636" s="239"/>
      <c r="K636" s="239"/>
      <c r="L636" s="239"/>
    </row>
    <row r="637" spans="2:12" ht="16.5" customHeight="1" x14ac:dyDescent="0.2">
      <c r="B637" s="239"/>
      <c r="C637" s="239"/>
      <c r="D637" s="239"/>
      <c r="E637" s="239"/>
      <c r="F637" s="239"/>
      <c r="K637" s="239"/>
      <c r="L637" s="239"/>
    </row>
    <row r="638" spans="2:12" ht="16.5" customHeight="1" x14ac:dyDescent="0.2">
      <c r="B638" s="239"/>
      <c r="C638" s="239"/>
      <c r="D638" s="239"/>
      <c r="E638" s="239"/>
      <c r="F638" s="239"/>
      <c r="K638" s="239"/>
      <c r="L638" s="239"/>
    </row>
    <row r="639" spans="2:12" ht="16.5" customHeight="1" x14ac:dyDescent="0.2">
      <c r="B639" s="239"/>
      <c r="C639" s="239"/>
      <c r="D639" s="239"/>
      <c r="E639" s="239"/>
      <c r="F639" s="239"/>
      <c r="K639" s="239"/>
      <c r="L639" s="239"/>
    </row>
    <row r="640" spans="2:12" ht="16.5" customHeight="1" x14ac:dyDescent="0.2">
      <c r="B640" s="239"/>
      <c r="C640" s="239"/>
      <c r="D640" s="239"/>
      <c r="E640" s="239"/>
      <c r="F640" s="239"/>
      <c r="K640" s="239"/>
      <c r="L640" s="239"/>
    </row>
    <row r="641" spans="2:12" ht="16.5" customHeight="1" x14ac:dyDescent="0.2">
      <c r="B641" s="239"/>
      <c r="C641" s="239"/>
      <c r="D641" s="239"/>
      <c r="E641" s="239"/>
      <c r="F641" s="239"/>
      <c r="K641" s="239"/>
      <c r="L641" s="239"/>
    </row>
    <row r="642" spans="2:12" ht="16.5" customHeight="1" x14ac:dyDescent="0.2">
      <c r="B642" s="239"/>
      <c r="C642" s="239"/>
      <c r="D642" s="239"/>
      <c r="E642" s="239"/>
      <c r="F642" s="239"/>
      <c r="K642" s="239"/>
      <c r="L642" s="239"/>
    </row>
    <row r="643" spans="2:12" ht="16.5" customHeight="1" x14ac:dyDescent="0.2">
      <c r="B643" s="239"/>
      <c r="C643" s="239"/>
      <c r="D643" s="239"/>
      <c r="E643" s="239"/>
      <c r="F643" s="239"/>
      <c r="K643" s="239"/>
      <c r="L643" s="239"/>
    </row>
    <row r="644" spans="2:12" ht="16.5" customHeight="1" x14ac:dyDescent="0.2">
      <c r="B644" s="239"/>
      <c r="C644" s="239"/>
      <c r="D644" s="239"/>
      <c r="E644" s="239"/>
      <c r="F644" s="239"/>
      <c r="K644" s="239"/>
      <c r="L644" s="239"/>
    </row>
    <row r="645" spans="2:12" ht="16.5" customHeight="1" x14ac:dyDescent="0.2">
      <c r="B645" s="239"/>
      <c r="C645" s="239"/>
      <c r="D645" s="239"/>
      <c r="E645" s="239"/>
      <c r="F645" s="239"/>
      <c r="K645" s="239"/>
      <c r="L645" s="239"/>
    </row>
    <row r="646" spans="2:12" ht="16.5" customHeight="1" x14ac:dyDescent="0.2">
      <c r="B646" s="239"/>
      <c r="C646" s="239"/>
      <c r="D646" s="239"/>
      <c r="E646" s="239"/>
      <c r="F646" s="239"/>
      <c r="K646" s="239"/>
      <c r="L646" s="239"/>
    </row>
    <row r="647" spans="2:12" ht="16.5" customHeight="1" x14ac:dyDescent="0.2">
      <c r="B647" s="239"/>
      <c r="C647" s="239"/>
      <c r="D647" s="239"/>
      <c r="E647" s="239"/>
      <c r="F647" s="239"/>
      <c r="K647" s="239"/>
      <c r="L647" s="239"/>
    </row>
    <row r="648" spans="2:12" ht="16.5" customHeight="1" x14ac:dyDescent="0.2">
      <c r="B648" s="239"/>
      <c r="C648" s="239"/>
      <c r="D648" s="239"/>
      <c r="E648" s="239"/>
      <c r="F648" s="239"/>
      <c r="K648" s="239"/>
      <c r="L648" s="239"/>
    </row>
    <row r="649" spans="2:12" ht="16.5" customHeight="1" x14ac:dyDescent="0.2">
      <c r="B649" s="239"/>
      <c r="C649" s="239"/>
      <c r="D649" s="239"/>
      <c r="E649" s="239"/>
      <c r="F649" s="239"/>
      <c r="K649" s="239"/>
      <c r="L649" s="239"/>
    </row>
    <row r="650" spans="2:12" ht="16.5" customHeight="1" x14ac:dyDescent="0.2">
      <c r="B650" s="239"/>
      <c r="C650" s="239"/>
      <c r="D650" s="239"/>
      <c r="E650" s="239"/>
      <c r="F650" s="239"/>
      <c r="K650" s="239"/>
      <c r="L650" s="239"/>
    </row>
    <row r="651" spans="2:12" ht="16.5" customHeight="1" x14ac:dyDescent="0.2">
      <c r="B651" s="239"/>
      <c r="C651" s="239"/>
      <c r="D651" s="239"/>
      <c r="E651" s="239"/>
      <c r="F651" s="239"/>
      <c r="K651" s="239"/>
      <c r="L651" s="239"/>
    </row>
    <row r="652" spans="2:12" ht="16.5" customHeight="1" x14ac:dyDescent="0.2">
      <c r="B652" s="239"/>
      <c r="C652" s="239"/>
      <c r="D652" s="239"/>
      <c r="E652" s="239"/>
      <c r="F652" s="239"/>
      <c r="K652" s="239"/>
      <c r="L652" s="239"/>
    </row>
    <row r="653" spans="2:12" ht="16.5" customHeight="1" x14ac:dyDescent="0.2">
      <c r="B653" s="239"/>
      <c r="C653" s="239"/>
      <c r="D653" s="239"/>
      <c r="E653" s="239"/>
      <c r="F653" s="239"/>
      <c r="K653" s="239"/>
      <c r="L653" s="239"/>
    </row>
    <row r="654" spans="2:12" ht="16.5" customHeight="1" x14ac:dyDescent="0.2">
      <c r="B654" s="239"/>
      <c r="C654" s="239"/>
      <c r="D654" s="239"/>
      <c r="E654" s="239"/>
      <c r="F654" s="239"/>
      <c r="K654" s="239"/>
      <c r="L654" s="239"/>
    </row>
    <row r="655" spans="2:12" ht="16.5" customHeight="1" x14ac:dyDescent="0.2">
      <c r="B655" s="239"/>
      <c r="C655" s="239"/>
      <c r="D655" s="239"/>
      <c r="E655" s="239"/>
      <c r="F655" s="239"/>
      <c r="K655" s="239"/>
      <c r="L655" s="239"/>
    </row>
    <row r="656" spans="2:12" ht="16.5" customHeight="1" x14ac:dyDescent="0.2">
      <c r="B656" s="239"/>
      <c r="C656" s="239"/>
      <c r="D656" s="239"/>
      <c r="E656" s="239"/>
      <c r="F656" s="239"/>
      <c r="K656" s="239"/>
      <c r="L656" s="239"/>
    </row>
    <row r="657" spans="2:12" ht="16.5" customHeight="1" x14ac:dyDescent="0.2">
      <c r="B657" s="239"/>
      <c r="C657" s="239"/>
      <c r="D657" s="239"/>
      <c r="E657" s="239"/>
      <c r="F657" s="239"/>
      <c r="K657" s="239"/>
      <c r="L657" s="239"/>
    </row>
    <row r="658" spans="2:12" ht="16.5" customHeight="1" x14ac:dyDescent="0.2">
      <c r="B658" s="239"/>
      <c r="C658" s="239"/>
      <c r="D658" s="239"/>
      <c r="E658" s="239"/>
      <c r="F658" s="239"/>
      <c r="K658" s="239"/>
      <c r="L658" s="239"/>
    </row>
    <row r="659" spans="2:12" ht="16.5" customHeight="1" x14ac:dyDescent="0.2">
      <c r="B659" s="239"/>
      <c r="C659" s="239"/>
      <c r="D659" s="239"/>
      <c r="E659" s="239"/>
      <c r="F659" s="239"/>
      <c r="K659" s="239"/>
      <c r="L659" s="239"/>
    </row>
    <row r="660" spans="2:12" ht="16.5" customHeight="1" x14ac:dyDescent="0.2">
      <c r="B660" s="239"/>
      <c r="C660" s="239"/>
      <c r="D660" s="239"/>
      <c r="E660" s="239"/>
      <c r="F660" s="239"/>
      <c r="K660" s="239"/>
      <c r="L660" s="239"/>
    </row>
    <row r="661" spans="2:12" ht="16.5" customHeight="1" x14ac:dyDescent="0.2">
      <c r="B661" s="239"/>
      <c r="C661" s="239"/>
      <c r="D661" s="239"/>
      <c r="E661" s="239"/>
      <c r="F661" s="239"/>
      <c r="K661" s="239"/>
      <c r="L661" s="239"/>
    </row>
    <row r="662" spans="2:12" ht="16.5" customHeight="1" x14ac:dyDescent="0.2">
      <c r="B662" s="239"/>
      <c r="C662" s="239"/>
      <c r="D662" s="239"/>
      <c r="E662" s="239"/>
      <c r="F662" s="239"/>
      <c r="K662" s="239"/>
      <c r="L662" s="239"/>
    </row>
    <row r="663" spans="2:12" ht="16.5" customHeight="1" x14ac:dyDescent="0.2">
      <c r="B663" s="239"/>
      <c r="C663" s="239"/>
      <c r="D663" s="239"/>
      <c r="E663" s="239"/>
      <c r="F663" s="239"/>
      <c r="K663" s="239"/>
      <c r="L663" s="239"/>
    </row>
    <row r="664" spans="2:12" ht="16.5" customHeight="1" x14ac:dyDescent="0.2">
      <c r="B664" s="239"/>
      <c r="C664" s="239"/>
      <c r="D664" s="239"/>
      <c r="E664" s="239"/>
      <c r="F664" s="239"/>
      <c r="K664" s="239"/>
      <c r="L664" s="239"/>
    </row>
    <row r="665" spans="2:12" ht="16.5" customHeight="1" x14ac:dyDescent="0.2">
      <c r="B665" s="239"/>
      <c r="C665" s="239"/>
      <c r="D665" s="239"/>
      <c r="E665" s="239"/>
      <c r="F665" s="239"/>
      <c r="K665" s="239"/>
      <c r="L665" s="239"/>
    </row>
    <row r="666" spans="2:12" ht="16.5" customHeight="1" x14ac:dyDescent="0.2">
      <c r="B666" s="239"/>
      <c r="C666" s="239"/>
      <c r="D666" s="239"/>
      <c r="E666" s="239"/>
      <c r="F666" s="239"/>
      <c r="K666" s="239"/>
      <c r="L666" s="239"/>
    </row>
    <row r="667" spans="2:12" ht="16.5" customHeight="1" x14ac:dyDescent="0.2">
      <c r="B667" s="239"/>
      <c r="C667" s="239"/>
      <c r="D667" s="239"/>
      <c r="E667" s="239"/>
      <c r="F667" s="239"/>
      <c r="K667" s="239"/>
      <c r="L667" s="239"/>
    </row>
    <row r="668" spans="2:12" ht="16.5" customHeight="1" x14ac:dyDescent="0.2">
      <c r="B668" s="239"/>
      <c r="C668" s="239"/>
      <c r="D668" s="239"/>
      <c r="E668" s="239"/>
      <c r="F668" s="239"/>
      <c r="K668" s="239"/>
      <c r="L668" s="239"/>
    </row>
    <row r="669" spans="2:12" ht="16.5" customHeight="1" x14ac:dyDescent="0.2">
      <c r="B669" s="239"/>
      <c r="C669" s="239"/>
      <c r="D669" s="239"/>
      <c r="E669" s="239"/>
      <c r="F669" s="239"/>
      <c r="K669" s="239"/>
      <c r="L669" s="239"/>
    </row>
    <row r="670" spans="2:12" ht="16.5" customHeight="1" x14ac:dyDescent="0.2">
      <c r="B670" s="239"/>
      <c r="C670" s="239"/>
      <c r="D670" s="239"/>
      <c r="E670" s="239"/>
      <c r="F670" s="239"/>
      <c r="K670" s="239"/>
      <c r="L670" s="239"/>
    </row>
    <row r="671" spans="2:12" ht="16.5" customHeight="1" x14ac:dyDescent="0.2">
      <c r="B671" s="239"/>
      <c r="C671" s="239"/>
      <c r="D671" s="239"/>
      <c r="E671" s="239"/>
      <c r="F671" s="239"/>
      <c r="K671" s="239"/>
      <c r="L671" s="239"/>
    </row>
    <row r="672" spans="2:12" ht="16.5" customHeight="1" x14ac:dyDescent="0.2">
      <c r="B672" s="239"/>
      <c r="C672" s="239"/>
      <c r="D672" s="239"/>
      <c r="E672" s="239"/>
      <c r="F672" s="239"/>
      <c r="K672" s="239"/>
      <c r="L672" s="239"/>
    </row>
    <row r="673" spans="2:12" ht="16.5" customHeight="1" x14ac:dyDescent="0.2">
      <c r="B673" s="239"/>
      <c r="C673" s="239"/>
      <c r="D673" s="239"/>
      <c r="E673" s="239"/>
      <c r="F673" s="239"/>
      <c r="K673" s="239"/>
      <c r="L673" s="239"/>
    </row>
    <row r="674" spans="2:12" ht="16.5" customHeight="1" x14ac:dyDescent="0.2">
      <c r="B674" s="239"/>
      <c r="C674" s="239"/>
      <c r="D674" s="239"/>
      <c r="E674" s="239"/>
      <c r="F674" s="239"/>
      <c r="K674" s="239"/>
      <c r="L674" s="239"/>
    </row>
    <row r="675" spans="2:12" ht="16.5" customHeight="1" x14ac:dyDescent="0.2">
      <c r="B675" s="239"/>
      <c r="C675" s="239"/>
      <c r="D675" s="239"/>
      <c r="E675" s="239"/>
      <c r="F675" s="239"/>
      <c r="K675" s="239"/>
      <c r="L675" s="239"/>
    </row>
    <row r="676" spans="2:12" ht="16.5" customHeight="1" x14ac:dyDescent="0.2">
      <c r="B676" s="239"/>
      <c r="C676" s="239"/>
      <c r="D676" s="239"/>
      <c r="E676" s="239"/>
      <c r="F676" s="239"/>
      <c r="K676" s="239"/>
      <c r="L676" s="239"/>
    </row>
    <row r="677" spans="2:12" ht="16.5" customHeight="1" x14ac:dyDescent="0.2">
      <c r="B677" s="239"/>
      <c r="C677" s="239"/>
      <c r="D677" s="239"/>
      <c r="E677" s="239"/>
      <c r="F677" s="239"/>
      <c r="K677" s="239"/>
      <c r="L677" s="239"/>
    </row>
    <row r="678" spans="2:12" ht="16.5" customHeight="1" x14ac:dyDescent="0.2">
      <c r="B678" s="239"/>
      <c r="C678" s="239"/>
      <c r="D678" s="239"/>
      <c r="E678" s="239"/>
      <c r="F678" s="239"/>
      <c r="K678" s="239"/>
      <c r="L678" s="239"/>
    </row>
    <row r="679" spans="2:12" ht="16.5" customHeight="1" x14ac:dyDescent="0.2">
      <c r="B679" s="239"/>
      <c r="C679" s="239"/>
      <c r="D679" s="239"/>
      <c r="E679" s="239"/>
      <c r="F679" s="239"/>
      <c r="K679" s="239"/>
      <c r="L679" s="239"/>
    </row>
    <row r="680" spans="2:12" ht="16.5" customHeight="1" x14ac:dyDescent="0.2">
      <c r="B680" s="239"/>
      <c r="C680" s="239"/>
      <c r="D680" s="239"/>
      <c r="E680" s="239"/>
      <c r="F680" s="239"/>
      <c r="K680" s="239"/>
      <c r="L680" s="239"/>
    </row>
    <row r="681" spans="2:12" ht="16.5" customHeight="1" x14ac:dyDescent="0.2">
      <c r="B681" s="239"/>
      <c r="C681" s="239"/>
      <c r="D681" s="239"/>
      <c r="E681" s="239"/>
      <c r="F681" s="239"/>
      <c r="K681" s="239"/>
      <c r="L681" s="239"/>
    </row>
    <row r="682" spans="2:12" ht="16.5" customHeight="1" x14ac:dyDescent="0.2">
      <c r="B682" s="239"/>
      <c r="C682" s="239"/>
      <c r="D682" s="239"/>
      <c r="E682" s="239"/>
      <c r="F682" s="239"/>
      <c r="K682" s="239"/>
      <c r="L682" s="239"/>
    </row>
    <row r="683" spans="2:12" ht="16.5" customHeight="1" x14ac:dyDescent="0.2">
      <c r="B683" s="239"/>
      <c r="C683" s="239"/>
      <c r="D683" s="239"/>
      <c r="E683" s="239"/>
      <c r="F683" s="239"/>
      <c r="K683" s="239"/>
      <c r="L683" s="239"/>
    </row>
    <row r="684" spans="2:12" ht="16.5" customHeight="1" x14ac:dyDescent="0.2">
      <c r="B684" s="239"/>
      <c r="C684" s="239"/>
      <c r="D684" s="239"/>
      <c r="E684" s="239"/>
      <c r="F684" s="239"/>
      <c r="K684" s="239"/>
      <c r="L684" s="239"/>
    </row>
    <row r="685" spans="2:12" ht="16.5" customHeight="1" x14ac:dyDescent="0.2">
      <c r="B685" s="239"/>
      <c r="C685" s="239"/>
      <c r="D685" s="239"/>
      <c r="E685" s="239"/>
      <c r="F685" s="239"/>
      <c r="K685" s="239"/>
      <c r="L685" s="239"/>
    </row>
    <row r="686" spans="2:12" ht="16.5" customHeight="1" x14ac:dyDescent="0.2">
      <c r="B686" s="239"/>
      <c r="C686" s="239"/>
      <c r="D686" s="239"/>
      <c r="E686" s="239"/>
      <c r="F686" s="239"/>
      <c r="K686" s="239"/>
      <c r="L686" s="239"/>
    </row>
    <row r="687" spans="2:12" ht="16.5" customHeight="1" x14ac:dyDescent="0.2">
      <c r="B687" s="239"/>
      <c r="C687" s="239"/>
      <c r="D687" s="239"/>
      <c r="E687" s="239"/>
      <c r="F687" s="239"/>
      <c r="K687" s="239"/>
      <c r="L687" s="239"/>
    </row>
    <row r="688" spans="2:12" ht="16.5" customHeight="1" x14ac:dyDescent="0.2">
      <c r="B688" s="239"/>
      <c r="C688" s="239"/>
      <c r="D688" s="239"/>
      <c r="E688" s="239"/>
      <c r="F688" s="239"/>
      <c r="K688" s="239"/>
      <c r="L688" s="239"/>
    </row>
    <row r="689" spans="2:12" ht="16.5" customHeight="1" x14ac:dyDescent="0.2">
      <c r="B689" s="239"/>
      <c r="C689" s="239"/>
      <c r="D689" s="239"/>
      <c r="E689" s="239"/>
      <c r="F689" s="239"/>
      <c r="K689" s="239"/>
      <c r="L689" s="239"/>
    </row>
    <row r="690" spans="2:12" ht="16.5" customHeight="1" x14ac:dyDescent="0.2">
      <c r="B690" s="239"/>
      <c r="C690" s="239"/>
      <c r="D690" s="239"/>
      <c r="E690" s="239"/>
      <c r="F690" s="239"/>
      <c r="K690" s="239"/>
      <c r="L690" s="239"/>
    </row>
    <row r="691" spans="2:12" ht="16.5" customHeight="1" x14ac:dyDescent="0.2">
      <c r="B691" s="239"/>
      <c r="C691" s="239"/>
      <c r="D691" s="239"/>
      <c r="E691" s="239"/>
      <c r="F691" s="239"/>
      <c r="K691" s="239"/>
      <c r="L691" s="239"/>
    </row>
    <row r="692" spans="2:12" ht="16.5" customHeight="1" x14ac:dyDescent="0.2">
      <c r="B692" s="239"/>
      <c r="C692" s="239"/>
      <c r="D692" s="239"/>
      <c r="E692" s="239"/>
      <c r="F692" s="239"/>
      <c r="K692" s="239"/>
      <c r="L692" s="239"/>
    </row>
    <row r="693" spans="2:12" ht="16.5" customHeight="1" x14ac:dyDescent="0.2">
      <c r="B693" s="239"/>
      <c r="C693" s="239"/>
      <c r="D693" s="239"/>
      <c r="E693" s="239"/>
      <c r="F693" s="239"/>
      <c r="K693" s="239"/>
      <c r="L693" s="239"/>
    </row>
    <row r="694" spans="2:12" ht="16.5" customHeight="1" x14ac:dyDescent="0.2">
      <c r="B694" s="239"/>
      <c r="C694" s="239"/>
      <c r="D694" s="239"/>
      <c r="E694" s="239"/>
      <c r="F694" s="239"/>
      <c r="K694" s="239"/>
      <c r="L694" s="239"/>
    </row>
    <row r="695" spans="2:12" ht="16.5" customHeight="1" x14ac:dyDescent="0.2">
      <c r="B695" s="239"/>
      <c r="C695" s="239"/>
      <c r="D695" s="239"/>
      <c r="E695" s="239"/>
      <c r="F695" s="239"/>
      <c r="K695" s="239"/>
      <c r="L695" s="239"/>
    </row>
    <row r="696" spans="2:12" ht="16.5" customHeight="1" x14ac:dyDescent="0.2">
      <c r="B696" s="239"/>
      <c r="C696" s="239"/>
      <c r="D696" s="239"/>
      <c r="E696" s="239"/>
      <c r="F696" s="239"/>
      <c r="K696" s="239"/>
      <c r="L696" s="239"/>
    </row>
    <row r="697" spans="2:12" ht="16.5" customHeight="1" x14ac:dyDescent="0.2">
      <c r="B697" s="239"/>
      <c r="C697" s="239"/>
      <c r="D697" s="239"/>
      <c r="E697" s="239"/>
      <c r="F697" s="239"/>
      <c r="K697" s="239"/>
      <c r="L697" s="239"/>
    </row>
    <row r="698" spans="2:12" ht="16.5" customHeight="1" x14ac:dyDescent="0.2">
      <c r="B698" s="239"/>
      <c r="C698" s="239"/>
      <c r="D698" s="239"/>
      <c r="E698" s="239"/>
      <c r="F698" s="239"/>
      <c r="K698" s="239"/>
      <c r="L698" s="239"/>
    </row>
    <row r="699" spans="2:12" ht="16.5" customHeight="1" x14ac:dyDescent="0.2">
      <c r="B699" s="239"/>
      <c r="C699" s="239"/>
      <c r="D699" s="239"/>
      <c r="E699" s="239"/>
      <c r="F699" s="239"/>
      <c r="K699" s="239"/>
      <c r="L699" s="239"/>
    </row>
    <row r="700" spans="2:12" ht="16.5" customHeight="1" x14ac:dyDescent="0.2">
      <c r="B700" s="239"/>
      <c r="C700" s="239"/>
      <c r="D700" s="239"/>
      <c r="E700" s="239"/>
      <c r="F700" s="239"/>
      <c r="K700" s="239"/>
      <c r="L700" s="239"/>
    </row>
    <row r="701" spans="2:12" ht="16.5" customHeight="1" x14ac:dyDescent="0.2">
      <c r="B701" s="239"/>
      <c r="C701" s="239"/>
      <c r="D701" s="239"/>
      <c r="E701" s="239"/>
      <c r="F701" s="239"/>
      <c r="K701" s="239"/>
      <c r="L701" s="239"/>
    </row>
    <row r="702" spans="2:12" ht="16.5" customHeight="1" x14ac:dyDescent="0.2">
      <c r="B702" s="239"/>
      <c r="C702" s="239"/>
      <c r="D702" s="239"/>
      <c r="E702" s="239"/>
      <c r="F702" s="239"/>
      <c r="K702" s="239"/>
      <c r="L702" s="239"/>
    </row>
    <row r="703" spans="2:12" ht="16.5" customHeight="1" x14ac:dyDescent="0.2">
      <c r="B703" s="239"/>
      <c r="C703" s="239"/>
      <c r="D703" s="239"/>
      <c r="E703" s="239"/>
      <c r="F703" s="239"/>
      <c r="K703" s="239"/>
      <c r="L703" s="239"/>
    </row>
    <row r="704" spans="2:12" ht="16.5" customHeight="1" x14ac:dyDescent="0.2">
      <c r="B704" s="239"/>
      <c r="C704" s="239"/>
      <c r="D704" s="239"/>
      <c r="E704" s="239"/>
      <c r="F704" s="239"/>
      <c r="K704" s="239"/>
      <c r="L704" s="239"/>
    </row>
    <row r="705" spans="2:12" ht="16.5" customHeight="1" x14ac:dyDescent="0.2">
      <c r="B705" s="239"/>
      <c r="C705" s="239"/>
      <c r="D705" s="239"/>
      <c r="E705" s="239"/>
      <c r="F705" s="239"/>
      <c r="K705" s="239"/>
      <c r="L705" s="239"/>
    </row>
    <row r="706" spans="2:12" ht="16.5" customHeight="1" x14ac:dyDescent="0.2">
      <c r="B706" s="239"/>
      <c r="C706" s="239"/>
      <c r="D706" s="239"/>
      <c r="E706" s="239"/>
      <c r="F706" s="239"/>
      <c r="K706" s="239"/>
      <c r="L706" s="239"/>
    </row>
    <row r="707" spans="2:12" ht="16.5" customHeight="1" x14ac:dyDescent="0.2">
      <c r="B707" s="239"/>
      <c r="C707" s="239"/>
      <c r="D707" s="239"/>
      <c r="E707" s="239"/>
      <c r="F707" s="239"/>
      <c r="K707" s="239"/>
      <c r="L707" s="239"/>
    </row>
    <row r="708" spans="2:12" ht="16.5" customHeight="1" x14ac:dyDescent="0.2">
      <c r="B708" s="239"/>
      <c r="C708" s="239"/>
      <c r="D708" s="239"/>
      <c r="E708" s="239"/>
      <c r="F708" s="239"/>
      <c r="K708" s="239"/>
      <c r="L708" s="239"/>
    </row>
    <row r="709" spans="2:12" ht="16.5" customHeight="1" x14ac:dyDescent="0.2">
      <c r="B709" s="239"/>
      <c r="C709" s="239"/>
      <c r="D709" s="239"/>
      <c r="E709" s="239"/>
      <c r="F709" s="239"/>
      <c r="K709" s="239"/>
      <c r="L709" s="239"/>
    </row>
    <row r="710" spans="2:12" ht="16.5" customHeight="1" x14ac:dyDescent="0.2">
      <c r="B710" s="239"/>
      <c r="C710" s="239"/>
      <c r="D710" s="239"/>
      <c r="E710" s="239"/>
      <c r="F710" s="239"/>
      <c r="K710" s="239"/>
      <c r="L710" s="239"/>
    </row>
    <row r="711" spans="2:12" ht="16.5" customHeight="1" x14ac:dyDescent="0.2">
      <c r="B711" s="239"/>
      <c r="C711" s="239"/>
      <c r="D711" s="239"/>
      <c r="E711" s="239"/>
      <c r="F711" s="239"/>
      <c r="K711" s="239"/>
      <c r="L711" s="239"/>
    </row>
    <row r="712" spans="2:12" ht="16.5" customHeight="1" x14ac:dyDescent="0.2">
      <c r="B712" s="239"/>
      <c r="C712" s="239"/>
      <c r="D712" s="239"/>
      <c r="E712" s="239"/>
      <c r="F712" s="239"/>
      <c r="K712" s="239"/>
      <c r="L712" s="239"/>
    </row>
    <row r="713" spans="2:12" ht="16.5" customHeight="1" x14ac:dyDescent="0.2">
      <c r="B713" s="239"/>
      <c r="C713" s="239"/>
      <c r="D713" s="239"/>
      <c r="E713" s="239"/>
      <c r="F713" s="239"/>
      <c r="K713" s="239"/>
      <c r="L713" s="239"/>
    </row>
    <row r="714" spans="2:12" ht="16.5" customHeight="1" x14ac:dyDescent="0.2">
      <c r="B714" s="239"/>
      <c r="C714" s="239"/>
      <c r="D714" s="239"/>
      <c r="E714" s="239"/>
      <c r="F714" s="239"/>
      <c r="K714" s="239"/>
      <c r="L714" s="239"/>
    </row>
    <row r="715" spans="2:12" ht="16.5" customHeight="1" x14ac:dyDescent="0.2">
      <c r="B715" s="239"/>
      <c r="C715" s="239"/>
      <c r="D715" s="239"/>
      <c r="E715" s="239"/>
      <c r="F715" s="239"/>
      <c r="K715" s="239"/>
      <c r="L715" s="239"/>
    </row>
    <row r="716" spans="2:12" ht="16.5" customHeight="1" x14ac:dyDescent="0.2">
      <c r="B716" s="239"/>
      <c r="C716" s="239"/>
      <c r="D716" s="239"/>
      <c r="E716" s="239"/>
      <c r="F716" s="239"/>
      <c r="K716" s="239"/>
      <c r="L716" s="239"/>
    </row>
    <row r="717" spans="2:12" ht="16.5" customHeight="1" x14ac:dyDescent="0.2">
      <c r="B717" s="239"/>
      <c r="C717" s="239"/>
      <c r="D717" s="239"/>
      <c r="E717" s="239"/>
      <c r="F717" s="239"/>
      <c r="K717" s="239"/>
      <c r="L717" s="239"/>
    </row>
    <row r="718" spans="2:12" ht="16.5" customHeight="1" x14ac:dyDescent="0.2">
      <c r="B718" s="239"/>
      <c r="C718" s="239"/>
      <c r="D718" s="239"/>
      <c r="E718" s="239"/>
      <c r="F718" s="239"/>
      <c r="K718" s="239"/>
      <c r="L718" s="239"/>
    </row>
    <row r="719" spans="2:12" ht="16.5" customHeight="1" x14ac:dyDescent="0.2">
      <c r="B719" s="239"/>
      <c r="C719" s="239"/>
      <c r="D719" s="239"/>
      <c r="E719" s="239"/>
      <c r="F719" s="239"/>
      <c r="K719" s="239"/>
      <c r="L719" s="239"/>
    </row>
    <row r="720" spans="2:12" ht="16.5" customHeight="1" x14ac:dyDescent="0.2">
      <c r="B720" s="239"/>
      <c r="C720" s="239"/>
      <c r="D720" s="239"/>
      <c r="E720" s="239"/>
      <c r="F720" s="239"/>
      <c r="K720" s="239"/>
      <c r="L720" s="239"/>
    </row>
    <row r="721" spans="2:12" ht="16.5" customHeight="1" x14ac:dyDescent="0.2">
      <c r="B721" s="239"/>
      <c r="C721" s="239"/>
      <c r="D721" s="239"/>
      <c r="E721" s="239"/>
      <c r="F721" s="239"/>
      <c r="K721" s="239"/>
      <c r="L721" s="239"/>
    </row>
    <row r="722" spans="2:12" ht="16.5" customHeight="1" x14ac:dyDescent="0.2">
      <c r="B722" s="239"/>
      <c r="C722" s="239"/>
      <c r="D722" s="239"/>
      <c r="E722" s="239"/>
      <c r="F722" s="239"/>
      <c r="K722" s="239"/>
      <c r="L722" s="239"/>
    </row>
    <row r="723" spans="2:12" ht="16.5" customHeight="1" x14ac:dyDescent="0.2">
      <c r="B723" s="239"/>
      <c r="C723" s="239"/>
      <c r="D723" s="239"/>
      <c r="E723" s="239"/>
      <c r="F723" s="239"/>
      <c r="K723" s="239"/>
      <c r="L723" s="239"/>
    </row>
    <row r="724" spans="2:12" ht="16.5" customHeight="1" x14ac:dyDescent="0.2">
      <c r="B724" s="239"/>
      <c r="C724" s="239"/>
      <c r="D724" s="239"/>
      <c r="E724" s="239"/>
      <c r="F724" s="239"/>
      <c r="K724" s="239"/>
      <c r="L724" s="239"/>
    </row>
    <row r="725" spans="2:12" ht="16.5" customHeight="1" x14ac:dyDescent="0.2">
      <c r="B725" s="239"/>
      <c r="C725" s="239"/>
      <c r="D725" s="239"/>
      <c r="E725" s="239"/>
      <c r="F725" s="239"/>
      <c r="K725" s="239"/>
      <c r="L725" s="239"/>
    </row>
    <row r="726" spans="2:12" ht="16.5" customHeight="1" x14ac:dyDescent="0.2">
      <c r="B726" s="239"/>
      <c r="C726" s="239"/>
      <c r="D726" s="239"/>
      <c r="E726" s="239"/>
      <c r="F726" s="239"/>
      <c r="K726" s="239"/>
      <c r="L726" s="239"/>
    </row>
    <row r="727" spans="2:12" ht="16.5" customHeight="1" x14ac:dyDescent="0.2">
      <c r="B727" s="239"/>
      <c r="C727" s="239"/>
      <c r="D727" s="239"/>
      <c r="E727" s="239"/>
      <c r="F727" s="239"/>
      <c r="K727" s="239"/>
      <c r="L727" s="239"/>
    </row>
    <row r="728" spans="2:12" ht="16.5" customHeight="1" x14ac:dyDescent="0.2">
      <c r="B728" s="239"/>
      <c r="C728" s="239"/>
      <c r="D728" s="239"/>
      <c r="E728" s="239"/>
      <c r="F728" s="239"/>
      <c r="K728" s="239"/>
      <c r="L728" s="239"/>
    </row>
    <row r="729" spans="2:12" ht="16.5" customHeight="1" x14ac:dyDescent="0.2">
      <c r="B729" s="239"/>
      <c r="C729" s="239"/>
      <c r="D729" s="239"/>
      <c r="E729" s="239"/>
      <c r="F729" s="239"/>
      <c r="K729" s="239"/>
      <c r="L729" s="239"/>
    </row>
    <row r="730" spans="2:12" ht="16.5" customHeight="1" x14ac:dyDescent="0.2">
      <c r="B730" s="239"/>
      <c r="C730" s="239"/>
      <c r="D730" s="239"/>
      <c r="E730" s="239"/>
      <c r="F730" s="239"/>
      <c r="K730" s="239"/>
      <c r="L730" s="239"/>
    </row>
    <row r="731" spans="2:12" ht="16.5" customHeight="1" x14ac:dyDescent="0.2">
      <c r="B731" s="239"/>
      <c r="C731" s="239"/>
      <c r="D731" s="239"/>
      <c r="E731" s="239"/>
      <c r="F731" s="239"/>
      <c r="K731" s="239"/>
      <c r="L731" s="239"/>
    </row>
    <row r="732" spans="2:12" ht="16.5" customHeight="1" x14ac:dyDescent="0.2">
      <c r="B732" s="239"/>
      <c r="C732" s="239"/>
      <c r="D732" s="239"/>
      <c r="E732" s="239"/>
      <c r="F732" s="239"/>
      <c r="K732" s="239"/>
      <c r="L732" s="239"/>
    </row>
    <row r="733" spans="2:12" ht="16.5" customHeight="1" x14ac:dyDescent="0.2">
      <c r="B733" s="239"/>
      <c r="C733" s="239"/>
      <c r="D733" s="239"/>
      <c r="E733" s="239"/>
      <c r="F733" s="239"/>
      <c r="K733" s="239"/>
      <c r="L733" s="239"/>
    </row>
    <row r="734" spans="2:12" ht="16.5" customHeight="1" x14ac:dyDescent="0.2">
      <c r="B734" s="239"/>
      <c r="C734" s="239"/>
      <c r="D734" s="239"/>
      <c r="E734" s="239"/>
      <c r="F734" s="239"/>
      <c r="K734" s="239"/>
      <c r="L734" s="239"/>
    </row>
    <row r="735" spans="2:12" ht="16.5" customHeight="1" x14ac:dyDescent="0.2">
      <c r="B735" s="239"/>
      <c r="C735" s="239"/>
      <c r="D735" s="239"/>
      <c r="E735" s="239"/>
      <c r="F735" s="239"/>
      <c r="K735" s="239"/>
      <c r="L735" s="239"/>
    </row>
    <row r="736" spans="2:12" ht="16.5" customHeight="1" x14ac:dyDescent="0.2">
      <c r="B736" s="239"/>
      <c r="C736" s="239"/>
      <c r="D736" s="239"/>
      <c r="E736" s="239"/>
      <c r="F736" s="239"/>
      <c r="K736" s="239"/>
      <c r="L736" s="239"/>
    </row>
    <row r="737" spans="2:12" ht="16.5" customHeight="1" x14ac:dyDescent="0.2">
      <c r="B737" s="239"/>
      <c r="C737" s="239"/>
      <c r="D737" s="239"/>
      <c r="E737" s="239"/>
      <c r="F737" s="239"/>
      <c r="K737" s="239"/>
      <c r="L737" s="239"/>
    </row>
    <row r="738" spans="2:12" ht="16.5" customHeight="1" x14ac:dyDescent="0.2">
      <c r="B738" s="239"/>
      <c r="C738" s="239"/>
      <c r="D738" s="239"/>
      <c r="E738" s="239"/>
      <c r="F738" s="239"/>
      <c r="K738" s="239"/>
      <c r="L738" s="239"/>
    </row>
    <row r="739" spans="2:12" ht="16.5" customHeight="1" x14ac:dyDescent="0.2">
      <c r="B739" s="239"/>
      <c r="C739" s="239"/>
      <c r="D739" s="239"/>
      <c r="E739" s="239"/>
      <c r="F739" s="239"/>
      <c r="K739" s="239"/>
      <c r="L739" s="239"/>
    </row>
    <row r="740" spans="2:12" ht="16.5" customHeight="1" x14ac:dyDescent="0.2">
      <c r="B740" s="239"/>
      <c r="C740" s="239"/>
      <c r="D740" s="239"/>
      <c r="E740" s="239"/>
      <c r="F740" s="239"/>
      <c r="K740" s="239"/>
      <c r="L740" s="239"/>
    </row>
    <row r="741" spans="2:12" ht="16.5" customHeight="1" x14ac:dyDescent="0.2">
      <c r="B741" s="239"/>
      <c r="C741" s="239"/>
      <c r="D741" s="239"/>
      <c r="E741" s="239"/>
      <c r="F741" s="239"/>
      <c r="K741" s="239"/>
      <c r="L741" s="239"/>
    </row>
    <row r="742" spans="2:12" ht="16.5" customHeight="1" x14ac:dyDescent="0.2">
      <c r="B742" s="239"/>
      <c r="C742" s="239"/>
      <c r="D742" s="239"/>
      <c r="E742" s="239"/>
      <c r="F742" s="239"/>
      <c r="K742" s="239"/>
      <c r="L742" s="239"/>
    </row>
    <row r="743" spans="2:12" ht="16.5" customHeight="1" x14ac:dyDescent="0.2">
      <c r="B743" s="239"/>
      <c r="C743" s="239"/>
      <c r="D743" s="239"/>
      <c r="E743" s="239"/>
      <c r="F743" s="239"/>
      <c r="K743" s="239"/>
      <c r="L743" s="239"/>
    </row>
    <row r="744" spans="2:12" ht="16.5" customHeight="1" x14ac:dyDescent="0.2">
      <c r="B744" s="239"/>
      <c r="C744" s="239"/>
      <c r="D744" s="239"/>
      <c r="E744" s="239"/>
      <c r="F744" s="239"/>
      <c r="K744" s="239"/>
      <c r="L744" s="239"/>
    </row>
    <row r="745" spans="2:12" ht="16.5" customHeight="1" x14ac:dyDescent="0.2">
      <c r="B745" s="239"/>
      <c r="C745" s="239"/>
      <c r="D745" s="239"/>
      <c r="E745" s="239"/>
      <c r="F745" s="239"/>
      <c r="K745" s="239"/>
      <c r="L745" s="239"/>
    </row>
    <row r="746" spans="2:12" ht="16.5" customHeight="1" x14ac:dyDescent="0.2">
      <c r="B746" s="239"/>
      <c r="C746" s="239"/>
      <c r="D746" s="239"/>
      <c r="E746" s="239"/>
      <c r="F746" s="239"/>
      <c r="K746" s="239"/>
      <c r="L746" s="239"/>
    </row>
    <row r="747" spans="2:12" ht="16.5" customHeight="1" x14ac:dyDescent="0.2">
      <c r="B747" s="239"/>
      <c r="C747" s="239"/>
      <c r="D747" s="239"/>
      <c r="E747" s="239"/>
      <c r="F747" s="239"/>
      <c r="K747" s="239"/>
      <c r="L747" s="239"/>
    </row>
    <row r="748" spans="2:12" ht="16.5" customHeight="1" x14ac:dyDescent="0.2">
      <c r="B748" s="239"/>
      <c r="C748" s="239"/>
      <c r="D748" s="239"/>
      <c r="E748" s="239"/>
      <c r="F748" s="239"/>
      <c r="K748" s="239"/>
      <c r="L748" s="239"/>
    </row>
    <row r="749" spans="2:12" ht="16.5" customHeight="1" x14ac:dyDescent="0.2">
      <c r="B749" s="239"/>
      <c r="C749" s="239"/>
      <c r="D749" s="239"/>
      <c r="E749" s="239"/>
      <c r="F749" s="239"/>
      <c r="K749" s="239"/>
      <c r="L749" s="239"/>
    </row>
    <row r="750" spans="2:12" ht="16.5" customHeight="1" x14ac:dyDescent="0.2">
      <c r="B750" s="239"/>
      <c r="C750" s="239"/>
      <c r="D750" s="239"/>
      <c r="E750" s="239"/>
      <c r="F750" s="239"/>
      <c r="K750" s="239"/>
      <c r="L750" s="239"/>
    </row>
    <row r="751" spans="2:12" ht="16.5" customHeight="1" x14ac:dyDescent="0.2">
      <c r="B751" s="239"/>
      <c r="C751" s="239"/>
      <c r="D751" s="239"/>
      <c r="E751" s="239"/>
      <c r="F751" s="239"/>
      <c r="K751" s="239"/>
      <c r="L751" s="239"/>
    </row>
    <row r="752" spans="2:12" ht="16.5" customHeight="1" x14ac:dyDescent="0.2">
      <c r="B752" s="239"/>
      <c r="C752" s="239"/>
      <c r="D752" s="239"/>
      <c r="E752" s="239"/>
      <c r="F752" s="239"/>
      <c r="K752" s="239"/>
      <c r="L752" s="239"/>
    </row>
    <row r="753" spans="2:12" ht="16.5" customHeight="1" x14ac:dyDescent="0.2">
      <c r="B753" s="239"/>
      <c r="C753" s="239"/>
      <c r="D753" s="239"/>
      <c r="E753" s="239"/>
      <c r="F753" s="239"/>
      <c r="K753" s="239"/>
      <c r="L753" s="239"/>
    </row>
    <row r="754" spans="2:12" ht="16.5" customHeight="1" x14ac:dyDescent="0.2">
      <c r="B754" s="239"/>
      <c r="C754" s="239"/>
      <c r="D754" s="239"/>
      <c r="E754" s="239"/>
      <c r="F754" s="239"/>
      <c r="K754" s="239"/>
      <c r="L754" s="239"/>
    </row>
    <row r="755" spans="2:12" ht="16.5" customHeight="1" x14ac:dyDescent="0.2">
      <c r="B755" s="239"/>
      <c r="C755" s="239"/>
      <c r="D755" s="239"/>
      <c r="E755" s="239"/>
      <c r="F755" s="239"/>
      <c r="K755" s="239"/>
      <c r="L755" s="239"/>
    </row>
    <row r="756" spans="2:12" ht="16.5" customHeight="1" x14ac:dyDescent="0.2">
      <c r="B756" s="239"/>
      <c r="C756" s="239"/>
      <c r="D756" s="239"/>
      <c r="E756" s="239"/>
      <c r="F756" s="239"/>
      <c r="K756" s="239"/>
      <c r="L756" s="239"/>
    </row>
    <row r="757" spans="2:12" ht="16.5" customHeight="1" x14ac:dyDescent="0.2">
      <c r="B757" s="239"/>
      <c r="C757" s="239"/>
      <c r="D757" s="239"/>
      <c r="E757" s="239"/>
      <c r="F757" s="239"/>
      <c r="K757" s="239"/>
      <c r="L757" s="239"/>
    </row>
    <row r="758" spans="2:12" ht="16.5" customHeight="1" x14ac:dyDescent="0.2">
      <c r="B758" s="239"/>
      <c r="C758" s="239"/>
      <c r="D758" s="239"/>
      <c r="E758" s="239"/>
      <c r="F758" s="239"/>
      <c r="K758" s="239"/>
      <c r="L758" s="239"/>
    </row>
    <row r="759" spans="2:12" ht="16.5" customHeight="1" x14ac:dyDescent="0.2">
      <c r="B759" s="239"/>
      <c r="C759" s="239"/>
      <c r="D759" s="239"/>
      <c r="E759" s="239"/>
      <c r="F759" s="239"/>
      <c r="K759" s="239"/>
      <c r="L759" s="239"/>
    </row>
    <row r="760" spans="2:12" ht="16.5" customHeight="1" x14ac:dyDescent="0.2">
      <c r="B760" s="239"/>
      <c r="C760" s="239"/>
      <c r="D760" s="239"/>
      <c r="E760" s="239"/>
      <c r="F760" s="239"/>
      <c r="K760" s="239"/>
      <c r="L760" s="239"/>
    </row>
    <row r="761" spans="2:12" ht="16.5" customHeight="1" x14ac:dyDescent="0.2">
      <c r="B761" s="239"/>
      <c r="C761" s="239"/>
      <c r="D761" s="239"/>
      <c r="E761" s="239"/>
      <c r="F761" s="239"/>
      <c r="K761" s="239"/>
      <c r="L761" s="239"/>
    </row>
    <row r="762" spans="2:12" ht="16.5" customHeight="1" x14ac:dyDescent="0.2">
      <c r="B762" s="239"/>
      <c r="C762" s="239"/>
      <c r="D762" s="239"/>
      <c r="E762" s="239"/>
      <c r="F762" s="239"/>
      <c r="K762" s="239"/>
      <c r="L762" s="239"/>
    </row>
    <row r="763" spans="2:12" ht="16.5" customHeight="1" x14ac:dyDescent="0.2">
      <c r="B763" s="239"/>
      <c r="C763" s="239"/>
      <c r="D763" s="239"/>
      <c r="E763" s="239"/>
      <c r="F763" s="239"/>
      <c r="K763" s="239"/>
      <c r="L763" s="239"/>
    </row>
    <row r="764" spans="2:12" ht="16.5" customHeight="1" x14ac:dyDescent="0.2">
      <c r="B764" s="239"/>
      <c r="C764" s="239"/>
      <c r="D764" s="239"/>
      <c r="E764" s="239"/>
      <c r="F764" s="239"/>
      <c r="K764" s="239"/>
      <c r="L764" s="239"/>
    </row>
    <row r="765" spans="2:12" ht="16.5" customHeight="1" x14ac:dyDescent="0.2">
      <c r="B765" s="239"/>
      <c r="C765" s="239"/>
      <c r="D765" s="239"/>
      <c r="E765" s="239"/>
      <c r="F765" s="239"/>
      <c r="K765" s="239"/>
      <c r="L765" s="239"/>
    </row>
    <row r="766" spans="2:12" ht="16.5" customHeight="1" x14ac:dyDescent="0.2">
      <c r="B766" s="239"/>
      <c r="C766" s="239"/>
      <c r="D766" s="239"/>
      <c r="E766" s="239"/>
      <c r="F766" s="239"/>
      <c r="K766" s="239"/>
      <c r="L766" s="239"/>
    </row>
    <row r="767" spans="2:12" ht="16.5" customHeight="1" x14ac:dyDescent="0.2">
      <c r="B767" s="239"/>
      <c r="C767" s="239"/>
      <c r="D767" s="239"/>
      <c r="E767" s="239"/>
      <c r="F767" s="239"/>
      <c r="K767" s="239"/>
      <c r="L767" s="239"/>
    </row>
    <row r="768" spans="2:12" ht="16.5" customHeight="1" x14ac:dyDescent="0.2">
      <c r="B768" s="239"/>
      <c r="C768" s="239"/>
      <c r="D768" s="239"/>
      <c r="E768" s="239"/>
      <c r="F768" s="239"/>
      <c r="K768" s="239"/>
      <c r="L768" s="239"/>
    </row>
    <row r="769" spans="2:12" ht="16.5" customHeight="1" x14ac:dyDescent="0.2">
      <c r="B769" s="239"/>
      <c r="C769" s="239"/>
      <c r="D769" s="239"/>
      <c r="E769" s="239"/>
      <c r="F769" s="239"/>
      <c r="K769" s="239"/>
      <c r="L769" s="239"/>
    </row>
    <row r="770" spans="2:12" ht="16.5" customHeight="1" x14ac:dyDescent="0.2">
      <c r="B770" s="239"/>
      <c r="C770" s="239"/>
      <c r="D770" s="239"/>
      <c r="E770" s="239"/>
      <c r="F770" s="239"/>
      <c r="K770" s="239"/>
      <c r="L770" s="239"/>
    </row>
    <row r="771" spans="2:12" ht="16.5" customHeight="1" x14ac:dyDescent="0.2">
      <c r="B771" s="239"/>
      <c r="C771" s="239"/>
      <c r="D771" s="239"/>
      <c r="E771" s="239"/>
      <c r="F771" s="239"/>
      <c r="K771" s="239"/>
      <c r="L771" s="239"/>
    </row>
    <row r="772" spans="2:12" ht="16.5" customHeight="1" x14ac:dyDescent="0.2">
      <c r="B772" s="239"/>
      <c r="C772" s="239"/>
      <c r="D772" s="239"/>
      <c r="E772" s="239"/>
      <c r="F772" s="239"/>
      <c r="K772" s="239"/>
      <c r="L772" s="239"/>
    </row>
    <row r="773" spans="2:12" ht="16.5" customHeight="1" x14ac:dyDescent="0.2">
      <c r="B773" s="239"/>
      <c r="C773" s="239"/>
      <c r="D773" s="239"/>
      <c r="E773" s="239"/>
      <c r="F773" s="239"/>
      <c r="K773" s="239"/>
      <c r="L773" s="239"/>
    </row>
    <row r="774" spans="2:12" ht="16.5" customHeight="1" x14ac:dyDescent="0.2">
      <c r="B774" s="239"/>
      <c r="C774" s="239"/>
      <c r="D774" s="239"/>
      <c r="E774" s="239"/>
      <c r="F774" s="239"/>
      <c r="K774" s="239"/>
      <c r="L774" s="239"/>
    </row>
    <row r="775" spans="2:12" ht="16.5" customHeight="1" x14ac:dyDescent="0.2">
      <c r="B775" s="239"/>
      <c r="C775" s="239"/>
      <c r="D775" s="239"/>
      <c r="E775" s="239"/>
      <c r="F775" s="239"/>
      <c r="K775" s="239"/>
      <c r="L775" s="239"/>
    </row>
    <row r="776" spans="2:12" ht="16.5" customHeight="1" x14ac:dyDescent="0.2">
      <c r="B776" s="239"/>
      <c r="C776" s="239"/>
      <c r="D776" s="239"/>
      <c r="E776" s="239"/>
      <c r="F776" s="239"/>
      <c r="K776" s="239"/>
      <c r="L776" s="239"/>
    </row>
    <row r="777" spans="2:12" ht="16.5" customHeight="1" x14ac:dyDescent="0.2">
      <c r="B777" s="239"/>
      <c r="C777" s="239"/>
      <c r="D777" s="239"/>
      <c r="E777" s="239"/>
      <c r="F777" s="239"/>
      <c r="K777" s="239"/>
      <c r="L777" s="239"/>
    </row>
    <row r="778" spans="2:12" ht="16.5" customHeight="1" x14ac:dyDescent="0.2">
      <c r="B778" s="239"/>
      <c r="C778" s="239"/>
      <c r="D778" s="239"/>
      <c r="E778" s="239"/>
      <c r="F778" s="239"/>
      <c r="K778" s="239"/>
      <c r="L778" s="239"/>
    </row>
    <row r="779" spans="2:12" ht="16.5" customHeight="1" x14ac:dyDescent="0.2">
      <c r="B779" s="239"/>
      <c r="C779" s="239"/>
      <c r="D779" s="239"/>
      <c r="E779" s="239"/>
      <c r="F779" s="239"/>
      <c r="K779" s="239"/>
      <c r="L779" s="239"/>
    </row>
    <row r="780" spans="2:12" ht="16.5" customHeight="1" x14ac:dyDescent="0.2">
      <c r="B780" s="239"/>
      <c r="C780" s="239"/>
      <c r="D780" s="239"/>
      <c r="E780" s="239"/>
      <c r="F780" s="239"/>
      <c r="K780" s="239"/>
      <c r="L780" s="239"/>
    </row>
    <row r="781" spans="2:12" ht="16.5" customHeight="1" x14ac:dyDescent="0.2">
      <c r="B781" s="239"/>
      <c r="C781" s="239"/>
      <c r="D781" s="239"/>
      <c r="E781" s="239"/>
      <c r="F781" s="239"/>
      <c r="K781" s="239"/>
      <c r="L781" s="239"/>
    </row>
    <row r="782" spans="2:12" ht="16.5" customHeight="1" x14ac:dyDescent="0.2">
      <c r="B782" s="239"/>
      <c r="C782" s="239"/>
      <c r="D782" s="239"/>
      <c r="E782" s="239"/>
      <c r="F782" s="239"/>
      <c r="K782" s="239"/>
      <c r="L782" s="239"/>
    </row>
    <row r="783" spans="2:12" ht="16.5" customHeight="1" x14ac:dyDescent="0.2">
      <c r="B783" s="239"/>
      <c r="C783" s="239"/>
      <c r="D783" s="239"/>
      <c r="E783" s="239"/>
      <c r="F783" s="239"/>
      <c r="K783" s="239"/>
      <c r="L783" s="239"/>
    </row>
    <row r="784" spans="2:12" ht="16.5" customHeight="1" x14ac:dyDescent="0.2">
      <c r="B784" s="239"/>
      <c r="C784" s="239"/>
      <c r="D784" s="239"/>
      <c r="E784" s="239"/>
      <c r="F784" s="239"/>
      <c r="K784" s="239"/>
      <c r="L784" s="239"/>
    </row>
    <row r="785" spans="2:12" ht="16.5" customHeight="1" x14ac:dyDescent="0.2">
      <c r="B785" s="239"/>
      <c r="C785" s="239"/>
      <c r="D785" s="239"/>
      <c r="E785" s="239"/>
      <c r="F785" s="239"/>
      <c r="K785" s="239"/>
      <c r="L785" s="239"/>
    </row>
    <row r="786" spans="2:12" ht="16.5" customHeight="1" x14ac:dyDescent="0.2">
      <c r="B786" s="239"/>
      <c r="C786" s="239"/>
      <c r="D786" s="239"/>
      <c r="E786" s="239"/>
      <c r="F786" s="239"/>
      <c r="K786" s="239"/>
      <c r="L786" s="239"/>
    </row>
    <row r="787" spans="2:12" ht="16.5" customHeight="1" x14ac:dyDescent="0.2">
      <c r="B787" s="239"/>
      <c r="C787" s="239"/>
      <c r="D787" s="239"/>
      <c r="E787" s="239"/>
      <c r="F787" s="239"/>
      <c r="K787" s="239"/>
      <c r="L787" s="239"/>
    </row>
    <row r="788" spans="2:12" ht="16.5" customHeight="1" x14ac:dyDescent="0.2">
      <c r="B788" s="239"/>
      <c r="C788" s="239"/>
      <c r="D788" s="239"/>
      <c r="E788" s="239"/>
      <c r="F788" s="239"/>
      <c r="K788" s="239"/>
      <c r="L788" s="239"/>
    </row>
    <row r="789" spans="2:12" ht="16.5" customHeight="1" x14ac:dyDescent="0.2">
      <c r="B789" s="239"/>
      <c r="C789" s="239"/>
      <c r="D789" s="239"/>
      <c r="E789" s="239"/>
      <c r="F789" s="239"/>
      <c r="K789" s="239"/>
      <c r="L789" s="239"/>
    </row>
    <row r="790" spans="2:12" ht="16.5" customHeight="1" x14ac:dyDescent="0.2">
      <c r="B790" s="239"/>
      <c r="C790" s="239"/>
      <c r="D790" s="239"/>
      <c r="E790" s="239"/>
      <c r="F790" s="239"/>
      <c r="K790" s="239"/>
      <c r="L790" s="239"/>
    </row>
    <row r="791" spans="2:12" ht="16.5" customHeight="1" x14ac:dyDescent="0.2">
      <c r="B791" s="239"/>
      <c r="C791" s="239"/>
      <c r="D791" s="239"/>
      <c r="E791" s="239"/>
      <c r="F791" s="239"/>
      <c r="K791" s="239"/>
      <c r="L791" s="239"/>
    </row>
    <row r="792" spans="2:12" ht="16.5" customHeight="1" x14ac:dyDescent="0.2">
      <c r="B792" s="239"/>
      <c r="C792" s="239"/>
      <c r="D792" s="239"/>
      <c r="E792" s="239"/>
      <c r="F792" s="239"/>
      <c r="K792" s="239"/>
      <c r="L792" s="239"/>
    </row>
    <row r="793" spans="2:12" ht="16.5" customHeight="1" x14ac:dyDescent="0.2">
      <c r="B793" s="239"/>
      <c r="C793" s="239"/>
      <c r="D793" s="239"/>
      <c r="E793" s="239"/>
      <c r="F793" s="239"/>
      <c r="K793" s="239"/>
      <c r="L793" s="239"/>
    </row>
    <row r="794" spans="2:12" ht="16.5" customHeight="1" x14ac:dyDescent="0.2">
      <c r="B794" s="239"/>
      <c r="C794" s="239"/>
      <c r="D794" s="239"/>
      <c r="E794" s="239"/>
      <c r="F794" s="239"/>
      <c r="K794" s="239"/>
      <c r="L794" s="239"/>
    </row>
    <row r="795" spans="2:12" ht="16.5" customHeight="1" x14ac:dyDescent="0.2">
      <c r="B795" s="239"/>
      <c r="C795" s="239"/>
      <c r="D795" s="239"/>
      <c r="E795" s="239"/>
      <c r="F795" s="239"/>
      <c r="K795" s="239"/>
      <c r="L795" s="239"/>
    </row>
    <row r="796" spans="2:12" ht="16.5" customHeight="1" x14ac:dyDescent="0.2">
      <c r="B796" s="239"/>
      <c r="C796" s="239"/>
      <c r="D796" s="239"/>
      <c r="E796" s="239"/>
      <c r="F796" s="239"/>
      <c r="K796" s="239"/>
      <c r="L796" s="239"/>
    </row>
    <row r="797" spans="2:12" ht="16.5" customHeight="1" x14ac:dyDescent="0.2">
      <c r="B797" s="239"/>
      <c r="C797" s="239"/>
      <c r="D797" s="239"/>
      <c r="E797" s="239"/>
      <c r="F797" s="239"/>
      <c r="K797" s="239"/>
      <c r="L797" s="239"/>
    </row>
    <row r="798" spans="2:12" ht="16.5" customHeight="1" x14ac:dyDescent="0.2">
      <c r="B798" s="239"/>
      <c r="C798" s="239"/>
      <c r="D798" s="239"/>
      <c r="E798" s="239"/>
      <c r="F798" s="239"/>
      <c r="K798" s="239"/>
      <c r="L798" s="239"/>
    </row>
    <row r="799" spans="2:12" ht="16.5" customHeight="1" x14ac:dyDescent="0.2">
      <c r="B799" s="239"/>
      <c r="C799" s="239"/>
      <c r="D799" s="239"/>
      <c r="E799" s="239"/>
      <c r="F799" s="239"/>
      <c r="K799" s="239"/>
      <c r="L799" s="239"/>
    </row>
    <row r="800" spans="2:12" ht="16.5" customHeight="1" x14ac:dyDescent="0.2">
      <c r="B800" s="239"/>
      <c r="C800" s="239"/>
      <c r="D800" s="239"/>
      <c r="E800" s="239"/>
      <c r="F800" s="239"/>
      <c r="K800" s="239"/>
      <c r="L800" s="239"/>
    </row>
    <row r="801" spans="2:12" ht="16.5" customHeight="1" x14ac:dyDescent="0.2">
      <c r="B801" s="239"/>
      <c r="C801" s="239"/>
      <c r="D801" s="239"/>
      <c r="E801" s="239"/>
      <c r="F801" s="239"/>
      <c r="K801" s="239"/>
      <c r="L801" s="239"/>
    </row>
    <row r="802" spans="2:12" ht="16.5" customHeight="1" x14ac:dyDescent="0.2">
      <c r="B802" s="239"/>
      <c r="C802" s="239"/>
      <c r="D802" s="239"/>
      <c r="E802" s="239"/>
      <c r="F802" s="239"/>
      <c r="K802" s="239"/>
      <c r="L802" s="239"/>
    </row>
    <row r="803" spans="2:12" ht="16.5" customHeight="1" x14ac:dyDescent="0.2">
      <c r="B803" s="239"/>
      <c r="C803" s="239"/>
      <c r="D803" s="239"/>
      <c r="E803" s="239"/>
      <c r="F803" s="239"/>
      <c r="K803" s="239"/>
      <c r="L803" s="239"/>
    </row>
    <row r="804" spans="2:12" ht="16.5" customHeight="1" x14ac:dyDescent="0.2">
      <c r="B804" s="239"/>
      <c r="C804" s="239"/>
      <c r="D804" s="239"/>
      <c r="E804" s="239"/>
      <c r="F804" s="239"/>
      <c r="K804" s="239"/>
      <c r="L804" s="239"/>
    </row>
    <row r="805" spans="2:12" ht="16.5" customHeight="1" x14ac:dyDescent="0.2">
      <c r="B805" s="239"/>
      <c r="C805" s="239"/>
      <c r="D805" s="239"/>
      <c r="E805" s="239"/>
      <c r="F805" s="239"/>
      <c r="K805" s="239"/>
      <c r="L805" s="239"/>
    </row>
    <row r="806" spans="2:12" ht="16.5" customHeight="1" x14ac:dyDescent="0.2">
      <c r="B806" s="239"/>
      <c r="C806" s="239"/>
      <c r="D806" s="239"/>
      <c r="E806" s="239"/>
      <c r="F806" s="239"/>
      <c r="K806" s="239"/>
      <c r="L806" s="239"/>
    </row>
    <row r="807" spans="2:12" ht="16.5" customHeight="1" x14ac:dyDescent="0.2">
      <c r="B807" s="239"/>
      <c r="C807" s="239"/>
      <c r="D807" s="239"/>
      <c r="E807" s="239"/>
      <c r="F807" s="239"/>
      <c r="K807" s="239"/>
      <c r="L807" s="239"/>
    </row>
    <row r="808" spans="2:12" ht="16.5" customHeight="1" x14ac:dyDescent="0.2">
      <c r="B808" s="239"/>
      <c r="C808" s="239"/>
      <c r="D808" s="239"/>
      <c r="E808" s="239"/>
      <c r="F808" s="239"/>
      <c r="K808" s="239"/>
      <c r="L808" s="239"/>
    </row>
    <row r="809" spans="2:12" ht="16.5" customHeight="1" x14ac:dyDescent="0.2">
      <c r="B809" s="239"/>
      <c r="C809" s="239"/>
      <c r="D809" s="239"/>
      <c r="E809" s="239"/>
      <c r="F809" s="239"/>
      <c r="K809" s="239"/>
      <c r="L809" s="239"/>
    </row>
    <row r="810" spans="2:12" ht="16.5" customHeight="1" x14ac:dyDescent="0.2">
      <c r="B810" s="239"/>
      <c r="C810" s="239"/>
      <c r="D810" s="239"/>
      <c r="E810" s="239"/>
      <c r="F810" s="239"/>
      <c r="K810" s="239"/>
      <c r="L810" s="239"/>
    </row>
    <row r="811" spans="2:12" ht="16.5" customHeight="1" x14ac:dyDescent="0.2">
      <c r="B811" s="239"/>
      <c r="C811" s="239"/>
      <c r="D811" s="239"/>
      <c r="E811" s="239"/>
      <c r="F811" s="239"/>
      <c r="K811" s="239"/>
      <c r="L811" s="239"/>
    </row>
    <row r="812" spans="2:12" ht="16.5" customHeight="1" x14ac:dyDescent="0.2">
      <c r="B812" s="239"/>
      <c r="C812" s="239"/>
      <c r="D812" s="239"/>
      <c r="E812" s="239"/>
      <c r="F812" s="239"/>
      <c r="K812" s="239"/>
      <c r="L812" s="239"/>
    </row>
    <row r="813" spans="2:12" ht="16.5" customHeight="1" x14ac:dyDescent="0.2">
      <c r="B813" s="239"/>
      <c r="C813" s="239"/>
      <c r="D813" s="239"/>
      <c r="E813" s="239"/>
      <c r="F813" s="239"/>
      <c r="K813" s="239"/>
      <c r="L813" s="239"/>
    </row>
    <row r="814" spans="2:12" ht="16.5" customHeight="1" x14ac:dyDescent="0.2">
      <c r="B814" s="239"/>
      <c r="C814" s="239"/>
      <c r="D814" s="239"/>
      <c r="E814" s="239"/>
      <c r="F814" s="239"/>
      <c r="K814" s="239"/>
      <c r="L814" s="239"/>
    </row>
    <row r="815" spans="2:12" ht="16.5" customHeight="1" x14ac:dyDescent="0.2">
      <c r="B815" s="239"/>
      <c r="C815" s="239"/>
      <c r="D815" s="239"/>
      <c r="E815" s="239"/>
      <c r="F815" s="239"/>
      <c r="K815" s="239"/>
      <c r="L815" s="239"/>
    </row>
    <row r="816" spans="2:12" ht="16.5" customHeight="1" x14ac:dyDescent="0.2">
      <c r="B816" s="239"/>
      <c r="C816" s="239"/>
      <c r="D816" s="239"/>
      <c r="E816" s="239"/>
      <c r="F816" s="239"/>
      <c r="K816" s="239"/>
      <c r="L816" s="239"/>
    </row>
    <row r="817" spans="2:12" ht="16.5" customHeight="1" x14ac:dyDescent="0.2">
      <c r="B817" s="239"/>
      <c r="C817" s="239"/>
      <c r="D817" s="239"/>
      <c r="E817" s="239"/>
      <c r="F817" s="239"/>
      <c r="K817" s="239"/>
      <c r="L817" s="239"/>
    </row>
    <row r="818" spans="2:12" ht="16.5" customHeight="1" x14ac:dyDescent="0.2">
      <c r="B818" s="239"/>
      <c r="C818" s="239"/>
      <c r="D818" s="239"/>
      <c r="E818" s="239"/>
      <c r="F818" s="239"/>
      <c r="K818" s="239"/>
      <c r="L818" s="239"/>
    </row>
    <row r="819" spans="2:12" ht="16.5" customHeight="1" x14ac:dyDescent="0.2">
      <c r="B819" s="239"/>
      <c r="C819" s="239"/>
      <c r="D819" s="239"/>
      <c r="E819" s="239"/>
      <c r="F819" s="239"/>
      <c r="K819" s="239"/>
      <c r="L819" s="239"/>
    </row>
    <row r="820" spans="2:12" ht="16.5" customHeight="1" x14ac:dyDescent="0.2">
      <c r="B820" s="239"/>
      <c r="C820" s="239"/>
      <c r="D820" s="239"/>
      <c r="E820" s="239"/>
      <c r="F820" s="239"/>
      <c r="K820" s="239"/>
      <c r="L820" s="239"/>
    </row>
    <row r="821" spans="2:12" ht="16.5" customHeight="1" x14ac:dyDescent="0.2">
      <c r="B821" s="239"/>
      <c r="C821" s="239"/>
      <c r="D821" s="239"/>
      <c r="E821" s="239"/>
      <c r="F821" s="239"/>
      <c r="K821" s="239"/>
      <c r="L821" s="239"/>
    </row>
    <row r="822" spans="2:12" ht="16.5" customHeight="1" x14ac:dyDescent="0.2">
      <c r="B822" s="239"/>
      <c r="C822" s="239"/>
      <c r="D822" s="239"/>
      <c r="E822" s="239"/>
      <c r="F822" s="239"/>
      <c r="K822" s="239"/>
      <c r="L822" s="239"/>
    </row>
    <row r="823" spans="2:12" ht="16.5" customHeight="1" x14ac:dyDescent="0.2">
      <c r="B823" s="239"/>
      <c r="C823" s="239"/>
      <c r="D823" s="239"/>
      <c r="E823" s="239"/>
      <c r="F823" s="239"/>
      <c r="K823" s="239"/>
      <c r="L823" s="239"/>
    </row>
    <row r="824" spans="2:12" ht="16.5" customHeight="1" x14ac:dyDescent="0.2">
      <c r="B824" s="239"/>
      <c r="C824" s="239"/>
      <c r="D824" s="239"/>
      <c r="E824" s="239"/>
      <c r="F824" s="239"/>
      <c r="K824" s="239"/>
      <c r="L824" s="239"/>
    </row>
    <row r="825" spans="2:12" ht="16.5" customHeight="1" x14ac:dyDescent="0.2">
      <c r="B825" s="239"/>
      <c r="C825" s="239"/>
      <c r="D825" s="239"/>
      <c r="E825" s="239"/>
      <c r="F825" s="239"/>
      <c r="K825" s="239"/>
      <c r="L825" s="239"/>
    </row>
    <row r="826" spans="2:12" ht="16.5" customHeight="1" x14ac:dyDescent="0.2">
      <c r="B826" s="239"/>
      <c r="C826" s="239"/>
      <c r="D826" s="239"/>
      <c r="E826" s="239"/>
      <c r="F826" s="239"/>
      <c r="K826" s="239"/>
      <c r="L826" s="239"/>
    </row>
    <row r="827" spans="2:12" ht="16.5" customHeight="1" x14ac:dyDescent="0.2">
      <c r="B827" s="239"/>
      <c r="C827" s="239"/>
      <c r="D827" s="239"/>
      <c r="E827" s="239"/>
      <c r="F827" s="239"/>
      <c r="K827" s="239"/>
      <c r="L827" s="239"/>
    </row>
    <row r="828" spans="2:12" ht="16.5" customHeight="1" x14ac:dyDescent="0.2">
      <c r="B828" s="239"/>
      <c r="C828" s="239"/>
      <c r="D828" s="239"/>
      <c r="E828" s="239"/>
      <c r="F828" s="239"/>
      <c r="K828" s="239"/>
      <c r="L828" s="239"/>
    </row>
    <row r="829" spans="2:12" ht="16.5" customHeight="1" x14ac:dyDescent="0.2">
      <c r="B829" s="239"/>
      <c r="C829" s="239"/>
      <c r="D829" s="239"/>
      <c r="E829" s="239"/>
      <c r="F829" s="239"/>
      <c r="K829" s="239"/>
      <c r="L829" s="239"/>
    </row>
    <row r="830" spans="2:12" ht="16.5" customHeight="1" x14ac:dyDescent="0.2">
      <c r="B830" s="239"/>
      <c r="C830" s="239"/>
      <c r="D830" s="239"/>
      <c r="E830" s="239"/>
      <c r="F830" s="239"/>
      <c r="K830" s="239"/>
      <c r="L830" s="239"/>
    </row>
    <row r="831" spans="2:12" ht="16.5" customHeight="1" x14ac:dyDescent="0.2">
      <c r="B831" s="239"/>
      <c r="C831" s="239"/>
      <c r="D831" s="239"/>
      <c r="E831" s="239"/>
      <c r="F831" s="239"/>
      <c r="K831" s="239"/>
      <c r="L831" s="239"/>
    </row>
    <row r="832" spans="2:12" ht="16.5" customHeight="1" x14ac:dyDescent="0.2">
      <c r="B832" s="239"/>
      <c r="C832" s="239"/>
      <c r="D832" s="239"/>
      <c r="E832" s="239"/>
      <c r="F832" s="239"/>
      <c r="K832" s="239"/>
      <c r="L832" s="239"/>
    </row>
    <row r="833" spans="2:12" ht="16.5" customHeight="1" x14ac:dyDescent="0.2">
      <c r="B833" s="239"/>
      <c r="C833" s="239"/>
      <c r="D833" s="239"/>
      <c r="E833" s="239"/>
      <c r="F833" s="239"/>
      <c r="K833" s="239"/>
      <c r="L833" s="239"/>
    </row>
    <row r="834" spans="2:12" ht="16.5" customHeight="1" x14ac:dyDescent="0.2">
      <c r="B834" s="239"/>
      <c r="C834" s="239"/>
      <c r="D834" s="239"/>
      <c r="E834" s="239"/>
      <c r="F834" s="239"/>
      <c r="K834" s="239"/>
      <c r="L834" s="239"/>
    </row>
    <row r="835" spans="2:12" ht="16.5" customHeight="1" x14ac:dyDescent="0.2">
      <c r="B835" s="239"/>
      <c r="C835" s="239"/>
      <c r="D835" s="239"/>
      <c r="E835" s="239"/>
      <c r="F835" s="239"/>
      <c r="K835" s="239"/>
      <c r="L835" s="239"/>
    </row>
    <row r="836" spans="2:12" ht="16.5" customHeight="1" x14ac:dyDescent="0.2">
      <c r="B836" s="239"/>
      <c r="C836" s="239"/>
      <c r="D836" s="239"/>
      <c r="E836" s="239"/>
      <c r="F836" s="239"/>
      <c r="K836" s="239"/>
      <c r="L836" s="239"/>
    </row>
    <row r="837" spans="2:12" ht="16.5" customHeight="1" x14ac:dyDescent="0.2">
      <c r="B837" s="239"/>
      <c r="C837" s="239"/>
      <c r="D837" s="239"/>
      <c r="E837" s="239"/>
      <c r="F837" s="239"/>
      <c r="K837" s="239"/>
      <c r="L837" s="239"/>
    </row>
    <row r="838" spans="2:12" ht="16.5" customHeight="1" x14ac:dyDescent="0.2">
      <c r="B838" s="239"/>
      <c r="C838" s="239"/>
      <c r="D838" s="239"/>
      <c r="E838" s="239"/>
      <c r="F838" s="239"/>
      <c r="K838" s="239"/>
      <c r="L838" s="239"/>
    </row>
    <row r="839" spans="2:12" ht="16.5" customHeight="1" x14ac:dyDescent="0.2">
      <c r="B839" s="239"/>
      <c r="C839" s="239"/>
      <c r="D839" s="239"/>
      <c r="E839" s="239"/>
      <c r="F839" s="239"/>
      <c r="K839" s="239"/>
      <c r="L839" s="239"/>
    </row>
    <row r="840" spans="2:12" ht="16.5" customHeight="1" x14ac:dyDescent="0.2">
      <c r="B840" s="239"/>
      <c r="C840" s="239"/>
      <c r="D840" s="239"/>
      <c r="E840" s="239"/>
      <c r="F840" s="239"/>
      <c r="K840" s="239"/>
      <c r="L840" s="239"/>
    </row>
    <row r="841" spans="2:12" ht="16.5" customHeight="1" x14ac:dyDescent="0.2">
      <c r="B841" s="239"/>
      <c r="C841" s="239"/>
      <c r="D841" s="239"/>
      <c r="E841" s="239"/>
      <c r="F841" s="239"/>
      <c r="K841" s="239"/>
      <c r="L841" s="239"/>
    </row>
    <row r="842" spans="2:12" ht="16.5" customHeight="1" x14ac:dyDescent="0.2">
      <c r="B842" s="239"/>
      <c r="C842" s="239"/>
      <c r="D842" s="239"/>
      <c r="E842" s="239"/>
      <c r="F842" s="239"/>
      <c r="K842" s="239"/>
      <c r="L842" s="239"/>
    </row>
    <row r="843" spans="2:12" ht="16.5" customHeight="1" x14ac:dyDescent="0.2">
      <c r="B843" s="239"/>
      <c r="C843" s="239"/>
      <c r="D843" s="239"/>
      <c r="E843" s="239"/>
      <c r="F843" s="239"/>
      <c r="K843" s="239"/>
      <c r="L843" s="239"/>
    </row>
    <row r="844" spans="2:12" ht="16.5" customHeight="1" x14ac:dyDescent="0.2">
      <c r="B844" s="239"/>
      <c r="C844" s="239"/>
      <c r="D844" s="239"/>
      <c r="E844" s="239"/>
      <c r="F844" s="239"/>
      <c r="K844" s="239"/>
      <c r="L844" s="239"/>
    </row>
    <row r="845" spans="2:12" ht="16.5" customHeight="1" x14ac:dyDescent="0.2">
      <c r="B845" s="239"/>
      <c r="C845" s="239"/>
      <c r="D845" s="239"/>
      <c r="E845" s="239"/>
      <c r="F845" s="239"/>
      <c r="K845" s="239"/>
      <c r="L845" s="239"/>
    </row>
    <row r="846" spans="2:12" ht="16.5" customHeight="1" x14ac:dyDescent="0.2">
      <c r="B846" s="239"/>
      <c r="C846" s="239"/>
      <c r="D846" s="239"/>
      <c r="E846" s="239"/>
      <c r="F846" s="239"/>
      <c r="K846" s="239"/>
      <c r="L846" s="239"/>
    </row>
    <row r="847" spans="2:12" ht="16.5" customHeight="1" x14ac:dyDescent="0.2">
      <c r="B847" s="239"/>
      <c r="C847" s="239"/>
      <c r="D847" s="239"/>
      <c r="E847" s="239"/>
      <c r="F847" s="239"/>
      <c r="K847" s="239"/>
      <c r="L847" s="239"/>
    </row>
    <row r="848" spans="2:12" ht="16.5" customHeight="1" x14ac:dyDescent="0.2">
      <c r="B848" s="239"/>
      <c r="C848" s="239"/>
      <c r="D848" s="239"/>
      <c r="E848" s="239"/>
      <c r="F848" s="239"/>
      <c r="K848" s="239"/>
      <c r="L848" s="239"/>
    </row>
    <row r="849" spans="2:12" ht="16.5" customHeight="1" x14ac:dyDescent="0.2">
      <c r="B849" s="239"/>
      <c r="C849" s="239"/>
      <c r="D849" s="239"/>
      <c r="E849" s="239"/>
      <c r="F849" s="239"/>
      <c r="K849" s="239"/>
      <c r="L849" s="239"/>
    </row>
    <row r="850" spans="2:12" ht="16.5" customHeight="1" x14ac:dyDescent="0.2">
      <c r="B850" s="239"/>
      <c r="C850" s="239"/>
      <c r="D850" s="239"/>
      <c r="E850" s="239"/>
      <c r="F850" s="239"/>
      <c r="K850" s="239"/>
      <c r="L850" s="239"/>
    </row>
    <row r="851" spans="2:12" ht="16.5" customHeight="1" x14ac:dyDescent="0.2">
      <c r="B851" s="239"/>
      <c r="C851" s="239"/>
      <c r="D851" s="239"/>
      <c r="E851" s="239"/>
      <c r="F851" s="239"/>
      <c r="K851" s="239"/>
      <c r="L851" s="239"/>
    </row>
    <row r="852" spans="2:12" ht="16.5" customHeight="1" x14ac:dyDescent="0.2">
      <c r="B852" s="239"/>
      <c r="C852" s="239"/>
      <c r="D852" s="239"/>
      <c r="E852" s="239"/>
      <c r="F852" s="239"/>
      <c r="K852" s="239"/>
      <c r="L852" s="239"/>
    </row>
    <row r="853" spans="2:12" ht="16.5" customHeight="1" x14ac:dyDescent="0.2">
      <c r="B853" s="239"/>
      <c r="C853" s="239"/>
      <c r="D853" s="239"/>
      <c r="E853" s="239"/>
      <c r="F853" s="239"/>
      <c r="K853" s="239"/>
      <c r="L853" s="239"/>
    </row>
    <row r="854" spans="2:12" ht="16.5" customHeight="1" x14ac:dyDescent="0.2">
      <c r="B854" s="239"/>
      <c r="C854" s="239"/>
      <c r="D854" s="239"/>
      <c r="E854" s="239"/>
      <c r="F854" s="239"/>
      <c r="K854" s="239"/>
      <c r="L854" s="239"/>
    </row>
    <row r="855" spans="2:12" ht="16.5" customHeight="1" x14ac:dyDescent="0.2">
      <c r="B855" s="239"/>
      <c r="C855" s="239"/>
      <c r="D855" s="239"/>
      <c r="E855" s="239"/>
      <c r="F855" s="239"/>
      <c r="K855" s="239"/>
      <c r="L855" s="239"/>
    </row>
    <row r="856" spans="2:12" ht="16.5" customHeight="1" x14ac:dyDescent="0.2">
      <c r="B856" s="239"/>
      <c r="C856" s="239"/>
      <c r="D856" s="239"/>
      <c r="E856" s="239"/>
      <c r="F856" s="239"/>
      <c r="K856" s="239"/>
      <c r="L856" s="239"/>
    </row>
    <row r="857" spans="2:12" ht="16.5" customHeight="1" x14ac:dyDescent="0.2">
      <c r="B857" s="239"/>
      <c r="C857" s="239"/>
      <c r="D857" s="239"/>
      <c r="E857" s="239"/>
      <c r="F857" s="239"/>
      <c r="K857" s="239"/>
      <c r="L857" s="239"/>
    </row>
    <row r="858" spans="2:12" ht="16.5" customHeight="1" x14ac:dyDescent="0.2">
      <c r="B858" s="239"/>
      <c r="C858" s="239"/>
      <c r="D858" s="239"/>
      <c r="E858" s="239"/>
      <c r="F858" s="239"/>
      <c r="K858" s="239"/>
      <c r="L858" s="239"/>
    </row>
    <row r="859" spans="2:12" ht="16.5" customHeight="1" x14ac:dyDescent="0.2">
      <c r="B859" s="239"/>
      <c r="C859" s="239"/>
      <c r="D859" s="239"/>
      <c r="E859" s="239"/>
      <c r="F859" s="239"/>
      <c r="K859" s="239"/>
      <c r="L859" s="239"/>
    </row>
    <row r="860" spans="2:12" ht="16.5" customHeight="1" x14ac:dyDescent="0.2">
      <c r="B860" s="239"/>
      <c r="C860" s="239"/>
      <c r="D860" s="239"/>
      <c r="E860" s="239"/>
      <c r="F860" s="239"/>
      <c r="K860" s="239"/>
      <c r="L860" s="239"/>
    </row>
    <row r="861" spans="2:12" ht="16.5" customHeight="1" x14ac:dyDescent="0.2">
      <c r="B861" s="239"/>
      <c r="C861" s="239"/>
      <c r="D861" s="239"/>
      <c r="E861" s="239"/>
      <c r="F861" s="239"/>
      <c r="K861" s="239"/>
      <c r="L861" s="239"/>
    </row>
    <row r="862" spans="2:12" ht="16.5" customHeight="1" x14ac:dyDescent="0.2">
      <c r="B862" s="239"/>
      <c r="C862" s="239"/>
      <c r="D862" s="239"/>
      <c r="E862" s="239"/>
      <c r="F862" s="239"/>
      <c r="K862" s="239"/>
      <c r="L862" s="239"/>
    </row>
    <row r="863" spans="2:12" ht="16.5" customHeight="1" x14ac:dyDescent="0.2">
      <c r="B863" s="239"/>
      <c r="C863" s="239"/>
      <c r="D863" s="239"/>
      <c r="E863" s="239"/>
      <c r="F863" s="239"/>
      <c r="K863" s="239"/>
      <c r="L863" s="239"/>
    </row>
    <row r="864" spans="2:12" ht="16.5" customHeight="1" x14ac:dyDescent="0.2">
      <c r="B864" s="239"/>
      <c r="C864" s="239"/>
      <c r="D864" s="239"/>
      <c r="E864" s="239"/>
      <c r="F864" s="239"/>
      <c r="K864" s="239"/>
      <c r="L864" s="239"/>
    </row>
    <row r="865" spans="2:12" ht="16.5" customHeight="1" x14ac:dyDescent="0.2">
      <c r="B865" s="239"/>
      <c r="C865" s="239"/>
      <c r="D865" s="239"/>
      <c r="E865" s="239"/>
      <c r="F865" s="239"/>
      <c r="K865" s="239"/>
      <c r="L865" s="239"/>
    </row>
    <row r="866" spans="2:12" ht="16.5" customHeight="1" x14ac:dyDescent="0.2">
      <c r="B866" s="239"/>
      <c r="C866" s="239"/>
      <c r="D866" s="239"/>
      <c r="E866" s="239"/>
      <c r="F866" s="239"/>
      <c r="K866" s="239"/>
      <c r="L866" s="239"/>
    </row>
    <row r="867" spans="2:12" ht="16.5" customHeight="1" x14ac:dyDescent="0.2">
      <c r="B867" s="239"/>
      <c r="C867" s="239"/>
      <c r="D867" s="239"/>
      <c r="E867" s="239"/>
      <c r="F867" s="239"/>
      <c r="K867" s="239"/>
      <c r="L867" s="239"/>
    </row>
    <row r="868" spans="2:12" ht="16.5" customHeight="1" x14ac:dyDescent="0.2">
      <c r="B868" s="239"/>
      <c r="C868" s="239"/>
      <c r="D868" s="239"/>
      <c r="E868" s="239"/>
      <c r="F868" s="239"/>
      <c r="K868" s="239"/>
      <c r="L868" s="239"/>
    </row>
    <row r="869" spans="2:12" ht="16.5" customHeight="1" x14ac:dyDescent="0.2">
      <c r="B869" s="239"/>
      <c r="C869" s="239"/>
      <c r="D869" s="239"/>
      <c r="E869" s="239"/>
      <c r="F869" s="239"/>
      <c r="K869" s="239"/>
      <c r="L869" s="239"/>
    </row>
    <row r="870" spans="2:12" ht="16.5" customHeight="1" x14ac:dyDescent="0.2">
      <c r="B870" s="239"/>
      <c r="C870" s="239"/>
      <c r="D870" s="239"/>
      <c r="E870" s="239"/>
      <c r="F870" s="239"/>
      <c r="K870" s="239"/>
      <c r="L870" s="239"/>
    </row>
    <row r="871" spans="2:12" ht="16.5" customHeight="1" x14ac:dyDescent="0.2">
      <c r="B871" s="239"/>
      <c r="C871" s="239"/>
      <c r="D871" s="239"/>
      <c r="E871" s="239"/>
      <c r="F871" s="239"/>
      <c r="K871" s="239"/>
      <c r="L871" s="239"/>
    </row>
    <row r="872" spans="2:12" ht="16.5" customHeight="1" x14ac:dyDescent="0.2">
      <c r="B872" s="239"/>
      <c r="C872" s="239"/>
      <c r="D872" s="239"/>
      <c r="E872" s="239"/>
      <c r="F872" s="239"/>
      <c r="K872" s="239"/>
      <c r="L872" s="239"/>
    </row>
    <row r="873" spans="2:12" ht="16.5" customHeight="1" x14ac:dyDescent="0.2">
      <c r="B873" s="239"/>
      <c r="C873" s="239"/>
      <c r="D873" s="239"/>
      <c r="E873" s="239"/>
      <c r="F873" s="239"/>
      <c r="K873" s="239"/>
      <c r="L873" s="239"/>
    </row>
    <row r="874" spans="2:12" ht="16.5" customHeight="1" x14ac:dyDescent="0.2">
      <c r="B874" s="239"/>
      <c r="C874" s="239"/>
      <c r="D874" s="239"/>
      <c r="E874" s="239"/>
      <c r="F874" s="239"/>
      <c r="K874" s="239"/>
      <c r="L874" s="239"/>
    </row>
    <row r="875" spans="2:12" ht="16.5" customHeight="1" x14ac:dyDescent="0.2">
      <c r="B875" s="239"/>
      <c r="C875" s="239"/>
      <c r="D875" s="239"/>
      <c r="E875" s="239"/>
      <c r="F875" s="239"/>
      <c r="K875" s="239"/>
      <c r="L875" s="239"/>
    </row>
    <row r="876" spans="2:12" ht="16.5" customHeight="1" x14ac:dyDescent="0.2">
      <c r="B876" s="239"/>
      <c r="C876" s="239"/>
      <c r="D876" s="239"/>
      <c r="E876" s="239"/>
      <c r="F876" s="239"/>
      <c r="K876" s="239"/>
      <c r="L876" s="239"/>
    </row>
    <row r="877" spans="2:12" ht="16.5" customHeight="1" x14ac:dyDescent="0.2">
      <c r="B877" s="239"/>
      <c r="C877" s="239"/>
      <c r="D877" s="239"/>
      <c r="E877" s="239"/>
      <c r="F877" s="239"/>
      <c r="K877" s="239"/>
      <c r="L877" s="239"/>
    </row>
    <row r="878" spans="2:12" ht="16.5" customHeight="1" x14ac:dyDescent="0.2">
      <c r="B878" s="239"/>
      <c r="C878" s="239"/>
      <c r="D878" s="239"/>
      <c r="E878" s="239"/>
      <c r="F878" s="239"/>
      <c r="K878" s="239"/>
      <c r="L878" s="239"/>
    </row>
    <row r="879" spans="2:12" ht="16.5" customHeight="1" x14ac:dyDescent="0.2">
      <c r="B879" s="239"/>
      <c r="C879" s="239"/>
      <c r="D879" s="239"/>
      <c r="E879" s="239"/>
      <c r="F879" s="239"/>
      <c r="K879" s="239"/>
      <c r="L879" s="239"/>
    </row>
    <row r="880" spans="2:12" ht="16.5" customHeight="1" x14ac:dyDescent="0.2">
      <c r="B880" s="239"/>
      <c r="C880" s="239"/>
      <c r="D880" s="239"/>
      <c r="E880" s="239"/>
      <c r="F880" s="239"/>
      <c r="K880" s="239"/>
      <c r="L880" s="239"/>
    </row>
    <row r="881" spans="2:12" ht="16.5" customHeight="1" x14ac:dyDescent="0.2">
      <c r="B881" s="239"/>
      <c r="C881" s="239"/>
      <c r="D881" s="239"/>
      <c r="E881" s="239"/>
      <c r="F881" s="239"/>
      <c r="K881" s="239"/>
      <c r="L881" s="239"/>
    </row>
    <row r="882" spans="2:12" ht="16.5" customHeight="1" x14ac:dyDescent="0.2">
      <c r="B882" s="239"/>
      <c r="C882" s="239"/>
      <c r="D882" s="239"/>
      <c r="E882" s="239"/>
      <c r="F882" s="239"/>
      <c r="K882" s="239"/>
      <c r="L882" s="239"/>
    </row>
    <row r="883" spans="2:12" ht="16.5" customHeight="1" x14ac:dyDescent="0.2">
      <c r="B883" s="239"/>
      <c r="C883" s="239"/>
      <c r="D883" s="239"/>
      <c r="E883" s="239"/>
      <c r="F883" s="239"/>
      <c r="K883" s="239"/>
      <c r="L883" s="239"/>
    </row>
    <row r="884" spans="2:12" ht="16.5" customHeight="1" x14ac:dyDescent="0.2">
      <c r="B884" s="239"/>
      <c r="C884" s="239"/>
      <c r="D884" s="239"/>
      <c r="E884" s="239"/>
      <c r="F884" s="239"/>
      <c r="K884" s="239"/>
      <c r="L884" s="239"/>
    </row>
    <row r="885" spans="2:12" ht="16.5" customHeight="1" x14ac:dyDescent="0.2">
      <c r="B885" s="239"/>
      <c r="C885" s="239"/>
      <c r="D885" s="239"/>
      <c r="E885" s="239"/>
      <c r="F885" s="239"/>
      <c r="K885" s="239"/>
      <c r="L885" s="239"/>
    </row>
    <row r="886" spans="2:12" ht="16.5" customHeight="1" x14ac:dyDescent="0.2">
      <c r="B886" s="239"/>
      <c r="C886" s="239"/>
      <c r="D886" s="239"/>
      <c r="E886" s="239"/>
      <c r="F886" s="239"/>
      <c r="K886" s="239"/>
      <c r="L886" s="239"/>
    </row>
    <row r="887" spans="2:12" ht="16.5" customHeight="1" x14ac:dyDescent="0.2">
      <c r="B887" s="239"/>
      <c r="C887" s="239"/>
      <c r="D887" s="239"/>
      <c r="E887" s="239"/>
      <c r="F887" s="239"/>
      <c r="K887" s="239"/>
      <c r="L887" s="239"/>
    </row>
    <row r="888" spans="2:12" ht="16.5" customHeight="1" x14ac:dyDescent="0.2">
      <c r="B888" s="239"/>
      <c r="C888" s="239"/>
      <c r="D888" s="239"/>
      <c r="E888" s="239"/>
      <c r="F888" s="239"/>
      <c r="K888" s="239"/>
      <c r="L888" s="239"/>
    </row>
    <row r="889" spans="2:12" ht="16.5" customHeight="1" x14ac:dyDescent="0.2">
      <c r="B889" s="239"/>
      <c r="C889" s="239"/>
      <c r="D889" s="239"/>
      <c r="E889" s="239"/>
      <c r="F889" s="239"/>
      <c r="K889" s="239"/>
      <c r="L889" s="239"/>
    </row>
    <row r="890" spans="2:12" ht="16.5" customHeight="1" x14ac:dyDescent="0.2">
      <c r="B890" s="239"/>
      <c r="C890" s="239"/>
      <c r="D890" s="239"/>
      <c r="E890" s="239"/>
      <c r="F890" s="239"/>
      <c r="K890" s="239"/>
      <c r="L890" s="239"/>
    </row>
    <row r="891" spans="2:12" ht="16.5" customHeight="1" x14ac:dyDescent="0.2">
      <c r="B891" s="239"/>
      <c r="C891" s="239"/>
      <c r="D891" s="239"/>
      <c r="E891" s="239"/>
      <c r="F891" s="239"/>
      <c r="K891" s="239"/>
      <c r="L891" s="239"/>
    </row>
    <row r="892" spans="2:12" ht="16.5" customHeight="1" x14ac:dyDescent="0.2">
      <c r="B892" s="239"/>
      <c r="C892" s="239"/>
      <c r="D892" s="239"/>
      <c r="E892" s="239"/>
      <c r="F892" s="239"/>
      <c r="K892" s="239"/>
      <c r="L892" s="239"/>
    </row>
    <row r="893" spans="2:12" ht="16.5" customHeight="1" x14ac:dyDescent="0.2">
      <c r="B893" s="239"/>
      <c r="C893" s="239"/>
      <c r="D893" s="239"/>
      <c r="E893" s="239"/>
      <c r="F893" s="239"/>
      <c r="K893" s="239"/>
      <c r="L893" s="239"/>
    </row>
    <row r="894" spans="2:12" ht="16.5" customHeight="1" x14ac:dyDescent="0.2">
      <c r="B894" s="239"/>
      <c r="C894" s="239"/>
      <c r="D894" s="239"/>
      <c r="E894" s="239"/>
      <c r="F894" s="239"/>
      <c r="K894" s="239"/>
      <c r="L894" s="239"/>
    </row>
    <row r="895" spans="2:12" ht="16.5" customHeight="1" x14ac:dyDescent="0.2">
      <c r="B895" s="239"/>
      <c r="C895" s="239"/>
      <c r="D895" s="239"/>
      <c r="E895" s="239"/>
      <c r="F895" s="239"/>
      <c r="K895" s="239"/>
      <c r="L895" s="239"/>
    </row>
    <row r="896" spans="2:12" ht="16.5" customHeight="1" x14ac:dyDescent="0.2">
      <c r="B896" s="239"/>
      <c r="C896" s="239"/>
      <c r="D896" s="239"/>
      <c r="E896" s="239"/>
      <c r="F896" s="239"/>
      <c r="K896" s="239"/>
      <c r="L896" s="239"/>
    </row>
    <row r="897" spans="2:12" ht="16.5" customHeight="1" x14ac:dyDescent="0.2">
      <c r="B897" s="239"/>
      <c r="C897" s="239"/>
      <c r="D897" s="239"/>
      <c r="E897" s="239"/>
      <c r="F897" s="239"/>
      <c r="K897" s="239"/>
      <c r="L897" s="239"/>
    </row>
    <row r="898" spans="2:12" ht="16.5" customHeight="1" x14ac:dyDescent="0.2">
      <c r="B898" s="239"/>
      <c r="C898" s="239"/>
      <c r="D898" s="239"/>
      <c r="E898" s="239"/>
      <c r="F898" s="239"/>
      <c r="K898" s="239"/>
      <c r="L898" s="239"/>
    </row>
    <row r="899" spans="2:12" ht="16.5" customHeight="1" x14ac:dyDescent="0.2">
      <c r="B899" s="239"/>
      <c r="C899" s="239"/>
      <c r="D899" s="239"/>
      <c r="E899" s="239"/>
      <c r="F899" s="239"/>
      <c r="K899" s="239"/>
      <c r="L899" s="239"/>
    </row>
    <row r="900" spans="2:12" ht="16.5" customHeight="1" x14ac:dyDescent="0.2">
      <c r="B900" s="239"/>
      <c r="C900" s="239"/>
      <c r="D900" s="239"/>
      <c r="E900" s="239"/>
      <c r="F900" s="239"/>
      <c r="K900" s="239"/>
      <c r="L900" s="239"/>
    </row>
    <row r="901" spans="2:12" ht="16.5" customHeight="1" x14ac:dyDescent="0.2">
      <c r="B901" s="239"/>
      <c r="C901" s="239"/>
      <c r="D901" s="239"/>
      <c r="E901" s="239"/>
      <c r="F901" s="239"/>
      <c r="K901" s="239"/>
      <c r="L901" s="239"/>
    </row>
    <row r="902" spans="2:12" ht="16.5" customHeight="1" x14ac:dyDescent="0.2">
      <c r="B902" s="239"/>
      <c r="C902" s="239"/>
      <c r="D902" s="239"/>
      <c r="E902" s="239"/>
      <c r="F902" s="239"/>
      <c r="K902" s="239"/>
      <c r="L902" s="239"/>
    </row>
    <row r="903" spans="2:12" ht="16.5" customHeight="1" x14ac:dyDescent="0.2">
      <c r="B903" s="239"/>
      <c r="C903" s="239"/>
      <c r="D903" s="239"/>
      <c r="E903" s="239"/>
      <c r="F903" s="239"/>
      <c r="K903" s="239"/>
      <c r="L903" s="239"/>
    </row>
    <row r="904" spans="2:12" ht="16.5" customHeight="1" x14ac:dyDescent="0.2">
      <c r="B904" s="239"/>
      <c r="C904" s="239"/>
      <c r="D904" s="239"/>
      <c r="E904" s="239"/>
      <c r="F904" s="239"/>
      <c r="K904" s="239"/>
      <c r="L904" s="239"/>
    </row>
    <row r="905" spans="2:12" ht="16.5" customHeight="1" x14ac:dyDescent="0.2">
      <c r="B905" s="239"/>
      <c r="C905" s="239"/>
      <c r="D905" s="239"/>
      <c r="E905" s="239"/>
      <c r="F905" s="239"/>
      <c r="K905" s="239"/>
      <c r="L905" s="239"/>
    </row>
    <row r="906" spans="2:12" ht="16.5" customHeight="1" x14ac:dyDescent="0.2">
      <c r="B906" s="239"/>
      <c r="C906" s="239"/>
      <c r="D906" s="239"/>
      <c r="E906" s="239"/>
      <c r="F906" s="239"/>
      <c r="K906" s="239"/>
      <c r="L906" s="239"/>
    </row>
    <row r="907" spans="2:12" ht="16.5" customHeight="1" x14ac:dyDescent="0.2">
      <c r="B907" s="239"/>
      <c r="C907" s="239"/>
      <c r="D907" s="239"/>
      <c r="E907" s="239"/>
      <c r="F907" s="239"/>
      <c r="K907" s="239"/>
      <c r="L907" s="239"/>
    </row>
    <row r="908" spans="2:12" ht="16.5" customHeight="1" x14ac:dyDescent="0.2">
      <c r="B908" s="239"/>
      <c r="C908" s="239"/>
      <c r="D908" s="239"/>
      <c r="E908" s="239"/>
      <c r="F908" s="239"/>
      <c r="K908" s="239"/>
      <c r="L908" s="239"/>
    </row>
    <row r="909" spans="2:12" ht="16.5" customHeight="1" x14ac:dyDescent="0.2">
      <c r="B909" s="239"/>
      <c r="C909" s="239"/>
      <c r="D909" s="239"/>
      <c r="E909" s="239"/>
      <c r="F909" s="239"/>
      <c r="K909" s="239"/>
      <c r="L909" s="239"/>
    </row>
    <row r="910" spans="2:12" ht="16.5" customHeight="1" x14ac:dyDescent="0.2">
      <c r="B910" s="239"/>
      <c r="C910" s="239"/>
      <c r="D910" s="239"/>
      <c r="E910" s="239"/>
      <c r="F910" s="239"/>
      <c r="K910" s="239"/>
      <c r="L910" s="239"/>
    </row>
    <row r="911" spans="2:12" ht="16.5" customHeight="1" x14ac:dyDescent="0.2">
      <c r="B911" s="239"/>
      <c r="C911" s="239"/>
      <c r="D911" s="239"/>
      <c r="E911" s="239"/>
      <c r="F911" s="239"/>
      <c r="K911" s="239"/>
      <c r="L911" s="239"/>
    </row>
    <row r="912" spans="2:12" ht="16.5" customHeight="1" x14ac:dyDescent="0.2">
      <c r="B912" s="239"/>
      <c r="C912" s="239"/>
      <c r="D912" s="239"/>
      <c r="E912" s="239"/>
      <c r="F912" s="239"/>
      <c r="K912" s="239"/>
      <c r="L912" s="239"/>
    </row>
    <row r="913" spans="2:12" ht="16.5" customHeight="1" x14ac:dyDescent="0.2">
      <c r="B913" s="239"/>
      <c r="C913" s="239"/>
      <c r="D913" s="239"/>
      <c r="E913" s="239"/>
      <c r="F913" s="239"/>
      <c r="K913" s="239"/>
      <c r="L913" s="239"/>
    </row>
    <row r="914" spans="2:12" ht="16.5" customHeight="1" x14ac:dyDescent="0.2">
      <c r="B914" s="239"/>
      <c r="C914" s="239"/>
      <c r="D914" s="239"/>
      <c r="E914" s="239"/>
      <c r="F914" s="239"/>
      <c r="K914" s="239"/>
      <c r="L914" s="239"/>
    </row>
    <row r="915" spans="2:12" ht="16.5" customHeight="1" x14ac:dyDescent="0.2">
      <c r="B915" s="239"/>
      <c r="C915" s="239"/>
      <c r="D915" s="239"/>
      <c r="E915" s="239"/>
      <c r="F915" s="239"/>
      <c r="K915" s="239"/>
      <c r="L915" s="239"/>
    </row>
    <row r="916" spans="2:12" ht="16.5" customHeight="1" x14ac:dyDescent="0.2">
      <c r="B916" s="239"/>
      <c r="C916" s="239"/>
      <c r="D916" s="239"/>
      <c r="E916" s="239"/>
      <c r="F916" s="239"/>
      <c r="K916" s="239"/>
      <c r="L916" s="239"/>
    </row>
    <row r="917" spans="2:12" ht="16.5" customHeight="1" x14ac:dyDescent="0.2">
      <c r="B917" s="239"/>
      <c r="C917" s="239"/>
      <c r="D917" s="239"/>
      <c r="E917" s="239"/>
      <c r="F917" s="239"/>
      <c r="K917" s="239"/>
      <c r="L917" s="239"/>
    </row>
    <row r="918" spans="2:12" ht="16.5" customHeight="1" x14ac:dyDescent="0.2">
      <c r="B918" s="239"/>
      <c r="C918" s="239"/>
      <c r="D918" s="239"/>
      <c r="E918" s="239"/>
      <c r="F918" s="239"/>
      <c r="K918" s="239"/>
      <c r="L918" s="239"/>
    </row>
    <row r="919" spans="2:12" ht="16.5" customHeight="1" x14ac:dyDescent="0.2">
      <c r="B919" s="239"/>
      <c r="C919" s="239"/>
      <c r="D919" s="239"/>
      <c r="E919" s="239"/>
      <c r="F919" s="239"/>
      <c r="K919" s="239"/>
      <c r="L919" s="239"/>
    </row>
    <row r="920" spans="2:12" ht="16.5" customHeight="1" x14ac:dyDescent="0.2">
      <c r="B920" s="239"/>
      <c r="C920" s="239"/>
      <c r="D920" s="239"/>
      <c r="E920" s="239"/>
      <c r="F920" s="239"/>
      <c r="K920" s="239"/>
      <c r="L920" s="239"/>
    </row>
    <row r="921" spans="2:12" ht="16.5" customHeight="1" x14ac:dyDescent="0.2">
      <c r="B921" s="239"/>
      <c r="C921" s="239"/>
      <c r="D921" s="239"/>
      <c r="E921" s="239"/>
      <c r="F921" s="239"/>
      <c r="K921" s="239"/>
      <c r="L921" s="239"/>
    </row>
    <row r="922" spans="2:12" ht="16.5" customHeight="1" x14ac:dyDescent="0.2">
      <c r="B922" s="239"/>
      <c r="C922" s="239"/>
      <c r="D922" s="239"/>
      <c r="E922" s="239"/>
      <c r="F922" s="239"/>
      <c r="K922" s="239"/>
      <c r="L922" s="239"/>
    </row>
    <row r="923" spans="2:12" ht="16.5" customHeight="1" x14ac:dyDescent="0.2">
      <c r="B923" s="239"/>
      <c r="C923" s="239"/>
      <c r="D923" s="239"/>
      <c r="E923" s="239"/>
      <c r="F923" s="239"/>
      <c r="K923" s="239"/>
      <c r="L923" s="239"/>
    </row>
    <row r="924" spans="2:12" ht="16.5" customHeight="1" x14ac:dyDescent="0.2">
      <c r="B924" s="239"/>
      <c r="C924" s="239"/>
      <c r="D924" s="239"/>
      <c r="E924" s="239"/>
      <c r="F924" s="239"/>
      <c r="K924" s="239"/>
      <c r="L924" s="239"/>
    </row>
    <row r="925" spans="2:12" ht="16.5" customHeight="1" x14ac:dyDescent="0.2">
      <c r="B925" s="239"/>
      <c r="C925" s="239"/>
      <c r="D925" s="239"/>
      <c r="E925" s="239"/>
      <c r="F925" s="239"/>
      <c r="K925" s="239"/>
      <c r="L925" s="239"/>
    </row>
    <row r="926" spans="2:12" ht="16.5" customHeight="1" x14ac:dyDescent="0.2">
      <c r="B926" s="239"/>
      <c r="C926" s="239"/>
      <c r="D926" s="239"/>
      <c r="E926" s="239"/>
      <c r="F926" s="239"/>
      <c r="K926" s="239"/>
      <c r="L926" s="239"/>
    </row>
    <row r="927" spans="2:12" ht="16.5" customHeight="1" x14ac:dyDescent="0.2">
      <c r="B927" s="239"/>
      <c r="C927" s="239"/>
      <c r="D927" s="239"/>
      <c r="E927" s="239"/>
      <c r="F927" s="239"/>
      <c r="K927" s="239"/>
      <c r="L927" s="239"/>
    </row>
    <row r="928" spans="2:12" ht="16.5" customHeight="1" x14ac:dyDescent="0.2">
      <c r="B928" s="239"/>
      <c r="C928" s="239"/>
      <c r="D928" s="239"/>
      <c r="E928" s="239"/>
      <c r="F928" s="239"/>
      <c r="K928" s="239"/>
      <c r="L928" s="239"/>
    </row>
    <row r="929" spans="2:12" ht="16.5" customHeight="1" x14ac:dyDescent="0.2">
      <c r="B929" s="239"/>
      <c r="C929" s="239"/>
      <c r="D929" s="239"/>
      <c r="E929" s="239"/>
      <c r="F929" s="239"/>
      <c r="K929" s="239"/>
      <c r="L929" s="239"/>
    </row>
    <row r="930" spans="2:12" ht="16.5" customHeight="1" x14ac:dyDescent="0.2">
      <c r="B930" s="239"/>
      <c r="C930" s="239"/>
      <c r="D930" s="239"/>
      <c r="E930" s="239"/>
      <c r="F930" s="239"/>
      <c r="K930" s="239"/>
      <c r="L930" s="239"/>
    </row>
    <row r="931" spans="2:12" ht="16.5" customHeight="1" x14ac:dyDescent="0.2">
      <c r="B931" s="239"/>
      <c r="C931" s="239"/>
      <c r="D931" s="239"/>
      <c r="E931" s="239"/>
      <c r="F931" s="239"/>
      <c r="K931" s="239"/>
      <c r="L931" s="239"/>
    </row>
    <row r="932" spans="2:12" ht="16.5" customHeight="1" x14ac:dyDescent="0.2">
      <c r="B932" s="239"/>
      <c r="C932" s="239"/>
      <c r="D932" s="239"/>
      <c r="E932" s="239"/>
      <c r="F932" s="239"/>
      <c r="K932" s="239"/>
      <c r="L932" s="239"/>
    </row>
    <row r="933" spans="2:12" ht="16.5" customHeight="1" x14ac:dyDescent="0.2">
      <c r="B933" s="239"/>
      <c r="C933" s="239"/>
      <c r="D933" s="239"/>
      <c r="E933" s="239"/>
      <c r="F933" s="239"/>
      <c r="K933" s="239"/>
      <c r="L933" s="239"/>
    </row>
    <row r="934" spans="2:12" ht="16.5" customHeight="1" x14ac:dyDescent="0.2">
      <c r="B934" s="239"/>
      <c r="C934" s="239"/>
      <c r="D934" s="239"/>
      <c r="E934" s="239"/>
      <c r="F934" s="239"/>
      <c r="K934" s="239"/>
      <c r="L934" s="239"/>
    </row>
    <row r="935" spans="2:12" ht="16.5" customHeight="1" x14ac:dyDescent="0.2">
      <c r="B935" s="239"/>
      <c r="C935" s="239"/>
      <c r="D935" s="239"/>
      <c r="E935" s="239"/>
      <c r="F935" s="239"/>
      <c r="K935" s="239"/>
      <c r="L935" s="239"/>
    </row>
  </sheetData>
  <autoFilter ref="B13:AQ22" xr:uid="{00000000-0009-0000-0000-00000C000000}">
    <filterColumn colId="22" showButton="0"/>
    <filterColumn colId="23" showButton="0"/>
    <filterColumn colId="24" showButton="0"/>
    <filterColumn colId="25" showButton="0"/>
    <filterColumn colId="26" showButton="0"/>
  </autoFilter>
  <mergeCells count="101">
    <mergeCell ref="E18:E19"/>
    <mergeCell ref="F18:F19"/>
    <mergeCell ref="B15:B17"/>
    <mergeCell ref="C15:C17"/>
    <mergeCell ref="D15:D17"/>
    <mergeCell ref="E15:E17"/>
    <mergeCell ref="F15:F17"/>
    <mergeCell ref="F10:AN10"/>
    <mergeCell ref="AE12:AJ12"/>
    <mergeCell ref="L15:L17"/>
    <mergeCell ref="AL15:AL17"/>
    <mergeCell ref="N12:T12"/>
    <mergeCell ref="U12:AB12"/>
    <mergeCell ref="K13:K14"/>
    <mergeCell ref="L13:L14"/>
    <mergeCell ref="M13:M14"/>
    <mergeCell ref="N13:N14"/>
    <mergeCell ref="O13:O14"/>
    <mergeCell ref="S13:S14"/>
    <mergeCell ref="U13:U14"/>
    <mergeCell ref="V13:V14"/>
    <mergeCell ref="W13:W14"/>
    <mergeCell ref="X13:AC13"/>
    <mergeCell ref="AM15:AM17"/>
    <mergeCell ref="AN13:AN14"/>
    <mergeCell ref="AO13:AO14"/>
    <mergeCell ref="AP13:AP14"/>
    <mergeCell ref="AQ13:AQ14"/>
    <mergeCell ref="AR13:AR14"/>
    <mergeCell ref="AN15:AN17"/>
    <mergeCell ref="AO15:AO17"/>
    <mergeCell ref="AP15:AP17"/>
    <mergeCell ref="AQ15:AQ17"/>
    <mergeCell ref="B1:F6"/>
    <mergeCell ref="G1:AL6"/>
    <mergeCell ref="AM1:AM2"/>
    <mergeCell ref="AN1:AN2"/>
    <mergeCell ref="B9:E9"/>
    <mergeCell ref="F9:AN9"/>
    <mergeCell ref="AL12:AQ12"/>
    <mergeCell ref="B13:B14"/>
    <mergeCell ref="C13:C14"/>
    <mergeCell ref="D13:D14"/>
    <mergeCell ref="E13:E14"/>
    <mergeCell ref="F13:F14"/>
    <mergeCell ref="T13:T14"/>
    <mergeCell ref="H13:H14"/>
    <mergeCell ref="I13:I14"/>
    <mergeCell ref="P13:P14"/>
    <mergeCell ref="Q13:Q14"/>
    <mergeCell ref="R13:R14"/>
    <mergeCell ref="AG13:AG14"/>
    <mergeCell ref="AH13:AH14"/>
    <mergeCell ref="AI13:AI14"/>
    <mergeCell ref="AJ13:AJ14"/>
    <mergeCell ref="B10:E10"/>
    <mergeCell ref="B12:M12"/>
    <mergeCell ref="B22:B23"/>
    <mergeCell ref="C22:C23"/>
    <mergeCell ref="D22:D23"/>
    <mergeCell ref="E22:E23"/>
    <mergeCell ref="F22:F23"/>
    <mergeCell ref="G13:G14"/>
    <mergeCell ref="AM13:AM14"/>
    <mergeCell ref="AE13:AE14"/>
    <mergeCell ref="AF13:AF14"/>
    <mergeCell ref="G22:G23"/>
    <mergeCell ref="H22:H23"/>
    <mergeCell ref="I22:I23"/>
    <mergeCell ref="J22:J23"/>
    <mergeCell ref="K22:K23"/>
    <mergeCell ref="AM18:AM19"/>
    <mergeCell ref="L22:L23"/>
    <mergeCell ref="AL13:AL14"/>
    <mergeCell ref="G18:G19"/>
    <mergeCell ref="G15:G17"/>
    <mergeCell ref="J15:J17"/>
    <mergeCell ref="K15:K17"/>
    <mergeCell ref="B18:B19"/>
    <mergeCell ref="C18:C19"/>
    <mergeCell ref="D18:D19"/>
    <mergeCell ref="AK15:AK17"/>
    <mergeCell ref="AK18:AK19"/>
    <mergeCell ref="AK22:AK23"/>
    <mergeCell ref="AR18:AR19"/>
    <mergeCell ref="J18:J19"/>
    <mergeCell ref="K18:K19"/>
    <mergeCell ref="L18:L19"/>
    <mergeCell ref="AL18:AL19"/>
    <mergeCell ref="AO18:AO19"/>
    <mergeCell ref="AQ18:AQ19"/>
    <mergeCell ref="AP18:AP19"/>
    <mergeCell ref="AN18:AN19"/>
    <mergeCell ref="AR22:AR23"/>
    <mergeCell ref="AL22:AL23"/>
    <mergeCell ref="AN22:AN23"/>
    <mergeCell ref="AO22:AO23"/>
    <mergeCell ref="AM22:AM23"/>
    <mergeCell ref="AP22:AP23"/>
    <mergeCell ref="AQ22:AQ23"/>
    <mergeCell ref="AR15:AR17"/>
  </mergeCells>
  <conditionalFormatting sqref="N15:N24">
    <cfRule type="cellIs" dxfId="870" priority="6" operator="equal">
      <formula>"MUY ALTA"</formula>
    </cfRule>
    <cfRule type="cellIs" dxfId="869" priority="7" operator="equal">
      <formula>"ALTA"</formula>
    </cfRule>
    <cfRule type="cellIs" dxfId="868" priority="8" operator="equal">
      <formula>"MEDIA"</formula>
    </cfRule>
    <cfRule type="cellIs" dxfId="867" priority="9" operator="equal">
      <formula>"BAJA"</formula>
    </cfRule>
    <cfRule type="cellIs" dxfId="866" priority="10" operator="equal">
      <formula>"MUY BAJA"</formula>
    </cfRule>
  </conditionalFormatting>
  <conditionalFormatting sqref="Q15:Q24">
    <cfRule type="containsText" dxfId="865" priority="256" operator="containsText" text="❌">
      <formula>NOT(ISERROR(SEARCH(("❌"),(Q15))))</formula>
    </cfRule>
  </conditionalFormatting>
  <conditionalFormatting sqref="R15:R24">
    <cfRule type="cellIs" dxfId="864" priority="241" operator="equal">
      <formula>"MAYOR"</formula>
    </cfRule>
    <cfRule type="cellIs" dxfId="863" priority="240" operator="equal">
      <formula>"CATASTROFICO"</formula>
    </cfRule>
    <cfRule type="cellIs" dxfId="862" priority="242" operator="equal">
      <formula>"MDOERADO"</formula>
    </cfRule>
    <cfRule type="cellIs" dxfId="861" priority="243" operator="equal">
      <formula>"MENOR"</formula>
    </cfRule>
    <cfRule type="cellIs" dxfId="860" priority="244" operator="equal">
      <formula>"LEVE"</formula>
    </cfRule>
  </conditionalFormatting>
  <conditionalFormatting sqref="T15:T24">
    <cfRule type="cellIs" dxfId="859" priority="245" operator="equal">
      <formula>"Extremo"</formula>
    </cfRule>
    <cfRule type="cellIs" dxfId="858" priority="246" operator="equal">
      <formula>"Alto"</formula>
    </cfRule>
    <cfRule type="cellIs" dxfId="857" priority="247" operator="equal">
      <formula>"Moderado"</formula>
    </cfRule>
    <cfRule type="cellIs" dxfId="856" priority="248" operator="equal">
      <formula>"Bajo"</formula>
    </cfRule>
  </conditionalFormatting>
  <conditionalFormatting sqref="AF15:AF24">
    <cfRule type="cellIs" dxfId="855" priority="218" operator="equal">
      <formula>"Media"</formula>
    </cfRule>
    <cfRule type="cellIs" dxfId="854" priority="220" operator="equal">
      <formula>"Muy Baja"</formula>
    </cfRule>
    <cfRule type="cellIs" dxfId="853" priority="219" operator="equal">
      <formula>"Baja"</formula>
    </cfRule>
    <cfRule type="cellIs" dxfId="852" priority="216" operator="equal">
      <formula>"Muy Alta"</formula>
    </cfRule>
    <cfRule type="cellIs" dxfId="851" priority="217" operator="equal">
      <formula>"Alta"</formula>
    </cfRule>
  </conditionalFormatting>
  <conditionalFormatting sqref="AH15:AH24">
    <cfRule type="cellIs" dxfId="850" priority="5" operator="equal">
      <formula>"Leve"</formula>
    </cfRule>
    <cfRule type="cellIs" dxfId="849" priority="1" operator="equal">
      <formula>"Catastrófico"</formula>
    </cfRule>
    <cfRule type="cellIs" dxfId="848" priority="2" operator="equal">
      <formula>"Mayor"</formula>
    </cfRule>
    <cfRule type="cellIs" dxfId="847" priority="3" operator="equal">
      <formula>"Moderado"</formula>
    </cfRule>
    <cfRule type="cellIs" dxfId="846" priority="4" operator="equal">
      <formula>"Menor"</formula>
    </cfRule>
  </conditionalFormatting>
  <conditionalFormatting sqref="AJ15:AK15 AJ16:AJ17 AJ18:AK18 AJ19 AJ20:AK22 AJ23 AJ24:AK24">
    <cfRule type="cellIs" dxfId="845" priority="24" operator="equal">
      <formula>"Alto"</formula>
    </cfRule>
    <cfRule type="cellIs" dxfId="844" priority="23" operator="equal">
      <formula>"Extremo"</formula>
    </cfRule>
    <cfRule type="cellIs" dxfId="843" priority="22" operator="equal">
      <formula>"Bajo"</formula>
    </cfRule>
    <cfRule type="cellIs" dxfId="842" priority="21" operator="equal">
      <formula>"Moderado"</formula>
    </cfRule>
  </conditionalFormatting>
  <conditionalFormatting sqref="AQ15 AQ18 AQ20:AQ22 AQ24">
    <cfRule type="cellIs" dxfId="841" priority="277" operator="equal">
      <formula>"Completo"</formula>
    </cfRule>
    <cfRule type="cellIs" dxfId="840" priority="279" operator="equal">
      <formula>"No iniciado"</formula>
    </cfRule>
    <cfRule type="cellIs" dxfId="839" priority="280" operator="equal">
      <formula>"Atrasado"</formula>
    </cfRule>
  </conditionalFormatting>
  <dataValidations count="1">
    <dataValidation allowBlank="1" showInputMessage="1" showErrorMessage="1" prompt="Recuerde que las acciones se generan bajo la medida de mitigar el riesgo" sqref="AM20:AM22 AM24" xr:uid="{00000000-0002-0000-0C00-000000000000}"/>
  </dataValidations>
  <printOptions horizontalCentered="1" verticalCentered="1"/>
  <pageMargins left="0.70866141732283472" right="0.70866141732283472" top="0.74803149606299213" bottom="0.74803149606299213" header="0.31496062992125984" footer="0.31496062992125984"/>
  <pageSetup scale="40" orientation="landscape" r:id="rId1"/>
  <colBreaks count="1" manualBreakCount="1">
    <brk id="47"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278" operator="containsText" id="{D73C35B2-BFC3-4AD2-889B-3D9C29A656B1}">
            <xm:f>NOT(ISERROR(SEARCH("En desarrollo",AQ15)))</xm:f>
            <xm:f>"En desarrollo"</xm:f>
            <x14:dxf>
              <fill>
                <patternFill>
                  <bgColor rgb="FFFFFF00"/>
                </patternFill>
              </fill>
            </x14:dxf>
          </x14:cfRule>
          <xm:sqref>AQ15 AQ18 AQ20:AQ22 AQ24</xm:sqref>
        </x14:conditionalFormatting>
      </x14:conditionalFormattings>
    </ext>
    <ext xmlns:x14="http://schemas.microsoft.com/office/spreadsheetml/2009/9/main" uri="{CCE6A557-97BC-4b89-ADB6-D9C93CAAB3DF}">
      <x14:dataValidations xmlns:xm="http://schemas.microsoft.com/office/excel/2006/main" count="14">
        <x14:dataValidation type="list" allowBlank="1" showInputMessage="1" showErrorMessage="1" xr:uid="{00000000-0002-0000-0C00-000001000000}">
          <x14:formula1>
            <xm:f>'Tabla probabilidad'!$D$39:$D$48</xm:f>
          </x14:formula1>
          <xm:sqref>K15 K18 K20:K22 K24</xm:sqref>
        </x14:dataValidation>
        <x14:dataValidation type="list" allowBlank="1" showInputMessage="1" showErrorMessage="1" xr:uid="{00000000-0002-0000-0C00-000002000000}">
          <x14:formula1>
            <xm:f>'Tabla probabilidad'!$C$39:$C$42</xm:f>
          </x14:formula1>
          <xm:sqref>J15:J17</xm:sqref>
        </x14:dataValidation>
        <x14:dataValidation type="list" allowBlank="1" showInputMessage="1" showErrorMessage="1" xr:uid="{00000000-0002-0000-0C00-000003000000}">
          <x14:formula1>
            <xm:f>'Tabla Valoración controles'!$D$13:$D$14</xm:f>
          </x14:formula1>
          <xm:sqref>AC15:AC24</xm:sqref>
        </x14:dataValidation>
        <x14:dataValidation type="list" allowBlank="1" showInputMessage="1" showErrorMessage="1" xr:uid="{00000000-0002-0000-0C00-000004000000}">
          <x14:formula1>
            <xm:f>'Tabla Valoración controles'!$D$11:$D$12</xm:f>
          </x14:formula1>
          <xm:sqref>AB15:AB24</xm:sqref>
        </x14:dataValidation>
        <x14:dataValidation type="list" allowBlank="1" showInputMessage="1" showErrorMessage="1" xr:uid="{00000000-0002-0000-0C00-000005000000}">
          <x14:formula1>
            <xm:f>'Tabla Valoración controles'!$D$9:$D$10</xm:f>
          </x14:formula1>
          <xm:sqref>AA15:AA24</xm:sqref>
        </x14:dataValidation>
        <x14:dataValidation type="list" allowBlank="1" showInputMessage="1" showErrorMessage="1" xr:uid="{00000000-0002-0000-0C00-000006000000}">
          <x14:formula1>
            <xm:f>'Tabla Valoración controles'!$D$7:$D$8</xm:f>
          </x14:formula1>
          <xm:sqref>Y15:Y24</xm:sqref>
        </x14:dataValidation>
        <x14:dataValidation type="list" allowBlank="1" showInputMessage="1" showErrorMessage="1" xr:uid="{00000000-0002-0000-0C00-000007000000}">
          <x14:formula1>
            <xm:f>'Tabla Valoración controles'!$D$4:$D$6</xm:f>
          </x14:formula1>
          <xm:sqref>X15:X24</xm:sqref>
        </x14:dataValidation>
        <x14:dataValidation type="list" allowBlank="1" showInputMessage="1" showErrorMessage="1" xr:uid="{00000000-0002-0000-0C00-000008000000}">
          <x14:formula1>
            <xm:f>'Tratamiento del riesgo'!$J$5:$J$8</xm:f>
          </x14:formula1>
          <xm:sqref>AQ15 AQ18 AQ20:AQ22 AQ24</xm:sqref>
        </x14:dataValidation>
        <x14:dataValidation type="list" allowBlank="1" showInputMessage="1" showErrorMessage="1" xr:uid="{00000000-0002-0000-0C00-000009000000}">
          <x14:formula1>
            <xm:f>'Tratamiento del riesgo'!$C$5:$C$8</xm:f>
          </x14:formula1>
          <xm:sqref>AL15 AL18 AL20:AL22 AL24</xm:sqref>
        </x14:dataValidation>
        <x14:dataValidation type="list" allowBlank="1" showInputMessage="1" showErrorMessage="1" xr:uid="{00000000-0002-0000-0C00-00000A000000}">
          <x14:formula1>
            <xm:f>'Tabla probabilidad'!$G$39:$G$60</xm:f>
          </x14:formula1>
          <xm:sqref>L15 L18 L20:L22 L24</xm:sqref>
        </x14:dataValidation>
        <x14:dataValidation type="list" allowBlank="1" showInputMessage="1" showErrorMessage="1" xr:uid="{00000000-0002-0000-0C00-00000B000000}">
          <x14:formula1>
            <xm:f>'C:\Users\Alejandra\Desktop\Nueva carpeta\RIESGOS HDPUV\[MATRIZ DE RIESGOS HOSP 2022 v2.xlsx]Objetivos y Alcances '!#REF!</xm:f>
          </x14:formula1>
          <xm:sqref>D9</xm:sqref>
        </x14:dataValidation>
        <x14:dataValidation type="list" allowBlank="1" showInputMessage="1" showErrorMessage="1" xr:uid="{00000000-0002-0000-0C00-00000C000000}">
          <x14:formula1>
            <xm:f>'Tabla Impacto'!$F$4:$F$18</xm:f>
          </x14:formula1>
          <xm:sqref>P15:P24</xm:sqref>
        </x14:dataValidation>
        <x14:dataValidation type="list" allowBlank="1" showInputMessage="1" showErrorMessage="1" xr:uid="{00000000-0002-0000-0C00-00000D000000}">
          <x14:formula1>
            <xm:f>'Tabla probabilidad'!$C$51:$C$57</xm:f>
          </x14:formula1>
          <xm:sqref>F18 F15 F20:F22 F24</xm:sqref>
        </x14:dataValidation>
        <x14:dataValidation type="list" allowBlank="1" showInputMessage="1" showErrorMessage="1" xr:uid="{00000000-0002-0000-0C00-00000E000000}">
          <x14:formula1>
            <xm:f>'Tabla probabilidad'!$C$39:$C$45</xm:f>
          </x14:formula1>
          <xm:sqref>J18 J20:J22 J24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workbookViewId="0">
      <selection activeCell="C17" sqref="C17"/>
    </sheetView>
  </sheetViews>
  <sheetFormatPr baseColWidth="10" defaultColWidth="12.625" defaultRowHeight="15" customHeight="1" x14ac:dyDescent="0.2"/>
  <cols>
    <col min="1" max="2" width="12.5" customWidth="1"/>
    <col min="3" max="3" width="14.875" customWidth="1"/>
    <col min="4" max="4" width="12.5" customWidth="1"/>
    <col min="5" max="5" width="40.25" customWidth="1"/>
    <col min="6" max="26" width="12.5" customWidth="1"/>
  </cols>
  <sheetData>
    <row r="1" spans="1:26" ht="24" customHeight="1" x14ac:dyDescent="0.2">
      <c r="A1" s="52"/>
      <c r="B1" s="2110" t="s">
        <v>58</v>
      </c>
      <c r="C1" s="2111"/>
      <c r="D1" s="2111"/>
      <c r="E1" s="2111"/>
      <c r="F1" s="2112"/>
      <c r="G1" s="52"/>
      <c r="H1" s="52"/>
      <c r="I1" s="52"/>
      <c r="J1" s="52"/>
      <c r="K1" s="52"/>
      <c r="L1" s="52"/>
      <c r="M1" s="52"/>
      <c r="N1" s="52"/>
      <c r="O1" s="52"/>
      <c r="P1" s="52"/>
      <c r="Q1" s="52"/>
      <c r="R1" s="52"/>
      <c r="S1" s="52"/>
      <c r="T1" s="52"/>
      <c r="U1" s="52"/>
      <c r="V1" s="52"/>
      <c r="W1" s="52"/>
      <c r="X1" s="52"/>
      <c r="Y1" s="52"/>
      <c r="Z1" s="52"/>
    </row>
    <row r="2" spans="1:26" ht="12.75" customHeight="1" x14ac:dyDescent="0.25">
      <c r="A2" s="52"/>
      <c r="B2" s="53"/>
      <c r="C2" s="53"/>
      <c r="D2" s="53"/>
      <c r="E2" s="53"/>
      <c r="F2" s="53"/>
      <c r="G2" s="52"/>
      <c r="H2" s="52"/>
      <c r="I2" s="52"/>
      <c r="J2" s="52"/>
      <c r="K2" s="52"/>
      <c r="L2" s="52"/>
      <c r="M2" s="52"/>
      <c r="N2" s="52"/>
      <c r="O2" s="52"/>
      <c r="P2" s="52"/>
      <c r="Q2" s="52"/>
      <c r="R2" s="52"/>
      <c r="S2" s="52"/>
      <c r="T2" s="52"/>
      <c r="U2" s="52"/>
      <c r="V2" s="52"/>
      <c r="W2" s="52"/>
      <c r="X2" s="52"/>
      <c r="Y2" s="52"/>
      <c r="Z2" s="52"/>
    </row>
    <row r="3" spans="1:26" ht="12.75" customHeight="1" x14ac:dyDescent="0.2">
      <c r="A3" s="52"/>
      <c r="B3" s="2113" t="s">
        <v>59</v>
      </c>
      <c r="C3" s="2111"/>
      <c r="D3" s="2114"/>
      <c r="E3" s="98" t="s">
        <v>60</v>
      </c>
      <c r="F3" s="99" t="s">
        <v>61</v>
      </c>
      <c r="G3" s="52"/>
      <c r="H3" s="52"/>
      <c r="I3" s="52"/>
      <c r="J3" s="52"/>
      <c r="K3" s="52"/>
      <c r="L3" s="52"/>
      <c r="M3" s="52"/>
      <c r="N3" s="52"/>
      <c r="O3" s="52"/>
      <c r="P3" s="52"/>
      <c r="Q3" s="52"/>
      <c r="R3" s="52"/>
      <c r="S3" s="52"/>
      <c r="T3" s="52"/>
      <c r="U3" s="52"/>
      <c r="V3" s="52"/>
      <c r="W3" s="52"/>
      <c r="X3" s="52"/>
      <c r="Y3" s="52"/>
      <c r="Z3" s="52"/>
    </row>
    <row r="4" spans="1:26" ht="12.75" customHeight="1" x14ac:dyDescent="0.2">
      <c r="A4" s="52"/>
      <c r="B4" s="2115" t="s">
        <v>62</v>
      </c>
      <c r="C4" s="2118" t="s">
        <v>2</v>
      </c>
      <c r="D4" s="54" t="s">
        <v>63</v>
      </c>
      <c r="E4" s="55" t="s">
        <v>64</v>
      </c>
      <c r="F4" s="56">
        <v>0.25</v>
      </c>
      <c r="G4" s="52"/>
      <c r="H4" s="52"/>
      <c r="I4" s="52"/>
      <c r="J4" s="52"/>
      <c r="K4" s="52"/>
      <c r="L4" s="52"/>
      <c r="M4" s="52"/>
      <c r="N4" s="52"/>
      <c r="O4" s="52"/>
      <c r="P4" s="52"/>
      <c r="Q4" s="52"/>
      <c r="R4" s="52"/>
      <c r="S4" s="52"/>
      <c r="T4" s="52"/>
      <c r="U4" s="52"/>
      <c r="V4" s="52"/>
      <c r="W4" s="52"/>
      <c r="X4" s="52"/>
      <c r="Y4" s="52"/>
      <c r="Z4" s="52"/>
    </row>
    <row r="5" spans="1:26" ht="12.75" customHeight="1" x14ac:dyDescent="0.2">
      <c r="A5" s="52"/>
      <c r="B5" s="2116"/>
      <c r="C5" s="2119"/>
      <c r="D5" s="57" t="s">
        <v>65</v>
      </c>
      <c r="E5" s="58" t="s">
        <v>66</v>
      </c>
      <c r="F5" s="59">
        <v>0.15</v>
      </c>
      <c r="G5" s="52"/>
      <c r="H5" s="52"/>
      <c r="I5" s="52"/>
      <c r="J5" s="52"/>
      <c r="K5" s="52"/>
      <c r="L5" s="52"/>
      <c r="M5" s="52"/>
      <c r="N5" s="52"/>
      <c r="O5" s="52"/>
      <c r="P5" s="52"/>
      <c r="Q5" s="52"/>
      <c r="R5" s="52"/>
      <c r="S5" s="52"/>
      <c r="T5" s="52"/>
      <c r="U5" s="52"/>
      <c r="V5" s="52"/>
      <c r="W5" s="52"/>
      <c r="X5" s="52"/>
      <c r="Y5" s="52"/>
      <c r="Z5" s="52"/>
    </row>
    <row r="6" spans="1:26" ht="12.75" customHeight="1" x14ac:dyDescent="0.2">
      <c r="A6" s="52"/>
      <c r="B6" s="2116"/>
      <c r="C6" s="2108"/>
      <c r="D6" s="57" t="s">
        <v>67</v>
      </c>
      <c r="E6" s="58" t="s">
        <v>68</v>
      </c>
      <c r="F6" s="59">
        <v>0.1</v>
      </c>
      <c r="G6" s="52"/>
      <c r="H6" s="52"/>
      <c r="I6" s="52"/>
      <c r="J6" s="52"/>
      <c r="K6" s="52"/>
      <c r="L6" s="52"/>
      <c r="M6" s="52"/>
      <c r="N6" s="52"/>
      <c r="O6" s="52"/>
      <c r="P6" s="52"/>
      <c r="Q6" s="52"/>
      <c r="R6" s="52"/>
      <c r="S6" s="52"/>
      <c r="T6" s="52"/>
      <c r="U6" s="52"/>
      <c r="V6" s="52"/>
      <c r="W6" s="52"/>
      <c r="X6" s="52"/>
      <c r="Y6" s="52"/>
      <c r="Z6" s="52"/>
    </row>
    <row r="7" spans="1:26" ht="12.75" customHeight="1" x14ac:dyDescent="0.2">
      <c r="A7" s="52"/>
      <c r="B7" s="2116"/>
      <c r="C7" s="2107" t="s">
        <v>3</v>
      </c>
      <c r="D7" s="57" t="s">
        <v>69</v>
      </c>
      <c r="E7" s="58" t="s">
        <v>70</v>
      </c>
      <c r="F7" s="59">
        <v>0.25</v>
      </c>
      <c r="G7" s="52"/>
      <c r="H7" s="52"/>
      <c r="I7" s="52"/>
      <c r="J7" s="52"/>
      <c r="K7" s="52"/>
      <c r="L7" s="52"/>
      <c r="M7" s="52"/>
      <c r="N7" s="52"/>
      <c r="O7" s="52"/>
      <c r="P7" s="52"/>
      <c r="Q7" s="52"/>
      <c r="R7" s="52"/>
      <c r="S7" s="52"/>
      <c r="T7" s="52"/>
      <c r="U7" s="52"/>
      <c r="V7" s="52"/>
      <c r="W7" s="52"/>
      <c r="X7" s="52"/>
      <c r="Y7" s="52"/>
      <c r="Z7" s="52"/>
    </row>
    <row r="8" spans="1:26" ht="12.75" customHeight="1" x14ac:dyDescent="0.2">
      <c r="A8" s="52"/>
      <c r="B8" s="2117"/>
      <c r="C8" s="2108"/>
      <c r="D8" s="57" t="s">
        <v>71</v>
      </c>
      <c r="E8" s="58" t="s">
        <v>72</v>
      </c>
      <c r="F8" s="59">
        <v>0.15</v>
      </c>
      <c r="G8" s="52"/>
      <c r="H8" s="52"/>
      <c r="I8" s="52"/>
      <c r="J8" s="52"/>
      <c r="K8" s="52"/>
      <c r="L8" s="52"/>
      <c r="M8" s="52"/>
      <c r="N8" s="52"/>
      <c r="O8" s="52"/>
      <c r="P8" s="52"/>
      <c r="Q8" s="52"/>
      <c r="R8" s="52"/>
      <c r="S8" s="52"/>
      <c r="T8" s="52"/>
      <c r="U8" s="52"/>
      <c r="V8" s="52"/>
      <c r="W8" s="52"/>
      <c r="X8" s="52"/>
      <c r="Y8" s="52"/>
      <c r="Z8" s="52"/>
    </row>
    <row r="9" spans="1:26" ht="12.75" customHeight="1" x14ac:dyDescent="0.2">
      <c r="A9" s="52"/>
      <c r="B9" s="2120" t="s">
        <v>73</v>
      </c>
      <c r="C9" s="2107" t="s">
        <v>5</v>
      </c>
      <c r="D9" s="57" t="s">
        <v>74</v>
      </c>
      <c r="E9" s="58" t="s">
        <v>75</v>
      </c>
      <c r="F9" s="60" t="s">
        <v>76</v>
      </c>
      <c r="G9" s="52"/>
      <c r="H9" s="52"/>
      <c r="I9" s="52"/>
      <c r="J9" s="52"/>
      <c r="K9" s="52"/>
      <c r="L9" s="52"/>
      <c r="M9" s="52"/>
      <c r="N9" s="52"/>
      <c r="O9" s="52"/>
      <c r="P9" s="52"/>
      <c r="Q9" s="52"/>
      <c r="R9" s="52"/>
      <c r="S9" s="52"/>
      <c r="T9" s="52"/>
      <c r="U9" s="52"/>
      <c r="V9" s="52"/>
      <c r="W9" s="52"/>
      <c r="X9" s="52"/>
      <c r="Y9" s="52"/>
      <c r="Z9" s="52"/>
    </row>
    <row r="10" spans="1:26" ht="12.75" customHeight="1" x14ac:dyDescent="0.2">
      <c r="A10" s="52"/>
      <c r="B10" s="2116"/>
      <c r="C10" s="2108"/>
      <c r="D10" s="57" t="s">
        <v>77</v>
      </c>
      <c r="E10" s="58" t="s">
        <v>78</v>
      </c>
      <c r="F10" s="60" t="s">
        <v>76</v>
      </c>
      <c r="G10" s="52"/>
      <c r="H10" s="52"/>
      <c r="I10" s="52"/>
      <c r="J10" s="52"/>
      <c r="K10" s="52"/>
      <c r="L10" s="52"/>
      <c r="M10" s="52"/>
      <c r="N10" s="52"/>
      <c r="O10" s="52"/>
      <c r="P10" s="52"/>
      <c r="Q10" s="52"/>
      <c r="R10" s="52"/>
      <c r="S10" s="52"/>
      <c r="T10" s="52"/>
      <c r="U10" s="52"/>
      <c r="V10" s="52"/>
      <c r="W10" s="52"/>
      <c r="X10" s="52"/>
      <c r="Y10" s="52"/>
      <c r="Z10" s="52"/>
    </row>
    <row r="11" spans="1:26" ht="12.75" customHeight="1" x14ac:dyDescent="0.2">
      <c r="A11" s="52"/>
      <c r="B11" s="2116"/>
      <c r="C11" s="2107" t="s">
        <v>6</v>
      </c>
      <c r="D11" s="57" t="s">
        <v>79</v>
      </c>
      <c r="E11" s="58" t="s">
        <v>80</v>
      </c>
      <c r="F11" s="60" t="s">
        <v>76</v>
      </c>
      <c r="G11" s="52"/>
      <c r="H11" s="52"/>
      <c r="I11" s="52"/>
      <c r="J11" s="52"/>
      <c r="K11" s="52"/>
      <c r="L11" s="52"/>
      <c r="M11" s="52"/>
      <c r="N11" s="52"/>
      <c r="O11" s="52"/>
      <c r="P11" s="52"/>
      <c r="Q11" s="52"/>
      <c r="R11" s="52"/>
      <c r="S11" s="52"/>
      <c r="T11" s="52"/>
      <c r="U11" s="52"/>
      <c r="V11" s="52"/>
      <c r="W11" s="52"/>
      <c r="X11" s="52"/>
      <c r="Y11" s="52"/>
      <c r="Z11" s="52"/>
    </row>
    <row r="12" spans="1:26" ht="12.75" customHeight="1" x14ac:dyDescent="0.2">
      <c r="A12" s="52"/>
      <c r="B12" s="2116"/>
      <c r="C12" s="2108"/>
      <c r="D12" s="57" t="s">
        <v>81</v>
      </c>
      <c r="E12" s="58" t="s">
        <v>82</v>
      </c>
      <c r="F12" s="60" t="s">
        <v>76</v>
      </c>
      <c r="G12" s="52"/>
      <c r="H12" s="52"/>
      <c r="I12" s="52"/>
      <c r="J12" s="52"/>
      <c r="K12" s="52"/>
      <c r="L12" s="52"/>
      <c r="M12" s="52"/>
      <c r="N12" s="52"/>
      <c r="O12" s="52"/>
      <c r="P12" s="52"/>
      <c r="Q12" s="52"/>
      <c r="R12" s="52"/>
      <c r="S12" s="52"/>
      <c r="T12" s="52"/>
      <c r="U12" s="52"/>
      <c r="V12" s="52"/>
      <c r="W12" s="52"/>
      <c r="X12" s="52"/>
      <c r="Y12" s="52"/>
      <c r="Z12" s="52"/>
    </row>
    <row r="13" spans="1:26" ht="12.75" customHeight="1" x14ac:dyDescent="0.2">
      <c r="A13" s="52"/>
      <c r="B13" s="2116"/>
      <c r="C13" s="2107" t="s">
        <v>7</v>
      </c>
      <c r="D13" s="57" t="s">
        <v>83</v>
      </c>
      <c r="E13" s="58" t="s">
        <v>84</v>
      </c>
      <c r="F13" s="60" t="s">
        <v>76</v>
      </c>
      <c r="G13" s="52"/>
      <c r="H13" s="52"/>
      <c r="I13" s="52"/>
      <c r="J13" s="52"/>
      <c r="K13" s="52"/>
      <c r="L13" s="52"/>
      <c r="M13" s="52"/>
      <c r="N13" s="52"/>
      <c r="O13" s="52"/>
      <c r="P13" s="52"/>
      <c r="Q13" s="52"/>
      <c r="R13" s="52"/>
      <c r="S13" s="52"/>
      <c r="T13" s="52"/>
      <c r="U13" s="52"/>
      <c r="V13" s="52"/>
      <c r="W13" s="52"/>
      <c r="X13" s="52"/>
      <c r="Y13" s="52"/>
      <c r="Z13" s="52"/>
    </row>
    <row r="14" spans="1:26" ht="12.75" customHeight="1" x14ac:dyDescent="0.2">
      <c r="A14" s="52"/>
      <c r="B14" s="2121"/>
      <c r="C14" s="2109"/>
      <c r="D14" s="61" t="s">
        <v>85</v>
      </c>
      <c r="E14" s="62" t="s">
        <v>86</v>
      </c>
      <c r="F14" s="63" t="s">
        <v>76</v>
      </c>
      <c r="G14" s="52"/>
      <c r="H14" s="52"/>
      <c r="I14" s="52"/>
      <c r="J14" s="52"/>
      <c r="K14" s="52"/>
      <c r="L14" s="52"/>
      <c r="M14" s="52"/>
      <c r="N14" s="52"/>
      <c r="O14" s="52"/>
      <c r="P14" s="52"/>
      <c r="Q14" s="52"/>
      <c r="R14" s="52"/>
      <c r="S14" s="52"/>
      <c r="T14" s="52"/>
      <c r="U14" s="52"/>
      <c r="V14" s="52"/>
      <c r="W14" s="52"/>
      <c r="X14" s="52"/>
      <c r="Y14" s="52"/>
      <c r="Z14" s="52"/>
    </row>
    <row r="15" spans="1:26" ht="49.5" customHeight="1" x14ac:dyDescent="0.2">
      <c r="A15" s="52"/>
      <c r="B15" s="2104"/>
      <c r="C15" s="2105"/>
      <c r="D15" s="2105"/>
      <c r="E15" s="2105"/>
      <c r="F15" s="2106"/>
      <c r="G15" s="52"/>
      <c r="H15" s="52"/>
      <c r="I15" s="52"/>
      <c r="J15" s="52"/>
      <c r="K15" s="52"/>
      <c r="L15" s="52"/>
      <c r="M15" s="52"/>
      <c r="N15" s="52"/>
      <c r="O15" s="52"/>
      <c r="P15" s="52"/>
      <c r="Q15" s="52"/>
      <c r="R15" s="52"/>
      <c r="S15" s="52"/>
      <c r="T15" s="52"/>
      <c r="U15" s="52"/>
      <c r="V15" s="52"/>
      <c r="W15" s="52"/>
      <c r="X15" s="52"/>
      <c r="Y15" s="52"/>
      <c r="Z15" s="52"/>
    </row>
    <row r="16" spans="1:26" ht="27" customHeight="1" x14ac:dyDescent="0.25">
      <c r="A16" s="52"/>
      <c r="B16" s="64"/>
      <c r="C16" s="52"/>
      <c r="D16" s="52"/>
      <c r="E16" s="52"/>
      <c r="F16" s="52"/>
      <c r="G16" s="52"/>
      <c r="H16" s="52"/>
      <c r="I16" s="52"/>
      <c r="J16" s="52"/>
      <c r="K16" s="52"/>
      <c r="L16" s="52"/>
      <c r="M16" s="52"/>
      <c r="N16" s="52"/>
      <c r="O16" s="52"/>
      <c r="P16" s="52"/>
      <c r="Q16" s="52"/>
      <c r="R16" s="52"/>
      <c r="S16" s="52"/>
      <c r="T16" s="52"/>
      <c r="U16" s="52"/>
      <c r="V16" s="52"/>
      <c r="W16" s="52"/>
      <c r="X16" s="52"/>
      <c r="Y16" s="52"/>
      <c r="Z16" s="52"/>
    </row>
    <row r="17" spans="1:26" ht="12.75" customHeight="1" x14ac:dyDescent="0.2">
      <c r="A17" s="52"/>
      <c r="B17" s="52"/>
      <c r="C17" s="52" t="s">
        <v>303</v>
      </c>
      <c r="D17" s="52"/>
      <c r="E17" s="52"/>
      <c r="F17" s="52"/>
      <c r="G17" s="52"/>
      <c r="H17" s="52"/>
      <c r="I17" s="52"/>
      <c r="J17" s="52"/>
      <c r="K17" s="52"/>
      <c r="L17" s="52"/>
      <c r="M17" s="52"/>
      <c r="N17" s="52"/>
      <c r="O17" s="52"/>
      <c r="P17" s="52"/>
      <c r="Q17" s="52"/>
      <c r="R17" s="52"/>
      <c r="S17" s="52"/>
      <c r="T17" s="52"/>
      <c r="U17" s="52"/>
      <c r="V17" s="52"/>
      <c r="W17" s="52"/>
      <c r="X17" s="52"/>
      <c r="Y17" s="52"/>
      <c r="Z17" s="52"/>
    </row>
    <row r="18" spans="1:26" ht="12.75" customHeight="1" x14ac:dyDescent="0.2">
      <c r="A18" s="52"/>
      <c r="B18" s="52"/>
      <c r="C18" s="52"/>
      <c r="D18" s="52"/>
      <c r="E18" s="52"/>
      <c r="F18" s="52"/>
      <c r="G18" s="52"/>
      <c r="H18" s="52"/>
      <c r="I18" s="52"/>
      <c r="J18" s="52"/>
      <c r="K18" s="52"/>
      <c r="L18" s="52"/>
      <c r="M18" s="52"/>
      <c r="N18" s="52"/>
      <c r="O18" s="52"/>
      <c r="P18" s="52"/>
      <c r="Q18" s="52"/>
      <c r="R18" s="52"/>
      <c r="S18" s="52"/>
      <c r="T18" s="52"/>
      <c r="U18" s="52"/>
      <c r="V18" s="52"/>
      <c r="W18" s="52"/>
      <c r="X18" s="52"/>
      <c r="Y18" s="52"/>
      <c r="Z18" s="52"/>
    </row>
    <row r="19" spans="1:26" ht="12.75" customHeight="1" x14ac:dyDescent="0.2">
      <c r="A19" s="52"/>
      <c r="B19" s="52"/>
      <c r="C19" s="52"/>
      <c r="D19" s="52"/>
      <c r="E19" s="52"/>
      <c r="F19" s="52"/>
      <c r="G19" s="52"/>
      <c r="H19" s="52"/>
      <c r="I19" s="52"/>
      <c r="J19" s="52"/>
      <c r="K19" s="52"/>
      <c r="L19" s="52"/>
      <c r="M19" s="52"/>
      <c r="N19" s="52"/>
      <c r="O19" s="52"/>
      <c r="P19" s="52"/>
      <c r="Q19" s="52"/>
      <c r="R19" s="52"/>
      <c r="S19" s="52"/>
      <c r="T19" s="52"/>
      <c r="U19" s="52"/>
      <c r="V19" s="52"/>
      <c r="W19" s="52"/>
      <c r="X19" s="52"/>
      <c r="Y19" s="52"/>
      <c r="Z19" s="52"/>
    </row>
    <row r="20" spans="1:26" ht="12.75" customHeight="1" x14ac:dyDescent="0.2">
      <c r="A20" s="52"/>
      <c r="B20" s="52"/>
      <c r="C20" s="52"/>
      <c r="D20" s="52"/>
      <c r="E20" s="52"/>
      <c r="F20" s="52"/>
      <c r="G20" s="52"/>
      <c r="H20" s="52"/>
      <c r="I20" s="52"/>
      <c r="J20" s="52"/>
      <c r="K20" s="52"/>
      <c r="L20" s="52"/>
      <c r="M20" s="52"/>
      <c r="N20" s="52"/>
      <c r="O20" s="52"/>
      <c r="P20" s="52"/>
      <c r="Q20" s="52"/>
      <c r="R20" s="52"/>
      <c r="S20" s="52"/>
      <c r="T20" s="52"/>
      <c r="U20" s="52"/>
      <c r="V20" s="52"/>
      <c r="W20" s="52"/>
      <c r="X20" s="52"/>
      <c r="Y20" s="52"/>
      <c r="Z20" s="52"/>
    </row>
    <row r="21" spans="1:26" ht="12.75" customHeight="1" x14ac:dyDescent="0.2">
      <c r="A21" s="52"/>
      <c r="B21" s="52"/>
      <c r="C21" s="52"/>
      <c r="D21" s="52"/>
      <c r="E21" s="52"/>
      <c r="F21" s="52"/>
      <c r="G21" s="52"/>
      <c r="H21" s="52"/>
      <c r="I21" s="52"/>
      <c r="J21" s="52"/>
      <c r="K21" s="52"/>
      <c r="L21" s="52"/>
      <c r="M21" s="52"/>
      <c r="N21" s="52"/>
      <c r="O21" s="52"/>
      <c r="P21" s="52"/>
      <c r="Q21" s="52"/>
      <c r="R21" s="52"/>
      <c r="S21" s="52"/>
      <c r="T21" s="52"/>
      <c r="U21" s="52"/>
      <c r="V21" s="52"/>
      <c r="W21" s="52"/>
      <c r="X21" s="52"/>
      <c r="Y21" s="52"/>
      <c r="Z21" s="52"/>
    </row>
    <row r="22" spans="1:26" ht="12.75" customHeight="1" x14ac:dyDescent="0.2">
      <c r="A22" s="52"/>
      <c r="B22" s="52"/>
      <c r="C22" s="52"/>
      <c r="D22" s="52"/>
      <c r="E22" s="52"/>
      <c r="F22" s="52"/>
      <c r="G22" s="52"/>
      <c r="H22" s="52"/>
      <c r="I22" s="52"/>
      <c r="J22" s="52"/>
      <c r="K22" s="52"/>
      <c r="L22" s="52"/>
      <c r="M22" s="52"/>
      <c r="N22" s="52"/>
      <c r="O22" s="52"/>
      <c r="P22" s="52"/>
      <c r="Q22" s="52"/>
      <c r="R22" s="52"/>
      <c r="S22" s="52"/>
      <c r="T22" s="52"/>
      <c r="U22" s="52"/>
      <c r="V22" s="52"/>
      <c r="W22" s="52"/>
      <c r="X22" s="52"/>
      <c r="Y22" s="52"/>
      <c r="Z22" s="52"/>
    </row>
    <row r="23" spans="1:26" ht="12.75" customHeight="1" x14ac:dyDescent="0.2">
      <c r="A23" s="52"/>
      <c r="B23" s="52"/>
      <c r="C23" s="52"/>
      <c r="D23" s="52"/>
      <c r="E23" s="52"/>
      <c r="F23" s="52"/>
      <c r="G23" s="52"/>
      <c r="H23" s="52"/>
      <c r="I23" s="52"/>
      <c r="J23" s="52"/>
      <c r="K23" s="52"/>
      <c r="L23" s="52"/>
      <c r="M23" s="52"/>
      <c r="N23" s="52"/>
      <c r="O23" s="52"/>
      <c r="P23" s="52"/>
      <c r="Q23" s="52"/>
      <c r="R23" s="52"/>
      <c r="S23" s="52"/>
      <c r="T23" s="52"/>
      <c r="U23" s="52"/>
      <c r="V23" s="52"/>
      <c r="W23" s="52"/>
      <c r="X23" s="52"/>
      <c r="Y23" s="52"/>
      <c r="Z23" s="52"/>
    </row>
    <row r="24" spans="1:26" ht="12.75" customHeight="1" x14ac:dyDescent="0.2">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2.75" customHeight="1" x14ac:dyDescent="0.2">
      <c r="A25" s="52"/>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2.75" customHeight="1" x14ac:dyDescent="0.2">
      <c r="A26" s="52"/>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2.75" customHeight="1" x14ac:dyDescent="0.2">
      <c r="A27" s="52"/>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2.75" customHeight="1" x14ac:dyDescent="0.2">
      <c r="A28" s="52"/>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2.75" customHeight="1" x14ac:dyDescent="0.2">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2.75" customHeight="1" x14ac:dyDescent="0.2">
      <c r="A30" s="52"/>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2.75" customHeight="1" x14ac:dyDescent="0.2">
      <c r="A31" s="52"/>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2.75" customHeight="1" x14ac:dyDescent="0.2">
      <c r="A32" s="52"/>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2.75" customHeight="1" x14ac:dyDescent="0.2">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2.75" customHeight="1" x14ac:dyDescent="0.2">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2.75" customHeight="1" x14ac:dyDescent="0.2">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2.75" customHeight="1" x14ac:dyDescent="0.2">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2.75" customHeight="1" x14ac:dyDescent="0.2">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2.75" customHeight="1" x14ac:dyDescent="0.2">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2.75" customHeight="1" x14ac:dyDescent="0.2">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2.75" customHeight="1" x14ac:dyDescent="0.2">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2.75" customHeight="1" x14ac:dyDescent="0.2">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2.75" customHeight="1" x14ac:dyDescent="0.2">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2.75" customHeight="1" x14ac:dyDescent="0.2">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2.75" customHeight="1" x14ac:dyDescent="0.2">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2.75" customHeight="1" x14ac:dyDescent="0.2">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2.75" customHeight="1" x14ac:dyDescent="0.2">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2.75" customHeight="1" x14ac:dyDescent="0.2">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2.75" customHeight="1" x14ac:dyDescent="0.2">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2.75" customHeight="1" x14ac:dyDescent="0.2">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2.75" customHeight="1" x14ac:dyDescent="0.2">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2.75" customHeight="1" x14ac:dyDescent="0.2">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2.75" customHeight="1" x14ac:dyDescent="0.2">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2.75" customHeight="1" x14ac:dyDescent="0.2">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2.75" customHeight="1" x14ac:dyDescent="0.2">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2.75" customHeight="1" x14ac:dyDescent="0.2">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2.75" customHeight="1" x14ac:dyDescent="0.2">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2.75" customHeight="1" x14ac:dyDescent="0.2">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2.75" customHeight="1" x14ac:dyDescent="0.2">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2.75" customHeight="1" x14ac:dyDescent="0.2">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2.75" customHeight="1" x14ac:dyDescent="0.2">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2.75" customHeight="1" x14ac:dyDescent="0.2">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2.75" customHeight="1" x14ac:dyDescent="0.2">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2.75" customHeight="1" x14ac:dyDescent="0.2">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2.75" customHeight="1" x14ac:dyDescent="0.2">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2.75" customHeight="1" x14ac:dyDescent="0.2">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2.75" customHeight="1" x14ac:dyDescent="0.2">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2.75" customHeight="1" x14ac:dyDescent="0.2">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2.75" customHeight="1" x14ac:dyDescent="0.2">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2.75" customHeight="1" x14ac:dyDescent="0.2">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2.75" customHeight="1" x14ac:dyDescent="0.2">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2.75" customHeight="1" x14ac:dyDescent="0.2">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2.75" customHeight="1" x14ac:dyDescent="0.2">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2.75" customHeight="1" x14ac:dyDescent="0.2">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2.75" customHeight="1" x14ac:dyDescent="0.2">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2.75" customHeight="1" x14ac:dyDescent="0.2">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2.75" customHeight="1" x14ac:dyDescent="0.2">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2.75" customHeight="1" x14ac:dyDescent="0.2">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2.75" customHeight="1" x14ac:dyDescent="0.2">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2.75" customHeight="1" x14ac:dyDescent="0.2">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2.75" customHeight="1" x14ac:dyDescent="0.2">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2.75" customHeight="1" x14ac:dyDescent="0.2">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2.75" customHeight="1" x14ac:dyDescent="0.2">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2.75" customHeight="1" x14ac:dyDescent="0.2">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2.75" customHeight="1" x14ac:dyDescent="0.2">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2.75" customHeight="1" x14ac:dyDescent="0.2">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2.75" customHeight="1" x14ac:dyDescent="0.2">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2.75" customHeight="1" x14ac:dyDescent="0.2">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2.75" customHeight="1" x14ac:dyDescent="0.2">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2.75" customHeight="1" x14ac:dyDescent="0.2">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2.75" customHeight="1" x14ac:dyDescent="0.2">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2.75" customHeight="1" x14ac:dyDescent="0.2">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2.75" customHeight="1" x14ac:dyDescent="0.2">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2.75" customHeight="1" x14ac:dyDescent="0.2">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2.75" customHeight="1" x14ac:dyDescent="0.2">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2.75" customHeight="1" x14ac:dyDescent="0.2">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2.75" customHeight="1" x14ac:dyDescent="0.2">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2.75" customHeight="1" x14ac:dyDescent="0.2">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2.75" customHeight="1" x14ac:dyDescent="0.2">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2.75" customHeight="1" x14ac:dyDescent="0.2">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2.75" customHeight="1" x14ac:dyDescent="0.2">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2.75" customHeight="1" x14ac:dyDescent="0.2">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2.75" customHeight="1" x14ac:dyDescent="0.2">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2.75" customHeight="1" x14ac:dyDescent="0.2">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2.75" customHeight="1" x14ac:dyDescent="0.2">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2.75" customHeight="1" x14ac:dyDescent="0.2">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2.75" customHeight="1" x14ac:dyDescent="0.2">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2.75" customHeight="1" x14ac:dyDescent="0.2">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2.75" customHeight="1" x14ac:dyDescent="0.2">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2.75" customHeight="1" x14ac:dyDescent="0.2">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2.75" customHeight="1" x14ac:dyDescent="0.2">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2.75" customHeight="1" x14ac:dyDescent="0.2">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2.75" customHeight="1" x14ac:dyDescent="0.2">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2.75" customHeight="1" x14ac:dyDescent="0.2">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2.75" customHeight="1" x14ac:dyDescent="0.2">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2.75" customHeight="1" x14ac:dyDescent="0.2">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2.75" customHeight="1" x14ac:dyDescent="0.2">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2.75" customHeight="1" x14ac:dyDescent="0.2">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2.75" customHeight="1" x14ac:dyDescent="0.2">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2.75" customHeight="1" x14ac:dyDescent="0.2">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2.75" customHeight="1" x14ac:dyDescent="0.2">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2.75" customHeight="1" x14ac:dyDescent="0.2">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2.75" customHeight="1" x14ac:dyDescent="0.2">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2.75" customHeight="1" x14ac:dyDescent="0.2">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2.75" customHeight="1" x14ac:dyDescent="0.2">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2.75" customHeight="1" x14ac:dyDescent="0.2">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2.75" customHeight="1" x14ac:dyDescent="0.2">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2.75" customHeight="1" x14ac:dyDescent="0.2">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2.75" customHeight="1" x14ac:dyDescent="0.2">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2.75" customHeight="1" x14ac:dyDescent="0.2">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2.75" customHeight="1" x14ac:dyDescent="0.2">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2.75" customHeight="1" x14ac:dyDescent="0.2">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2.75" customHeight="1" x14ac:dyDescent="0.2">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2.75" customHeight="1" x14ac:dyDescent="0.2">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2.75" customHeight="1" x14ac:dyDescent="0.2">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2.75" customHeight="1" x14ac:dyDescent="0.2">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2.75" customHeight="1" x14ac:dyDescent="0.2">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2.75" customHeight="1" x14ac:dyDescent="0.2">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2.75" customHeight="1" x14ac:dyDescent="0.2">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2.75" customHeight="1" x14ac:dyDescent="0.2">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2.75" customHeight="1" x14ac:dyDescent="0.2">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2.75" customHeight="1" x14ac:dyDescent="0.2">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2.75" customHeight="1" x14ac:dyDescent="0.2">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2.75" customHeight="1" x14ac:dyDescent="0.2">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2.75" customHeight="1" x14ac:dyDescent="0.2">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2.75" customHeight="1" x14ac:dyDescent="0.2">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2.75" customHeight="1" x14ac:dyDescent="0.2">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2.75" customHeight="1" x14ac:dyDescent="0.2">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2.75" customHeight="1" x14ac:dyDescent="0.2">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2.75" customHeight="1" x14ac:dyDescent="0.2">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2.75" customHeight="1" x14ac:dyDescent="0.2">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2.75" customHeight="1" x14ac:dyDescent="0.2">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2.75" customHeight="1" x14ac:dyDescent="0.2">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2.75" customHeight="1" x14ac:dyDescent="0.2">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2.75" customHeight="1" x14ac:dyDescent="0.2">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2.75" customHeight="1" x14ac:dyDescent="0.2">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2.75" customHeight="1" x14ac:dyDescent="0.2">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2.75" customHeight="1" x14ac:dyDescent="0.2">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2.75" customHeight="1" x14ac:dyDescent="0.2">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2.75" customHeight="1" x14ac:dyDescent="0.2">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2.75" customHeight="1" x14ac:dyDescent="0.2">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2.75" customHeight="1" x14ac:dyDescent="0.2">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2.75" customHeight="1" x14ac:dyDescent="0.2">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2.75" customHeight="1" x14ac:dyDescent="0.2">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2.75" customHeight="1" x14ac:dyDescent="0.2">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2.75" customHeight="1" x14ac:dyDescent="0.2">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2.75" customHeight="1" x14ac:dyDescent="0.2">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2.75" customHeight="1" x14ac:dyDescent="0.2">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2.75" customHeight="1" x14ac:dyDescent="0.2">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2.75" customHeight="1" x14ac:dyDescent="0.2">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2.75" customHeight="1" x14ac:dyDescent="0.2">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2.75" customHeight="1" x14ac:dyDescent="0.2">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2.75" customHeight="1" x14ac:dyDescent="0.2">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2.75" customHeight="1" x14ac:dyDescent="0.2">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2.75" customHeight="1" x14ac:dyDescent="0.2">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2.75" customHeight="1" x14ac:dyDescent="0.2">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2.75" customHeight="1" x14ac:dyDescent="0.2">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2.75" customHeight="1" x14ac:dyDescent="0.2">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2.75" customHeight="1" x14ac:dyDescent="0.2">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2.75" customHeight="1" x14ac:dyDescent="0.2">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2.75" customHeight="1" x14ac:dyDescent="0.2">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2.75" customHeight="1" x14ac:dyDescent="0.2">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2.75" customHeight="1" x14ac:dyDescent="0.2">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2.75" customHeight="1" x14ac:dyDescent="0.2">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2.75" customHeight="1" x14ac:dyDescent="0.2">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2.75" customHeight="1" x14ac:dyDescent="0.2">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2.75" customHeight="1" x14ac:dyDescent="0.2">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2.75" customHeight="1" x14ac:dyDescent="0.2">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2.75" customHeight="1" x14ac:dyDescent="0.2">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2.75" customHeight="1" x14ac:dyDescent="0.2">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2.75" customHeight="1" x14ac:dyDescent="0.2">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2.75" customHeight="1" x14ac:dyDescent="0.2">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2.75" customHeight="1" x14ac:dyDescent="0.2">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2.75" customHeight="1" x14ac:dyDescent="0.2">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2.75" customHeight="1" x14ac:dyDescent="0.2">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2.75" customHeight="1" x14ac:dyDescent="0.2">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2.75" customHeight="1" x14ac:dyDescent="0.2">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2.75" customHeight="1" x14ac:dyDescent="0.2">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2.75" customHeight="1" x14ac:dyDescent="0.2">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2.75" customHeight="1" x14ac:dyDescent="0.2">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2.75" customHeight="1" x14ac:dyDescent="0.2">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2.75" customHeight="1" x14ac:dyDescent="0.2">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2.75" customHeight="1" x14ac:dyDescent="0.2">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2.75" customHeight="1" x14ac:dyDescent="0.2">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2.75" customHeight="1" x14ac:dyDescent="0.2">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2.75" customHeight="1" x14ac:dyDescent="0.2">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2.75" customHeight="1" x14ac:dyDescent="0.2">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2.75" customHeight="1" x14ac:dyDescent="0.2">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2.75" customHeight="1" x14ac:dyDescent="0.2">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2.75" customHeight="1" x14ac:dyDescent="0.2">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2.75" customHeight="1" x14ac:dyDescent="0.2">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2.75" customHeight="1" x14ac:dyDescent="0.2">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2.75" customHeight="1" x14ac:dyDescent="0.2">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2.75" customHeight="1" x14ac:dyDescent="0.2">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2.75" customHeight="1" x14ac:dyDescent="0.2">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2.75" customHeight="1" x14ac:dyDescent="0.2">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2.75" customHeight="1" x14ac:dyDescent="0.2">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2.75" customHeight="1" x14ac:dyDescent="0.2">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2.75" customHeight="1" x14ac:dyDescent="0.2">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2.75" customHeight="1" x14ac:dyDescent="0.2">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2.75" customHeight="1" x14ac:dyDescent="0.2">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2.75" customHeight="1" x14ac:dyDescent="0.2">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row>
    <row r="222" spans="1:26" ht="12.75" customHeight="1" x14ac:dyDescent="0.2">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row>
    <row r="223" spans="1:26" ht="12.75" customHeight="1" x14ac:dyDescent="0.2">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row>
    <row r="224" spans="1:26" ht="12.75" customHeight="1" x14ac:dyDescent="0.2">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row>
    <row r="225" spans="1:26" ht="12.75" customHeight="1" x14ac:dyDescent="0.2">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row>
    <row r="226" spans="1:26" ht="12.75" customHeight="1" x14ac:dyDescent="0.2">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row>
    <row r="227" spans="1:26" ht="12.75" customHeight="1" x14ac:dyDescent="0.2">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row>
    <row r="228" spans="1:26" ht="12.75" customHeight="1" x14ac:dyDescent="0.2">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row>
    <row r="229" spans="1:26" ht="12.75" customHeight="1" x14ac:dyDescent="0.2">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row>
    <row r="230" spans="1:26" ht="12.75" customHeight="1" x14ac:dyDescent="0.2">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row>
    <row r="231" spans="1:26" ht="12.75" customHeight="1" x14ac:dyDescent="0.2">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row>
    <row r="232" spans="1:26" ht="12.75" customHeight="1" x14ac:dyDescent="0.2">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row>
    <row r="233" spans="1:26" ht="12.75" customHeight="1" x14ac:dyDescent="0.2">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row>
    <row r="234" spans="1:26" ht="12.75" customHeight="1" x14ac:dyDescent="0.2">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row>
    <row r="235" spans="1:26" ht="12.75" customHeight="1" x14ac:dyDescent="0.2">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row>
    <row r="236" spans="1:26" ht="12.75" customHeight="1" x14ac:dyDescent="0.2">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row>
    <row r="237" spans="1:26" ht="12.75" customHeight="1" x14ac:dyDescent="0.2">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row>
    <row r="238" spans="1:26" ht="12.75" customHeight="1" x14ac:dyDescent="0.2">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row>
    <row r="239" spans="1:26" ht="12.75" customHeight="1" x14ac:dyDescent="0.2">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row>
    <row r="240" spans="1:26" ht="12.75" customHeight="1" x14ac:dyDescent="0.2">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row>
    <row r="241" spans="1:26" ht="12.75" customHeight="1" x14ac:dyDescent="0.2">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row>
    <row r="242" spans="1:26" ht="12.75" customHeight="1" x14ac:dyDescent="0.2">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row>
    <row r="243" spans="1:26" ht="12.75" customHeight="1" x14ac:dyDescent="0.2">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row>
    <row r="244" spans="1:26" ht="12.75" customHeight="1" x14ac:dyDescent="0.2">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row>
    <row r="245" spans="1:26" ht="12.75" customHeight="1" x14ac:dyDescent="0.2">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row>
    <row r="246" spans="1:26" ht="12.75" customHeight="1" x14ac:dyDescent="0.2">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row>
    <row r="247" spans="1:26" ht="12.75" customHeight="1" x14ac:dyDescent="0.2">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row>
    <row r="248" spans="1:26" ht="12.75" customHeight="1" x14ac:dyDescent="0.2">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row>
    <row r="249" spans="1:26" ht="12.75" customHeight="1" x14ac:dyDescent="0.2">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row>
    <row r="250" spans="1:26" ht="12.75" customHeight="1" x14ac:dyDescent="0.2">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row>
    <row r="251" spans="1:26" ht="12.75" customHeight="1" x14ac:dyDescent="0.2">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row>
    <row r="252" spans="1:26" ht="12.75" customHeight="1" x14ac:dyDescent="0.2">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row>
    <row r="253" spans="1:26" ht="12.75" customHeight="1" x14ac:dyDescent="0.2">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row>
    <row r="254" spans="1:26" ht="12.75" customHeight="1" x14ac:dyDescent="0.2">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row>
    <row r="255" spans="1:26" ht="12.75" customHeight="1" x14ac:dyDescent="0.2">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row>
    <row r="256" spans="1:26" ht="12.75" customHeight="1" x14ac:dyDescent="0.2">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row>
    <row r="257" spans="1:26" ht="12.75" customHeight="1" x14ac:dyDescent="0.2">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row>
    <row r="258" spans="1:26" ht="12.75" customHeight="1" x14ac:dyDescent="0.2">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row>
    <row r="259" spans="1:26" ht="12.75" customHeight="1" x14ac:dyDescent="0.2">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row>
    <row r="260" spans="1:26" ht="12.75" customHeight="1" x14ac:dyDescent="0.2">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row>
    <row r="261" spans="1:26" ht="12.75" customHeight="1" x14ac:dyDescent="0.2">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row>
    <row r="262" spans="1:26" ht="12.75" customHeight="1" x14ac:dyDescent="0.2">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row>
    <row r="263" spans="1:26" ht="12.75" customHeight="1" x14ac:dyDescent="0.2">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row>
    <row r="264" spans="1:26" ht="12.75" customHeight="1" x14ac:dyDescent="0.2">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row>
    <row r="265" spans="1:26" ht="12.75" customHeight="1" x14ac:dyDescent="0.2">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row>
    <row r="266" spans="1:26" ht="12.75" customHeight="1" x14ac:dyDescent="0.2">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row>
    <row r="267" spans="1:26" ht="12.75" customHeight="1" x14ac:dyDescent="0.2">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row>
    <row r="268" spans="1:26" ht="12.75" customHeight="1" x14ac:dyDescent="0.2">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row>
    <row r="269" spans="1:26" ht="12.75" customHeight="1" x14ac:dyDescent="0.2">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row>
    <row r="270" spans="1:26" ht="12.75" customHeight="1" x14ac:dyDescent="0.2">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row>
    <row r="271" spans="1:26" ht="12.75" customHeight="1" x14ac:dyDescent="0.2">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row>
    <row r="272" spans="1:26" ht="12.75" customHeight="1" x14ac:dyDescent="0.2">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row>
    <row r="273" spans="1:26" ht="12.75" customHeight="1" x14ac:dyDescent="0.2">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row>
    <row r="274" spans="1:26" ht="12.75" customHeight="1" x14ac:dyDescent="0.2">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row>
    <row r="275" spans="1:26" ht="12.75" customHeight="1" x14ac:dyDescent="0.2">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row>
    <row r="276" spans="1:26" ht="12.75" customHeight="1" x14ac:dyDescent="0.2">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row>
    <row r="277" spans="1:26" ht="12.75" customHeight="1" x14ac:dyDescent="0.2">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row>
    <row r="278" spans="1:26" ht="12.75" customHeight="1" x14ac:dyDescent="0.2">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row>
    <row r="279" spans="1:26" ht="12.75" customHeight="1" x14ac:dyDescent="0.2">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row>
    <row r="280" spans="1:26" ht="12.75" customHeight="1" x14ac:dyDescent="0.2">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row>
    <row r="281" spans="1:26" ht="12.75" customHeight="1" x14ac:dyDescent="0.2">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row>
    <row r="282" spans="1:26" ht="12.75" customHeight="1" x14ac:dyDescent="0.2">
      <c r="A282" s="52"/>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row>
    <row r="283" spans="1:26" ht="12.75" customHeight="1" x14ac:dyDescent="0.2">
      <c r="A283" s="52"/>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row>
    <row r="284" spans="1:26" ht="12.75" customHeight="1" x14ac:dyDescent="0.2">
      <c r="A284" s="52"/>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row>
    <row r="285" spans="1:26" ht="12.75" customHeight="1" x14ac:dyDescent="0.2">
      <c r="A285" s="52"/>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row>
    <row r="286" spans="1:26" ht="12.75" customHeight="1" x14ac:dyDescent="0.2">
      <c r="A286" s="52"/>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row>
    <row r="287" spans="1:26" ht="12.75" customHeight="1" x14ac:dyDescent="0.2">
      <c r="A287" s="52"/>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row>
    <row r="288" spans="1:26" ht="12.75" customHeight="1" x14ac:dyDescent="0.2">
      <c r="A288" s="52"/>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row>
    <row r="289" spans="1:26" ht="12.75" customHeight="1" x14ac:dyDescent="0.2">
      <c r="A289" s="52"/>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row>
    <row r="290" spans="1:26" ht="12.75" customHeight="1" x14ac:dyDescent="0.2">
      <c r="A290" s="52"/>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row>
    <row r="291" spans="1:26" ht="12.75" customHeight="1" x14ac:dyDescent="0.2">
      <c r="A291" s="52"/>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row>
    <row r="292" spans="1:26" ht="12.75" customHeight="1" x14ac:dyDescent="0.2">
      <c r="A292" s="52"/>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row>
    <row r="293" spans="1:26" ht="12.75" customHeight="1" x14ac:dyDescent="0.2">
      <c r="A293" s="52"/>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row>
    <row r="294" spans="1:26" ht="12.75" customHeight="1" x14ac:dyDescent="0.2">
      <c r="A294" s="52"/>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row>
    <row r="295" spans="1:26" ht="12.75" customHeight="1" x14ac:dyDescent="0.2">
      <c r="A295" s="52"/>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row>
    <row r="296" spans="1:26" ht="12.75" customHeight="1" x14ac:dyDescent="0.2">
      <c r="A296" s="52"/>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row>
    <row r="297" spans="1:26" ht="12.75" customHeight="1" x14ac:dyDescent="0.2">
      <c r="A297" s="52"/>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row>
    <row r="298" spans="1:26" ht="12.75" customHeight="1" x14ac:dyDescent="0.2">
      <c r="A298" s="52"/>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row>
    <row r="299" spans="1:26" ht="12.75" customHeight="1" x14ac:dyDescent="0.2">
      <c r="A299" s="52"/>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row>
    <row r="300" spans="1:26" ht="12.75" customHeight="1" x14ac:dyDescent="0.2">
      <c r="A300" s="52"/>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row>
    <row r="301" spans="1:26" ht="12.75" customHeight="1" x14ac:dyDescent="0.2">
      <c r="A301" s="52"/>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row>
    <row r="302" spans="1:26" ht="12.75" customHeight="1" x14ac:dyDescent="0.2">
      <c r="A302" s="52"/>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row>
    <row r="303" spans="1:26" ht="12.75" customHeight="1" x14ac:dyDescent="0.2">
      <c r="A303" s="52"/>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row>
    <row r="304" spans="1:26" ht="12.75" customHeight="1" x14ac:dyDescent="0.2">
      <c r="A304" s="52"/>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row>
    <row r="305" spans="1:26" ht="12.75" customHeight="1" x14ac:dyDescent="0.2">
      <c r="A305" s="52"/>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row>
    <row r="306" spans="1:26" ht="12.75" customHeight="1" x14ac:dyDescent="0.2">
      <c r="A306" s="52"/>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row>
    <row r="307" spans="1:26" ht="12.75" customHeight="1" x14ac:dyDescent="0.2">
      <c r="A307" s="52"/>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row>
    <row r="308" spans="1:26" ht="12.75" customHeight="1" x14ac:dyDescent="0.2">
      <c r="A308" s="52"/>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row>
    <row r="309" spans="1:26" ht="12.75" customHeight="1" x14ac:dyDescent="0.2">
      <c r="A309" s="52"/>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row>
    <row r="310" spans="1:26" ht="12.75" customHeight="1" x14ac:dyDescent="0.2">
      <c r="A310" s="52"/>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row>
    <row r="311" spans="1:26" ht="12.75" customHeight="1" x14ac:dyDescent="0.2">
      <c r="A311" s="52"/>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row>
    <row r="312" spans="1:26" ht="12.75" customHeight="1" x14ac:dyDescent="0.2">
      <c r="A312" s="52"/>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row>
    <row r="313" spans="1:26" ht="12.75" customHeight="1" x14ac:dyDescent="0.2">
      <c r="A313" s="52"/>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row>
    <row r="314" spans="1:26" ht="12.75" customHeight="1" x14ac:dyDescent="0.2">
      <c r="A314" s="52"/>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row>
    <row r="315" spans="1:26" ht="12.75" customHeight="1" x14ac:dyDescent="0.2">
      <c r="A315" s="52"/>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row>
    <row r="316" spans="1:26" ht="12.75" customHeight="1" x14ac:dyDescent="0.2">
      <c r="A316" s="52"/>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row>
    <row r="317" spans="1:26" ht="12.75" customHeight="1" x14ac:dyDescent="0.2">
      <c r="A317" s="52"/>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row>
    <row r="318" spans="1:26" ht="12.75" customHeight="1" x14ac:dyDescent="0.2">
      <c r="A318" s="52"/>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row>
    <row r="319" spans="1:26" ht="12.75" customHeight="1" x14ac:dyDescent="0.2">
      <c r="A319" s="52"/>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row>
    <row r="320" spans="1:26" ht="12.75" customHeight="1" x14ac:dyDescent="0.2">
      <c r="A320" s="52"/>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row>
    <row r="321" spans="1:26" ht="12.75" customHeight="1" x14ac:dyDescent="0.2">
      <c r="A321" s="52"/>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row>
    <row r="322" spans="1:26" ht="12.75" customHeight="1" x14ac:dyDescent="0.2">
      <c r="A322" s="52"/>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row>
    <row r="323" spans="1:26" ht="12.75" customHeight="1" x14ac:dyDescent="0.2">
      <c r="A323" s="52"/>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row>
    <row r="324" spans="1:26" ht="12.75" customHeight="1" x14ac:dyDescent="0.2">
      <c r="A324" s="52"/>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row>
    <row r="325" spans="1:26" ht="12.75" customHeight="1" x14ac:dyDescent="0.2">
      <c r="A325" s="52"/>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row>
    <row r="326" spans="1:26" ht="12.75" customHeight="1" x14ac:dyDescent="0.2">
      <c r="A326" s="52"/>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row>
    <row r="327" spans="1:26" ht="12.75" customHeight="1" x14ac:dyDescent="0.2">
      <c r="A327" s="52"/>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row>
    <row r="328" spans="1:26" ht="12.75" customHeight="1" x14ac:dyDescent="0.2">
      <c r="A328" s="52"/>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row>
    <row r="329" spans="1:26" ht="12.75" customHeight="1" x14ac:dyDescent="0.2">
      <c r="A329" s="52"/>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row>
    <row r="330" spans="1:26" ht="12.75" customHeight="1" x14ac:dyDescent="0.2">
      <c r="A330" s="52"/>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row>
    <row r="331" spans="1:26" ht="12.75" customHeight="1" x14ac:dyDescent="0.2">
      <c r="A331" s="52"/>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row>
    <row r="332" spans="1:26" ht="12.75" customHeight="1" x14ac:dyDescent="0.2">
      <c r="A332" s="52"/>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row>
    <row r="333" spans="1:26" ht="12.75" customHeight="1" x14ac:dyDescent="0.2">
      <c r="A333" s="52"/>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row>
    <row r="334" spans="1:26" ht="12.75" customHeight="1" x14ac:dyDescent="0.2">
      <c r="A334" s="52"/>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row>
    <row r="335" spans="1:26" ht="12.75" customHeight="1" x14ac:dyDescent="0.2">
      <c r="A335" s="52"/>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row>
    <row r="336" spans="1:26" ht="12.75" customHeight="1" x14ac:dyDescent="0.2">
      <c r="A336" s="52"/>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row>
    <row r="337" spans="1:26" ht="12.75" customHeight="1" x14ac:dyDescent="0.2">
      <c r="A337" s="52"/>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row>
    <row r="338" spans="1:26" ht="12.75" customHeight="1" x14ac:dyDescent="0.2">
      <c r="A338" s="52"/>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row>
    <row r="339" spans="1:26" ht="12.75" customHeight="1" x14ac:dyDescent="0.2">
      <c r="A339" s="52"/>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row>
    <row r="340" spans="1:26" ht="12.75" customHeight="1" x14ac:dyDescent="0.2">
      <c r="A340" s="52"/>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row>
    <row r="341" spans="1:26" ht="12.75" customHeight="1" x14ac:dyDescent="0.2">
      <c r="A341" s="52"/>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row>
    <row r="342" spans="1:26" ht="12.75" customHeight="1" x14ac:dyDescent="0.2">
      <c r="A342" s="52"/>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row>
    <row r="343" spans="1:26" ht="12.75" customHeight="1" x14ac:dyDescent="0.2">
      <c r="A343" s="52"/>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row>
    <row r="344" spans="1:26" ht="12.75" customHeight="1" x14ac:dyDescent="0.2">
      <c r="A344" s="52"/>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row>
    <row r="345" spans="1:26" ht="12.75" customHeight="1" x14ac:dyDescent="0.2">
      <c r="A345" s="52"/>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row>
    <row r="346" spans="1:26" ht="12.75" customHeight="1" x14ac:dyDescent="0.2">
      <c r="A346" s="52"/>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row>
    <row r="347" spans="1:26" ht="12.75" customHeight="1" x14ac:dyDescent="0.2">
      <c r="A347" s="52"/>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row>
    <row r="348" spans="1:26" ht="12.75" customHeight="1" x14ac:dyDescent="0.2">
      <c r="A348" s="52"/>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row>
    <row r="349" spans="1:26" ht="12.75" customHeight="1" x14ac:dyDescent="0.2">
      <c r="A349" s="52"/>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row>
    <row r="350" spans="1:26" ht="12.75" customHeight="1" x14ac:dyDescent="0.2">
      <c r="A350" s="52"/>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row>
    <row r="351" spans="1:26" ht="12.75" customHeight="1" x14ac:dyDescent="0.2">
      <c r="A351" s="52"/>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row>
    <row r="352" spans="1:26" ht="12.75" customHeight="1" x14ac:dyDescent="0.2">
      <c r="A352" s="52"/>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row>
    <row r="353" spans="1:26" ht="12.75" customHeight="1" x14ac:dyDescent="0.2">
      <c r="A353" s="52"/>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row>
    <row r="354" spans="1:26" ht="12.75" customHeight="1" x14ac:dyDescent="0.2">
      <c r="A354" s="52"/>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row>
    <row r="355" spans="1:26" ht="12.75" customHeight="1" x14ac:dyDescent="0.2">
      <c r="A355" s="52"/>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row>
    <row r="356" spans="1:26" ht="12.75" customHeight="1" x14ac:dyDescent="0.2">
      <c r="A356" s="52"/>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row>
    <row r="357" spans="1:26" ht="12.75" customHeight="1" x14ac:dyDescent="0.2">
      <c r="A357" s="52"/>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row>
    <row r="358" spans="1:26" ht="12.75" customHeight="1" x14ac:dyDescent="0.2">
      <c r="A358" s="52"/>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row>
    <row r="359" spans="1:26" ht="12.75" customHeight="1" x14ac:dyDescent="0.2">
      <c r="A359" s="52"/>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row>
    <row r="360" spans="1:26" ht="12.75" customHeight="1" x14ac:dyDescent="0.2">
      <c r="A360" s="52"/>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row>
    <row r="361" spans="1:26" ht="12.75" customHeight="1" x14ac:dyDescent="0.2">
      <c r="A361" s="52"/>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row>
    <row r="362" spans="1:26" ht="12.75" customHeight="1" x14ac:dyDescent="0.2">
      <c r="A362" s="52"/>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row>
    <row r="363" spans="1:26" ht="12.75" customHeight="1" x14ac:dyDescent="0.2">
      <c r="A363" s="52"/>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row>
    <row r="364" spans="1:26" ht="12.75" customHeight="1" x14ac:dyDescent="0.2">
      <c r="A364" s="52"/>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row>
    <row r="365" spans="1:26" ht="12.75" customHeight="1" x14ac:dyDescent="0.2">
      <c r="A365" s="52"/>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row>
    <row r="366" spans="1:26" ht="12.75" customHeight="1" x14ac:dyDescent="0.2">
      <c r="A366" s="52"/>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row>
    <row r="367" spans="1:26" ht="12.75" customHeight="1" x14ac:dyDescent="0.2">
      <c r="A367" s="52"/>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row>
    <row r="368" spans="1:26" ht="12.75" customHeight="1" x14ac:dyDescent="0.2">
      <c r="A368" s="52"/>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row>
    <row r="369" spans="1:26" ht="12.75" customHeight="1" x14ac:dyDescent="0.2">
      <c r="A369" s="52"/>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row>
    <row r="370" spans="1:26" ht="12.75" customHeight="1" x14ac:dyDescent="0.2">
      <c r="A370" s="52"/>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row>
    <row r="371" spans="1:26" ht="12.75" customHeight="1" x14ac:dyDescent="0.2">
      <c r="A371" s="52"/>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row>
    <row r="372" spans="1:26" ht="12.75" customHeight="1" x14ac:dyDescent="0.2">
      <c r="A372" s="52"/>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row>
    <row r="373" spans="1:26" ht="12.75" customHeight="1" x14ac:dyDescent="0.2">
      <c r="A373" s="52"/>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row>
    <row r="374" spans="1:26" ht="12.75" customHeight="1" x14ac:dyDescent="0.2">
      <c r="A374" s="52"/>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row>
    <row r="375" spans="1:26" ht="12.75" customHeight="1" x14ac:dyDescent="0.2">
      <c r="A375" s="52"/>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row>
    <row r="376" spans="1:26" ht="12.75" customHeight="1" x14ac:dyDescent="0.2">
      <c r="A376" s="52"/>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row>
    <row r="377" spans="1:26" ht="12.75" customHeight="1" x14ac:dyDescent="0.2">
      <c r="A377" s="52"/>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row>
    <row r="378" spans="1:26" ht="12.75" customHeight="1" x14ac:dyDescent="0.2">
      <c r="A378" s="52"/>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row>
    <row r="379" spans="1:26" ht="12.75" customHeight="1" x14ac:dyDescent="0.2">
      <c r="A379" s="52"/>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row>
    <row r="380" spans="1:26" ht="12.75" customHeight="1" x14ac:dyDescent="0.2">
      <c r="A380" s="52"/>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row>
    <row r="381" spans="1:26" ht="12.75" customHeight="1" x14ac:dyDescent="0.2">
      <c r="A381" s="52"/>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row>
    <row r="382" spans="1:26" ht="12.75" customHeight="1" x14ac:dyDescent="0.2">
      <c r="A382" s="52"/>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row>
    <row r="383" spans="1:26" ht="12.75" customHeight="1" x14ac:dyDescent="0.2">
      <c r="A383" s="52"/>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row>
    <row r="384" spans="1:26" ht="12.75" customHeight="1" x14ac:dyDescent="0.2">
      <c r="A384" s="52"/>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row>
    <row r="385" spans="1:26" ht="12.75" customHeight="1" x14ac:dyDescent="0.2">
      <c r="A385" s="52"/>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row>
    <row r="386" spans="1:26" ht="12.75" customHeight="1" x14ac:dyDescent="0.2">
      <c r="A386" s="52"/>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row>
    <row r="387" spans="1:26" ht="12.75" customHeight="1" x14ac:dyDescent="0.2">
      <c r="A387" s="52"/>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row>
    <row r="388" spans="1:26" ht="12.75" customHeight="1" x14ac:dyDescent="0.2">
      <c r="A388" s="52"/>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row>
    <row r="389" spans="1:26" ht="12.75" customHeight="1" x14ac:dyDescent="0.2">
      <c r="A389" s="52"/>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row>
    <row r="390" spans="1:26" ht="12.75" customHeight="1" x14ac:dyDescent="0.2">
      <c r="A390" s="52"/>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row>
    <row r="391" spans="1:26" ht="12.75" customHeight="1" x14ac:dyDescent="0.2">
      <c r="A391" s="52"/>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row>
    <row r="392" spans="1:26" ht="12.75" customHeight="1" x14ac:dyDescent="0.2">
      <c r="A392" s="52"/>
      <c r="B392" s="52"/>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row>
    <row r="393" spans="1:26" ht="12.75" customHeight="1" x14ac:dyDescent="0.2">
      <c r="A393" s="52"/>
      <c r="B393" s="52"/>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row>
    <row r="394" spans="1:26" ht="12.75" customHeight="1" x14ac:dyDescent="0.2">
      <c r="A394" s="52"/>
      <c r="B394" s="52"/>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row>
    <row r="395" spans="1:26" ht="12.75" customHeight="1" x14ac:dyDescent="0.2">
      <c r="A395" s="52"/>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row>
    <row r="396" spans="1:26" ht="12.75" customHeight="1" x14ac:dyDescent="0.2">
      <c r="A396" s="52"/>
      <c r="B396" s="52"/>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row>
    <row r="397" spans="1:26" ht="12.75" customHeight="1" x14ac:dyDescent="0.2">
      <c r="A397" s="52"/>
      <c r="B397" s="52"/>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row>
    <row r="398" spans="1:26" ht="12.75" customHeight="1" x14ac:dyDescent="0.2">
      <c r="A398" s="52"/>
      <c r="B398" s="52"/>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row>
    <row r="399" spans="1:26" ht="12.75" customHeight="1" x14ac:dyDescent="0.2">
      <c r="A399" s="52"/>
      <c r="B399" s="52"/>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row>
    <row r="400" spans="1:26" ht="12.75" customHeight="1" x14ac:dyDescent="0.2">
      <c r="A400" s="52"/>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row>
    <row r="401" spans="1:26" ht="12.75" customHeight="1" x14ac:dyDescent="0.2">
      <c r="A401" s="52"/>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row>
    <row r="402" spans="1:26" ht="12.75" customHeight="1" x14ac:dyDescent="0.2">
      <c r="A402" s="52"/>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row>
    <row r="403" spans="1:26" ht="12.75" customHeight="1" x14ac:dyDescent="0.2">
      <c r="A403" s="52"/>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row>
    <row r="404" spans="1:26" ht="12.75" customHeight="1" x14ac:dyDescent="0.2">
      <c r="A404" s="52"/>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row>
    <row r="405" spans="1:26" ht="12.75" customHeight="1" x14ac:dyDescent="0.2">
      <c r="A405" s="52"/>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row>
    <row r="406" spans="1:26" ht="12.75" customHeight="1" x14ac:dyDescent="0.2">
      <c r="A406" s="52"/>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row>
    <row r="407" spans="1:26" ht="12.75" customHeight="1" x14ac:dyDescent="0.2">
      <c r="A407" s="52"/>
      <c r="B407" s="52"/>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row>
    <row r="408" spans="1:26" ht="12.75" customHeight="1" x14ac:dyDescent="0.2">
      <c r="A408" s="52"/>
      <c r="B408" s="52"/>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row>
    <row r="409" spans="1:26" ht="12.75" customHeight="1" x14ac:dyDescent="0.2">
      <c r="A409" s="52"/>
      <c r="B409" s="52"/>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row>
    <row r="410" spans="1:26" ht="12.75" customHeight="1" x14ac:dyDescent="0.2">
      <c r="A410" s="52"/>
      <c r="B410" s="52"/>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row>
    <row r="411" spans="1:26" ht="12.75" customHeight="1" x14ac:dyDescent="0.2">
      <c r="A411" s="52"/>
      <c r="B411" s="52"/>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row>
    <row r="412" spans="1:26" ht="12.75" customHeight="1" x14ac:dyDescent="0.2">
      <c r="A412" s="52"/>
      <c r="B412" s="52"/>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row>
    <row r="413" spans="1:26" ht="12.75" customHeight="1" x14ac:dyDescent="0.2">
      <c r="A413" s="52"/>
      <c r="B413" s="52"/>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row>
    <row r="414" spans="1:26" ht="12.75" customHeight="1" x14ac:dyDescent="0.2">
      <c r="A414" s="52"/>
      <c r="B414" s="52"/>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row>
    <row r="415" spans="1:26" ht="12.75" customHeight="1" x14ac:dyDescent="0.2">
      <c r="A415" s="52"/>
      <c r="B415" s="52"/>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row>
    <row r="416" spans="1:26" ht="12.75" customHeight="1" x14ac:dyDescent="0.2">
      <c r="A416" s="52"/>
      <c r="B416" s="52"/>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row>
    <row r="417" spans="1:26" ht="12.75" customHeight="1" x14ac:dyDescent="0.2">
      <c r="A417" s="52"/>
      <c r="B417" s="52"/>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row>
    <row r="418" spans="1:26" ht="12.75" customHeight="1" x14ac:dyDescent="0.2">
      <c r="A418" s="52"/>
      <c r="B418" s="52"/>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row>
    <row r="419" spans="1:26" ht="12.75" customHeight="1" x14ac:dyDescent="0.2">
      <c r="A419" s="52"/>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row>
    <row r="420" spans="1:26" ht="12.75" customHeight="1" x14ac:dyDescent="0.2">
      <c r="A420" s="52"/>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row>
    <row r="421" spans="1:26" ht="12.75" customHeight="1" x14ac:dyDescent="0.2">
      <c r="A421" s="52"/>
      <c r="B421" s="52"/>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row>
    <row r="422" spans="1:26" ht="12.75" customHeight="1" x14ac:dyDescent="0.2">
      <c r="A422" s="52"/>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row>
    <row r="423" spans="1:26" ht="12.75" customHeight="1" x14ac:dyDescent="0.2">
      <c r="A423" s="52"/>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row>
    <row r="424" spans="1:26" ht="12.75" customHeight="1" x14ac:dyDescent="0.2">
      <c r="A424" s="52"/>
      <c r="B424" s="52"/>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row>
    <row r="425" spans="1:26" ht="12.75" customHeight="1" x14ac:dyDescent="0.2">
      <c r="A425" s="52"/>
      <c r="B425" s="52"/>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row>
    <row r="426" spans="1:26" ht="12.75" customHeight="1" x14ac:dyDescent="0.2">
      <c r="A426" s="52"/>
      <c r="B426" s="52"/>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row>
    <row r="427" spans="1:26" ht="12.75" customHeight="1" x14ac:dyDescent="0.2">
      <c r="A427" s="52"/>
      <c r="B427" s="52"/>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row>
    <row r="428" spans="1:26" ht="12.75" customHeight="1" x14ac:dyDescent="0.2">
      <c r="A428" s="52"/>
      <c r="B428" s="52"/>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row>
    <row r="429" spans="1:26" ht="12.75" customHeight="1" x14ac:dyDescent="0.2">
      <c r="A429" s="52"/>
      <c r="B429" s="52"/>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row>
    <row r="430" spans="1:26" ht="12.75" customHeight="1" x14ac:dyDescent="0.2">
      <c r="A430" s="52"/>
      <c r="B430" s="52"/>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row>
    <row r="431" spans="1:26" ht="12.75" customHeight="1" x14ac:dyDescent="0.2">
      <c r="A431" s="52"/>
      <c r="B431" s="52"/>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row>
    <row r="432" spans="1:26" ht="12.75" customHeight="1" x14ac:dyDescent="0.2">
      <c r="A432" s="52"/>
      <c r="B432" s="52"/>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row>
    <row r="433" spans="1:26" ht="12.75" customHeight="1" x14ac:dyDescent="0.2">
      <c r="A433" s="52"/>
      <c r="B433" s="52"/>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row>
    <row r="434" spans="1:26" ht="12.75" customHeight="1" x14ac:dyDescent="0.2">
      <c r="A434" s="52"/>
      <c r="B434" s="52"/>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row>
    <row r="435" spans="1:26" ht="12.75" customHeight="1" x14ac:dyDescent="0.2">
      <c r="A435" s="52"/>
      <c r="B435" s="52"/>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row>
    <row r="436" spans="1:26" ht="12.75" customHeight="1" x14ac:dyDescent="0.2">
      <c r="A436" s="52"/>
      <c r="B436" s="52"/>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row>
    <row r="437" spans="1:26" ht="12.75" customHeight="1" x14ac:dyDescent="0.2">
      <c r="A437" s="52"/>
      <c r="B437" s="52"/>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row>
    <row r="438" spans="1:26" ht="12.75" customHeight="1" x14ac:dyDescent="0.2">
      <c r="A438" s="52"/>
      <c r="B438" s="52"/>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row>
    <row r="439" spans="1:26" ht="12.75" customHeight="1" x14ac:dyDescent="0.2">
      <c r="A439" s="52"/>
      <c r="B439" s="52"/>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row>
    <row r="440" spans="1:26" ht="12.75" customHeight="1" x14ac:dyDescent="0.2">
      <c r="A440" s="52"/>
      <c r="B440" s="52"/>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row>
    <row r="441" spans="1:26" ht="12.75" customHeight="1" x14ac:dyDescent="0.2">
      <c r="A441" s="52"/>
      <c r="B441" s="52"/>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row>
    <row r="442" spans="1:26" ht="12.75" customHeight="1" x14ac:dyDescent="0.2">
      <c r="A442" s="52"/>
      <c r="B442" s="52"/>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row>
    <row r="443" spans="1:26" ht="12.75" customHeight="1" x14ac:dyDescent="0.2">
      <c r="A443" s="52"/>
      <c r="B443" s="52"/>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row>
    <row r="444" spans="1:26" ht="12.75" customHeight="1" x14ac:dyDescent="0.2">
      <c r="A444" s="52"/>
      <c r="B444" s="52"/>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row>
    <row r="445" spans="1:26" ht="12.75" customHeight="1" x14ac:dyDescent="0.2">
      <c r="A445" s="52"/>
      <c r="B445" s="52"/>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row>
    <row r="446" spans="1:26" ht="12.75" customHeight="1" x14ac:dyDescent="0.2">
      <c r="A446" s="52"/>
      <c r="B446" s="52"/>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row>
    <row r="447" spans="1:26" ht="12.75" customHeight="1" x14ac:dyDescent="0.2">
      <c r="A447" s="52"/>
      <c r="B447" s="52"/>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row>
    <row r="448" spans="1:26" ht="12.75" customHeight="1" x14ac:dyDescent="0.2">
      <c r="A448" s="52"/>
      <c r="B448" s="52"/>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row>
    <row r="449" spans="1:26" ht="12.75" customHeight="1" x14ac:dyDescent="0.2">
      <c r="A449" s="52"/>
      <c r="B449" s="52"/>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row>
    <row r="450" spans="1:26" ht="12.75" customHeight="1" x14ac:dyDescent="0.2">
      <c r="A450" s="52"/>
      <c r="B450" s="52"/>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row>
    <row r="451" spans="1:26" ht="12.75" customHeight="1" x14ac:dyDescent="0.2">
      <c r="A451" s="52"/>
      <c r="B451" s="52"/>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row>
    <row r="452" spans="1:26" ht="12.75" customHeight="1" x14ac:dyDescent="0.2">
      <c r="A452" s="52"/>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row>
    <row r="453" spans="1:26" ht="12.75" customHeight="1" x14ac:dyDescent="0.2">
      <c r="A453" s="52"/>
      <c r="B453" s="52"/>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row>
    <row r="454" spans="1:26" ht="12.75" customHeight="1" x14ac:dyDescent="0.2">
      <c r="A454" s="52"/>
      <c r="B454" s="52"/>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row>
    <row r="455" spans="1:26" ht="12.75" customHeight="1" x14ac:dyDescent="0.2">
      <c r="A455" s="52"/>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row>
    <row r="456" spans="1:26" ht="12.75" customHeight="1" x14ac:dyDescent="0.2">
      <c r="A456" s="52"/>
      <c r="B456" s="52"/>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row>
    <row r="457" spans="1:26" ht="12.75" customHeight="1" x14ac:dyDescent="0.2">
      <c r="A457" s="52"/>
      <c r="B457" s="52"/>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row>
    <row r="458" spans="1:26" ht="12.75" customHeight="1" x14ac:dyDescent="0.2">
      <c r="A458" s="52"/>
      <c r="B458" s="52"/>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row>
    <row r="459" spans="1:26" ht="12.75" customHeight="1" x14ac:dyDescent="0.2">
      <c r="A459" s="52"/>
      <c r="B459" s="52"/>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row>
    <row r="460" spans="1:26" ht="12.75" customHeight="1" x14ac:dyDescent="0.2">
      <c r="A460" s="52"/>
      <c r="B460" s="52"/>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row>
    <row r="461" spans="1:26" ht="12.75" customHeight="1" x14ac:dyDescent="0.2">
      <c r="A461" s="52"/>
      <c r="B461" s="52"/>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row>
    <row r="462" spans="1:26" ht="12.75" customHeight="1" x14ac:dyDescent="0.2">
      <c r="A462" s="52"/>
      <c r="B462" s="52"/>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row>
    <row r="463" spans="1:26" ht="12.75" customHeight="1" x14ac:dyDescent="0.2">
      <c r="A463" s="52"/>
      <c r="B463" s="52"/>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row>
    <row r="464" spans="1:26" ht="12.75" customHeight="1" x14ac:dyDescent="0.2">
      <c r="A464" s="52"/>
      <c r="B464" s="52"/>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row>
    <row r="465" spans="1:26" ht="12.75" customHeight="1" x14ac:dyDescent="0.2">
      <c r="A465" s="52"/>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row>
    <row r="466" spans="1:26" ht="12.75" customHeight="1" x14ac:dyDescent="0.2">
      <c r="A466" s="52"/>
      <c r="B466" s="52"/>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row>
    <row r="467" spans="1:26" ht="12.75" customHeight="1" x14ac:dyDescent="0.2">
      <c r="A467" s="52"/>
      <c r="B467" s="52"/>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row>
    <row r="468" spans="1:26" ht="12.75" customHeight="1" x14ac:dyDescent="0.2">
      <c r="A468" s="52"/>
      <c r="B468" s="52"/>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row>
    <row r="469" spans="1:26" ht="12.75" customHeight="1" x14ac:dyDescent="0.2">
      <c r="A469" s="52"/>
      <c r="B469" s="52"/>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row>
    <row r="470" spans="1:26" ht="12.75" customHeight="1" x14ac:dyDescent="0.2">
      <c r="A470" s="52"/>
      <c r="B470" s="52"/>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row>
    <row r="471" spans="1:26" ht="12.75" customHeight="1" x14ac:dyDescent="0.2">
      <c r="A471" s="52"/>
      <c r="B471" s="52"/>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row>
    <row r="472" spans="1:26" ht="12.75" customHeight="1" x14ac:dyDescent="0.2">
      <c r="A472" s="52"/>
      <c r="B472" s="52"/>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row>
    <row r="473" spans="1:26" ht="12.75" customHeight="1" x14ac:dyDescent="0.2">
      <c r="A473" s="52"/>
      <c r="B473" s="52"/>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row>
    <row r="474" spans="1:26" ht="12.75" customHeight="1" x14ac:dyDescent="0.2">
      <c r="A474" s="52"/>
      <c r="B474" s="52"/>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row>
    <row r="475" spans="1:26" ht="12.75" customHeight="1" x14ac:dyDescent="0.2">
      <c r="A475" s="52"/>
      <c r="B475" s="52"/>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row>
    <row r="476" spans="1:26" ht="12.75" customHeight="1" x14ac:dyDescent="0.2">
      <c r="A476" s="52"/>
      <c r="B476" s="52"/>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row>
    <row r="477" spans="1:26" ht="12.75" customHeight="1" x14ac:dyDescent="0.2">
      <c r="A477" s="52"/>
      <c r="B477" s="52"/>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row>
    <row r="478" spans="1:26" ht="12.75" customHeight="1" x14ac:dyDescent="0.2">
      <c r="A478" s="52"/>
      <c r="B478" s="52"/>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row>
    <row r="479" spans="1:26" ht="12.75" customHeight="1" x14ac:dyDescent="0.2">
      <c r="A479" s="52"/>
      <c r="B479" s="52"/>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row>
    <row r="480" spans="1:26" ht="12.75" customHeight="1" x14ac:dyDescent="0.2">
      <c r="A480" s="52"/>
      <c r="B480" s="52"/>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row>
    <row r="481" spans="1:26" ht="12.75" customHeight="1" x14ac:dyDescent="0.2">
      <c r="A481" s="52"/>
      <c r="B481" s="52"/>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row>
    <row r="482" spans="1:26" ht="12.75" customHeight="1" x14ac:dyDescent="0.2">
      <c r="A482" s="52"/>
      <c r="B482" s="52"/>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row>
    <row r="483" spans="1:26" ht="12.75" customHeight="1" x14ac:dyDescent="0.2">
      <c r="A483" s="52"/>
      <c r="B483" s="52"/>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row>
    <row r="484" spans="1:26" ht="12.75" customHeight="1" x14ac:dyDescent="0.2">
      <c r="A484" s="52"/>
      <c r="B484" s="52"/>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row>
    <row r="485" spans="1:26" ht="12.75" customHeight="1" x14ac:dyDescent="0.2">
      <c r="A485" s="52"/>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row>
    <row r="486" spans="1:26" ht="12.75" customHeight="1" x14ac:dyDescent="0.2">
      <c r="A486" s="52"/>
      <c r="B486" s="52"/>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row>
    <row r="487" spans="1:26" ht="12.75" customHeight="1" x14ac:dyDescent="0.2">
      <c r="A487" s="52"/>
      <c r="B487" s="52"/>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row>
    <row r="488" spans="1:26" ht="12.75" customHeight="1" x14ac:dyDescent="0.2">
      <c r="A488" s="52"/>
      <c r="B488" s="52"/>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row>
    <row r="489" spans="1:26" ht="12.75" customHeight="1" x14ac:dyDescent="0.2">
      <c r="A489" s="52"/>
      <c r="B489" s="52"/>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row>
    <row r="490" spans="1:26" ht="12.75" customHeight="1" x14ac:dyDescent="0.2">
      <c r="A490" s="52"/>
      <c r="B490" s="52"/>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row>
    <row r="491" spans="1:26" ht="12.75" customHeight="1" x14ac:dyDescent="0.2">
      <c r="A491" s="52"/>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row>
    <row r="492" spans="1:26" ht="12.75" customHeight="1" x14ac:dyDescent="0.2">
      <c r="A492" s="52"/>
      <c r="B492" s="52"/>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row>
    <row r="493" spans="1:26" ht="12.75" customHeight="1" x14ac:dyDescent="0.2">
      <c r="A493" s="52"/>
      <c r="B493" s="52"/>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row>
    <row r="494" spans="1:26" ht="12.75" customHeight="1" x14ac:dyDescent="0.2">
      <c r="A494" s="52"/>
      <c r="B494" s="52"/>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row>
    <row r="495" spans="1:26" ht="12.75" customHeight="1" x14ac:dyDescent="0.2">
      <c r="A495" s="52"/>
      <c r="B495" s="52"/>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row>
    <row r="496" spans="1:26" ht="12.75" customHeight="1" x14ac:dyDescent="0.2">
      <c r="A496" s="52"/>
      <c r="B496" s="52"/>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row>
    <row r="497" spans="1:26" ht="12.75" customHeight="1" x14ac:dyDescent="0.2">
      <c r="A497" s="52"/>
      <c r="B497" s="52"/>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row>
    <row r="498" spans="1:26" ht="12.75" customHeight="1" x14ac:dyDescent="0.2">
      <c r="A498" s="52"/>
      <c r="B498" s="52"/>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row>
    <row r="499" spans="1:26" ht="12.75" customHeight="1" x14ac:dyDescent="0.2">
      <c r="A499" s="52"/>
      <c r="B499" s="52"/>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row>
    <row r="500" spans="1:26" ht="12.75" customHeight="1" x14ac:dyDescent="0.2">
      <c r="A500" s="52"/>
      <c r="B500" s="52"/>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row>
    <row r="501" spans="1:26" ht="12.75" customHeight="1" x14ac:dyDescent="0.2">
      <c r="A501" s="52"/>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row>
    <row r="502" spans="1:26" ht="12.75" customHeight="1" x14ac:dyDescent="0.2">
      <c r="A502" s="52"/>
      <c r="B502" s="52"/>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row>
    <row r="503" spans="1:26" ht="12.75" customHeight="1" x14ac:dyDescent="0.2">
      <c r="A503" s="52"/>
      <c r="B503" s="52"/>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row>
    <row r="504" spans="1:26" ht="12.75" customHeight="1" x14ac:dyDescent="0.2">
      <c r="A504" s="52"/>
      <c r="B504" s="52"/>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row>
    <row r="505" spans="1:26" ht="12.75" customHeight="1" x14ac:dyDescent="0.2">
      <c r="A505" s="52"/>
      <c r="B505" s="52"/>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row>
    <row r="506" spans="1:26" ht="12.75" customHeight="1" x14ac:dyDescent="0.2">
      <c r="A506" s="52"/>
      <c r="B506" s="52"/>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row>
    <row r="507" spans="1:26" ht="12.75" customHeight="1" x14ac:dyDescent="0.2">
      <c r="A507" s="52"/>
      <c r="B507" s="52"/>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row>
    <row r="508" spans="1:26" ht="12.75" customHeight="1" x14ac:dyDescent="0.2">
      <c r="A508" s="52"/>
      <c r="B508" s="52"/>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row>
    <row r="509" spans="1:26" ht="12.75" customHeight="1" x14ac:dyDescent="0.2">
      <c r="A509" s="52"/>
      <c r="B509" s="52"/>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row>
    <row r="510" spans="1:26" ht="12.75" customHeight="1" x14ac:dyDescent="0.2">
      <c r="A510" s="52"/>
      <c r="B510" s="52"/>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row>
    <row r="511" spans="1:26" ht="12.75" customHeight="1" x14ac:dyDescent="0.2">
      <c r="A511" s="52"/>
      <c r="B511" s="52"/>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row>
    <row r="512" spans="1:26" ht="12.75" customHeight="1" x14ac:dyDescent="0.2">
      <c r="A512" s="52"/>
      <c r="B512" s="52"/>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row>
    <row r="513" spans="1:26" ht="12.75" customHeight="1" x14ac:dyDescent="0.2">
      <c r="A513" s="52"/>
      <c r="B513" s="52"/>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row>
    <row r="514" spans="1:26" ht="12.75" customHeight="1" x14ac:dyDescent="0.2">
      <c r="A514" s="52"/>
      <c r="B514" s="52"/>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row>
    <row r="515" spans="1:26" ht="12.75" customHeight="1" x14ac:dyDescent="0.2">
      <c r="A515" s="52"/>
      <c r="B515" s="52"/>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row>
    <row r="516" spans="1:26" ht="12.75" customHeight="1" x14ac:dyDescent="0.2">
      <c r="A516" s="52"/>
      <c r="B516" s="52"/>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row>
    <row r="517" spans="1:26" ht="12.75" customHeight="1" x14ac:dyDescent="0.2">
      <c r="A517" s="52"/>
      <c r="B517" s="52"/>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row>
    <row r="518" spans="1:26" ht="12.75" customHeight="1" x14ac:dyDescent="0.2">
      <c r="A518" s="52"/>
      <c r="B518" s="52"/>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row>
    <row r="519" spans="1:26" ht="12.75" customHeight="1" x14ac:dyDescent="0.2">
      <c r="A519" s="52"/>
      <c r="B519" s="52"/>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row>
    <row r="520" spans="1:26" ht="12.75" customHeight="1" x14ac:dyDescent="0.2">
      <c r="A520" s="52"/>
      <c r="B520" s="52"/>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row>
    <row r="521" spans="1:26" ht="12.75" customHeight="1" x14ac:dyDescent="0.2">
      <c r="A521" s="52"/>
      <c r="B521" s="52"/>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row>
    <row r="522" spans="1:26" ht="12.75" customHeight="1" x14ac:dyDescent="0.2">
      <c r="A522" s="52"/>
      <c r="B522" s="52"/>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row>
    <row r="523" spans="1:26" ht="12.75" customHeight="1" x14ac:dyDescent="0.2">
      <c r="A523" s="52"/>
      <c r="B523" s="52"/>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row>
    <row r="524" spans="1:26" ht="12.75" customHeight="1" x14ac:dyDescent="0.2">
      <c r="A524" s="52"/>
      <c r="B524" s="52"/>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row>
    <row r="525" spans="1:26" ht="12.75" customHeight="1" x14ac:dyDescent="0.2">
      <c r="A525" s="52"/>
      <c r="B525" s="52"/>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row>
    <row r="526" spans="1:26" ht="12.75" customHeight="1" x14ac:dyDescent="0.2">
      <c r="A526" s="52"/>
      <c r="B526" s="52"/>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row>
    <row r="527" spans="1:26" ht="12.75" customHeight="1" x14ac:dyDescent="0.2">
      <c r="A527" s="52"/>
      <c r="B527" s="52"/>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row>
    <row r="528" spans="1:26" ht="12.75" customHeight="1" x14ac:dyDescent="0.2">
      <c r="A528" s="52"/>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row>
    <row r="529" spans="1:26" ht="12.75" customHeight="1" x14ac:dyDescent="0.2">
      <c r="A529" s="52"/>
      <c r="B529" s="52"/>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row>
    <row r="530" spans="1:26" ht="12.75" customHeight="1" x14ac:dyDescent="0.2">
      <c r="A530" s="52"/>
      <c r="B530" s="52"/>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row>
    <row r="531" spans="1:26" ht="12.75" customHeight="1" x14ac:dyDescent="0.2">
      <c r="A531" s="52"/>
      <c r="B531" s="52"/>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row>
    <row r="532" spans="1:26" ht="12.75" customHeight="1" x14ac:dyDescent="0.2">
      <c r="A532" s="52"/>
      <c r="B532" s="52"/>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row>
    <row r="533" spans="1:26" ht="12.75" customHeight="1" x14ac:dyDescent="0.2">
      <c r="A533" s="52"/>
      <c r="B533" s="52"/>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row>
    <row r="534" spans="1:26" ht="12.75" customHeight="1" x14ac:dyDescent="0.2">
      <c r="A534" s="52"/>
      <c r="B534" s="52"/>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row>
    <row r="535" spans="1:26" ht="12.75" customHeight="1" x14ac:dyDescent="0.2">
      <c r="A535" s="52"/>
      <c r="B535" s="52"/>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row>
    <row r="536" spans="1:26" ht="12.75" customHeight="1" x14ac:dyDescent="0.2">
      <c r="A536" s="52"/>
      <c r="B536" s="52"/>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row>
    <row r="537" spans="1:26" ht="12.75" customHeight="1" x14ac:dyDescent="0.2">
      <c r="A537" s="52"/>
      <c r="B537" s="52"/>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row>
    <row r="538" spans="1:26" ht="12.75" customHeight="1" x14ac:dyDescent="0.2">
      <c r="A538" s="52"/>
      <c r="B538" s="52"/>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row>
    <row r="539" spans="1:26" ht="12.75" customHeight="1" x14ac:dyDescent="0.2">
      <c r="A539" s="52"/>
      <c r="B539" s="52"/>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row>
    <row r="540" spans="1:26" ht="12.75" customHeight="1" x14ac:dyDescent="0.2">
      <c r="A540" s="52"/>
      <c r="B540" s="52"/>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row>
    <row r="541" spans="1:26" ht="12.75" customHeight="1" x14ac:dyDescent="0.2">
      <c r="A541" s="52"/>
      <c r="B541" s="52"/>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row>
    <row r="542" spans="1:26" ht="12.75" customHeight="1" x14ac:dyDescent="0.2">
      <c r="A542" s="52"/>
      <c r="B542" s="52"/>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row>
    <row r="543" spans="1:26" ht="12.75" customHeight="1" x14ac:dyDescent="0.2">
      <c r="A543" s="52"/>
      <c r="B543" s="52"/>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row>
    <row r="544" spans="1:26" ht="12.75" customHeight="1" x14ac:dyDescent="0.2">
      <c r="A544" s="52"/>
      <c r="B544" s="52"/>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row>
    <row r="545" spans="1:26" ht="12.75" customHeight="1" x14ac:dyDescent="0.2">
      <c r="A545" s="52"/>
      <c r="B545" s="52"/>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row>
    <row r="546" spans="1:26" ht="12.75" customHeight="1" x14ac:dyDescent="0.2">
      <c r="A546" s="52"/>
      <c r="B546" s="52"/>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row>
    <row r="547" spans="1:26" ht="12.75" customHeight="1" x14ac:dyDescent="0.2">
      <c r="A547" s="52"/>
      <c r="B547" s="52"/>
      <c r="C547" s="52"/>
      <c r="D547" s="52"/>
      <c r="E547" s="52"/>
      <c r="F547" s="52"/>
      <c r="G547" s="52"/>
      <c r="H547" s="52"/>
      <c r="I547" s="52"/>
      <c r="J547" s="52"/>
      <c r="K547" s="52"/>
      <c r="L547" s="52"/>
      <c r="M547" s="52"/>
      <c r="N547" s="52"/>
      <c r="O547" s="52"/>
      <c r="P547" s="52"/>
      <c r="Q547" s="52"/>
      <c r="R547" s="52"/>
      <c r="S547" s="52"/>
      <c r="T547" s="52"/>
      <c r="U547" s="52"/>
      <c r="V547" s="52"/>
      <c r="W547" s="52"/>
      <c r="X547" s="52"/>
      <c r="Y547" s="52"/>
      <c r="Z547" s="52"/>
    </row>
    <row r="548" spans="1:26" ht="12.75" customHeight="1" x14ac:dyDescent="0.2">
      <c r="A548" s="52"/>
      <c r="B548" s="52"/>
      <c r="C548" s="52"/>
      <c r="D548" s="52"/>
      <c r="E548" s="52"/>
      <c r="F548" s="52"/>
      <c r="G548" s="52"/>
      <c r="H548" s="52"/>
      <c r="I548" s="52"/>
      <c r="J548" s="52"/>
      <c r="K548" s="52"/>
      <c r="L548" s="52"/>
      <c r="M548" s="52"/>
      <c r="N548" s="52"/>
      <c r="O548" s="52"/>
      <c r="P548" s="52"/>
      <c r="Q548" s="52"/>
      <c r="R548" s="52"/>
      <c r="S548" s="52"/>
      <c r="T548" s="52"/>
      <c r="U548" s="52"/>
      <c r="V548" s="52"/>
      <c r="W548" s="52"/>
      <c r="X548" s="52"/>
      <c r="Y548" s="52"/>
      <c r="Z548" s="52"/>
    </row>
    <row r="549" spans="1:26" ht="12.75" customHeight="1" x14ac:dyDescent="0.2">
      <c r="A549" s="52"/>
      <c r="B549" s="52"/>
      <c r="C549" s="52"/>
      <c r="D549" s="52"/>
      <c r="E549" s="52"/>
      <c r="F549" s="52"/>
      <c r="G549" s="52"/>
      <c r="H549" s="52"/>
      <c r="I549" s="52"/>
      <c r="J549" s="52"/>
      <c r="K549" s="52"/>
      <c r="L549" s="52"/>
      <c r="M549" s="52"/>
      <c r="N549" s="52"/>
      <c r="O549" s="52"/>
      <c r="P549" s="52"/>
      <c r="Q549" s="52"/>
      <c r="R549" s="52"/>
      <c r="S549" s="52"/>
      <c r="T549" s="52"/>
      <c r="U549" s="52"/>
      <c r="V549" s="52"/>
      <c r="W549" s="52"/>
      <c r="X549" s="52"/>
      <c r="Y549" s="52"/>
      <c r="Z549" s="52"/>
    </row>
    <row r="550" spans="1:26" ht="12.75" customHeight="1" x14ac:dyDescent="0.2">
      <c r="A550" s="52"/>
      <c r="B550" s="52"/>
      <c r="C550" s="52"/>
      <c r="D550" s="52"/>
      <c r="E550" s="52"/>
      <c r="F550" s="52"/>
      <c r="G550" s="52"/>
      <c r="H550" s="52"/>
      <c r="I550" s="52"/>
      <c r="J550" s="52"/>
      <c r="K550" s="52"/>
      <c r="L550" s="52"/>
      <c r="M550" s="52"/>
      <c r="N550" s="52"/>
      <c r="O550" s="52"/>
      <c r="P550" s="52"/>
      <c r="Q550" s="52"/>
      <c r="R550" s="52"/>
      <c r="S550" s="52"/>
      <c r="T550" s="52"/>
      <c r="U550" s="52"/>
      <c r="V550" s="52"/>
      <c r="W550" s="52"/>
      <c r="X550" s="52"/>
      <c r="Y550" s="52"/>
      <c r="Z550" s="52"/>
    </row>
    <row r="551" spans="1:26" ht="12.75" customHeight="1" x14ac:dyDescent="0.2">
      <c r="A551" s="52"/>
      <c r="B551" s="52"/>
      <c r="C551" s="52"/>
      <c r="D551" s="52"/>
      <c r="E551" s="52"/>
      <c r="F551" s="52"/>
      <c r="G551" s="52"/>
      <c r="H551" s="52"/>
      <c r="I551" s="52"/>
      <c r="J551" s="52"/>
      <c r="K551" s="52"/>
      <c r="L551" s="52"/>
      <c r="M551" s="52"/>
      <c r="N551" s="52"/>
      <c r="O551" s="52"/>
      <c r="P551" s="52"/>
      <c r="Q551" s="52"/>
      <c r="R551" s="52"/>
      <c r="S551" s="52"/>
      <c r="T551" s="52"/>
      <c r="U551" s="52"/>
      <c r="V551" s="52"/>
      <c r="W551" s="52"/>
      <c r="X551" s="52"/>
      <c r="Y551" s="52"/>
      <c r="Z551" s="52"/>
    </row>
    <row r="552" spans="1:26" ht="12.75" customHeight="1" x14ac:dyDescent="0.2">
      <c r="A552" s="52"/>
      <c r="B552" s="52"/>
      <c r="C552" s="52"/>
      <c r="D552" s="52"/>
      <c r="E552" s="52"/>
      <c r="F552" s="52"/>
      <c r="G552" s="52"/>
      <c r="H552" s="52"/>
      <c r="I552" s="52"/>
      <c r="J552" s="52"/>
      <c r="K552" s="52"/>
      <c r="L552" s="52"/>
      <c r="M552" s="52"/>
      <c r="N552" s="52"/>
      <c r="O552" s="52"/>
      <c r="P552" s="52"/>
      <c r="Q552" s="52"/>
      <c r="R552" s="52"/>
      <c r="S552" s="52"/>
      <c r="T552" s="52"/>
      <c r="U552" s="52"/>
      <c r="V552" s="52"/>
      <c r="W552" s="52"/>
      <c r="X552" s="52"/>
      <c r="Y552" s="52"/>
      <c r="Z552" s="52"/>
    </row>
    <row r="553" spans="1:26" ht="12.75" customHeight="1" x14ac:dyDescent="0.2">
      <c r="A553" s="52"/>
      <c r="B553" s="52"/>
      <c r="C553" s="52"/>
      <c r="D553" s="52"/>
      <c r="E553" s="52"/>
      <c r="F553" s="52"/>
      <c r="G553" s="52"/>
      <c r="H553" s="52"/>
      <c r="I553" s="52"/>
      <c r="J553" s="52"/>
      <c r="K553" s="52"/>
      <c r="L553" s="52"/>
      <c r="M553" s="52"/>
      <c r="N553" s="52"/>
      <c r="O553" s="52"/>
      <c r="P553" s="52"/>
      <c r="Q553" s="52"/>
      <c r="R553" s="52"/>
      <c r="S553" s="52"/>
      <c r="T553" s="52"/>
      <c r="U553" s="52"/>
      <c r="V553" s="52"/>
      <c r="W553" s="52"/>
      <c r="X553" s="52"/>
      <c r="Y553" s="52"/>
      <c r="Z553" s="52"/>
    </row>
    <row r="554" spans="1:26" ht="12.75" customHeight="1" x14ac:dyDescent="0.2">
      <c r="A554" s="52"/>
      <c r="B554" s="52"/>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row>
    <row r="555" spans="1:26" ht="12.75" customHeight="1" x14ac:dyDescent="0.2">
      <c r="A555" s="52"/>
      <c r="B555" s="52"/>
      <c r="C555" s="52"/>
      <c r="D555" s="52"/>
      <c r="E555" s="52"/>
      <c r="F555" s="52"/>
      <c r="G555" s="52"/>
      <c r="H555" s="52"/>
      <c r="I555" s="52"/>
      <c r="J555" s="52"/>
      <c r="K555" s="52"/>
      <c r="L555" s="52"/>
      <c r="M555" s="52"/>
      <c r="N555" s="52"/>
      <c r="O555" s="52"/>
      <c r="P555" s="52"/>
      <c r="Q555" s="52"/>
      <c r="R555" s="52"/>
      <c r="S555" s="52"/>
      <c r="T555" s="52"/>
      <c r="U555" s="52"/>
      <c r="V555" s="52"/>
      <c r="W555" s="52"/>
      <c r="X555" s="52"/>
      <c r="Y555" s="52"/>
      <c r="Z555" s="52"/>
    </row>
    <row r="556" spans="1:26" ht="12.75" customHeight="1" x14ac:dyDescent="0.2">
      <c r="A556" s="52"/>
      <c r="B556" s="52"/>
      <c r="C556" s="52"/>
      <c r="D556" s="52"/>
      <c r="E556" s="52"/>
      <c r="F556" s="52"/>
      <c r="G556" s="52"/>
      <c r="H556" s="52"/>
      <c r="I556" s="52"/>
      <c r="J556" s="52"/>
      <c r="K556" s="52"/>
      <c r="L556" s="52"/>
      <c r="M556" s="52"/>
      <c r="N556" s="52"/>
      <c r="O556" s="52"/>
      <c r="P556" s="52"/>
      <c r="Q556" s="52"/>
      <c r="R556" s="52"/>
      <c r="S556" s="52"/>
      <c r="T556" s="52"/>
      <c r="U556" s="52"/>
      <c r="V556" s="52"/>
      <c r="W556" s="52"/>
      <c r="X556" s="52"/>
      <c r="Y556" s="52"/>
      <c r="Z556" s="52"/>
    </row>
    <row r="557" spans="1:26" ht="12.75" customHeight="1" x14ac:dyDescent="0.2">
      <c r="A557" s="52"/>
      <c r="B557" s="52"/>
      <c r="C557" s="52"/>
      <c r="D557" s="52"/>
      <c r="E557" s="52"/>
      <c r="F557" s="52"/>
      <c r="G557" s="52"/>
      <c r="H557" s="52"/>
      <c r="I557" s="52"/>
      <c r="J557" s="52"/>
      <c r="K557" s="52"/>
      <c r="L557" s="52"/>
      <c r="M557" s="52"/>
      <c r="N557" s="52"/>
      <c r="O557" s="52"/>
      <c r="P557" s="52"/>
      <c r="Q557" s="52"/>
      <c r="R557" s="52"/>
      <c r="S557" s="52"/>
      <c r="T557" s="52"/>
      <c r="U557" s="52"/>
      <c r="V557" s="52"/>
      <c r="W557" s="52"/>
      <c r="X557" s="52"/>
      <c r="Y557" s="52"/>
      <c r="Z557" s="52"/>
    </row>
    <row r="558" spans="1:26" ht="12.75" customHeight="1" x14ac:dyDescent="0.2">
      <c r="A558" s="52"/>
      <c r="B558" s="52"/>
      <c r="C558" s="52"/>
      <c r="D558" s="52"/>
      <c r="E558" s="52"/>
      <c r="F558" s="52"/>
      <c r="G558" s="52"/>
      <c r="H558" s="52"/>
      <c r="I558" s="52"/>
      <c r="J558" s="52"/>
      <c r="K558" s="52"/>
      <c r="L558" s="52"/>
      <c r="M558" s="52"/>
      <c r="N558" s="52"/>
      <c r="O558" s="52"/>
      <c r="P558" s="52"/>
      <c r="Q558" s="52"/>
      <c r="R558" s="52"/>
      <c r="S558" s="52"/>
      <c r="T558" s="52"/>
      <c r="U558" s="52"/>
      <c r="V558" s="52"/>
      <c r="W558" s="52"/>
      <c r="X558" s="52"/>
      <c r="Y558" s="52"/>
      <c r="Z558" s="52"/>
    </row>
    <row r="559" spans="1:26" ht="12.75" customHeight="1" x14ac:dyDescent="0.2">
      <c r="A559" s="52"/>
      <c r="B559" s="52"/>
      <c r="C559" s="52"/>
      <c r="D559" s="52"/>
      <c r="E559" s="52"/>
      <c r="F559" s="52"/>
      <c r="G559" s="52"/>
      <c r="H559" s="52"/>
      <c r="I559" s="52"/>
      <c r="J559" s="52"/>
      <c r="K559" s="52"/>
      <c r="L559" s="52"/>
      <c r="M559" s="52"/>
      <c r="N559" s="52"/>
      <c r="O559" s="52"/>
      <c r="P559" s="52"/>
      <c r="Q559" s="52"/>
      <c r="R559" s="52"/>
      <c r="S559" s="52"/>
      <c r="T559" s="52"/>
      <c r="U559" s="52"/>
      <c r="V559" s="52"/>
      <c r="W559" s="52"/>
      <c r="X559" s="52"/>
      <c r="Y559" s="52"/>
      <c r="Z559" s="52"/>
    </row>
    <row r="560" spans="1:26" ht="12.75" customHeight="1" x14ac:dyDescent="0.2">
      <c r="A560" s="52"/>
      <c r="B560" s="52"/>
      <c r="C560" s="52"/>
      <c r="D560" s="52"/>
      <c r="E560" s="52"/>
      <c r="F560" s="52"/>
      <c r="G560" s="52"/>
      <c r="H560" s="52"/>
      <c r="I560" s="52"/>
      <c r="J560" s="52"/>
      <c r="K560" s="52"/>
      <c r="L560" s="52"/>
      <c r="M560" s="52"/>
      <c r="N560" s="52"/>
      <c r="O560" s="52"/>
      <c r="P560" s="52"/>
      <c r="Q560" s="52"/>
      <c r="R560" s="52"/>
      <c r="S560" s="52"/>
      <c r="T560" s="52"/>
      <c r="U560" s="52"/>
      <c r="V560" s="52"/>
      <c r="W560" s="52"/>
      <c r="X560" s="52"/>
      <c r="Y560" s="52"/>
      <c r="Z560" s="52"/>
    </row>
    <row r="561" spans="1:26" ht="12.75" customHeight="1" x14ac:dyDescent="0.2">
      <c r="A561" s="52"/>
      <c r="B561" s="52"/>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Z561" s="52"/>
    </row>
    <row r="562" spans="1:26" ht="12.75" customHeight="1" x14ac:dyDescent="0.2">
      <c r="A562" s="52"/>
      <c r="B562" s="52"/>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row>
    <row r="563" spans="1:26" ht="12.75" customHeight="1" x14ac:dyDescent="0.2">
      <c r="A563" s="52"/>
      <c r="B563" s="52"/>
      <c r="C563" s="52"/>
      <c r="D563" s="52"/>
      <c r="E563" s="52"/>
      <c r="F563" s="52"/>
      <c r="G563" s="52"/>
      <c r="H563" s="52"/>
      <c r="I563" s="52"/>
      <c r="J563" s="52"/>
      <c r="K563" s="52"/>
      <c r="L563" s="52"/>
      <c r="M563" s="52"/>
      <c r="N563" s="52"/>
      <c r="O563" s="52"/>
      <c r="P563" s="52"/>
      <c r="Q563" s="52"/>
      <c r="R563" s="52"/>
      <c r="S563" s="52"/>
      <c r="T563" s="52"/>
      <c r="U563" s="52"/>
      <c r="V563" s="52"/>
      <c r="W563" s="52"/>
      <c r="X563" s="52"/>
      <c r="Y563" s="52"/>
      <c r="Z563" s="52"/>
    </row>
    <row r="564" spans="1:26" ht="12.75" customHeight="1" x14ac:dyDescent="0.2">
      <c r="A564" s="52"/>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Z564" s="52"/>
    </row>
    <row r="565" spans="1:26" ht="12.75" customHeight="1" x14ac:dyDescent="0.2">
      <c r="A565" s="52"/>
      <c r="B565" s="52"/>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Z565" s="52"/>
    </row>
    <row r="566" spans="1:26" ht="12.75" customHeight="1" x14ac:dyDescent="0.2">
      <c r="A566" s="52"/>
      <c r="B566" s="52"/>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Z566" s="52"/>
    </row>
    <row r="567" spans="1:26" ht="12.75" customHeight="1" x14ac:dyDescent="0.2">
      <c r="A567" s="52"/>
      <c r="B567" s="52"/>
      <c r="C567" s="52"/>
      <c r="D567" s="52"/>
      <c r="E567" s="52"/>
      <c r="F567" s="52"/>
      <c r="G567" s="52"/>
      <c r="H567" s="52"/>
      <c r="I567" s="52"/>
      <c r="J567" s="52"/>
      <c r="K567" s="52"/>
      <c r="L567" s="52"/>
      <c r="M567" s="52"/>
      <c r="N567" s="52"/>
      <c r="O567" s="52"/>
      <c r="P567" s="52"/>
      <c r="Q567" s="52"/>
      <c r="R567" s="52"/>
      <c r="S567" s="52"/>
      <c r="T567" s="52"/>
      <c r="U567" s="52"/>
      <c r="V567" s="52"/>
      <c r="W567" s="52"/>
      <c r="X567" s="52"/>
      <c r="Y567" s="52"/>
      <c r="Z567" s="52"/>
    </row>
    <row r="568" spans="1:26" ht="12.75" customHeight="1" x14ac:dyDescent="0.2">
      <c r="A568" s="52"/>
      <c r="B568" s="52"/>
      <c r="C568" s="52"/>
      <c r="D568" s="52"/>
      <c r="E568" s="52"/>
      <c r="F568" s="52"/>
      <c r="G568" s="52"/>
      <c r="H568" s="52"/>
      <c r="I568" s="52"/>
      <c r="J568" s="52"/>
      <c r="K568" s="52"/>
      <c r="L568" s="52"/>
      <c r="M568" s="52"/>
      <c r="N568" s="52"/>
      <c r="O568" s="52"/>
      <c r="P568" s="52"/>
      <c r="Q568" s="52"/>
      <c r="R568" s="52"/>
      <c r="S568" s="52"/>
      <c r="T568" s="52"/>
      <c r="U568" s="52"/>
      <c r="V568" s="52"/>
      <c r="W568" s="52"/>
      <c r="X568" s="52"/>
      <c r="Y568" s="52"/>
      <c r="Z568" s="52"/>
    </row>
    <row r="569" spans="1:26" ht="12.75" customHeight="1" x14ac:dyDescent="0.2">
      <c r="A569" s="52"/>
      <c r="B569" s="52"/>
      <c r="C569" s="52"/>
      <c r="D569" s="52"/>
      <c r="E569" s="52"/>
      <c r="F569" s="52"/>
      <c r="G569" s="52"/>
      <c r="H569" s="52"/>
      <c r="I569" s="52"/>
      <c r="J569" s="52"/>
      <c r="K569" s="52"/>
      <c r="L569" s="52"/>
      <c r="M569" s="52"/>
      <c r="N569" s="52"/>
      <c r="O569" s="52"/>
      <c r="P569" s="52"/>
      <c r="Q569" s="52"/>
      <c r="R569" s="52"/>
      <c r="S569" s="52"/>
      <c r="T569" s="52"/>
      <c r="U569" s="52"/>
      <c r="V569" s="52"/>
      <c r="W569" s="52"/>
      <c r="X569" s="52"/>
      <c r="Y569" s="52"/>
      <c r="Z569" s="52"/>
    </row>
    <row r="570" spans="1:26" ht="12.75" customHeight="1" x14ac:dyDescent="0.2">
      <c r="A570" s="52"/>
      <c r="B570" s="52"/>
      <c r="C570" s="52"/>
      <c r="D570" s="52"/>
      <c r="E570" s="52"/>
      <c r="F570" s="52"/>
      <c r="G570" s="52"/>
      <c r="H570" s="52"/>
      <c r="I570" s="52"/>
      <c r="J570" s="52"/>
      <c r="K570" s="52"/>
      <c r="L570" s="52"/>
      <c r="M570" s="52"/>
      <c r="N570" s="52"/>
      <c r="O570" s="52"/>
      <c r="P570" s="52"/>
      <c r="Q570" s="52"/>
      <c r="R570" s="52"/>
      <c r="S570" s="52"/>
      <c r="T570" s="52"/>
      <c r="U570" s="52"/>
      <c r="V570" s="52"/>
      <c r="W570" s="52"/>
      <c r="X570" s="52"/>
      <c r="Y570" s="52"/>
      <c r="Z570" s="52"/>
    </row>
    <row r="571" spans="1:26" ht="12.75" customHeight="1" x14ac:dyDescent="0.2">
      <c r="A571" s="52"/>
      <c r="B571" s="52"/>
      <c r="C571" s="52"/>
      <c r="D571" s="52"/>
      <c r="E571" s="52"/>
      <c r="F571" s="52"/>
      <c r="G571" s="52"/>
      <c r="H571" s="52"/>
      <c r="I571" s="52"/>
      <c r="J571" s="52"/>
      <c r="K571" s="52"/>
      <c r="L571" s="52"/>
      <c r="M571" s="52"/>
      <c r="N571" s="52"/>
      <c r="O571" s="52"/>
      <c r="P571" s="52"/>
      <c r="Q571" s="52"/>
      <c r="R571" s="52"/>
      <c r="S571" s="52"/>
      <c r="T571" s="52"/>
      <c r="U571" s="52"/>
      <c r="V571" s="52"/>
      <c r="W571" s="52"/>
      <c r="X571" s="52"/>
      <c r="Y571" s="52"/>
      <c r="Z571" s="52"/>
    </row>
    <row r="572" spans="1:26" ht="12.75" customHeight="1" x14ac:dyDescent="0.2">
      <c r="A572" s="52"/>
      <c r="B572" s="52"/>
      <c r="C572" s="52"/>
      <c r="D572" s="52"/>
      <c r="E572" s="52"/>
      <c r="F572" s="52"/>
      <c r="G572" s="52"/>
      <c r="H572" s="52"/>
      <c r="I572" s="52"/>
      <c r="J572" s="52"/>
      <c r="K572" s="52"/>
      <c r="L572" s="52"/>
      <c r="M572" s="52"/>
      <c r="N572" s="52"/>
      <c r="O572" s="52"/>
      <c r="P572" s="52"/>
      <c r="Q572" s="52"/>
      <c r="R572" s="52"/>
      <c r="S572" s="52"/>
      <c r="T572" s="52"/>
      <c r="U572" s="52"/>
      <c r="V572" s="52"/>
      <c r="W572" s="52"/>
      <c r="X572" s="52"/>
      <c r="Y572" s="52"/>
      <c r="Z572" s="52"/>
    </row>
    <row r="573" spans="1:26" ht="12.75" customHeight="1" x14ac:dyDescent="0.2">
      <c r="A573" s="52"/>
      <c r="B573" s="52"/>
      <c r="C573" s="52"/>
      <c r="D573" s="52"/>
      <c r="E573" s="52"/>
      <c r="F573" s="52"/>
      <c r="G573" s="52"/>
      <c r="H573" s="52"/>
      <c r="I573" s="52"/>
      <c r="J573" s="52"/>
      <c r="K573" s="52"/>
      <c r="L573" s="52"/>
      <c r="M573" s="52"/>
      <c r="N573" s="52"/>
      <c r="O573" s="52"/>
      <c r="P573" s="52"/>
      <c r="Q573" s="52"/>
      <c r="R573" s="52"/>
      <c r="S573" s="52"/>
      <c r="T573" s="52"/>
      <c r="U573" s="52"/>
      <c r="V573" s="52"/>
      <c r="W573" s="52"/>
      <c r="X573" s="52"/>
      <c r="Y573" s="52"/>
      <c r="Z573" s="52"/>
    </row>
    <row r="574" spans="1:26" ht="12.75" customHeight="1" x14ac:dyDescent="0.2">
      <c r="A574" s="52"/>
      <c r="B574" s="52"/>
      <c r="C574" s="52"/>
      <c r="D574" s="52"/>
      <c r="E574" s="52"/>
      <c r="F574" s="52"/>
      <c r="G574" s="52"/>
      <c r="H574" s="52"/>
      <c r="I574" s="52"/>
      <c r="J574" s="52"/>
      <c r="K574" s="52"/>
      <c r="L574" s="52"/>
      <c r="M574" s="52"/>
      <c r="N574" s="52"/>
      <c r="O574" s="52"/>
      <c r="P574" s="52"/>
      <c r="Q574" s="52"/>
      <c r="R574" s="52"/>
      <c r="S574" s="52"/>
      <c r="T574" s="52"/>
      <c r="U574" s="52"/>
      <c r="V574" s="52"/>
      <c r="W574" s="52"/>
      <c r="X574" s="52"/>
      <c r="Y574" s="52"/>
      <c r="Z574" s="52"/>
    </row>
    <row r="575" spans="1:26" ht="12.75" customHeight="1" x14ac:dyDescent="0.2">
      <c r="A575" s="52"/>
      <c r="B575" s="52"/>
      <c r="C575" s="52"/>
      <c r="D575" s="52"/>
      <c r="E575" s="52"/>
      <c r="F575" s="52"/>
      <c r="G575" s="52"/>
      <c r="H575" s="52"/>
      <c r="I575" s="52"/>
      <c r="J575" s="52"/>
      <c r="K575" s="52"/>
      <c r="L575" s="52"/>
      <c r="M575" s="52"/>
      <c r="N575" s="52"/>
      <c r="O575" s="52"/>
      <c r="P575" s="52"/>
      <c r="Q575" s="52"/>
      <c r="R575" s="52"/>
      <c r="S575" s="52"/>
      <c r="T575" s="52"/>
      <c r="U575" s="52"/>
      <c r="V575" s="52"/>
      <c r="W575" s="52"/>
      <c r="X575" s="52"/>
      <c r="Y575" s="52"/>
      <c r="Z575" s="52"/>
    </row>
    <row r="576" spans="1:26" ht="12.75" customHeight="1" x14ac:dyDescent="0.2">
      <c r="A576" s="52"/>
      <c r="B576" s="52"/>
      <c r="C576" s="52"/>
      <c r="D576" s="52"/>
      <c r="E576" s="52"/>
      <c r="F576" s="52"/>
      <c r="G576" s="52"/>
      <c r="H576" s="52"/>
      <c r="I576" s="52"/>
      <c r="J576" s="52"/>
      <c r="K576" s="52"/>
      <c r="L576" s="52"/>
      <c r="M576" s="52"/>
      <c r="N576" s="52"/>
      <c r="O576" s="52"/>
      <c r="P576" s="52"/>
      <c r="Q576" s="52"/>
      <c r="R576" s="52"/>
      <c r="S576" s="52"/>
      <c r="T576" s="52"/>
      <c r="U576" s="52"/>
      <c r="V576" s="52"/>
      <c r="W576" s="52"/>
      <c r="X576" s="52"/>
      <c r="Y576" s="52"/>
      <c r="Z576" s="52"/>
    </row>
    <row r="577" spans="1:26" ht="12.75" customHeight="1" x14ac:dyDescent="0.2">
      <c r="A577" s="52"/>
      <c r="B577" s="52"/>
      <c r="C577" s="52"/>
      <c r="D577" s="52"/>
      <c r="E577" s="52"/>
      <c r="F577" s="52"/>
      <c r="G577" s="52"/>
      <c r="H577" s="52"/>
      <c r="I577" s="52"/>
      <c r="J577" s="52"/>
      <c r="K577" s="52"/>
      <c r="L577" s="52"/>
      <c r="M577" s="52"/>
      <c r="N577" s="52"/>
      <c r="O577" s="52"/>
      <c r="P577" s="52"/>
      <c r="Q577" s="52"/>
      <c r="R577" s="52"/>
      <c r="S577" s="52"/>
      <c r="T577" s="52"/>
      <c r="U577" s="52"/>
      <c r="V577" s="52"/>
      <c r="W577" s="52"/>
      <c r="X577" s="52"/>
      <c r="Y577" s="52"/>
      <c r="Z577" s="52"/>
    </row>
    <row r="578" spans="1:26" ht="12.75" customHeight="1" x14ac:dyDescent="0.2">
      <c r="A578" s="52"/>
      <c r="B578" s="52"/>
      <c r="C578" s="52"/>
      <c r="D578" s="52"/>
      <c r="E578" s="52"/>
      <c r="F578" s="52"/>
      <c r="G578" s="52"/>
      <c r="H578" s="52"/>
      <c r="I578" s="52"/>
      <c r="J578" s="52"/>
      <c r="K578" s="52"/>
      <c r="L578" s="52"/>
      <c r="M578" s="52"/>
      <c r="N578" s="52"/>
      <c r="O578" s="52"/>
      <c r="P578" s="52"/>
      <c r="Q578" s="52"/>
      <c r="R578" s="52"/>
      <c r="S578" s="52"/>
      <c r="T578" s="52"/>
      <c r="U578" s="52"/>
      <c r="V578" s="52"/>
      <c r="W578" s="52"/>
      <c r="X578" s="52"/>
      <c r="Y578" s="52"/>
      <c r="Z578" s="52"/>
    </row>
    <row r="579" spans="1:26" ht="12.75" customHeight="1" x14ac:dyDescent="0.2">
      <c r="A579" s="52"/>
      <c r="B579" s="52"/>
      <c r="C579" s="52"/>
      <c r="D579" s="52"/>
      <c r="E579" s="52"/>
      <c r="F579" s="52"/>
      <c r="G579" s="52"/>
      <c r="H579" s="52"/>
      <c r="I579" s="52"/>
      <c r="J579" s="52"/>
      <c r="K579" s="52"/>
      <c r="L579" s="52"/>
      <c r="M579" s="52"/>
      <c r="N579" s="52"/>
      <c r="O579" s="52"/>
      <c r="P579" s="52"/>
      <c r="Q579" s="52"/>
      <c r="R579" s="52"/>
      <c r="S579" s="52"/>
      <c r="T579" s="52"/>
      <c r="U579" s="52"/>
      <c r="V579" s="52"/>
      <c r="W579" s="52"/>
      <c r="X579" s="52"/>
      <c r="Y579" s="52"/>
      <c r="Z579" s="52"/>
    </row>
    <row r="580" spans="1:26" ht="12.75" customHeight="1" x14ac:dyDescent="0.2">
      <c r="A580" s="52"/>
      <c r="B580" s="52"/>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row>
    <row r="581" spans="1:26" ht="12.75" customHeight="1" x14ac:dyDescent="0.2">
      <c r="A581" s="52"/>
      <c r="B581" s="52"/>
      <c r="C581" s="52"/>
      <c r="D581" s="52"/>
      <c r="E581" s="52"/>
      <c r="F581" s="52"/>
      <c r="G581" s="52"/>
      <c r="H581" s="52"/>
      <c r="I581" s="52"/>
      <c r="J581" s="52"/>
      <c r="K581" s="52"/>
      <c r="L581" s="52"/>
      <c r="M581" s="52"/>
      <c r="N581" s="52"/>
      <c r="O581" s="52"/>
      <c r="P581" s="52"/>
      <c r="Q581" s="52"/>
      <c r="R581" s="52"/>
      <c r="S581" s="52"/>
      <c r="T581" s="52"/>
      <c r="U581" s="52"/>
      <c r="V581" s="52"/>
      <c r="W581" s="52"/>
      <c r="X581" s="52"/>
      <c r="Y581" s="52"/>
      <c r="Z581" s="52"/>
    </row>
    <row r="582" spans="1:26" ht="12.75" customHeight="1" x14ac:dyDescent="0.2">
      <c r="A582" s="52"/>
      <c r="B582" s="52"/>
      <c r="C582" s="52"/>
      <c r="D582" s="52"/>
      <c r="E582" s="52"/>
      <c r="F582" s="52"/>
      <c r="G582" s="52"/>
      <c r="H582" s="52"/>
      <c r="I582" s="52"/>
      <c r="J582" s="52"/>
      <c r="K582" s="52"/>
      <c r="L582" s="52"/>
      <c r="M582" s="52"/>
      <c r="N582" s="52"/>
      <c r="O582" s="52"/>
      <c r="P582" s="52"/>
      <c r="Q582" s="52"/>
      <c r="R582" s="52"/>
      <c r="S582" s="52"/>
      <c r="T582" s="52"/>
      <c r="U582" s="52"/>
      <c r="V582" s="52"/>
      <c r="W582" s="52"/>
      <c r="X582" s="52"/>
      <c r="Y582" s="52"/>
      <c r="Z582" s="52"/>
    </row>
    <row r="583" spans="1:26" ht="12.75" customHeight="1" x14ac:dyDescent="0.2">
      <c r="A583" s="52"/>
      <c r="B583" s="52"/>
      <c r="C583" s="52"/>
      <c r="D583" s="52"/>
      <c r="E583" s="52"/>
      <c r="F583" s="52"/>
      <c r="G583" s="52"/>
      <c r="H583" s="52"/>
      <c r="I583" s="52"/>
      <c r="J583" s="52"/>
      <c r="K583" s="52"/>
      <c r="L583" s="52"/>
      <c r="M583" s="52"/>
      <c r="N583" s="52"/>
      <c r="O583" s="52"/>
      <c r="P583" s="52"/>
      <c r="Q583" s="52"/>
      <c r="R583" s="52"/>
      <c r="S583" s="52"/>
      <c r="T583" s="52"/>
      <c r="U583" s="52"/>
      <c r="V583" s="52"/>
      <c r="W583" s="52"/>
      <c r="X583" s="52"/>
      <c r="Y583" s="52"/>
      <c r="Z583" s="52"/>
    </row>
    <row r="584" spans="1:26" ht="12.75" customHeight="1" x14ac:dyDescent="0.2">
      <c r="A584" s="52"/>
      <c r="B584" s="52"/>
      <c r="C584" s="52"/>
      <c r="D584" s="52"/>
      <c r="E584" s="52"/>
      <c r="F584" s="52"/>
      <c r="G584" s="52"/>
      <c r="H584" s="52"/>
      <c r="I584" s="52"/>
      <c r="J584" s="52"/>
      <c r="K584" s="52"/>
      <c r="L584" s="52"/>
      <c r="M584" s="52"/>
      <c r="N584" s="52"/>
      <c r="O584" s="52"/>
      <c r="P584" s="52"/>
      <c r="Q584" s="52"/>
      <c r="R584" s="52"/>
      <c r="S584" s="52"/>
      <c r="T584" s="52"/>
      <c r="U584" s="52"/>
      <c r="V584" s="52"/>
      <c r="W584" s="52"/>
      <c r="X584" s="52"/>
      <c r="Y584" s="52"/>
      <c r="Z584" s="52"/>
    </row>
    <row r="585" spans="1:26" ht="12.75" customHeight="1" x14ac:dyDescent="0.2">
      <c r="A585" s="52"/>
      <c r="B585" s="52"/>
      <c r="C585" s="52"/>
      <c r="D585" s="52"/>
      <c r="E585" s="52"/>
      <c r="F585" s="52"/>
      <c r="G585" s="52"/>
      <c r="H585" s="52"/>
      <c r="I585" s="52"/>
      <c r="J585" s="52"/>
      <c r="K585" s="52"/>
      <c r="L585" s="52"/>
      <c r="M585" s="52"/>
      <c r="N585" s="52"/>
      <c r="O585" s="52"/>
      <c r="P585" s="52"/>
      <c r="Q585" s="52"/>
      <c r="R585" s="52"/>
      <c r="S585" s="52"/>
      <c r="T585" s="52"/>
      <c r="U585" s="52"/>
      <c r="V585" s="52"/>
      <c r="W585" s="52"/>
      <c r="X585" s="52"/>
      <c r="Y585" s="52"/>
      <c r="Z585" s="52"/>
    </row>
    <row r="586" spans="1:26" ht="12.75" customHeight="1" x14ac:dyDescent="0.2">
      <c r="A586" s="52"/>
      <c r="B586" s="52"/>
      <c r="C586" s="52"/>
      <c r="D586" s="52"/>
      <c r="E586" s="52"/>
      <c r="F586" s="52"/>
      <c r="G586" s="52"/>
      <c r="H586" s="52"/>
      <c r="I586" s="52"/>
      <c r="J586" s="52"/>
      <c r="K586" s="52"/>
      <c r="L586" s="52"/>
      <c r="M586" s="52"/>
      <c r="N586" s="52"/>
      <c r="O586" s="52"/>
      <c r="P586" s="52"/>
      <c r="Q586" s="52"/>
      <c r="R586" s="52"/>
      <c r="S586" s="52"/>
      <c r="T586" s="52"/>
      <c r="U586" s="52"/>
      <c r="V586" s="52"/>
      <c r="W586" s="52"/>
      <c r="X586" s="52"/>
      <c r="Y586" s="52"/>
      <c r="Z586" s="52"/>
    </row>
    <row r="587" spans="1:26" ht="12.75" customHeight="1" x14ac:dyDescent="0.2">
      <c r="A587" s="52"/>
      <c r="B587" s="52"/>
      <c r="C587" s="52"/>
      <c r="D587" s="52"/>
      <c r="E587" s="52"/>
      <c r="F587" s="52"/>
      <c r="G587" s="52"/>
      <c r="H587" s="52"/>
      <c r="I587" s="52"/>
      <c r="J587" s="52"/>
      <c r="K587" s="52"/>
      <c r="L587" s="52"/>
      <c r="M587" s="52"/>
      <c r="N587" s="52"/>
      <c r="O587" s="52"/>
      <c r="P587" s="52"/>
      <c r="Q587" s="52"/>
      <c r="R587" s="52"/>
      <c r="S587" s="52"/>
      <c r="T587" s="52"/>
      <c r="U587" s="52"/>
      <c r="V587" s="52"/>
      <c r="W587" s="52"/>
      <c r="X587" s="52"/>
      <c r="Y587" s="52"/>
      <c r="Z587" s="52"/>
    </row>
    <row r="588" spans="1:26" ht="12.75" customHeight="1" x14ac:dyDescent="0.2">
      <c r="A588" s="52"/>
      <c r="B588" s="52"/>
      <c r="C588" s="52"/>
      <c r="D588" s="52"/>
      <c r="E588" s="52"/>
      <c r="F588" s="52"/>
      <c r="G588" s="52"/>
      <c r="H588" s="52"/>
      <c r="I588" s="52"/>
      <c r="J588" s="52"/>
      <c r="K588" s="52"/>
      <c r="L588" s="52"/>
      <c r="M588" s="52"/>
      <c r="N588" s="52"/>
      <c r="O588" s="52"/>
      <c r="P588" s="52"/>
      <c r="Q588" s="52"/>
      <c r="R588" s="52"/>
      <c r="S588" s="52"/>
      <c r="T588" s="52"/>
      <c r="U588" s="52"/>
      <c r="V588" s="52"/>
      <c r="W588" s="52"/>
      <c r="X588" s="52"/>
      <c r="Y588" s="52"/>
      <c r="Z588" s="52"/>
    </row>
    <row r="589" spans="1:26" ht="12.75" customHeight="1" x14ac:dyDescent="0.2">
      <c r="A589" s="52"/>
      <c r="B589" s="52"/>
      <c r="C589" s="52"/>
      <c r="D589" s="52"/>
      <c r="E589" s="52"/>
      <c r="F589" s="52"/>
      <c r="G589" s="52"/>
      <c r="H589" s="52"/>
      <c r="I589" s="52"/>
      <c r="J589" s="52"/>
      <c r="K589" s="52"/>
      <c r="L589" s="52"/>
      <c r="M589" s="52"/>
      <c r="N589" s="52"/>
      <c r="O589" s="52"/>
      <c r="P589" s="52"/>
      <c r="Q589" s="52"/>
      <c r="R589" s="52"/>
      <c r="S589" s="52"/>
      <c r="T589" s="52"/>
      <c r="U589" s="52"/>
      <c r="V589" s="52"/>
      <c r="W589" s="52"/>
      <c r="X589" s="52"/>
      <c r="Y589" s="52"/>
      <c r="Z589" s="52"/>
    </row>
    <row r="590" spans="1:26" ht="12.75" customHeight="1" x14ac:dyDescent="0.2">
      <c r="A590" s="52"/>
      <c r="B590" s="52"/>
      <c r="C590" s="52"/>
      <c r="D590" s="52"/>
      <c r="E590" s="52"/>
      <c r="F590" s="52"/>
      <c r="G590" s="52"/>
      <c r="H590" s="52"/>
      <c r="I590" s="52"/>
      <c r="J590" s="52"/>
      <c r="K590" s="52"/>
      <c r="L590" s="52"/>
      <c r="M590" s="52"/>
      <c r="N590" s="52"/>
      <c r="O590" s="52"/>
      <c r="P590" s="52"/>
      <c r="Q590" s="52"/>
      <c r="R590" s="52"/>
      <c r="S590" s="52"/>
      <c r="T590" s="52"/>
      <c r="U590" s="52"/>
      <c r="V590" s="52"/>
      <c r="W590" s="52"/>
      <c r="X590" s="52"/>
      <c r="Y590" s="52"/>
      <c r="Z590" s="52"/>
    </row>
    <row r="591" spans="1:26" ht="12.75" customHeight="1" x14ac:dyDescent="0.2">
      <c r="A591" s="52"/>
      <c r="B591" s="52"/>
      <c r="C591" s="52"/>
      <c r="D591" s="52"/>
      <c r="E591" s="52"/>
      <c r="F591" s="52"/>
      <c r="G591" s="52"/>
      <c r="H591" s="52"/>
      <c r="I591" s="52"/>
      <c r="J591" s="52"/>
      <c r="K591" s="52"/>
      <c r="L591" s="52"/>
      <c r="M591" s="52"/>
      <c r="N591" s="52"/>
      <c r="O591" s="52"/>
      <c r="P591" s="52"/>
      <c r="Q591" s="52"/>
      <c r="R591" s="52"/>
      <c r="S591" s="52"/>
      <c r="T591" s="52"/>
      <c r="U591" s="52"/>
      <c r="V591" s="52"/>
      <c r="W591" s="52"/>
      <c r="X591" s="52"/>
      <c r="Y591" s="52"/>
      <c r="Z591" s="52"/>
    </row>
    <row r="592" spans="1:26" ht="12.75" customHeight="1" x14ac:dyDescent="0.2">
      <c r="A592" s="52"/>
      <c r="B592" s="52"/>
      <c r="C592" s="52"/>
      <c r="D592" s="52"/>
      <c r="E592" s="52"/>
      <c r="F592" s="52"/>
      <c r="G592" s="52"/>
      <c r="H592" s="52"/>
      <c r="I592" s="52"/>
      <c r="J592" s="52"/>
      <c r="K592" s="52"/>
      <c r="L592" s="52"/>
      <c r="M592" s="52"/>
      <c r="N592" s="52"/>
      <c r="O592" s="52"/>
      <c r="P592" s="52"/>
      <c r="Q592" s="52"/>
      <c r="R592" s="52"/>
      <c r="S592" s="52"/>
      <c r="T592" s="52"/>
      <c r="U592" s="52"/>
      <c r="V592" s="52"/>
      <c r="W592" s="52"/>
      <c r="X592" s="52"/>
      <c r="Y592" s="52"/>
      <c r="Z592" s="52"/>
    </row>
    <row r="593" spans="1:26" ht="12.75" customHeight="1" x14ac:dyDescent="0.2">
      <c r="A593" s="52"/>
      <c r="B593" s="52"/>
      <c r="C593" s="52"/>
      <c r="D593" s="52"/>
      <c r="E593" s="52"/>
      <c r="F593" s="52"/>
      <c r="G593" s="52"/>
      <c r="H593" s="52"/>
      <c r="I593" s="52"/>
      <c r="J593" s="52"/>
      <c r="K593" s="52"/>
      <c r="L593" s="52"/>
      <c r="M593" s="52"/>
      <c r="N593" s="52"/>
      <c r="O593" s="52"/>
      <c r="P593" s="52"/>
      <c r="Q593" s="52"/>
      <c r="R593" s="52"/>
      <c r="S593" s="52"/>
      <c r="T593" s="52"/>
      <c r="U593" s="52"/>
      <c r="V593" s="52"/>
      <c r="W593" s="52"/>
      <c r="X593" s="52"/>
      <c r="Y593" s="52"/>
      <c r="Z593" s="52"/>
    </row>
    <row r="594" spans="1:26" ht="12.75" customHeight="1" x14ac:dyDescent="0.2">
      <c r="A594" s="52"/>
      <c r="B594" s="52"/>
      <c r="C594" s="52"/>
      <c r="D594" s="52"/>
      <c r="E594" s="52"/>
      <c r="F594" s="52"/>
      <c r="G594" s="52"/>
      <c r="H594" s="52"/>
      <c r="I594" s="52"/>
      <c r="J594" s="52"/>
      <c r="K594" s="52"/>
      <c r="L594" s="52"/>
      <c r="M594" s="52"/>
      <c r="N594" s="52"/>
      <c r="O594" s="52"/>
      <c r="P594" s="52"/>
      <c r="Q594" s="52"/>
      <c r="R594" s="52"/>
      <c r="S594" s="52"/>
      <c r="T594" s="52"/>
      <c r="U594" s="52"/>
      <c r="V594" s="52"/>
      <c r="W594" s="52"/>
      <c r="X594" s="52"/>
      <c r="Y594" s="52"/>
      <c r="Z594" s="52"/>
    </row>
    <row r="595" spans="1:26" ht="12.75" customHeight="1" x14ac:dyDescent="0.2">
      <c r="A595" s="52"/>
      <c r="B595" s="52"/>
      <c r="C595" s="52"/>
      <c r="D595" s="52"/>
      <c r="E595" s="52"/>
      <c r="F595" s="52"/>
      <c r="G595" s="52"/>
      <c r="H595" s="52"/>
      <c r="I595" s="52"/>
      <c r="J595" s="52"/>
      <c r="K595" s="52"/>
      <c r="L595" s="52"/>
      <c r="M595" s="52"/>
      <c r="N595" s="52"/>
      <c r="O595" s="52"/>
      <c r="P595" s="52"/>
      <c r="Q595" s="52"/>
      <c r="R595" s="52"/>
      <c r="S595" s="52"/>
      <c r="T595" s="52"/>
      <c r="U595" s="52"/>
      <c r="V595" s="52"/>
      <c r="W595" s="52"/>
      <c r="X595" s="52"/>
      <c r="Y595" s="52"/>
      <c r="Z595" s="52"/>
    </row>
    <row r="596" spans="1:26" ht="12.75" customHeight="1" x14ac:dyDescent="0.2">
      <c r="A596" s="52"/>
      <c r="B596" s="52"/>
      <c r="C596" s="52"/>
      <c r="D596" s="52"/>
      <c r="E596" s="52"/>
      <c r="F596" s="52"/>
      <c r="G596" s="52"/>
      <c r="H596" s="52"/>
      <c r="I596" s="52"/>
      <c r="J596" s="52"/>
      <c r="K596" s="52"/>
      <c r="L596" s="52"/>
      <c r="M596" s="52"/>
      <c r="N596" s="52"/>
      <c r="O596" s="52"/>
      <c r="P596" s="52"/>
      <c r="Q596" s="52"/>
      <c r="R596" s="52"/>
      <c r="S596" s="52"/>
      <c r="T596" s="52"/>
      <c r="U596" s="52"/>
      <c r="V596" s="52"/>
      <c r="W596" s="52"/>
      <c r="X596" s="52"/>
      <c r="Y596" s="52"/>
      <c r="Z596" s="52"/>
    </row>
    <row r="597" spans="1:26" ht="12.75" customHeight="1" x14ac:dyDescent="0.2">
      <c r="A597" s="52"/>
      <c r="B597" s="52"/>
      <c r="C597" s="52"/>
      <c r="D597" s="52"/>
      <c r="E597" s="52"/>
      <c r="F597" s="52"/>
      <c r="G597" s="52"/>
      <c r="H597" s="52"/>
      <c r="I597" s="52"/>
      <c r="J597" s="52"/>
      <c r="K597" s="52"/>
      <c r="L597" s="52"/>
      <c r="M597" s="52"/>
      <c r="N597" s="52"/>
      <c r="O597" s="52"/>
      <c r="P597" s="52"/>
      <c r="Q597" s="52"/>
      <c r="R597" s="52"/>
      <c r="S597" s="52"/>
      <c r="T597" s="52"/>
      <c r="U597" s="52"/>
      <c r="V597" s="52"/>
      <c r="W597" s="52"/>
      <c r="X597" s="52"/>
      <c r="Y597" s="52"/>
      <c r="Z597" s="52"/>
    </row>
    <row r="598" spans="1:26" ht="12.75" customHeight="1" x14ac:dyDescent="0.2">
      <c r="A598" s="52"/>
      <c r="B598" s="52"/>
      <c r="C598" s="52"/>
      <c r="D598" s="52"/>
      <c r="E598" s="52"/>
      <c r="F598" s="52"/>
      <c r="G598" s="52"/>
      <c r="H598" s="52"/>
      <c r="I598" s="52"/>
      <c r="J598" s="52"/>
      <c r="K598" s="52"/>
      <c r="L598" s="52"/>
      <c r="M598" s="52"/>
      <c r="N598" s="52"/>
      <c r="O598" s="52"/>
      <c r="P598" s="52"/>
      <c r="Q598" s="52"/>
      <c r="R598" s="52"/>
      <c r="S598" s="52"/>
      <c r="T598" s="52"/>
      <c r="U598" s="52"/>
      <c r="V598" s="52"/>
      <c r="W598" s="52"/>
      <c r="X598" s="52"/>
      <c r="Y598" s="52"/>
      <c r="Z598" s="52"/>
    </row>
    <row r="599" spans="1:26" ht="12.75" customHeight="1" x14ac:dyDescent="0.2">
      <c r="A599" s="52"/>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Z599" s="52"/>
    </row>
    <row r="600" spans="1:26" ht="12.75" customHeight="1" x14ac:dyDescent="0.2">
      <c r="A600" s="52"/>
      <c r="B600" s="52"/>
      <c r="C600" s="52"/>
      <c r="D600" s="52"/>
      <c r="E600" s="52"/>
      <c r="F600" s="52"/>
      <c r="G600" s="52"/>
      <c r="H600" s="52"/>
      <c r="I600" s="52"/>
      <c r="J600" s="52"/>
      <c r="K600" s="52"/>
      <c r="L600" s="52"/>
      <c r="M600" s="52"/>
      <c r="N600" s="52"/>
      <c r="O600" s="52"/>
      <c r="P600" s="52"/>
      <c r="Q600" s="52"/>
      <c r="R600" s="52"/>
      <c r="S600" s="52"/>
      <c r="T600" s="52"/>
      <c r="U600" s="52"/>
      <c r="V600" s="52"/>
      <c r="W600" s="52"/>
      <c r="X600" s="52"/>
      <c r="Y600" s="52"/>
      <c r="Z600" s="52"/>
    </row>
    <row r="601" spans="1:26" ht="12.75" customHeight="1" x14ac:dyDescent="0.2">
      <c r="A601" s="52"/>
      <c r="B601" s="52"/>
      <c r="C601" s="52"/>
      <c r="D601" s="52"/>
      <c r="E601" s="52"/>
      <c r="F601" s="52"/>
      <c r="G601" s="52"/>
      <c r="H601" s="52"/>
      <c r="I601" s="52"/>
      <c r="J601" s="52"/>
      <c r="K601" s="52"/>
      <c r="L601" s="52"/>
      <c r="M601" s="52"/>
      <c r="N601" s="52"/>
      <c r="O601" s="52"/>
      <c r="P601" s="52"/>
      <c r="Q601" s="52"/>
      <c r="R601" s="52"/>
      <c r="S601" s="52"/>
      <c r="T601" s="52"/>
      <c r="U601" s="52"/>
      <c r="V601" s="52"/>
      <c r="W601" s="52"/>
      <c r="X601" s="52"/>
      <c r="Y601" s="52"/>
      <c r="Z601" s="52"/>
    </row>
    <row r="602" spans="1:26" ht="12.75" customHeight="1" x14ac:dyDescent="0.2">
      <c r="A602" s="52"/>
      <c r="B602" s="52"/>
      <c r="C602" s="52"/>
      <c r="D602" s="52"/>
      <c r="E602" s="52"/>
      <c r="F602" s="52"/>
      <c r="G602" s="52"/>
      <c r="H602" s="52"/>
      <c r="I602" s="52"/>
      <c r="J602" s="52"/>
      <c r="K602" s="52"/>
      <c r="L602" s="52"/>
      <c r="M602" s="52"/>
      <c r="N602" s="52"/>
      <c r="O602" s="52"/>
      <c r="P602" s="52"/>
      <c r="Q602" s="52"/>
      <c r="R602" s="52"/>
      <c r="S602" s="52"/>
      <c r="T602" s="52"/>
      <c r="U602" s="52"/>
      <c r="V602" s="52"/>
      <c r="W602" s="52"/>
      <c r="X602" s="52"/>
      <c r="Y602" s="52"/>
      <c r="Z602" s="52"/>
    </row>
    <row r="603" spans="1:26" ht="12.75" customHeight="1" x14ac:dyDescent="0.2">
      <c r="A603" s="52"/>
      <c r="B603" s="52"/>
      <c r="C603" s="52"/>
      <c r="D603" s="52"/>
      <c r="E603" s="52"/>
      <c r="F603" s="52"/>
      <c r="G603" s="52"/>
      <c r="H603" s="52"/>
      <c r="I603" s="52"/>
      <c r="J603" s="52"/>
      <c r="K603" s="52"/>
      <c r="L603" s="52"/>
      <c r="M603" s="52"/>
      <c r="N603" s="52"/>
      <c r="O603" s="52"/>
      <c r="P603" s="52"/>
      <c r="Q603" s="52"/>
      <c r="R603" s="52"/>
      <c r="S603" s="52"/>
      <c r="T603" s="52"/>
      <c r="U603" s="52"/>
      <c r="V603" s="52"/>
      <c r="W603" s="52"/>
      <c r="X603" s="52"/>
      <c r="Y603" s="52"/>
      <c r="Z603" s="52"/>
    </row>
    <row r="604" spans="1:26" ht="12.75" customHeight="1" x14ac:dyDescent="0.2">
      <c r="A604" s="52"/>
      <c r="B604" s="52"/>
      <c r="C604" s="52"/>
      <c r="D604" s="52"/>
      <c r="E604" s="52"/>
      <c r="F604" s="52"/>
      <c r="G604" s="52"/>
      <c r="H604" s="52"/>
      <c r="I604" s="52"/>
      <c r="J604" s="52"/>
      <c r="K604" s="52"/>
      <c r="L604" s="52"/>
      <c r="M604" s="52"/>
      <c r="N604" s="52"/>
      <c r="O604" s="52"/>
      <c r="P604" s="52"/>
      <c r="Q604" s="52"/>
      <c r="R604" s="52"/>
      <c r="S604" s="52"/>
      <c r="T604" s="52"/>
      <c r="U604" s="52"/>
      <c r="V604" s="52"/>
      <c r="W604" s="52"/>
      <c r="X604" s="52"/>
      <c r="Y604" s="52"/>
      <c r="Z604" s="52"/>
    </row>
    <row r="605" spans="1:26" ht="12.75" customHeight="1" x14ac:dyDescent="0.2">
      <c r="A605" s="52"/>
      <c r="B605" s="52"/>
      <c r="C605" s="52"/>
      <c r="D605" s="52"/>
      <c r="E605" s="52"/>
      <c r="F605" s="52"/>
      <c r="G605" s="52"/>
      <c r="H605" s="52"/>
      <c r="I605" s="52"/>
      <c r="J605" s="52"/>
      <c r="K605" s="52"/>
      <c r="L605" s="52"/>
      <c r="M605" s="52"/>
      <c r="N605" s="52"/>
      <c r="O605" s="52"/>
      <c r="P605" s="52"/>
      <c r="Q605" s="52"/>
      <c r="R605" s="52"/>
      <c r="S605" s="52"/>
      <c r="T605" s="52"/>
      <c r="U605" s="52"/>
      <c r="V605" s="52"/>
      <c r="W605" s="52"/>
      <c r="X605" s="52"/>
      <c r="Y605" s="52"/>
      <c r="Z605" s="52"/>
    </row>
    <row r="606" spans="1:26" ht="12.75" customHeight="1" x14ac:dyDescent="0.2">
      <c r="A606" s="52"/>
      <c r="B606" s="52"/>
      <c r="C606" s="52"/>
      <c r="D606" s="52"/>
      <c r="E606" s="52"/>
      <c r="F606" s="52"/>
      <c r="G606" s="52"/>
      <c r="H606" s="52"/>
      <c r="I606" s="52"/>
      <c r="J606" s="52"/>
      <c r="K606" s="52"/>
      <c r="L606" s="52"/>
      <c r="M606" s="52"/>
      <c r="N606" s="52"/>
      <c r="O606" s="52"/>
      <c r="P606" s="52"/>
      <c r="Q606" s="52"/>
      <c r="R606" s="52"/>
      <c r="S606" s="52"/>
      <c r="T606" s="52"/>
      <c r="U606" s="52"/>
      <c r="V606" s="52"/>
      <c r="W606" s="52"/>
      <c r="X606" s="52"/>
      <c r="Y606" s="52"/>
      <c r="Z606" s="52"/>
    </row>
    <row r="607" spans="1:26" ht="12.75" customHeight="1" x14ac:dyDescent="0.2">
      <c r="A607" s="52"/>
      <c r="B607" s="52"/>
      <c r="C607" s="52"/>
      <c r="D607" s="52"/>
      <c r="E607" s="52"/>
      <c r="F607" s="52"/>
      <c r="G607" s="52"/>
      <c r="H607" s="52"/>
      <c r="I607" s="52"/>
      <c r="J607" s="52"/>
      <c r="K607" s="52"/>
      <c r="L607" s="52"/>
      <c r="M607" s="52"/>
      <c r="N607" s="52"/>
      <c r="O607" s="52"/>
      <c r="P607" s="52"/>
      <c r="Q607" s="52"/>
      <c r="R607" s="52"/>
      <c r="S607" s="52"/>
      <c r="T607" s="52"/>
      <c r="U607" s="52"/>
      <c r="V607" s="52"/>
      <c r="W607" s="52"/>
      <c r="X607" s="52"/>
      <c r="Y607" s="52"/>
      <c r="Z607" s="52"/>
    </row>
    <row r="608" spans="1:26" ht="12.75" customHeight="1" x14ac:dyDescent="0.2">
      <c r="A608" s="52"/>
      <c r="B608" s="52"/>
      <c r="C608" s="52"/>
      <c r="D608" s="52"/>
      <c r="E608" s="52"/>
      <c r="F608" s="52"/>
      <c r="G608" s="52"/>
      <c r="H608" s="52"/>
      <c r="I608" s="52"/>
      <c r="J608" s="52"/>
      <c r="K608" s="52"/>
      <c r="L608" s="52"/>
      <c r="M608" s="52"/>
      <c r="N608" s="52"/>
      <c r="O608" s="52"/>
      <c r="P608" s="52"/>
      <c r="Q608" s="52"/>
      <c r="R608" s="52"/>
      <c r="S608" s="52"/>
      <c r="T608" s="52"/>
      <c r="U608" s="52"/>
      <c r="V608" s="52"/>
      <c r="W608" s="52"/>
      <c r="X608" s="52"/>
      <c r="Y608" s="52"/>
      <c r="Z608" s="52"/>
    </row>
    <row r="609" spans="1:26" ht="12.75" customHeight="1" x14ac:dyDescent="0.2">
      <c r="A609" s="52"/>
      <c r="B609" s="52"/>
      <c r="C609" s="52"/>
      <c r="D609" s="52"/>
      <c r="E609" s="52"/>
      <c r="F609" s="52"/>
      <c r="G609" s="52"/>
      <c r="H609" s="52"/>
      <c r="I609" s="52"/>
      <c r="J609" s="52"/>
      <c r="K609" s="52"/>
      <c r="L609" s="52"/>
      <c r="M609" s="52"/>
      <c r="N609" s="52"/>
      <c r="O609" s="52"/>
      <c r="P609" s="52"/>
      <c r="Q609" s="52"/>
      <c r="R609" s="52"/>
      <c r="S609" s="52"/>
      <c r="T609" s="52"/>
      <c r="U609" s="52"/>
      <c r="V609" s="52"/>
      <c r="W609" s="52"/>
      <c r="X609" s="52"/>
      <c r="Y609" s="52"/>
      <c r="Z609" s="52"/>
    </row>
    <row r="610" spans="1:26" ht="12.75" customHeight="1" x14ac:dyDescent="0.2">
      <c r="A610" s="52"/>
      <c r="B610" s="52"/>
      <c r="C610" s="52"/>
      <c r="D610" s="52"/>
      <c r="E610" s="52"/>
      <c r="F610" s="52"/>
      <c r="G610" s="52"/>
      <c r="H610" s="52"/>
      <c r="I610" s="52"/>
      <c r="J610" s="52"/>
      <c r="K610" s="52"/>
      <c r="L610" s="52"/>
      <c r="M610" s="52"/>
      <c r="N610" s="52"/>
      <c r="O610" s="52"/>
      <c r="P610" s="52"/>
      <c r="Q610" s="52"/>
      <c r="R610" s="52"/>
      <c r="S610" s="52"/>
      <c r="T610" s="52"/>
      <c r="U610" s="52"/>
      <c r="V610" s="52"/>
      <c r="W610" s="52"/>
      <c r="X610" s="52"/>
      <c r="Y610" s="52"/>
      <c r="Z610" s="52"/>
    </row>
    <row r="611" spans="1:26" ht="12.75" customHeight="1" x14ac:dyDescent="0.2">
      <c r="A611" s="52"/>
      <c r="B611" s="52"/>
      <c r="C611" s="52"/>
      <c r="D611" s="52"/>
      <c r="E611" s="52"/>
      <c r="F611" s="52"/>
      <c r="G611" s="52"/>
      <c r="H611" s="52"/>
      <c r="I611" s="52"/>
      <c r="J611" s="52"/>
      <c r="K611" s="52"/>
      <c r="L611" s="52"/>
      <c r="M611" s="52"/>
      <c r="N611" s="52"/>
      <c r="O611" s="52"/>
      <c r="P611" s="52"/>
      <c r="Q611" s="52"/>
      <c r="R611" s="52"/>
      <c r="S611" s="52"/>
      <c r="T611" s="52"/>
      <c r="U611" s="52"/>
      <c r="V611" s="52"/>
      <c r="W611" s="52"/>
      <c r="X611" s="52"/>
      <c r="Y611" s="52"/>
      <c r="Z611" s="52"/>
    </row>
    <row r="612" spans="1:26" ht="12.75" customHeight="1" x14ac:dyDescent="0.2">
      <c r="A612" s="52"/>
      <c r="B612" s="52"/>
      <c r="C612" s="52"/>
      <c r="D612" s="52"/>
      <c r="E612" s="52"/>
      <c r="F612" s="52"/>
      <c r="G612" s="52"/>
      <c r="H612" s="52"/>
      <c r="I612" s="52"/>
      <c r="J612" s="52"/>
      <c r="K612" s="52"/>
      <c r="L612" s="52"/>
      <c r="M612" s="52"/>
      <c r="N612" s="52"/>
      <c r="O612" s="52"/>
      <c r="P612" s="52"/>
      <c r="Q612" s="52"/>
      <c r="R612" s="52"/>
      <c r="S612" s="52"/>
      <c r="T612" s="52"/>
      <c r="U612" s="52"/>
      <c r="V612" s="52"/>
      <c r="W612" s="52"/>
      <c r="X612" s="52"/>
      <c r="Y612" s="52"/>
      <c r="Z612" s="52"/>
    </row>
    <row r="613" spans="1:26" ht="12.75" customHeight="1" x14ac:dyDescent="0.2">
      <c r="A613" s="52"/>
      <c r="B613" s="52"/>
      <c r="C613" s="52"/>
      <c r="D613" s="52"/>
      <c r="E613" s="52"/>
      <c r="F613" s="52"/>
      <c r="G613" s="52"/>
      <c r="H613" s="52"/>
      <c r="I613" s="52"/>
      <c r="J613" s="52"/>
      <c r="K613" s="52"/>
      <c r="L613" s="52"/>
      <c r="M613" s="52"/>
      <c r="N613" s="52"/>
      <c r="O613" s="52"/>
      <c r="P613" s="52"/>
      <c r="Q613" s="52"/>
      <c r="R613" s="52"/>
      <c r="S613" s="52"/>
      <c r="T613" s="52"/>
      <c r="U613" s="52"/>
      <c r="V613" s="52"/>
      <c r="W613" s="52"/>
      <c r="X613" s="52"/>
      <c r="Y613" s="52"/>
      <c r="Z613" s="52"/>
    </row>
    <row r="614" spans="1:26" ht="12.75" customHeight="1" x14ac:dyDescent="0.2">
      <c r="A614" s="52"/>
      <c r="B614" s="52"/>
      <c r="C614" s="52"/>
      <c r="D614" s="52"/>
      <c r="E614" s="52"/>
      <c r="F614" s="52"/>
      <c r="G614" s="52"/>
      <c r="H614" s="52"/>
      <c r="I614" s="52"/>
      <c r="J614" s="52"/>
      <c r="K614" s="52"/>
      <c r="L614" s="52"/>
      <c r="M614" s="52"/>
      <c r="N614" s="52"/>
      <c r="O614" s="52"/>
      <c r="P614" s="52"/>
      <c r="Q614" s="52"/>
      <c r="R614" s="52"/>
      <c r="S614" s="52"/>
      <c r="T614" s="52"/>
      <c r="U614" s="52"/>
      <c r="V614" s="52"/>
      <c r="W614" s="52"/>
      <c r="X614" s="52"/>
      <c r="Y614" s="52"/>
      <c r="Z614" s="52"/>
    </row>
    <row r="615" spans="1:26" ht="12.75" customHeight="1" x14ac:dyDescent="0.2">
      <c r="A615" s="52"/>
      <c r="B615" s="52"/>
      <c r="C615" s="52"/>
      <c r="D615" s="52"/>
      <c r="E615" s="52"/>
      <c r="F615" s="52"/>
      <c r="G615" s="52"/>
      <c r="H615" s="52"/>
      <c r="I615" s="52"/>
      <c r="J615" s="52"/>
      <c r="K615" s="52"/>
      <c r="L615" s="52"/>
      <c r="M615" s="52"/>
      <c r="N615" s="52"/>
      <c r="O615" s="52"/>
      <c r="P615" s="52"/>
      <c r="Q615" s="52"/>
      <c r="R615" s="52"/>
      <c r="S615" s="52"/>
      <c r="T615" s="52"/>
      <c r="U615" s="52"/>
      <c r="V615" s="52"/>
      <c r="W615" s="52"/>
      <c r="X615" s="52"/>
      <c r="Y615" s="52"/>
      <c r="Z615" s="52"/>
    </row>
    <row r="616" spans="1:26" ht="12.75" customHeight="1" x14ac:dyDescent="0.2">
      <c r="A616" s="52"/>
      <c r="B616" s="52"/>
      <c r="C616" s="52"/>
      <c r="D616" s="52"/>
      <c r="E616" s="52"/>
      <c r="F616" s="52"/>
      <c r="G616" s="52"/>
      <c r="H616" s="52"/>
      <c r="I616" s="52"/>
      <c r="J616" s="52"/>
      <c r="K616" s="52"/>
      <c r="L616" s="52"/>
      <c r="M616" s="52"/>
      <c r="N616" s="52"/>
      <c r="O616" s="52"/>
      <c r="P616" s="52"/>
      <c r="Q616" s="52"/>
      <c r="R616" s="52"/>
      <c r="S616" s="52"/>
      <c r="T616" s="52"/>
      <c r="U616" s="52"/>
      <c r="V616" s="52"/>
      <c r="W616" s="52"/>
      <c r="X616" s="52"/>
      <c r="Y616" s="52"/>
      <c r="Z616" s="52"/>
    </row>
    <row r="617" spans="1:26" ht="12.75" customHeight="1" x14ac:dyDescent="0.2">
      <c r="A617" s="52"/>
      <c r="B617" s="52"/>
      <c r="C617" s="52"/>
      <c r="D617" s="52"/>
      <c r="E617" s="52"/>
      <c r="F617" s="52"/>
      <c r="G617" s="52"/>
      <c r="H617" s="52"/>
      <c r="I617" s="52"/>
      <c r="J617" s="52"/>
      <c r="K617" s="52"/>
      <c r="L617" s="52"/>
      <c r="M617" s="52"/>
      <c r="N617" s="52"/>
      <c r="O617" s="52"/>
      <c r="P617" s="52"/>
      <c r="Q617" s="52"/>
      <c r="R617" s="52"/>
      <c r="S617" s="52"/>
      <c r="T617" s="52"/>
      <c r="U617" s="52"/>
      <c r="V617" s="52"/>
      <c r="W617" s="52"/>
      <c r="X617" s="52"/>
      <c r="Y617" s="52"/>
      <c r="Z617" s="52"/>
    </row>
    <row r="618" spans="1:26" ht="12.75" customHeight="1" x14ac:dyDescent="0.2">
      <c r="A618" s="52"/>
      <c r="B618" s="52"/>
      <c r="C618" s="52"/>
      <c r="D618" s="52"/>
      <c r="E618" s="52"/>
      <c r="F618" s="52"/>
      <c r="G618" s="52"/>
      <c r="H618" s="52"/>
      <c r="I618" s="52"/>
      <c r="J618" s="52"/>
      <c r="K618" s="52"/>
      <c r="L618" s="52"/>
      <c r="M618" s="52"/>
      <c r="N618" s="52"/>
      <c r="O618" s="52"/>
      <c r="P618" s="52"/>
      <c r="Q618" s="52"/>
      <c r="R618" s="52"/>
      <c r="S618" s="52"/>
      <c r="T618" s="52"/>
      <c r="U618" s="52"/>
      <c r="V618" s="52"/>
      <c r="W618" s="52"/>
      <c r="X618" s="52"/>
      <c r="Y618" s="52"/>
      <c r="Z618" s="52"/>
    </row>
    <row r="619" spans="1:26" ht="12.75" customHeight="1" x14ac:dyDescent="0.2">
      <c r="A619" s="52"/>
      <c r="B619" s="52"/>
      <c r="C619" s="52"/>
      <c r="D619" s="52"/>
      <c r="E619" s="52"/>
      <c r="F619" s="52"/>
      <c r="G619" s="52"/>
      <c r="H619" s="52"/>
      <c r="I619" s="52"/>
      <c r="J619" s="52"/>
      <c r="K619" s="52"/>
      <c r="L619" s="52"/>
      <c r="M619" s="52"/>
      <c r="N619" s="52"/>
      <c r="O619" s="52"/>
      <c r="P619" s="52"/>
      <c r="Q619" s="52"/>
      <c r="R619" s="52"/>
      <c r="S619" s="52"/>
      <c r="T619" s="52"/>
      <c r="U619" s="52"/>
      <c r="V619" s="52"/>
      <c r="W619" s="52"/>
      <c r="X619" s="52"/>
      <c r="Y619" s="52"/>
      <c r="Z619" s="52"/>
    </row>
    <row r="620" spans="1:26" ht="12.75" customHeight="1" x14ac:dyDescent="0.2">
      <c r="A620" s="52"/>
      <c r="B620" s="52"/>
      <c r="C620" s="52"/>
      <c r="D620" s="52"/>
      <c r="E620" s="52"/>
      <c r="F620" s="52"/>
      <c r="G620" s="52"/>
      <c r="H620" s="52"/>
      <c r="I620" s="52"/>
      <c r="J620" s="52"/>
      <c r="K620" s="52"/>
      <c r="L620" s="52"/>
      <c r="M620" s="52"/>
      <c r="N620" s="52"/>
      <c r="O620" s="52"/>
      <c r="P620" s="52"/>
      <c r="Q620" s="52"/>
      <c r="R620" s="52"/>
      <c r="S620" s="52"/>
      <c r="T620" s="52"/>
      <c r="U620" s="52"/>
      <c r="V620" s="52"/>
      <c r="W620" s="52"/>
      <c r="X620" s="52"/>
      <c r="Y620" s="52"/>
      <c r="Z620" s="52"/>
    </row>
    <row r="621" spans="1:26" ht="12.75" customHeight="1" x14ac:dyDescent="0.2">
      <c r="A621" s="52"/>
      <c r="B621" s="52"/>
      <c r="C621" s="52"/>
      <c r="D621" s="52"/>
      <c r="E621" s="52"/>
      <c r="F621" s="52"/>
      <c r="G621" s="52"/>
      <c r="H621" s="52"/>
      <c r="I621" s="52"/>
      <c r="J621" s="52"/>
      <c r="K621" s="52"/>
      <c r="L621" s="52"/>
      <c r="M621" s="52"/>
      <c r="N621" s="52"/>
      <c r="O621" s="52"/>
      <c r="P621" s="52"/>
      <c r="Q621" s="52"/>
      <c r="R621" s="52"/>
      <c r="S621" s="52"/>
      <c r="T621" s="52"/>
      <c r="U621" s="52"/>
      <c r="V621" s="52"/>
      <c r="W621" s="52"/>
      <c r="X621" s="52"/>
      <c r="Y621" s="52"/>
      <c r="Z621" s="52"/>
    </row>
    <row r="622" spans="1:26" ht="12.75" customHeight="1" x14ac:dyDescent="0.2">
      <c r="A622" s="52"/>
      <c r="B622" s="52"/>
      <c r="C622" s="52"/>
      <c r="D622" s="52"/>
      <c r="E622" s="52"/>
      <c r="F622" s="52"/>
      <c r="G622" s="52"/>
      <c r="H622" s="52"/>
      <c r="I622" s="52"/>
      <c r="J622" s="52"/>
      <c r="K622" s="52"/>
      <c r="L622" s="52"/>
      <c r="M622" s="52"/>
      <c r="N622" s="52"/>
      <c r="O622" s="52"/>
      <c r="P622" s="52"/>
      <c r="Q622" s="52"/>
      <c r="R622" s="52"/>
      <c r="S622" s="52"/>
      <c r="T622" s="52"/>
      <c r="U622" s="52"/>
      <c r="V622" s="52"/>
      <c r="W622" s="52"/>
      <c r="X622" s="52"/>
      <c r="Y622" s="52"/>
      <c r="Z622" s="52"/>
    </row>
    <row r="623" spans="1:26" ht="12.75" customHeight="1" x14ac:dyDescent="0.2">
      <c r="A623" s="52"/>
      <c r="B623" s="52"/>
      <c r="C623" s="52"/>
      <c r="D623" s="52"/>
      <c r="E623" s="52"/>
      <c r="F623" s="52"/>
      <c r="G623" s="52"/>
      <c r="H623" s="52"/>
      <c r="I623" s="52"/>
      <c r="J623" s="52"/>
      <c r="K623" s="52"/>
      <c r="L623" s="52"/>
      <c r="M623" s="52"/>
      <c r="N623" s="52"/>
      <c r="O623" s="52"/>
      <c r="P623" s="52"/>
      <c r="Q623" s="52"/>
      <c r="R623" s="52"/>
      <c r="S623" s="52"/>
      <c r="T623" s="52"/>
      <c r="U623" s="52"/>
      <c r="V623" s="52"/>
      <c r="W623" s="52"/>
      <c r="X623" s="52"/>
      <c r="Y623" s="52"/>
      <c r="Z623" s="52"/>
    </row>
    <row r="624" spans="1:26" ht="12.75" customHeight="1" x14ac:dyDescent="0.2">
      <c r="A624" s="52"/>
      <c r="B624" s="52"/>
      <c r="C624" s="52"/>
      <c r="D624" s="52"/>
      <c r="E624" s="52"/>
      <c r="F624" s="52"/>
      <c r="G624" s="52"/>
      <c r="H624" s="52"/>
      <c r="I624" s="52"/>
      <c r="J624" s="52"/>
      <c r="K624" s="52"/>
      <c r="L624" s="52"/>
      <c r="M624" s="52"/>
      <c r="N624" s="52"/>
      <c r="O624" s="52"/>
      <c r="P624" s="52"/>
      <c r="Q624" s="52"/>
      <c r="R624" s="52"/>
      <c r="S624" s="52"/>
      <c r="T624" s="52"/>
      <c r="U624" s="52"/>
      <c r="V624" s="52"/>
      <c r="W624" s="52"/>
      <c r="X624" s="52"/>
      <c r="Y624" s="52"/>
      <c r="Z624" s="52"/>
    </row>
    <row r="625" spans="1:26" ht="12.75" customHeight="1" x14ac:dyDescent="0.2">
      <c r="A625" s="52"/>
      <c r="B625" s="52"/>
      <c r="C625" s="52"/>
      <c r="D625" s="52"/>
      <c r="E625" s="52"/>
      <c r="F625" s="52"/>
      <c r="G625" s="52"/>
      <c r="H625" s="52"/>
      <c r="I625" s="52"/>
      <c r="J625" s="52"/>
      <c r="K625" s="52"/>
      <c r="L625" s="52"/>
      <c r="M625" s="52"/>
      <c r="N625" s="52"/>
      <c r="O625" s="52"/>
      <c r="P625" s="52"/>
      <c r="Q625" s="52"/>
      <c r="R625" s="52"/>
      <c r="S625" s="52"/>
      <c r="T625" s="52"/>
      <c r="U625" s="52"/>
      <c r="V625" s="52"/>
      <c r="W625" s="52"/>
      <c r="X625" s="52"/>
      <c r="Y625" s="52"/>
      <c r="Z625" s="52"/>
    </row>
    <row r="626" spans="1:26" ht="12.75" customHeight="1" x14ac:dyDescent="0.2">
      <c r="A626" s="52"/>
      <c r="B626" s="52"/>
      <c r="C626" s="52"/>
      <c r="D626" s="52"/>
      <c r="E626" s="52"/>
      <c r="F626" s="52"/>
      <c r="G626" s="52"/>
      <c r="H626" s="52"/>
      <c r="I626" s="52"/>
      <c r="J626" s="52"/>
      <c r="K626" s="52"/>
      <c r="L626" s="52"/>
      <c r="M626" s="52"/>
      <c r="N626" s="52"/>
      <c r="O626" s="52"/>
      <c r="P626" s="52"/>
      <c r="Q626" s="52"/>
      <c r="R626" s="52"/>
      <c r="S626" s="52"/>
      <c r="T626" s="52"/>
      <c r="U626" s="52"/>
      <c r="V626" s="52"/>
      <c r="W626" s="52"/>
      <c r="X626" s="52"/>
      <c r="Y626" s="52"/>
      <c r="Z626" s="52"/>
    </row>
    <row r="627" spans="1:26" ht="12.75" customHeight="1" x14ac:dyDescent="0.2">
      <c r="A627" s="52"/>
      <c r="B627" s="52"/>
      <c r="C627" s="52"/>
      <c r="D627" s="52"/>
      <c r="E627" s="52"/>
      <c r="F627" s="52"/>
      <c r="G627" s="52"/>
      <c r="H627" s="52"/>
      <c r="I627" s="52"/>
      <c r="J627" s="52"/>
      <c r="K627" s="52"/>
      <c r="L627" s="52"/>
      <c r="M627" s="52"/>
      <c r="N627" s="52"/>
      <c r="O627" s="52"/>
      <c r="P627" s="52"/>
      <c r="Q627" s="52"/>
      <c r="R627" s="52"/>
      <c r="S627" s="52"/>
      <c r="T627" s="52"/>
      <c r="U627" s="52"/>
      <c r="V627" s="52"/>
      <c r="W627" s="52"/>
      <c r="X627" s="52"/>
      <c r="Y627" s="52"/>
      <c r="Z627" s="52"/>
    </row>
    <row r="628" spans="1:26" ht="12.75" customHeight="1" x14ac:dyDescent="0.2">
      <c r="A628" s="52"/>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row>
    <row r="629" spans="1:26" ht="12.75" customHeight="1" x14ac:dyDescent="0.2">
      <c r="A629" s="52"/>
      <c r="B629" s="52"/>
      <c r="C629" s="52"/>
      <c r="D629" s="52"/>
      <c r="E629" s="52"/>
      <c r="F629" s="52"/>
      <c r="G629" s="52"/>
      <c r="H629" s="52"/>
      <c r="I629" s="52"/>
      <c r="J629" s="52"/>
      <c r="K629" s="52"/>
      <c r="L629" s="52"/>
      <c r="M629" s="52"/>
      <c r="N629" s="52"/>
      <c r="O629" s="52"/>
      <c r="P629" s="52"/>
      <c r="Q629" s="52"/>
      <c r="R629" s="52"/>
      <c r="S629" s="52"/>
      <c r="T629" s="52"/>
      <c r="U629" s="52"/>
      <c r="V629" s="52"/>
      <c r="W629" s="52"/>
      <c r="X629" s="52"/>
      <c r="Y629" s="52"/>
      <c r="Z629" s="52"/>
    </row>
    <row r="630" spans="1:26" ht="12.75" customHeight="1" x14ac:dyDescent="0.2">
      <c r="A630" s="52"/>
      <c r="B630" s="52"/>
      <c r="C630" s="52"/>
      <c r="D630" s="52"/>
      <c r="E630" s="52"/>
      <c r="F630" s="52"/>
      <c r="G630" s="52"/>
      <c r="H630" s="52"/>
      <c r="I630" s="52"/>
      <c r="J630" s="52"/>
      <c r="K630" s="52"/>
      <c r="L630" s="52"/>
      <c r="M630" s="52"/>
      <c r="N630" s="52"/>
      <c r="O630" s="52"/>
      <c r="P630" s="52"/>
      <c r="Q630" s="52"/>
      <c r="R630" s="52"/>
      <c r="S630" s="52"/>
      <c r="T630" s="52"/>
      <c r="U630" s="52"/>
      <c r="V630" s="52"/>
      <c r="W630" s="52"/>
      <c r="X630" s="52"/>
      <c r="Y630" s="52"/>
      <c r="Z630" s="52"/>
    </row>
    <row r="631" spans="1:26" ht="12.75" customHeight="1" x14ac:dyDescent="0.2">
      <c r="A631" s="52"/>
      <c r="B631" s="52"/>
      <c r="C631" s="52"/>
      <c r="D631" s="52"/>
      <c r="E631" s="52"/>
      <c r="F631" s="52"/>
      <c r="G631" s="52"/>
      <c r="H631" s="52"/>
      <c r="I631" s="52"/>
      <c r="J631" s="52"/>
      <c r="K631" s="52"/>
      <c r="L631" s="52"/>
      <c r="M631" s="52"/>
      <c r="N631" s="52"/>
      <c r="O631" s="52"/>
      <c r="P631" s="52"/>
      <c r="Q631" s="52"/>
      <c r="R631" s="52"/>
      <c r="S631" s="52"/>
      <c r="T631" s="52"/>
      <c r="U631" s="52"/>
      <c r="V631" s="52"/>
      <c r="W631" s="52"/>
      <c r="X631" s="52"/>
      <c r="Y631" s="52"/>
      <c r="Z631" s="52"/>
    </row>
    <row r="632" spans="1:26" ht="12.75" customHeight="1" x14ac:dyDescent="0.2">
      <c r="A632" s="52"/>
      <c r="B632" s="52"/>
      <c r="C632" s="52"/>
      <c r="D632" s="52"/>
      <c r="E632" s="52"/>
      <c r="F632" s="52"/>
      <c r="G632" s="52"/>
      <c r="H632" s="52"/>
      <c r="I632" s="52"/>
      <c r="J632" s="52"/>
      <c r="K632" s="52"/>
      <c r="L632" s="52"/>
      <c r="M632" s="52"/>
      <c r="N632" s="52"/>
      <c r="O632" s="52"/>
      <c r="P632" s="52"/>
      <c r="Q632" s="52"/>
      <c r="R632" s="52"/>
      <c r="S632" s="52"/>
      <c r="T632" s="52"/>
      <c r="U632" s="52"/>
      <c r="V632" s="52"/>
      <c r="W632" s="52"/>
      <c r="X632" s="52"/>
      <c r="Y632" s="52"/>
      <c r="Z632" s="52"/>
    </row>
    <row r="633" spans="1:26" ht="12.75" customHeight="1" x14ac:dyDescent="0.2">
      <c r="A633" s="52"/>
      <c r="B633" s="52"/>
      <c r="C633" s="52"/>
      <c r="D633" s="52"/>
      <c r="E633" s="52"/>
      <c r="F633" s="52"/>
      <c r="G633" s="52"/>
      <c r="H633" s="52"/>
      <c r="I633" s="52"/>
      <c r="J633" s="52"/>
      <c r="K633" s="52"/>
      <c r="L633" s="52"/>
      <c r="M633" s="52"/>
      <c r="N633" s="52"/>
      <c r="O633" s="52"/>
      <c r="P633" s="52"/>
      <c r="Q633" s="52"/>
      <c r="R633" s="52"/>
      <c r="S633" s="52"/>
      <c r="T633" s="52"/>
      <c r="U633" s="52"/>
      <c r="V633" s="52"/>
      <c r="W633" s="52"/>
      <c r="X633" s="52"/>
      <c r="Y633" s="52"/>
      <c r="Z633" s="52"/>
    </row>
    <row r="634" spans="1:26" ht="12.75" customHeight="1" x14ac:dyDescent="0.2">
      <c r="A634" s="52"/>
      <c r="B634" s="52"/>
      <c r="C634" s="52"/>
      <c r="D634" s="52"/>
      <c r="E634" s="52"/>
      <c r="F634" s="52"/>
      <c r="G634" s="52"/>
      <c r="H634" s="52"/>
      <c r="I634" s="52"/>
      <c r="J634" s="52"/>
      <c r="K634" s="52"/>
      <c r="L634" s="52"/>
      <c r="M634" s="52"/>
      <c r="N634" s="52"/>
      <c r="O634" s="52"/>
      <c r="P634" s="52"/>
      <c r="Q634" s="52"/>
      <c r="R634" s="52"/>
      <c r="S634" s="52"/>
      <c r="T634" s="52"/>
      <c r="U634" s="52"/>
      <c r="V634" s="52"/>
      <c r="W634" s="52"/>
      <c r="X634" s="52"/>
      <c r="Y634" s="52"/>
      <c r="Z634" s="52"/>
    </row>
    <row r="635" spans="1:26" ht="12.75" customHeight="1" x14ac:dyDescent="0.2">
      <c r="A635" s="52"/>
      <c r="B635" s="52"/>
      <c r="C635" s="52"/>
      <c r="D635" s="52"/>
      <c r="E635" s="52"/>
      <c r="F635" s="52"/>
      <c r="G635" s="52"/>
      <c r="H635" s="52"/>
      <c r="I635" s="52"/>
      <c r="J635" s="52"/>
      <c r="K635" s="52"/>
      <c r="L635" s="52"/>
      <c r="M635" s="52"/>
      <c r="N635" s="52"/>
      <c r="O635" s="52"/>
      <c r="P635" s="52"/>
      <c r="Q635" s="52"/>
      <c r="R635" s="52"/>
      <c r="S635" s="52"/>
      <c r="T635" s="52"/>
      <c r="U635" s="52"/>
      <c r="V635" s="52"/>
      <c r="W635" s="52"/>
      <c r="X635" s="52"/>
      <c r="Y635" s="52"/>
      <c r="Z635" s="52"/>
    </row>
    <row r="636" spans="1:26" ht="12.75" customHeight="1" x14ac:dyDescent="0.2">
      <c r="A636" s="52"/>
      <c r="B636" s="52"/>
      <c r="C636" s="52"/>
      <c r="D636" s="52"/>
      <c r="E636" s="52"/>
      <c r="F636" s="52"/>
      <c r="G636" s="52"/>
      <c r="H636" s="52"/>
      <c r="I636" s="52"/>
      <c r="J636" s="52"/>
      <c r="K636" s="52"/>
      <c r="L636" s="52"/>
      <c r="M636" s="52"/>
      <c r="N636" s="52"/>
      <c r="O636" s="52"/>
      <c r="P636" s="52"/>
      <c r="Q636" s="52"/>
      <c r="R636" s="52"/>
      <c r="S636" s="52"/>
      <c r="T636" s="52"/>
      <c r="U636" s="52"/>
      <c r="V636" s="52"/>
      <c r="W636" s="52"/>
      <c r="X636" s="52"/>
      <c r="Y636" s="52"/>
      <c r="Z636" s="52"/>
    </row>
    <row r="637" spans="1:26" ht="12.75" customHeight="1" x14ac:dyDescent="0.2">
      <c r="A637" s="52"/>
      <c r="B637" s="52"/>
      <c r="C637" s="52"/>
      <c r="D637" s="52"/>
      <c r="E637" s="52"/>
      <c r="F637" s="52"/>
      <c r="G637" s="52"/>
      <c r="H637" s="52"/>
      <c r="I637" s="52"/>
      <c r="J637" s="52"/>
      <c r="K637" s="52"/>
      <c r="L637" s="52"/>
      <c r="M637" s="52"/>
      <c r="N637" s="52"/>
      <c r="O637" s="52"/>
      <c r="P637" s="52"/>
      <c r="Q637" s="52"/>
      <c r="R637" s="52"/>
      <c r="S637" s="52"/>
      <c r="T637" s="52"/>
      <c r="U637" s="52"/>
      <c r="V637" s="52"/>
      <c r="W637" s="52"/>
      <c r="X637" s="52"/>
      <c r="Y637" s="52"/>
      <c r="Z637" s="52"/>
    </row>
    <row r="638" spans="1:26" ht="12.75" customHeight="1" x14ac:dyDescent="0.2">
      <c r="A638" s="52"/>
      <c r="B638" s="52"/>
      <c r="C638" s="52"/>
      <c r="D638" s="52"/>
      <c r="E638" s="52"/>
      <c r="F638" s="52"/>
      <c r="G638" s="52"/>
      <c r="H638" s="52"/>
      <c r="I638" s="52"/>
      <c r="J638" s="52"/>
      <c r="K638" s="52"/>
      <c r="L638" s="52"/>
      <c r="M638" s="52"/>
      <c r="N638" s="52"/>
      <c r="O638" s="52"/>
      <c r="P638" s="52"/>
      <c r="Q638" s="52"/>
      <c r="R638" s="52"/>
      <c r="S638" s="52"/>
      <c r="T638" s="52"/>
      <c r="U638" s="52"/>
      <c r="V638" s="52"/>
      <c r="W638" s="52"/>
      <c r="X638" s="52"/>
      <c r="Y638" s="52"/>
      <c r="Z638" s="52"/>
    </row>
    <row r="639" spans="1:26" ht="12.75" customHeight="1" x14ac:dyDescent="0.2">
      <c r="A639" s="52"/>
      <c r="B639" s="52"/>
      <c r="C639" s="52"/>
      <c r="D639" s="52"/>
      <c r="E639" s="52"/>
      <c r="F639" s="52"/>
      <c r="G639" s="52"/>
      <c r="H639" s="52"/>
      <c r="I639" s="52"/>
      <c r="J639" s="52"/>
      <c r="K639" s="52"/>
      <c r="L639" s="52"/>
      <c r="M639" s="52"/>
      <c r="N639" s="52"/>
      <c r="O639" s="52"/>
      <c r="P639" s="52"/>
      <c r="Q639" s="52"/>
      <c r="R639" s="52"/>
      <c r="S639" s="52"/>
      <c r="T639" s="52"/>
      <c r="U639" s="52"/>
      <c r="V639" s="52"/>
      <c r="W639" s="52"/>
      <c r="X639" s="52"/>
      <c r="Y639" s="52"/>
      <c r="Z639" s="52"/>
    </row>
    <row r="640" spans="1:26" ht="12.75" customHeight="1" x14ac:dyDescent="0.2">
      <c r="A640" s="52"/>
      <c r="B640" s="52"/>
      <c r="C640" s="52"/>
      <c r="D640" s="52"/>
      <c r="E640" s="52"/>
      <c r="F640" s="52"/>
      <c r="G640" s="52"/>
      <c r="H640" s="52"/>
      <c r="I640" s="52"/>
      <c r="J640" s="52"/>
      <c r="K640" s="52"/>
      <c r="L640" s="52"/>
      <c r="M640" s="52"/>
      <c r="N640" s="52"/>
      <c r="O640" s="52"/>
      <c r="P640" s="52"/>
      <c r="Q640" s="52"/>
      <c r="R640" s="52"/>
      <c r="S640" s="52"/>
      <c r="T640" s="52"/>
      <c r="U640" s="52"/>
      <c r="V640" s="52"/>
      <c r="W640" s="52"/>
      <c r="X640" s="52"/>
      <c r="Y640" s="52"/>
      <c r="Z640" s="52"/>
    </row>
    <row r="641" spans="1:26" ht="12.75" customHeight="1" x14ac:dyDescent="0.2">
      <c r="A641" s="52"/>
      <c r="B641" s="52"/>
      <c r="C641" s="52"/>
      <c r="D641" s="52"/>
      <c r="E641" s="52"/>
      <c r="F641" s="52"/>
      <c r="G641" s="52"/>
      <c r="H641" s="52"/>
      <c r="I641" s="52"/>
      <c r="J641" s="52"/>
      <c r="K641" s="52"/>
      <c r="L641" s="52"/>
      <c r="M641" s="52"/>
      <c r="N641" s="52"/>
      <c r="O641" s="52"/>
      <c r="P641" s="52"/>
      <c r="Q641" s="52"/>
      <c r="R641" s="52"/>
      <c r="S641" s="52"/>
      <c r="T641" s="52"/>
      <c r="U641" s="52"/>
      <c r="V641" s="52"/>
      <c r="W641" s="52"/>
      <c r="X641" s="52"/>
      <c r="Y641" s="52"/>
      <c r="Z641" s="52"/>
    </row>
    <row r="642" spans="1:26" ht="12.75" customHeight="1" x14ac:dyDescent="0.2">
      <c r="A642" s="52"/>
      <c r="B642" s="52"/>
      <c r="C642" s="52"/>
      <c r="D642" s="52"/>
      <c r="E642" s="52"/>
      <c r="F642" s="52"/>
      <c r="G642" s="52"/>
      <c r="H642" s="52"/>
      <c r="I642" s="52"/>
      <c r="J642" s="52"/>
      <c r="K642" s="52"/>
      <c r="L642" s="52"/>
      <c r="M642" s="52"/>
      <c r="N642" s="52"/>
      <c r="O642" s="52"/>
      <c r="P642" s="52"/>
      <c r="Q642" s="52"/>
      <c r="R642" s="52"/>
      <c r="S642" s="52"/>
      <c r="T642" s="52"/>
      <c r="U642" s="52"/>
      <c r="V642" s="52"/>
      <c r="W642" s="52"/>
      <c r="X642" s="52"/>
      <c r="Y642" s="52"/>
      <c r="Z642" s="52"/>
    </row>
    <row r="643" spans="1:26" ht="12.75" customHeight="1" x14ac:dyDescent="0.2">
      <c r="A643" s="52"/>
      <c r="B643" s="52"/>
      <c r="C643" s="52"/>
      <c r="D643" s="52"/>
      <c r="E643" s="52"/>
      <c r="F643" s="52"/>
      <c r="G643" s="52"/>
      <c r="H643" s="52"/>
      <c r="I643" s="52"/>
      <c r="J643" s="52"/>
      <c r="K643" s="52"/>
      <c r="L643" s="52"/>
      <c r="M643" s="52"/>
      <c r="N643" s="52"/>
      <c r="O643" s="52"/>
      <c r="P643" s="52"/>
      <c r="Q643" s="52"/>
      <c r="R643" s="52"/>
      <c r="S643" s="52"/>
      <c r="T643" s="52"/>
      <c r="U643" s="52"/>
      <c r="V643" s="52"/>
      <c r="W643" s="52"/>
      <c r="X643" s="52"/>
      <c r="Y643" s="52"/>
      <c r="Z643" s="52"/>
    </row>
    <row r="644" spans="1:26" ht="12.75" customHeight="1" x14ac:dyDescent="0.2">
      <c r="A644" s="52"/>
      <c r="B644" s="52"/>
      <c r="C644" s="52"/>
      <c r="D644" s="52"/>
      <c r="E644" s="52"/>
      <c r="F644" s="52"/>
      <c r="G644" s="52"/>
      <c r="H644" s="52"/>
      <c r="I644" s="52"/>
      <c r="J644" s="52"/>
      <c r="K644" s="52"/>
      <c r="L644" s="52"/>
      <c r="M644" s="52"/>
      <c r="N644" s="52"/>
      <c r="O644" s="52"/>
      <c r="P644" s="52"/>
      <c r="Q644" s="52"/>
      <c r="R644" s="52"/>
      <c r="S644" s="52"/>
      <c r="T644" s="52"/>
      <c r="U644" s="52"/>
      <c r="V644" s="52"/>
      <c r="W644" s="52"/>
      <c r="X644" s="52"/>
      <c r="Y644" s="52"/>
      <c r="Z644" s="52"/>
    </row>
    <row r="645" spans="1:26" ht="12.75" customHeight="1" x14ac:dyDescent="0.2">
      <c r="A645" s="52"/>
      <c r="B645" s="52"/>
      <c r="C645" s="52"/>
      <c r="D645" s="52"/>
      <c r="E645" s="52"/>
      <c r="F645" s="52"/>
      <c r="G645" s="52"/>
      <c r="H645" s="52"/>
      <c r="I645" s="52"/>
      <c r="J645" s="52"/>
      <c r="K645" s="52"/>
      <c r="L645" s="52"/>
      <c r="M645" s="52"/>
      <c r="N645" s="52"/>
      <c r="O645" s="52"/>
      <c r="P645" s="52"/>
      <c r="Q645" s="52"/>
      <c r="R645" s="52"/>
      <c r="S645" s="52"/>
      <c r="T645" s="52"/>
      <c r="U645" s="52"/>
      <c r="V645" s="52"/>
      <c r="W645" s="52"/>
      <c r="X645" s="52"/>
      <c r="Y645" s="52"/>
      <c r="Z645" s="52"/>
    </row>
    <row r="646" spans="1:26" ht="12.75" customHeight="1" x14ac:dyDescent="0.2">
      <c r="A646" s="52"/>
      <c r="B646" s="52"/>
      <c r="C646" s="52"/>
      <c r="D646" s="52"/>
      <c r="E646" s="52"/>
      <c r="F646" s="52"/>
      <c r="G646" s="52"/>
      <c r="H646" s="52"/>
      <c r="I646" s="52"/>
      <c r="J646" s="52"/>
      <c r="K646" s="52"/>
      <c r="L646" s="52"/>
      <c r="M646" s="52"/>
      <c r="N646" s="52"/>
      <c r="O646" s="52"/>
      <c r="P646" s="52"/>
      <c r="Q646" s="52"/>
      <c r="R646" s="52"/>
      <c r="S646" s="52"/>
      <c r="T646" s="52"/>
      <c r="U646" s="52"/>
      <c r="V646" s="52"/>
      <c r="W646" s="52"/>
      <c r="X646" s="52"/>
      <c r="Y646" s="52"/>
      <c r="Z646" s="52"/>
    </row>
    <row r="647" spans="1:26" ht="12.75" customHeight="1" x14ac:dyDescent="0.2">
      <c r="A647" s="52"/>
      <c r="B647" s="52"/>
      <c r="C647" s="52"/>
      <c r="D647" s="52"/>
      <c r="E647" s="52"/>
      <c r="F647" s="52"/>
      <c r="G647" s="52"/>
      <c r="H647" s="52"/>
      <c r="I647" s="52"/>
      <c r="J647" s="52"/>
      <c r="K647" s="52"/>
      <c r="L647" s="52"/>
      <c r="M647" s="52"/>
      <c r="N647" s="52"/>
      <c r="O647" s="52"/>
      <c r="P647" s="52"/>
      <c r="Q647" s="52"/>
      <c r="R647" s="52"/>
      <c r="S647" s="52"/>
      <c r="T647" s="52"/>
      <c r="U647" s="52"/>
      <c r="V647" s="52"/>
      <c r="W647" s="52"/>
      <c r="X647" s="52"/>
      <c r="Y647" s="52"/>
      <c r="Z647" s="52"/>
    </row>
    <row r="648" spans="1:26" ht="12.75" customHeight="1" x14ac:dyDescent="0.2">
      <c r="A648" s="52"/>
      <c r="B648" s="52"/>
      <c r="C648" s="52"/>
      <c r="D648" s="52"/>
      <c r="E648" s="52"/>
      <c r="F648" s="52"/>
      <c r="G648" s="52"/>
      <c r="H648" s="52"/>
      <c r="I648" s="52"/>
      <c r="J648" s="52"/>
      <c r="K648" s="52"/>
      <c r="L648" s="52"/>
      <c r="M648" s="52"/>
      <c r="N648" s="52"/>
      <c r="O648" s="52"/>
      <c r="P648" s="52"/>
      <c r="Q648" s="52"/>
      <c r="R648" s="52"/>
      <c r="S648" s="52"/>
      <c r="T648" s="52"/>
      <c r="U648" s="52"/>
      <c r="V648" s="52"/>
      <c r="W648" s="52"/>
      <c r="X648" s="52"/>
      <c r="Y648" s="52"/>
      <c r="Z648" s="52"/>
    </row>
    <row r="649" spans="1:26" ht="12.75" customHeight="1" x14ac:dyDescent="0.2">
      <c r="A649" s="52"/>
      <c r="B649" s="52"/>
      <c r="C649" s="52"/>
      <c r="D649" s="52"/>
      <c r="E649" s="52"/>
      <c r="F649" s="52"/>
      <c r="G649" s="52"/>
      <c r="H649" s="52"/>
      <c r="I649" s="52"/>
      <c r="J649" s="52"/>
      <c r="K649" s="52"/>
      <c r="L649" s="52"/>
      <c r="M649" s="52"/>
      <c r="N649" s="52"/>
      <c r="O649" s="52"/>
      <c r="P649" s="52"/>
      <c r="Q649" s="52"/>
      <c r="R649" s="52"/>
      <c r="S649" s="52"/>
      <c r="T649" s="52"/>
      <c r="U649" s="52"/>
      <c r="V649" s="52"/>
      <c r="W649" s="52"/>
      <c r="X649" s="52"/>
      <c r="Y649" s="52"/>
      <c r="Z649" s="52"/>
    </row>
    <row r="650" spans="1:26" ht="12.75" customHeight="1" x14ac:dyDescent="0.2">
      <c r="A650" s="52"/>
      <c r="B650" s="52"/>
      <c r="C650" s="52"/>
      <c r="D650" s="52"/>
      <c r="E650" s="52"/>
      <c r="F650" s="52"/>
      <c r="G650" s="52"/>
      <c r="H650" s="52"/>
      <c r="I650" s="52"/>
      <c r="J650" s="52"/>
      <c r="K650" s="52"/>
      <c r="L650" s="52"/>
      <c r="M650" s="52"/>
      <c r="N650" s="52"/>
      <c r="O650" s="52"/>
      <c r="P650" s="52"/>
      <c r="Q650" s="52"/>
      <c r="R650" s="52"/>
      <c r="S650" s="52"/>
      <c r="T650" s="52"/>
      <c r="U650" s="52"/>
      <c r="V650" s="52"/>
      <c r="W650" s="52"/>
      <c r="X650" s="52"/>
      <c r="Y650" s="52"/>
      <c r="Z650" s="52"/>
    </row>
    <row r="651" spans="1:26" ht="12.75" customHeight="1" x14ac:dyDescent="0.2">
      <c r="A651" s="52"/>
      <c r="B651" s="52"/>
      <c r="C651" s="52"/>
      <c r="D651" s="52"/>
      <c r="E651" s="52"/>
      <c r="F651" s="52"/>
      <c r="G651" s="52"/>
      <c r="H651" s="52"/>
      <c r="I651" s="52"/>
      <c r="J651" s="52"/>
      <c r="K651" s="52"/>
      <c r="L651" s="52"/>
      <c r="M651" s="52"/>
      <c r="N651" s="52"/>
      <c r="O651" s="52"/>
      <c r="P651" s="52"/>
      <c r="Q651" s="52"/>
      <c r="R651" s="52"/>
      <c r="S651" s="52"/>
      <c r="T651" s="52"/>
      <c r="U651" s="52"/>
      <c r="V651" s="52"/>
      <c r="W651" s="52"/>
      <c r="X651" s="52"/>
      <c r="Y651" s="52"/>
      <c r="Z651" s="52"/>
    </row>
    <row r="652" spans="1:26" ht="12.75" customHeight="1" x14ac:dyDescent="0.2">
      <c r="A652" s="52"/>
      <c r="B652" s="52"/>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Z652" s="52"/>
    </row>
    <row r="653" spans="1:26" ht="12.75" customHeight="1" x14ac:dyDescent="0.2">
      <c r="A653" s="52"/>
      <c r="B653" s="52"/>
      <c r="C653" s="52"/>
      <c r="D653" s="52"/>
      <c r="E653" s="52"/>
      <c r="F653" s="52"/>
      <c r="G653" s="52"/>
      <c r="H653" s="52"/>
      <c r="I653" s="52"/>
      <c r="J653" s="52"/>
      <c r="K653" s="52"/>
      <c r="L653" s="52"/>
      <c r="M653" s="52"/>
      <c r="N653" s="52"/>
      <c r="O653" s="52"/>
      <c r="P653" s="52"/>
      <c r="Q653" s="52"/>
      <c r="R653" s="52"/>
      <c r="S653" s="52"/>
      <c r="T653" s="52"/>
      <c r="U653" s="52"/>
      <c r="V653" s="52"/>
      <c r="W653" s="52"/>
      <c r="X653" s="52"/>
      <c r="Y653" s="52"/>
      <c r="Z653" s="52"/>
    </row>
    <row r="654" spans="1:26" ht="12.75" customHeight="1" x14ac:dyDescent="0.2">
      <c r="A654" s="52"/>
      <c r="B654" s="52"/>
      <c r="C654" s="52"/>
      <c r="D654" s="52"/>
      <c r="E654" s="52"/>
      <c r="F654" s="52"/>
      <c r="G654" s="52"/>
      <c r="H654" s="52"/>
      <c r="I654" s="52"/>
      <c r="J654" s="52"/>
      <c r="K654" s="52"/>
      <c r="L654" s="52"/>
      <c r="M654" s="52"/>
      <c r="N654" s="52"/>
      <c r="O654" s="52"/>
      <c r="P654" s="52"/>
      <c r="Q654" s="52"/>
      <c r="R654" s="52"/>
      <c r="S654" s="52"/>
      <c r="T654" s="52"/>
      <c r="U654" s="52"/>
      <c r="V654" s="52"/>
      <c r="W654" s="52"/>
      <c r="X654" s="52"/>
      <c r="Y654" s="52"/>
      <c r="Z654" s="52"/>
    </row>
    <row r="655" spans="1:26" ht="12.75" customHeight="1" x14ac:dyDescent="0.2">
      <c r="A655" s="52"/>
      <c r="B655" s="52"/>
      <c r="C655" s="52"/>
      <c r="D655" s="52"/>
      <c r="E655" s="52"/>
      <c r="F655" s="52"/>
      <c r="G655" s="52"/>
      <c r="H655" s="52"/>
      <c r="I655" s="52"/>
      <c r="J655" s="52"/>
      <c r="K655" s="52"/>
      <c r="L655" s="52"/>
      <c r="M655" s="52"/>
      <c r="N655" s="52"/>
      <c r="O655" s="52"/>
      <c r="P655" s="52"/>
      <c r="Q655" s="52"/>
      <c r="R655" s="52"/>
      <c r="S655" s="52"/>
      <c r="T655" s="52"/>
      <c r="U655" s="52"/>
      <c r="V655" s="52"/>
      <c r="W655" s="52"/>
      <c r="X655" s="52"/>
      <c r="Y655" s="52"/>
      <c r="Z655" s="52"/>
    </row>
    <row r="656" spans="1:26" ht="12.75" customHeight="1" x14ac:dyDescent="0.2">
      <c r="A656" s="52"/>
      <c r="B656" s="52"/>
      <c r="C656" s="52"/>
      <c r="D656" s="52"/>
      <c r="E656" s="52"/>
      <c r="F656" s="52"/>
      <c r="G656" s="52"/>
      <c r="H656" s="52"/>
      <c r="I656" s="52"/>
      <c r="J656" s="52"/>
      <c r="K656" s="52"/>
      <c r="L656" s="52"/>
      <c r="M656" s="52"/>
      <c r="N656" s="52"/>
      <c r="O656" s="52"/>
      <c r="P656" s="52"/>
      <c r="Q656" s="52"/>
      <c r="R656" s="52"/>
      <c r="S656" s="52"/>
      <c r="T656" s="52"/>
      <c r="U656" s="52"/>
      <c r="V656" s="52"/>
      <c r="W656" s="52"/>
      <c r="X656" s="52"/>
      <c r="Y656" s="52"/>
      <c r="Z656" s="52"/>
    </row>
    <row r="657" spans="1:26" ht="12.75" customHeight="1" x14ac:dyDescent="0.2">
      <c r="A657" s="52"/>
      <c r="B657" s="52"/>
      <c r="C657" s="52"/>
      <c r="D657" s="52"/>
      <c r="E657" s="52"/>
      <c r="F657" s="52"/>
      <c r="G657" s="52"/>
      <c r="H657" s="52"/>
      <c r="I657" s="52"/>
      <c r="J657" s="52"/>
      <c r="K657" s="52"/>
      <c r="L657" s="52"/>
      <c r="M657" s="52"/>
      <c r="N657" s="52"/>
      <c r="O657" s="52"/>
      <c r="P657" s="52"/>
      <c r="Q657" s="52"/>
      <c r="R657" s="52"/>
      <c r="S657" s="52"/>
      <c r="T657" s="52"/>
      <c r="U657" s="52"/>
      <c r="V657" s="52"/>
      <c r="W657" s="52"/>
      <c r="X657" s="52"/>
      <c r="Y657" s="52"/>
      <c r="Z657" s="52"/>
    </row>
    <row r="658" spans="1:26" ht="12.75" customHeight="1" x14ac:dyDescent="0.2">
      <c r="A658" s="52"/>
      <c r="B658" s="52"/>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Z658" s="52"/>
    </row>
    <row r="659" spans="1:26" ht="12.75" customHeight="1" x14ac:dyDescent="0.2">
      <c r="A659" s="52"/>
      <c r="B659" s="52"/>
      <c r="C659" s="52"/>
      <c r="D659" s="52"/>
      <c r="E659" s="52"/>
      <c r="F659" s="52"/>
      <c r="G659" s="52"/>
      <c r="H659" s="52"/>
      <c r="I659" s="52"/>
      <c r="J659" s="52"/>
      <c r="K659" s="52"/>
      <c r="L659" s="52"/>
      <c r="M659" s="52"/>
      <c r="N659" s="52"/>
      <c r="O659" s="52"/>
      <c r="P659" s="52"/>
      <c r="Q659" s="52"/>
      <c r="R659" s="52"/>
      <c r="S659" s="52"/>
      <c r="T659" s="52"/>
      <c r="U659" s="52"/>
      <c r="V659" s="52"/>
      <c r="W659" s="52"/>
      <c r="X659" s="52"/>
      <c r="Y659" s="52"/>
      <c r="Z659" s="52"/>
    </row>
    <row r="660" spans="1:26" ht="12.75" customHeight="1" x14ac:dyDescent="0.2">
      <c r="A660" s="52"/>
      <c r="B660" s="52"/>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Z660" s="52"/>
    </row>
    <row r="661" spans="1:26" ht="12.75" customHeight="1" x14ac:dyDescent="0.2">
      <c r="A661" s="52"/>
      <c r="B661" s="52"/>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Z661" s="52"/>
    </row>
    <row r="662" spans="1:26" ht="12.75" customHeight="1" x14ac:dyDescent="0.2">
      <c r="A662" s="52"/>
      <c r="B662" s="52"/>
      <c r="C662" s="52"/>
      <c r="D662" s="52"/>
      <c r="E662" s="52"/>
      <c r="F662" s="52"/>
      <c r="G662" s="52"/>
      <c r="H662" s="52"/>
      <c r="I662" s="52"/>
      <c r="J662" s="52"/>
      <c r="K662" s="52"/>
      <c r="L662" s="52"/>
      <c r="M662" s="52"/>
      <c r="N662" s="52"/>
      <c r="O662" s="52"/>
      <c r="P662" s="52"/>
      <c r="Q662" s="52"/>
      <c r="R662" s="52"/>
      <c r="S662" s="52"/>
      <c r="T662" s="52"/>
      <c r="U662" s="52"/>
      <c r="V662" s="52"/>
      <c r="W662" s="52"/>
      <c r="X662" s="52"/>
      <c r="Y662" s="52"/>
      <c r="Z662" s="52"/>
    </row>
    <row r="663" spans="1:26" ht="12.75" customHeight="1" x14ac:dyDescent="0.2">
      <c r="A663" s="52"/>
      <c r="B663" s="52"/>
      <c r="C663" s="52"/>
      <c r="D663" s="52"/>
      <c r="E663" s="52"/>
      <c r="F663" s="52"/>
      <c r="G663" s="52"/>
      <c r="H663" s="52"/>
      <c r="I663" s="52"/>
      <c r="J663" s="52"/>
      <c r="K663" s="52"/>
      <c r="L663" s="52"/>
      <c r="M663" s="52"/>
      <c r="N663" s="52"/>
      <c r="O663" s="52"/>
      <c r="P663" s="52"/>
      <c r="Q663" s="52"/>
      <c r="R663" s="52"/>
      <c r="S663" s="52"/>
      <c r="T663" s="52"/>
      <c r="U663" s="52"/>
      <c r="V663" s="52"/>
      <c r="W663" s="52"/>
      <c r="X663" s="52"/>
      <c r="Y663" s="52"/>
      <c r="Z663" s="52"/>
    </row>
    <row r="664" spans="1:26" ht="12.75" customHeight="1" x14ac:dyDescent="0.2">
      <c r="A664" s="52"/>
      <c r="B664" s="52"/>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Z664" s="52"/>
    </row>
    <row r="665" spans="1:26" ht="12.75" customHeight="1" x14ac:dyDescent="0.2">
      <c r="A665" s="52"/>
      <c r="B665" s="52"/>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Z665" s="52"/>
    </row>
    <row r="666" spans="1:26" ht="12.75" customHeight="1" x14ac:dyDescent="0.2">
      <c r="A666" s="52"/>
      <c r="B666" s="52"/>
      <c r="C666" s="52"/>
      <c r="D666" s="52"/>
      <c r="E666" s="52"/>
      <c r="F666" s="52"/>
      <c r="G666" s="52"/>
      <c r="H666" s="52"/>
      <c r="I666" s="52"/>
      <c r="J666" s="52"/>
      <c r="K666" s="52"/>
      <c r="L666" s="52"/>
      <c r="M666" s="52"/>
      <c r="N666" s="52"/>
      <c r="O666" s="52"/>
      <c r="P666" s="52"/>
      <c r="Q666" s="52"/>
      <c r="R666" s="52"/>
      <c r="S666" s="52"/>
      <c r="T666" s="52"/>
      <c r="U666" s="52"/>
      <c r="V666" s="52"/>
      <c r="W666" s="52"/>
      <c r="X666" s="52"/>
      <c r="Y666" s="52"/>
      <c r="Z666" s="52"/>
    </row>
    <row r="667" spans="1:26" ht="12.75" customHeight="1" x14ac:dyDescent="0.2">
      <c r="A667" s="52"/>
      <c r="B667" s="52"/>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row>
    <row r="668" spans="1:26" ht="12.75" customHeight="1" x14ac:dyDescent="0.2">
      <c r="A668" s="52"/>
      <c r="B668" s="52"/>
      <c r="C668" s="52"/>
      <c r="D668" s="52"/>
      <c r="E668" s="52"/>
      <c r="F668" s="52"/>
      <c r="G668" s="52"/>
      <c r="H668" s="52"/>
      <c r="I668" s="52"/>
      <c r="J668" s="52"/>
      <c r="K668" s="52"/>
      <c r="L668" s="52"/>
      <c r="M668" s="52"/>
      <c r="N668" s="52"/>
      <c r="O668" s="52"/>
      <c r="P668" s="52"/>
      <c r="Q668" s="52"/>
      <c r="R668" s="52"/>
      <c r="S668" s="52"/>
      <c r="T668" s="52"/>
      <c r="U668" s="52"/>
      <c r="V668" s="52"/>
      <c r="W668" s="52"/>
      <c r="X668" s="52"/>
      <c r="Y668" s="52"/>
      <c r="Z668" s="52"/>
    </row>
    <row r="669" spans="1:26" ht="12.75" customHeight="1" x14ac:dyDescent="0.2">
      <c r="A669" s="52"/>
      <c r="B669" s="52"/>
      <c r="C669" s="52"/>
      <c r="D669" s="52"/>
      <c r="E669" s="52"/>
      <c r="F669" s="52"/>
      <c r="G669" s="52"/>
      <c r="H669" s="52"/>
      <c r="I669" s="52"/>
      <c r="J669" s="52"/>
      <c r="K669" s="52"/>
      <c r="L669" s="52"/>
      <c r="M669" s="52"/>
      <c r="N669" s="52"/>
      <c r="O669" s="52"/>
      <c r="P669" s="52"/>
      <c r="Q669" s="52"/>
      <c r="R669" s="52"/>
      <c r="S669" s="52"/>
      <c r="T669" s="52"/>
      <c r="U669" s="52"/>
      <c r="V669" s="52"/>
      <c r="W669" s="52"/>
      <c r="X669" s="52"/>
      <c r="Y669" s="52"/>
      <c r="Z669" s="52"/>
    </row>
    <row r="670" spans="1:26" ht="12.75" customHeight="1" x14ac:dyDescent="0.2">
      <c r="A670" s="52"/>
      <c r="B670" s="52"/>
      <c r="C670" s="52"/>
      <c r="D670" s="52"/>
      <c r="E670" s="52"/>
      <c r="F670" s="52"/>
      <c r="G670" s="52"/>
      <c r="H670" s="52"/>
      <c r="I670" s="52"/>
      <c r="J670" s="52"/>
      <c r="K670" s="52"/>
      <c r="L670" s="52"/>
      <c r="M670" s="52"/>
      <c r="N670" s="52"/>
      <c r="O670" s="52"/>
      <c r="P670" s="52"/>
      <c r="Q670" s="52"/>
      <c r="R670" s="52"/>
      <c r="S670" s="52"/>
      <c r="T670" s="52"/>
      <c r="U670" s="52"/>
      <c r="V670" s="52"/>
      <c r="W670" s="52"/>
      <c r="X670" s="52"/>
      <c r="Y670" s="52"/>
      <c r="Z670" s="52"/>
    </row>
    <row r="671" spans="1:26" ht="12.75" customHeight="1" x14ac:dyDescent="0.2">
      <c r="A671" s="52"/>
      <c r="B671" s="52"/>
      <c r="C671" s="52"/>
      <c r="D671" s="52"/>
      <c r="E671" s="52"/>
      <c r="F671" s="52"/>
      <c r="G671" s="52"/>
      <c r="H671" s="52"/>
      <c r="I671" s="52"/>
      <c r="J671" s="52"/>
      <c r="K671" s="52"/>
      <c r="L671" s="52"/>
      <c r="M671" s="52"/>
      <c r="N671" s="52"/>
      <c r="O671" s="52"/>
      <c r="P671" s="52"/>
      <c r="Q671" s="52"/>
      <c r="R671" s="52"/>
      <c r="S671" s="52"/>
      <c r="T671" s="52"/>
      <c r="U671" s="52"/>
      <c r="V671" s="52"/>
      <c r="W671" s="52"/>
      <c r="X671" s="52"/>
      <c r="Y671" s="52"/>
      <c r="Z671" s="52"/>
    </row>
    <row r="672" spans="1:26" ht="12.75" customHeight="1" x14ac:dyDescent="0.2">
      <c r="A672" s="52"/>
      <c r="B672" s="52"/>
      <c r="C672" s="52"/>
      <c r="D672" s="52"/>
      <c r="E672" s="52"/>
      <c r="F672" s="52"/>
      <c r="G672" s="52"/>
      <c r="H672" s="52"/>
      <c r="I672" s="52"/>
      <c r="J672" s="52"/>
      <c r="K672" s="52"/>
      <c r="L672" s="52"/>
      <c r="M672" s="52"/>
      <c r="N672" s="52"/>
      <c r="O672" s="52"/>
      <c r="P672" s="52"/>
      <c r="Q672" s="52"/>
      <c r="R672" s="52"/>
      <c r="S672" s="52"/>
      <c r="T672" s="52"/>
      <c r="U672" s="52"/>
      <c r="V672" s="52"/>
      <c r="W672" s="52"/>
      <c r="X672" s="52"/>
      <c r="Y672" s="52"/>
      <c r="Z672" s="52"/>
    </row>
    <row r="673" spans="1:26" ht="12.75" customHeight="1" x14ac:dyDescent="0.2">
      <c r="A673" s="52"/>
      <c r="B673" s="52"/>
      <c r="C673" s="52"/>
      <c r="D673" s="52"/>
      <c r="E673" s="52"/>
      <c r="F673" s="52"/>
      <c r="G673" s="52"/>
      <c r="H673" s="52"/>
      <c r="I673" s="52"/>
      <c r="J673" s="52"/>
      <c r="K673" s="52"/>
      <c r="L673" s="52"/>
      <c r="M673" s="52"/>
      <c r="N673" s="52"/>
      <c r="O673" s="52"/>
      <c r="P673" s="52"/>
      <c r="Q673" s="52"/>
      <c r="R673" s="52"/>
      <c r="S673" s="52"/>
      <c r="T673" s="52"/>
      <c r="U673" s="52"/>
      <c r="V673" s="52"/>
      <c r="W673" s="52"/>
      <c r="X673" s="52"/>
      <c r="Y673" s="52"/>
      <c r="Z673" s="52"/>
    </row>
    <row r="674" spans="1:26" ht="12.75" customHeight="1" x14ac:dyDescent="0.2">
      <c r="A674" s="52"/>
      <c r="B674" s="52"/>
      <c r="C674" s="52"/>
      <c r="D674" s="52"/>
      <c r="E674" s="52"/>
      <c r="F674" s="52"/>
      <c r="G674" s="52"/>
      <c r="H674" s="52"/>
      <c r="I674" s="52"/>
      <c r="J674" s="52"/>
      <c r="K674" s="52"/>
      <c r="L674" s="52"/>
      <c r="M674" s="52"/>
      <c r="N674" s="52"/>
      <c r="O674" s="52"/>
      <c r="P674" s="52"/>
      <c r="Q674" s="52"/>
      <c r="R674" s="52"/>
      <c r="S674" s="52"/>
      <c r="T674" s="52"/>
      <c r="U674" s="52"/>
      <c r="V674" s="52"/>
      <c r="W674" s="52"/>
      <c r="X674" s="52"/>
      <c r="Y674" s="52"/>
      <c r="Z674" s="52"/>
    </row>
    <row r="675" spans="1:26" ht="12.75" customHeight="1" x14ac:dyDescent="0.2">
      <c r="A675" s="52"/>
      <c r="B675" s="52"/>
      <c r="C675" s="52"/>
      <c r="D675" s="52"/>
      <c r="E675" s="52"/>
      <c r="F675" s="52"/>
      <c r="G675" s="52"/>
      <c r="H675" s="52"/>
      <c r="I675" s="52"/>
      <c r="J675" s="52"/>
      <c r="K675" s="52"/>
      <c r="L675" s="52"/>
      <c r="M675" s="52"/>
      <c r="N675" s="52"/>
      <c r="O675" s="52"/>
      <c r="P675" s="52"/>
      <c r="Q675" s="52"/>
      <c r="R675" s="52"/>
      <c r="S675" s="52"/>
      <c r="T675" s="52"/>
      <c r="U675" s="52"/>
      <c r="V675" s="52"/>
      <c r="W675" s="52"/>
      <c r="X675" s="52"/>
      <c r="Y675" s="52"/>
      <c r="Z675" s="52"/>
    </row>
    <row r="676" spans="1:26" ht="12.75" customHeight="1" x14ac:dyDescent="0.2">
      <c r="A676" s="52"/>
      <c r="B676" s="52"/>
      <c r="C676" s="52"/>
      <c r="D676" s="52"/>
      <c r="E676" s="52"/>
      <c r="F676" s="52"/>
      <c r="G676" s="52"/>
      <c r="H676" s="52"/>
      <c r="I676" s="52"/>
      <c r="J676" s="52"/>
      <c r="K676" s="52"/>
      <c r="L676" s="52"/>
      <c r="M676" s="52"/>
      <c r="N676" s="52"/>
      <c r="O676" s="52"/>
      <c r="P676" s="52"/>
      <c r="Q676" s="52"/>
      <c r="R676" s="52"/>
      <c r="S676" s="52"/>
      <c r="T676" s="52"/>
      <c r="U676" s="52"/>
      <c r="V676" s="52"/>
      <c r="W676" s="52"/>
      <c r="X676" s="52"/>
      <c r="Y676" s="52"/>
      <c r="Z676" s="52"/>
    </row>
    <row r="677" spans="1:26" ht="12.75" customHeight="1" x14ac:dyDescent="0.2">
      <c r="A677" s="52"/>
      <c r="B677" s="52"/>
      <c r="C677" s="52"/>
      <c r="D677" s="52"/>
      <c r="E677" s="52"/>
      <c r="F677" s="52"/>
      <c r="G677" s="52"/>
      <c r="H677" s="52"/>
      <c r="I677" s="52"/>
      <c r="J677" s="52"/>
      <c r="K677" s="52"/>
      <c r="L677" s="52"/>
      <c r="M677" s="52"/>
      <c r="N677" s="52"/>
      <c r="O677" s="52"/>
      <c r="P677" s="52"/>
      <c r="Q677" s="52"/>
      <c r="R677" s="52"/>
      <c r="S677" s="52"/>
      <c r="T677" s="52"/>
      <c r="U677" s="52"/>
      <c r="V677" s="52"/>
      <c r="W677" s="52"/>
      <c r="X677" s="52"/>
      <c r="Y677" s="52"/>
      <c r="Z677" s="52"/>
    </row>
    <row r="678" spans="1:26" ht="12.75" customHeight="1" x14ac:dyDescent="0.2">
      <c r="A678" s="52"/>
      <c r="B678" s="52"/>
      <c r="C678" s="52"/>
      <c r="D678" s="52"/>
      <c r="E678" s="52"/>
      <c r="F678" s="52"/>
      <c r="G678" s="52"/>
      <c r="H678" s="52"/>
      <c r="I678" s="52"/>
      <c r="J678" s="52"/>
      <c r="K678" s="52"/>
      <c r="L678" s="52"/>
      <c r="M678" s="52"/>
      <c r="N678" s="52"/>
      <c r="O678" s="52"/>
      <c r="P678" s="52"/>
      <c r="Q678" s="52"/>
      <c r="R678" s="52"/>
      <c r="S678" s="52"/>
      <c r="T678" s="52"/>
      <c r="U678" s="52"/>
      <c r="V678" s="52"/>
      <c r="W678" s="52"/>
      <c r="X678" s="52"/>
      <c r="Y678" s="52"/>
      <c r="Z678" s="52"/>
    </row>
    <row r="679" spans="1:26" ht="12.75" customHeight="1" x14ac:dyDescent="0.2">
      <c r="A679" s="52"/>
      <c r="B679" s="52"/>
      <c r="C679" s="52"/>
      <c r="D679" s="52"/>
      <c r="E679" s="52"/>
      <c r="F679" s="52"/>
      <c r="G679" s="52"/>
      <c r="H679" s="52"/>
      <c r="I679" s="52"/>
      <c r="J679" s="52"/>
      <c r="K679" s="52"/>
      <c r="L679" s="52"/>
      <c r="M679" s="52"/>
      <c r="N679" s="52"/>
      <c r="O679" s="52"/>
      <c r="P679" s="52"/>
      <c r="Q679" s="52"/>
      <c r="R679" s="52"/>
      <c r="S679" s="52"/>
      <c r="T679" s="52"/>
      <c r="U679" s="52"/>
      <c r="V679" s="52"/>
      <c r="W679" s="52"/>
      <c r="X679" s="52"/>
      <c r="Y679" s="52"/>
      <c r="Z679" s="52"/>
    </row>
    <row r="680" spans="1:26" ht="12.75" customHeight="1" x14ac:dyDescent="0.2">
      <c r="A680" s="52"/>
      <c r="B680" s="52"/>
      <c r="C680" s="52"/>
      <c r="D680" s="52"/>
      <c r="E680" s="52"/>
      <c r="F680" s="52"/>
      <c r="G680" s="52"/>
      <c r="H680" s="52"/>
      <c r="I680" s="52"/>
      <c r="J680" s="52"/>
      <c r="K680" s="52"/>
      <c r="L680" s="52"/>
      <c r="M680" s="52"/>
      <c r="N680" s="52"/>
      <c r="O680" s="52"/>
      <c r="P680" s="52"/>
      <c r="Q680" s="52"/>
      <c r="R680" s="52"/>
      <c r="S680" s="52"/>
      <c r="T680" s="52"/>
      <c r="U680" s="52"/>
      <c r="V680" s="52"/>
      <c r="W680" s="52"/>
      <c r="X680" s="52"/>
      <c r="Y680" s="52"/>
      <c r="Z680" s="52"/>
    </row>
    <row r="681" spans="1:26" ht="12.75" customHeight="1" x14ac:dyDescent="0.2">
      <c r="A681" s="52"/>
      <c r="B681" s="52"/>
      <c r="C681" s="52"/>
      <c r="D681" s="52"/>
      <c r="E681" s="52"/>
      <c r="F681" s="52"/>
      <c r="G681" s="52"/>
      <c r="H681" s="52"/>
      <c r="I681" s="52"/>
      <c r="J681" s="52"/>
      <c r="K681" s="52"/>
      <c r="L681" s="52"/>
      <c r="M681" s="52"/>
      <c r="N681" s="52"/>
      <c r="O681" s="52"/>
      <c r="P681" s="52"/>
      <c r="Q681" s="52"/>
      <c r="R681" s="52"/>
      <c r="S681" s="52"/>
      <c r="T681" s="52"/>
      <c r="U681" s="52"/>
      <c r="V681" s="52"/>
      <c r="W681" s="52"/>
      <c r="X681" s="52"/>
      <c r="Y681" s="52"/>
      <c r="Z681" s="52"/>
    </row>
    <row r="682" spans="1:26" ht="12.75" customHeight="1" x14ac:dyDescent="0.2">
      <c r="A682" s="52"/>
      <c r="B682" s="52"/>
      <c r="C682" s="52"/>
      <c r="D682" s="52"/>
      <c r="E682" s="52"/>
      <c r="F682" s="52"/>
      <c r="G682" s="52"/>
      <c r="H682" s="52"/>
      <c r="I682" s="52"/>
      <c r="J682" s="52"/>
      <c r="K682" s="52"/>
      <c r="L682" s="52"/>
      <c r="M682" s="52"/>
      <c r="N682" s="52"/>
      <c r="O682" s="52"/>
      <c r="P682" s="52"/>
      <c r="Q682" s="52"/>
      <c r="R682" s="52"/>
      <c r="S682" s="52"/>
      <c r="T682" s="52"/>
      <c r="U682" s="52"/>
      <c r="V682" s="52"/>
      <c r="W682" s="52"/>
      <c r="X682" s="52"/>
      <c r="Y682" s="52"/>
      <c r="Z682" s="52"/>
    </row>
    <row r="683" spans="1:26" ht="12.75" customHeight="1" x14ac:dyDescent="0.2">
      <c r="A683" s="52"/>
      <c r="B683" s="52"/>
      <c r="C683" s="52"/>
      <c r="D683" s="52"/>
      <c r="E683" s="52"/>
      <c r="F683" s="52"/>
      <c r="G683" s="52"/>
      <c r="H683" s="52"/>
      <c r="I683" s="52"/>
      <c r="J683" s="52"/>
      <c r="K683" s="52"/>
      <c r="L683" s="52"/>
      <c r="M683" s="52"/>
      <c r="N683" s="52"/>
      <c r="O683" s="52"/>
      <c r="P683" s="52"/>
      <c r="Q683" s="52"/>
      <c r="R683" s="52"/>
      <c r="S683" s="52"/>
      <c r="T683" s="52"/>
      <c r="U683" s="52"/>
      <c r="V683" s="52"/>
      <c r="W683" s="52"/>
      <c r="X683" s="52"/>
      <c r="Y683" s="52"/>
      <c r="Z683" s="52"/>
    </row>
    <row r="684" spans="1:26" ht="12.75" customHeight="1" x14ac:dyDescent="0.2">
      <c r="A684" s="52"/>
      <c r="B684" s="52"/>
      <c r="C684" s="52"/>
      <c r="D684" s="52"/>
      <c r="E684" s="52"/>
      <c r="F684" s="52"/>
      <c r="G684" s="52"/>
      <c r="H684" s="52"/>
      <c r="I684" s="52"/>
      <c r="J684" s="52"/>
      <c r="K684" s="52"/>
      <c r="L684" s="52"/>
      <c r="M684" s="52"/>
      <c r="N684" s="52"/>
      <c r="O684" s="52"/>
      <c r="P684" s="52"/>
      <c r="Q684" s="52"/>
      <c r="R684" s="52"/>
      <c r="S684" s="52"/>
      <c r="T684" s="52"/>
      <c r="U684" s="52"/>
      <c r="V684" s="52"/>
      <c r="W684" s="52"/>
      <c r="X684" s="52"/>
      <c r="Y684" s="52"/>
      <c r="Z684" s="52"/>
    </row>
    <row r="685" spans="1:26" ht="12.75" customHeight="1" x14ac:dyDescent="0.2">
      <c r="A685" s="52"/>
      <c r="B685" s="52"/>
      <c r="C685" s="52"/>
      <c r="D685" s="52"/>
      <c r="E685" s="52"/>
      <c r="F685" s="52"/>
      <c r="G685" s="52"/>
      <c r="H685" s="52"/>
      <c r="I685" s="52"/>
      <c r="J685" s="52"/>
      <c r="K685" s="52"/>
      <c r="L685" s="52"/>
      <c r="M685" s="52"/>
      <c r="N685" s="52"/>
      <c r="O685" s="52"/>
      <c r="P685" s="52"/>
      <c r="Q685" s="52"/>
      <c r="R685" s="52"/>
      <c r="S685" s="52"/>
      <c r="T685" s="52"/>
      <c r="U685" s="52"/>
      <c r="V685" s="52"/>
      <c r="W685" s="52"/>
      <c r="X685" s="52"/>
      <c r="Y685" s="52"/>
      <c r="Z685" s="52"/>
    </row>
    <row r="686" spans="1:26" ht="12.75" customHeight="1" x14ac:dyDescent="0.2">
      <c r="A686" s="52"/>
      <c r="B686" s="52"/>
      <c r="C686" s="52"/>
      <c r="D686" s="52"/>
      <c r="E686" s="52"/>
      <c r="F686" s="52"/>
      <c r="G686" s="52"/>
      <c r="H686" s="52"/>
      <c r="I686" s="52"/>
      <c r="J686" s="52"/>
      <c r="K686" s="52"/>
      <c r="L686" s="52"/>
      <c r="M686" s="52"/>
      <c r="N686" s="52"/>
      <c r="O686" s="52"/>
      <c r="P686" s="52"/>
      <c r="Q686" s="52"/>
      <c r="R686" s="52"/>
      <c r="S686" s="52"/>
      <c r="T686" s="52"/>
      <c r="U686" s="52"/>
      <c r="V686" s="52"/>
      <c r="W686" s="52"/>
      <c r="X686" s="52"/>
      <c r="Y686" s="52"/>
      <c r="Z686" s="52"/>
    </row>
    <row r="687" spans="1:26" ht="12.75" customHeight="1" x14ac:dyDescent="0.2">
      <c r="A687" s="52"/>
      <c r="B687" s="52"/>
      <c r="C687" s="52"/>
      <c r="D687" s="52"/>
      <c r="E687" s="52"/>
      <c r="F687" s="52"/>
      <c r="G687" s="52"/>
      <c r="H687" s="52"/>
      <c r="I687" s="52"/>
      <c r="J687" s="52"/>
      <c r="K687" s="52"/>
      <c r="L687" s="52"/>
      <c r="M687" s="52"/>
      <c r="N687" s="52"/>
      <c r="O687" s="52"/>
      <c r="P687" s="52"/>
      <c r="Q687" s="52"/>
      <c r="R687" s="52"/>
      <c r="S687" s="52"/>
      <c r="T687" s="52"/>
      <c r="U687" s="52"/>
      <c r="V687" s="52"/>
      <c r="W687" s="52"/>
      <c r="X687" s="52"/>
      <c r="Y687" s="52"/>
      <c r="Z687" s="52"/>
    </row>
    <row r="688" spans="1:26" ht="12.75" customHeight="1" x14ac:dyDescent="0.2">
      <c r="A688" s="52"/>
      <c r="B688" s="52"/>
      <c r="C688" s="52"/>
      <c r="D688" s="52"/>
      <c r="E688" s="52"/>
      <c r="F688" s="52"/>
      <c r="G688" s="52"/>
      <c r="H688" s="52"/>
      <c r="I688" s="52"/>
      <c r="J688" s="52"/>
      <c r="K688" s="52"/>
      <c r="L688" s="52"/>
      <c r="M688" s="52"/>
      <c r="N688" s="52"/>
      <c r="O688" s="52"/>
      <c r="P688" s="52"/>
      <c r="Q688" s="52"/>
      <c r="R688" s="52"/>
      <c r="S688" s="52"/>
      <c r="T688" s="52"/>
      <c r="U688" s="52"/>
      <c r="V688" s="52"/>
      <c r="W688" s="52"/>
      <c r="X688" s="52"/>
      <c r="Y688" s="52"/>
      <c r="Z688" s="52"/>
    </row>
    <row r="689" spans="1:26" ht="12.75" customHeight="1" x14ac:dyDescent="0.2">
      <c r="A689" s="52"/>
      <c r="B689" s="52"/>
      <c r="C689" s="52"/>
      <c r="D689" s="52"/>
      <c r="E689" s="52"/>
      <c r="F689" s="52"/>
      <c r="G689" s="52"/>
      <c r="H689" s="52"/>
      <c r="I689" s="52"/>
      <c r="J689" s="52"/>
      <c r="K689" s="52"/>
      <c r="L689" s="52"/>
      <c r="M689" s="52"/>
      <c r="N689" s="52"/>
      <c r="O689" s="52"/>
      <c r="P689" s="52"/>
      <c r="Q689" s="52"/>
      <c r="R689" s="52"/>
      <c r="S689" s="52"/>
      <c r="T689" s="52"/>
      <c r="U689" s="52"/>
      <c r="V689" s="52"/>
      <c r="W689" s="52"/>
      <c r="X689" s="52"/>
      <c r="Y689" s="52"/>
      <c r="Z689" s="52"/>
    </row>
    <row r="690" spans="1:26" ht="12.75" customHeight="1" x14ac:dyDescent="0.2">
      <c r="A690" s="52"/>
      <c r="B690" s="52"/>
      <c r="C690" s="52"/>
      <c r="D690" s="52"/>
      <c r="E690" s="52"/>
      <c r="F690" s="52"/>
      <c r="G690" s="52"/>
      <c r="H690" s="52"/>
      <c r="I690" s="52"/>
      <c r="J690" s="52"/>
      <c r="K690" s="52"/>
      <c r="L690" s="52"/>
      <c r="M690" s="52"/>
      <c r="N690" s="52"/>
      <c r="O690" s="52"/>
      <c r="P690" s="52"/>
      <c r="Q690" s="52"/>
      <c r="R690" s="52"/>
      <c r="S690" s="52"/>
      <c r="T690" s="52"/>
      <c r="U690" s="52"/>
      <c r="V690" s="52"/>
      <c r="W690" s="52"/>
      <c r="X690" s="52"/>
      <c r="Y690" s="52"/>
      <c r="Z690" s="52"/>
    </row>
    <row r="691" spans="1:26" ht="12.75" customHeight="1" x14ac:dyDescent="0.2">
      <c r="A691" s="52"/>
      <c r="B691" s="52"/>
      <c r="C691" s="52"/>
      <c r="D691" s="52"/>
      <c r="E691" s="52"/>
      <c r="F691" s="52"/>
      <c r="G691" s="52"/>
      <c r="H691" s="52"/>
      <c r="I691" s="52"/>
      <c r="J691" s="52"/>
      <c r="K691" s="52"/>
      <c r="L691" s="52"/>
      <c r="M691" s="52"/>
      <c r="N691" s="52"/>
      <c r="O691" s="52"/>
      <c r="P691" s="52"/>
      <c r="Q691" s="52"/>
      <c r="R691" s="52"/>
      <c r="S691" s="52"/>
      <c r="T691" s="52"/>
      <c r="U691" s="52"/>
      <c r="V691" s="52"/>
      <c r="W691" s="52"/>
      <c r="X691" s="52"/>
      <c r="Y691" s="52"/>
      <c r="Z691" s="52"/>
    </row>
    <row r="692" spans="1:26" ht="12.75" customHeight="1" x14ac:dyDescent="0.2">
      <c r="A692" s="52"/>
      <c r="B692" s="52"/>
      <c r="C692" s="52"/>
      <c r="D692" s="52"/>
      <c r="E692" s="52"/>
      <c r="F692" s="52"/>
      <c r="G692" s="52"/>
      <c r="H692" s="52"/>
      <c r="I692" s="52"/>
      <c r="J692" s="52"/>
      <c r="K692" s="52"/>
      <c r="L692" s="52"/>
      <c r="M692" s="52"/>
      <c r="N692" s="52"/>
      <c r="O692" s="52"/>
      <c r="P692" s="52"/>
      <c r="Q692" s="52"/>
      <c r="R692" s="52"/>
      <c r="S692" s="52"/>
      <c r="T692" s="52"/>
      <c r="U692" s="52"/>
      <c r="V692" s="52"/>
      <c r="W692" s="52"/>
      <c r="X692" s="52"/>
      <c r="Y692" s="52"/>
      <c r="Z692" s="52"/>
    </row>
    <row r="693" spans="1:26" ht="12.75" customHeight="1" x14ac:dyDescent="0.2">
      <c r="A693" s="52"/>
      <c r="B693" s="52"/>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Z693" s="52"/>
    </row>
    <row r="694" spans="1:26" ht="12.75" customHeight="1" x14ac:dyDescent="0.2">
      <c r="A694" s="52"/>
      <c r="B694" s="52"/>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Z694" s="52"/>
    </row>
    <row r="695" spans="1:26" ht="12.75" customHeight="1" x14ac:dyDescent="0.2">
      <c r="A695" s="52"/>
      <c r="B695" s="52"/>
      <c r="C695" s="52"/>
      <c r="D695" s="52"/>
      <c r="E695" s="52"/>
      <c r="F695" s="52"/>
      <c r="G695" s="52"/>
      <c r="H695" s="52"/>
      <c r="I695" s="52"/>
      <c r="J695" s="52"/>
      <c r="K695" s="52"/>
      <c r="L695" s="52"/>
      <c r="M695" s="52"/>
      <c r="N695" s="52"/>
      <c r="O695" s="52"/>
      <c r="P695" s="52"/>
      <c r="Q695" s="52"/>
      <c r="R695" s="52"/>
      <c r="S695" s="52"/>
      <c r="T695" s="52"/>
      <c r="U695" s="52"/>
      <c r="V695" s="52"/>
      <c r="W695" s="52"/>
      <c r="X695" s="52"/>
      <c r="Y695" s="52"/>
      <c r="Z695" s="52"/>
    </row>
    <row r="696" spans="1:26" ht="12.75" customHeight="1" x14ac:dyDescent="0.2">
      <c r="A696" s="52"/>
      <c r="B696" s="52"/>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Z696" s="52"/>
    </row>
    <row r="697" spans="1:26" ht="12.75" customHeight="1" x14ac:dyDescent="0.2">
      <c r="A697" s="52"/>
      <c r="B697" s="52"/>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Z697" s="52"/>
    </row>
    <row r="698" spans="1:26" ht="12.75" customHeight="1" x14ac:dyDescent="0.2">
      <c r="A698" s="52"/>
      <c r="B698" s="52"/>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Z698" s="52"/>
    </row>
    <row r="699" spans="1:26" ht="12.75" customHeight="1" x14ac:dyDescent="0.2">
      <c r="A699" s="52"/>
      <c r="B699" s="52"/>
      <c r="C699" s="52"/>
      <c r="D699" s="52"/>
      <c r="E699" s="52"/>
      <c r="F699" s="52"/>
      <c r="G699" s="52"/>
      <c r="H699" s="52"/>
      <c r="I699" s="52"/>
      <c r="J699" s="52"/>
      <c r="K699" s="52"/>
      <c r="L699" s="52"/>
      <c r="M699" s="52"/>
      <c r="N699" s="52"/>
      <c r="O699" s="52"/>
      <c r="P699" s="52"/>
      <c r="Q699" s="52"/>
      <c r="R699" s="52"/>
      <c r="S699" s="52"/>
      <c r="T699" s="52"/>
      <c r="U699" s="52"/>
      <c r="V699" s="52"/>
      <c r="W699" s="52"/>
      <c r="X699" s="52"/>
      <c r="Y699" s="52"/>
      <c r="Z699" s="52"/>
    </row>
    <row r="700" spans="1:26" ht="12.75" customHeight="1" x14ac:dyDescent="0.2">
      <c r="A700" s="52"/>
      <c r="B700" s="52"/>
      <c r="C700" s="52"/>
      <c r="D700" s="52"/>
      <c r="E700" s="52"/>
      <c r="F700" s="52"/>
      <c r="G700" s="52"/>
      <c r="H700" s="52"/>
      <c r="I700" s="52"/>
      <c r="J700" s="52"/>
      <c r="K700" s="52"/>
      <c r="L700" s="52"/>
      <c r="M700" s="52"/>
      <c r="N700" s="52"/>
      <c r="O700" s="52"/>
      <c r="P700" s="52"/>
      <c r="Q700" s="52"/>
      <c r="R700" s="52"/>
      <c r="S700" s="52"/>
      <c r="T700" s="52"/>
      <c r="U700" s="52"/>
      <c r="V700" s="52"/>
      <c r="W700" s="52"/>
      <c r="X700" s="52"/>
      <c r="Y700" s="52"/>
      <c r="Z700" s="52"/>
    </row>
    <row r="701" spans="1:26" ht="12.75" customHeight="1" x14ac:dyDescent="0.2">
      <c r="A701" s="52"/>
      <c r="B701" s="52"/>
      <c r="C701" s="52"/>
      <c r="D701" s="52"/>
      <c r="E701" s="52"/>
      <c r="F701" s="52"/>
      <c r="G701" s="52"/>
      <c r="H701" s="52"/>
      <c r="I701" s="52"/>
      <c r="J701" s="52"/>
      <c r="K701" s="52"/>
      <c r="L701" s="52"/>
      <c r="M701" s="52"/>
      <c r="N701" s="52"/>
      <c r="O701" s="52"/>
      <c r="P701" s="52"/>
      <c r="Q701" s="52"/>
      <c r="R701" s="52"/>
      <c r="S701" s="52"/>
      <c r="T701" s="52"/>
      <c r="U701" s="52"/>
      <c r="V701" s="52"/>
      <c r="W701" s="52"/>
      <c r="X701" s="52"/>
      <c r="Y701" s="52"/>
      <c r="Z701" s="52"/>
    </row>
    <row r="702" spans="1:26" ht="12.75" customHeight="1" x14ac:dyDescent="0.2">
      <c r="A702" s="52"/>
      <c r="B702" s="52"/>
      <c r="C702" s="52"/>
      <c r="D702" s="52"/>
      <c r="E702" s="52"/>
      <c r="F702" s="52"/>
      <c r="G702" s="52"/>
      <c r="H702" s="52"/>
      <c r="I702" s="52"/>
      <c r="J702" s="52"/>
      <c r="K702" s="52"/>
      <c r="L702" s="52"/>
      <c r="M702" s="52"/>
      <c r="N702" s="52"/>
      <c r="O702" s="52"/>
      <c r="P702" s="52"/>
      <c r="Q702" s="52"/>
      <c r="R702" s="52"/>
      <c r="S702" s="52"/>
      <c r="T702" s="52"/>
      <c r="U702" s="52"/>
      <c r="V702" s="52"/>
      <c r="W702" s="52"/>
      <c r="X702" s="52"/>
      <c r="Y702" s="52"/>
      <c r="Z702" s="52"/>
    </row>
    <row r="703" spans="1:26" ht="12.75" customHeight="1" x14ac:dyDescent="0.2">
      <c r="A703" s="52"/>
      <c r="B703" s="52"/>
      <c r="C703" s="52"/>
      <c r="D703" s="52"/>
      <c r="E703" s="52"/>
      <c r="F703" s="52"/>
      <c r="G703" s="52"/>
      <c r="H703" s="52"/>
      <c r="I703" s="52"/>
      <c r="J703" s="52"/>
      <c r="K703" s="52"/>
      <c r="L703" s="52"/>
      <c r="M703" s="52"/>
      <c r="N703" s="52"/>
      <c r="O703" s="52"/>
      <c r="P703" s="52"/>
      <c r="Q703" s="52"/>
      <c r="R703" s="52"/>
      <c r="S703" s="52"/>
      <c r="T703" s="52"/>
      <c r="U703" s="52"/>
      <c r="V703" s="52"/>
      <c r="W703" s="52"/>
      <c r="X703" s="52"/>
      <c r="Y703" s="52"/>
      <c r="Z703" s="52"/>
    </row>
    <row r="704" spans="1:26" ht="12.75" customHeight="1" x14ac:dyDescent="0.2">
      <c r="A704" s="52"/>
      <c r="B704" s="52"/>
      <c r="C704" s="52"/>
      <c r="D704" s="52"/>
      <c r="E704" s="52"/>
      <c r="F704" s="52"/>
      <c r="G704" s="52"/>
      <c r="H704" s="52"/>
      <c r="I704" s="52"/>
      <c r="J704" s="52"/>
      <c r="K704" s="52"/>
      <c r="L704" s="52"/>
      <c r="M704" s="52"/>
      <c r="N704" s="52"/>
      <c r="O704" s="52"/>
      <c r="P704" s="52"/>
      <c r="Q704" s="52"/>
      <c r="R704" s="52"/>
      <c r="S704" s="52"/>
      <c r="T704" s="52"/>
      <c r="U704" s="52"/>
      <c r="V704" s="52"/>
      <c r="W704" s="52"/>
      <c r="X704" s="52"/>
      <c r="Y704" s="52"/>
      <c r="Z704" s="52"/>
    </row>
    <row r="705" spans="1:26" ht="12.75" customHeight="1" x14ac:dyDescent="0.2">
      <c r="A705" s="52"/>
      <c r="B705" s="52"/>
      <c r="C705" s="52"/>
      <c r="D705" s="52"/>
      <c r="E705" s="52"/>
      <c r="F705" s="52"/>
      <c r="G705" s="52"/>
      <c r="H705" s="52"/>
      <c r="I705" s="52"/>
      <c r="J705" s="52"/>
      <c r="K705" s="52"/>
      <c r="L705" s="52"/>
      <c r="M705" s="52"/>
      <c r="N705" s="52"/>
      <c r="O705" s="52"/>
      <c r="P705" s="52"/>
      <c r="Q705" s="52"/>
      <c r="R705" s="52"/>
      <c r="S705" s="52"/>
      <c r="T705" s="52"/>
      <c r="U705" s="52"/>
      <c r="V705" s="52"/>
      <c r="W705" s="52"/>
      <c r="X705" s="52"/>
      <c r="Y705" s="52"/>
      <c r="Z705" s="52"/>
    </row>
    <row r="706" spans="1:26" ht="12.75" customHeight="1" x14ac:dyDescent="0.2">
      <c r="A706" s="52"/>
      <c r="B706" s="52"/>
      <c r="C706" s="52"/>
      <c r="D706" s="52"/>
      <c r="E706" s="52"/>
      <c r="F706" s="52"/>
      <c r="G706" s="52"/>
      <c r="H706" s="52"/>
      <c r="I706" s="52"/>
      <c r="J706" s="52"/>
      <c r="K706" s="52"/>
      <c r="L706" s="52"/>
      <c r="M706" s="52"/>
      <c r="N706" s="52"/>
      <c r="O706" s="52"/>
      <c r="P706" s="52"/>
      <c r="Q706" s="52"/>
      <c r="R706" s="52"/>
      <c r="S706" s="52"/>
      <c r="T706" s="52"/>
      <c r="U706" s="52"/>
      <c r="V706" s="52"/>
      <c r="W706" s="52"/>
      <c r="X706" s="52"/>
      <c r="Y706" s="52"/>
      <c r="Z706" s="52"/>
    </row>
    <row r="707" spans="1:26" ht="12.75" customHeight="1" x14ac:dyDescent="0.2">
      <c r="A707" s="52"/>
      <c r="B707" s="52"/>
      <c r="C707" s="52"/>
      <c r="D707" s="52"/>
      <c r="E707" s="52"/>
      <c r="F707" s="52"/>
      <c r="G707" s="52"/>
      <c r="H707" s="52"/>
      <c r="I707" s="52"/>
      <c r="J707" s="52"/>
      <c r="K707" s="52"/>
      <c r="L707" s="52"/>
      <c r="M707" s="52"/>
      <c r="N707" s="52"/>
      <c r="O707" s="52"/>
      <c r="P707" s="52"/>
      <c r="Q707" s="52"/>
      <c r="R707" s="52"/>
      <c r="S707" s="52"/>
      <c r="T707" s="52"/>
      <c r="U707" s="52"/>
      <c r="V707" s="52"/>
      <c r="W707" s="52"/>
      <c r="X707" s="52"/>
      <c r="Y707" s="52"/>
      <c r="Z707" s="52"/>
    </row>
    <row r="708" spans="1:26" ht="12.75" customHeight="1" x14ac:dyDescent="0.2">
      <c r="A708" s="52"/>
      <c r="B708" s="52"/>
      <c r="C708" s="52"/>
      <c r="D708" s="52"/>
      <c r="E708" s="52"/>
      <c r="F708" s="52"/>
      <c r="G708" s="52"/>
      <c r="H708" s="52"/>
      <c r="I708" s="52"/>
      <c r="J708" s="52"/>
      <c r="K708" s="52"/>
      <c r="L708" s="52"/>
      <c r="M708" s="52"/>
      <c r="N708" s="52"/>
      <c r="O708" s="52"/>
      <c r="P708" s="52"/>
      <c r="Q708" s="52"/>
      <c r="R708" s="52"/>
      <c r="S708" s="52"/>
      <c r="T708" s="52"/>
      <c r="U708" s="52"/>
      <c r="V708" s="52"/>
      <c r="W708" s="52"/>
      <c r="X708" s="52"/>
      <c r="Y708" s="52"/>
      <c r="Z708" s="52"/>
    </row>
    <row r="709" spans="1:26" ht="12.75" customHeight="1" x14ac:dyDescent="0.2">
      <c r="A709" s="52"/>
      <c r="B709" s="52"/>
      <c r="C709" s="52"/>
      <c r="D709" s="52"/>
      <c r="E709" s="52"/>
      <c r="F709" s="52"/>
      <c r="G709" s="52"/>
      <c r="H709" s="52"/>
      <c r="I709" s="52"/>
      <c r="J709" s="52"/>
      <c r="K709" s="52"/>
      <c r="L709" s="52"/>
      <c r="M709" s="52"/>
      <c r="N709" s="52"/>
      <c r="O709" s="52"/>
      <c r="P709" s="52"/>
      <c r="Q709" s="52"/>
      <c r="R709" s="52"/>
      <c r="S709" s="52"/>
      <c r="T709" s="52"/>
      <c r="U709" s="52"/>
      <c r="V709" s="52"/>
      <c r="W709" s="52"/>
      <c r="X709" s="52"/>
      <c r="Y709" s="52"/>
      <c r="Z709" s="52"/>
    </row>
    <row r="710" spans="1:26" ht="12.75" customHeight="1" x14ac:dyDescent="0.2">
      <c r="A710" s="52"/>
      <c r="B710" s="52"/>
      <c r="C710" s="52"/>
      <c r="D710" s="52"/>
      <c r="E710" s="52"/>
      <c r="F710" s="52"/>
      <c r="G710" s="52"/>
      <c r="H710" s="52"/>
      <c r="I710" s="52"/>
      <c r="J710" s="52"/>
      <c r="K710" s="52"/>
      <c r="L710" s="52"/>
      <c r="M710" s="52"/>
      <c r="N710" s="52"/>
      <c r="O710" s="52"/>
      <c r="P710" s="52"/>
      <c r="Q710" s="52"/>
      <c r="R710" s="52"/>
      <c r="S710" s="52"/>
      <c r="T710" s="52"/>
      <c r="U710" s="52"/>
      <c r="V710" s="52"/>
      <c r="W710" s="52"/>
      <c r="X710" s="52"/>
      <c r="Y710" s="52"/>
      <c r="Z710" s="52"/>
    </row>
    <row r="711" spans="1:26" ht="12.75" customHeight="1" x14ac:dyDescent="0.2">
      <c r="A711" s="52"/>
      <c r="B711" s="52"/>
      <c r="C711" s="52"/>
      <c r="D711" s="52"/>
      <c r="E711" s="52"/>
      <c r="F711" s="52"/>
      <c r="G711" s="52"/>
      <c r="H711" s="52"/>
      <c r="I711" s="52"/>
      <c r="J711" s="52"/>
      <c r="K711" s="52"/>
      <c r="L711" s="52"/>
      <c r="M711" s="52"/>
      <c r="N711" s="52"/>
      <c r="O711" s="52"/>
      <c r="P711" s="52"/>
      <c r="Q711" s="52"/>
      <c r="R711" s="52"/>
      <c r="S711" s="52"/>
      <c r="T711" s="52"/>
      <c r="U711" s="52"/>
      <c r="V711" s="52"/>
      <c r="W711" s="52"/>
      <c r="X711" s="52"/>
      <c r="Y711" s="52"/>
      <c r="Z711" s="52"/>
    </row>
    <row r="712" spans="1:26" ht="12.75" customHeight="1" x14ac:dyDescent="0.2">
      <c r="A712" s="52"/>
      <c r="B712" s="52"/>
      <c r="C712" s="52"/>
      <c r="D712" s="52"/>
      <c r="E712" s="52"/>
      <c r="F712" s="52"/>
      <c r="G712" s="52"/>
      <c r="H712" s="52"/>
      <c r="I712" s="52"/>
      <c r="J712" s="52"/>
      <c r="K712" s="52"/>
      <c r="L712" s="52"/>
      <c r="M712" s="52"/>
      <c r="N712" s="52"/>
      <c r="O712" s="52"/>
      <c r="P712" s="52"/>
      <c r="Q712" s="52"/>
      <c r="R712" s="52"/>
      <c r="S712" s="52"/>
      <c r="T712" s="52"/>
      <c r="U712" s="52"/>
      <c r="V712" s="52"/>
      <c r="W712" s="52"/>
      <c r="X712" s="52"/>
      <c r="Y712" s="52"/>
      <c r="Z712" s="52"/>
    </row>
    <row r="713" spans="1:26" ht="12.75" customHeight="1" x14ac:dyDescent="0.2">
      <c r="A713" s="52"/>
      <c r="B713" s="52"/>
      <c r="C713" s="52"/>
      <c r="D713" s="52"/>
      <c r="E713" s="52"/>
      <c r="F713" s="52"/>
      <c r="G713" s="52"/>
      <c r="H713" s="52"/>
      <c r="I713" s="52"/>
      <c r="J713" s="52"/>
      <c r="K713" s="52"/>
      <c r="L713" s="52"/>
      <c r="M713" s="52"/>
      <c r="N713" s="52"/>
      <c r="O713" s="52"/>
      <c r="P713" s="52"/>
      <c r="Q713" s="52"/>
      <c r="R713" s="52"/>
      <c r="S713" s="52"/>
      <c r="T713" s="52"/>
      <c r="U713" s="52"/>
      <c r="V713" s="52"/>
      <c r="W713" s="52"/>
      <c r="X713" s="52"/>
      <c r="Y713" s="52"/>
      <c r="Z713" s="52"/>
    </row>
    <row r="714" spans="1:26" ht="12.75" customHeight="1" x14ac:dyDescent="0.2">
      <c r="A714" s="52"/>
      <c r="B714" s="52"/>
      <c r="C714" s="52"/>
      <c r="D714" s="52"/>
      <c r="E714" s="52"/>
      <c r="F714" s="52"/>
      <c r="G714" s="52"/>
      <c r="H714" s="52"/>
      <c r="I714" s="52"/>
      <c r="J714" s="52"/>
      <c r="K714" s="52"/>
      <c r="L714" s="52"/>
      <c r="M714" s="52"/>
      <c r="N714" s="52"/>
      <c r="O714" s="52"/>
      <c r="P714" s="52"/>
      <c r="Q714" s="52"/>
      <c r="R714" s="52"/>
      <c r="S714" s="52"/>
      <c r="T714" s="52"/>
      <c r="U714" s="52"/>
      <c r="V714" s="52"/>
      <c r="W714" s="52"/>
      <c r="X714" s="52"/>
      <c r="Y714" s="52"/>
      <c r="Z714" s="52"/>
    </row>
    <row r="715" spans="1:26" ht="12.75" customHeight="1" x14ac:dyDescent="0.2">
      <c r="A715" s="52"/>
      <c r="B715" s="52"/>
      <c r="C715" s="52"/>
      <c r="D715" s="52"/>
      <c r="E715" s="52"/>
      <c r="F715" s="52"/>
      <c r="G715" s="52"/>
      <c r="H715" s="52"/>
      <c r="I715" s="52"/>
      <c r="J715" s="52"/>
      <c r="K715" s="52"/>
      <c r="L715" s="52"/>
      <c r="M715" s="52"/>
      <c r="N715" s="52"/>
      <c r="O715" s="52"/>
      <c r="P715" s="52"/>
      <c r="Q715" s="52"/>
      <c r="R715" s="52"/>
      <c r="S715" s="52"/>
      <c r="T715" s="52"/>
      <c r="U715" s="52"/>
      <c r="V715" s="52"/>
      <c r="W715" s="52"/>
      <c r="X715" s="52"/>
      <c r="Y715" s="52"/>
      <c r="Z715" s="52"/>
    </row>
    <row r="716" spans="1:26" ht="12.75" customHeight="1" x14ac:dyDescent="0.2">
      <c r="A716" s="52"/>
      <c r="B716" s="52"/>
      <c r="C716" s="52"/>
      <c r="D716" s="52"/>
      <c r="E716" s="52"/>
      <c r="F716" s="52"/>
      <c r="G716" s="52"/>
      <c r="H716" s="52"/>
      <c r="I716" s="52"/>
      <c r="J716" s="52"/>
      <c r="K716" s="52"/>
      <c r="L716" s="52"/>
      <c r="M716" s="52"/>
      <c r="N716" s="52"/>
      <c r="O716" s="52"/>
      <c r="P716" s="52"/>
      <c r="Q716" s="52"/>
      <c r="R716" s="52"/>
      <c r="S716" s="52"/>
      <c r="T716" s="52"/>
      <c r="U716" s="52"/>
      <c r="V716" s="52"/>
      <c r="W716" s="52"/>
      <c r="X716" s="52"/>
      <c r="Y716" s="52"/>
      <c r="Z716" s="52"/>
    </row>
    <row r="717" spans="1:26" ht="12.75" customHeight="1" x14ac:dyDescent="0.2">
      <c r="A717" s="52"/>
      <c r="B717" s="52"/>
      <c r="C717" s="52"/>
      <c r="D717" s="52"/>
      <c r="E717" s="52"/>
      <c r="F717" s="52"/>
      <c r="G717" s="52"/>
      <c r="H717" s="52"/>
      <c r="I717" s="52"/>
      <c r="J717" s="52"/>
      <c r="K717" s="52"/>
      <c r="L717" s="52"/>
      <c r="M717" s="52"/>
      <c r="N717" s="52"/>
      <c r="O717" s="52"/>
      <c r="P717" s="52"/>
      <c r="Q717" s="52"/>
      <c r="R717" s="52"/>
      <c r="S717" s="52"/>
      <c r="T717" s="52"/>
      <c r="U717" s="52"/>
      <c r="V717" s="52"/>
      <c r="W717" s="52"/>
      <c r="X717" s="52"/>
      <c r="Y717" s="52"/>
      <c r="Z717" s="52"/>
    </row>
    <row r="718" spans="1:26" ht="12.75" customHeight="1" x14ac:dyDescent="0.2">
      <c r="A718" s="52"/>
      <c r="B718" s="52"/>
      <c r="C718" s="52"/>
      <c r="D718" s="52"/>
      <c r="E718" s="52"/>
      <c r="F718" s="52"/>
      <c r="G718" s="52"/>
      <c r="H718" s="52"/>
      <c r="I718" s="52"/>
      <c r="J718" s="52"/>
      <c r="K718" s="52"/>
      <c r="L718" s="52"/>
      <c r="M718" s="52"/>
      <c r="N718" s="52"/>
      <c r="O718" s="52"/>
      <c r="P718" s="52"/>
      <c r="Q718" s="52"/>
      <c r="R718" s="52"/>
      <c r="S718" s="52"/>
      <c r="T718" s="52"/>
      <c r="U718" s="52"/>
      <c r="V718" s="52"/>
      <c r="W718" s="52"/>
      <c r="X718" s="52"/>
      <c r="Y718" s="52"/>
      <c r="Z718" s="52"/>
    </row>
    <row r="719" spans="1:26" ht="12.75" customHeight="1" x14ac:dyDescent="0.2">
      <c r="A719" s="52"/>
      <c r="B719" s="52"/>
      <c r="C719" s="52"/>
      <c r="D719" s="52"/>
      <c r="E719" s="52"/>
      <c r="F719" s="52"/>
      <c r="G719" s="52"/>
      <c r="H719" s="52"/>
      <c r="I719" s="52"/>
      <c r="J719" s="52"/>
      <c r="K719" s="52"/>
      <c r="L719" s="52"/>
      <c r="M719" s="52"/>
      <c r="N719" s="52"/>
      <c r="O719" s="52"/>
      <c r="P719" s="52"/>
      <c r="Q719" s="52"/>
      <c r="R719" s="52"/>
      <c r="S719" s="52"/>
      <c r="T719" s="52"/>
      <c r="U719" s="52"/>
      <c r="V719" s="52"/>
      <c r="W719" s="52"/>
      <c r="X719" s="52"/>
      <c r="Y719" s="52"/>
      <c r="Z719" s="52"/>
    </row>
    <row r="720" spans="1:26" ht="12.75" customHeight="1" x14ac:dyDescent="0.2">
      <c r="A720" s="52"/>
      <c r="B720" s="52"/>
      <c r="C720" s="52"/>
      <c r="D720" s="52"/>
      <c r="E720" s="52"/>
      <c r="F720" s="52"/>
      <c r="G720" s="52"/>
      <c r="H720" s="52"/>
      <c r="I720" s="52"/>
      <c r="J720" s="52"/>
      <c r="K720" s="52"/>
      <c r="L720" s="52"/>
      <c r="M720" s="52"/>
      <c r="N720" s="52"/>
      <c r="O720" s="52"/>
      <c r="P720" s="52"/>
      <c r="Q720" s="52"/>
      <c r="R720" s="52"/>
      <c r="S720" s="52"/>
      <c r="T720" s="52"/>
      <c r="U720" s="52"/>
      <c r="V720" s="52"/>
      <c r="W720" s="52"/>
      <c r="X720" s="52"/>
      <c r="Y720" s="52"/>
      <c r="Z720" s="52"/>
    </row>
    <row r="721" spans="1:26" ht="12.75" customHeight="1" x14ac:dyDescent="0.2">
      <c r="A721" s="52"/>
      <c r="B721" s="52"/>
      <c r="C721" s="52"/>
      <c r="D721" s="52"/>
      <c r="E721" s="52"/>
      <c r="F721" s="52"/>
      <c r="G721" s="52"/>
      <c r="H721" s="52"/>
      <c r="I721" s="52"/>
      <c r="J721" s="52"/>
      <c r="K721" s="52"/>
      <c r="L721" s="52"/>
      <c r="M721" s="52"/>
      <c r="N721" s="52"/>
      <c r="O721" s="52"/>
      <c r="P721" s="52"/>
      <c r="Q721" s="52"/>
      <c r="R721" s="52"/>
      <c r="S721" s="52"/>
      <c r="T721" s="52"/>
      <c r="U721" s="52"/>
      <c r="V721" s="52"/>
      <c r="W721" s="52"/>
      <c r="X721" s="52"/>
      <c r="Y721" s="52"/>
      <c r="Z721" s="52"/>
    </row>
    <row r="722" spans="1:26" ht="12.75" customHeight="1" x14ac:dyDescent="0.2">
      <c r="A722" s="52"/>
      <c r="B722" s="52"/>
      <c r="C722" s="52"/>
      <c r="D722" s="52"/>
      <c r="E722" s="52"/>
      <c r="F722" s="52"/>
      <c r="G722" s="52"/>
      <c r="H722" s="52"/>
      <c r="I722" s="52"/>
      <c r="J722" s="52"/>
      <c r="K722" s="52"/>
      <c r="L722" s="52"/>
      <c r="M722" s="52"/>
      <c r="N722" s="52"/>
      <c r="O722" s="52"/>
      <c r="P722" s="52"/>
      <c r="Q722" s="52"/>
      <c r="R722" s="52"/>
      <c r="S722" s="52"/>
      <c r="T722" s="52"/>
      <c r="U722" s="52"/>
      <c r="V722" s="52"/>
      <c r="W722" s="52"/>
      <c r="X722" s="52"/>
      <c r="Y722" s="52"/>
      <c r="Z722" s="52"/>
    </row>
    <row r="723" spans="1:26" ht="12.75" customHeight="1" x14ac:dyDescent="0.2">
      <c r="A723" s="52"/>
      <c r="B723" s="52"/>
      <c r="C723" s="52"/>
      <c r="D723" s="52"/>
      <c r="E723" s="52"/>
      <c r="F723" s="52"/>
      <c r="G723" s="52"/>
      <c r="H723" s="52"/>
      <c r="I723" s="52"/>
      <c r="J723" s="52"/>
      <c r="K723" s="52"/>
      <c r="L723" s="52"/>
      <c r="M723" s="52"/>
      <c r="N723" s="52"/>
      <c r="O723" s="52"/>
      <c r="P723" s="52"/>
      <c r="Q723" s="52"/>
      <c r="R723" s="52"/>
      <c r="S723" s="52"/>
      <c r="T723" s="52"/>
      <c r="U723" s="52"/>
      <c r="V723" s="52"/>
      <c r="W723" s="52"/>
      <c r="X723" s="52"/>
      <c r="Y723" s="52"/>
      <c r="Z723" s="52"/>
    </row>
    <row r="724" spans="1:26" ht="12.75" customHeight="1" x14ac:dyDescent="0.2">
      <c r="A724" s="52"/>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Z724" s="52"/>
    </row>
    <row r="725" spans="1:26" ht="12.75" customHeight="1" x14ac:dyDescent="0.2">
      <c r="A725" s="52"/>
      <c r="B725" s="52"/>
      <c r="C725" s="52"/>
      <c r="D725" s="52"/>
      <c r="E725" s="52"/>
      <c r="F725" s="52"/>
      <c r="G725" s="52"/>
      <c r="H725" s="52"/>
      <c r="I725" s="52"/>
      <c r="J725" s="52"/>
      <c r="K725" s="52"/>
      <c r="L725" s="52"/>
      <c r="M725" s="52"/>
      <c r="N725" s="52"/>
      <c r="O725" s="52"/>
      <c r="P725" s="52"/>
      <c r="Q725" s="52"/>
      <c r="R725" s="52"/>
      <c r="S725" s="52"/>
      <c r="T725" s="52"/>
      <c r="U725" s="52"/>
      <c r="V725" s="52"/>
      <c r="W725" s="52"/>
      <c r="X725" s="52"/>
      <c r="Y725" s="52"/>
      <c r="Z725" s="52"/>
    </row>
    <row r="726" spans="1:26" ht="12.75" customHeight="1" x14ac:dyDescent="0.2">
      <c r="A726" s="52"/>
      <c r="B726" s="52"/>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Z726" s="52"/>
    </row>
    <row r="727" spans="1:26" ht="12.75" customHeight="1" x14ac:dyDescent="0.2">
      <c r="A727" s="52"/>
      <c r="B727" s="52"/>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Z727" s="52"/>
    </row>
    <row r="728" spans="1:26" ht="12.75" customHeight="1" x14ac:dyDescent="0.2">
      <c r="A728" s="52"/>
      <c r="B728" s="52"/>
      <c r="C728" s="52"/>
      <c r="D728" s="52"/>
      <c r="E728" s="52"/>
      <c r="F728" s="52"/>
      <c r="G728" s="52"/>
      <c r="H728" s="52"/>
      <c r="I728" s="52"/>
      <c r="J728" s="52"/>
      <c r="K728" s="52"/>
      <c r="L728" s="52"/>
      <c r="M728" s="52"/>
      <c r="N728" s="52"/>
      <c r="O728" s="52"/>
      <c r="P728" s="52"/>
      <c r="Q728" s="52"/>
      <c r="R728" s="52"/>
      <c r="S728" s="52"/>
      <c r="T728" s="52"/>
      <c r="U728" s="52"/>
      <c r="V728" s="52"/>
      <c r="W728" s="52"/>
      <c r="X728" s="52"/>
      <c r="Y728" s="52"/>
      <c r="Z728" s="52"/>
    </row>
    <row r="729" spans="1:26" ht="12.75" customHeight="1" x14ac:dyDescent="0.2">
      <c r="A729" s="52"/>
      <c r="B729" s="52"/>
      <c r="C729" s="52"/>
      <c r="D729" s="52"/>
      <c r="E729" s="52"/>
      <c r="F729" s="52"/>
      <c r="G729" s="52"/>
      <c r="H729" s="52"/>
      <c r="I729" s="52"/>
      <c r="J729" s="52"/>
      <c r="K729" s="52"/>
      <c r="L729" s="52"/>
      <c r="M729" s="52"/>
      <c r="N729" s="52"/>
      <c r="O729" s="52"/>
      <c r="P729" s="52"/>
      <c r="Q729" s="52"/>
      <c r="R729" s="52"/>
      <c r="S729" s="52"/>
      <c r="T729" s="52"/>
      <c r="U729" s="52"/>
      <c r="V729" s="52"/>
      <c r="W729" s="52"/>
      <c r="X729" s="52"/>
      <c r="Y729" s="52"/>
      <c r="Z729" s="52"/>
    </row>
    <row r="730" spans="1:26" ht="12.75" customHeight="1" x14ac:dyDescent="0.2">
      <c r="A730" s="52"/>
      <c r="B730" s="52"/>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Z730" s="52"/>
    </row>
    <row r="731" spans="1:26" ht="12.75" customHeight="1" x14ac:dyDescent="0.2">
      <c r="A731" s="52"/>
      <c r="B731" s="52"/>
      <c r="C731" s="52"/>
      <c r="D731" s="52"/>
      <c r="E731" s="52"/>
      <c r="F731" s="52"/>
      <c r="G731" s="52"/>
      <c r="H731" s="52"/>
      <c r="I731" s="52"/>
      <c r="J731" s="52"/>
      <c r="K731" s="52"/>
      <c r="L731" s="52"/>
      <c r="M731" s="52"/>
      <c r="N731" s="52"/>
      <c r="O731" s="52"/>
      <c r="P731" s="52"/>
      <c r="Q731" s="52"/>
      <c r="R731" s="52"/>
      <c r="S731" s="52"/>
      <c r="T731" s="52"/>
      <c r="U731" s="52"/>
      <c r="V731" s="52"/>
      <c r="W731" s="52"/>
      <c r="X731" s="52"/>
      <c r="Y731" s="52"/>
      <c r="Z731" s="52"/>
    </row>
    <row r="732" spans="1:26" ht="12.75" customHeight="1" x14ac:dyDescent="0.2">
      <c r="A732" s="52"/>
      <c r="B732" s="52"/>
      <c r="C732" s="52"/>
      <c r="D732" s="52"/>
      <c r="E732" s="52"/>
      <c r="F732" s="52"/>
      <c r="G732" s="52"/>
      <c r="H732" s="52"/>
      <c r="I732" s="52"/>
      <c r="J732" s="52"/>
      <c r="K732" s="52"/>
      <c r="L732" s="52"/>
      <c r="M732" s="52"/>
      <c r="N732" s="52"/>
      <c r="O732" s="52"/>
      <c r="P732" s="52"/>
      <c r="Q732" s="52"/>
      <c r="R732" s="52"/>
      <c r="S732" s="52"/>
      <c r="T732" s="52"/>
      <c r="U732" s="52"/>
      <c r="V732" s="52"/>
      <c r="W732" s="52"/>
      <c r="X732" s="52"/>
      <c r="Y732" s="52"/>
      <c r="Z732" s="52"/>
    </row>
    <row r="733" spans="1:26" ht="12.75" customHeight="1" x14ac:dyDescent="0.2">
      <c r="A733" s="52"/>
      <c r="B733" s="52"/>
      <c r="C733" s="52"/>
      <c r="D733" s="52"/>
      <c r="E733" s="52"/>
      <c r="F733" s="52"/>
      <c r="G733" s="52"/>
      <c r="H733" s="52"/>
      <c r="I733" s="52"/>
      <c r="J733" s="52"/>
      <c r="K733" s="52"/>
      <c r="L733" s="52"/>
      <c r="M733" s="52"/>
      <c r="N733" s="52"/>
      <c r="O733" s="52"/>
      <c r="P733" s="52"/>
      <c r="Q733" s="52"/>
      <c r="R733" s="52"/>
      <c r="S733" s="52"/>
      <c r="T733" s="52"/>
      <c r="U733" s="52"/>
      <c r="V733" s="52"/>
      <c r="W733" s="52"/>
      <c r="X733" s="52"/>
      <c r="Y733" s="52"/>
      <c r="Z733" s="52"/>
    </row>
    <row r="734" spans="1:26" ht="12.75" customHeight="1" x14ac:dyDescent="0.2">
      <c r="A734" s="52"/>
      <c r="B734" s="52"/>
      <c r="C734" s="52"/>
      <c r="D734" s="52"/>
      <c r="E734" s="52"/>
      <c r="F734" s="52"/>
      <c r="G734" s="52"/>
      <c r="H734" s="52"/>
      <c r="I734" s="52"/>
      <c r="J734" s="52"/>
      <c r="K734" s="52"/>
      <c r="L734" s="52"/>
      <c r="M734" s="52"/>
      <c r="N734" s="52"/>
      <c r="O734" s="52"/>
      <c r="P734" s="52"/>
      <c r="Q734" s="52"/>
      <c r="R734" s="52"/>
      <c r="S734" s="52"/>
      <c r="T734" s="52"/>
      <c r="U734" s="52"/>
      <c r="V734" s="52"/>
      <c r="W734" s="52"/>
      <c r="X734" s="52"/>
      <c r="Y734" s="52"/>
      <c r="Z734" s="52"/>
    </row>
    <row r="735" spans="1:26" ht="12.75" customHeight="1" x14ac:dyDescent="0.2">
      <c r="A735" s="52"/>
      <c r="B735" s="52"/>
      <c r="C735" s="52"/>
      <c r="D735" s="52"/>
      <c r="E735" s="52"/>
      <c r="F735" s="52"/>
      <c r="G735" s="52"/>
      <c r="H735" s="52"/>
      <c r="I735" s="52"/>
      <c r="J735" s="52"/>
      <c r="K735" s="52"/>
      <c r="L735" s="52"/>
      <c r="M735" s="52"/>
      <c r="N735" s="52"/>
      <c r="O735" s="52"/>
      <c r="P735" s="52"/>
      <c r="Q735" s="52"/>
      <c r="R735" s="52"/>
      <c r="S735" s="52"/>
      <c r="T735" s="52"/>
      <c r="U735" s="52"/>
      <c r="V735" s="52"/>
      <c r="W735" s="52"/>
      <c r="X735" s="52"/>
      <c r="Y735" s="52"/>
      <c r="Z735" s="52"/>
    </row>
    <row r="736" spans="1:26" ht="12.75" customHeight="1" x14ac:dyDescent="0.2">
      <c r="A736" s="52"/>
      <c r="B736" s="52"/>
      <c r="C736" s="52"/>
      <c r="D736" s="52"/>
      <c r="E736" s="52"/>
      <c r="F736" s="52"/>
      <c r="G736" s="52"/>
      <c r="H736" s="52"/>
      <c r="I736" s="52"/>
      <c r="J736" s="52"/>
      <c r="K736" s="52"/>
      <c r="L736" s="52"/>
      <c r="M736" s="52"/>
      <c r="N736" s="52"/>
      <c r="O736" s="52"/>
      <c r="P736" s="52"/>
      <c r="Q736" s="52"/>
      <c r="R736" s="52"/>
      <c r="S736" s="52"/>
      <c r="T736" s="52"/>
      <c r="U736" s="52"/>
      <c r="V736" s="52"/>
      <c r="W736" s="52"/>
      <c r="X736" s="52"/>
      <c r="Y736" s="52"/>
      <c r="Z736" s="52"/>
    </row>
    <row r="737" spans="1:26" ht="12.75" customHeight="1" x14ac:dyDescent="0.2">
      <c r="A737" s="52"/>
      <c r="B737" s="52"/>
      <c r="C737" s="52"/>
      <c r="D737" s="52"/>
      <c r="E737" s="52"/>
      <c r="F737" s="52"/>
      <c r="G737" s="52"/>
      <c r="H737" s="52"/>
      <c r="I737" s="52"/>
      <c r="J737" s="52"/>
      <c r="K737" s="52"/>
      <c r="L737" s="52"/>
      <c r="M737" s="52"/>
      <c r="N737" s="52"/>
      <c r="O737" s="52"/>
      <c r="P737" s="52"/>
      <c r="Q737" s="52"/>
      <c r="R737" s="52"/>
      <c r="S737" s="52"/>
      <c r="T737" s="52"/>
      <c r="U737" s="52"/>
      <c r="V737" s="52"/>
      <c r="W737" s="52"/>
      <c r="X737" s="52"/>
      <c r="Y737" s="52"/>
      <c r="Z737" s="52"/>
    </row>
    <row r="738" spans="1:26" ht="12.75" customHeight="1" x14ac:dyDescent="0.2">
      <c r="A738" s="52"/>
      <c r="B738" s="52"/>
      <c r="C738" s="52"/>
      <c r="D738" s="52"/>
      <c r="E738" s="52"/>
      <c r="F738" s="52"/>
      <c r="G738" s="52"/>
      <c r="H738" s="52"/>
      <c r="I738" s="52"/>
      <c r="J738" s="52"/>
      <c r="K738" s="52"/>
      <c r="L738" s="52"/>
      <c r="M738" s="52"/>
      <c r="N738" s="52"/>
      <c r="O738" s="52"/>
      <c r="P738" s="52"/>
      <c r="Q738" s="52"/>
      <c r="R738" s="52"/>
      <c r="S738" s="52"/>
      <c r="T738" s="52"/>
      <c r="U738" s="52"/>
      <c r="V738" s="52"/>
      <c r="W738" s="52"/>
      <c r="X738" s="52"/>
      <c r="Y738" s="52"/>
      <c r="Z738" s="52"/>
    </row>
    <row r="739" spans="1:26" ht="12.75" customHeight="1" x14ac:dyDescent="0.2">
      <c r="A739" s="52"/>
      <c r="B739" s="52"/>
      <c r="C739" s="52"/>
      <c r="D739" s="52"/>
      <c r="E739" s="52"/>
      <c r="F739" s="52"/>
      <c r="G739" s="52"/>
      <c r="H739" s="52"/>
      <c r="I739" s="52"/>
      <c r="J739" s="52"/>
      <c r="K739" s="52"/>
      <c r="L739" s="52"/>
      <c r="M739" s="52"/>
      <c r="N739" s="52"/>
      <c r="O739" s="52"/>
      <c r="P739" s="52"/>
      <c r="Q739" s="52"/>
      <c r="R739" s="52"/>
      <c r="S739" s="52"/>
      <c r="T739" s="52"/>
      <c r="U739" s="52"/>
      <c r="V739" s="52"/>
      <c r="W739" s="52"/>
      <c r="X739" s="52"/>
      <c r="Y739" s="52"/>
      <c r="Z739" s="52"/>
    </row>
    <row r="740" spans="1:26" ht="12.75" customHeight="1" x14ac:dyDescent="0.2">
      <c r="A740" s="52"/>
      <c r="B740" s="52"/>
      <c r="C740" s="52"/>
      <c r="D740" s="52"/>
      <c r="E740" s="52"/>
      <c r="F740" s="52"/>
      <c r="G740" s="52"/>
      <c r="H740" s="52"/>
      <c r="I740" s="52"/>
      <c r="J740" s="52"/>
      <c r="K740" s="52"/>
      <c r="L740" s="52"/>
      <c r="M740" s="52"/>
      <c r="N740" s="52"/>
      <c r="O740" s="52"/>
      <c r="P740" s="52"/>
      <c r="Q740" s="52"/>
      <c r="R740" s="52"/>
      <c r="S740" s="52"/>
      <c r="T740" s="52"/>
      <c r="U740" s="52"/>
      <c r="V740" s="52"/>
      <c r="W740" s="52"/>
      <c r="X740" s="52"/>
      <c r="Y740" s="52"/>
      <c r="Z740" s="52"/>
    </row>
    <row r="741" spans="1:26" ht="12.75" customHeight="1" x14ac:dyDescent="0.2">
      <c r="A741" s="52"/>
      <c r="B741" s="52"/>
      <c r="C741" s="52"/>
      <c r="D741" s="52"/>
      <c r="E741" s="52"/>
      <c r="F741" s="52"/>
      <c r="G741" s="52"/>
      <c r="H741" s="52"/>
      <c r="I741" s="52"/>
      <c r="J741" s="52"/>
      <c r="K741" s="52"/>
      <c r="L741" s="52"/>
      <c r="M741" s="52"/>
      <c r="N741" s="52"/>
      <c r="O741" s="52"/>
      <c r="P741" s="52"/>
      <c r="Q741" s="52"/>
      <c r="R741" s="52"/>
      <c r="S741" s="52"/>
      <c r="T741" s="52"/>
      <c r="U741" s="52"/>
      <c r="V741" s="52"/>
      <c r="W741" s="52"/>
      <c r="X741" s="52"/>
      <c r="Y741" s="52"/>
      <c r="Z741" s="52"/>
    </row>
    <row r="742" spans="1:26" ht="12.75" customHeight="1" x14ac:dyDescent="0.2">
      <c r="A742" s="52"/>
      <c r="B742" s="52"/>
      <c r="C742" s="52"/>
      <c r="D742" s="52"/>
      <c r="E742" s="52"/>
      <c r="F742" s="52"/>
      <c r="G742" s="52"/>
      <c r="H742" s="52"/>
      <c r="I742" s="52"/>
      <c r="J742" s="52"/>
      <c r="K742" s="52"/>
      <c r="L742" s="52"/>
      <c r="M742" s="52"/>
      <c r="N742" s="52"/>
      <c r="O742" s="52"/>
      <c r="P742" s="52"/>
      <c r="Q742" s="52"/>
      <c r="R742" s="52"/>
      <c r="S742" s="52"/>
      <c r="T742" s="52"/>
      <c r="U742" s="52"/>
      <c r="V742" s="52"/>
      <c r="W742" s="52"/>
      <c r="X742" s="52"/>
      <c r="Y742" s="52"/>
      <c r="Z742" s="52"/>
    </row>
    <row r="743" spans="1:26" ht="12.75" customHeight="1" x14ac:dyDescent="0.2">
      <c r="A743" s="52"/>
      <c r="B743" s="52"/>
      <c r="C743" s="52"/>
      <c r="D743" s="52"/>
      <c r="E743" s="52"/>
      <c r="F743" s="52"/>
      <c r="G743" s="52"/>
      <c r="H743" s="52"/>
      <c r="I743" s="52"/>
      <c r="J743" s="52"/>
      <c r="K743" s="52"/>
      <c r="L743" s="52"/>
      <c r="M743" s="52"/>
      <c r="N743" s="52"/>
      <c r="O743" s="52"/>
      <c r="P743" s="52"/>
      <c r="Q743" s="52"/>
      <c r="R743" s="52"/>
      <c r="S743" s="52"/>
      <c r="T743" s="52"/>
      <c r="U743" s="52"/>
      <c r="V743" s="52"/>
      <c r="W743" s="52"/>
      <c r="X743" s="52"/>
      <c r="Y743" s="52"/>
      <c r="Z743" s="52"/>
    </row>
    <row r="744" spans="1:26" ht="12.75" customHeight="1" x14ac:dyDescent="0.2">
      <c r="A744" s="52"/>
      <c r="B744" s="52"/>
      <c r="C744" s="52"/>
      <c r="D744" s="52"/>
      <c r="E744" s="52"/>
      <c r="F744" s="52"/>
      <c r="G744" s="52"/>
      <c r="H744" s="52"/>
      <c r="I744" s="52"/>
      <c r="J744" s="52"/>
      <c r="K744" s="52"/>
      <c r="L744" s="52"/>
      <c r="M744" s="52"/>
      <c r="N744" s="52"/>
      <c r="O744" s="52"/>
      <c r="P744" s="52"/>
      <c r="Q744" s="52"/>
      <c r="R744" s="52"/>
      <c r="S744" s="52"/>
      <c r="T744" s="52"/>
      <c r="U744" s="52"/>
      <c r="V744" s="52"/>
      <c r="W744" s="52"/>
      <c r="X744" s="52"/>
      <c r="Y744" s="52"/>
      <c r="Z744" s="52"/>
    </row>
    <row r="745" spans="1:26" ht="12.75" customHeight="1" x14ac:dyDescent="0.2">
      <c r="A745" s="52"/>
      <c r="B745" s="52"/>
      <c r="C745" s="52"/>
      <c r="D745" s="52"/>
      <c r="E745" s="52"/>
      <c r="F745" s="52"/>
      <c r="G745" s="52"/>
      <c r="H745" s="52"/>
      <c r="I745" s="52"/>
      <c r="J745" s="52"/>
      <c r="K745" s="52"/>
      <c r="L745" s="52"/>
      <c r="M745" s="52"/>
      <c r="N745" s="52"/>
      <c r="O745" s="52"/>
      <c r="P745" s="52"/>
      <c r="Q745" s="52"/>
      <c r="R745" s="52"/>
      <c r="S745" s="52"/>
      <c r="T745" s="52"/>
      <c r="U745" s="52"/>
      <c r="V745" s="52"/>
      <c r="W745" s="52"/>
      <c r="X745" s="52"/>
      <c r="Y745" s="52"/>
      <c r="Z745" s="52"/>
    </row>
    <row r="746" spans="1:26" ht="12.75" customHeight="1" x14ac:dyDescent="0.2">
      <c r="A746" s="52"/>
      <c r="B746" s="52"/>
      <c r="C746" s="52"/>
      <c r="D746" s="52"/>
      <c r="E746" s="52"/>
      <c r="F746" s="52"/>
      <c r="G746" s="52"/>
      <c r="H746" s="52"/>
      <c r="I746" s="52"/>
      <c r="J746" s="52"/>
      <c r="K746" s="52"/>
      <c r="L746" s="52"/>
      <c r="M746" s="52"/>
      <c r="N746" s="52"/>
      <c r="O746" s="52"/>
      <c r="P746" s="52"/>
      <c r="Q746" s="52"/>
      <c r="R746" s="52"/>
      <c r="S746" s="52"/>
      <c r="T746" s="52"/>
      <c r="U746" s="52"/>
      <c r="V746" s="52"/>
      <c r="W746" s="52"/>
      <c r="X746" s="52"/>
      <c r="Y746" s="52"/>
      <c r="Z746" s="52"/>
    </row>
    <row r="747" spans="1:26" ht="12.75" customHeight="1" x14ac:dyDescent="0.2">
      <c r="A747" s="52"/>
      <c r="B747" s="52"/>
      <c r="C747" s="52"/>
      <c r="D747" s="52"/>
      <c r="E747" s="52"/>
      <c r="F747" s="52"/>
      <c r="G747" s="52"/>
      <c r="H747" s="52"/>
      <c r="I747" s="52"/>
      <c r="J747" s="52"/>
      <c r="K747" s="52"/>
      <c r="L747" s="52"/>
      <c r="M747" s="52"/>
      <c r="N747" s="52"/>
      <c r="O747" s="52"/>
      <c r="P747" s="52"/>
      <c r="Q747" s="52"/>
      <c r="R747" s="52"/>
      <c r="S747" s="52"/>
      <c r="T747" s="52"/>
      <c r="U747" s="52"/>
      <c r="V747" s="52"/>
      <c r="W747" s="52"/>
      <c r="X747" s="52"/>
      <c r="Y747" s="52"/>
      <c r="Z747" s="52"/>
    </row>
    <row r="748" spans="1:26" ht="12.75" customHeight="1" x14ac:dyDescent="0.2">
      <c r="A748" s="52"/>
      <c r="B748" s="52"/>
      <c r="C748" s="52"/>
      <c r="D748" s="52"/>
      <c r="E748" s="52"/>
      <c r="F748" s="52"/>
      <c r="G748" s="52"/>
      <c r="H748" s="52"/>
      <c r="I748" s="52"/>
      <c r="J748" s="52"/>
      <c r="K748" s="52"/>
      <c r="L748" s="52"/>
      <c r="M748" s="52"/>
      <c r="N748" s="52"/>
      <c r="O748" s="52"/>
      <c r="P748" s="52"/>
      <c r="Q748" s="52"/>
      <c r="R748" s="52"/>
      <c r="S748" s="52"/>
      <c r="T748" s="52"/>
      <c r="U748" s="52"/>
      <c r="V748" s="52"/>
      <c r="W748" s="52"/>
      <c r="X748" s="52"/>
      <c r="Y748" s="52"/>
      <c r="Z748" s="52"/>
    </row>
    <row r="749" spans="1:26" ht="12.75" customHeight="1" x14ac:dyDescent="0.2">
      <c r="A749" s="52"/>
      <c r="B749" s="52"/>
      <c r="C749" s="52"/>
      <c r="D749" s="52"/>
      <c r="E749" s="52"/>
      <c r="F749" s="52"/>
      <c r="G749" s="52"/>
      <c r="H749" s="52"/>
      <c r="I749" s="52"/>
      <c r="J749" s="52"/>
      <c r="K749" s="52"/>
      <c r="L749" s="52"/>
      <c r="M749" s="52"/>
      <c r="N749" s="52"/>
      <c r="O749" s="52"/>
      <c r="P749" s="52"/>
      <c r="Q749" s="52"/>
      <c r="R749" s="52"/>
      <c r="S749" s="52"/>
      <c r="T749" s="52"/>
      <c r="U749" s="52"/>
      <c r="V749" s="52"/>
      <c r="W749" s="52"/>
      <c r="X749" s="52"/>
      <c r="Y749" s="52"/>
      <c r="Z749" s="52"/>
    </row>
    <row r="750" spans="1:26" ht="12.75" customHeight="1" x14ac:dyDescent="0.2">
      <c r="A750" s="52"/>
      <c r="B750" s="52"/>
      <c r="C750" s="52"/>
      <c r="D750" s="52"/>
      <c r="E750" s="52"/>
      <c r="F750" s="52"/>
      <c r="G750" s="52"/>
      <c r="H750" s="52"/>
      <c r="I750" s="52"/>
      <c r="J750" s="52"/>
      <c r="K750" s="52"/>
      <c r="L750" s="52"/>
      <c r="M750" s="52"/>
      <c r="N750" s="52"/>
      <c r="O750" s="52"/>
      <c r="P750" s="52"/>
      <c r="Q750" s="52"/>
      <c r="R750" s="52"/>
      <c r="S750" s="52"/>
      <c r="T750" s="52"/>
      <c r="U750" s="52"/>
      <c r="V750" s="52"/>
      <c r="W750" s="52"/>
      <c r="X750" s="52"/>
      <c r="Y750" s="52"/>
      <c r="Z750" s="52"/>
    </row>
    <row r="751" spans="1:26" ht="12.75" customHeight="1" x14ac:dyDescent="0.2">
      <c r="A751" s="52"/>
      <c r="B751" s="52"/>
      <c r="C751" s="52"/>
      <c r="D751" s="52"/>
      <c r="E751" s="52"/>
      <c r="F751" s="52"/>
      <c r="G751" s="52"/>
      <c r="H751" s="52"/>
      <c r="I751" s="52"/>
      <c r="J751" s="52"/>
      <c r="K751" s="52"/>
      <c r="L751" s="52"/>
      <c r="M751" s="52"/>
      <c r="N751" s="52"/>
      <c r="O751" s="52"/>
      <c r="P751" s="52"/>
      <c r="Q751" s="52"/>
      <c r="R751" s="52"/>
      <c r="S751" s="52"/>
      <c r="T751" s="52"/>
      <c r="U751" s="52"/>
      <c r="V751" s="52"/>
      <c r="W751" s="52"/>
      <c r="X751" s="52"/>
      <c r="Y751" s="52"/>
      <c r="Z751" s="52"/>
    </row>
    <row r="752" spans="1:26" ht="12.75" customHeight="1" x14ac:dyDescent="0.2">
      <c r="A752" s="52"/>
      <c r="B752" s="52"/>
      <c r="C752" s="52"/>
      <c r="D752" s="52"/>
      <c r="E752" s="52"/>
      <c r="F752" s="52"/>
      <c r="G752" s="52"/>
      <c r="H752" s="52"/>
      <c r="I752" s="52"/>
      <c r="J752" s="52"/>
      <c r="K752" s="52"/>
      <c r="L752" s="52"/>
      <c r="M752" s="52"/>
      <c r="N752" s="52"/>
      <c r="O752" s="52"/>
      <c r="P752" s="52"/>
      <c r="Q752" s="52"/>
      <c r="R752" s="52"/>
      <c r="S752" s="52"/>
      <c r="T752" s="52"/>
      <c r="U752" s="52"/>
      <c r="V752" s="52"/>
      <c r="W752" s="52"/>
      <c r="X752" s="52"/>
      <c r="Y752" s="52"/>
      <c r="Z752" s="52"/>
    </row>
    <row r="753" spans="1:26" ht="12.75" customHeight="1" x14ac:dyDescent="0.2">
      <c r="A753" s="52"/>
      <c r="B753" s="52"/>
      <c r="C753" s="52"/>
      <c r="D753" s="52"/>
      <c r="E753" s="52"/>
      <c r="F753" s="52"/>
      <c r="G753" s="52"/>
      <c r="H753" s="52"/>
      <c r="I753" s="52"/>
      <c r="J753" s="52"/>
      <c r="K753" s="52"/>
      <c r="L753" s="52"/>
      <c r="M753" s="52"/>
      <c r="N753" s="52"/>
      <c r="O753" s="52"/>
      <c r="P753" s="52"/>
      <c r="Q753" s="52"/>
      <c r="R753" s="52"/>
      <c r="S753" s="52"/>
      <c r="T753" s="52"/>
      <c r="U753" s="52"/>
      <c r="V753" s="52"/>
      <c r="W753" s="52"/>
      <c r="X753" s="52"/>
      <c r="Y753" s="52"/>
      <c r="Z753" s="52"/>
    </row>
    <row r="754" spans="1:26" ht="12.75" customHeight="1" x14ac:dyDescent="0.2">
      <c r="A754" s="52"/>
      <c r="B754" s="52"/>
      <c r="C754" s="52"/>
      <c r="D754" s="52"/>
      <c r="E754" s="52"/>
      <c r="F754" s="52"/>
      <c r="G754" s="52"/>
      <c r="H754" s="52"/>
      <c r="I754" s="52"/>
      <c r="J754" s="52"/>
      <c r="K754" s="52"/>
      <c r="L754" s="52"/>
      <c r="M754" s="52"/>
      <c r="N754" s="52"/>
      <c r="O754" s="52"/>
      <c r="P754" s="52"/>
      <c r="Q754" s="52"/>
      <c r="R754" s="52"/>
      <c r="S754" s="52"/>
      <c r="T754" s="52"/>
      <c r="U754" s="52"/>
      <c r="V754" s="52"/>
      <c r="W754" s="52"/>
      <c r="X754" s="52"/>
      <c r="Y754" s="52"/>
      <c r="Z754" s="52"/>
    </row>
    <row r="755" spans="1:26" ht="12.75" customHeight="1" x14ac:dyDescent="0.2">
      <c r="A755" s="52"/>
      <c r="B755" s="52"/>
      <c r="C755" s="52"/>
      <c r="D755" s="52"/>
      <c r="E755" s="52"/>
      <c r="F755" s="52"/>
      <c r="G755" s="52"/>
      <c r="H755" s="52"/>
      <c r="I755" s="52"/>
      <c r="J755" s="52"/>
      <c r="K755" s="52"/>
      <c r="L755" s="52"/>
      <c r="M755" s="52"/>
      <c r="N755" s="52"/>
      <c r="O755" s="52"/>
      <c r="P755" s="52"/>
      <c r="Q755" s="52"/>
      <c r="R755" s="52"/>
      <c r="S755" s="52"/>
      <c r="T755" s="52"/>
      <c r="U755" s="52"/>
      <c r="V755" s="52"/>
      <c r="W755" s="52"/>
      <c r="X755" s="52"/>
      <c r="Y755" s="52"/>
      <c r="Z755" s="52"/>
    </row>
    <row r="756" spans="1:26" ht="12.75" customHeight="1" x14ac:dyDescent="0.2">
      <c r="A756" s="52"/>
      <c r="B756" s="52"/>
      <c r="C756" s="52"/>
      <c r="D756" s="52"/>
      <c r="E756" s="52"/>
      <c r="F756" s="52"/>
      <c r="G756" s="52"/>
      <c r="H756" s="52"/>
      <c r="I756" s="52"/>
      <c r="J756" s="52"/>
      <c r="K756" s="52"/>
      <c r="L756" s="52"/>
      <c r="M756" s="52"/>
      <c r="N756" s="52"/>
      <c r="O756" s="52"/>
      <c r="P756" s="52"/>
      <c r="Q756" s="52"/>
      <c r="R756" s="52"/>
      <c r="S756" s="52"/>
      <c r="T756" s="52"/>
      <c r="U756" s="52"/>
      <c r="V756" s="52"/>
      <c r="W756" s="52"/>
      <c r="X756" s="52"/>
      <c r="Y756" s="52"/>
      <c r="Z756" s="52"/>
    </row>
    <row r="757" spans="1:26" ht="12.75" customHeight="1" x14ac:dyDescent="0.2">
      <c r="A757" s="52"/>
      <c r="B757" s="52"/>
      <c r="C757" s="52"/>
      <c r="D757" s="52"/>
      <c r="E757" s="52"/>
      <c r="F757" s="52"/>
      <c r="G757" s="52"/>
      <c r="H757" s="52"/>
      <c r="I757" s="52"/>
      <c r="J757" s="52"/>
      <c r="K757" s="52"/>
      <c r="L757" s="52"/>
      <c r="M757" s="52"/>
      <c r="N757" s="52"/>
      <c r="O757" s="52"/>
      <c r="P757" s="52"/>
      <c r="Q757" s="52"/>
      <c r="R757" s="52"/>
      <c r="S757" s="52"/>
      <c r="T757" s="52"/>
      <c r="U757" s="52"/>
      <c r="V757" s="52"/>
      <c r="W757" s="52"/>
      <c r="X757" s="52"/>
      <c r="Y757" s="52"/>
      <c r="Z757" s="52"/>
    </row>
    <row r="758" spans="1:26" ht="12.75" customHeight="1" x14ac:dyDescent="0.2">
      <c r="A758" s="52"/>
      <c r="B758" s="52"/>
      <c r="C758" s="52"/>
      <c r="D758" s="52"/>
      <c r="E758" s="52"/>
      <c r="F758" s="52"/>
      <c r="G758" s="52"/>
      <c r="H758" s="52"/>
      <c r="I758" s="52"/>
      <c r="J758" s="52"/>
      <c r="K758" s="52"/>
      <c r="L758" s="52"/>
      <c r="M758" s="52"/>
      <c r="N758" s="52"/>
      <c r="O758" s="52"/>
      <c r="P758" s="52"/>
      <c r="Q758" s="52"/>
      <c r="R758" s="52"/>
      <c r="S758" s="52"/>
      <c r="T758" s="52"/>
      <c r="U758" s="52"/>
      <c r="V758" s="52"/>
      <c r="W758" s="52"/>
      <c r="X758" s="52"/>
      <c r="Y758" s="52"/>
      <c r="Z758" s="52"/>
    </row>
    <row r="759" spans="1:26" ht="12.75" customHeight="1" x14ac:dyDescent="0.2">
      <c r="A759" s="52"/>
      <c r="B759" s="52"/>
      <c r="C759" s="52"/>
      <c r="D759" s="52"/>
      <c r="E759" s="52"/>
      <c r="F759" s="52"/>
      <c r="G759" s="52"/>
      <c r="H759" s="52"/>
      <c r="I759" s="52"/>
      <c r="J759" s="52"/>
      <c r="K759" s="52"/>
      <c r="L759" s="52"/>
      <c r="M759" s="52"/>
      <c r="N759" s="52"/>
      <c r="O759" s="52"/>
      <c r="P759" s="52"/>
      <c r="Q759" s="52"/>
      <c r="R759" s="52"/>
      <c r="S759" s="52"/>
      <c r="T759" s="52"/>
      <c r="U759" s="52"/>
      <c r="V759" s="52"/>
      <c r="W759" s="52"/>
      <c r="X759" s="52"/>
      <c r="Y759" s="52"/>
      <c r="Z759" s="52"/>
    </row>
    <row r="760" spans="1:26" ht="12.75" customHeight="1" x14ac:dyDescent="0.2">
      <c r="A760" s="52"/>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Z760" s="52"/>
    </row>
    <row r="761" spans="1:26" ht="12.75" customHeight="1" x14ac:dyDescent="0.2">
      <c r="A761" s="52"/>
      <c r="B761" s="52"/>
      <c r="C761" s="52"/>
      <c r="D761" s="52"/>
      <c r="E761" s="52"/>
      <c r="F761" s="52"/>
      <c r="G761" s="52"/>
      <c r="H761" s="52"/>
      <c r="I761" s="52"/>
      <c r="J761" s="52"/>
      <c r="K761" s="52"/>
      <c r="L761" s="52"/>
      <c r="M761" s="52"/>
      <c r="N761" s="52"/>
      <c r="O761" s="52"/>
      <c r="P761" s="52"/>
      <c r="Q761" s="52"/>
      <c r="R761" s="52"/>
      <c r="S761" s="52"/>
      <c r="T761" s="52"/>
      <c r="U761" s="52"/>
      <c r="V761" s="52"/>
      <c r="W761" s="52"/>
      <c r="X761" s="52"/>
      <c r="Y761" s="52"/>
      <c r="Z761" s="52"/>
    </row>
    <row r="762" spans="1:26" ht="12.75" customHeight="1" x14ac:dyDescent="0.2">
      <c r="A762" s="52"/>
      <c r="B762" s="52"/>
      <c r="C762" s="52"/>
      <c r="D762" s="52"/>
      <c r="E762" s="52"/>
      <c r="F762" s="52"/>
      <c r="G762" s="52"/>
      <c r="H762" s="52"/>
      <c r="I762" s="52"/>
      <c r="J762" s="52"/>
      <c r="K762" s="52"/>
      <c r="L762" s="52"/>
      <c r="M762" s="52"/>
      <c r="N762" s="52"/>
      <c r="O762" s="52"/>
      <c r="P762" s="52"/>
      <c r="Q762" s="52"/>
      <c r="R762" s="52"/>
      <c r="S762" s="52"/>
      <c r="T762" s="52"/>
      <c r="U762" s="52"/>
      <c r="V762" s="52"/>
      <c r="W762" s="52"/>
      <c r="X762" s="52"/>
      <c r="Y762" s="52"/>
      <c r="Z762" s="52"/>
    </row>
    <row r="763" spans="1:26" ht="12.75" customHeight="1" x14ac:dyDescent="0.2">
      <c r="A763" s="52"/>
      <c r="B763" s="52"/>
      <c r="C763" s="52"/>
      <c r="D763" s="52"/>
      <c r="E763" s="52"/>
      <c r="F763" s="52"/>
      <c r="G763" s="52"/>
      <c r="H763" s="52"/>
      <c r="I763" s="52"/>
      <c r="J763" s="52"/>
      <c r="K763" s="52"/>
      <c r="L763" s="52"/>
      <c r="M763" s="52"/>
      <c r="N763" s="52"/>
      <c r="O763" s="52"/>
      <c r="P763" s="52"/>
      <c r="Q763" s="52"/>
      <c r="R763" s="52"/>
      <c r="S763" s="52"/>
      <c r="T763" s="52"/>
      <c r="U763" s="52"/>
      <c r="V763" s="52"/>
      <c r="W763" s="52"/>
      <c r="X763" s="52"/>
      <c r="Y763" s="52"/>
      <c r="Z763" s="52"/>
    </row>
    <row r="764" spans="1:26" ht="12.75" customHeight="1" x14ac:dyDescent="0.2">
      <c r="A764" s="52"/>
      <c r="B764" s="52"/>
      <c r="C764" s="52"/>
      <c r="D764" s="52"/>
      <c r="E764" s="52"/>
      <c r="F764" s="52"/>
      <c r="G764" s="52"/>
      <c r="H764" s="52"/>
      <c r="I764" s="52"/>
      <c r="J764" s="52"/>
      <c r="K764" s="52"/>
      <c r="L764" s="52"/>
      <c r="M764" s="52"/>
      <c r="N764" s="52"/>
      <c r="O764" s="52"/>
      <c r="P764" s="52"/>
      <c r="Q764" s="52"/>
      <c r="R764" s="52"/>
      <c r="S764" s="52"/>
      <c r="T764" s="52"/>
      <c r="U764" s="52"/>
      <c r="V764" s="52"/>
      <c r="W764" s="52"/>
      <c r="X764" s="52"/>
      <c r="Y764" s="52"/>
      <c r="Z764" s="52"/>
    </row>
    <row r="765" spans="1:26" ht="12.75" customHeight="1" x14ac:dyDescent="0.2">
      <c r="A765" s="52"/>
      <c r="B765" s="52"/>
      <c r="C765" s="52"/>
      <c r="D765" s="52"/>
      <c r="E765" s="52"/>
      <c r="F765" s="52"/>
      <c r="G765" s="52"/>
      <c r="H765" s="52"/>
      <c r="I765" s="52"/>
      <c r="J765" s="52"/>
      <c r="K765" s="52"/>
      <c r="L765" s="52"/>
      <c r="M765" s="52"/>
      <c r="N765" s="52"/>
      <c r="O765" s="52"/>
      <c r="P765" s="52"/>
      <c r="Q765" s="52"/>
      <c r="R765" s="52"/>
      <c r="S765" s="52"/>
      <c r="T765" s="52"/>
      <c r="U765" s="52"/>
      <c r="V765" s="52"/>
      <c r="W765" s="52"/>
      <c r="X765" s="52"/>
      <c r="Y765" s="52"/>
      <c r="Z765" s="52"/>
    </row>
    <row r="766" spans="1:26" ht="12.75" customHeight="1" x14ac:dyDescent="0.2">
      <c r="A766" s="52"/>
      <c r="B766" s="52"/>
      <c r="C766" s="52"/>
      <c r="D766" s="52"/>
      <c r="E766" s="52"/>
      <c r="F766" s="52"/>
      <c r="G766" s="52"/>
      <c r="H766" s="52"/>
      <c r="I766" s="52"/>
      <c r="J766" s="52"/>
      <c r="K766" s="52"/>
      <c r="L766" s="52"/>
      <c r="M766" s="52"/>
      <c r="N766" s="52"/>
      <c r="O766" s="52"/>
      <c r="P766" s="52"/>
      <c r="Q766" s="52"/>
      <c r="R766" s="52"/>
      <c r="S766" s="52"/>
      <c r="T766" s="52"/>
      <c r="U766" s="52"/>
      <c r="V766" s="52"/>
      <c r="W766" s="52"/>
      <c r="X766" s="52"/>
      <c r="Y766" s="52"/>
      <c r="Z766" s="52"/>
    </row>
    <row r="767" spans="1:26" ht="12.75" customHeight="1" x14ac:dyDescent="0.2">
      <c r="A767" s="52"/>
      <c r="B767" s="52"/>
      <c r="C767" s="52"/>
      <c r="D767" s="52"/>
      <c r="E767" s="52"/>
      <c r="F767" s="52"/>
      <c r="G767" s="52"/>
      <c r="H767" s="52"/>
      <c r="I767" s="52"/>
      <c r="J767" s="52"/>
      <c r="K767" s="52"/>
      <c r="L767" s="52"/>
      <c r="M767" s="52"/>
      <c r="N767" s="52"/>
      <c r="O767" s="52"/>
      <c r="P767" s="52"/>
      <c r="Q767" s="52"/>
      <c r="R767" s="52"/>
      <c r="S767" s="52"/>
      <c r="T767" s="52"/>
      <c r="U767" s="52"/>
      <c r="V767" s="52"/>
      <c r="W767" s="52"/>
      <c r="X767" s="52"/>
      <c r="Y767" s="52"/>
      <c r="Z767" s="52"/>
    </row>
    <row r="768" spans="1:26" ht="12.75" customHeight="1" x14ac:dyDescent="0.2">
      <c r="A768" s="52"/>
      <c r="B768" s="52"/>
      <c r="C768" s="52"/>
      <c r="D768" s="52"/>
      <c r="E768" s="52"/>
      <c r="F768" s="52"/>
      <c r="G768" s="52"/>
      <c r="H768" s="52"/>
      <c r="I768" s="52"/>
      <c r="J768" s="52"/>
      <c r="K768" s="52"/>
      <c r="L768" s="52"/>
      <c r="M768" s="52"/>
      <c r="N768" s="52"/>
      <c r="O768" s="52"/>
      <c r="P768" s="52"/>
      <c r="Q768" s="52"/>
      <c r="R768" s="52"/>
      <c r="S768" s="52"/>
      <c r="T768" s="52"/>
      <c r="U768" s="52"/>
      <c r="V768" s="52"/>
      <c r="W768" s="52"/>
      <c r="X768" s="52"/>
      <c r="Y768" s="52"/>
      <c r="Z768" s="52"/>
    </row>
    <row r="769" spans="1:26" ht="12.75" customHeight="1" x14ac:dyDescent="0.2">
      <c r="A769" s="52"/>
      <c r="B769" s="52"/>
      <c r="C769" s="52"/>
      <c r="D769" s="52"/>
      <c r="E769" s="52"/>
      <c r="F769" s="52"/>
      <c r="G769" s="52"/>
      <c r="H769" s="52"/>
      <c r="I769" s="52"/>
      <c r="J769" s="52"/>
      <c r="K769" s="52"/>
      <c r="L769" s="52"/>
      <c r="M769" s="52"/>
      <c r="N769" s="52"/>
      <c r="O769" s="52"/>
      <c r="P769" s="52"/>
      <c r="Q769" s="52"/>
      <c r="R769" s="52"/>
      <c r="S769" s="52"/>
      <c r="T769" s="52"/>
      <c r="U769" s="52"/>
      <c r="V769" s="52"/>
      <c r="W769" s="52"/>
      <c r="X769" s="52"/>
      <c r="Y769" s="52"/>
      <c r="Z769" s="52"/>
    </row>
    <row r="770" spans="1:26" ht="12.75" customHeight="1" x14ac:dyDescent="0.2">
      <c r="A770" s="52"/>
      <c r="B770" s="52"/>
      <c r="C770" s="52"/>
      <c r="D770" s="52"/>
      <c r="E770" s="52"/>
      <c r="F770" s="52"/>
      <c r="G770" s="52"/>
      <c r="H770" s="52"/>
      <c r="I770" s="52"/>
      <c r="J770" s="52"/>
      <c r="K770" s="52"/>
      <c r="L770" s="52"/>
      <c r="M770" s="52"/>
      <c r="N770" s="52"/>
      <c r="O770" s="52"/>
      <c r="P770" s="52"/>
      <c r="Q770" s="52"/>
      <c r="R770" s="52"/>
      <c r="S770" s="52"/>
      <c r="T770" s="52"/>
      <c r="U770" s="52"/>
      <c r="V770" s="52"/>
      <c r="W770" s="52"/>
      <c r="X770" s="52"/>
      <c r="Y770" s="52"/>
      <c r="Z770" s="52"/>
    </row>
    <row r="771" spans="1:26" ht="12.75" customHeight="1" x14ac:dyDescent="0.2">
      <c r="A771" s="52"/>
      <c r="B771" s="52"/>
      <c r="C771" s="52"/>
      <c r="D771" s="52"/>
      <c r="E771" s="52"/>
      <c r="F771" s="52"/>
      <c r="G771" s="52"/>
      <c r="H771" s="52"/>
      <c r="I771" s="52"/>
      <c r="J771" s="52"/>
      <c r="K771" s="52"/>
      <c r="L771" s="52"/>
      <c r="M771" s="52"/>
      <c r="N771" s="52"/>
      <c r="O771" s="52"/>
      <c r="P771" s="52"/>
      <c r="Q771" s="52"/>
      <c r="R771" s="52"/>
      <c r="S771" s="52"/>
      <c r="T771" s="52"/>
      <c r="U771" s="52"/>
      <c r="V771" s="52"/>
      <c r="W771" s="52"/>
      <c r="X771" s="52"/>
      <c r="Y771" s="52"/>
      <c r="Z771" s="52"/>
    </row>
    <row r="772" spans="1:26" ht="12.75" customHeight="1" x14ac:dyDescent="0.2">
      <c r="A772" s="52"/>
      <c r="B772" s="52"/>
      <c r="C772" s="52"/>
      <c r="D772" s="52"/>
      <c r="E772" s="52"/>
      <c r="F772" s="52"/>
      <c r="G772" s="52"/>
      <c r="H772" s="52"/>
      <c r="I772" s="52"/>
      <c r="J772" s="52"/>
      <c r="K772" s="52"/>
      <c r="L772" s="52"/>
      <c r="M772" s="52"/>
      <c r="N772" s="52"/>
      <c r="O772" s="52"/>
      <c r="P772" s="52"/>
      <c r="Q772" s="52"/>
      <c r="R772" s="52"/>
      <c r="S772" s="52"/>
      <c r="T772" s="52"/>
      <c r="U772" s="52"/>
      <c r="V772" s="52"/>
      <c r="W772" s="52"/>
      <c r="X772" s="52"/>
      <c r="Y772" s="52"/>
      <c r="Z772" s="52"/>
    </row>
    <row r="773" spans="1:26" ht="12.75" customHeight="1" x14ac:dyDescent="0.2">
      <c r="A773" s="52"/>
      <c r="B773" s="52"/>
      <c r="C773" s="52"/>
      <c r="D773" s="52"/>
      <c r="E773" s="52"/>
      <c r="F773" s="52"/>
      <c r="G773" s="52"/>
      <c r="H773" s="52"/>
      <c r="I773" s="52"/>
      <c r="J773" s="52"/>
      <c r="K773" s="52"/>
      <c r="L773" s="52"/>
      <c r="M773" s="52"/>
      <c r="N773" s="52"/>
      <c r="O773" s="52"/>
      <c r="P773" s="52"/>
      <c r="Q773" s="52"/>
      <c r="R773" s="52"/>
      <c r="S773" s="52"/>
      <c r="T773" s="52"/>
      <c r="U773" s="52"/>
      <c r="V773" s="52"/>
      <c r="W773" s="52"/>
      <c r="X773" s="52"/>
      <c r="Y773" s="52"/>
      <c r="Z773" s="52"/>
    </row>
    <row r="774" spans="1:26" ht="12.75" customHeight="1" x14ac:dyDescent="0.2">
      <c r="A774" s="52"/>
      <c r="B774" s="52"/>
      <c r="C774" s="52"/>
      <c r="D774" s="52"/>
      <c r="E774" s="52"/>
      <c r="F774" s="52"/>
      <c r="G774" s="52"/>
      <c r="H774" s="52"/>
      <c r="I774" s="52"/>
      <c r="J774" s="52"/>
      <c r="K774" s="52"/>
      <c r="L774" s="52"/>
      <c r="M774" s="52"/>
      <c r="N774" s="52"/>
      <c r="O774" s="52"/>
      <c r="P774" s="52"/>
      <c r="Q774" s="52"/>
      <c r="R774" s="52"/>
      <c r="S774" s="52"/>
      <c r="T774" s="52"/>
      <c r="U774" s="52"/>
      <c r="V774" s="52"/>
      <c r="W774" s="52"/>
      <c r="X774" s="52"/>
      <c r="Y774" s="52"/>
      <c r="Z774" s="52"/>
    </row>
    <row r="775" spans="1:26" ht="12.75" customHeight="1" x14ac:dyDescent="0.2">
      <c r="A775" s="52"/>
      <c r="B775" s="52"/>
      <c r="C775" s="52"/>
      <c r="D775" s="52"/>
      <c r="E775" s="52"/>
      <c r="F775" s="52"/>
      <c r="G775" s="52"/>
      <c r="H775" s="52"/>
      <c r="I775" s="52"/>
      <c r="J775" s="52"/>
      <c r="K775" s="52"/>
      <c r="L775" s="52"/>
      <c r="M775" s="52"/>
      <c r="N775" s="52"/>
      <c r="O775" s="52"/>
      <c r="P775" s="52"/>
      <c r="Q775" s="52"/>
      <c r="R775" s="52"/>
      <c r="S775" s="52"/>
      <c r="T775" s="52"/>
      <c r="U775" s="52"/>
      <c r="V775" s="52"/>
      <c r="W775" s="52"/>
      <c r="X775" s="52"/>
      <c r="Y775" s="52"/>
      <c r="Z775" s="52"/>
    </row>
    <row r="776" spans="1:26" ht="12.75" customHeight="1" x14ac:dyDescent="0.2">
      <c r="A776" s="52"/>
      <c r="B776" s="52"/>
      <c r="C776" s="52"/>
      <c r="D776" s="52"/>
      <c r="E776" s="52"/>
      <c r="F776" s="52"/>
      <c r="G776" s="52"/>
      <c r="H776" s="52"/>
      <c r="I776" s="52"/>
      <c r="J776" s="52"/>
      <c r="K776" s="52"/>
      <c r="L776" s="52"/>
      <c r="M776" s="52"/>
      <c r="N776" s="52"/>
      <c r="O776" s="52"/>
      <c r="P776" s="52"/>
      <c r="Q776" s="52"/>
      <c r="R776" s="52"/>
      <c r="S776" s="52"/>
      <c r="T776" s="52"/>
      <c r="U776" s="52"/>
      <c r="V776" s="52"/>
      <c r="W776" s="52"/>
      <c r="X776" s="52"/>
      <c r="Y776" s="52"/>
      <c r="Z776" s="52"/>
    </row>
    <row r="777" spans="1:26" ht="12.75" customHeight="1" x14ac:dyDescent="0.2">
      <c r="A777" s="52"/>
      <c r="B777" s="52"/>
      <c r="C777" s="52"/>
      <c r="D777" s="52"/>
      <c r="E777" s="52"/>
      <c r="F777" s="52"/>
      <c r="G777" s="52"/>
      <c r="H777" s="52"/>
      <c r="I777" s="52"/>
      <c r="J777" s="52"/>
      <c r="K777" s="52"/>
      <c r="L777" s="52"/>
      <c r="M777" s="52"/>
      <c r="N777" s="52"/>
      <c r="O777" s="52"/>
      <c r="P777" s="52"/>
      <c r="Q777" s="52"/>
      <c r="R777" s="52"/>
      <c r="S777" s="52"/>
      <c r="T777" s="52"/>
      <c r="U777" s="52"/>
      <c r="V777" s="52"/>
      <c r="W777" s="52"/>
      <c r="X777" s="52"/>
      <c r="Y777" s="52"/>
      <c r="Z777" s="52"/>
    </row>
    <row r="778" spans="1:26" ht="12.75" customHeight="1" x14ac:dyDescent="0.2">
      <c r="A778" s="52"/>
      <c r="B778" s="52"/>
      <c r="C778" s="52"/>
      <c r="D778" s="52"/>
      <c r="E778" s="52"/>
      <c r="F778" s="52"/>
      <c r="G778" s="52"/>
      <c r="H778" s="52"/>
      <c r="I778" s="52"/>
      <c r="J778" s="52"/>
      <c r="K778" s="52"/>
      <c r="L778" s="52"/>
      <c r="M778" s="52"/>
      <c r="N778" s="52"/>
      <c r="O778" s="52"/>
      <c r="P778" s="52"/>
      <c r="Q778" s="52"/>
      <c r="R778" s="52"/>
      <c r="S778" s="52"/>
      <c r="T778" s="52"/>
      <c r="U778" s="52"/>
      <c r="V778" s="52"/>
      <c r="W778" s="52"/>
      <c r="X778" s="52"/>
      <c r="Y778" s="52"/>
      <c r="Z778" s="52"/>
    </row>
    <row r="779" spans="1:26" ht="12.75" customHeight="1" x14ac:dyDescent="0.2">
      <c r="A779" s="52"/>
      <c r="B779" s="52"/>
      <c r="C779" s="52"/>
      <c r="D779" s="52"/>
      <c r="E779" s="52"/>
      <c r="F779" s="52"/>
      <c r="G779" s="52"/>
      <c r="H779" s="52"/>
      <c r="I779" s="52"/>
      <c r="J779" s="52"/>
      <c r="K779" s="52"/>
      <c r="L779" s="52"/>
      <c r="M779" s="52"/>
      <c r="N779" s="52"/>
      <c r="O779" s="52"/>
      <c r="P779" s="52"/>
      <c r="Q779" s="52"/>
      <c r="R779" s="52"/>
      <c r="S779" s="52"/>
      <c r="T779" s="52"/>
      <c r="U779" s="52"/>
      <c r="V779" s="52"/>
      <c r="W779" s="52"/>
      <c r="X779" s="52"/>
      <c r="Y779" s="52"/>
      <c r="Z779" s="52"/>
    </row>
    <row r="780" spans="1:26" ht="12.75" customHeight="1" x14ac:dyDescent="0.2">
      <c r="A780" s="52"/>
      <c r="B780" s="52"/>
      <c r="C780" s="52"/>
      <c r="D780" s="52"/>
      <c r="E780" s="52"/>
      <c r="F780" s="52"/>
      <c r="G780" s="52"/>
      <c r="H780" s="52"/>
      <c r="I780" s="52"/>
      <c r="J780" s="52"/>
      <c r="K780" s="52"/>
      <c r="L780" s="52"/>
      <c r="M780" s="52"/>
      <c r="N780" s="52"/>
      <c r="O780" s="52"/>
      <c r="P780" s="52"/>
      <c r="Q780" s="52"/>
      <c r="R780" s="52"/>
      <c r="S780" s="52"/>
      <c r="T780" s="52"/>
      <c r="U780" s="52"/>
      <c r="V780" s="52"/>
      <c r="W780" s="52"/>
      <c r="X780" s="52"/>
      <c r="Y780" s="52"/>
      <c r="Z780" s="52"/>
    </row>
    <row r="781" spans="1:26" ht="12.75" customHeight="1" x14ac:dyDescent="0.2">
      <c r="A781" s="52"/>
      <c r="B781" s="52"/>
      <c r="C781" s="52"/>
      <c r="D781" s="52"/>
      <c r="E781" s="52"/>
      <c r="F781" s="52"/>
      <c r="G781" s="52"/>
      <c r="H781" s="52"/>
      <c r="I781" s="52"/>
      <c r="J781" s="52"/>
      <c r="K781" s="52"/>
      <c r="L781" s="52"/>
      <c r="M781" s="52"/>
      <c r="N781" s="52"/>
      <c r="O781" s="52"/>
      <c r="P781" s="52"/>
      <c r="Q781" s="52"/>
      <c r="R781" s="52"/>
      <c r="S781" s="52"/>
      <c r="T781" s="52"/>
      <c r="U781" s="52"/>
      <c r="V781" s="52"/>
      <c r="W781" s="52"/>
      <c r="X781" s="52"/>
      <c r="Y781" s="52"/>
      <c r="Z781" s="52"/>
    </row>
    <row r="782" spans="1:26" ht="12.75" customHeight="1" x14ac:dyDescent="0.2">
      <c r="A782" s="52"/>
      <c r="B782" s="52"/>
      <c r="C782" s="52"/>
      <c r="D782" s="52"/>
      <c r="E782" s="52"/>
      <c r="F782" s="52"/>
      <c r="G782" s="52"/>
      <c r="H782" s="52"/>
      <c r="I782" s="52"/>
      <c r="J782" s="52"/>
      <c r="K782" s="52"/>
      <c r="L782" s="52"/>
      <c r="M782" s="52"/>
      <c r="N782" s="52"/>
      <c r="O782" s="52"/>
      <c r="P782" s="52"/>
      <c r="Q782" s="52"/>
      <c r="R782" s="52"/>
      <c r="S782" s="52"/>
      <c r="T782" s="52"/>
      <c r="U782" s="52"/>
      <c r="V782" s="52"/>
      <c r="W782" s="52"/>
      <c r="X782" s="52"/>
      <c r="Y782" s="52"/>
      <c r="Z782" s="52"/>
    </row>
    <row r="783" spans="1:26" ht="12.75" customHeight="1" x14ac:dyDescent="0.2">
      <c r="A783" s="52"/>
      <c r="B783" s="52"/>
      <c r="C783" s="52"/>
      <c r="D783" s="52"/>
      <c r="E783" s="52"/>
      <c r="F783" s="52"/>
      <c r="G783" s="52"/>
      <c r="H783" s="52"/>
      <c r="I783" s="52"/>
      <c r="J783" s="52"/>
      <c r="K783" s="52"/>
      <c r="L783" s="52"/>
      <c r="M783" s="52"/>
      <c r="N783" s="52"/>
      <c r="O783" s="52"/>
      <c r="P783" s="52"/>
      <c r="Q783" s="52"/>
      <c r="R783" s="52"/>
      <c r="S783" s="52"/>
      <c r="T783" s="52"/>
      <c r="U783" s="52"/>
      <c r="V783" s="52"/>
      <c r="W783" s="52"/>
      <c r="X783" s="52"/>
      <c r="Y783" s="52"/>
      <c r="Z783" s="52"/>
    </row>
    <row r="784" spans="1:26" ht="12.75" customHeight="1" x14ac:dyDescent="0.2">
      <c r="A784" s="52"/>
      <c r="B784" s="52"/>
      <c r="C784" s="52"/>
      <c r="D784" s="52"/>
      <c r="E784" s="52"/>
      <c r="F784" s="52"/>
      <c r="G784" s="52"/>
      <c r="H784" s="52"/>
      <c r="I784" s="52"/>
      <c r="J784" s="52"/>
      <c r="K784" s="52"/>
      <c r="L784" s="52"/>
      <c r="M784" s="52"/>
      <c r="N784" s="52"/>
      <c r="O784" s="52"/>
      <c r="P784" s="52"/>
      <c r="Q784" s="52"/>
      <c r="R784" s="52"/>
      <c r="S784" s="52"/>
      <c r="T784" s="52"/>
      <c r="U784" s="52"/>
      <c r="V784" s="52"/>
      <c r="W784" s="52"/>
      <c r="X784" s="52"/>
      <c r="Y784" s="52"/>
      <c r="Z784" s="52"/>
    </row>
    <row r="785" spans="1:26" ht="12.75" customHeight="1" x14ac:dyDescent="0.2">
      <c r="A785" s="52"/>
      <c r="B785" s="52"/>
      <c r="C785" s="52"/>
      <c r="D785" s="52"/>
      <c r="E785" s="52"/>
      <c r="F785" s="52"/>
      <c r="G785" s="52"/>
      <c r="H785" s="52"/>
      <c r="I785" s="52"/>
      <c r="J785" s="52"/>
      <c r="K785" s="52"/>
      <c r="L785" s="52"/>
      <c r="M785" s="52"/>
      <c r="N785" s="52"/>
      <c r="O785" s="52"/>
      <c r="P785" s="52"/>
      <c r="Q785" s="52"/>
      <c r="R785" s="52"/>
      <c r="S785" s="52"/>
      <c r="T785" s="52"/>
      <c r="U785" s="52"/>
      <c r="V785" s="52"/>
      <c r="W785" s="52"/>
      <c r="X785" s="52"/>
      <c r="Y785" s="52"/>
      <c r="Z785" s="52"/>
    </row>
    <row r="786" spans="1:26" ht="12.75" customHeight="1" x14ac:dyDescent="0.2">
      <c r="A786" s="52"/>
      <c r="B786" s="52"/>
      <c r="C786" s="52"/>
      <c r="D786" s="52"/>
      <c r="E786" s="52"/>
      <c r="F786" s="52"/>
      <c r="G786" s="52"/>
      <c r="H786" s="52"/>
      <c r="I786" s="52"/>
      <c r="J786" s="52"/>
      <c r="K786" s="52"/>
      <c r="L786" s="52"/>
      <c r="M786" s="52"/>
      <c r="N786" s="52"/>
      <c r="O786" s="52"/>
      <c r="P786" s="52"/>
      <c r="Q786" s="52"/>
      <c r="R786" s="52"/>
      <c r="S786" s="52"/>
      <c r="T786" s="52"/>
      <c r="U786" s="52"/>
      <c r="V786" s="52"/>
      <c r="W786" s="52"/>
      <c r="X786" s="52"/>
      <c r="Y786" s="52"/>
      <c r="Z786" s="52"/>
    </row>
    <row r="787" spans="1:26" ht="12.75" customHeight="1" x14ac:dyDescent="0.2">
      <c r="A787" s="52"/>
      <c r="B787" s="52"/>
      <c r="C787" s="52"/>
      <c r="D787" s="52"/>
      <c r="E787" s="52"/>
      <c r="F787" s="52"/>
      <c r="G787" s="52"/>
      <c r="H787" s="52"/>
      <c r="I787" s="52"/>
      <c r="J787" s="52"/>
      <c r="K787" s="52"/>
      <c r="L787" s="52"/>
      <c r="M787" s="52"/>
      <c r="N787" s="52"/>
      <c r="O787" s="52"/>
      <c r="P787" s="52"/>
      <c r="Q787" s="52"/>
      <c r="R787" s="52"/>
      <c r="S787" s="52"/>
      <c r="T787" s="52"/>
      <c r="U787" s="52"/>
      <c r="V787" s="52"/>
      <c r="W787" s="52"/>
      <c r="X787" s="52"/>
      <c r="Y787" s="52"/>
      <c r="Z787" s="52"/>
    </row>
    <row r="788" spans="1:26" ht="12.75" customHeight="1" x14ac:dyDescent="0.2">
      <c r="A788" s="52"/>
      <c r="B788" s="52"/>
      <c r="C788" s="52"/>
      <c r="D788" s="52"/>
      <c r="E788" s="52"/>
      <c r="F788" s="52"/>
      <c r="G788" s="52"/>
      <c r="H788" s="52"/>
      <c r="I788" s="52"/>
      <c r="J788" s="52"/>
      <c r="K788" s="52"/>
      <c r="L788" s="52"/>
      <c r="M788" s="52"/>
      <c r="N788" s="52"/>
      <c r="O788" s="52"/>
      <c r="P788" s="52"/>
      <c r="Q788" s="52"/>
      <c r="R788" s="52"/>
      <c r="S788" s="52"/>
      <c r="T788" s="52"/>
      <c r="U788" s="52"/>
      <c r="V788" s="52"/>
      <c r="W788" s="52"/>
      <c r="X788" s="52"/>
      <c r="Y788" s="52"/>
      <c r="Z788" s="52"/>
    </row>
    <row r="789" spans="1:26" ht="12.75" customHeight="1" x14ac:dyDescent="0.2">
      <c r="A789" s="52"/>
      <c r="B789" s="52"/>
      <c r="C789" s="52"/>
      <c r="D789" s="52"/>
      <c r="E789" s="52"/>
      <c r="F789" s="52"/>
      <c r="G789" s="52"/>
      <c r="H789" s="52"/>
      <c r="I789" s="52"/>
      <c r="J789" s="52"/>
      <c r="K789" s="52"/>
      <c r="L789" s="52"/>
      <c r="M789" s="52"/>
      <c r="N789" s="52"/>
      <c r="O789" s="52"/>
      <c r="P789" s="52"/>
      <c r="Q789" s="52"/>
      <c r="R789" s="52"/>
      <c r="S789" s="52"/>
      <c r="T789" s="52"/>
      <c r="U789" s="52"/>
      <c r="V789" s="52"/>
      <c r="W789" s="52"/>
      <c r="X789" s="52"/>
      <c r="Y789" s="52"/>
      <c r="Z789" s="52"/>
    </row>
    <row r="790" spans="1:26" ht="12.75" customHeight="1" x14ac:dyDescent="0.2">
      <c r="A790" s="52"/>
      <c r="B790" s="52"/>
      <c r="C790" s="52"/>
      <c r="D790" s="52"/>
      <c r="E790" s="52"/>
      <c r="F790" s="52"/>
      <c r="G790" s="52"/>
      <c r="H790" s="52"/>
      <c r="I790" s="52"/>
      <c r="J790" s="52"/>
      <c r="K790" s="52"/>
      <c r="L790" s="52"/>
      <c r="M790" s="52"/>
      <c r="N790" s="52"/>
      <c r="O790" s="52"/>
      <c r="P790" s="52"/>
      <c r="Q790" s="52"/>
      <c r="R790" s="52"/>
      <c r="S790" s="52"/>
      <c r="T790" s="52"/>
      <c r="U790" s="52"/>
      <c r="V790" s="52"/>
      <c r="W790" s="52"/>
      <c r="X790" s="52"/>
      <c r="Y790" s="52"/>
      <c r="Z790" s="52"/>
    </row>
    <row r="791" spans="1:26" ht="12.75" customHeight="1" x14ac:dyDescent="0.2">
      <c r="A791" s="52"/>
      <c r="B791" s="52"/>
      <c r="C791" s="52"/>
      <c r="D791" s="52"/>
      <c r="E791" s="52"/>
      <c r="F791" s="52"/>
      <c r="G791" s="52"/>
      <c r="H791" s="52"/>
      <c r="I791" s="52"/>
      <c r="J791" s="52"/>
      <c r="K791" s="52"/>
      <c r="L791" s="52"/>
      <c r="M791" s="52"/>
      <c r="N791" s="52"/>
      <c r="O791" s="52"/>
      <c r="P791" s="52"/>
      <c r="Q791" s="52"/>
      <c r="R791" s="52"/>
      <c r="S791" s="52"/>
      <c r="T791" s="52"/>
      <c r="U791" s="52"/>
      <c r="V791" s="52"/>
      <c r="W791" s="52"/>
      <c r="X791" s="52"/>
      <c r="Y791" s="52"/>
      <c r="Z791" s="52"/>
    </row>
    <row r="792" spans="1:26" ht="12.75" customHeight="1" x14ac:dyDescent="0.2">
      <c r="A792" s="52"/>
      <c r="B792" s="52"/>
      <c r="C792" s="52"/>
      <c r="D792" s="52"/>
      <c r="E792" s="52"/>
      <c r="F792" s="52"/>
      <c r="G792" s="52"/>
      <c r="H792" s="52"/>
      <c r="I792" s="52"/>
      <c r="J792" s="52"/>
      <c r="K792" s="52"/>
      <c r="L792" s="52"/>
      <c r="M792" s="52"/>
      <c r="N792" s="52"/>
      <c r="O792" s="52"/>
      <c r="P792" s="52"/>
      <c r="Q792" s="52"/>
      <c r="R792" s="52"/>
      <c r="S792" s="52"/>
      <c r="T792" s="52"/>
      <c r="U792" s="52"/>
      <c r="V792" s="52"/>
      <c r="W792" s="52"/>
      <c r="X792" s="52"/>
      <c r="Y792" s="52"/>
      <c r="Z792" s="52"/>
    </row>
    <row r="793" spans="1:26" ht="12.75" customHeight="1" x14ac:dyDescent="0.2">
      <c r="A793" s="52"/>
      <c r="B793" s="52"/>
      <c r="C793" s="52"/>
      <c r="D793" s="52"/>
      <c r="E793" s="52"/>
      <c r="F793" s="52"/>
      <c r="G793" s="52"/>
      <c r="H793" s="52"/>
      <c r="I793" s="52"/>
      <c r="J793" s="52"/>
      <c r="K793" s="52"/>
      <c r="L793" s="52"/>
      <c r="M793" s="52"/>
      <c r="N793" s="52"/>
      <c r="O793" s="52"/>
      <c r="P793" s="52"/>
      <c r="Q793" s="52"/>
      <c r="R793" s="52"/>
      <c r="S793" s="52"/>
      <c r="T793" s="52"/>
      <c r="U793" s="52"/>
      <c r="V793" s="52"/>
      <c r="W793" s="52"/>
      <c r="X793" s="52"/>
      <c r="Y793" s="52"/>
      <c r="Z793" s="52"/>
    </row>
    <row r="794" spans="1:26" ht="12.75" customHeight="1" x14ac:dyDescent="0.2">
      <c r="A794" s="52"/>
      <c r="B794" s="52"/>
      <c r="C794" s="52"/>
      <c r="D794" s="52"/>
      <c r="E794" s="52"/>
      <c r="F794" s="52"/>
      <c r="G794" s="52"/>
      <c r="H794" s="52"/>
      <c r="I794" s="52"/>
      <c r="J794" s="52"/>
      <c r="K794" s="52"/>
      <c r="L794" s="52"/>
      <c r="M794" s="52"/>
      <c r="N794" s="52"/>
      <c r="O794" s="52"/>
      <c r="P794" s="52"/>
      <c r="Q794" s="52"/>
      <c r="R794" s="52"/>
      <c r="S794" s="52"/>
      <c r="T794" s="52"/>
      <c r="U794" s="52"/>
      <c r="V794" s="52"/>
      <c r="W794" s="52"/>
      <c r="X794" s="52"/>
      <c r="Y794" s="52"/>
      <c r="Z794" s="52"/>
    </row>
    <row r="795" spans="1:26" ht="12.75" customHeight="1" x14ac:dyDescent="0.2">
      <c r="A795" s="52"/>
      <c r="B795" s="52"/>
      <c r="C795" s="52"/>
      <c r="D795" s="52"/>
      <c r="E795" s="52"/>
      <c r="F795" s="52"/>
      <c r="G795" s="52"/>
      <c r="H795" s="52"/>
      <c r="I795" s="52"/>
      <c r="J795" s="52"/>
      <c r="K795" s="52"/>
      <c r="L795" s="52"/>
      <c r="M795" s="52"/>
      <c r="N795" s="52"/>
      <c r="O795" s="52"/>
      <c r="P795" s="52"/>
      <c r="Q795" s="52"/>
      <c r="R795" s="52"/>
      <c r="S795" s="52"/>
      <c r="T795" s="52"/>
      <c r="U795" s="52"/>
      <c r="V795" s="52"/>
      <c r="W795" s="52"/>
      <c r="X795" s="52"/>
      <c r="Y795" s="52"/>
      <c r="Z795" s="52"/>
    </row>
    <row r="796" spans="1:26" ht="12.75" customHeight="1" x14ac:dyDescent="0.2">
      <c r="A796" s="52"/>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Z796" s="52"/>
    </row>
    <row r="797" spans="1:26" ht="12.75" customHeight="1" x14ac:dyDescent="0.2">
      <c r="A797" s="52"/>
      <c r="B797" s="52"/>
      <c r="C797" s="52"/>
      <c r="D797" s="52"/>
      <c r="E797" s="52"/>
      <c r="F797" s="52"/>
      <c r="G797" s="52"/>
      <c r="H797" s="52"/>
      <c r="I797" s="52"/>
      <c r="J797" s="52"/>
      <c r="K797" s="52"/>
      <c r="L797" s="52"/>
      <c r="M797" s="52"/>
      <c r="N797" s="52"/>
      <c r="O797" s="52"/>
      <c r="P797" s="52"/>
      <c r="Q797" s="52"/>
      <c r="R797" s="52"/>
      <c r="S797" s="52"/>
      <c r="T797" s="52"/>
      <c r="U797" s="52"/>
      <c r="V797" s="52"/>
      <c r="W797" s="52"/>
      <c r="X797" s="52"/>
      <c r="Y797" s="52"/>
      <c r="Z797" s="52"/>
    </row>
    <row r="798" spans="1:26" ht="12.75" customHeight="1" x14ac:dyDescent="0.2">
      <c r="A798" s="52"/>
      <c r="B798" s="52"/>
      <c r="C798" s="52"/>
      <c r="D798" s="52"/>
      <c r="E798" s="52"/>
      <c r="F798" s="52"/>
      <c r="G798" s="52"/>
      <c r="H798" s="52"/>
      <c r="I798" s="52"/>
      <c r="J798" s="52"/>
      <c r="K798" s="52"/>
      <c r="L798" s="52"/>
      <c r="M798" s="52"/>
      <c r="N798" s="52"/>
      <c r="O798" s="52"/>
      <c r="P798" s="52"/>
      <c r="Q798" s="52"/>
      <c r="R798" s="52"/>
      <c r="S798" s="52"/>
      <c r="T798" s="52"/>
      <c r="U798" s="52"/>
      <c r="V798" s="52"/>
      <c r="W798" s="52"/>
      <c r="X798" s="52"/>
      <c r="Y798" s="52"/>
      <c r="Z798" s="52"/>
    </row>
    <row r="799" spans="1:26" ht="12.75" customHeight="1" x14ac:dyDescent="0.2">
      <c r="A799" s="52"/>
      <c r="B799" s="52"/>
      <c r="C799" s="52"/>
      <c r="D799" s="52"/>
      <c r="E799" s="52"/>
      <c r="F799" s="52"/>
      <c r="G799" s="52"/>
      <c r="H799" s="52"/>
      <c r="I799" s="52"/>
      <c r="J799" s="52"/>
      <c r="K799" s="52"/>
      <c r="L799" s="52"/>
      <c r="M799" s="52"/>
      <c r="N799" s="52"/>
      <c r="O799" s="52"/>
      <c r="P799" s="52"/>
      <c r="Q799" s="52"/>
      <c r="R799" s="52"/>
      <c r="S799" s="52"/>
      <c r="T799" s="52"/>
      <c r="U799" s="52"/>
      <c r="V799" s="52"/>
      <c r="W799" s="52"/>
      <c r="X799" s="52"/>
      <c r="Y799" s="52"/>
      <c r="Z799" s="52"/>
    </row>
    <row r="800" spans="1:26" ht="12.75" customHeight="1" x14ac:dyDescent="0.2">
      <c r="A800" s="52"/>
      <c r="B800" s="52"/>
      <c r="C800" s="52"/>
      <c r="D800" s="52"/>
      <c r="E800" s="52"/>
      <c r="F800" s="52"/>
      <c r="G800" s="52"/>
      <c r="H800" s="52"/>
      <c r="I800" s="52"/>
      <c r="J800" s="52"/>
      <c r="K800" s="52"/>
      <c r="L800" s="52"/>
      <c r="M800" s="52"/>
      <c r="N800" s="52"/>
      <c r="O800" s="52"/>
      <c r="P800" s="52"/>
      <c r="Q800" s="52"/>
      <c r="R800" s="52"/>
      <c r="S800" s="52"/>
      <c r="T800" s="52"/>
      <c r="U800" s="52"/>
      <c r="V800" s="52"/>
      <c r="W800" s="52"/>
      <c r="X800" s="52"/>
      <c r="Y800" s="52"/>
      <c r="Z800" s="52"/>
    </row>
    <row r="801" spans="1:26" ht="12.75" customHeight="1" x14ac:dyDescent="0.2">
      <c r="A801" s="52"/>
      <c r="B801" s="52"/>
      <c r="C801" s="52"/>
      <c r="D801" s="52"/>
      <c r="E801" s="52"/>
      <c r="F801" s="52"/>
      <c r="G801" s="52"/>
      <c r="H801" s="52"/>
      <c r="I801" s="52"/>
      <c r="J801" s="52"/>
      <c r="K801" s="52"/>
      <c r="L801" s="52"/>
      <c r="M801" s="52"/>
      <c r="N801" s="52"/>
      <c r="O801" s="52"/>
      <c r="P801" s="52"/>
      <c r="Q801" s="52"/>
      <c r="R801" s="52"/>
      <c r="S801" s="52"/>
      <c r="T801" s="52"/>
      <c r="U801" s="52"/>
      <c r="V801" s="52"/>
      <c r="W801" s="52"/>
      <c r="X801" s="52"/>
      <c r="Y801" s="52"/>
      <c r="Z801" s="52"/>
    </row>
    <row r="802" spans="1:26" ht="12.75" customHeight="1" x14ac:dyDescent="0.2">
      <c r="A802" s="52"/>
      <c r="B802" s="52"/>
      <c r="C802" s="52"/>
      <c r="D802" s="52"/>
      <c r="E802" s="52"/>
      <c r="F802" s="52"/>
      <c r="G802" s="52"/>
      <c r="H802" s="52"/>
      <c r="I802" s="52"/>
      <c r="J802" s="52"/>
      <c r="K802" s="52"/>
      <c r="L802" s="52"/>
      <c r="M802" s="52"/>
      <c r="N802" s="52"/>
      <c r="O802" s="52"/>
      <c r="P802" s="52"/>
      <c r="Q802" s="52"/>
      <c r="R802" s="52"/>
      <c r="S802" s="52"/>
      <c r="T802" s="52"/>
      <c r="U802" s="52"/>
      <c r="V802" s="52"/>
      <c r="W802" s="52"/>
      <c r="X802" s="52"/>
      <c r="Y802" s="52"/>
      <c r="Z802" s="52"/>
    </row>
    <row r="803" spans="1:26" ht="12.75" customHeight="1" x14ac:dyDescent="0.2">
      <c r="A803" s="52"/>
      <c r="B803" s="52"/>
      <c r="C803" s="52"/>
      <c r="D803" s="52"/>
      <c r="E803" s="52"/>
      <c r="F803" s="52"/>
      <c r="G803" s="52"/>
      <c r="H803" s="52"/>
      <c r="I803" s="52"/>
      <c r="J803" s="52"/>
      <c r="K803" s="52"/>
      <c r="L803" s="52"/>
      <c r="M803" s="52"/>
      <c r="N803" s="52"/>
      <c r="O803" s="52"/>
      <c r="P803" s="52"/>
      <c r="Q803" s="52"/>
      <c r="R803" s="52"/>
      <c r="S803" s="52"/>
      <c r="T803" s="52"/>
      <c r="U803" s="52"/>
      <c r="V803" s="52"/>
      <c r="W803" s="52"/>
      <c r="X803" s="52"/>
      <c r="Y803" s="52"/>
      <c r="Z803" s="52"/>
    </row>
    <row r="804" spans="1:26" ht="12.75" customHeight="1" x14ac:dyDescent="0.2">
      <c r="A804" s="52"/>
      <c r="B804" s="52"/>
      <c r="C804" s="52"/>
      <c r="D804" s="52"/>
      <c r="E804" s="52"/>
      <c r="F804" s="52"/>
      <c r="G804" s="52"/>
      <c r="H804" s="52"/>
      <c r="I804" s="52"/>
      <c r="J804" s="52"/>
      <c r="K804" s="52"/>
      <c r="L804" s="52"/>
      <c r="M804" s="52"/>
      <c r="N804" s="52"/>
      <c r="O804" s="52"/>
      <c r="P804" s="52"/>
      <c r="Q804" s="52"/>
      <c r="R804" s="52"/>
      <c r="S804" s="52"/>
      <c r="T804" s="52"/>
      <c r="U804" s="52"/>
      <c r="V804" s="52"/>
      <c r="W804" s="52"/>
      <c r="X804" s="52"/>
      <c r="Y804" s="52"/>
      <c r="Z804" s="52"/>
    </row>
    <row r="805" spans="1:26" ht="12.75" customHeight="1" x14ac:dyDescent="0.2">
      <c r="A805" s="52"/>
      <c r="B805" s="52"/>
      <c r="C805" s="52"/>
      <c r="D805" s="52"/>
      <c r="E805" s="52"/>
      <c r="F805" s="52"/>
      <c r="G805" s="52"/>
      <c r="H805" s="52"/>
      <c r="I805" s="52"/>
      <c r="J805" s="52"/>
      <c r="K805" s="52"/>
      <c r="L805" s="52"/>
      <c r="M805" s="52"/>
      <c r="N805" s="52"/>
      <c r="O805" s="52"/>
      <c r="P805" s="52"/>
      <c r="Q805" s="52"/>
      <c r="R805" s="52"/>
      <c r="S805" s="52"/>
      <c r="T805" s="52"/>
      <c r="U805" s="52"/>
      <c r="V805" s="52"/>
      <c r="W805" s="52"/>
      <c r="X805" s="52"/>
      <c r="Y805" s="52"/>
      <c r="Z805" s="52"/>
    </row>
    <row r="806" spans="1:26" ht="12.75" customHeight="1" x14ac:dyDescent="0.2">
      <c r="A806" s="52"/>
      <c r="B806" s="52"/>
      <c r="C806" s="52"/>
      <c r="D806" s="52"/>
      <c r="E806" s="52"/>
      <c r="F806" s="52"/>
      <c r="G806" s="52"/>
      <c r="H806" s="52"/>
      <c r="I806" s="52"/>
      <c r="J806" s="52"/>
      <c r="K806" s="52"/>
      <c r="L806" s="52"/>
      <c r="M806" s="52"/>
      <c r="N806" s="52"/>
      <c r="O806" s="52"/>
      <c r="P806" s="52"/>
      <c r="Q806" s="52"/>
      <c r="R806" s="52"/>
      <c r="S806" s="52"/>
      <c r="T806" s="52"/>
      <c r="U806" s="52"/>
      <c r="V806" s="52"/>
      <c r="W806" s="52"/>
      <c r="X806" s="52"/>
      <c r="Y806" s="52"/>
      <c r="Z806" s="52"/>
    </row>
    <row r="807" spans="1:26" ht="12.75" customHeight="1" x14ac:dyDescent="0.2">
      <c r="A807" s="52"/>
      <c r="B807" s="52"/>
      <c r="C807" s="52"/>
      <c r="D807" s="52"/>
      <c r="E807" s="52"/>
      <c r="F807" s="52"/>
      <c r="G807" s="52"/>
      <c r="H807" s="52"/>
      <c r="I807" s="52"/>
      <c r="J807" s="52"/>
      <c r="K807" s="52"/>
      <c r="L807" s="52"/>
      <c r="M807" s="52"/>
      <c r="N807" s="52"/>
      <c r="O807" s="52"/>
      <c r="P807" s="52"/>
      <c r="Q807" s="52"/>
      <c r="R807" s="52"/>
      <c r="S807" s="52"/>
      <c r="T807" s="52"/>
      <c r="U807" s="52"/>
      <c r="V807" s="52"/>
      <c r="W807" s="52"/>
      <c r="X807" s="52"/>
      <c r="Y807" s="52"/>
      <c r="Z807" s="52"/>
    </row>
    <row r="808" spans="1:26" ht="12.75" customHeight="1" x14ac:dyDescent="0.2">
      <c r="A808" s="52"/>
      <c r="B808" s="52"/>
      <c r="C808" s="52"/>
      <c r="D808" s="52"/>
      <c r="E808" s="52"/>
      <c r="F808" s="52"/>
      <c r="G808" s="52"/>
      <c r="H808" s="52"/>
      <c r="I808" s="52"/>
      <c r="J808" s="52"/>
      <c r="K808" s="52"/>
      <c r="L808" s="52"/>
      <c r="M808" s="52"/>
      <c r="N808" s="52"/>
      <c r="O808" s="52"/>
      <c r="P808" s="52"/>
      <c r="Q808" s="52"/>
      <c r="R808" s="52"/>
      <c r="S808" s="52"/>
      <c r="T808" s="52"/>
      <c r="U808" s="52"/>
      <c r="V808" s="52"/>
      <c r="W808" s="52"/>
      <c r="X808" s="52"/>
      <c r="Y808" s="52"/>
      <c r="Z808" s="52"/>
    </row>
    <row r="809" spans="1:26" ht="12.75" customHeight="1" x14ac:dyDescent="0.2">
      <c r="A809" s="52"/>
      <c r="B809" s="52"/>
      <c r="C809" s="52"/>
      <c r="D809" s="52"/>
      <c r="E809" s="52"/>
      <c r="F809" s="52"/>
      <c r="G809" s="52"/>
      <c r="H809" s="52"/>
      <c r="I809" s="52"/>
      <c r="J809" s="52"/>
      <c r="K809" s="52"/>
      <c r="L809" s="52"/>
      <c r="M809" s="52"/>
      <c r="N809" s="52"/>
      <c r="O809" s="52"/>
      <c r="P809" s="52"/>
      <c r="Q809" s="52"/>
      <c r="R809" s="52"/>
      <c r="S809" s="52"/>
      <c r="T809" s="52"/>
      <c r="U809" s="52"/>
      <c r="V809" s="52"/>
      <c r="W809" s="52"/>
      <c r="X809" s="52"/>
      <c r="Y809" s="52"/>
      <c r="Z809" s="52"/>
    </row>
    <row r="810" spans="1:26" ht="12.75" customHeight="1" x14ac:dyDescent="0.2">
      <c r="A810" s="52"/>
      <c r="B810" s="52"/>
      <c r="C810" s="52"/>
      <c r="D810" s="52"/>
      <c r="E810" s="52"/>
      <c r="F810" s="52"/>
      <c r="G810" s="52"/>
      <c r="H810" s="52"/>
      <c r="I810" s="52"/>
      <c r="J810" s="52"/>
      <c r="K810" s="52"/>
      <c r="L810" s="52"/>
      <c r="M810" s="52"/>
      <c r="N810" s="52"/>
      <c r="O810" s="52"/>
      <c r="P810" s="52"/>
      <c r="Q810" s="52"/>
      <c r="R810" s="52"/>
      <c r="S810" s="52"/>
      <c r="T810" s="52"/>
      <c r="U810" s="52"/>
      <c r="V810" s="52"/>
      <c r="W810" s="52"/>
      <c r="X810" s="52"/>
      <c r="Y810" s="52"/>
      <c r="Z810" s="52"/>
    </row>
    <row r="811" spans="1:26" ht="12.75" customHeight="1" x14ac:dyDescent="0.2">
      <c r="A811" s="52"/>
      <c r="B811" s="52"/>
      <c r="C811" s="52"/>
      <c r="D811" s="52"/>
      <c r="E811" s="52"/>
      <c r="F811" s="52"/>
      <c r="G811" s="52"/>
      <c r="H811" s="52"/>
      <c r="I811" s="52"/>
      <c r="J811" s="52"/>
      <c r="K811" s="52"/>
      <c r="L811" s="52"/>
      <c r="M811" s="52"/>
      <c r="N811" s="52"/>
      <c r="O811" s="52"/>
      <c r="P811" s="52"/>
      <c r="Q811" s="52"/>
      <c r="R811" s="52"/>
      <c r="S811" s="52"/>
      <c r="T811" s="52"/>
      <c r="U811" s="52"/>
      <c r="V811" s="52"/>
      <c r="W811" s="52"/>
      <c r="X811" s="52"/>
      <c r="Y811" s="52"/>
      <c r="Z811" s="52"/>
    </row>
    <row r="812" spans="1:26" ht="12.75" customHeight="1" x14ac:dyDescent="0.2">
      <c r="A812" s="52"/>
      <c r="B812" s="52"/>
      <c r="C812" s="52"/>
      <c r="D812" s="52"/>
      <c r="E812" s="52"/>
      <c r="F812" s="52"/>
      <c r="G812" s="52"/>
      <c r="H812" s="52"/>
      <c r="I812" s="52"/>
      <c r="J812" s="52"/>
      <c r="K812" s="52"/>
      <c r="L812" s="52"/>
      <c r="M812" s="52"/>
      <c r="N812" s="52"/>
      <c r="O812" s="52"/>
      <c r="P812" s="52"/>
      <c r="Q812" s="52"/>
      <c r="R812" s="52"/>
      <c r="S812" s="52"/>
      <c r="T812" s="52"/>
      <c r="U812" s="52"/>
      <c r="V812" s="52"/>
      <c r="W812" s="52"/>
      <c r="X812" s="52"/>
      <c r="Y812" s="52"/>
      <c r="Z812" s="52"/>
    </row>
    <row r="813" spans="1:26" ht="12.75" customHeight="1" x14ac:dyDescent="0.2">
      <c r="A813" s="52"/>
      <c r="B813" s="52"/>
      <c r="C813" s="52"/>
      <c r="D813" s="52"/>
      <c r="E813" s="52"/>
      <c r="F813" s="52"/>
      <c r="G813" s="52"/>
      <c r="H813" s="52"/>
      <c r="I813" s="52"/>
      <c r="J813" s="52"/>
      <c r="K813" s="52"/>
      <c r="L813" s="52"/>
      <c r="M813" s="52"/>
      <c r="N813" s="52"/>
      <c r="O813" s="52"/>
      <c r="P813" s="52"/>
      <c r="Q813" s="52"/>
      <c r="R813" s="52"/>
      <c r="S813" s="52"/>
      <c r="T813" s="52"/>
      <c r="U813" s="52"/>
      <c r="V813" s="52"/>
      <c r="W813" s="52"/>
      <c r="X813" s="52"/>
      <c r="Y813" s="52"/>
      <c r="Z813" s="52"/>
    </row>
    <row r="814" spans="1:26" ht="12.75" customHeight="1" x14ac:dyDescent="0.2">
      <c r="A814" s="52"/>
      <c r="B814" s="52"/>
      <c r="C814" s="52"/>
      <c r="D814" s="52"/>
      <c r="E814" s="52"/>
      <c r="F814" s="52"/>
      <c r="G814" s="52"/>
      <c r="H814" s="52"/>
      <c r="I814" s="52"/>
      <c r="J814" s="52"/>
      <c r="K814" s="52"/>
      <c r="L814" s="52"/>
      <c r="M814" s="52"/>
      <c r="N814" s="52"/>
      <c r="O814" s="52"/>
      <c r="P814" s="52"/>
      <c r="Q814" s="52"/>
      <c r="R814" s="52"/>
      <c r="S814" s="52"/>
      <c r="T814" s="52"/>
      <c r="U814" s="52"/>
      <c r="V814" s="52"/>
      <c r="W814" s="52"/>
      <c r="X814" s="52"/>
      <c r="Y814" s="52"/>
      <c r="Z814" s="52"/>
    </row>
    <row r="815" spans="1:26" ht="12.75" customHeight="1" x14ac:dyDescent="0.2">
      <c r="A815" s="52"/>
      <c r="B815" s="52"/>
      <c r="C815" s="52"/>
      <c r="D815" s="52"/>
      <c r="E815" s="52"/>
      <c r="F815" s="52"/>
      <c r="G815" s="52"/>
      <c r="H815" s="52"/>
      <c r="I815" s="52"/>
      <c r="J815" s="52"/>
      <c r="K815" s="52"/>
      <c r="L815" s="52"/>
      <c r="M815" s="52"/>
      <c r="N815" s="52"/>
      <c r="O815" s="52"/>
      <c r="P815" s="52"/>
      <c r="Q815" s="52"/>
      <c r="R815" s="52"/>
      <c r="S815" s="52"/>
      <c r="T815" s="52"/>
      <c r="U815" s="52"/>
      <c r="V815" s="52"/>
      <c r="W815" s="52"/>
      <c r="X815" s="52"/>
      <c r="Y815" s="52"/>
      <c r="Z815" s="52"/>
    </row>
    <row r="816" spans="1:26" ht="12.75" customHeight="1" x14ac:dyDescent="0.2">
      <c r="A816" s="52"/>
      <c r="B816" s="52"/>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Z816" s="52"/>
    </row>
    <row r="817" spans="1:26" ht="12.75" customHeight="1" x14ac:dyDescent="0.2">
      <c r="A817" s="52"/>
      <c r="B817" s="52"/>
      <c r="C817" s="52"/>
      <c r="D817" s="52"/>
      <c r="E817" s="52"/>
      <c r="F817" s="52"/>
      <c r="G817" s="52"/>
      <c r="H817" s="52"/>
      <c r="I817" s="52"/>
      <c r="J817" s="52"/>
      <c r="K817" s="52"/>
      <c r="L817" s="52"/>
      <c r="M817" s="52"/>
      <c r="N817" s="52"/>
      <c r="O817" s="52"/>
      <c r="P817" s="52"/>
      <c r="Q817" s="52"/>
      <c r="R817" s="52"/>
      <c r="S817" s="52"/>
      <c r="T817" s="52"/>
      <c r="U817" s="52"/>
      <c r="V817" s="52"/>
      <c r="W817" s="52"/>
      <c r="X817" s="52"/>
      <c r="Y817" s="52"/>
      <c r="Z817" s="52"/>
    </row>
    <row r="818" spans="1:26" ht="12.75" customHeight="1" x14ac:dyDescent="0.2">
      <c r="A818" s="52"/>
      <c r="B818" s="52"/>
      <c r="C818" s="52"/>
      <c r="D818" s="52"/>
      <c r="E818" s="52"/>
      <c r="F818" s="52"/>
      <c r="G818" s="52"/>
      <c r="H818" s="52"/>
      <c r="I818" s="52"/>
      <c r="J818" s="52"/>
      <c r="K818" s="52"/>
      <c r="L818" s="52"/>
      <c r="M818" s="52"/>
      <c r="N818" s="52"/>
      <c r="O818" s="52"/>
      <c r="P818" s="52"/>
      <c r="Q818" s="52"/>
      <c r="R818" s="52"/>
      <c r="S818" s="52"/>
      <c r="T818" s="52"/>
      <c r="U818" s="52"/>
      <c r="V818" s="52"/>
      <c r="W818" s="52"/>
      <c r="X818" s="52"/>
      <c r="Y818" s="52"/>
      <c r="Z818" s="52"/>
    </row>
    <row r="819" spans="1:26" ht="12.75" customHeight="1" x14ac:dyDescent="0.2">
      <c r="A819" s="52"/>
      <c r="B819" s="52"/>
      <c r="C819" s="52"/>
      <c r="D819" s="52"/>
      <c r="E819" s="52"/>
      <c r="F819" s="52"/>
      <c r="G819" s="52"/>
      <c r="H819" s="52"/>
      <c r="I819" s="52"/>
      <c r="J819" s="52"/>
      <c r="K819" s="52"/>
      <c r="L819" s="52"/>
      <c r="M819" s="52"/>
      <c r="N819" s="52"/>
      <c r="O819" s="52"/>
      <c r="P819" s="52"/>
      <c r="Q819" s="52"/>
      <c r="R819" s="52"/>
      <c r="S819" s="52"/>
      <c r="T819" s="52"/>
      <c r="U819" s="52"/>
      <c r="V819" s="52"/>
      <c r="W819" s="52"/>
      <c r="X819" s="52"/>
      <c r="Y819" s="52"/>
      <c r="Z819" s="52"/>
    </row>
    <row r="820" spans="1:26" ht="12.75" customHeight="1" x14ac:dyDescent="0.2">
      <c r="A820" s="52"/>
      <c r="B820" s="52"/>
      <c r="C820" s="52"/>
      <c r="D820" s="52"/>
      <c r="E820" s="52"/>
      <c r="F820" s="52"/>
      <c r="G820" s="52"/>
      <c r="H820" s="52"/>
      <c r="I820" s="52"/>
      <c r="J820" s="52"/>
      <c r="K820" s="52"/>
      <c r="L820" s="52"/>
      <c r="M820" s="52"/>
      <c r="N820" s="52"/>
      <c r="O820" s="52"/>
      <c r="P820" s="52"/>
      <c r="Q820" s="52"/>
      <c r="R820" s="52"/>
      <c r="S820" s="52"/>
      <c r="T820" s="52"/>
      <c r="U820" s="52"/>
      <c r="V820" s="52"/>
      <c r="W820" s="52"/>
      <c r="X820" s="52"/>
      <c r="Y820" s="52"/>
      <c r="Z820" s="52"/>
    </row>
    <row r="821" spans="1:26" ht="12.75" customHeight="1" x14ac:dyDescent="0.2">
      <c r="A821" s="52"/>
      <c r="B821" s="52"/>
      <c r="C821" s="52"/>
      <c r="D821" s="52"/>
      <c r="E821" s="52"/>
      <c r="F821" s="52"/>
      <c r="G821" s="52"/>
      <c r="H821" s="52"/>
      <c r="I821" s="52"/>
      <c r="J821" s="52"/>
      <c r="K821" s="52"/>
      <c r="L821" s="52"/>
      <c r="M821" s="52"/>
      <c r="N821" s="52"/>
      <c r="O821" s="52"/>
      <c r="P821" s="52"/>
      <c r="Q821" s="52"/>
      <c r="R821" s="52"/>
      <c r="S821" s="52"/>
      <c r="T821" s="52"/>
      <c r="U821" s="52"/>
      <c r="V821" s="52"/>
      <c r="W821" s="52"/>
      <c r="X821" s="52"/>
      <c r="Y821" s="52"/>
      <c r="Z821" s="52"/>
    </row>
    <row r="822" spans="1:26" ht="12.75" customHeight="1" x14ac:dyDescent="0.2">
      <c r="A822" s="52"/>
      <c r="B822" s="52"/>
      <c r="C822" s="52"/>
      <c r="D822" s="52"/>
      <c r="E822" s="52"/>
      <c r="F822" s="52"/>
      <c r="G822" s="52"/>
      <c r="H822" s="52"/>
      <c r="I822" s="52"/>
      <c r="J822" s="52"/>
      <c r="K822" s="52"/>
      <c r="L822" s="52"/>
      <c r="M822" s="52"/>
      <c r="N822" s="52"/>
      <c r="O822" s="52"/>
      <c r="P822" s="52"/>
      <c r="Q822" s="52"/>
      <c r="R822" s="52"/>
      <c r="S822" s="52"/>
      <c r="T822" s="52"/>
      <c r="U822" s="52"/>
      <c r="V822" s="52"/>
      <c r="W822" s="52"/>
      <c r="X822" s="52"/>
      <c r="Y822" s="52"/>
      <c r="Z822" s="52"/>
    </row>
    <row r="823" spans="1:26" ht="12.75" customHeight="1" x14ac:dyDescent="0.2">
      <c r="A823" s="52"/>
      <c r="B823" s="52"/>
      <c r="C823" s="52"/>
      <c r="D823" s="52"/>
      <c r="E823" s="52"/>
      <c r="F823" s="52"/>
      <c r="G823" s="52"/>
      <c r="H823" s="52"/>
      <c r="I823" s="52"/>
      <c r="J823" s="52"/>
      <c r="K823" s="52"/>
      <c r="L823" s="52"/>
      <c r="M823" s="52"/>
      <c r="N823" s="52"/>
      <c r="O823" s="52"/>
      <c r="P823" s="52"/>
      <c r="Q823" s="52"/>
      <c r="R823" s="52"/>
      <c r="S823" s="52"/>
      <c r="T823" s="52"/>
      <c r="U823" s="52"/>
      <c r="V823" s="52"/>
      <c r="W823" s="52"/>
      <c r="X823" s="52"/>
      <c r="Y823" s="52"/>
      <c r="Z823" s="52"/>
    </row>
    <row r="824" spans="1:26" ht="12.75" customHeight="1" x14ac:dyDescent="0.2">
      <c r="A824" s="52"/>
      <c r="B824" s="52"/>
      <c r="C824" s="52"/>
      <c r="D824" s="52"/>
      <c r="E824" s="52"/>
      <c r="F824" s="52"/>
      <c r="G824" s="52"/>
      <c r="H824" s="52"/>
      <c r="I824" s="52"/>
      <c r="J824" s="52"/>
      <c r="K824" s="52"/>
      <c r="L824" s="52"/>
      <c r="M824" s="52"/>
      <c r="N824" s="52"/>
      <c r="O824" s="52"/>
      <c r="P824" s="52"/>
      <c r="Q824" s="52"/>
      <c r="R824" s="52"/>
      <c r="S824" s="52"/>
      <c r="T824" s="52"/>
      <c r="U824" s="52"/>
      <c r="V824" s="52"/>
      <c r="W824" s="52"/>
      <c r="X824" s="52"/>
      <c r="Y824" s="52"/>
      <c r="Z824" s="52"/>
    </row>
    <row r="825" spans="1:26" ht="12.75" customHeight="1" x14ac:dyDescent="0.2">
      <c r="A825" s="52"/>
      <c r="B825" s="52"/>
      <c r="C825" s="52"/>
      <c r="D825" s="52"/>
      <c r="E825" s="52"/>
      <c r="F825" s="52"/>
      <c r="G825" s="52"/>
      <c r="H825" s="52"/>
      <c r="I825" s="52"/>
      <c r="J825" s="52"/>
      <c r="K825" s="52"/>
      <c r="L825" s="52"/>
      <c r="M825" s="52"/>
      <c r="N825" s="52"/>
      <c r="O825" s="52"/>
      <c r="P825" s="52"/>
      <c r="Q825" s="52"/>
      <c r="R825" s="52"/>
      <c r="S825" s="52"/>
      <c r="T825" s="52"/>
      <c r="U825" s="52"/>
      <c r="V825" s="52"/>
      <c r="W825" s="52"/>
      <c r="X825" s="52"/>
      <c r="Y825" s="52"/>
      <c r="Z825" s="52"/>
    </row>
    <row r="826" spans="1:26" ht="12.75" customHeight="1" x14ac:dyDescent="0.2">
      <c r="A826" s="52"/>
      <c r="B826" s="52"/>
      <c r="C826" s="52"/>
      <c r="D826" s="52"/>
      <c r="E826" s="52"/>
      <c r="F826" s="52"/>
      <c r="G826" s="52"/>
      <c r="H826" s="52"/>
      <c r="I826" s="52"/>
      <c r="J826" s="52"/>
      <c r="K826" s="52"/>
      <c r="L826" s="52"/>
      <c r="M826" s="52"/>
      <c r="N826" s="52"/>
      <c r="O826" s="52"/>
      <c r="P826" s="52"/>
      <c r="Q826" s="52"/>
      <c r="R826" s="52"/>
      <c r="S826" s="52"/>
      <c r="T826" s="52"/>
      <c r="U826" s="52"/>
      <c r="V826" s="52"/>
      <c r="W826" s="52"/>
      <c r="X826" s="52"/>
      <c r="Y826" s="52"/>
      <c r="Z826" s="52"/>
    </row>
    <row r="827" spans="1:26" ht="12.75" customHeight="1" x14ac:dyDescent="0.2">
      <c r="A827" s="52"/>
      <c r="B827" s="52"/>
      <c r="C827" s="52"/>
      <c r="D827" s="52"/>
      <c r="E827" s="52"/>
      <c r="F827" s="52"/>
      <c r="G827" s="52"/>
      <c r="H827" s="52"/>
      <c r="I827" s="52"/>
      <c r="J827" s="52"/>
      <c r="K827" s="52"/>
      <c r="L827" s="52"/>
      <c r="M827" s="52"/>
      <c r="N827" s="52"/>
      <c r="O827" s="52"/>
      <c r="P827" s="52"/>
      <c r="Q827" s="52"/>
      <c r="R827" s="52"/>
      <c r="S827" s="52"/>
      <c r="T827" s="52"/>
      <c r="U827" s="52"/>
      <c r="V827" s="52"/>
      <c r="W827" s="52"/>
      <c r="X827" s="52"/>
      <c r="Y827" s="52"/>
      <c r="Z827" s="52"/>
    </row>
    <row r="828" spans="1:26" ht="12.75" customHeight="1" x14ac:dyDescent="0.2">
      <c r="A828" s="52"/>
      <c r="B828" s="52"/>
      <c r="C828" s="52"/>
      <c r="D828" s="52"/>
      <c r="E828" s="52"/>
      <c r="F828" s="52"/>
      <c r="G828" s="52"/>
      <c r="H828" s="52"/>
      <c r="I828" s="52"/>
      <c r="J828" s="52"/>
      <c r="K828" s="52"/>
      <c r="L828" s="52"/>
      <c r="M828" s="52"/>
      <c r="N828" s="52"/>
      <c r="O828" s="52"/>
      <c r="P828" s="52"/>
      <c r="Q828" s="52"/>
      <c r="R828" s="52"/>
      <c r="S828" s="52"/>
      <c r="T828" s="52"/>
      <c r="U828" s="52"/>
      <c r="V828" s="52"/>
      <c r="W828" s="52"/>
      <c r="X828" s="52"/>
      <c r="Y828" s="52"/>
      <c r="Z828" s="52"/>
    </row>
    <row r="829" spans="1:26" ht="12.75" customHeight="1" x14ac:dyDescent="0.2">
      <c r="A829" s="52"/>
      <c r="B829" s="52"/>
      <c r="C829" s="52"/>
      <c r="D829" s="52"/>
      <c r="E829" s="52"/>
      <c r="F829" s="52"/>
      <c r="G829" s="52"/>
      <c r="H829" s="52"/>
      <c r="I829" s="52"/>
      <c r="J829" s="52"/>
      <c r="K829" s="52"/>
      <c r="L829" s="52"/>
      <c r="M829" s="52"/>
      <c r="N829" s="52"/>
      <c r="O829" s="52"/>
      <c r="P829" s="52"/>
      <c r="Q829" s="52"/>
      <c r="R829" s="52"/>
      <c r="S829" s="52"/>
      <c r="T829" s="52"/>
      <c r="U829" s="52"/>
      <c r="V829" s="52"/>
      <c r="W829" s="52"/>
      <c r="X829" s="52"/>
      <c r="Y829" s="52"/>
      <c r="Z829" s="52"/>
    </row>
    <row r="830" spans="1:26" ht="12.75" customHeight="1" x14ac:dyDescent="0.2">
      <c r="A830" s="52"/>
      <c r="B830" s="52"/>
      <c r="C830" s="52"/>
      <c r="D830" s="52"/>
      <c r="E830" s="52"/>
      <c r="F830" s="52"/>
      <c r="G830" s="52"/>
      <c r="H830" s="52"/>
      <c r="I830" s="52"/>
      <c r="J830" s="52"/>
      <c r="K830" s="52"/>
      <c r="L830" s="52"/>
      <c r="M830" s="52"/>
      <c r="N830" s="52"/>
      <c r="O830" s="52"/>
      <c r="P830" s="52"/>
      <c r="Q830" s="52"/>
      <c r="R830" s="52"/>
      <c r="S830" s="52"/>
      <c r="T830" s="52"/>
      <c r="U830" s="52"/>
      <c r="V830" s="52"/>
      <c r="W830" s="52"/>
      <c r="X830" s="52"/>
      <c r="Y830" s="52"/>
      <c r="Z830" s="52"/>
    </row>
    <row r="831" spans="1:26" ht="12.75" customHeight="1" x14ac:dyDescent="0.2">
      <c r="A831" s="52"/>
      <c r="B831" s="52"/>
      <c r="C831" s="52"/>
      <c r="D831" s="52"/>
      <c r="E831" s="52"/>
      <c r="F831" s="52"/>
      <c r="G831" s="52"/>
      <c r="H831" s="52"/>
      <c r="I831" s="52"/>
      <c r="J831" s="52"/>
      <c r="K831" s="52"/>
      <c r="L831" s="52"/>
      <c r="M831" s="52"/>
      <c r="N831" s="52"/>
      <c r="O831" s="52"/>
      <c r="P831" s="52"/>
      <c r="Q831" s="52"/>
      <c r="R831" s="52"/>
      <c r="S831" s="52"/>
      <c r="T831" s="52"/>
      <c r="U831" s="52"/>
      <c r="V831" s="52"/>
      <c r="W831" s="52"/>
      <c r="X831" s="52"/>
      <c r="Y831" s="52"/>
      <c r="Z831" s="52"/>
    </row>
    <row r="832" spans="1:26" ht="12.75" customHeight="1" x14ac:dyDescent="0.2">
      <c r="A832" s="52"/>
      <c r="B832" s="52"/>
      <c r="C832" s="52"/>
      <c r="D832" s="52"/>
      <c r="E832" s="52"/>
      <c r="F832" s="52"/>
      <c r="G832" s="52"/>
      <c r="H832" s="52"/>
      <c r="I832" s="52"/>
      <c r="J832" s="52"/>
      <c r="K832" s="52"/>
      <c r="L832" s="52"/>
      <c r="M832" s="52"/>
      <c r="N832" s="52"/>
      <c r="O832" s="52"/>
      <c r="P832" s="52"/>
      <c r="Q832" s="52"/>
      <c r="R832" s="52"/>
      <c r="S832" s="52"/>
      <c r="T832" s="52"/>
      <c r="U832" s="52"/>
      <c r="V832" s="52"/>
      <c r="W832" s="52"/>
      <c r="X832" s="52"/>
      <c r="Y832" s="52"/>
      <c r="Z832" s="52"/>
    </row>
    <row r="833" spans="1:26" ht="12.75" customHeight="1" x14ac:dyDescent="0.2">
      <c r="A833" s="52"/>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Z833" s="52"/>
    </row>
    <row r="834" spans="1:26" ht="12.75" customHeight="1" x14ac:dyDescent="0.2">
      <c r="A834" s="52"/>
      <c r="B834" s="52"/>
      <c r="C834" s="52"/>
      <c r="D834" s="52"/>
      <c r="E834" s="52"/>
      <c r="F834" s="52"/>
      <c r="G834" s="52"/>
      <c r="H834" s="52"/>
      <c r="I834" s="52"/>
      <c r="J834" s="52"/>
      <c r="K834" s="52"/>
      <c r="L834" s="52"/>
      <c r="M834" s="52"/>
      <c r="N834" s="52"/>
      <c r="O834" s="52"/>
      <c r="P834" s="52"/>
      <c r="Q834" s="52"/>
      <c r="R834" s="52"/>
      <c r="S834" s="52"/>
      <c r="T834" s="52"/>
      <c r="U834" s="52"/>
      <c r="V834" s="52"/>
      <c r="W834" s="52"/>
      <c r="X834" s="52"/>
      <c r="Y834" s="52"/>
      <c r="Z834" s="52"/>
    </row>
    <row r="835" spans="1:26" ht="12.75" customHeight="1" x14ac:dyDescent="0.2">
      <c r="A835" s="52"/>
      <c r="B835" s="52"/>
      <c r="C835" s="52"/>
      <c r="D835" s="52"/>
      <c r="E835" s="52"/>
      <c r="F835" s="52"/>
      <c r="G835" s="52"/>
      <c r="H835" s="52"/>
      <c r="I835" s="52"/>
      <c r="J835" s="52"/>
      <c r="K835" s="52"/>
      <c r="L835" s="52"/>
      <c r="M835" s="52"/>
      <c r="N835" s="52"/>
      <c r="O835" s="52"/>
      <c r="P835" s="52"/>
      <c r="Q835" s="52"/>
      <c r="R835" s="52"/>
      <c r="S835" s="52"/>
      <c r="T835" s="52"/>
      <c r="U835" s="52"/>
      <c r="V835" s="52"/>
      <c r="W835" s="52"/>
      <c r="X835" s="52"/>
      <c r="Y835" s="52"/>
      <c r="Z835" s="52"/>
    </row>
    <row r="836" spans="1:26" ht="12.75" customHeight="1" x14ac:dyDescent="0.2">
      <c r="A836" s="52"/>
      <c r="B836" s="52"/>
      <c r="C836" s="52"/>
      <c r="D836" s="52"/>
      <c r="E836" s="52"/>
      <c r="F836" s="52"/>
      <c r="G836" s="52"/>
      <c r="H836" s="52"/>
      <c r="I836" s="52"/>
      <c r="J836" s="52"/>
      <c r="K836" s="52"/>
      <c r="L836" s="52"/>
      <c r="M836" s="52"/>
      <c r="N836" s="52"/>
      <c r="O836" s="52"/>
      <c r="P836" s="52"/>
      <c r="Q836" s="52"/>
      <c r="R836" s="52"/>
      <c r="S836" s="52"/>
      <c r="T836" s="52"/>
      <c r="U836" s="52"/>
      <c r="V836" s="52"/>
      <c r="W836" s="52"/>
      <c r="X836" s="52"/>
      <c r="Y836" s="52"/>
      <c r="Z836" s="52"/>
    </row>
    <row r="837" spans="1:26" ht="12.75" customHeight="1" x14ac:dyDescent="0.2">
      <c r="A837" s="52"/>
      <c r="B837" s="52"/>
      <c r="C837" s="52"/>
      <c r="D837" s="52"/>
      <c r="E837" s="52"/>
      <c r="F837" s="52"/>
      <c r="G837" s="52"/>
      <c r="H837" s="52"/>
      <c r="I837" s="52"/>
      <c r="J837" s="52"/>
      <c r="K837" s="52"/>
      <c r="L837" s="52"/>
      <c r="M837" s="52"/>
      <c r="N837" s="52"/>
      <c r="O837" s="52"/>
      <c r="P837" s="52"/>
      <c r="Q837" s="52"/>
      <c r="R837" s="52"/>
      <c r="S837" s="52"/>
      <c r="T837" s="52"/>
      <c r="U837" s="52"/>
      <c r="V837" s="52"/>
      <c r="W837" s="52"/>
      <c r="X837" s="52"/>
      <c r="Y837" s="52"/>
      <c r="Z837" s="52"/>
    </row>
    <row r="838" spans="1:26" ht="12.75" customHeight="1" x14ac:dyDescent="0.2">
      <c r="A838" s="52"/>
      <c r="B838" s="52"/>
      <c r="C838" s="52"/>
      <c r="D838" s="52"/>
      <c r="E838" s="52"/>
      <c r="F838" s="52"/>
      <c r="G838" s="52"/>
      <c r="H838" s="52"/>
      <c r="I838" s="52"/>
      <c r="J838" s="52"/>
      <c r="K838" s="52"/>
      <c r="L838" s="52"/>
      <c r="M838" s="52"/>
      <c r="N838" s="52"/>
      <c r="O838" s="52"/>
      <c r="P838" s="52"/>
      <c r="Q838" s="52"/>
      <c r="R838" s="52"/>
      <c r="S838" s="52"/>
      <c r="T838" s="52"/>
      <c r="U838" s="52"/>
      <c r="V838" s="52"/>
      <c r="W838" s="52"/>
      <c r="X838" s="52"/>
      <c r="Y838" s="52"/>
      <c r="Z838" s="52"/>
    </row>
    <row r="839" spans="1:26" ht="12.75" customHeight="1" x14ac:dyDescent="0.2">
      <c r="A839" s="52"/>
      <c r="B839" s="52"/>
      <c r="C839" s="52"/>
      <c r="D839" s="52"/>
      <c r="E839" s="52"/>
      <c r="F839" s="52"/>
      <c r="G839" s="52"/>
      <c r="H839" s="52"/>
      <c r="I839" s="52"/>
      <c r="J839" s="52"/>
      <c r="K839" s="52"/>
      <c r="L839" s="52"/>
      <c r="M839" s="52"/>
      <c r="N839" s="52"/>
      <c r="O839" s="52"/>
      <c r="P839" s="52"/>
      <c r="Q839" s="52"/>
      <c r="R839" s="52"/>
      <c r="S839" s="52"/>
      <c r="T839" s="52"/>
      <c r="U839" s="52"/>
      <c r="V839" s="52"/>
      <c r="W839" s="52"/>
      <c r="X839" s="52"/>
      <c r="Y839" s="52"/>
      <c r="Z839" s="52"/>
    </row>
    <row r="840" spans="1:26" ht="12.75" customHeight="1" x14ac:dyDescent="0.2">
      <c r="A840" s="52"/>
      <c r="B840" s="52"/>
      <c r="C840" s="52"/>
      <c r="D840" s="52"/>
      <c r="E840" s="52"/>
      <c r="F840" s="52"/>
      <c r="G840" s="52"/>
      <c r="H840" s="52"/>
      <c r="I840" s="52"/>
      <c r="J840" s="52"/>
      <c r="K840" s="52"/>
      <c r="L840" s="52"/>
      <c r="M840" s="52"/>
      <c r="N840" s="52"/>
      <c r="O840" s="52"/>
      <c r="P840" s="52"/>
      <c r="Q840" s="52"/>
      <c r="R840" s="52"/>
      <c r="S840" s="52"/>
      <c r="T840" s="52"/>
      <c r="U840" s="52"/>
      <c r="V840" s="52"/>
      <c r="W840" s="52"/>
      <c r="X840" s="52"/>
      <c r="Y840" s="52"/>
      <c r="Z840" s="52"/>
    </row>
    <row r="841" spans="1:26" ht="12.75" customHeight="1" x14ac:dyDescent="0.2">
      <c r="A841" s="52"/>
      <c r="B841" s="52"/>
      <c r="C841" s="52"/>
      <c r="D841" s="52"/>
      <c r="E841" s="52"/>
      <c r="F841" s="52"/>
      <c r="G841" s="52"/>
      <c r="H841" s="52"/>
      <c r="I841" s="52"/>
      <c r="J841" s="52"/>
      <c r="K841" s="52"/>
      <c r="L841" s="52"/>
      <c r="M841" s="52"/>
      <c r="N841" s="52"/>
      <c r="O841" s="52"/>
      <c r="P841" s="52"/>
      <c r="Q841" s="52"/>
      <c r="R841" s="52"/>
      <c r="S841" s="52"/>
      <c r="T841" s="52"/>
      <c r="U841" s="52"/>
      <c r="V841" s="52"/>
      <c r="W841" s="52"/>
      <c r="X841" s="52"/>
      <c r="Y841" s="52"/>
      <c r="Z841" s="52"/>
    </row>
    <row r="842" spans="1:26" ht="12.75" customHeight="1" x14ac:dyDescent="0.2">
      <c r="A842" s="52"/>
      <c r="B842" s="52"/>
      <c r="C842" s="52"/>
      <c r="D842" s="52"/>
      <c r="E842" s="52"/>
      <c r="F842" s="52"/>
      <c r="G842" s="52"/>
      <c r="H842" s="52"/>
      <c r="I842" s="52"/>
      <c r="J842" s="52"/>
      <c r="K842" s="52"/>
      <c r="L842" s="52"/>
      <c r="M842" s="52"/>
      <c r="N842" s="52"/>
      <c r="O842" s="52"/>
      <c r="P842" s="52"/>
      <c r="Q842" s="52"/>
      <c r="R842" s="52"/>
      <c r="S842" s="52"/>
      <c r="T842" s="52"/>
      <c r="U842" s="52"/>
      <c r="V842" s="52"/>
      <c r="W842" s="52"/>
      <c r="X842" s="52"/>
      <c r="Y842" s="52"/>
      <c r="Z842" s="52"/>
    </row>
    <row r="843" spans="1:26" ht="12.75" customHeight="1" x14ac:dyDescent="0.2">
      <c r="A843" s="52"/>
      <c r="B843" s="52"/>
      <c r="C843" s="52"/>
      <c r="D843" s="52"/>
      <c r="E843" s="52"/>
      <c r="F843" s="52"/>
      <c r="G843" s="52"/>
      <c r="H843" s="52"/>
      <c r="I843" s="52"/>
      <c r="J843" s="52"/>
      <c r="K843" s="52"/>
      <c r="L843" s="52"/>
      <c r="M843" s="52"/>
      <c r="N843" s="52"/>
      <c r="O843" s="52"/>
      <c r="P843" s="52"/>
      <c r="Q843" s="52"/>
      <c r="R843" s="52"/>
      <c r="S843" s="52"/>
      <c r="T843" s="52"/>
      <c r="U843" s="52"/>
      <c r="V843" s="52"/>
      <c r="W843" s="52"/>
      <c r="X843" s="52"/>
      <c r="Y843" s="52"/>
      <c r="Z843" s="52"/>
    </row>
    <row r="844" spans="1:26" ht="12.75" customHeight="1" x14ac:dyDescent="0.2">
      <c r="A844" s="52"/>
      <c r="B844" s="52"/>
      <c r="C844" s="52"/>
      <c r="D844" s="52"/>
      <c r="E844" s="52"/>
      <c r="F844" s="52"/>
      <c r="G844" s="52"/>
      <c r="H844" s="52"/>
      <c r="I844" s="52"/>
      <c r="J844" s="52"/>
      <c r="K844" s="52"/>
      <c r="L844" s="52"/>
      <c r="M844" s="52"/>
      <c r="N844" s="52"/>
      <c r="O844" s="52"/>
      <c r="P844" s="52"/>
      <c r="Q844" s="52"/>
      <c r="R844" s="52"/>
      <c r="S844" s="52"/>
      <c r="T844" s="52"/>
      <c r="U844" s="52"/>
      <c r="V844" s="52"/>
      <c r="W844" s="52"/>
      <c r="X844" s="52"/>
      <c r="Y844" s="52"/>
      <c r="Z844" s="52"/>
    </row>
    <row r="845" spans="1:26" ht="12.75" customHeight="1" x14ac:dyDescent="0.2">
      <c r="A845" s="52"/>
      <c r="B845" s="52"/>
      <c r="C845" s="52"/>
      <c r="D845" s="52"/>
      <c r="E845" s="52"/>
      <c r="F845" s="52"/>
      <c r="G845" s="52"/>
      <c r="H845" s="52"/>
      <c r="I845" s="52"/>
      <c r="J845" s="52"/>
      <c r="K845" s="52"/>
      <c r="L845" s="52"/>
      <c r="M845" s="52"/>
      <c r="N845" s="52"/>
      <c r="O845" s="52"/>
      <c r="P845" s="52"/>
      <c r="Q845" s="52"/>
      <c r="R845" s="52"/>
      <c r="S845" s="52"/>
      <c r="T845" s="52"/>
      <c r="U845" s="52"/>
      <c r="V845" s="52"/>
      <c r="W845" s="52"/>
      <c r="X845" s="52"/>
      <c r="Y845" s="52"/>
      <c r="Z845" s="52"/>
    </row>
    <row r="846" spans="1:26" ht="12.75" customHeight="1" x14ac:dyDescent="0.2">
      <c r="A846" s="52"/>
      <c r="B846" s="52"/>
      <c r="C846" s="52"/>
      <c r="D846" s="52"/>
      <c r="E846" s="52"/>
      <c r="F846" s="52"/>
      <c r="G846" s="52"/>
      <c r="H846" s="52"/>
      <c r="I846" s="52"/>
      <c r="J846" s="52"/>
      <c r="K846" s="52"/>
      <c r="L846" s="52"/>
      <c r="M846" s="52"/>
      <c r="N846" s="52"/>
      <c r="O846" s="52"/>
      <c r="P846" s="52"/>
      <c r="Q846" s="52"/>
      <c r="R846" s="52"/>
      <c r="S846" s="52"/>
      <c r="T846" s="52"/>
      <c r="U846" s="52"/>
      <c r="V846" s="52"/>
      <c r="W846" s="52"/>
      <c r="X846" s="52"/>
      <c r="Y846" s="52"/>
      <c r="Z846" s="52"/>
    </row>
    <row r="847" spans="1:26" ht="12.75" customHeight="1" x14ac:dyDescent="0.2">
      <c r="A847" s="52"/>
      <c r="B847" s="52"/>
      <c r="C847" s="52"/>
      <c r="D847" s="52"/>
      <c r="E847" s="52"/>
      <c r="F847" s="52"/>
      <c r="G847" s="52"/>
      <c r="H847" s="52"/>
      <c r="I847" s="52"/>
      <c r="J847" s="52"/>
      <c r="K847" s="52"/>
      <c r="L847" s="52"/>
      <c r="M847" s="52"/>
      <c r="N847" s="52"/>
      <c r="O847" s="52"/>
      <c r="P847" s="52"/>
      <c r="Q847" s="52"/>
      <c r="R847" s="52"/>
      <c r="S847" s="52"/>
      <c r="T847" s="52"/>
      <c r="U847" s="52"/>
      <c r="V847" s="52"/>
      <c r="W847" s="52"/>
      <c r="X847" s="52"/>
      <c r="Y847" s="52"/>
      <c r="Z847" s="52"/>
    </row>
    <row r="848" spans="1:26" ht="12.75" customHeight="1" x14ac:dyDescent="0.2">
      <c r="A848" s="52"/>
      <c r="B848" s="52"/>
      <c r="C848" s="52"/>
      <c r="D848" s="52"/>
      <c r="E848" s="52"/>
      <c r="F848" s="52"/>
      <c r="G848" s="52"/>
      <c r="H848" s="52"/>
      <c r="I848" s="52"/>
      <c r="J848" s="52"/>
      <c r="K848" s="52"/>
      <c r="L848" s="52"/>
      <c r="M848" s="52"/>
      <c r="N848" s="52"/>
      <c r="O848" s="52"/>
      <c r="P848" s="52"/>
      <c r="Q848" s="52"/>
      <c r="R848" s="52"/>
      <c r="S848" s="52"/>
      <c r="T848" s="52"/>
      <c r="U848" s="52"/>
      <c r="V848" s="52"/>
      <c r="W848" s="52"/>
      <c r="X848" s="52"/>
      <c r="Y848" s="52"/>
      <c r="Z848" s="52"/>
    </row>
    <row r="849" spans="1:26" ht="12.75" customHeight="1" x14ac:dyDescent="0.2">
      <c r="A849" s="52"/>
      <c r="B849" s="52"/>
      <c r="C849" s="52"/>
      <c r="D849" s="52"/>
      <c r="E849" s="52"/>
      <c r="F849" s="52"/>
      <c r="G849" s="52"/>
      <c r="H849" s="52"/>
      <c r="I849" s="52"/>
      <c r="J849" s="52"/>
      <c r="K849" s="52"/>
      <c r="L849" s="52"/>
      <c r="M849" s="52"/>
      <c r="N849" s="52"/>
      <c r="O849" s="52"/>
      <c r="P849" s="52"/>
      <c r="Q849" s="52"/>
      <c r="R849" s="52"/>
      <c r="S849" s="52"/>
      <c r="T849" s="52"/>
      <c r="U849" s="52"/>
      <c r="V849" s="52"/>
      <c r="W849" s="52"/>
      <c r="X849" s="52"/>
      <c r="Y849" s="52"/>
      <c r="Z849" s="52"/>
    </row>
    <row r="850" spans="1:26" ht="12.75" customHeight="1" x14ac:dyDescent="0.2">
      <c r="A850" s="52"/>
      <c r="B850" s="52"/>
      <c r="C850" s="52"/>
      <c r="D850" s="52"/>
      <c r="E850" s="52"/>
      <c r="F850" s="52"/>
      <c r="G850" s="52"/>
      <c r="H850" s="52"/>
      <c r="I850" s="52"/>
      <c r="J850" s="52"/>
      <c r="K850" s="52"/>
      <c r="L850" s="52"/>
      <c r="M850" s="52"/>
      <c r="N850" s="52"/>
      <c r="O850" s="52"/>
      <c r="P850" s="52"/>
      <c r="Q850" s="52"/>
      <c r="R850" s="52"/>
      <c r="S850" s="52"/>
      <c r="T850" s="52"/>
      <c r="U850" s="52"/>
      <c r="V850" s="52"/>
      <c r="W850" s="52"/>
      <c r="X850" s="52"/>
      <c r="Y850" s="52"/>
      <c r="Z850" s="52"/>
    </row>
    <row r="851" spans="1:26" ht="12.75" customHeight="1" x14ac:dyDescent="0.2">
      <c r="A851" s="52"/>
      <c r="B851" s="52"/>
      <c r="C851" s="52"/>
      <c r="D851" s="52"/>
      <c r="E851" s="52"/>
      <c r="F851" s="52"/>
      <c r="G851" s="52"/>
      <c r="H851" s="52"/>
      <c r="I851" s="52"/>
      <c r="J851" s="52"/>
      <c r="K851" s="52"/>
      <c r="L851" s="52"/>
      <c r="M851" s="52"/>
      <c r="N851" s="52"/>
      <c r="O851" s="52"/>
      <c r="P851" s="52"/>
      <c r="Q851" s="52"/>
      <c r="R851" s="52"/>
      <c r="S851" s="52"/>
      <c r="T851" s="52"/>
      <c r="U851" s="52"/>
      <c r="V851" s="52"/>
      <c r="W851" s="52"/>
      <c r="X851" s="52"/>
      <c r="Y851" s="52"/>
      <c r="Z851" s="52"/>
    </row>
    <row r="852" spans="1:26" ht="12.75" customHeight="1" x14ac:dyDescent="0.2">
      <c r="A852" s="52"/>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Z852" s="52"/>
    </row>
    <row r="853" spans="1:26" ht="12.75" customHeight="1" x14ac:dyDescent="0.2">
      <c r="A853" s="52"/>
      <c r="B853" s="52"/>
      <c r="C853" s="52"/>
      <c r="D853" s="52"/>
      <c r="E853" s="52"/>
      <c r="F853" s="52"/>
      <c r="G853" s="52"/>
      <c r="H853" s="52"/>
      <c r="I853" s="52"/>
      <c r="J853" s="52"/>
      <c r="K853" s="52"/>
      <c r="L853" s="52"/>
      <c r="M853" s="52"/>
      <c r="N853" s="52"/>
      <c r="O853" s="52"/>
      <c r="P853" s="52"/>
      <c r="Q853" s="52"/>
      <c r="R853" s="52"/>
      <c r="S853" s="52"/>
      <c r="T853" s="52"/>
      <c r="U853" s="52"/>
      <c r="V853" s="52"/>
      <c r="W853" s="52"/>
      <c r="X853" s="52"/>
      <c r="Y853" s="52"/>
      <c r="Z853" s="52"/>
    </row>
    <row r="854" spans="1:26" ht="12.75" customHeight="1" x14ac:dyDescent="0.2">
      <c r="A854" s="52"/>
      <c r="B854" s="52"/>
      <c r="C854" s="52"/>
      <c r="D854" s="52"/>
      <c r="E854" s="52"/>
      <c r="F854" s="52"/>
      <c r="G854" s="52"/>
      <c r="H854" s="52"/>
      <c r="I854" s="52"/>
      <c r="J854" s="52"/>
      <c r="K854" s="52"/>
      <c r="L854" s="52"/>
      <c r="M854" s="52"/>
      <c r="N854" s="52"/>
      <c r="O854" s="52"/>
      <c r="P854" s="52"/>
      <c r="Q854" s="52"/>
      <c r="R854" s="52"/>
      <c r="S854" s="52"/>
      <c r="T854" s="52"/>
      <c r="U854" s="52"/>
      <c r="V854" s="52"/>
      <c r="W854" s="52"/>
      <c r="X854" s="52"/>
      <c r="Y854" s="52"/>
      <c r="Z854" s="52"/>
    </row>
    <row r="855" spans="1:26" ht="12.75" customHeight="1" x14ac:dyDescent="0.2">
      <c r="A855" s="52"/>
      <c r="B855" s="52"/>
      <c r="C855" s="52"/>
      <c r="D855" s="52"/>
      <c r="E855" s="52"/>
      <c r="F855" s="52"/>
      <c r="G855" s="52"/>
      <c r="H855" s="52"/>
      <c r="I855" s="52"/>
      <c r="J855" s="52"/>
      <c r="K855" s="52"/>
      <c r="L855" s="52"/>
      <c r="M855" s="52"/>
      <c r="N855" s="52"/>
      <c r="O855" s="52"/>
      <c r="P855" s="52"/>
      <c r="Q855" s="52"/>
      <c r="R855" s="52"/>
      <c r="S855" s="52"/>
      <c r="T855" s="52"/>
      <c r="U855" s="52"/>
      <c r="V855" s="52"/>
      <c r="W855" s="52"/>
      <c r="X855" s="52"/>
      <c r="Y855" s="52"/>
      <c r="Z855" s="52"/>
    </row>
    <row r="856" spans="1:26" ht="12.75" customHeight="1" x14ac:dyDescent="0.2">
      <c r="A856" s="52"/>
      <c r="B856" s="52"/>
      <c r="C856" s="52"/>
      <c r="D856" s="52"/>
      <c r="E856" s="52"/>
      <c r="F856" s="52"/>
      <c r="G856" s="52"/>
      <c r="H856" s="52"/>
      <c r="I856" s="52"/>
      <c r="J856" s="52"/>
      <c r="K856" s="52"/>
      <c r="L856" s="52"/>
      <c r="M856" s="52"/>
      <c r="N856" s="52"/>
      <c r="O856" s="52"/>
      <c r="P856" s="52"/>
      <c r="Q856" s="52"/>
      <c r="R856" s="52"/>
      <c r="S856" s="52"/>
      <c r="T856" s="52"/>
      <c r="U856" s="52"/>
      <c r="V856" s="52"/>
      <c r="W856" s="52"/>
      <c r="X856" s="52"/>
      <c r="Y856" s="52"/>
      <c r="Z856" s="52"/>
    </row>
    <row r="857" spans="1:26" ht="12.75" customHeight="1" x14ac:dyDescent="0.2">
      <c r="A857" s="52"/>
      <c r="B857" s="52"/>
      <c r="C857" s="52"/>
      <c r="D857" s="52"/>
      <c r="E857" s="52"/>
      <c r="F857" s="52"/>
      <c r="G857" s="52"/>
      <c r="H857" s="52"/>
      <c r="I857" s="52"/>
      <c r="J857" s="52"/>
      <c r="K857" s="52"/>
      <c r="L857" s="52"/>
      <c r="M857" s="52"/>
      <c r="N857" s="52"/>
      <c r="O857" s="52"/>
      <c r="P857" s="52"/>
      <c r="Q857" s="52"/>
      <c r="R857" s="52"/>
      <c r="S857" s="52"/>
      <c r="T857" s="52"/>
      <c r="U857" s="52"/>
      <c r="V857" s="52"/>
      <c r="W857" s="52"/>
      <c r="X857" s="52"/>
      <c r="Y857" s="52"/>
      <c r="Z857" s="52"/>
    </row>
    <row r="858" spans="1:26" ht="12.75" customHeight="1" x14ac:dyDescent="0.2">
      <c r="A858" s="52"/>
      <c r="B858" s="52"/>
      <c r="C858" s="52"/>
      <c r="D858" s="52"/>
      <c r="E858" s="52"/>
      <c r="F858" s="52"/>
      <c r="G858" s="52"/>
      <c r="H858" s="52"/>
      <c r="I858" s="52"/>
      <c r="J858" s="52"/>
      <c r="K858" s="52"/>
      <c r="L858" s="52"/>
      <c r="M858" s="52"/>
      <c r="N858" s="52"/>
      <c r="O858" s="52"/>
      <c r="P858" s="52"/>
      <c r="Q858" s="52"/>
      <c r="R858" s="52"/>
      <c r="S858" s="52"/>
      <c r="T858" s="52"/>
      <c r="U858" s="52"/>
      <c r="V858" s="52"/>
      <c r="W858" s="52"/>
      <c r="X858" s="52"/>
      <c r="Y858" s="52"/>
      <c r="Z858" s="52"/>
    </row>
    <row r="859" spans="1:26" ht="12.75" customHeight="1" x14ac:dyDescent="0.2">
      <c r="A859" s="52"/>
      <c r="B859" s="52"/>
      <c r="C859" s="52"/>
      <c r="D859" s="52"/>
      <c r="E859" s="52"/>
      <c r="F859" s="52"/>
      <c r="G859" s="52"/>
      <c r="H859" s="52"/>
      <c r="I859" s="52"/>
      <c r="J859" s="52"/>
      <c r="K859" s="52"/>
      <c r="L859" s="52"/>
      <c r="M859" s="52"/>
      <c r="N859" s="52"/>
      <c r="O859" s="52"/>
      <c r="P859" s="52"/>
      <c r="Q859" s="52"/>
      <c r="R859" s="52"/>
      <c r="S859" s="52"/>
      <c r="T859" s="52"/>
      <c r="U859" s="52"/>
      <c r="V859" s="52"/>
      <c r="W859" s="52"/>
      <c r="X859" s="52"/>
      <c r="Y859" s="52"/>
      <c r="Z859" s="52"/>
    </row>
    <row r="860" spans="1:26" ht="12.75" customHeight="1" x14ac:dyDescent="0.2">
      <c r="A860" s="52"/>
      <c r="B860" s="52"/>
      <c r="C860" s="52"/>
      <c r="D860" s="52"/>
      <c r="E860" s="52"/>
      <c r="F860" s="52"/>
      <c r="G860" s="52"/>
      <c r="H860" s="52"/>
      <c r="I860" s="52"/>
      <c r="J860" s="52"/>
      <c r="K860" s="52"/>
      <c r="L860" s="52"/>
      <c r="M860" s="52"/>
      <c r="N860" s="52"/>
      <c r="O860" s="52"/>
      <c r="P860" s="52"/>
      <c r="Q860" s="52"/>
      <c r="R860" s="52"/>
      <c r="S860" s="52"/>
      <c r="T860" s="52"/>
      <c r="U860" s="52"/>
      <c r="V860" s="52"/>
      <c r="W860" s="52"/>
      <c r="X860" s="52"/>
      <c r="Y860" s="52"/>
      <c r="Z860" s="52"/>
    </row>
    <row r="861" spans="1:26" ht="12.75" customHeight="1" x14ac:dyDescent="0.2">
      <c r="A861" s="52"/>
      <c r="B861" s="52"/>
      <c r="C861" s="52"/>
      <c r="D861" s="52"/>
      <c r="E861" s="52"/>
      <c r="F861" s="52"/>
      <c r="G861" s="52"/>
      <c r="H861" s="52"/>
      <c r="I861" s="52"/>
      <c r="J861" s="52"/>
      <c r="K861" s="52"/>
      <c r="L861" s="52"/>
      <c r="M861" s="52"/>
      <c r="N861" s="52"/>
      <c r="O861" s="52"/>
      <c r="P861" s="52"/>
      <c r="Q861" s="52"/>
      <c r="R861" s="52"/>
      <c r="S861" s="52"/>
      <c r="T861" s="52"/>
      <c r="U861" s="52"/>
      <c r="V861" s="52"/>
      <c r="W861" s="52"/>
      <c r="X861" s="52"/>
      <c r="Y861" s="52"/>
      <c r="Z861" s="52"/>
    </row>
    <row r="862" spans="1:26" ht="12.75" customHeight="1" x14ac:dyDescent="0.2">
      <c r="A862" s="52"/>
      <c r="B862" s="52"/>
      <c r="C862" s="52"/>
      <c r="D862" s="52"/>
      <c r="E862" s="52"/>
      <c r="F862" s="52"/>
      <c r="G862" s="52"/>
      <c r="H862" s="52"/>
      <c r="I862" s="52"/>
      <c r="J862" s="52"/>
      <c r="K862" s="52"/>
      <c r="L862" s="52"/>
      <c r="M862" s="52"/>
      <c r="N862" s="52"/>
      <c r="O862" s="52"/>
      <c r="P862" s="52"/>
      <c r="Q862" s="52"/>
      <c r="R862" s="52"/>
      <c r="S862" s="52"/>
      <c r="T862" s="52"/>
      <c r="U862" s="52"/>
      <c r="V862" s="52"/>
      <c r="W862" s="52"/>
      <c r="X862" s="52"/>
      <c r="Y862" s="52"/>
      <c r="Z862" s="52"/>
    </row>
    <row r="863" spans="1:26" ht="12.75" customHeight="1" x14ac:dyDescent="0.2">
      <c r="A863" s="52"/>
      <c r="B863" s="52"/>
      <c r="C863" s="52"/>
      <c r="D863" s="52"/>
      <c r="E863" s="52"/>
      <c r="F863" s="52"/>
      <c r="G863" s="52"/>
      <c r="H863" s="52"/>
      <c r="I863" s="52"/>
      <c r="J863" s="52"/>
      <c r="K863" s="52"/>
      <c r="L863" s="52"/>
      <c r="M863" s="52"/>
      <c r="N863" s="52"/>
      <c r="O863" s="52"/>
      <c r="P863" s="52"/>
      <c r="Q863" s="52"/>
      <c r="R863" s="52"/>
      <c r="S863" s="52"/>
      <c r="T863" s="52"/>
      <c r="U863" s="52"/>
      <c r="V863" s="52"/>
      <c r="W863" s="52"/>
      <c r="X863" s="52"/>
      <c r="Y863" s="52"/>
      <c r="Z863" s="52"/>
    </row>
    <row r="864" spans="1:26" ht="12.75" customHeight="1" x14ac:dyDescent="0.2">
      <c r="A864" s="52"/>
      <c r="B864" s="52"/>
      <c r="C864" s="52"/>
      <c r="D864" s="52"/>
      <c r="E864" s="52"/>
      <c r="F864" s="52"/>
      <c r="G864" s="52"/>
      <c r="H864" s="52"/>
      <c r="I864" s="52"/>
      <c r="J864" s="52"/>
      <c r="K864" s="52"/>
      <c r="L864" s="52"/>
      <c r="M864" s="52"/>
      <c r="N864" s="52"/>
      <c r="O864" s="52"/>
      <c r="P864" s="52"/>
      <c r="Q864" s="52"/>
      <c r="R864" s="52"/>
      <c r="S864" s="52"/>
      <c r="T864" s="52"/>
      <c r="U864" s="52"/>
      <c r="V864" s="52"/>
      <c r="W864" s="52"/>
      <c r="X864" s="52"/>
      <c r="Y864" s="52"/>
      <c r="Z864" s="52"/>
    </row>
    <row r="865" spans="1:26" ht="12.75" customHeight="1" x14ac:dyDescent="0.2">
      <c r="A865" s="52"/>
      <c r="B865" s="52"/>
      <c r="C865" s="52"/>
      <c r="D865" s="52"/>
      <c r="E865" s="52"/>
      <c r="F865" s="52"/>
      <c r="G865" s="52"/>
      <c r="H865" s="52"/>
      <c r="I865" s="52"/>
      <c r="J865" s="52"/>
      <c r="K865" s="52"/>
      <c r="L865" s="52"/>
      <c r="M865" s="52"/>
      <c r="N865" s="52"/>
      <c r="O865" s="52"/>
      <c r="P865" s="52"/>
      <c r="Q865" s="52"/>
      <c r="R865" s="52"/>
      <c r="S865" s="52"/>
      <c r="T865" s="52"/>
      <c r="U865" s="52"/>
      <c r="V865" s="52"/>
      <c r="W865" s="52"/>
      <c r="X865" s="52"/>
      <c r="Y865" s="52"/>
      <c r="Z865" s="52"/>
    </row>
    <row r="866" spans="1:26" ht="12.75" customHeight="1" x14ac:dyDescent="0.2">
      <c r="A866" s="52"/>
      <c r="B866" s="52"/>
      <c r="C866" s="52"/>
      <c r="D866" s="52"/>
      <c r="E866" s="52"/>
      <c r="F866" s="52"/>
      <c r="G866" s="52"/>
      <c r="H866" s="52"/>
      <c r="I866" s="52"/>
      <c r="J866" s="52"/>
      <c r="K866" s="52"/>
      <c r="L866" s="52"/>
      <c r="M866" s="52"/>
      <c r="N866" s="52"/>
      <c r="O866" s="52"/>
      <c r="P866" s="52"/>
      <c r="Q866" s="52"/>
      <c r="R866" s="52"/>
      <c r="S866" s="52"/>
      <c r="T866" s="52"/>
      <c r="U866" s="52"/>
      <c r="V866" s="52"/>
      <c r="W866" s="52"/>
      <c r="X866" s="52"/>
      <c r="Y866" s="52"/>
      <c r="Z866" s="52"/>
    </row>
    <row r="867" spans="1:26" ht="12.75" customHeight="1" x14ac:dyDescent="0.2">
      <c r="A867" s="52"/>
      <c r="B867" s="52"/>
      <c r="C867" s="52"/>
      <c r="D867" s="52"/>
      <c r="E867" s="52"/>
      <c r="F867" s="52"/>
      <c r="G867" s="52"/>
      <c r="H867" s="52"/>
      <c r="I867" s="52"/>
      <c r="J867" s="52"/>
      <c r="K867" s="52"/>
      <c r="L867" s="52"/>
      <c r="M867" s="52"/>
      <c r="N867" s="52"/>
      <c r="O867" s="52"/>
      <c r="P867" s="52"/>
      <c r="Q867" s="52"/>
      <c r="R867" s="52"/>
      <c r="S867" s="52"/>
      <c r="T867" s="52"/>
      <c r="U867" s="52"/>
      <c r="V867" s="52"/>
      <c r="W867" s="52"/>
      <c r="X867" s="52"/>
      <c r="Y867" s="52"/>
      <c r="Z867" s="52"/>
    </row>
    <row r="868" spans="1:26" ht="12.75" customHeight="1" x14ac:dyDescent="0.2">
      <c r="A868" s="52"/>
      <c r="B868" s="52"/>
      <c r="C868" s="52"/>
      <c r="D868" s="52"/>
      <c r="E868" s="52"/>
      <c r="F868" s="52"/>
      <c r="G868" s="52"/>
      <c r="H868" s="52"/>
      <c r="I868" s="52"/>
      <c r="J868" s="52"/>
      <c r="K868" s="52"/>
      <c r="L868" s="52"/>
      <c r="M868" s="52"/>
      <c r="N868" s="52"/>
      <c r="O868" s="52"/>
      <c r="P868" s="52"/>
      <c r="Q868" s="52"/>
      <c r="R868" s="52"/>
      <c r="S868" s="52"/>
      <c r="T868" s="52"/>
      <c r="U868" s="52"/>
      <c r="V868" s="52"/>
      <c r="W868" s="52"/>
      <c r="X868" s="52"/>
      <c r="Y868" s="52"/>
      <c r="Z868" s="52"/>
    </row>
    <row r="869" spans="1:26" ht="12.75" customHeight="1" x14ac:dyDescent="0.2">
      <c r="A869" s="52"/>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Z869" s="52"/>
    </row>
    <row r="870" spans="1:26" ht="12.75" customHeight="1" x14ac:dyDescent="0.2">
      <c r="A870" s="52"/>
      <c r="B870" s="52"/>
      <c r="C870" s="52"/>
      <c r="D870" s="52"/>
      <c r="E870" s="52"/>
      <c r="F870" s="52"/>
      <c r="G870" s="52"/>
      <c r="H870" s="52"/>
      <c r="I870" s="52"/>
      <c r="J870" s="52"/>
      <c r="K870" s="52"/>
      <c r="L870" s="52"/>
      <c r="M870" s="52"/>
      <c r="N870" s="52"/>
      <c r="O870" s="52"/>
      <c r="P870" s="52"/>
      <c r="Q870" s="52"/>
      <c r="R870" s="52"/>
      <c r="S870" s="52"/>
      <c r="T870" s="52"/>
      <c r="U870" s="52"/>
      <c r="V870" s="52"/>
      <c r="W870" s="52"/>
      <c r="X870" s="52"/>
      <c r="Y870" s="52"/>
      <c r="Z870" s="52"/>
    </row>
    <row r="871" spans="1:26" ht="12.75" customHeight="1" x14ac:dyDescent="0.2">
      <c r="A871" s="52"/>
      <c r="B871" s="52"/>
      <c r="C871" s="52"/>
      <c r="D871" s="52"/>
      <c r="E871" s="52"/>
      <c r="F871" s="52"/>
      <c r="G871" s="52"/>
      <c r="H871" s="52"/>
      <c r="I871" s="52"/>
      <c r="J871" s="52"/>
      <c r="K871" s="52"/>
      <c r="L871" s="52"/>
      <c r="M871" s="52"/>
      <c r="N871" s="52"/>
      <c r="O871" s="52"/>
      <c r="P871" s="52"/>
      <c r="Q871" s="52"/>
      <c r="R871" s="52"/>
      <c r="S871" s="52"/>
      <c r="T871" s="52"/>
      <c r="U871" s="52"/>
      <c r="V871" s="52"/>
      <c r="W871" s="52"/>
      <c r="X871" s="52"/>
      <c r="Y871" s="52"/>
      <c r="Z871" s="52"/>
    </row>
    <row r="872" spans="1:26" ht="12.75" customHeight="1" x14ac:dyDescent="0.2">
      <c r="A872" s="52"/>
      <c r="B872" s="52"/>
      <c r="C872" s="52"/>
      <c r="D872" s="52"/>
      <c r="E872" s="52"/>
      <c r="F872" s="52"/>
      <c r="G872" s="52"/>
      <c r="H872" s="52"/>
      <c r="I872" s="52"/>
      <c r="J872" s="52"/>
      <c r="K872" s="52"/>
      <c r="L872" s="52"/>
      <c r="M872" s="52"/>
      <c r="N872" s="52"/>
      <c r="O872" s="52"/>
      <c r="P872" s="52"/>
      <c r="Q872" s="52"/>
      <c r="R872" s="52"/>
      <c r="S872" s="52"/>
      <c r="T872" s="52"/>
      <c r="U872" s="52"/>
      <c r="V872" s="52"/>
      <c r="W872" s="52"/>
      <c r="X872" s="52"/>
      <c r="Y872" s="52"/>
      <c r="Z872" s="52"/>
    </row>
    <row r="873" spans="1:26" ht="12.75" customHeight="1" x14ac:dyDescent="0.2">
      <c r="A873" s="52"/>
      <c r="B873" s="52"/>
      <c r="C873" s="52"/>
      <c r="D873" s="52"/>
      <c r="E873" s="52"/>
      <c r="F873" s="52"/>
      <c r="G873" s="52"/>
      <c r="H873" s="52"/>
      <c r="I873" s="52"/>
      <c r="J873" s="52"/>
      <c r="K873" s="52"/>
      <c r="L873" s="52"/>
      <c r="M873" s="52"/>
      <c r="N873" s="52"/>
      <c r="O873" s="52"/>
      <c r="P873" s="52"/>
      <c r="Q873" s="52"/>
      <c r="R873" s="52"/>
      <c r="S873" s="52"/>
      <c r="T873" s="52"/>
      <c r="U873" s="52"/>
      <c r="V873" s="52"/>
      <c r="W873" s="52"/>
      <c r="X873" s="52"/>
      <c r="Y873" s="52"/>
      <c r="Z873" s="52"/>
    </row>
    <row r="874" spans="1:26" ht="12.75" customHeight="1" x14ac:dyDescent="0.2">
      <c r="A874" s="52"/>
      <c r="B874" s="52"/>
      <c r="C874" s="52"/>
      <c r="D874" s="52"/>
      <c r="E874" s="52"/>
      <c r="F874" s="52"/>
      <c r="G874" s="52"/>
      <c r="H874" s="52"/>
      <c r="I874" s="52"/>
      <c r="J874" s="52"/>
      <c r="K874" s="52"/>
      <c r="L874" s="52"/>
      <c r="M874" s="52"/>
      <c r="N874" s="52"/>
      <c r="O874" s="52"/>
      <c r="P874" s="52"/>
      <c r="Q874" s="52"/>
      <c r="R874" s="52"/>
      <c r="S874" s="52"/>
      <c r="T874" s="52"/>
      <c r="U874" s="52"/>
      <c r="V874" s="52"/>
      <c r="W874" s="52"/>
      <c r="X874" s="52"/>
      <c r="Y874" s="52"/>
      <c r="Z874" s="52"/>
    </row>
    <row r="875" spans="1:26" ht="12.75" customHeight="1" x14ac:dyDescent="0.2">
      <c r="A875" s="52"/>
      <c r="B875" s="52"/>
      <c r="C875" s="52"/>
      <c r="D875" s="52"/>
      <c r="E875" s="52"/>
      <c r="F875" s="52"/>
      <c r="G875" s="52"/>
      <c r="H875" s="52"/>
      <c r="I875" s="52"/>
      <c r="J875" s="52"/>
      <c r="K875" s="52"/>
      <c r="L875" s="52"/>
      <c r="M875" s="52"/>
      <c r="N875" s="52"/>
      <c r="O875" s="52"/>
      <c r="P875" s="52"/>
      <c r="Q875" s="52"/>
      <c r="R875" s="52"/>
      <c r="S875" s="52"/>
      <c r="T875" s="52"/>
      <c r="U875" s="52"/>
      <c r="V875" s="52"/>
      <c r="W875" s="52"/>
      <c r="X875" s="52"/>
      <c r="Y875" s="52"/>
      <c r="Z875" s="52"/>
    </row>
    <row r="876" spans="1:26" ht="12.75" customHeight="1" x14ac:dyDescent="0.2">
      <c r="A876" s="52"/>
      <c r="B876" s="52"/>
      <c r="C876" s="52"/>
      <c r="D876" s="52"/>
      <c r="E876" s="52"/>
      <c r="F876" s="52"/>
      <c r="G876" s="52"/>
      <c r="H876" s="52"/>
      <c r="I876" s="52"/>
      <c r="J876" s="52"/>
      <c r="K876" s="52"/>
      <c r="L876" s="52"/>
      <c r="M876" s="52"/>
      <c r="N876" s="52"/>
      <c r="O876" s="52"/>
      <c r="P876" s="52"/>
      <c r="Q876" s="52"/>
      <c r="R876" s="52"/>
      <c r="S876" s="52"/>
      <c r="T876" s="52"/>
      <c r="U876" s="52"/>
      <c r="V876" s="52"/>
      <c r="W876" s="52"/>
      <c r="X876" s="52"/>
      <c r="Y876" s="52"/>
      <c r="Z876" s="52"/>
    </row>
    <row r="877" spans="1:26" ht="12.75" customHeight="1" x14ac:dyDescent="0.2">
      <c r="A877" s="52"/>
      <c r="B877" s="52"/>
      <c r="C877" s="52"/>
      <c r="D877" s="52"/>
      <c r="E877" s="52"/>
      <c r="F877" s="52"/>
      <c r="G877" s="52"/>
      <c r="H877" s="52"/>
      <c r="I877" s="52"/>
      <c r="J877" s="52"/>
      <c r="K877" s="52"/>
      <c r="L877" s="52"/>
      <c r="M877" s="52"/>
      <c r="N877" s="52"/>
      <c r="O877" s="52"/>
      <c r="P877" s="52"/>
      <c r="Q877" s="52"/>
      <c r="R877" s="52"/>
      <c r="S877" s="52"/>
      <c r="T877" s="52"/>
      <c r="U877" s="52"/>
      <c r="V877" s="52"/>
      <c r="W877" s="52"/>
      <c r="X877" s="52"/>
      <c r="Y877" s="52"/>
      <c r="Z877" s="52"/>
    </row>
    <row r="878" spans="1:26" ht="12.75" customHeight="1" x14ac:dyDescent="0.2">
      <c r="A878" s="52"/>
      <c r="B878" s="52"/>
      <c r="C878" s="52"/>
      <c r="D878" s="52"/>
      <c r="E878" s="52"/>
      <c r="F878" s="52"/>
      <c r="G878" s="52"/>
      <c r="H878" s="52"/>
      <c r="I878" s="52"/>
      <c r="J878" s="52"/>
      <c r="K878" s="52"/>
      <c r="L878" s="52"/>
      <c r="M878" s="52"/>
      <c r="N878" s="52"/>
      <c r="O878" s="52"/>
      <c r="P878" s="52"/>
      <c r="Q878" s="52"/>
      <c r="R878" s="52"/>
      <c r="S878" s="52"/>
      <c r="T878" s="52"/>
      <c r="U878" s="52"/>
      <c r="V878" s="52"/>
      <c r="W878" s="52"/>
      <c r="X878" s="52"/>
      <c r="Y878" s="52"/>
      <c r="Z878" s="52"/>
    </row>
    <row r="879" spans="1:26" ht="12.75" customHeight="1" x14ac:dyDescent="0.2">
      <c r="A879" s="52"/>
      <c r="B879" s="52"/>
      <c r="C879" s="52"/>
      <c r="D879" s="52"/>
      <c r="E879" s="52"/>
      <c r="F879" s="52"/>
      <c r="G879" s="52"/>
      <c r="H879" s="52"/>
      <c r="I879" s="52"/>
      <c r="J879" s="52"/>
      <c r="K879" s="52"/>
      <c r="L879" s="52"/>
      <c r="M879" s="52"/>
      <c r="N879" s="52"/>
      <c r="O879" s="52"/>
      <c r="P879" s="52"/>
      <c r="Q879" s="52"/>
      <c r="R879" s="52"/>
      <c r="S879" s="52"/>
      <c r="T879" s="52"/>
      <c r="U879" s="52"/>
      <c r="V879" s="52"/>
      <c r="W879" s="52"/>
      <c r="X879" s="52"/>
      <c r="Y879" s="52"/>
      <c r="Z879" s="52"/>
    </row>
    <row r="880" spans="1:26" ht="12.75" customHeight="1" x14ac:dyDescent="0.2">
      <c r="A880" s="52"/>
      <c r="B880" s="52"/>
      <c r="C880" s="52"/>
      <c r="D880" s="52"/>
      <c r="E880" s="52"/>
      <c r="F880" s="52"/>
      <c r="G880" s="52"/>
      <c r="H880" s="52"/>
      <c r="I880" s="52"/>
      <c r="J880" s="52"/>
      <c r="K880" s="52"/>
      <c r="L880" s="52"/>
      <c r="M880" s="52"/>
      <c r="N880" s="52"/>
      <c r="O880" s="52"/>
      <c r="P880" s="52"/>
      <c r="Q880" s="52"/>
      <c r="R880" s="52"/>
      <c r="S880" s="52"/>
      <c r="T880" s="52"/>
      <c r="U880" s="52"/>
      <c r="V880" s="52"/>
      <c r="W880" s="52"/>
      <c r="X880" s="52"/>
      <c r="Y880" s="52"/>
      <c r="Z880" s="52"/>
    </row>
    <row r="881" spans="1:26" ht="12.75" customHeight="1" x14ac:dyDescent="0.2">
      <c r="A881" s="52"/>
      <c r="B881" s="52"/>
      <c r="C881" s="52"/>
      <c r="D881" s="52"/>
      <c r="E881" s="52"/>
      <c r="F881" s="52"/>
      <c r="G881" s="52"/>
      <c r="H881" s="52"/>
      <c r="I881" s="52"/>
      <c r="J881" s="52"/>
      <c r="K881" s="52"/>
      <c r="L881" s="52"/>
      <c r="M881" s="52"/>
      <c r="N881" s="52"/>
      <c r="O881" s="52"/>
      <c r="P881" s="52"/>
      <c r="Q881" s="52"/>
      <c r="R881" s="52"/>
      <c r="S881" s="52"/>
      <c r="T881" s="52"/>
      <c r="U881" s="52"/>
      <c r="V881" s="52"/>
      <c r="W881" s="52"/>
      <c r="X881" s="52"/>
      <c r="Y881" s="52"/>
      <c r="Z881" s="52"/>
    </row>
    <row r="882" spans="1:26" ht="12.75" customHeight="1" x14ac:dyDescent="0.2">
      <c r="A882" s="52"/>
      <c r="B882" s="52"/>
      <c r="C882" s="52"/>
      <c r="D882" s="52"/>
      <c r="E882" s="52"/>
      <c r="F882" s="52"/>
      <c r="G882" s="52"/>
      <c r="H882" s="52"/>
      <c r="I882" s="52"/>
      <c r="J882" s="52"/>
      <c r="K882" s="52"/>
      <c r="L882" s="52"/>
      <c r="M882" s="52"/>
      <c r="N882" s="52"/>
      <c r="O882" s="52"/>
      <c r="P882" s="52"/>
      <c r="Q882" s="52"/>
      <c r="R882" s="52"/>
      <c r="S882" s="52"/>
      <c r="T882" s="52"/>
      <c r="U882" s="52"/>
      <c r="V882" s="52"/>
      <c r="W882" s="52"/>
      <c r="X882" s="52"/>
      <c r="Y882" s="52"/>
      <c r="Z882" s="52"/>
    </row>
    <row r="883" spans="1:26" ht="12.75" customHeight="1" x14ac:dyDescent="0.2">
      <c r="A883" s="52"/>
      <c r="B883" s="52"/>
      <c r="C883" s="52"/>
      <c r="D883" s="52"/>
      <c r="E883" s="52"/>
      <c r="F883" s="52"/>
      <c r="G883" s="52"/>
      <c r="H883" s="52"/>
      <c r="I883" s="52"/>
      <c r="J883" s="52"/>
      <c r="K883" s="52"/>
      <c r="L883" s="52"/>
      <c r="M883" s="52"/>
      <c r="N883" s="52"/>
      <c r="O883" s="52"/>
      <c r="P883" s="52"/>
      <c r="Q883" s="52"/>
      <c r="R883" s="52"/>
      <c r="S883" s="52"/>
      <c r="T883" s="52"/>
      <c r="U883" s="52"/>
      <c r="V883" s="52"/>
      <c r="W883" s="52"/>
      <c r="X883" s="52"/>
      <c r="Y883" s="52"/>
      <c r="Z883" s="52"/>
    </row>
    <row r="884" spans="1:26" ht="12.75" customHeight="1" x14ac:dyDescent="0.2">
      <c r="A884" s="52"/>
      <c r="B884" s="52"/>
      <c r="C884" s="52"/>
      <c r="D884" s="52"/>
      <c r="E884" s="52"/>
      <c r="F884" s="52"/>
      <c r="G884" s="52"/>
      <c r="H884" s="52"/>
      <c r="I884" s="52"/>
      <c r="J884" s="52"/>
      <c r="K884" s="52"/>
      <c r="L884" s="52"/>
      <c r="M884" s="52"/>
      <c r="N884" s="52"/>
      <c r="O884" s="52"/>
      <c r="P884" s="52"/>
      <c r="Q884" s="52"/>
      <c r="R884" s="52"/>
      <c r="S884" s="52"/>
      <c r="T884" s="52"/>
      <c r="U884" s="52"/>
      <c r="V884" s="52"/>
      <c r="W884" s="52"/>
      <c r="X884" s="52"/>
      <c r="Y884" s="52"/>
      <c r="Z884" s="52"/>
    </row>
    <row r="885" spans="1:26" ht="12.75" customHeight="1" x14ac:dyDescent="0.2">
      <c r="A885" s="52"/>
      <c r="B885" s="52"/>
      <c r="C885" s="52"/>
      <c r="D885" s="52"/>
      <c r="E885" s="52"/>
      <c r="F885" s="52"/>
      <c r="G885" s="52"/>
      <c r="H885" s="52"/>
      <c r="I885" s="52"/>
      <c r="J885" s="52"/>
      <c r="K885" s="52"/>
      <c r="L885" s="52"/>
      <c r="M885" s="52"/>
      <c r="N885" s="52"/>
      <c r="O885" s="52"/>
      <c r="P885" s="52"/>
      <c r="Q885" s="52"/>
      <c r="R885" s="52"/>
      <c r="S885" s="52"/>
      <c r="T885" s="52"/>
      <c r="U885" s="52"/>
      <c r="V885" s="52"/>
      <c r="W885" s="52"/>
      <c r="X885" s="52"/>
      <c r="Y885" s="52"/>
      <c r="Z885" s="52"/>
    </row>
    <row r="886" spans="1:26" ht="12.75" customHeight="1" x14ac:dyDescent="0.2">
      <c r="A886" s="52"/>
      <c r="B886" s="52"/>
      <c r="C886" s="52"/>
      <c r="D886" s="52"/>
      <c r="E886" s="52"/>
      <c r="F886" s="52"/>
      <c r="G886" s="52"/>
      <c r="H886" s="52"/>
      <c r="I886" s="52"/>
      <c r="J886" s="52"/>
      <c r="K886" s="52"/>
      <c r="L886" s="52"/>
      <c r="M886" s="52"/>
      <c r="N886" s="52"/>
      <c r="O886" s="52"/>
      <c r="P886" s="52"/>
      <c r="Q886" s="52"/>
      <c r="R886" s="52"/>
      <c r="S886" s="52"/>
      <c r="T886" s="52"/>
      <c r="U886" s="52"/>
      <c r="V886" s="52"/>
      <c r="W886" s="52"/>
      <c r="X886" s="52"/>
      <c r="Y886" s="52"/>
      <c r="Z886" s="52"/>
    </row>
    <row r="887" spans="1:26" ht="12.75" customHeight="1" x14ac:dyDescent="0.2">
      <c r="A887" s="52"/>
      <c r="B887" s="52"/>
      <c r="C887" s="52"/>
      <c r="D887" s="52"/>
      <c r="E887" s="52"/>
      <c r="F887" s="52"/>
      <c r="G887" s="52"/>
      <c r="H887" s="52"/>
      <c r="I887" s="52"/>
      <c r="J887" s="52"/>
      <c r="K887" s="52"/>
      <c r="L887" s="52"/>
      <c r="M887" s="52"/>
      <c r="N887" s="52"/>
      <c r="O887" s="52"/>
      <c r="P887" s="52"/>
      <c r="Q887" s="52"/>
      <c r="R887" s="52"/>
      <c r="S887" s="52"/>
      <c r="T887" s="52"/>
      <c r="U887" s="52"/>
      <c r="V887" s="52"/>
      <c r="W887" s="52"/>
      <c r="X887" s="52"/>
      <c r="Y887" s="52"/>
      <c r="Z887" s="52"/>
    </row>
    <row r="888" spans="1:26" ht="12.75" customHeight="1" x14ac:dyDescent="0.2">
      <c r="A888" s="52"/>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Z888" s="52"/>
    </row>
    <row r="889" spans="1:26" ht="12.75" customHeight="1" x14ac:dyDescent="0.2">
      <c r="A889" s="52"/>
      <c r="B889" s="52"/>
      <c r="C889" s="52"/>
      <c r="D889" s="52"/>
      <c r="E889" s="52"/>
      <c r="F889" s="52"/>
      <c r="G889" s="52"/>
      <c r="H889" s="52"/>
      <c r="I889" s="52"/>
      <c r="J889" s="52"/>
      <c r="K889" s="52"/>
      <c r="L889" s="52"/>
      <c r="M889" s="52"/>
      <c r="N889" s="52"/>
      <c r="O889" s="52"/>
      <c r="P889" s="52"/>
      <c r="Q889" s="52"/>
      <c r="R889" s="52"/>
      <c r="S889" s="52"/>
      <c r="T889" s="52"/>
      <c r="U889" s="52"/>
      <c r="V889" s="52"/>
      <c r="W889" s="52"/>
      <c r="X889" s="52"/>
      <c r="Y889" s="52"/>
      <c r="Z889" s="52"/>
    </row>
    <row r="890" spans="1:26" ht="12.75" customHeight="1" x14ac:dyDescent="0.2">
      <c r="A890" s="52"/>
      <c r="B890" s="52"/>
      <c r="C890" s="52"/>
      <c r="D890" s="52"/>
      <c r="E890" s="52"/>
      <c r="F890" s="52"/>
      <c r="G890" s="52"/>
      <c r="H890" s="52"/>
      <c r="I890" s="52"/>
      <c r="J890" s="52"/>
      <c r="K890" s="52"/>
      <c r="L890" s="52"/>
      <c r="M890" s="52"/>
      <c r="N890" s="52"/>
      <c r="O890" s="52"/>
      <c r="P890" s="52"/>
      <c r="Q890" s="52"/>
      <c r="R890" s="52"/>
      <c r="S890" s="52"/>
      <c r="T890" s="52"/>
      <c r="U890" s="52"/>
      <c r="V890" s="52"/>
      <c r="W890" s="52"/>
      <c r="X890" s="52"/>
      <c r="Y890" s="52"/>
      <c r="Z890" s="52"/>
    </row>
    <row r="891" spans="1:26" ht="12.75" customHeight="1" x14ac:dyDescent="0.2">
      <c r="A891" s="52"/>
      <c r="B891" s="52"/>
      <c r="C891" s="52"/>
      <c r="D891" s="52"/>
      <c r="E891" s="52"/>
      <c r="F891" s="52"/>
      <c r="G891" s="52"/>
      <c r="H891" s="52"/>
      <c r="I891" s="52"/>
      <c r="J891" s="52"/>
      <c r="K891" s="52"/>
      <c r="L891" s="52"/>
      <c r="M891" s="52"/>
      <c r="N891" s="52"/>
      <c r="O891" s="52"/>
      <c r="P891" s="52"/>
      <c r="Q891" s="52"/>
      <c r="R891" s="52"/>
      <c r="S891" s="52"/>
      <c r="T891" s="52"/>
      <c r="U891" s="52"/>
      <c r="V891" s="52"/>
      <c r="W891" s="52"/>
      <c r="X891" s="52"/>
      <c r="Y891" s="52"/>
      <c r="Z891" s="52"/>
    </row>
    <row r="892" spans="1:26" ht="12.75" customHeight="1" x14ac:dyDescent="0.2">
      <c r="A892" s="52"/>
      <c r="B892" s="52"/>
      <c r="C892" s="52"/>
      <c r="D892" s="52"/>
      <c r="E892" s="52"/>
      <c r="F892" s="52"/>
      <c r="G892" s="52"/>
      <c r="H892" s="52"/>
      <c r="I892" s="52"/>
      <c r="J892" s="52"/>
      <c r="K892" s="52"/>
      <c r="L892" s="52"/>
      <c r="M892" s="52"/>
      <c r="N892" s="52"/>
      <c r="O892" s="52"/>
      <c r="P892" s="52"/>
      <c r="Q892" s="52"/>
      <c r="R892" s="52"/>
      <c r="S892" s="52"/>
      <c r="T892" s="52"/>
      <c r="U892" s="52"/>
      <c r="V892" s="52"/>
      <c r="W892" s="52"/>
      <c r="X892" s="52"/>
      <c r="Y892" s="52"/>
      <c r="Z892" s="52"/>
    </row>
    <row r="893" spans="1:26" ht="12.75" customHeight="1" x14ac:dyDescent="0.2">
      <c r="A893" s="52"/>
      <c r="B893" s="52"/>
      <c r="C893" s="52"/>
      <c r="D893" s="52"/>
      <c r="E893" s="52"/>
      <c r="F893" s="52"/>
      <c r="G893" s="52"/>
      <c r="H893" s="52"/>
      <c r="I893" s="52"/>
      <c r="J893" s="52"/>
      <c r="K893" s="52"/>
      <c r="L893" s="52"/>
      <c r="M893" s="52"/>
      <c r="N893" s="52"/>
      <c r="O893" s="52"/>
      <c r="P893" s="52"/>
      <c r="Q893" s="52"/>
      <c r="R893" s="52"/>
      <c r="S893" s="52"/>
      <c r="T893" s="52"/>
      <c r="U893" s="52"/>
      <c r="V893" s="52"/>
      <c r="W893" s="52"/>
      <c r="X893" s="52"/>
      <c r="Y893" s="52"/>
      <c r="Z893" s="52"/>
    </row>
    <row r="894" spans="1:26" ht="12.75" customHeight="1" x14ac:dyDescent="0.2">
      <c r="A894" s="52"/>
      <c r="B894" s="52"/>
      <c r="C894" s="52"/>
      <c r="D894" s="52"/>
      <c r="E894" s="52"/>
      <c r="F894" s="52"/>
      <c r="G894" s="52"/>
      <c r="H894" s="52"/>
      <c r="I894" s="52"/>
      <c r="J894" s="52"/>
      <c r="K894" s="52"/>
      <c r="L894" s="52"/>
      <c r="M894" s="52"/>
      <c r="N894" s="52"/>
      <c r="O894" s="52"/>
      <c r="P894" s="52"/>
      <c r="Q894" s="52"/>
      <c r="R894" s="52"/>
      <c r="S894" s="52"/>
      <c r="T894" s="52"/>
      <c r="U894" s="52"/>
      <c r="V894" s="52"/>
      <c r="W894" s="52"/>
      <c r="X894" s="52"/>
      <c r="Y894" s="52"/>
      <c r="Z894" s="52"/>
    </row>
    <row r="895" spans="1:26" ht="12.75" customHeight="1" x14ac:dyDescent="0.2">
      <c r="A895" s="52"/>
      <c r="B895" s="52"/>
      <c r="C895" s="52"/>
      <c r="D895" s="52"/>
      <c r="E895" s="52"/>
      <c r="F895" s="52"/>
      <c r="G895" s="52"/>
      <c r="H895" s="52"/>
      <c r="I895" s="52"/>
      <c r="J895" s="52"/>
      <c r="K895" s="52"/>
      <c r="L895" s="52"/>
      <c r="M895" s="52"/>
      <c r="N895" s="52"/>
      <c r="O895" s="52"/>
      <c r="P895" s="52"/>
      <c r="Q895" s="52"/>
      <c r="R895" s="52"/>
      <c r="S895" s="52"/>
      <c r="T895" s="52"/>
      <c r="U895" s="52"/>
      <c r="V895" s="52"/>
      <c r="W895" s="52"/>
      <c r="X895" s="52"/>
      <c r="Y895" s="52"/>
      <c r="Z895" s="52"/>
    </row>
    <row r="896" spans="1:26" ht="12.75" customHeight="1" x14ac:dyDescent="0.2">
      <c r="A896" s="52"/>
      <c r="B896" s="52"/>
      <c r="C896" s="52"/>
      <c r="D896" s="52"/>
      <c r="E896" s="52"/>
      <c r="F896" s="52"/>
      <c r="G896" s="52"/>
      <c r="H896" s="52"/>
      <c r="I896" s="52"/>
      <c r="J896" s="52"/>
      <c r="K896" s="52"/>
      <c r="L896" s="52"/>
      <c r="M896" s="52"/>
      <c r="N896" s="52"/>
      <c r="O896" s="52"/>
      <c r="P896" s="52"/>
      <c r="Q896" s="52"/>
      <c r="R896" s="52"/>
      <c r="S896" s="52"/>
      <c r="T896" s="52"/>
      <c r="U896" s="52"/>
      <c r="V896" s="52"/>
      <c r="W896" s="52"/>
      <c r="X896" s="52"/>
      <c r="Y896" s="52"/>
      <c r="Z896" s="52"/>
    </row>
    <row r="897" spans="1:26" ht="12.75" customHeight="1" x14ac:dyDescent="0.2">
      <c r="A897" s="52"/>
      <c r="B897" s="52"/>
      <c r="C897" s="52"/>
      <c r="D897" s="52"/>
      <c r="E897" s="52"/>
      <c r="F897" s="52"/>
      <c r="G897" s="52"/>
      <c r="H897" s="52"/>
      <c r="I897" s="52"/>
      <c r="J897" s="52"/>
      <c r="K897" s="52"/>
      <c r="L897" s="52"/>
      <c r="M897" s="52"/>
      <c r="N897" s="52"/>
      <c r="O897" s="52"/>
      <c r="P897" s="52"/>
      <c r="Q897" s="52"/>
      <c r="R897" s="52"/>
      <c r="S897" s="52"/>
      <c r="T897" s="52"/>
      <c r="U897" s="52"/>
      <c r="V897" s="52"/>
      <c r="W897" s="52"/>
      <c r="X897" s="52"/>
      <c r="Y897" s="52"/>
      <c r="Z897" s="52"/>
    </row>
    <row r="898" spans="1:26" ht="12.75" customHeight="1" x14ac:dyDescent="0.2">
      <c r="A898" s="52"/>
      <c r="B898" s="52"/>
      <c r="C898" s="52"/>
      <c r="D898" s="52"/>
      <c r="E898" s="52"/>
      <c r="F898" s="52"/>
      <c r="G898" s="52"/>
      <c r="H898" s="52"/>
      <c r="I898" s="52"/>
      <c r="J898" s="52"/>
      <c r="K898" s="52"/>
      <c r="L898" s="52"/>
      <c r="M898" s="52"/>
      <c r="N898" s="52"/>
      <c r="O898" s="52"/>
      <c r="P898" s="52"/>
      <c r="Q898" s="52"/>
      <c r="R898" s="52"/>
      <c r="S898" s="52"/>
      <c r="T898" s="52"/>
      <c r="U898" s="52"/>
      <c r="V898" s="52"/>
      <c r="W898" s="52"/>
      <c r="X898" s="52"/>
      <c r="Y898" s="52"/>
      <c r="Z898" s="52"/>
    </row>
    <row r="899" spans="1:26" ht="12.75" customHeight="1" x14ac:dyDescent="0.2">
      <c r="A899" s="52"/>
      <c r="B899" s="52"/>
      <c r="C899" s="52"/>
      <c r="D899" s="52"/>
      <c r="E899" s="52"/>
      <c r="F899" s="52"/>
      <c r="G899" s="52"/>
      <c r="H899" s="52"/>
      <c r="I899" s="52"/>
      <c r="J899" s="52"/>
      <c r="K899" s="52"/>
      <c r="L899" s="52"/>
      <c r="M899" s="52"/>
      <c r="N899" s="52"/>
      <c r="O899" s="52"/>
      <c r="P899" s="52"/>
      <c r="Q899" s="52"/>
      <c r="R899" s="52"/>
      <c r="S899" s="52"/>
      <c r="T899" s="52"/>
      <c r="U899" s="52"/>
      <c r="V899" s="52"/>
      <c r="W899" s="52"/>
      <c r="X899" s="52"/>
      <c r="Y899" s="52"/>
      <c r="Z899" s="52"/>
    </row>
    <row r="900" spans="1:26" ht="12.75" customHeight="1" x14ac:dyDescent="0.2">
      <c r="A900" s="52"/>
      <c r="B900" s="52"/>
      <c r="C900" s="52"/>
      <c r="D900" s="52"/>
      <c r="E900" s="52"/>
      <c r="F900" s="52"/>
      <c r="G900" s="52"/>
      <c r="H900" s="52"/>
      <c r="I900" s="52"/>
      <c r="J900" s="52"/>
      <c r="K900" s="52"/>
      <c r="L900" s="52"/>
      <c r="M900" s="52"/>
      <c r="N900" s="52"/>
      <c r="O900" s="52"/>
      <c r="P900" s="52"/>
      <c r="Q900" s="52"/>
      <c r="R900" s="52"/>
      <c r="S900" s="52"/>
      <c r="T900" s="52"/>
      <c r="U900" s="52"/>
      <c r="V900" s="52"/>
      <c r="W900" s="52"/>
      <c r="X900" s="52"/>
      <c r="Y900" s="52"/>
      <c r="Z900" s="52"/>
    </row>
    <row r="901" spans="1:26" ht="12.75" customHeight="1" x14ac:dyDescent="0.2">
      <c r="A901" s="52"/>
      <c r="B901" s="52"/>
      <c r="C901" s="52"/>
      <c r="D901" s="52"/>
      <c r="E901" s="52"/>
      <c r="F901" s="52"/>
      <c r="G901" s="52"/>
      <c r="H901" s="52"/>
      <c r="I901" s="52"/>
      <c r="J901" s="52"/>
      <c r="K901" s="52"/>
      <c r="L901" s="52"/>
      <c r="M901" s="52"/>
      <c r="N901" s="52"/>
      <c r="O901" s="52"/>
      <c r="P901" s="52"/>
      <c r="Q901" s="52"/>
      <c r="R901" s="52"/>
      <c r="S901" s="52"/>
      <c r="T901" s="52"/>
      <c r="U901" s="52"/>
      <c r="V901" s="52"/>
      <c r="W901" s="52"/>
      <c r="X901" s="52"/>
      <c r="Y901" s="52"/>
      <c r="Z901" s="52"/>
    </row>
    <row r="902" spans="1:26" ht="12.75" customHeight="1" x14ac:dyDescent="0.2">
      <c r="A902" s="52"/>
      <c r="B902" s="52"/>
      <c r="C902" s="52"/>
      <c r="D902" s="52"/>
      <c r="E902" s="52"/>
      <c r="F902" s="52"/>
      <c r="G902" s="52"/>
      <c r="H902" s="52"/>
      <c r="I902" s="52"/>
      <c r="J902" s="52"/>
      <c r="K902" s="52"/>
      <c r="L902" s="52"/>
      <c r="M902" s="52"/>
      <c r="N902" s="52"/>
      <c r="O902" s="52"/>
      <c r="P902" s="52"/>
      <c r="Q902" s="52"/>
      <c r="R902" s="52"/>
      <c r="S902" s="52"/>
      <c r="T902" s="52"/>
      <c r="U902" s="52"/>
      <c r="V902" s="52"/>
      <c r="W902" s="52"/>
      <c r="X902" s="52"/>
      <c r="Y902" s="52"/>
      <c r="Z902" s="52"/>
    </row>
    <row r="903" spans="1:26" ht="12.75" customHeight="1" x14ac:dyDescent="0.2">
      <c r="A903" s="52"/>
      <c r="B903" s="52"/>
      <c r="C903" s="52"/>
      <c r="D903" s="52"/>
      <c r="E903" s="52"/>
      <c r="F903" s="52"/>
      <c r="G903" s="52"/>
      <c r="H903" s="52"/>
      <c r="I903" s="52"/>
      <c r="J903" s="52"/>
      <c r="K903" s="52"/>
      <c r="L903" s="52"/>
      <c r="M903" s="52"/>
      <c r="N903" s="52"/>
      <c r="O903" s="52"/>
      <c r="P903" s="52"/>
      <c r="Q903" s="52"/>
      <c r="R903" s="52"/>
      <c r="S903" s="52"/>
      <c r="T903" s="52"/>
      <c r="U903" s="52"/>
      <c r="V903" s="52"/>
      <c r="W903" s="52"/>
      <c r="X903" s="52"/>
      <c r="Y903" s="52"/>
      <c r="Z903" s="52"/>
    </row>
    <row r="904" spans="1:26" ht="12.75" customHeight="1" x14ac:dyDescent="0.2">
      <c r="A904" s="52"/>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Z904" s="52"/>
    </row>
    <row r="905" spans="1:26" ht="12.75" customHeight="1" x14ac:dyDescent="0.2">
      <c r="A905" s="52"/>
      <c r="B905" s="52"/>
      <c r="C905" s="52"/>
      <c r="D905" s="52"/>
      <c r="E905" s="52"/>
      <c r="F905" s="52"/>
      <c r="G905" s="52"/>
      <c r="H905" s="52"/>
      <c r="I905" s="52"/>
      <c r="J905" s="52"/>
      <c r="K905" s="52"/>
      <c r="L905" s="52"/>
      <c r="M905" s="52"/>
      <c r="N905" s="52"/>
      <c r="O905" s="52"/>
      <c r="P905" s="52"/>
      <c r="Q905" s="52"/>
      <c r="R905" s="52"/>
      <c r="S905" s="52"/>
      <c r="T905" s="52"/>
      <c r="U905" s="52"/>
      <c r="V905" s="52"/>
      <c r="W905" s="52"/>
      <c r="X905" s="52"/>
      <c r="Y905" s="52"/>
      <c r="Z905" s="52"/>
    </row>
    <row r="906" spans="1:26" ht="12.75" customHeight="1" x14ac:dyDescent="0.2">
      <c r="A906" s="52"/>
      <c r="B906" s="52"/>
      <c r="C906" s="52"/>
      <c r="D906" s="52"/>
      <c r="E906" s="52"/>
      <c r="F906" s="52"/>
      <c r="G906" s="52"/>
      <c r="H906" s="52"/>
      <c r="I906" s="52"/>
      <c r="J906" s="52"/>
      <c r="K906" s="52"/>
      <c r="L906" s="52"/>
      <c r="M906" s="52"/>
      <c r="N906" s="52"/>
      <c r="O906" s="52"/>
      <c r="P906" s="52"/>
      <c r="Q906" s="52"/>
      <c r="R906" s="52"/>
      <c r="S906" s="52"/>
      <c r="T906" s="52"/>
      <c r="U906" s="52"/>
      <c r="V906" s="52"/>
      <c r="W906" s="52"/>
      <c r="X906" s="52"/>
      <c r="Y906" s="52"/>
      <c r="Z906" s="52"/>
    </row>
    <row r="907" spans="1:26" ht="12.75" customHeight="1" x14ac:dyDescent="0.2">
      <c r="A907" s="52"/>
      <c r="B907" s="52"/>
      <c r="C907" s="52"/>
      <c r="D907" s="52"/>
      <c r="E907" s="52"/>
      <c r="F907" s="52"/>
      <c r="G907" s="52"/>
      <c r="H907" s="52"/>
      <c r="I907" s="52"/>
      <c r="J907" s="52"/>
      <c r="K907" s="52"/>
      <c r="L907" s="52"/>
      <c r="M907" s="52"/>
      <c r="N907" s="52"/>
      <c r="O907" s="52"/>
      <c r="P907" s="52"/>
      <c r="Q907" s="52"/>
      <c r="R907" s="52"/>
      <c r="S907" s="52"/>
      <c r="T907" s="52"/>
      <c r="U907" s="52"/>
      <c r="V907" s="52"/>
      <c r="W907" s="52"/>
      <c r="X907" s="52"/>
      <c r="Y907" s="52"/>
      <c r="Z907" s="52"/>
    </row>
    <row r="908" spans="1:26" ht="12.75" customHeight="1" x14ac:dyDescent="0.2">
      <c r="A908" s="52"/>
      <c r="B908" s="52"/>
      <c r="C908" s="52"/>
      <c r="D908" s="52"/>
      <c r="E908" s="52"/>
      <c r="F908" s="52"/>
      <c r="G908" s="52"/>
      <c r="H908" s="52"/>
      <c r="I908" s="52"/>
      <c r="J908" s="52"/>
      <c r="K908" s="52"/>
      <c r="L908" s="52"/>
      <c r="M908" s="52"/>
      <c r="N908" s="52"/>
      <c r="O908" s="52"/>
      <c r="P908" s="52"/>
      <c r="Q908" s="52"/>
      <c r="R908" s="52"/>
      <c r="S908" s="52"/>
      <c r="T908" s="52"/>
      <c r="U908" s="52"/>
      <c r="V908" s="52"/>
      <c r="W908" s="52"/>
      <c r="X908" s="52"/>
      <c r="Y908" s="52"/>
      <c r="Z908" s="52"/>
    </row>
    <row r="909" spans="1:26" ht="12.75" customHeight="1" x14ac:dyDescent="0.2">
      <c r="A909" s="52"/>
      <c r="B909" s="52"/>
      <c r="C909" s="52"/>
      <c r="D909" s="52"/>
      <c r="E909" s="52"/>
      <c r="F909" s="52"/>
      <c r="G909" s="52"/>
      <c r="H909" s="52"/>
      <c r="I909" s="52"/>
      <c r="J909" s="52"/>
      <c r="K909" s="52"/>
      <c r="L909" s="52"/>
      <c r="M909" s="52"/>
      <c r="N909" s="52"/>
      <c r="O909" s="52"/>
      <c r="P909" s="52"/>
      <c r="Q909" s="52"/>
      <c r="R909" s="52"/>
      <c r="S909" s="52"/>
      <c r="T909" s="52"/>
      <c r="U909" s="52"/>
      <c r="V909" s="52"/>
      <c r="W909" s="52"/>
      <c r="X909" s="52"/>
      <c r="Y909" s="52"/>
      <c r="Z909" s="52"/>
    </row>
    <row r="910" spans="1:26" ht="12.75" customHeight="1" x14ac:dyDescent="0.2">
      <c r="A910" s="52"/>
      <c r="B910" s="52"/>
      <c r="C910" s="52"/>
      <c r="D910" s="52"/>
      <c r="E910" s="52"/>
      <c r="F910" s="52"/>
      <c r="G910" s="52"/>
      <c r="H910" s="52"/>
      <c r="I910" s="52"/>
      <c r="J910" s="52"/>
      <c r="K910" s="52"/>
      <c r="L910" s="52"/>
      <c r="M910" s="52"/>
      <c r="N910" s="52"/>
      <c r="O910" s="52"/>
      <c r="P910" s="52"/>
      <c r="Q910" s="52"/>
      <c r="R910" s="52"/>
      <c r="S910" s="52"/>
      <c r="T910" s="52"/>
      <c r="U910" s="52"/>
      <c r="V910" s="52"/>
      <c r="W910" s="52"/>
      <c r="X910" s="52"/>
      <c r="Y910" s="52"/>
      <c r="Z910" s="52"/>
    </row>
    <row r="911" spans="1:26" ht="12.75" customHeight="1" x14ac:dyDescent="0.2">
      <c r="A911" s="52"/>
      <c r="B911" s="52"/>
      <c r="C911" s="52"/>
      <c r="D911" s="52"/>
      <c r="E911" s="52"/>
      <c r="F911" s="52"/>
      <c r="G911" s="52"/>
      <c r="H911" s="52"/>
      <c r="I911" s="52"/>
      <c r="J911" s="52"/>
      <c r="K911" s="52"/>
      <c r="L911" s="52"/>
      <c r="M911" s="52"/>
      <c r="N911" s="52"/>
      <c r="O911" s="52"/>
      <c r="P911" s="52"/>
      <c r="Q911" s="52"/>
      <c r="R911" s="52"/>
      <c r="S911" s="52"/>
      <c r="T911" s="52"/>
      <c r="U911" s="52"/>
      <c r="V911" s="52"/>
      <c r="W911" s="52"/>
      <c r="X911" s="52"/>
      <c r="Y911" s="52"/>
      <c r="Z911" s="52"/>
    </row>
    <row r="912" spans="1:26" ht="12.75" customHeight="1" x14ac:dyDescent="0.2">
      <c r="A912" s="52"/>
      <c r="B912" s="52"/>
      <c r="C912" s="52"/>
      <c r="D912" s="52"/>
      <c r="E912" s="52"/>
      <c r="F912" s="52"/>
      <c r="G912" s="52"/>
      <c r="H912" s="52"/>
      <c r="I912" s="52"/>
      <c r="J912" s="52"/>
      <c r="K912" s="52"/>
      <c r="L912" s="52"/>
      <c r="M912" s="52"/>
      <c r="N912" s="52"/>
      <c r="O912" s="52"/>
      <c r="P912" s="52"/>
      <c r="Q912" s="52"/>
      <c r="R912" s="52"/>
      <c r="S912" s="52"/>
      <c r="T912" s="52"/>
      <c r="U912" s="52"/>
      <c r="V912" s="52"/>
      <c r="W912" s="52"/>
      <c r="X912" s="52"/>
      <c r="Y912" s="52"/>
      <c r="Z912" s="52"/>
    </row>
    <row r="913" spans="1:26" ht="12.75" customHeight="1" x14ac:dyDescent="0.2">
      <c r="A913" s="52"/>
      <c r="B913" s="52"/>
      <c r="C913" s="52"/>
      <c r="D913" s="52"/>
      <c r="E913" s="52"/>
      <c r="F913" s="52"/>
      <c r="G913" s="52"/>
      <c r="H913" s="52"/>
      <c r="I913" s="52"/>
      <c r="J913" s="52"/>
      <c r="K913" s="52"/>
      <c r="L913" s="52"/>
      <c r="M913" s="52"/>
      <c r="N913" s="52"/>
      <c r="O913" s="52"/>
      <c r="P913" s="52"/>
      <c r="Q913" s="52"/>
      <c r="R913" s="52"/>
      <c r="S913" s="52"/>
      <c r="T913" s="52"/>
      <c r="U913" s="52"/>
      <c r="V913" s="52"/>
      <c r="W913" s="52"/>
      <c r="X913" s="52"/>
      <c r="Y913" s="52"/>
      <c r="Z913" s="52"/>
    </row>
    <row r="914" spans="1:26" ht="12.75" customHeight="1" x14ac:dyDescent="0.2">
      <c r="A914" s="52"/>
      <c r="B914" s="52"/>
      <c r="C914" s="52"/>
      <c r="D914" s="52"/>
      <c r="E914" s="52"/>
      <c r="F914" s="52"/>
      <c r="G914" s="52"/>
      <c r="H914" s="52"/>
      <c r="I914" s="52"/>
      <c r="J914" s="52"/>
      <c r="K914" s="52"/>
      <c r="L914" s="52"/>
      <c r="M914" s="52"/>
      <c r="N914" s="52"/>
      <c r="O914" s="52"/>
      <c r="P914" s="52"/>
      <c r="Q914" s="52"/>
      <c r="R914" s="52"/>
      <c r="S914" s="52"/>
      <c r="T914" s="52"/>
      <c r="U914" s="52"/>
      <c r="V914" s="52"/>
      <c r="W914" s="52"/>
      <c r="X914" s="52"/>
      <c r="Y914" s="52"/>
      <c r="Z914" s="52"/>
    </row>
    <row r="915" spans="1:26" ht="12.75" customHeight="1" x14ac:dyDescent="0.2">
      <c r="A915" s="52"/>
      <c r="B915" s="52"/>
      <c r="C915" s="52"/>
      <c r="D915" s="52"/>
      <c r="E915" s="52"/>
      <c r="F915" s="52"/>
      <c r="G915" s="52"/>
      <c r="H915" s="52"/>
      <c r="I915" s="52"/>
      <c r="J915" s="52"/>
      <c r="K915" s="52"/>
      <c r="L915" s="52"/>
      <c r="M915" s="52"/>
      <c r="N915" s="52"/>
      <c r="O915" s="52"/>
      <c r="P915" s="52"/>
      <c r="Q915" s="52"/>
      <c r="R915" s="52"/>
      <c r="S915" s="52"/>
      <c r="T915" s="52"/>
      <c r="U915" s="52"/>
      <c r="V915" s="52"/>
      <c r="W915" s="52"/>
      <c r="X915" s="52"/>
      <c r="Y915" s="52"/>
      <c r="Z915" s="52"/>
    </row>
    <row r="916" spans="1:26" ht="12.75" customHeight="1" x14ac:dyDescent="0.2">
      <c r="A916" s="52"/>
      <c r="B916" s="52"/>
      <c r="C916" s="52"/>
      <c r="D916" s="52"/>
      <c r="E916" s="52"/>
      <c r="F916" s="52"/>
      <c r="G916" s="52"/>
      <c r="H916" s="52"/>
      <c r="I916" s="52"/>
      <c r="J916" s="52"/>
      <c r="K916" s="52"/>
      <c r="L916" s="52"/>
      <c r="M916" s="52"/>
      <c r="N916" s="52"/>
      <c r="O916" s="52"/>
      <c r="P916" s="52"/>
      <c r="Q916" s="52"/>
      <c r="R916" s="52"/>
      <c r="S916" s="52"/>
      <c r="T916" s="52"/>
      <c r="U916" s="52"/>
      <c r="V916" s="52"/>
      <c r="W916" s="52"/>
      <c r="X916" s="52"/>
      <c r="Y916" s="52"/>
      <c r="Z916" s="52"/>
    </row>
    <row r="917" spans="1:26" ht="12.75" customHeight="1" x14ac:dyDescent="0.2">
      <c r="A917" s="52"/>
      <c r="B917" s="52"/>
      <c r="C917" s="52"/>
      <c r="D917" s="52"/>
      <c r="E917" s="52"/>
      <c r="F917" s="52"/>
      <c r="G917" s="52"/>
      <c r="H917" s="52"/>
      <c r="I917" s="52"/>
      <c r="J917" s="52"/>
      <c r="K917" s="52"/>
      <c r="L917" s="52"/>
      <c r="M917" s="52"/>
      <c r="N917" s="52"/>
      <c r="O917" s="52"/>
      <c r="P917" s="52"/>
      <c r="Q917" s="52"/>
      <c r="R917" s="52"/>
      <c r="S917" s="52"/>
      <c r="T917" s="52"/>
      <c r="U917" s="52"/>
      <c r="V917" s="52"/>
      <c r="W917" s="52"/>
      <c r="X917" s="52"/>
      <c r="Y917" s="52"/>
      <c r="Z917" s="52"/>
    </row>
    <row r="918" spans="1:26" ht="12.75" customHeight="1" x14ac:dyDescent="0.2">
      <c r="A918" s="52"/>
      <c r="B918" s="52"/>
      <c r="C918" s="52"/>
      <c r="D918" s="52"/>
      <c r="E918" s="52"/>
      <c r="F918" s="52"/>
      <c r="G918" s="52"/>
      <c r="H918" s="52"/>
      <c r="I918" s="52"/>
      <c r="J918" s="52"/>
      <c r="K918" s="52"/>
      <c r="L918" s="52"/>
      <c r="M918" s="52"/>
      <c r="N918" s="52"/>
      <c r="O918" s="52"/>
      <c r="P918" s="52"/>
      <c r="Q918" s="52"/>
      <c r="R918" s="52"/>
      <c r="S918" s="52"/>
      <c r="T918" s="52"/>
      <c r="U918" s="52"/>
      <c r="V918" s="52"/>
      <c r="W918" s="52"/>
      <c r="X918" s="52"/>
      <c r="Y918" s="52"/>
      <c r="Z918" s="52"/>
    </row>
    <row r="919" spans="1:26" ht="12.75" customHeight="1" x14ac:dyDescent="0.2">
      <c r="A919" s="52"/>
      <c r="B919" s="52"/>
      <c r="C919" s="52"/>
      <c r="D919" s="52"/>
      <c r="E919" s="52"/>
      <c r="F919" s="52"/>
      <c r="G919" s="52"/>
      <c r="H919" s="52"/>
      <c r="I919" s="52"/>
      <c r="J919" s="52"/>
      <c r="K919" s="52"/>
      <c r="L919" s="52"/>
      <c r="M919" s="52"/>
      <c r="N919" s="52"/>
      <c r="O919" s="52"/>
      <c r="P919" s="52"/>
      <c r="Q919" s="52"/>
      <c r="R919" s="52"/>
      <c r="S919" s="52"/>
      <c r="T919" s="52"/>
      <c r="U919" s="52"/>
      <c r="V919" s="52"/>
      <c r="W919" s="52"/>
      <c r="X919" s="52"/>
      <c r="Y919" s="52"/>
      <c r="Z919" s="52"/>
    </row>
    <row r="920" spans="1:26" ht="12.75" customHeight="1" x14ac:dyDescent="0.2">
      <c r="A920" s="52"/>
      <c r="B920" s="52"/>
      <c r="C920" s="52"/>
      <c r="D920" s="52"/>
      <c r="E920" s="52"/>
      <c r="F920" s="52"/>
      <c r="G920" s="52"/>
      <c r="H920" s="52"/>
      <c r="I920" s="52"/>
      <c r="J920" s="52"/>
      <c r="K920" s="52"/>
      <c r="L920" s="52"/>
      <c r="M920" s="52"/>
      <c r="N920" s="52"/>
      <c r="O920" s="52"/>
      <c r="P920" s="52"/>
      <c r="Q920" s="52"/>
      <c r="R920" s="52"/>
      <c r="S920" s="52"/>
      <c r="T920" s="52"/>
      <c r="U920" s="52"/>
      <c r="V920" s="52"/>
      <c r="W920" s="52"/>
      <c r="X920" s="52"/>
      <c r="Y920" s="52"/>
      <c r="Z920" s="52"/>
    </row>
    <row r="921" spans="1:26" ht="12.75" customHeight="1" x14ac:dyDescent="0.2">
      <c r="A921" s="52"/>
      <c r="B921" s="52"/>
      <c r="C921" s="52"/>
      <c r="D921" s="52"/>
      <c r="E921" s="52"/>
      <c r="F921" s="52"/>
      <c r="G921" s="52"/>
      <c r="H921" s="52"/>
      <c r="I921" s="52"/>
      <c r="J921" s="52"/>
      <c r="K921" s="52"/>
      <c r="L921" s="52"/>
      <c r="M921" s="52"/>
      <c r="N921" s="52"/>
      <c r="O921" s="52"/>
      <c r="P921" s="52"/>
      <c r="Q921" s="52"/>
      <c r="R921" s="52"/>
      <c r="S921" s="52"/>
      <c r="T921" s="52"/>
      <c r="U921" s="52"/>
      <c r="V921" s="52"/>
      <c r="W921" s="52"/>
      <c r="X921" s="52"/>
      <c r="Y921" s="52"/>
      <c r="Z921" s="52"/>
    </row>
    <row r="922" spans="1:26" ht="12.75" customHeight="1" x14ac:dyDescent="0.2">
      <c r="A922" s="52"/>
      <c r="B922" s="52"/>
      <c r="C922" s="52"/>
      <c r="D922" s="52"/>
      <c r="E922" s="52"/>
      <c r="F922" s="52"/>
      <c r="G922" s="52"/>
      <c r="H922" s="52"/>
      <c r="I922" s="52"/>
      <c r="J922" s="52"/>
      <c r="K922" s="52"/>
      <c r="L922" s="52"/>
      <c r="M922" s="52"/>
      <c r="N922" s="52"/>
      <c r="O922" s="52"/>
      <c r="P922" s="52"/>
      <c r="Q922" s="52"/>
      <c r="R922" s="52"/>
      <c r="S922" s="52"/>
      <c r="T922" s="52"/>
      <c r="U922" s="52"/>
      <c r="V922" s="52"/>
      <c r="W922" s="52"/>
      <c r="X922" s="52"/>
      <c r="Y922" s="52"/>
      <c r="Z922" s="52"/>
    </row>
    <row r="923" spans="1:26" ht="12.75" customHeight="1" x14ac:dyDescent="0.2">
      <c r="A923" s="52"/>
      <c r="B923" s="52"/>
      <c r="C923" s="52"/>
      <c r="D923" s="52"/>
      <c r="E923" s="52"/>
      <c r="F923" s="52"/>
      <c r="G923" s="52"/>
      <c r="H923" s="52"/>
      <c r="I923" s="52"/>
      <c r="J923" s="52"/>
      <c r="K923" s="52"/>
      <c r="L923" s="52"/>
      <c r="M923" s="52"/>
      <c r="N923" s="52"/>
      <c r="O923" s="52"/>
      <c r="P923" s="52"/>
      <c r="Q923" s="52"/>
      <c r="R923" s="52"/>
      <c r="S923" s="52"/>
      <c r="T923" s="52"/>
      <c r="U923" s="52"/>
      <c r="V923" s="52"/>
      <c r="W923" s="52"/>
      <c r="X923" s="52"/>
      <c r="Y923" s="52"/>
      <c r="Z923" s="52"/>
    </row>
    <row r="924" spans="1:26" ht="12.75" customHeight="1" x14ac:dyDescent="0.2">
      <c r="A924" s="52"/>
      <c r="B924" s="52"/>
      <c r="C924" s="52"/>
      <c r="D924" s="52"/>
      <c r="E924" s="52"/>
      <c r="F924" s="52"/>
      <c r="G924" s="52"/>
      <c r="H924" s="52"/>
      <c r="I924" s="52"/>
      <c r="J924" s="52"/>
      <c r="K924" s="52"/>
      <c r="L924" s="52"/>
      <c r="M924" s="52"/>
      <c r="N924" s="52"/>
      <c r="O924" s="52"/>
      <c r="P924" s="52"/>
      <c r="Q924" s="52"/>
      <c r="R924" s="52"/>
      <c r="S924" s="52"/>
      <c r="T924" s="52"/>
      <c r="U924" s="52"/>
      <c r="V924" s="52"/>
      <c r="W924" s="52"/>
      <c r="X924" s="52"/>
      <c r="Y924" s="52"/>
      <c r="Z924" s="52"/>
    </row>
    <row r="925" spans="1:26" ht="12.75" customHeight="1" x14ac:dyDescent="0.2">
      <c r="A925" s="52"/>
      <c r="B925" s="52"/>
      <c r="C925" s="52"/>
      <c r="D925" s="52"/>
      <c r="E925" s="52"/>
      <c r="F925" s="52"/>
      <c r="G925" s="52"/>
      <c r="H925" s="52"/>
      <c r="I925" s="52"/>
      <c r="J925" s="52"/>
      <c r="K925" s="52"/>
      <c r="L925" s="52"/>
      <c r="M925" s="52"/>
      <c r="N925" s="52"/>
      <c r="O925" s="52"/>
      <c r="P925" s="52"/>
      <c r="Q925" s="52"/>
      <c r="R925" s="52"/>
      <c r="S925" s="52"/>
      <c r="T925" s="52"/>
      <c r="U925" s="52"/>
      <c r="V925" s="52"/>
      <c r="W925" s="52"/>
      <c r="X925" s="52"/>
      <c r="Y925" s="52"/>
      <c r="Z925" s="52"/>
    </row>
    <row r="926" spans="1:26" ht="12.75" customHeight="1" x14ac:dyDescent="0.2">
      <c r="A926" s="52"/>
      <c r="B926" s="52"/>
      <c r="C926" s="52"/>
      <c r="D926" s="52"/>
      <c r="E926" s="52"/>
      <c r="F926" s="52"/>
      <c r="G926" s="52"/>
      <c r="H926" s="52"/>
      <c r="I926" s="52"/>
      <c r="J926" s="52"/>
      <c r="K926" s="52"/>
      <c r="L926" s="52"/>
      <c r="M926" s="52"/>
      <c r="N926" s="52"/>
      <c r="O926" s="52"/>
      <c r="P926" s="52"/>
      <c r="Q926" s="52"/>
      <c r="R926" s="52"/>
      <c r="S926" s="52"/>
      <c r="T926" s="52"/>
      <c r="U926" s="52"/>
      <c r="V926" s="52"/>
      <c r="W926" s="52"/>
      <c r="X926" s="52"/>
      <c r="Y926" s="52"/>
      <c r="Z926" s="52"/>
    </row>
    <row r="927" spans="1:26" ht="12.75" customHeight="1" x14ac:dyDescent="0.2">
      <c r="A927" s="52"/>
      <c r="B927" s="52"/>
      <c r="C927" s="52"/>
      <c r="D927" s="52"/>
      <c r="E927" s="52"/>
      <c r="F927" s="52"/>
      <c r="G927" s="52"/>
      <c r="H927" s="52"/>
      <c r="I927" s="52"/>
      <c r="J927" s="52"/>
      <c r="K927" s="52"/>
      <c r="L927" s="52"/>
      <c r="M927" s="52"/>
      <c r="N927" s="52"/>
      <c r="O927" s="52"/>
      <c r="P927" s="52"/>
      <c r="Q927" s="52"/>
      <c r="R927" s="52"/>
      <c r="S927" s="52"/>
      <c r="T927" s="52"/>
      <c r="U927" s="52"/>
      <c r="V927" s="52"/>
      <c r="W927" s="52"/>
      <c r="X927" s="52"/>
      <c r="Y927" s="52"/>
      <c r="Z927" s="52"/>
    </row>
    <row r="928" spans="1:26" ht="12.75" customHeight="1" x14ac:dyDescent="0.2">
      <c r="A928" s="52"/>
      <c r="B928" s="52"/>
      <c r="C928" s="52"/>
      <c r="D928" s="52"/>
      <c r="E928" s="52"/>
      <c r="F928" s="52"/>
      <c r="G928" s="52"/>
      <c r="H928" s="52"/>
      <c r="I928" s="52"/>
      <c r="J928" s="52"/>
      <c r="K928" s="52"/>
      <c r="L928" s="52"/>
      <c r="M928" s="52"/>
      <c r="N928" s="52"/>
      <c r="O928" s="52"/>
      <c r="P928" s="52"/>
      <c r="Q928" s="52"/>
      <c r="R928" s="52"/>
      <c r="S928" s="52"/>
      <c r="T928" s="52"/>
      <c r="U928" s="52"/>
      <c r="V928" s="52"/>
      <c r="W928" s="52"/>
      <c r="X928" s="52"/>
      <c r="Y928" s="52"/>
      <c r="Z928" s="52"/>
    </row>
    <row r="929" spans="1:26" ht="12.75" customHeight="1" x14ac:dyDescent="0.2">
      <c r="A929" s="52"/>
      <c r="B929" s="52"/>
      <c r="C929" s="52"/>
      <c r="D929" s="52"/>
      <c r="E929" s="52"/>
      <c r="F929" s="52"/>
      <c r="G929" s="52"/>
      <c r="H929" s="52"/>
      <c r="I929" s="52"/>
      <c r="J929" s="52"/>
      <c r="K929" s="52"/>
      <c r="L929" s="52"/>
      <c r="M929" s="52"/>
      <c r="N929" s="52"/>
      <c r="O929" s="52"/>
      <c r="P929" s="52"/>
      <c r="Q929" s="52"/>
      <c r="R929" s="52"/>
      <c r="S929" s="52"/>
      <c r="T929" s="52"/>
      <c r="U929" s="52"/>
      <c r="V929" s="52"/>
      <c r="W929" s="52"/>
      <c r="X929" s="52"/>
      <c r="Y929" s="52"/>
      <c r="Z929" s="52"/>
    </row>
    <row r="930" spans="1:26" ht="12.75" customHeight="1" x14ac:dyDescent="0.2">
      <c r="A930" s="52"/>
      <c r="B930" s="52"/>
      <c r="C930" s="52"/>
      <c r="D930" s="52"/>
      <c r="E930" s="52"/>
      <c r="F930" s="52"/>
      <c r="G930" s="52"/>
      <c r="H930" s="52"/>
      <c r="I930" s="52"/>
      <c r="J930" s="52"/>
      <c r="K930" s="52"/>
      <c r="L930" s="52"/>
      <c r="M930" s="52"/>
      <c r="N930" s="52"/>
      <c r="O930" s="52"/>
      <c r="P930" s="52"/>
      <c r="Q930" s="52"/>
      <c r="R930" s="52"/>
      <c r="S930" s="52"/>
      <c r="T930" s="52"/>
      <c r="U930" s="52"/>
      <c r="V930" s="52"/>
      <c r="W930" s="52"/>
      <c r="X930" s="52"/>
      <c r="Y930" s="52"/>
      <c r="Z930" s="52"/>
    </row>
    <row r="931" spans="1:26" ht="12.75" customHeight="1" x14ac:dyDescent="0.2">
      <c r="A931" s="52"/>
      <c r="B931" s="52"/>
      <c r="C931" s="52"/>
      <c r="D931" s="52"/>
      <c r="E931" s="52"/>
      <c r="F931" s="52"/>
      <c r="G931" s="52"/>
      <c r="H931" s="52"/>
      <c r="I931" s="52"/>
      <c r="J931" s="52"/>
      <c r="K931" s="52"/>
      <c r="L931" s="52"/>
      <c r="M931" s="52"/>
      <c r="N931" s="52"/>
      <c r="O931" s="52"/>
      <c r="P931" s="52"/>
      <c r="Q931" s="52"/>
      <c r="R931" s="52"/>
      <c r="S931" s="52"/>
      <c r="T931" s="52"/>
      <c r="U931" s="52"/>
      <c r="V931" s="52"/>
      <c r="W931" s="52"/>
      <c r="X931" s="52"/>
      <c r="Y931" s="52"/>
      <c r="Z931" s="52"/>
    </row>
    <row r="932" spans="1:26" ht="12.75" customHeight="1" x14ac:dyDescent="0.2">
      <c r="A932" s="52"/>
      <c r="B932" s="52"/>
      <c r="C932" s="52"/>
      <c r="D932" s="52"/>
      <c r="E932" s="52"/>
      <c r="F932" s="52"/>
      <c r="G932" s="52"/>
      <c r="H932" s="52"/>
      <c r="I932" s="52"/>
      <c r="J932" s="52"/>
      <c r="K932" s="52"/>
      <c r="L932" s="52"/>
      <c r="M932" s="52"/>
      <c r="N932" s="52"/>
      <c r="O932" s="52"/>
      <c r="P932" s="52"/>
      <c r="Q932" s="52"/>
      <c r="R932" s="52"/>
      <c r="S932" s="52"/>
      <c r="T932" s="52"/>
      <c r="U932" s="52"/>
      <c r="V932" s="52"/>
      <c r="W932" s="52"/>
      <c r="X932" s="52"/>
      <c r="Y932" s="52"/>
      <c r="Z932" s="52"/>
    </row>
    <row r="933" spans="1:26" ht="12.75" customHeight="1" x14ac:dyDescent="0.2">
      <c r="A933" s="52"/>
      <c r="B933" s="52"/>
      <c r="C933" s="52"/>
      <c r="D933" s="52"/>
      <c r="E933" s="52"/>
      <c r="F933" s="52"/>
      <c r="G933" s="52"/>
      <c r="H933" s="52"/>
      <c r="I933" s="52"/>
      <c r="J933" s="52"/>
      <c r="K933" s="52"/>
      <c r="L933" s="52"/>
      <c r="M933" s="52"/>
      <c r="N933" s="52"/>
      <c r="O933" s="52"/>
      <c r="P933" s="52"/>
      <c r="Q933" s="52"/>
      <c r="R933" s="52"/>
      <c r="S933" s="52"/>
      <c r="T933" s="52"/>
      <c r="U933" s="52"/>
      <c r="V933" s="52"/>
      <c r="W933" s="52"/>
      <c r="X933" s="52"/>
      <c r="Y933" s="52"/>
      <c r="Z933" s="52"/>
    </row>
    <row r="934" spans="1:26" ht="12.75" customHeight="1" x14ac:dyDescent="0.2">
      <c r="A934" s="52"/>
      <c r="B934" s="52"/>
      <c r="C934" s="52"/>
      <c r="D934" s="52"/>
      <c r="E934" s="52"/>
      <c r="F934" s="52"/>
      <c r="G934" s="52"/>
      <c r="H934" s="52"/>
      <c r="I934" s="52"/>
      <c r="J934" s="52"/>
      <c r="K934" s="52"/>
      <c r="L934" s="52"/>
      <c r="M934" s="52"/>
      <c r="N934" s="52"/>
      <c r="O934" s="52"/>
      <c r="P934" s="52"/>
      <c r="Q934" s="52"/>
      <c r="R934" s="52"/>
      <c r="S934" s="52"/>
      <c r="T934" s="52"/>
      <c r="U934" s="52"/>
      <c r="V934" s="52"/>
      <c r="W934" s="52"/>
      <c r="X934" s="52"/>
      <c r="Y934" s="52"/>
      <c r="Z934" s="52"/>
    </row>
    <row r="935" spans="1:26" ht="12.75" customHeight="1" x14ac:dyDescent="0.2">
      <c r="A935" s="52"/>
      <c r="B935" s="52"/>
      <c r="C935" s="52"/>
      <c r="D935" s="52"/>
      <c r="E935" s="52"/>
      <c r="F935" s="52"/>
      <c r="G935" s="52"/>
      <c r="H935" s="52"/>
      <c r="I935" s="52"/>
      <c r="J935" s="52"/>
      <c r="K935" s="52"/>
      <c r="L935" s="52"/>
      <c r="M935" s="52"/>
      <c r="N935" s="52"/>
      <c r="O935" s="52"/>
      <c r="P935" s="52"/>
      <c r="Q935" s="52"/>
      <c r="R935" s="52"/>
      <c r="S935" s="52"/>
      <c r="T935" s="52"/>
      <c r="U935" s="52"/>
      <c r="V935" s="52"/>
      <c r="W935" s="52"/>
      <c r="X935" s="52"/>
      <c r="Y935" s="52"/>
      <c r="Z935" s="52"/>
    </row>
    <row r="936" spans="1:26" ht="12.75" customHeight="1" x14ac:dyDescent="0.2">
      <c r="A936" s="52"/>
      <c r="B936" s="52"/>
      <c r="C936" s="52"/>
      <c r="D936" s="52"/>
      <c r="E936" s="52"/>
      <c r="F936" s="52"/>
      <c r="G936" s="52"/>
      <c r="H936" s="52"/>
      <c r="I936" s="52"/>
      <c r="J936" s="52"/>
      <c r="K936" s="52"/>
      <c r="L936" s="52"/>
      <c r="M936" s="52"/>
      <c r="N936" s="52"/>
      <c r="O936" s="52"/>
      <c r="P936" s="52"/>
      <c r="Q936" s="52"/>
      <c r="R936" s="52"/>
      <c r="S936" s="52"/>
      <c r="T936" s="52"/>
      <c r="U936" s="52"/>
      <c r="V936" s="52"/>
      <c r="W936" s="52"/>
      <c r="X936" s="52"/>
      <c r="Y936" s="52"/>
      <c r="Z936" s="52"/>
    </row>
    <row r="937" spans="1:26" ht="12.75" customHeight="1" x14ac:dyDescent="0.2">
      <c r="A937" s="52"/>
      <c r="B937" s="52"/>
      <c r="C937" s="52"/>
      <c r="D937" s="52"/>
      <c r="E937" s="52"/>
      <c r="F937" s="52"/>
      <c r="G937" s="52"/>
      <c r="H937" s="52"/>
      <c r="I937" s="52"/>
      <c r="J937" s="52"/>
      <c r="K937" s="52"/>
      <c r="L937" s="52"/>
      <c r="M937" s="52"/>
      <c r="N937" s="52"/>
      <c r="O937" s="52"/>
      <c r="P937" s="52"/>
      <c r="Q937" s="52"/>
      <c r="R937" s="52"/>
      <c r="S937" s="52"/>
      <c r="T937" s="52"/>
      <c r="U937" s="52"/>
      <c r="V937" s="52"/>
      <c r="W937" s="52"/>
      <c r="X937" s="52"/>
      <c r="Y937" s="52"/>
      <c r="Z937" s="52"/>
    </row>
    <row r="938" spans="1:26" ht="12.75" customHeight="1" x14ac:dyDescent="0.2">
      <c r="A938" s="52"/>
      <c r="B938" s="52"/>
      <c r="C938" s="52"/>
      <c r="D938" s="52"/>
      <c r="E938" s="52"/>
      <c r="F938" s="52"/>
      <c r="G938" s="52"/>
      <c r="H938" s="52"/>
      <c r="I938" s="52"/>
      <c r="J938" s="52"/>
      <c r="K938" s="52"/>
      <c r="L938" s="52"/>
      <c r="M938" s="52"/>
      <c r="N938" s="52"/>
      <c r="O938" s="52"/>
      <c r="P938" s="52"/>
      <c r="Q938" s="52"/>
      <c r="R938" s="52"/>
      <c r="S938" s="52"/>
      <c r="T938" s="52"/>
      <c r="U938" s="52"/>
      <c r="V938" s="52"/>
      <c r="W938" s="52"/>
      <c r="X938" s="52"/>
      <c r="Y938" s="52"/>
      <c r="Z938" s="52"/>
    </row>
    <row r="939" spans="1:26" ht="12.75" customHeight="1" x14ac:dyDescent="0.2">
      <c r="A939" s="52"/>
      <c r="B939" s="52"/>
      <c r="C939" s="52"/>
      <c r="D939" s="52"/>
      <c r="E939" s="52"/>
      <c r="F939" s="52"/>
      <c r="G939" s="52"/>
      <c r="H939" s="52"/>
      <c r="I939" s="52"/>
      <c r="J939" s="52"/>
      <c r="K939" s="52"/>
      <c r="L939" s="52"/>
      <c r="M939" s="52"/>
      <c r="N939" s="52"/>
      <c r="O939" s="52"/>
      <c r="P939" s="52"/>
      <c r="Q939" s="52"/>
      <c r="R939" s="52"/>
      <c r="S939" s="52"/>
      <c r="T939" s="52"/>
      <c r="U939" s="52"/>
      <c r="V939" s="52"/>
      <c r="W939" s="52"/>
      <c r="X939" s="52"/>
      <c r="Y939" s="52"/>
      <c r="Z939" s="52"/>
    </row>
    <row r="940" spans="1:26" ht="12.75" customHeight="1" x14ac:dyDescent="0.2">
      <c r="A940" s="52"/>
      <c r="B940" s="52"/>
      <c r="C940" s="52"/>
      <c r="D940" s="52"/>
      <c r="E940" s="52"/>
      <c r="F940" s="52"/>
      <c r="G940" s="52"/>
      <c r="H940" s="52"/>
      <c r="I940" s="52"/>
      <c r="J940" s="52"/>
      <c r="K940" s="52"/>
      <c r="L940" s="52"/>
      <c r="M940" s="52"/>
      <c r="N940" s="52"/>
      <c r="O940" s="52"/>
      <c r="P940" s="52"/>
      <c r="Q940" s="52"/>
      <c r="R940" s="52"/>
      <c r="S940" s="52"/>
      <c r="T940" s="52"/>
      <c r="U940" s="52"/>
      <c r="V940" s="52"/>
      <c r="W940" s="52"/>
      <c r="X940" s="52"/>
      <c r="Y940" s="52"/>
      <c r="Z940" s="52"/>
    </row>
    <row r="941" spans="1:26" ht="12.75" customHeight="1" x14ac:dyDescent="0.2">
      <c r="A941" s="52"/>
      <c r="B941" s="52"/>
      <c r="C941" s="52"/>
      <c r="D941" s="52"/>
      <c r="E941" s="52"/>
      <c r="F941" s="52"/>
      <c r="G941" s="52"/>
      <c r="H941" s="52"/>
      <c r="I941" s="52"/>
      <c r="J941" s="52"/>
      <c r="K941" s="52"/>
      <c r="L941" s="52"/>
      <c r="M941" s="52"/>
      <c r="N941" s="52"/>
      <c r="O941" s="52"/>
      <c r="P941" s="52"/>
      <c r="Q941" s="52"/>
      <c r="R941" s="52"/>
      <c r="S941" s="52"/>
      <c r="T941" s="52"/>
      <c r="U941" s="52"/>
      <c r="V941" s="52"/>
      <c r="W941" s="52"/>
      <c r="X941" s="52"/>
      <c r="Y941" s="52"/>
      <c r="Z941" s="52"/>
    </row>
    <row r="942" spans="1:26" ht="12.75" customHeight="1" x14ac:dyDescent="0.2">
      <c r="A942" s="52"/>
      <c r="B942" s="52"/>
      <c r="C942" s="52"/>
      <c r="D942" s="52"/>
      <c r="E942" s="52"/>
      <c r="F942" s="52"/>
      <c r="G942" s="52"/>
      <c r="H942" s="52"/>
      <c r="I942" s="52"/>
      <c r="J942" s="52"/>
      <c r="K942" s="52"/>
      <c r="L942" s="52"/>
      <c r="M942" s="52"/>
      <c r="N942" s="52"/>
      <c r="O942" s="52"/>
      <c r="P942" s="52"/>
      <c r="Q942" s="52"/>
      <c r="R942" s="52"/>
      <c r="S942" s="52"/>
      <c r="T942" s="52"/>
      <c r="U942" s="52"/>
      <c r="V942" s="52"/>
      <c r="W942" s="52"/>
      <c r="X942" s="52"/>
      <c r="Y942" s="52"/>
      <c r="Z942" s="52"/>
    </row>
    <row r="943" spans="1:26" ht="12.75" customHeight="1" x14ac:dyDescent="0.2">
      <c r="A943" s="52"/>
      <c r="B943" s="52"/>
      <c r="C943" s="52"/>
      <c r="D943" s="52"/>
      <c r="E943" s="52"/>
      <c r="F943" s="52"/>
      <c r="G943" s="52"/>
      <c r="H943" s="52"/>
      <c r="I943" s="52"/>
      <c r="J943" s="52"/>
      <c r="K943" s="52"/>
      <c r="L943" s="52"/>
      <c r="M943" s="52"/>
      <c r="N943" s="52"/>
      <c r="O943" s="52"/>
      <c r="P943" s="52"/>
      <c r="Q943" s="52"/>
      <c r="R943" s="52"/>
      <c r="S943" s="52"/>
      <c r="T943" s="52"/>
      <c r="U943" s="52"/>
      <c r="V943" s="52"/>
      <c r="W943" s="52"/>
      <c r="X943" s="52"/>
      <c r="Y943" s="52"/>
      <c r="Z943" s="52"/>
    </row>
    <row r="944" spans="1:26" ht="12.75" customHeight="1" x14ac:dyDescent="0.2">
      <c r="A944" s="52"/>
      <c r="B944" s="52"/>
      <c r="C944" s="52"/>
      <c r="D944" s="52"/>
      <c r="E944" s="52"/>
      <c r="F944" s="52"/>
      <c r="G944" s="52"/>
      <c r="H944" s="52"/>
      <c r="I944" s="52"/>
      <c r="J944" s="52"/>
      <c r="K944" s="52"/>
      <c r="L944" s="52"/>
      <c r="M944" s="52"/>
      <c r="N944" s="52"/>
      <c r="O944" s="52"/>
      <c r="P944" s="52"/>
      <c r="Q944" s="52"/>
      <c r="R944" s="52"/>
      <c r="S944" s="52"/>
      <c r="T944" s="52"/>
      <c r="U944" s="52"/>
      <c r="V944" s="52"/>
      <c r="W944" s="52"/>
      <c r="X944" s="52"/>
      <c r="Y944" s="52"/>
      <c r="Z944" s="52"/>
    </row>
    <row r="945" spans="1:26" ht="12.75" customHeight="1" x14ac:dyDescent="0.2">
      <c r="A945" s="52"/>
      <c r="B945" s="52"/>
      <c r="C945" s="52"/>
      <c r="D945" s="52"/>
      <c r="E945" s="52"/>
      <c r="F945" s="52"/>
      <c r="G945" s="52"/>
      <c r="H945" s="52"/>
      <c r="I945" s="52"/>
      <c r="J945" s="52"/>
      <c r="K945" s="52"/>
      <c r="L945" s="52"/>
      <c r="M945" s="52"/>
      <c r="N945" s="52"/>
      <c r="O945" s="52"/>
      <c r="P945" s="52"/>
      <c r="Q945" s="52"/>
      <c r="R945" s="52"/>
      <c r="S945" s="52"/>
      <c r="T945" s="52"/>
      <c r="U945" s="52"/>
      <c r="V945" s="52"/>
      <c r="W945" s="52"/>
      <c r="X945" s="52"/>
      <c r="Y945" s="52"/>
      <c r="Z945" s="52"/>
    </row>
    <row r="946" spans="1:26" ht="12.75" customHeight="1" x14ac:dyDescent="0.2">
      <c r="A946" s="52"/>
      <c r="B946" s="52"/>
      <c r="C946" s="52"/>
      <c r="D946" s="52"/>
      <c r="E946" s="52"/>
      <c r="F946" s="52"/>
      <c r="G946" s="52"/>
      <c r="H946" s="52"/>
      <c r="I946" s="52"/>
      <c r="J946" s="52"/>
      <c r="K946" s="52"/>
      <c r="L946" s="52"/>
      <c r="M946" s="52"/>
      <c r="N946" s="52"/>
      <c r="O946" s="52"/>
      <c r="P946" s="52"/>
      <c r="Q946" s="52"/>
      <c r="R946" s="52"/>
      <c r="S946" s="52"/>
      <c r="T946" s="52"/>
      <c r="U946" s="52"/>
      <c r="V946" s="52"/>
      <c r="W946" s="52"/>
      <c r="X946" s="52"/>
      <c r="Y946" s="52"/>
      <c r="Z946" s="52"/>
    </row>
    <row r="947" spans="1:26" ht="12.75" customHeight="1" x14ac:dyDescent="0.2">
      <c r="A947" s="52"/>
      <c r="B947" s="52"/>
      <c r="C947" s="52"/>
      <c r="D947" s="52"/>
      <c r="E947" s="52"/>
      <c r="F947" s="52"/>
      <c r="G947" s="52"/>
      <c r="H947" s="52"/>
      <c r="I947" s="52"/>
      <c r="J947" s="52"/>
      <c r="K947" s="52"/>
      <c r="L947" s="52"/>
      <c r="M947" s="52"/>
      <c r="N947" s="52"/>
      <c r="O947" s="52"/>
      <c r="P947" s="52"/>
      <c r="Q947" s="52"/>
      <c r="R947" s="52"/>
      <c r="S947" s="52"/>
      <c r="T947" s="52"/>
      <c r="U947" s="52"/>
      <c r="V947" s="52"/>
      <c r="W947" s="52"/>
      <c r="X947" s="52"/>
      <c r="Y947" s="52"/>
      <c r="Z947" s="52"/>
    </row>
    <row r="948" spans="1:26" ht="12.75" customHeight="1" x14ac:dyDescent="0.2">
      <c r="A948" s="52"/>
      <c r="B948" s="52"/>
      <c r="C948" s="52"/>
      <c r="D948" s="52"/>
      <c r="E948" s="52"/>
      <c r="F948" s="52"/>
      <c r="G948" s="52"/>
      <c r="H948" s="52"/>
      <c r="I948" s="52"/>
      <c r="J948" s="52"/>
      <c r="K948" s="52"/>
      <c r="L948" s="52"/>
      <c r="M948" s="52"/>
      <c r="N948" s="52"/>
      <c r="O948" s="52"/>
      <c r="P948" s="52"/>
      <c r="Q948" s="52"/>
      <c r="R948" s="52"/>
      <c r="S948" s="52"/>
      <c r="T948" s="52"/>
      <c r="U948" s="52"/>
      <c r="V948" s="52"/>
      <c r="W948" s="52"/>
      <c r="X948" s="52"/>
      <c r="Y948" s="52"/>
      <c r="Z948" s="52"/>
    </row>
    <row r="949" spans="1:26" ht="12.75" customHeight="1" x14ac:dyDescent="0.2">
      <c r="A949" s="52"/>
      <c r="B949" s="52"/>
      <c r="C949" s="52"/>
      <c r="D949" s="52"/>
      <c r="E949" s="52"/>
      <c r="F949" s="52"/>
      <c r="G949" s="52"/>
      <c r="H949" s="52"/>
      <c r="I949" s="52"/>
      <c r="J949" s="52"/>
      <c r="K949" s="52"/>
      <c r="L949" s="52"/>
      <c r="M949" s="52"/>
      <c r="N949" s="52"/>
      <c r="O949" s="52"/>
      <c r="P949" s="52"/>
      <c r="Q949" s="52"/>
      <c r="R949" s="52"/>
      <c r="S949" s="52"/>
      <c r="T949" s="52"/>
      <c r="U949" s="52"/>
      <c r="V949" s="52"/>
      <c r="W949" s="52"/>
      <c r="X949" s="52"/>
      <c r="Y949" s="52"/>
      <c r="Z949" s="52"/>
    </row>
    <row r="950" spans="1:26" ht="12.75" customHeight="1" x14ac:dyDescent="0.2">
      <c r="A950" s="52"/>
      <c r="B950" s="52"/>
      <c r="C950" s="52"/>
      <c r="D950" s="52"/>
      <c r="E950" s="52"/>
      <c r="F950" s="52"/>
      <c r="G950" s="52"/>
      <c r="H950" s="52"/>
      <c r="I950" s="52"/>
      <c r="J950" s="52"/>
      <c r="K950" s="52"/>
      <c r="L950" s="52"/>
      <c r="M950" s="52"/>
      <c r="N950" s="52"/>
      <c r="O950" s="52"/>
      <c r="P950" s="52"/>
      <c r="Q950" s="52"/>
      <c r="R950" s="52"/>
      <c r="S950" s="52"/>
      <c r="T950" s="52"/>
      <c r="U950" s="52"/>
      <c r="V950" s="52"/>
      <c r="W950" s="52"/>
      <c r="X950" s="52"/>
      <c r="Y950" s="52"/>
      <c r="Z950" s="52"/>
    </row>
    <row r="951" spans="1:26" ht="12.75" customHeight="1" x14ac:dyDescent="0.2">
      <c r="A951" s="52"/>
      <c r="B951" s="52"/>
      <c r="C951" s="52"/>
      <c r="D951" s="52"/>
      <c r="E951" s="52"/>
      <c r="F951" s="52"/>
      <c r="G951" s="52"/>
      <c r="H951" s="52"/>
      <c r="I951" s="52"/>
      <c r="J951" s="52"/>
      <c r="K951" s="52"/>
      <c r="L951" s="52"/>
      <c r="M951" s="52"/>
      <c r="N951" s="52"/>
      <c r="O951" s="52"/>
      <c r="P951" s="52"/>
      <c r="Q951" s="52"/>
      <c r="R951" s="52"/>
      <c r="S951" s="52"/>
      <c r="T951" s="52"/>
      <c r="U951" s="52"/>
      <c r="V951" s="52"/>
      <c r="W951" s="52"/>
      <c r="X951" s="52"/>
      <c r="Y951" s="52"/>
      <c r="Z951" s="52"/>
    </row>
    <row r="952" spans="1:26" ht="12.75" customHeight="1" x14ac:dyDescent="0.2">
      <c r="A952" s="52"/>
      <c r="B952" s="52"/>
      <c r="C952" s="52"/>
      <c r="D952" s="52"/>
      <c r="E952" s="52"/>
      <c r="F952" s="52"/>
      <c r="G952" s="52"/>
      <c r="H952" s="52"/>
      <c r="I952" s="52"/>
      <c r="J952" s="52"/>
      <c r="K952" s="52"/>
      <c r="L952" s="52"/>
      <c r="M952" s="52"/>
      <c r="N952" s="52"/>
      <c r="O952" s="52"/>
      <c r="P952" s="52"/>
      <c r="Q952" s="52"/>
      <c r="R952" s="52"/>
      <c r="S952" s="52"/>
      <c r="T952" s="52"/>
      <c r="U952" s="52"/>
      <c r="V952" s="52"/>
      <c r="W952" s="52"/>
      <c r="X952" s="52"/>
      <c r="Y952" s="52"/>
      <c r="Z952" s="52"/>
    </row>
    <row r="953" spans="1:26" ht="12.75" customHeight="1" x14ac:dyDescent="0.2">
      <c r="A953" s="52"/>
      <c r="B953" s="52"/>
      <c r="C953" s="52"/>
      <c r="D953" s="52"/>
      <c r="E953" s="52"/>
      <c r="F953" s="52"/>
      <c r="G953" s="52"/>
      <c r="H953" s="52"/>
      <c r="I953" s="52"/>
      <c r="J953" s="52"/>
      <c r="K953" s="52"/>
      <c r="L953" s="52"/>
      <c r="M953" s="52"/>
      <c r="N953" s="52"/>
      <c r="O953" s="52"/>
      <c r="P953" s="52"/>
      <c r="Q953" s="52"/>
      <c r="R953" s="52"/>
      <c r="S953" s="52"/>
      <c r="T953" s="52"/>
      <c r="U953" s="52"/>
      <c r="V953" s="52"/>
      <c r="W953" s="52"/>
      <c r="X953" s="52"/>
      <c r="Y953" s="52"/>
      <c r="Z953" s="52"/>
    </row>
    <row r="954" spans="1:26" ht="12.75" customHeight="1" x14ac:dyDescent="0.2">
      <c r="A954" s="52"/>
      <c r="B954" s="52"/>
      <c r="C954" s="52"/>
      <c r="D954" s="52"/>
      <c r="E954" s="52"/>
      <c r="F954" s="52"/>
      <c r="G954" s="52"/>
      <c r="H954" s="52"/>
      <c r="I954" s="52"/>
      <c r="J954" s="52"/>
      <c r="K954" s="52"/>
      <c r="L954" s="52"/>
      <c r="M954" s="52"/>
      <c r="N954" s="52"/>
      <c r="O954" s="52"/>
      <c r="P954" s="52"/>
      <c r="Q954" s="52"/>
      <c r="R954" s="52"/>
      <c r="S954" s="52"/>
      <c r="T954" s="52"/>
      <c r="U954" s="52"/>
      <c r="V954" s="52"/>
      <c r="W954" s="52"/>
      <c r="X954" s="52"/>
      <c r="Y954" s="52"/>
      <c r="Z954" s="52"/>
    </row>
    <row r="955" spans="1:26" ht="12.75" customHeight="1" x14ac:dyDescent="0.2">
      <c r="A955" s="52"/>
      <c r="B955" s="52"/>
      <c r="C955" s="52"/>
      <c r="D955" s="52"/>
      <c r="E955" s="52"/>
      <c r="F955" s="52"/>
      <c r="G955" s="52"/>
      <c r="H955" s="52"/>
      <c r="I955" s="52"/>
      <c r="J955" s="52"/>
      <c r="K955" s="52"/>
      <c r="L955" s="52"/>
      <c r="M955" s="52"/>
      <c r="N955" s="52"/>
      <c r="O955" s="52"/>
      <c r="P955" s="52"/>
      <c r="Q955" s="52"/>
      <c r="R955" s="52"/>
      <c r="S955" s="52"/>
      <c r="T955" s="52"/>
      <c r="U955" s="52"/>
      <c r="V955" s="52"/>
      <c r="W955" s="52"/>
      <c r="X955" s="52"/>
      <c r="Y955" s="52"/>
      <c r="Z955" s="52"/>
    </row>
    <row r="956" spans="1:26" ht="12.75" customHeight="1" x14ac:dyDescent="0.2">
      <c r="A956" s="52"/>
      <c r="B956" s="52"/>
      <c r="C956" s="52"/>
      <c r="D956" s="52"/>
      <c r="E956" s="52"/>
      <c r="F956" s="52"/>
      <c r="G956" s="52"/>
      <c r="H956" s="52"/>
      <c r="I956" s="52"/>
      <c r="J956" s="52"/>
      <c r="K956" s="52"/>
      <c r="L956" s="52"/>
      <c r="M956" s="52"/>
      <c r="N956" s="52"/>
      <c r="O956" s="52"/>
      <c r="P956" s="52"/>
      <c r="Q956" s="52"/>
      <c r="R956" s="52"/>
      <c r="S956" s="52"/>
      <c r="T956" s="52"/>
      <c r="U956" s="52"/>
      <c r="V956" s="52"/>
      <c r="W956" s="52"/>
      <c r="X956" s="52"/>
      <c r="Y956" s="52"/>
      <c r="Z956" s="52"/>
    </row>
    <row r="957" spans="1:26" ht="12.75" customHeight="1" x14ac:dyDescent="0.2">
      <c r="A957" s="52"/>
      <c r="B957" s="52"/>
      <c r="C957" s="52"/>
      <c r="D957" s="52"/>
      <c r="E957" s="52"/>
      <c r="F957" s="52"/>
      <c r="G957" s="52"/>
      <c r="H957" s="52"/>
      <c r="I957" s="52"/>
      <c r="J957" s="52"/>
      <c r="K957" s="52"/>
      <c r="L957" s="52"/>
      <c r="M957" s="52"/>
      <c r="N957" s="52"/>
      <c r="O957" s="52"/>
      <c r="P957" s="52"/>
      <c r="Q957" s="52"/>
      <c r="R957" s="52"/>
      <c r="S957" s="52"/>
      <c r="T957" s="52"/>
      <c r="U957" s="52"/>
      <c r="V957" s="52"/>
      <c r="W957" s="52"/>
      <c r="X957" s="52"/>
      <c r="Y957" s="52"/>
      <c r="Z957" s="52"/>
    </row>
    <row r="958" spans="1:26" ht="12.75" customHeight="1" x14ac:dyDescent="0.2">
      <c r="A958" s="52"/>
      <c r="B958" s="52"/>
      <c r="C958" s="52"/>
      <c r="D958" s="52"/>
      <c r="E958" s="52"/>
      <c r="F958" s="52"/>
      <c r="G958" s="52"/>
      <c r="H958" s="52"/>
      <c r="I958" s="52"/>
      <c r="J958" s="52"/>
      <c r="K958" s="52"/>
      <c r="L958" s="52"/>
      <c r="M958" s="52"/>
      <c r="N958" s="52"/>
      <c r="O958" s="52"/>
      <c r="P958" s="52"/>
      <c r="Q958" s="52"/>
      <c r="R958" s="52"/>
      <c r="S958" s="52"/>
      <c r="T958" s="52"/>
      <c r="U958" s="52"/>
      <c r="V958" s="52"/>
      <c r="W958" s="52"/>
      <c r="X958" s="52"/>
      <c r="Y958" s="52"/>
      <c r="Z958" s="52"/>
    </row>
    <row r="959" spans="1:26" ht="12.75" customHeight="1" x14ac:dyDescent="0.2">
      <c r="A959" s="52"/>
      <c r="B959" s="52"/>
      <c r="C959" s="52"/>
      <c r="D959" s="52"/>
      <c r="E959" s="52"/>
      <c r="F959" s="52"/>
      <c r="G959" s="52"/>
      <c r="H959" s="52"/>
      <c r="I959" s="52"/>
      <c r="J959" s="52"/>
      <c r="K959" s="52"/>
      <c r="L959" s="52"/>
      <c r="M959" s="52"/>
      <c r="N959" s="52"/>
      <c r="O959" s="52"/>
      <c r="P959" s="52"/>
      <c r="Q959" s="52"/>
      <c r="R959" s="52"/>
      <c r="S959" s="52"/>
      <c r="T959" s="52"/>
      <c r="U959" s="52"/>
      <c r="V959" s="52"/>
      <c r="W959" s="52"/>
      <c r="X959" s="52"/>
      <c r="Y959" s="52"/>
      <c r="Z959" s="52"/>
    </row>
    <row r="960" spans="1:26" ht="12.75" customHeight="1" x14ac:dyDescent="0.2">
      <c r="A960" s="52"/>
      <c r="B960" s="52"/>
      <c r="C960" s="52"/>
      <c r="D960" s="52"/>
      <c r="E960" s="52"/>
      <c r="F960" s="52"/>
      <c r="G960" s="52"/>
      <c r="H960" s="52"/>
      <c r="I960" s="52"/>
      <c r="J960" s="52"/>
      <c r="K960" s="52"/>
      <c r="L960" s="52"/>
      <c r="M960" s="52"/>
      <c r="N960" s="52"/>
      <c r="O960" s="52"/>
      <c r="P960" s="52"/>
      <c r="Q960" s="52"/>
      <c r="R960" s="52"/>
      <c r="S960" s="52"/>
      <c r="T960" s="52"/>
      <c r="U960" s="52"/>
      <c r="V960" s="52"/>
      <c r="W960" s="52"/>
      <c r="X960" s="52"/>
      <c r="Y960" s="52"/>
      <c r="Z960" s="52"/>
    </row>
    <row r="961" spans="1:26" ht="12.75" customHeight="1" x14ac:dyDescent="0.2">
      <c r="A961" s="52"/>
      <c r="B961" s="52"/>
      <c r="C961" s="52"/>
      <c r="D961" s="52"/>
      <c r="E961" s="52"/>
      <c r="F961" s="52"/>
      <c r="G961" s="52"/>
      <c r="H961" s="52"/>
      <c r="I961" s="52"/>
      <c r="J961" s="52"/>
      <c r="K961" s="52"/>
      <c r="L961" s="52"/>
      <c r="M961" s="52"/>
      <c r="N961" s="52"/>
      <c r="O961" s="52"/>
      <c r="P961" s="52"/>
      <c r="Q961" s="52"/>
      <c r="R961" s="52"/>
      <c r="S961" s="52"/>
      <c r="T961" s="52"/>
      <c r="U961" s="52"/>
      <c r="V961" s="52"/>
      <c r="W961" s="52"/>
      <c r="X961" s="52"/>
      <c r="Y961" s="52"/>
      <c r="Z961" s="52"/>
    </row>
    <row r="962" spans="1:26" ht="12.75" customHeight="1" x14ac:dyDescent="0.2">
      <c r="A962" s="52"/>
      <c r="B962" s="52"/>
      <c r="C962" s="52"/>
      <c r="D962" s="52"/>
      <c r="E962" s="52"/>
      <c r="F962" s="52"/>
      <c r="G962" s="52"/>
      <c r="H962" s="52"/>
      <c r="I962" s="52"/>
      <c r="J962" s="52"/>
      <c r="K962" s="52"/>
      <c r="L962" s="52"/>
      <c r="M962" s="52"/>
      <c r="N962" s="52"/>
      <c r="O962" s="52"/>
      <c r="P962" s="52"/>
      <c r="Q962" s="52"/>
      <c r="R962" s="52"/>
      <c r="S962" s="52"/>
      <c r="T962" s="52"/>
      <c r="U962" s="52"/>
      <c r="V962" s="52"/>
      <c r="W962" s="52"/>
      <c r="X962" s="52"/>
      <c r="Y962" s="52"/>
      <c r="Z962" s="52"/>
    </row>
    <row r="963" spans="1:26" ht="12.75" customHeight="1" x14ac:dyDescent="0.2">
      <c r="A963" s="52"/>
      <c r="B963" s="52"/>
      <c r="C963" s="52"/>
      <c r="D963" s="52"/>
      <c r="E963" s="52"/>
      <c r="F963" s="52"/>
      <c r="G963" s="52"/>
      <c r="H963" s="52"/>
      <c r="I963" s="52"/>
      <c r="J963" s="52"/>
      <c r="K963" s="52"/>
      <c r="L963" s="52"/>
      <c r="M963" s="52"/>
      <c r="N963" s="52"/>
      <c r="O963" s="52"/>
      <c r="P963" s="52"/>
      <c r="Q963" s="52"/>
      <c r="R963" s="52"/>
      <c r="S963" s="52"/>
      <c r="T963" s="52"/>
      <c r="U963" s="52"/>
      <c r="V963" s="52"/>
      <c r="W963" s="52"/>
      <c r="X963" s="52"/>
      <c r="Y963" s="52"/>
      <c r="Z963" s="52"/>
    </row>
    <row r="964" spans="1:26" ht="12.75" customHeight="1" x14ac:dyDescent="0.2">
      <c r="A964" s="52"/>
      <c r="B964" s="52"/>
      <c r="C964" s="52"/>
      <c r="D964" s="52"/>
      <c r="E964" s="52"/>
      <c r="F964" s="52"/>
      <c r="G964" s="52"/>
      <c r="H964" s="52"/>
      <c r="I964" s="52"/>
      <c r="J964" s="52"/>
      <c r="K964" s="52"/>
      <c r="L964" s="52"/>
      <c r="M964" s="52"/>
      <c r="N964" s="52"/>
      <c r="O964" s="52"/>
      <c r="P964" s="52"/>
      <c r="Q964" s="52"/>
      <c r="R964" s="52"/>
      <c r="S964" s="52"/>
      <c r="T964" s="52"/>
      <c r="U964" s="52"/>
      <c r="V964" s="52"/>
      <c r="W964" s="52"/>
      <c r="X964" s="52"/>
      <c r="Y964" s="52"/>
      <c r="Z964" s="52"/>
    </row>
    <row r="965" spans="1:26" ht="12.75" customHeight="1" x14ac:dyDescent="0.2">
      <c r="A965" s="52"/>
      <c r="B965" s="52"/>
      <c r="C965" s="52"/>
      <c r="D965" s="52"/>
      <c r="E965" s="52"/>
      <c r="F965" s="52"/>
      <c r="G965" s="52"/>
      <c r="H965" s="52"/>
      <c r="I965" s="52"/>
      <c r="J965" s="52"/>
      <c r="K965" s="52"/>
      <c r="L965" s="52"/>
      <c r="M965" s="52"/>
      <c r="N965" s="52"/>
      <c r="O965" s="52"/>
      <c r="P965" s="52"/>
      <c r="Q965" s="52"/>
      <c r="R965" s="52"/>
      <c r="S965" s="52"/>
      <c r="T965" s="52"/>
      <c r="U965" s="52"/>
      <c r="V965" s="52"/>
      <c r="W965" s="52"/>
      <c r="X965" s="52"/>
      <c r="Y965" s="52"/>
      <c r="Z965" s="52"/>
    </row>
    <row r="966" spans="1:26" ht="12.75" customHeight="1" x14ac:dyDescent="0.2">
      <c r="A966" s="52"/>
      <c r="B966" s="52"/>
      <c r="C966" s="52"/>
      <c r="D966" s="52"/>
      <c r="E966" s="52"/>
      <c r="F966" s="52"/>
      <c r="G966" s="52"/>
      <c r="H966" s="52"/>
      <c r="I966" s="52"/>
      <c r="J966" s="52"/>
      <c r="K966" s="52"/>
      <c r="L966" s="52"/>
      <c r="M966" s="52"/>
      <c r="N966" s="52"/>
      <c r="O966" s="52"/>
      <c r="P966" s="52"/>
      <c r="Q966" s="52"/>
      <c r="R966" s="52"/>
      <c r="S966" s="52"/>
      <c r="T966" s="52"/>
      <c r="U966" s="52"/>
      <c r="V966" s="52"/>
      <c r="W966" s="52"/>
      <c r="X966" s="52"/>
      <c r="Y966" s="52"/>
      <c r="Z966" s="52"/>
    </row>
    <row r="967" spans="1:26" ht="12.75" customHeight="1" x14ac:dyDescent="0.2">
      <c r="A967" s="52"/>
      <c r="B967" s="52"/>
      <c r="C967" s="52"/>
      <c r="D967" s="52"/>
      <c r="E967" s="52"/>
      <c r="F967" s="52"/>
      <c r="G967" s="52"/>
      <c r="H967" s="52"/>
      <c r="I967" s="52"/>
      <c r="J967" s="52"/>
      <c r="K967" s="52"/>
      <c r="L967" s="52"/>
      <c r="M967" s="52"/>
      <c r="N967" s="52"/>
      <c r="O967" s="52"/>
      <c r="P967" s="52"/>
      <c r="Q967" s="52"/>
      <c r="R967" s="52"/>
      <c r="S967" s="52"/>
      <c r="T967" s="52"/>
      <c r="U967" s="52"/>
      <c r="V967" s="52"/>
      <c r="W967" s="52"/>
      <c r="X967" s="52"/>
      <c r="Y967" s="52"/>
      <c r="Z967" s="52"/>
    </row>
    <row r="968" spans="1:26" ht="12.75" customHeight="1" x14ac:dyDescent="0.2">
      <c r="A968" s="52"/>
      <c r="B968" s="52"/>
      <c r="C968" s="52"/>
      <c r="D968" s="52"/>
      <c r="E968" s="52"/>
      <c r="F968" s="52"/>
      <c r="G968" s="52"/>
      <c r="H968" s="52"/>
      <c r="I968" s="52"/>
      <c r="J968" s="52"/>
      <c r="K968" s="52"/>
      <c r="L968" s="52"/>
      <c r="M968" s="52"/>
      <c r="N968" s="52"/>
      <c r="O968" s="52"/>
      <c r="P968" s="52"/>
      <c r="Q968" s="52"/>
      <c r="R968" s="52"/>
      <c r="S968" s="52"/>
      <c r="T968" s="52"/>
      <c r="U968" s="52"/>
      <c r="V968" s="52"/>
      <c r="W968" s="52"/>
      <c r="X968" s="52"/>
      <c r="Y968" s="52"/>
      <c r="Z968" s="52"/>
    </row>
    <row r="969" spans="1:26" ht="12.75" customHeight="1" x14ac:dyDescent="0.2">
      <c r="A969" s="52"/>
      <c r="B969" s="52"/>
      <c r="C969" s="52"/>
      <c r="D969" s="52"/>
      <c r="E969" s="52"/>
      <c r="F969" s="52"/>
      <c r="G969" s="52"/>
      <c r="H969" s="52"/>
      <c r="I969" s="52"/>
      <c r="J969" s="52"/>
      <c r="K969" s="52"/>
      <c r="L969" s="52"/>
      <c r="M969" s="52"/>
      <c r="N969" s="52"/>
      <c r="O969" s="52"/>
      <c r="P969" s="52"/>
      <c r="Q969" s="52"/>
      <c r="R969" s="52"/>
      <c r="S969" s="52"/>
      <c r="T969" s="52"/>
      <c r="U969" s="52"/>
      <c r="V969" s="52"/>
      <c r="W969" s="52"/>
      <c r="X969" s="52"/>
      <c r="Y969" s="52"/>
      <c r="Z969" s="52"/>
    </row>
    <row r="970" spans="1:26" ht="12.75" customHeight="1" x14ac:dyDescent="0.2">
      <c r="A970" s="52"/>
      <c r="B970" s="52"/>
      <c r="C970" s="52"/>
      <c r="D970" s="52"/>
      <c r="E970" s="52"/>
      <c r="F970" s="52"/>
      <c r="G970" s="52"/>
      <c r="H970" s="52"/>
      <c r="I970" s="52"/>
      <c r="J970" s="52"/>
      <c r="K970" s="52"/>
      <c r="L970" s="52"/>
      <c r="M970" s="52"/>
      <c r="N970" s="52"/>
      <c r="O970" s="52"/>
      <c r="P970" s="52"/>
      <c r="Q970" s="52"/>
      <c r="R970" s="52"/>
      <c r="S970" s="52"/>
      <c r="T970" s="52"/>
      <c r="U970" s="52"/>
      <c r="V970" s="52"/>
      <c r="W970" s="52"/>
      <c r="X970" s="52"/>
      <c r="Y970" s="52"/>
      <c r="Z970" s="52"/>
    </row>
    <row r="971" spans="1:26" ht="12.75" customHeight="1" x14ac:dyDescent="0.2">
      <c r="A971" s="52"/>
      <c r="B971" s="52"/>
      <c r="C971" s="52"/>
      <c r="D971" s="52"/>
      <c r="E971" s="52"/>
      <c r="F971" s="52"/>
      <c r="G971" s="52"/>
      <c r="H971" s="52"/>
      <c r="I971" s="52"/>
      <c r="J971" s="52"/>
      <c r="K971" s="52"/>
      <c r="L971" s="52"/>
      <c r="M971" s="52"/>
      <c r="N971" s="52"/>
      <c r="O971" s="52"/>
      <c r="P971" s="52"/>
      <c r="Q971" s="52"/>
      <c r="R971" s="52"/>
      <c r="S971" s="52"/>
      <c r="T971" s="52"/>
      <c r="U971" s="52"/>
      <c r="V971" s="52"/>
      <c r="W971" s="52"/>
      <c r="X971" s="52"/>
      <c r="Y971" s="52"/>
      <c r="Z971" s="52"/>
    </row>
    <row r="972" spans="1:26" ht="12.75" customHeight="1" x14ac:dyDescent="0.2">
      <c r="A972" s="52"/>
      <c r="B972" s="52"/>
      <c r="C972" s="52"/>
      <c r="D972" s="52"/>
      <c r="E972" s="52"/>
      <c r="F972" s="52"/>
      <c r="G972" s="52"/>
      <c r="H972" s="52"/>
      <c r="I972" s="52"/>
      <c r="J972" s="52"/>
      <c r="K972" s="52"/>
      <c r="L972" s="52"/>
      <c r="M972" s="52"/>
      <c r="N972" s="52"/>
      <c r="O972" s="52"/>
      <c r="P972" s="52"/>
      <c r="Q972" s="52"/>
      <c r="R972" s="52"/>
      <c r="S972" s="52"/>
      <c r="T972" s="52"/>
      <c r="U972" s="52"/>
      <c r="V972" s="52"/>
      <c r="W972" s="52"/>
      <c r="X972" s="52"/>
      <c r="Y972" s="52"/>
      <c r="Z972" s="52"/>
    </row>
    <row r="973" spans="1:26" ht="12.75" customHeight="1" x14ac:dyDescent="0.2">
      <c r="A973" s="52"/>
      <c r="B973" s="52"/>
      <c r="C973" s="52"/>
      <c r="D973" s="52"/>
      <c r="E973" s="52"/>
      <c r="F973" s="52"/>
      <c r="G973" s="52"/>
      <c r="H973" s="52"/>
      <c r="I973" s="52"/>
      <c r="J973" s="52"/>
      <c r="K973" s="52"/>
      <c r="L973" s="52"/>
      <c r="M973" s="52"/>
      <c r="N973" s="52"/>
      <c r="O973" s="52"/>
      <c r="P973" s="52"/>
      <c r="Q973" s="52"/>
      <c r="R973" s="52"/>
      <c r="S973" s="52"/>
      <c r="T973" s="52"/>
      <c r="U973" s="52"/>
      <c r="V973" s="52"/>
      <c r="W973" s="52"/>
      <c r="X973" s="52"/>
      <c r="Y973" s="52"/>
      <c r="Z973" s="52"/>
    </row>
    <row r="974" spans="1:26" ht="12.75" customHeight="1" x14ac:dyDescent="0.2">
      <c r="A974" s="52"/>
      <c r="B974" s="52"/>
      <c r="C974" s="52"/>
      <c r="D974" s="52"/>
      <c r="E974" s="52"/>
      <c r="F974" s="52"/>
      <c r="G974" s="52"/>
      <c r="H974" s="52"/>
      <c r="I974" s="52"/>
      <c r="J974" s="52"/>
      <c r="K974" s="52"/>
      <c r="L974" s="52"/>
      <c r="M974" s="52"/>
      <c r="N974" s="52"/>
      <c r="O974" s="52"/>
      <c r="P974" s="52"/>
      <c r="Q974" s="52"/>
      <c r="R974" s="52"/>
      <c r="S974" s="52"/>
      <c r="T974" s="52"/>
      <c r="U974" s="52"/>
      <c r="V974" s="52"/>
      <c r="W974" s="52"/>
      <c r="X974" s="52"/>
      <c r="Y974" s="52"/>
      <c r="Z974" s="52"/>
    </row>
    <row r="975" spans="1:26" ht="12.75" customHeight="1" x14ac:dyDescent="0.2">
      <c r="A975" s="52"/>
      <c r="B975" s="52"/>
      <c r="C975" s="52"/>
      <c r="D975" s="52"/>
      <c r="E975" s="52"/>
      <c r="F975" s="52"/>
      <c r="G975" s="52"/>
      <c r="H975" s="52"/>
      <c r="I975" s="52"/>
      <c r="J975" s="52"/>
      <c r="K975" s="52"/>
      <c r="L975" s="52"/>
      <c r="M975" s="52"/>
      <c r="N975" s="52"/>
      <c r="O975" s="52"/>
      <c r="P975" s="52"/>
      <c r="Q975" s="52"/>
      <c r="R975" s="52"/>
      <c r="S975" s="52"/>
      <c r="T975" s="52"/>
      <c r="U975" s="52"/>
      <c r="V975" s="52"/>
      <c r="W975" s="52"/>
      <c r="X975" s="52"/>
      <c r="Y975" s="52"/>
      <c r="Z975" s="52"/>
    </row>
    <row r="976" spans="1:26" ht="12.75" customHeight="1" x14ac:dyDescent="0.2">
      <c r="A976" s="52"/>
      <c r="B976" s="52"/>
      <c r="C976" s="52"/>
      <c r="D976" s="52"/>
      <c r="E976" s="52"/>
      <c r="F976" s="52"/>
      <c r="G976" s="52"/>
      <c r="H976" s="52"/>
      <c r="I976" s="52"/>
      <c r="J976" s="52"/>
      <c r="K976" s="52"/>
      <c r="L976" s="52"/>
      <c r="M976" s="52"/>
      <c r="N976" s="52"/>
      <c r="O976" s="52"/>
      <c r="P976" s="52"/>
      <c r="Q976" s="52"/>
      <c r="R976" s="52"/>
      <c r="S976" s="52"/>
      <c r="T976" s="52"/>
      <c r="U976" s="52"/>
      <c r="V976" s="52"/>
      <c r="W976" s="52"/>
      <c r="X976" s="52"/>
      <c r="Y976" s="52"/>
      <c r="Z976" s="52"/>
    </row>
    <row r="977" spans="1:26" ht="12.75" customHeight="1" x14ac:dyDescent="0.2">
      <c r="A977" s="52"/>
      <c r="B977" s="52"/>
      <c r="C977" s="52"/>
      <c r="D977" s="52"/>
      <c r="E977" s="52"/>
      <c r="F977" s="52"/>
      <c r="G977" s="52"/>
      <c r="H977" s="52"/>
      <c r="I977" s="52"/>
      <c r="J977" s="52"/>
      <c r="K977" s="52"/>
      <c r="L977" s="52"/>
      <c r="M977" s="52"/>
      <c r="N977" s="52"/>
      <c r="O977" s="52"/>
      <c r="P977" s="52"/>
      <c r="Q977" s="52"/>
      <c r="R977" s="52"/>
      <c r="S977" s="52"/>
      <c r="T977" s="52"/>
      <c r="U977" s="52"/>
      <c r="V977" s="52"/>
      <c r="W977" s="52"/>
      <c r="X977" s="52"/>
      <c r="Y977" s="52"/>
      <c r="Z977" s="52"/>
    </row>
    <row r="978" spans="1:26" ht="12.75" customHeight="1" x14ac:dyDescent="0.2">
      <c r="A978" s="52"/>
      <c r="B978" s="52"/>
      <c r="C978" s="52"/>
      <c r="D978" s="52"/>
      <c r="E978" s="52"/>
      <c r="F978" s="52"/>
      <c r="G978" s="52"/>
      <c r="H978" s="52"/>
      <c r="I978" s="52"/>
      <c r="J978" s="52"/>
      <c r="K978" s="52"/>
      <c r="L978" s="52"/>
      <c r="M978" s="52"/>
      <c r="N978" s="52"/>
      <c r="O978" s="52"/>
      <c r="P978" s="52"/>
      <c r="Q978" s="52"/>
      <c r="R978" s="52"/>
      <c r="S978" s="52"/>
      <c r="T978" s="52"/>
      <c r="U978" s="52"/>
      <c r="V978" s="52"/>
      <c r="W978" s="52"/>
      <c r="X978" s="52"/>
      <c r="Y978" s="52"/>
      <c r="Z978" s="52"/>
    </row>
    <row r="979" spans="1:26" ht="12.75" customHeight="1" x14ac:dyDescent="0.2">
      <c r="A979" s="52"/>
      <c r="B979" s="52"/>
      <c r="C979" s="52"/>
      <c r="D979" s="52"/>
      <c r="E979" s="52"/>
      <c r="F979" s="52"/>
      <c r="G979" s="52"/>
      <c r="H979" s="52"/>
      <c r="I979" s="52"/>
      <c r="J979" s="52"/>
      <c r="K979" s="52"/>
      <c r="L979" s="52"/>
      <c r="M979" s="52"/>
      <c r="N979" s="52"/>
      <c r="O979" s="52"/>
      <c r="P979" s="52"/>
      <c r="Q979" s="52"/>
      <c r="R979" s="52"/>
      <c r="S979" s="52"/>
      <c r="T979" s="52"/>
      <c r="U979" s="52"/>
      <c r="V979" s="52"/>
      <c r="W979" s="52"/>
      <c r="X979" s="52"/>
      <c r="Y979" s="52"/>
      <c r="Z979" s="52"/>
    </row>
    <row r="980" spans="1:26" ht="12.75" customHeight="1" x14ac:dyDescent="0.2">
      <c r="A980" s="52"/>
      <c r="B980" s="52"/>
      <c r="C980" s="52"/>
      <c r="D980" s="52"/>
      <c r="E980" s="52"/>
      <c r="F980" s="52"/>
      <c r="G980" s="52"/>
      <c r="H980" s="52"/>
      <c r="I980" s="52"/>
      <c r="J980" s="52"/>
      <c r="K980" s="52"/>
      <c r="L980" s="52"/>
      <c r="M980" s="52"/>
      <c r="N980" s="52"/>
      <c r="O980" s="52"/>
      <c r="P980" s="52"/>
      <c r="Q980" s="52"/>
      <c r="R980" s="52"/>
      <c r="S980" s="52"/>
      <c r="T980" s="52"/>
      <c r="U980" s="52"/>
      <c r="V980" s="52"/>
      <c r="W980" s="52"/>
      <c r="X980" s="52"/>
      <c r="Y980" s="52"/>
      <c r="Z980" s="52"/>
    </row>
    <row r="981" spans="1:26" ht="12.75" customHeight="1" x14ac:dyDescent="0.2">
      <c r="A981" s="52"/>
      <c r="B981" s="52"/>
      <c r="C981" s="52"/>
      <c r="D981" s="52"/>
      <c r="E981" s="52"/>
      <c r="F981" s="52"/>
      <c r="G981" s="52"/>
      <c r="H981" s="52"/>
      <c r="I981" s="52"/>
      <c r="J981" s="52"/>
      <c r="K981" s="52"/>
      <c r="L981" s="52"/>
      <c r="M981" s="52"/>
      <c r="N981" s="52"/>
      <c r="O981" s="52"/>
      <c r="P981" s="52"/>
      <c r="Q981" s="52"/>
      <c r="R981" s="52"/>
      <c r="S981" s="52"/>
      <c r="T981" s="52"/>
      <c r="U981" s="52"/>
      <c r="V981" s="52"/>
      <c r="W981" s="52"/>
      <c r="X981" s="52"/>
      <c r="Y981" s="52"/>
      <c r="Z981" s="52"/>
    </row>
    <row r="982" spans="1:26" ht="12.75" customHeight="1" x14ac:dyDescent="0.2">
      <c r="A982" s="52"/>
      <c r="B982" s="52"/>
      <c r="C982" s="52"/>
      <c r="D982" s="52"/>
      <c r="E982" s="52"/>
      <c r="F982" s="52"/>
      <c r="G982" s="52"/>
      <c r="H982" s="52"/>
      <c r="I982" s="52"/>
      <c r="J982" s="52"/>
      <c r="K982" s="52"/>
      <c r="L982" s="52"/>
      <c r="M982" s="52"/>
      <c r="N982" s="52"/>
      <c r="O982" s="52"/>
      <c r="P982" s="52"/>
      <c r="Q982" s="52"/>
      <c r="R982" s="52"/>
      <c r="S982" s="52"/>
      <c r="T982" s="52"/>
      <c r="U982" s="52"/>
      <c r="V982" s="52"/>
      <c r="W982" s="52"/>
      <c r="X982" s="52"/>
      <c r="Y982" s="52"/>
      <c r="Z982" s="52"/>
    </row>
    <row r="983" spans="1:26" ht="12.75" customHeight="1" x14ac:dyDescent="0.2">
      <c r="A983" s="52"/>
      <c r="B983" s="52"/>
      <c r="C983" s="52"/>
      <c r="D983" s="52"/>
      <c r="E983" s="52"/>
      <c r="F983" s="52"/>
      <c r="G983" s="52"/>
      <c r="H983" s="52"/>
      <c r="I983" s="52"/>
      <c r="J983" s="52"/>
      <c r="K983" s="52"/>
      <c r="L983" s="52"/>
      <c r="M983" s="52"/>
      <c r="N983" s="52"/>
      <c r="O983" s="52"/>
      <c r="P983" s="52"/>
      <c r="Q983" s="52"/>
      <c r="R983" s="52"/>
      <c r="S983" s="52"/>
      <c r="T983" s="52"/>
      <c r="U983" s="52"/>
      <c r="V983" s="52"/>
      <c r="W983" s="52"/>
      <c r="X983" s="52"/>
      <c r="Y983" s="52"/>
      <c r="Z983" s="52"/>
    </row>
    <row r="984" spans="1:26" ht="12.75" customHeight="1" x14ac:dyDescent="0.2">
      <c r="A984" s="52"/>
      <c r="B984" s="52"/>
      <c r="C984" s="52"/>
      <c r="D984" s="52"/>
      <c r="E984" s="52"/>
      <c r="F984" s="52"/>
      <c r="G984" s="52"/>
      <c r="H984" s="52"/>
      <c r="I984" s="52"/>
      <c r="J984" s="52"/>
      <c r="K984" s="52"/>
      <c r="L984" s="52"/>
      <c r="M984" s="52"/>
      <c r="N984" s="52"/>
      <c r="O984" s="52"/>
      <c r="P984" s="52"/>
      <c r="Q984" s="52"/>
      <c r="R984" s="52"/>
      <c r="S984" s="52"/>
      <c r="T984" s="52"/>
      <c r="U984" s="52"/>
      <c r="V984" s="52"/>
      <c r="W984" s="52"/>
      <c r="X984" s="52"/>
      <c r="Y984" s="52"/>
      <c r="Z984" s="52"/>
    </row>
    <row r="985" spans="1:26" ht="12.75" customHeight="1" x14ac:dyDescent="0.2">
      <c r="A985" s="52"/>
      <c r="B985" s="52"/>
      <c r="C985" s="52"/>
      <c r="D985" s="52"/>
      <c r="E985" s="52"/>
      <c r="F985" s="52"/>
      <c r="G985" s="52"/>
      <c r="H985" s="52"/>
      <c r="I985" s="52"/>
      <c r="J985" s="52"/>
      <c r="K985" s="52"/>
      <c r="L985" s="52"/>
      <c r="M985" s="52"/>
      <c r="N985" s="52"/>
      <c r="O985" s="52"/>
      <c r="P985" s="52"/>
      <c r="Q985" s="52"/>
      <c r="R985" s="52"/>
      <c r="S985" s="52"/>
      <c r="T985" s="52"/>
      <c r="U985" s="52"/>
      <c r="V985" s="52"/>
      <c r="W985" s="52"/>
      <c r="X985" s="52"/>
      <c r="Y985" s="52"/>
      <c r="Z985" s="52"/>
    </row>
    <row r="986" spans="1:26" ht="12.75" customHeight="1" x14ac:dyDescent="0.2">
      <c r="A986" s="52"/>
      <c r="B986" s="52"/>
      <c r="C986" s="52"/>
      <c r="D986" s="52"/>
      <c r="E986" s="52"/>
      <c r="F986" s="52"/>
      <c r="G986" s="52"/>
      <c r="H986" s="52"/>
      <c r="I986" s="52"/>
      <c r="J986" s="52"/>
      <c r="K986" s="52"/>
      <c r="L986" s="52"/>
      <c r="M986" s="52"/>
      <c r="N986" s="52"/>
      <c r="O986" s="52"/>
      <c r="P986" s="52"/>
      <c r="Q986" s="52"/>
      <c r="R986" s="52"/>
      <c r="S986" s="52"/>
      <c r="T986" s="52"/>
      <c r="U986" s="52"/>
      <c r="V986" s="52"/>
      <c r="W986" s="52"/>
      <c r="X986" s="52"/>
      <c r="Y986" s="52"/>
      <c r="Z986" s="52"/>
    </row>
    <row r="987" spans="1:26" ht="12.75" customHeight="1" x14ac:dyDescent="0.2">
      <c r="A987" s="52"/>
      <c r="B987" s="52"/>
      <c r="C987" s="52"/>
      <c r="D987" s="52"/>
      <c r="E987" s="52"/>
      <c r="F987" s="52"/>
      <c r="G987" s="52"/>
      <c r="H987" s="52"/>
      <c r="I987" s="52"/>
      <c r="J987" s="52"/>
      <c r="K987" s="52"/>
      <c r="L987" s="52"/>
      <c r="M987" s="52"/>
      <c r="N987" s="52"/>
      <c r="O987" s="52"/>
      <c r="P987" s="52"/>
      <c r="Q987" s="52"/>
      <c r="R987" s="52"/>
      <c r="S987" s="52"/>
      <c r="T987" s="52"/>
      <c r="U987" s="52"/>
      <c r="V987" s="52"/>
      <c r="W987" s="52"/>
      <c r="X987" s="52"/>
      <c r="Y987" s="52"/>
      <c r="Z987" s="52"/>
    </row>
    <row r="988" spans="1:26" ht="12.75" customHeight="1" x14ac:dyDescent="0.2">
      <c r="A988" s="52"/>
      <c r="B988" s="52"/>
      <c r="C988" s="52"/>
      <c r="D988" s="52"/>
      <c r="E988" s="52"/>
      <c r="F988" s="52"/>
      <c r="G988" s="52"/>
      <c r="H988" s="52"/>
      <c r="I988" s="52"/>
      <c r="J988" s="52"/>
      <c r="K988" s="52"/>
      <c r="L988" s="52"/>
      <c r="M988" s="52"/>
      <c r="N988" s="52"/>
      <c r="O988" s="52"/>
      <c r="P988" s="52"/>
      <c r="Q988" s="52"/>
      <c r="R988" s="52"/>
      <c r="S988" s="52"/>
      <c r="T988" s="52"/>
      <c r="U988" s="52"/>
      <c r="V988" s="52"/>
      <c r="W988" s="52"/>
      <c r="X988" s="52"/>
      <c r="Y988" s="52"/>
      <c r="Z988" s="52"/>
    </row>
    <row r="989" spans="1:26" ht="12.75" customHeight="1" x14ac:dyDescent="0.2">
      <c r="A989" s="52"/>
      <c r="B989" s="52"/>
      <c r="C989" s="52"/>
      <c r="D989" s="52"/>
      <c r="E989" s="52"/>
      <c r="F989" s="52"/>
      <c r="G989" s="52"/>
      <c r="H989" s="52"/>
      <c r="I989" s="52"/>
      <c r="J989" s="52"/>
      <c r="K989" s="52"/>
      <c r="L989" s="52"/>
      <c r="M989" s="52"/>
      <c r="N989" s="52"/>
      <c r="O989" s="52"/>
      <c r="P989" s="52"/>
      <c r="Q989" s="52"/>
      <c r="R989" s="52"/>
      <c r="S989" s="52"/>
      <c r="T989" s="52"/>
      <c r="U989" s="52"/>
      <c r="V989" s="52"/>
      <c r="W989" s="52"/>
      <c r="X989" s="52"/>
      <c r="Y989" s="52"/>
      <c r="Z989" s="52"/>
    </row>
    <row r="990" spans="1:26" ht="12.75" customHeight="1" x14ac:dyDescent="0.2">
      <c r="A990" s="52"/>
      <c r="B990" s="52"/>
      <c r="C990" s="52"/>
      <c r="D990" s="52"/>
      <c r="E990" s="52"/>
      <c r="F990" s="52"/>
      <c r="G990" s="52"/>
      <c r="H990" s="52"/>
      <c r="I990" s="52"/>
      <c r="J990" s="52"/>
      <c r="K990" s="52"/>
      <c r="L990" s="52"/>
      <c r="M990" s="52"/>
      <c r="N990" s="52"/>
      <c r="O990" s="52"/>
      <c r="P990" s="52"/>
      <c r="Q990" s="52"/>
      <c r="R990" s="52"/>
      <c r="S990" s="52"/>
      <c r="T990" s="52"/>
      <c r="U990" s="52"/>
      <c r="V990" s="52"/>
      <c r="W990" s="52"/>
      <c r="X990" s="52"/>
      <c r="Y990" s="52"/>
      <c r="Z990" s="52"/>
    </row>
    <row r="991" spans="1:26" ht="12.75" customHeight="1" x14ac:dyDescent="0.2">
      <c r="A991" s="52"/>
      <c r="B991" s="52"/>
      <c r="C991" s="52"/>
      <c r="D991" s="52"/>
      <c r="E991" s="52"/>
      <c r="F991" s="52"/>
      <c r="G991" s="52"/>
      <c r="H991" s="52"/>
      <c r="I991" s="52"/>
      <c r="J991" s="52"/>
      <c r="K991" s="52"/>
      <c r="L991" s="52"/>
      <c r="M991" s="52"/>
      <c r="N991" s="52"/>
      <c r="O991" s="52"/>
      <c r="P991" s="52"/>
      <c r="Q991" s="52"/>
      <c r="R991" s="52"/>
      <c r="S991" s="52"/>
      <c r="T991" s="52"/>
      <c r="U991" s="52"/>
      <c r="V991" s="52"/>
      <c r="W991" s="52"/>
      <c r="X991" s="52"/>
      <c r="Y991" s="52"/>
      <c r="Z991" s="52"/>
    </row>
    <row r="992" spans="1:26" ht="12.75" customHeight="1" x14ac:dyDescent="0.2">
      <c r="A992" s="52"/>
      <c r="B992" s="52"/>
      <c r="C992" s="52"/>
      <c r="D992" s="52"/>
      <c r="E992" s="52"/>
      <c r="F992" s="52"/>
      <c r="G992" s="52"/>
      <c r="H992" s="52"/>
      <c r="I992" s="52"/>
      <c r="J992" s="52"/>
      <c r="K992" s="52"/>
      <c r="L992" s="52"/>
      <c r="M992" s="52"/>
      <c r="N992" s="52"/>
      <c r="O992" s="52"/>
      <c r="P992" s="52"/>
      <c r="Q992" s="52"/>
      <c r="R992" s="52"/>
      <c r="S992" s="52"/>
      <c r="T992" s="52"/>
      <c r="U992" s="52"/>
      <c r="V992" s="52"/>
      <c r="W992" s="52"/>
      <c r="X992" s="52"/>
      <c r="Y992" s="52"/>
      <c r="Z992" s="52"/>
    </row>
    <row r="993" spans="1:26" ht="12.75" customHeight="1" x14ac:dyDescent="0.2">
      <c r="A993" s="52"/>
      <c r="B993" s="52"/>
      <c r="C993" s="52"/>
      <c r="D993" s="52"/>
      <c r="E993" s="52"/>
      <c r="F993" s="52"/>
      <c r="G993" s="52"/>
      <c r="H993" s="52"/>
      <c r="I993" s="52"/>
      <c r="J993" s="52"/>
      <c r="K993" s="52"/>
      <c r="L993" s="52"/>
      <c r="M993" s="52"/>
      <c r="N993" s="52"/>
      <c r="O993" s="52"/>
      <c r="P993" s="52"/>
      <c r="Q993" s="52"/>
      <c r="R993" s="52"/>
      <c r="S993" s="52"/>
      <c r="T993" s="52"/>
      <c r="U993" s="52"/>
      <c r="V993" s="52"/>
      <c r="W993" s="52"/>
      <c r="X993" s="52"/>
      <c r="Y993" s="52"/>
      <c r="Z993" s="52"/>
    </row>
    <row r="994" spans="1:26" ht="12.75" customHeight="1" x14ac:dyDescent="0.2">
      <c r="A994" s="52"/>
      <c r="B994" s="52"/>
      <c r="C994" s="52"/>
      <c r="D994" s="52"/>
      <c r="E994" s="52"/>
      <c r="F994" s="52"/>
      <c r="G994" s="52"/>
      <c r="H994" s="52"/>
      <c r="I994" s="52"/>
      <c r="J994" s="52"/>
      <c r="K994" s="52"/>
      <c r="L994" s="52"/>
      <c r="M994" s="52"/>
      <c r="N994" s="52"/>
      <c r="O994" s="52"/>
      <c r="P994" s="52"/>
      <c r="Q994" s="52"/>
      <c r="R994" s="52"/>
      <c r="S994" s="52"/>
      <c r="T994" s="52"/>
      <c r="U994" s="52"/>
      <c r="V994" s="52"/>
      <c r="W994" s="52"/>
      <c r="X994" s="52"/>
      <c r="Y994" s="52"/>
      <c r="Z994" s="52"/>
    </row>
    <row r="995" spans="1:26" ht="12.75" customHeight="1" x14ac:dyDescent="0.2">
      <c r="A995" s="52"/>
      <c r="B995" s="52"/>
      <c r="C995" s="52"/>
      <c r="D995" s="52"/>
      <c r="E995" s="52"/>
      <c r="F995" s="52"/>
      <c r="G995" s="52"/>
      <c r="H995" s="52"/>
      <c r="I995" s="52"/>
      <c r="J995" s="52"/>
      <c r="K995" s="52"/>
      <c r="L995" s="52"/>
      <c r="M995" s="52"/>
      <c r="N995" s="52"/>
      <c r="O995" s="52"/>
      <c r="P995" s="52"/>
      <c r="Q995" s="52"/>
      <c r="R995" s="52"/>
      <c r="S995" s="52"/>
      <c r="T995" s="52"/>
      <c r="U995" s="52"/>
      <c r="V995" s="52"/>
      <c r="W995" s="52"/>
      <c r="X995" s="52"/>
      <c r="Y995" s="52"/>
      <c r="Z995" s="52"/>
    </row>
    <row r="996" spans="1:26" ht="12.75" customHeight="1" x14ac:dyDescent="0.2">
      <c r="A996" s="52"/>
      <c r="B996" s="52"/>
      <c r="C996" s="52"/>
      <c r="D996" s="52"/>
      <c r="E996" s="52"/>
      <c r="F996" s="52"/>
      <c r="G996" s="52"/>
      <c r="H996" s="52"/>
      <c r="I996" s="52"/>
      <c r="J996" s="52"/>
      <c r="K996" s="52"/>
      <c r="L996" s="52"/>
      <c r="M996" s="52"/>
      <c r="N996" s="52"/>
      <c r="O996" s="52"/>
      <c r="P996" s="52"/>
      <c r="Q996" s="52"/>
      <c r="R996" s="52"/>
      <c r="S996" s="52"/>
      <c r="T996" s="52"/>
      <c r="U996" s="52"/>
      <c r="V996" s="52"/>
      <c r="W996" s="52"/>
      <c r="X996" s="52"/>
      <c r="Y996" s="52"/>
      <c r="Z996" s="52"/>
    </row>
    <row r="997" spans="1:26" ht="12.75" customHeight="1" x14ac:dyDescent="0.2">
      <c r="A997" s="52"/>
      <c r="B997" s="52"/>
      <c r="C997" s="52"/>
      <c r="D997" s="52"/>
      <c r="E997" s="52"/>
      <c r="F997" s="52"/>
      <c r="G997" s="52"/>
      <c r="H997" s="52"/>
      <c r="I997" s="52"/>
      <c r="J997" s="52"/>
      <c r="K997" s="52"/>
      <c r="L997" s="52"/>
      <c r="M997" s="52"/>
      <c r="N997" s="52"/>
      <c r="O997" s="52"/>
      <c r="P997" s="52"/>
      <c r="Q997" s="52"/>
      <c r="R997" s="52"/>
      <c r="S997" s="52"/>
      <c r="T997" s="52"/>
      <c r="U997" s="52"/>
      <c r="V997" s="52"/>
      <c r="W997" s="52"/>
      <c r="X997" s="52"/>
      <c r="Y997" s="52"/>
      <c r="Z997" s="52"/>
    </row>
    <row r="998" spans="1:26" ht="12.75" customHeight="1" x14ac:dyDescent="0.2">
      <c r="A998" s="52"/>
      <c r="B998" s="52"/>
      <c r="C998" s="52"/>
      <c r="D998" s="52"/>
      <c r="E998" s="52"/>
      <c r="F998" s="52"/>
      <c r="G998" s="52"/>
      <c r="H998" s="52"/>
      <c r="I998" s="52"/>
      <c r="J998" s="52"/>
      <c r="K998" s="52"/>
      <c r="L998" s="52"/>
      <c r="M998" s="52"/>
      <c r="N998" s="52"/>
      <c r="O998" s="52"/>
      <c r="P998" s="52"/>
      <c r="Q998" s="52"/>
      <c r="R998" s="52"/>
      <c r="S998" s="52"/>
      <c r="T998" s="52"/>
      <c r="U998" s="52"/>
      <c r="V998" s="52"/>
      <c r="W998" s="52"/>
      <c r="X998" s="52"/>
      <c r="Y998" s="52"/>
      <c r="Z998" s="52"/>
    </row>
    <row r="999" spans="1:26" ht="12.75" customHeight="1" x14ac:dyDescent="0.2">
      <c r="A999" s="52"/>
      <c r="B999" s="52"/>
      <c r="C999" s="52"/>
      <c r="D999" s="52"/>
      <c r="E999" s="52"/>
      <c r="F999" s="52"/>
      <c r="G999" s="52"/>
      <c r="H999" s="52"/>
      <c r="I999" s="52"/>
      <c r="J999" s="52"/>
      <c r="K999" s="52"/>
      <c r="L999" s="52"/>
      <c r="M999" s="52"/>
      <c r="N999" s="52"/>
      <c r="O999" s="52"/>
      <c r="P999" s="52"/>
      <c r="Q999" s="52"/>
      <c r="R999" s="52"/>
      <c r="S999" s="52"/>
      <c r="T999" s="52"/>
      <c r="U999" s="52"/>
      <c r="V999" s="52"/>
      <c r="W999" s="52"/>
      <c r="X999" s="52"/>
      <c r="Y999" s="52"/>
      <c r="Z999" s="52"/>
    </row>
    <row r="1000" spans="1:26" ht="12.75" customHeight="1" x14ac:dyDescent="0.2">
      <c r="A1000" s="52"/>
      <c r="B1000" s="52"/>
      <c r="C1000" s="52"/>
      <c r="D1000" s="52"/>
      <c r="E1000" s="52"/>
      <c r="F1000" s="52"/>
      <c r="G1000" s="52"/>
      <c r="H1000" s="52"/>
      <c r="I1000" s="52"/>
      <c r="J1000" s="52"/>
      <c r="K1000" s="52"/>
      <c r="L1000" s="52"/>
      <c r="M1000" s="52"/>
      <c r="N1000" s="52"/>
      <c r="O1000" s="52"/>
      <c r="P1000" s="52"/>
      <c r="Q1000" s="52"/>
      <c r="R1000" s="52"/>
      <c r="S1000" s="52"/>
      <c r="T1000" s="52"/>
      <c r="U1000" s="52"/>
      <c r="V1000" s="52"/>
      <c r="W1000" s="52"/>
      <c r="X1000" s="52"/>
      <c r="Y1000" s="52"/>
      <c r="Z1000" s="52"/>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C3:J8"/>
  <sheetViews>
    <sheetView workbookViewId="0">
      <selection activeCell="C8" sqref="C8"/>
    </sheetView>
  </sheetViews>
  <sheetFormatPr baseColWidth="10" defaultRowHeight="14.25" x14ac:dyDescent="0.2"/>
  <cols>
    <col min="3" max="3" width="17.375" customWidth="1"/>
    <col min="4" max="4" width="15.625" customWidth="1"/>
    <col min="6" max="6" width="21.125" customWidth="1"/>
  </cols>
  <sheetData>
    <row r="3" spans="3:10" x14ac:dyDescent="0.2">
      <c r="C3" s="2123" t="s">
        <v>254</v>
      </c>
      <c r="D3" s="2124"/>
      <c r="E3" s="2124"/>
      <c r="F3" s="2124"/>
      <c r="G3" s="2124"/>
      <c r="H3" s="2125"/>
    </row>
    <row r="4" spans="3:10" ht="25.5" x14ac:dyDescent="0.2">
      <c r="C4" s="106" t="s">
        <v>131</v>
      </c>
      <c r="D4" s="2126" t="s">
        <v>255</v>
      </c>
      <c r="E4" s="2126"/>
      <c r="F4" s="2126"/>
      <c r="G4" s="2126"/>
      <c r="H4" s="2126"/>
      <c r="J4" s="106" t="s">
        <v>264</v>
      </c>
    </row>
    <row r="5" spans="3:10" ht="49.5" customHeight="1" x14ac:dyDescent="0.2">
      <c r="C5" s="107" t="s">
        <v>256</v>
      </c>
      <c r="D5" s="2122" t="s">
        <v>257</v>
      </c>
      <c r="E5" s="2122"/>
      <c r="F5" s="2122"/>
      <c r="G5" s="2122"/>
      <c r="H5" s="2122"/>
      <c r="J5" s="67" t="s">
        <v>268</v>
      </c>
    </row>
    <row r="6" spans="3:10" ht="44.25" customHeight="1" x14ac:dyDescent="0.2">
      <c r="C6" s="107" t="s">
        <v>258</v>
      </c>
      <c r="D6" s="2122" t="s">
        <v>259</v>
      </c>
      <c r="E6" s="2122"/>
      <c r="F6" s="2122"/>
      <c r="G6" s="2122"/>
      <c r="H6" s="2122"/>
      <c r="J6" s="67" t="s">
        <v>266</v>
      </c>
    </row>
    <row r="7" spans="3:10" ht="54.75" customHeight="1" x14ac:dyDescent="0.2">
      <c r="C7" s="108" t="s">
        <v>260</v>
      </c>
      <c r="D7" s="2122" t="s">
        <v>261</v>
      </c>
      <c r="E7" s="2122"/>
      <c r="F7" s="2122"/>
      <c r="G7" s="2122"/>
      <c r="H7" s="2122"/>
      <c r="J7" s="67" t="s">
        <v>265</v>
      </c>
    </row>
    <row r="8" spans="3:10" ht="54.75" customHeight="1" x14ac:dyDescent="0.2">
      <c r="C8" s="109" t="s">
        <v>262</v>
      </c>
      <c r="D8" s="2122" t="s">
        <v>263</v>
      </c>
      <c r="E8" s="2122"/>
      <c r="F8" s="2122"/>
      <c r="G8" s="2122"/>
      <c r="H8" s="2122"/>
      <c r="J8" s="67" t="s">
        <v>267</v>
      </c>
    </row>
  </sheetData>
  <mergeCells count="6">
    <mergeCell ref="D8:H8"/>
    <mergeCell ref="C3:H3"/>
    <mergeCell ref="D4:H4"/>
    <mergeCell ref="D5:H5"/>
    <mergeCell ref="D6:H6"/>
    <mergeCell ref="D7:H7"/>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I1000"/>
  <sheetViews>
    <sheetView zoomScale="60" zoomScaleNormal="60" workbookViewId="0">
      <selection activeCell="C17" sqref="C17"/>
    </sheetView>
  </sheetViews>
  <sheetFormatPr baseColWidth="10" defaultColWidth="12.625" defaultRowHeight="15" customHeight="1" x14ac:dyDescent="0.2"/>
  <cols>
    <col min="1" max="1" width="9.375" customWidth="1"/>
    <col min="2" max="9" width="5" customWidth="1"/>
    <col min="10" max="10" width="8" customWidth="1"/>
    <col min="11" max="39" width="5" customWidth="1"/>
    <col min="40" max="40" width="9.375" customWidth="1"/>
    <col min="41" max="46" width="5" customWidth="1"/>
    <col min="47" max="61" width="9.375" customWidth="1"/>
  </cols>
  <sheetData>
    <row r="1" spans="1:6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 customHeight="1" x14ac:dyDescent="0.25">
      <c r="A2" s="1"/>
      <c r="B2" s="2174" t="s">
        <v>8</v>
      </c>
      <c r="C2" s="2039"/>
      <c r="D2" s="2039"/>
      <c r="E2" s="2039"/>
      <c r="F2" s="2039"/>
      <c r="G2" s="2039"/>
      <c r="H2" s="2039"/>
      <c r="I2" s="2039"/>
      <c r="J2" s="2175" t="s">
        <v>0</v>
      </c>
      <c r="K2" s="2176"/>
      <c r="L2" s="2176"/>
      <c r="M2" s="2176"/>
      <c r="N2" s="2176"/>
      <c r="O2" s="2176"/>
      <c r="P2" s="2176"/>
      <c r="Q2" s="2176"/>
      <c r="R2" s="2176"/>
      <c r="S2" s="2176"/>
      <c r="T2" s="2176"/>
      <c r="U2" s="2176"/>
      <c r="V2" s="2176"/>
      <c r="W2" s="2176"/>
      <c r="X2" s="2176"/>
      <c r="Y2" s="2176"/>
      <c r="Z2" s="2176"/>
      <c r="AA2" s="2176"/>
      <c r="AB2" s="2176"/>
      <c r="AC2" s="2176"/>
      <c r="AD2" s="2176"/>
      <c r="AE2" s="2176"/>
      <c r="AF2" s="2176"/>
      <c r="AG2" s="2176"/>
      <c r="AH2" s="2176"/>
      <c r="AI2" s="2176"/>
      <c r="AJ2" s="2176"/>
      <c r="AK2" s="2176"/>
      <c r="AL2" s="2176"/>
      <c r="AM2" s="2132"/>
      <c r="AN2" s="1"/>
      <c r="AO2" s="1"/>
      <c r="AP2" s="1"/>
      <c r="AQ2" s="1"/>
      <c r="AR2" s="1"/>
      <c r="AS2" s="1"/>
      <c r="AT2" s="1"/>
      <c r="AU2" s="1"/>
      <c r="AV2" s="1"/>
      <c r="AW2" s="1"/>
      <c r="AX2" s="1"/>
      <c r="AY2" s="1"/>
      <c r="AZ2" s="1"/>
      <c r="BA2" s="1"/>
      <c r="BB2" s="1"/>
      <c r="BC2" s="1"/>
      <c r="BD2" s="1"/>
      <c r="BE2" s="1"/>
      <c r="BF2" s="1"/>
      <c r="BG2" s="1"/>
      <c r="BH2" s="1"/>
      <c r="BI2" s="1"/>
    </row>
    <row r="3" spans="1:61" ht="18.75" customHeight="1" x14ac:dyDescent="0.25">
      <c r="A3" s="1"/>
      <c r="B3" s="2039"/>
      <c r="C3" s="2039"/>
      <c r="D3" s="2039"/>
      <c r="E3" s="2039"/>
      <c r="F3" s="2039"/>
      <c r="G3" s="2039"/>
      <c r="H3" s="2039"/>
      <c r="I3" s="2039"/>
      <c r="J3" s="2177"/>
      <c r="K3" s="2039"/>
      <c r="L3" s="2039"/>
      <c r="M3" s="2039"/>
      <c r="N3" s="2039"/>
      <c r="O3" s="2039"/>
      <c r="P3" s="2039"/>
      <c r="Q3" s="2039"/>
      <c r="R3" s="2039"/>
      <c r="S3" s="2039"/>
      <c r="T3" s="2039"/>
      <c r="U3" s="2039"/>
      <c r="V3" s="2039"/>
      <c r="W3" s="2039"/>
      <c r="X3" s="2039"/>
      <c r="Y3" s="2039"/>
      <c r="Z3" s="2039"/>
      <c r="AA3" s="2039"/>
      <c r="AB3" s="2039"/>
      <c r="AC3" s="2039"/>
      <c r="AD3" s="2039"/>
      <c r="AE3" s="2039"/>
      <c r="AF3" s="2039"/>
      <c r="AG3" s="2039"/>
      <c r="AH3" s="2039"/>
      <c r="AI3" s="2039"/>
      <c r="AJ3" s="2039"/>
      <c r="AK3" s="2039"/>
      <c r="AL3" s="2039"/>
      <c r="AM3" s="2178"/>
      <c r="AN3" s="1"/>
      <c r="AO3" s="1"/>
      <c r="AP3" s="1"/>
      <c r="AQ3" s="1"/>
      <c r="AR3" s="1"/>
      <c r="AS3" s="1"/>
      <c r="AT3" s="1"/>
      <c r="AU3" s="1"/>
      <c r="AV3" s="1"/>
      <c r="AW3" s="1"/>
      <c r="AX3" s="1"/>
      <c r="AY3" s="1"/>
      <c r="AZ3" s="1"/>
      <c r="BA3" s="1"/>
      <c r="BB3" s="1"/>
      <c r="BC3" s="1"/>
      <c r="BD3" s="1"/>
      <c r="BE3" s="1"/>
      <c r="BF3" s="1"/>
      <c r="BG3" s="1"/>
      <c r="BH3" s="1"/>
      <c r="BI3" s="1"/>
    </row>
    <row r="4" spans="1:61" ht="15" customHeight="1" x14ac:dyDescent="0.25">
      <c r="A4" s="1"/>
      <c r="B4" s="2039"/>
      <c r="C4" s="2039"/>
      <c r="D4" s="2039"/>
      <c r="E4" s="2039"/>
      <c r="F4" s="2039"/>
      <c r="G4" s="2039"/>
      <c r="H4" s="2039"/>
      <c r="I4" s="2039"/>
      <c r="J4" s="2129"/>
      <c r="K4" s="2179"/>
      <c r="L4" s="2179"/>
      <c r="M4" s="2179"/>
      <c r="N4" s="2179"/>
      <c r="O4" s="2179"/>
      <c r="P4" s="2179"/>
      <c r="Q4" s="2179"/>
      <c r="R4" s="2179"/>
      <c r="S4" s="2179"/>
      <c r="T4" s="2179"/>
      <c r="U4" s="2179"/>
      <c r="V4" s="2179"/>
      <c r="W4" s="2179"/>
      <c r="X4" s="2179"/>
      <c r="Y4" s="2179"/>
      <c r="Z4" s="2179"/>
      <c r="AA4" s="2179"/>
      <c r="AB4" s="2179"/>
      <c r="AC4" s="2179"/>
      <c r="AD4" s="2179"/>
      <c r="AE4" s="2179"/>
      <c r="AF4" s="2179"/>
      <c r="AG4" s="2179"/>
      <c r="AH4" s="2179"/>
      <c r="AI4" s="2179"/>
      <c r="AJ4" s="2179"/>
      <c r="AK4" s="2179"/>
      <c r="AL4" s="2179"/>
      <c r="AM4" s="2134"/>
      <c r="AN4" s="1"/>
      <c r="AO4" s="1"/>
      <c r="AP4" s="1"/>
      <c r="AQ4" s="1"/>
      <c r="AR4" s="1"/>
      <c r="AS4" s="1"/>
      <c r="AT4" s="1"/>
      <c r="AU4" s="1"/>
      <c r="AV4" s="1"/>
      <c r="AW4" s="1"/>
      <c r="AX4" s="1"/>
      <c r="AY4" s="1"/>
      <c r="AZ4" s="1"/>
      <c r="BA4" s="1"/>
      <c r="BB4" s="1"/>
      <c r="BC4" s="1"/>
      <c r="BD4" s="1"/>
      <c r="BE4" s="1"/>
      <c r="BF4" s="1"/>
      <c r="BG4" s="1"/>
      <c r="BH4" s="1"/>
      <c r="BI4" s="1"/>
    </row>
    <row r="5" spans="1:6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5" customHeight="1" x14ac:dyDescent="0.25">
      <c r="A6" s="1"/>
      <c r="B6" s="2180" t="s">
        <v>9</v>
      </c>
      <c r="C6" s="2176"/>
      <c r="D6" s="2128"/>
      <c r="E6" s="2166" t="s">
        <v>10</v>
      </c>
      <c r="F6" s="2167"/>
      <c r="G6" s="2167"/>
      <c r="H6" s="2167"/>
      <c r="I6" s="2146"/>
      <c r="J6" s="2136" t="e">
        <f>IF(AND(Direccionamiento!#REF!="Muy Alta",Direccionamiento!#REF!="Leve"),CONCATENATE("R",Direccionamiento!#REF!),"")</f>
        <v>#REF!</v>
      </c>
      <c r="K6" s="2137"/>
      <c r="L6" s="2138" t="e">
        <f>IF(AND(Direccionamiento!#REF!="Muy Alta",Direccionamiento!#REF!="Leve"),CONCATENATE("R",Direccionamiento!#REF!),"")</f>
        <v>#REF!</v>
      </c>
      <c r="M6" s="2137"/>
      <c r="N6" s="2138" t="e">
        <f>IF(AND(Direccionamiento!#REF!="Muy Alta",Direccionamiento!#REF!="Leve"),CONCATENATE("R",Direccionamiento!#REF!),"")</f>
        <v>#REF!</v>
      </c>
      <c r="O6" s="2146"/>
      <c r="P6" s="2136" t="e">
        <f>IF(AND(Direccionamiento!#REF!="Muy Alta",Direccionamiento!#REF!="Menor"),CONCATENATE("R",Direccionamiento!#REF!),"")</f>
        <v>#REF!</v>
      </c>
      <c r="Q6" s="2137"/>
      <c r="R6" s="2138" t="e">
        <f>IF(AND(Direccionamiento!#REF!="Muy Alta",Direccionamiento!#REF!="Menor"),CONCATENATE("R",Direccionamiento!#REF!),"")</f>
        <v>#REF!</v>
      </c>
      <c r="S6" s="2137"/>
      <c r="T6" s="2138" t="e">
        <f>IF(AND(Direccionamiento!#REF!="Muy Alta",Direccionamiento!#REF!="Menor"),CONCATENATE("R",Direccionamiento!#REF!),"")</f>
        <v>#REF!</v>
      </c>
      <c r="U6" s="2146"/>
      <c r="V6" s="2136" t="e">
        <f>IF(AND(Direccionamiento!#REF!="Muy Alta",Direccionamiento!#REF!="Moderado"),CONCATENATE("R",Direccionamiento!#REF!),"")</f>
        <v>#REF!</v>
      </c>
      <c r="W6" s="2137"/>
      <c r="X6" s="2138" t="e">
        <f>IF(AND(Direccionamiento!#REF!="Muy Alta",Direccionamiento!#REF!="Moderado"),CONCATENATE("R",Direccionamiento!#REF!),"")</f>
        <v>#REF!</v>
      </c>
      <c r="Y6" s="2137"/>
      <c r="Z6" s="2138" t="e">
        <f>IF(AND(Direccionamiento!#REF!="Muy Alta",Direccionamiento!#REF!="Moderado"),CONCATENATE("R",Direccionamiento!#REF!),"")</f>
        <v>#REF!</v>
      </c>
      <c r="AA6" s="2146"/>
      <c r="AB6" s="2136" t="e">
        <f>IF(AND(Direccionamiento!#REF!="Muy Alta",Direccionamiento!#REF!="Mayor"),CONCATENATE("R",Direccionamiento!#REF!),"")</f>
        <v>#REF!</v>
      </c>
      <c r="AC6" s="2137"/>
      <c r="AD6" s="2138" t="e">
        <f>IF(AND(Direccionamiento!#REF!="Muy Alta",Direccionamiento!#REF!="Mayor"),CONCATENATE("R",Direccionamiento!#REF!),"")</f>
        <v>#REF!</v>
      </c>
      <c r="AE6" s="2137"/>
      <c r="AF6" s="2138" t="e">
        <f>IF(AND(Direccionamiento!#REF!="Muy Alta",Direccionamiento!#REF!="Mayor"),CONCATENATE("R",Direccionamiento!#REF!),"")</f>
        <v>#REF!</v>
      </c>
      <c r="AG6" s="2146"/>
      <c r="AH6" s="2151" t="e">
        <f>IF(AND(Direccionamiento!#REF!="Muy Alta",Direccionamiento!#REF!="Catastrófico"),CONCATENATE("R",Direccionamiento!#REF!),"")</f>
        <v>#REF!</v>
      </c>
      <c r="AI6" s="2137"/>
      <c r="AJ6" s="2140" t="e">
        <f>IF(AND(Direccionamiento!#REF!="Muy Alta",Direccionamiento!#REF!="Catastrófico"),CONCATENATE("R",Direccionamiento!#REF!),"")</f>
        <v>#REF!</v>
      </c>
      <c r="AK6" s="2137"/>
      <c r="AL6" s="2140" t="e">
        <f>IF(AND(Direccionamiento!#REF!="Muy Alta",Direccionamiento!#REF!="Catastrófico"),CONCATENATE("R",Direccionamiento!#REF!),"")</f>
        <v>#REF!</v>
      </c>
      <c r="AM6" s="2146"/>
      <c r="AO6" s="2165" t="s">
        <v>11</v>
      </c>
      <c r="AP6" s="2156"/>
      <c r="AQ6" s="2156"/>
      <c r="AR6" s="2156"/>
      <c r="AS6" s="2156"/>
      <c r="AT6" s="2157"/>
      <c r="AU6" s="1"/>
      <c r="AV6" s="1"/>
      <c r="AW6" s="1"/>
      <c r="AX6" s="1"/>
      <c r="AY6" s="1"/>
      <c r="AZ6" s="1"/>
      <c r="BA6" s="1"/>
      <c r="BB6" s="1"/>
      <c r="BC6" s="1"/>
      <c r="BD6" s="1"/>
      <c r="BE6" s="1"/>
      <c r="BF6" s="1"/>
      <c r="BG6" s="1"/>
      <c r="BH6" s="1"/>
      <c r="BI6" s="1"/>
    </row>
    <row r="7" spans="1:61" ht="15" customHeight="1" x14ac:dyDescent="0.25">
      <c r="A7" s="1"/>
      <c r="B7" s="2177"/>
      <c r="C7" s="2039"/>
      <c r="D7" s="2173"/>
      <c r="E7" s="2168"/>
      <c r="F7" s="2039"/>
      <c r="G7" s="2039"/>
      <c r="H7" s="2039"/>
      <c r="I7" s="2173"/>
      <c r="J7" s="2133"/>
      <c r="K7" s="2134"/>
      <c r="L7" s="2129"/>
      <c r="M7" s="2134"/>
      <c r="N7" s="2129"/>
      <c r="O7" s="2130"/>
      <c r="P7" s="2133"/>
      <c r="Q7" s="2134"/>
      <c r="R7" s="2129"/>
      <c r="S7" s="2134"/>
      <c r="T7" s="2129"/>
      <c r="U7" s="2130"/>
      <c r="V7" s="2133"/>
      <c r="W7" s="2134"/>
      <c r="X7" s="2129"/>
      <c r="Y7" s="2134"/>
      <c r="Z7" s="2129"/>
      <c r="AA7" s="2130"/>
      <c r="AB7" s="2133"/>
      <c r="AC7" s="2134"/>
      <c r="AD7" s="2129"/>
      <c r="AE7" s="2134"/>
      <c r="AF7" s="2129"/>
      <c r="AG7" s="2130"/>
      <c r="AH7" s="2133"/>
      <c r="AI7" s="2134"/>
      <c r="AJ7" s="2129"/>
      <c r="AK7" s="2134"/>
      <c r="AL7" s="2129"/>
      <c r="AM7" s="2130"/>
      <c r="AN7" s="1"/>
      <c r="AO7" s="2158"/>
      <c r="AP7" s="2039"/>
      <c r="AQ7" s="2039"/>
      <c r="AR7" s="2039"/>
      <c r="AS7" s="2039"/>
      <c r="AT7" s="2159"/>
      <c r="AU7" s="1"/>
      <c r="AV7" s="1"/>
      <c r="AW7" s="1"/>
      <c r="AX7" s="1"/>
      <c r="AY7" s="1"/>
      <c r="AZ7" s="1"/>
      <c r="BA7" s="1"/>
      <c r="BB7" s="1"/>
      <c r="BC7" s="1"/>
      <c r="BD7" s="1"/>
      <c r="BE7" s="1"/>
      <c r="BF7" s="1"/>
      <c r="BG7" s="1"/>
      <c r="BH7" s="1"/>
      <c r="BI7" s="1"/>
    </row>
    <row r="8" spans="1:61" ht="15" customHeight="1" x14ac:dyDescent="0.25">
      <c r="A8" s="1"/>
      <c r="B8" s="2177"/>
      <c r="C8" s="2039"/>
      <c r="D8" s="2173"/>
      <c r="E8" s="2168"/>
      <c r="F8" s="2039"/>
      <c r="G8" s="2039"/>
      <c r="H8" s="2039"/>
      <c r="I8" s="2173"/>
      <c r="J8" s="2139" t="e">
        <f>IF(AND(Direccionamiento!#REF!="Muy Alta",Direccionamiento!#REF!="Leve"),CONCATENATE("R",Direccionamiento!#REF!),"")</f>
        <v>#REF!</v>
      </c>
      <c r="K8" s="2132"/>
      <c r="L8" s="2127" t="e">
        <f>IF(AND(Direccionamiento!#REF!="Muy Alta",Direccionamiento!#REF!="Leve"),CONCATENATE("R",Direccionamiento!#REF!),"")</f>
        <v>#REF!</v>
      </c>
      <c r="M8" s="2132"/>
      <c r="N8" s="2127" t="e">
        <f>IF(AND(Direccionamiento!#REF!="Muy Alta",Direccionamiento!#REF!="Leve"),CONCATENATE("R",Direccionamiento!#REF!),"")</f>
        <v>#REF!</v>
      </c>
      <c r="O8" s="2128"/>
      <c r="P8" s="2139" t="e">
        <f>IF(AND(Direccionamiento!#REF!="Muy Alta",Direccionamiento!#REF!="Menor"),CONCATENATE("R",Direccionamiento!#REF!),"")</f>
        <v>#REF!</v>
      </c>
      <c r="Q8" s="2132"/>
      <c r="R8" s="2127" t="e">
        <f>IF(AND(Direccionamiento!#REF!="Muy Alta",Direccionamiento!#REF!="Menor"),CONCATENATE("R",Direccionamiento!#REF!),"")</f>
        <v>#REF!</v>
      </c>
      <c r="S8" s="2132"/>
      <c r="T8" s="2127" t="e">
        <f>IF(AND(Direccionamiento!#REF!="Muy Alta",Direccionamiento!#REF!="Menor"),CONCATENATE("R",Direccionamiento!#REF!),"")</f>
        <v>#REF!</v>
      </c>
      <c r="U8" s="2128"/>
      <c r="V8" s="2139" t="e">
        <f>IF(AND(Direccionamiento!#REF!="Muy Alta",Direccionamiento!#REF!="Moderado"),CONCATENATE("R",Direccionamiento!#REF!),"")</f>
        <v>#REF!</v>
      </c>
      <c r="W8" s="2132"/>
      <c r="X8" s="2127" t="e">
        <f>IF(AND(Direccionamiento!#REF!="Muy Alta",Direccionamiento!#REF!="Moderado"),CONCATENATE("R",Direccionamiento!#REF!),"")</f>
        <v>#REF!</v>
      </c>
      <c r="Y8" s="2132"/>
      <c r="Z8" s="2127" t="e">
        <f>IF(AND(Direccionamiento!#REF!="Muy Alta",Direccionamiento!#REF!="Moderado"),CONCATENATE("R",Direccionamiento!#REF!),"")</f>
        <v>#REF!</v>
      </c>
      <c r="AA8" s="2128"/>
      <c r="AB8" s="2139" t="e">
        <f>IF(AND(Direccionamiento!#REF!="Muy Alta",Direccionamiento!#REF!="Mayor"),CONCATENATE("R",Direccionamiento!#REF!),"")</f>
        <v>#REF!</v>
      </c>
      <c r="AC8" s="2132"/>
      <c r="AD8" s="2127" t="e">
        <f>IF(AND(Direccionamiento!#REF!="Muy Alta",Direccionamiento!#REF!="Mayor"),CONCATENATE("R",Direccionamiento!#REF!),"")</f>
        <v>#REF!</v>
      </c>
      <c r="AE8" s="2132"/>
      <c r="AF8" s="2127" t="e">
        <f>IF(AND(Direccionamiento!#REF!="Muy Alta",Direccionamiento!#REF!="Mayor"),CONCATENATE("R",Direccionamiento!#REF!),"")</f>
        <v>#REF!</v>
      </c>
      <c r="AG8" s="2128"/>
      <c r="AH8" s="2131" t="e">
        <f>IF(AND(Direccionamiento!#REF!="Muy Alta",Direccionamiento!#REF!="Catastrófico"),CONCATENATE("R",Direccionamiento!#REF!),"")</f>
        <v>#REF!</v>
      </c>
      <c r="AI8" s="2132"/>
      <c r="AJ8" s="2135" t="e">
        <f>IF(AND(Direccionamiento!#REF!="Muy Alta",Direccionamiento!#REF!="Catastrófico"),CONCATENATE("R",Direccionamiento!#REF!),"")</f>
        <v>#REF!</v>
      </c>
      <c r="AK8" s="2132"/>
      <c r="AL8" s="2135" t="e">
        <f>IF(AND(Direccionamiento!#REF!="Muy Alta",Direccionamiento!#REF!="Catastrófico"),CONCATENATE("R",Direccionamiento!#REF!),"")</f>
        <v>#REF!</v>
      </c>
      <c r="AM8" s="2128"/>
      <c r="AN8" s="1"/>
      <c r="AO8" s="2158"/>
      <c r="AP8" s="2039"/>
      <c r="AQ8" s="2039"/>
      <c r="AR8" s="2039"/>
      <c r="AS8" s="2039"/>
      <c r="AT8" s="2159"/>
      <c r="AU8" s="1"/>
      <c r="AV8" s="1"/>
      <c r="AW8" s="1"/>
      <c r="AX8" s="1"/>
      <c r="AY8" s="1"/>
      <c r="AZ8" s="1"/>
      <c r="BA8" s="1"/>
      <c r="BB8" s="1"/>
      <c r="BC8" s="1"/>
      <c r="BD8" s="1"/>
      <c r="BE8" s="1"/>
      <c r="BF8" s="1"/>
      <c r="BG8" s="1"/>
      <c r="BH8" s="1"/>
      <c r="BI8" s="1"/>
    </row>
    <row r="9" spans="1:61" ht="15" customHeight="1" x14ac:dyDescent="0.25">
      <c r="A9" s="1"/>
      <c r="B9" s="2177"/>
      <c r="C9" s="2039"/>
      <c r="D9" s="2173"/>
      <c r="E9" s="2168"/>
      <c r="F9" s="2039"/>
      <c r="G9" s="2039"/>
      <c r="H9" s="2039"/>
      <c r="I9" s="2173"/>
      <c r="J9" s="2133"/>
      <c r="K9" s="2134"/>
      <c r="L9" s="2129"/>
      <c r="M9" s="2134"/>
      <c r="N9" s="2129"/>
      <c r="O9" s="2130"/>
      <c r="P9" s="2133"/>
      <c r="Q9" s="2134"/>
      <c r="R9" s="2129"/>
      <c r="S9" s="2134"/>
      <c r="T9" s="2129"/>
      <c r="U9" s="2130"/>
      <c r="V9" s="2133"/>
      <c r="W9" s="2134"/>
      <c r="X9" s="2129"/>
      <c r="Y9" s="2134"/>
      <c r="Z9" s="2129"/>
      <c r="AA9" s="2130"/>
      <c r="AB9" s="2133"/>
      <c r="AC9" s="2134"/>
      <c r="AD9" s="2129"/>
      <c r="AE9" s="2134"/>
      <c r="AF9" s="2129"/>
      <c r="AG9" s="2130"/>
      <c r="AH9" s="2133"/>
      <c r="AI9" s="2134"/>
      <c r="AJ9" s="2129"/>
      <c r="AK9" s="2134"/>
      <c r="AL9" s="2129"/>
      <c r="AM9" s="2130"/>
      <c r="AN9" s="1"/>
      <c r="AO9" s="2158"/>
      <c r="AP9" s="2039"/>
      <c r="AQ9" s="2039"/>
      <c r="AR9" s="2039"/>
      <c r="AS9" s="2039"/>
      <c r="AT9" s="2159"/>
      <c r="AU9" s="1"/>
      <c r="AV9" s="1"/>
      <c r="AW9" s="1"/>
      <c r="AX9" s="1"/>
      <c r="AY9" s="1"/>
      <c r="AZ9" s="1"/>
      <c r="BA9" s="1"/>
      <c r="BB9" s="1"/>
      <c r="BC9" s="1"/>
      <c r="BD9" s="1"/>
      <c r="BE9" s="1"/>
      <c r="BF9" s="1"/>
      <c r="BG9" s="1"/>
      <c r="BH9" s="1"/>
      <c r="BI9" s="1"/>
    </row>
    <row r="10" spans="1:61" ht="15" customHeight="1" x14ac:dyDescent="0.25">
      <c r="A10" s="1"/>
      <c r="B10" s="2177"/>
      <c r="C10" s="2039"/>
      <c r="D10" s="2173"/>
      <c r="E10" s="2168"/>
      <c r="F10" s="2039"/>
      <c r="G10" s="2039"/>
      <c r="H10" s="2039"/>
      <c r="I10" s="2173"/>
      <c r="J10" s="2139" t="e">
        <f>IF(AND(Direccionamiento!#REF!="Muy Alta",Direccionamiento!#REF!="Leve"),CONCATENATE("R",Direccionamiento!#REF!),"")</f>
        <v>#REF!</v>
      </c>
      <c r="K10" s="2132"/>
      <c r="L10" s="2127" t="e">
        <f>IF(AND(Direccionamiento!#REF!="Muy Alta",Direccionamiento!#REF!="Leve"),CONCATENATE("R",Direccionamiento!#REF!),"")</f>
        <v>#REF!</v>
      </c>
      <c r="M10" s="2132"/>
      <c r="N10" s="2127" t="e">
        <f>IF(AND(Direccionamiento!#REF!="Muy Alta",Direccionamiento!#REF!="Leve"),CONCATENATE("R",Direccionamiento!#REF!),"")</f>
        <v>#REF!</v>
      </c>
      <c r="O10" s="2128"/>
      <c r="P10" s="2139" t="e">
        <f>IF(AND(Direccionamiento!#REF!="Muy Alta",Direccionamiento!#REF!="Menor"),CONCATENATE("R",Direccionamiento!#REF!),"")</f>
        <v>#REF!</v>
      </c>
      <c r="Q10" s="2132"/>
      <c r="R10" s="2127" t="e">
        <f>IF(AND(Direccionamiento!#REF!="Muy Alta",Direccionamiento!#REF!="Menor"),CONCATENATE("R",Direccionamiento!#REF!),"")</f>
        <v>#REF!</v>
      </c>
      <c r="S10" s="2132"/>
      <c r="T10" s="2127" t="e">
        <f>IF(AND(Direccionamiento!#REF!="Muy Alta",Direccionamiento!#REF!="Menor"),CONCATENATE("R",Direccionamiento!#REF!),"")</f>
        <v>#REF!</v>
      </c>
      <c r="U10" s="2128"/>
      <c r="V10" s="2139" t="e">
        <f>IF(AND(Direccionamiento!#REF!="Muy Alta",Direccionamiento!#REF!="Moderado"),CONCATENATE("R",Direccionamiento!#REF!),"")</f>
        <v>#REF!</v>
      </c>
      <c r="W10" s="2132"/>
      <c r="X10" s="2127" t="e">
        <f>IF(AND(Direccionamiento!#REF!="Muy Alta",Direccionamiento!#REF!="Moderado"),CONCATENATE("R",Direccionamiento!#REF!),"")</f>
        <v>#REF!</v>
      </c>
      <c r="Y10" s="2132"/>
      <c r="Z10" s="2127" t="e">
        <f>IF(AND(Direccionamiento!#REF!="Muy Alta",Direccionamiento!#REF!="Moderado"),CONCATENATE("R",Direccionamiento!#REF!),"")</f>
        <v>#REF!</v>
      </c>
      <c r="AA10" s="2128"/>
      <c r="AB10" s="2139" t="e">
        <f>IF(AND(Direccionamiento!#REF!="Muy Alta",Direccionamiento!#REF!="Mayor"),CONCATENATE("R",Direccionamiento!#REF!),"")</f>
        <v>#REF!</v>
      </c>
      <c r="AC10" s="2132"/>
      <c r="AD10" s="2127" t="e">
        <f>IF(AND(Direccionamiento!#REF!="Muy Alta",Direccionamiento!#REF!="Mayor"),CONCATENATE("R",Direccionamiento!#REF!),"")</f>
        <v>#REF!</v>
      </c>
      <c r="AE10" s="2132"/>
      <c r="AF10" s="2127" t="e">
        <f>IF(AND(Direccionamiento!#REF!="Muy Alta",Direccionamiento!#REF!="Mayor"),CONCATENATE("R",Direccionamiento!#REF!),"")</f>
        <v>#REF!</v>
      </c>
      <c r="AG10" s="2128"/>
      <c r="AH10" s="2131" t="e">
        <f>IF(AND(Direccionamiento!#REF!="Muy Alta",Direccionamiento!#REF!="Catastrófico"),CONCATENATE("R",Direccionamiento!#REF!),"")</f>
        <v>#REF!</v>
      </c>
      <c r="AI10" s="2132"/>
      <c r="AJ10" s="2135" t="e">
        <f>IF(AND(Direccionamiento!#REF!="Muy Alta",Direccionamiento!#REF!="Catastrófico"),CONCATENATE("R",Direccionamiento!#REF!),"")</f>
        <v>#REF!</v>
      </c>
      <c r="AK10" s="2132"/>
      <c r="AL10" s="2135" t="e">
        <f>IF(AND(Direccionamiento!#REF!="Muy Alta",Direccionamiento!#REF!="Catastrófico"),CONCATENATE("R",Direccionamiento!#REF!),"")</f>
        <v>#REF!</v>
      </c>
      <c r="AM10" s="2128"/>
      <c r="AN10" s="1"/>
      <c r="AO10" s="2158"/>
      <c r="AP10" s="2039"/>
      <c r="AQ10" s="2039"/>
      <c r="AR10" s="2039"/>
      <c r="AS10" s="2039"/>
      <c r="AT10" s="2159"/>
      <c r="AU10" s="1"/>
      <c r="AV10" s="1"/>
      <c r="AW10" s="1"/>
      <c r="AX10" s="1"/>
      <c r="AY10" s="1"/>
      <c r="AZ10" s="1"/>
      <c r="BA10" s="1"/>
      <c r="BB10" s="1"/>
      <c r="BC10" s="1"/>
      <c r="BD10" s="1"/>
      <c r="BE10" s="1"/>
      <c r="BF10" s="1"/>
      <c r="BG10" s="1"/>
      <c r="BH10" s="1"/>
      <c r="BI10" s="1"/>
    </row>
    <row r="11" spans="1:61" ht="15" customHeight="1" x14ac:dyDescent="0.25">
      <c r="A11" s="1"/>
      <c r="B11" s="2177"/>
      <c r="C11" s="2039"/>
      <c r="D11" s="2173"/>
      <c r="E11" s="2168"/>
      <c r="F11" s="2039"/>
      <c r="G11" s="2039"/>
      <c r="H11" s="2039"/>
      <c r="I11" s="2173"/>
      <c r="J11" s="2133"/>
      <c r="K11" s="2134"/>
      <c r="L11" s="2129"/>
      <c r="M11" s="2134"/>
      <c r="N11" s="2129"/>
      <c r="O11" s="2130"/>
      <c r="P11" s="2133"/>
      <c r="Q11" s="2134"/>
      <c r="R11" s="2129"/>
      <c r="S11" s="2134"/>
      <c r="T11" s="2129"/>
      <c r="U11" s="2130"/>
      <c r="V11" s="2133"/>
      <c r="W11" s="2134"/>
      <c r="X11" s="2129"/>
      <c r="Y11" s="2134"/>
      <c r="Z11" s="2129"/>
      <c r="AA11" s="2130"/>
      <c r="AB11" s="2133"/>
      <c r="AC11" s="2134"/>
      <c r="AD11" s="2129"/>
      <c r="AE11" s="2134"/>
      <c r="AF11" s="2129"/>
      <c r="AG11" s="2130"/>
      <c r="AH11" s="2133"/>
      <c r="AI11" s="2134"/>
      <c r="AJ11" s="2129"/>
      <c r="AK11" s="2134"/>
      <c r="AL11" s="2129"/>
      <c r="AM11" s="2130"/>
      <c r="AN11" s="1"/>
      <c r="AO11" s="2158"/>
      <c r="AP11" s="2039"/>
      <c r="AQ11" s="2039"/>
      <c r="AR11" s="2039"/>
      <c r="AS11" s="2039"/>
      <c r="AT11" s="2159"/>
      <c r="AU11" s="1"/>
      <c r="AV11" s="1"/>
      <c r="AW11" s="1"/>
      <c r="AX11" s="1"/>
      <c r="AY11" s="1"/>
      <c r="AZ11" s="1"/>
      <c r="BA11" s="1"/>
      <c r="BB11" s="1"/>
      <c r="BC11" s="1"/>
      <c r="BD11" s="1"/>
      <c r="BE11" s="1"/>
      <c r="BF11" s="1"/>
      <c r="BG11" s="1"/>
      <c r="BH11" s="1"/>
      <c r="BI11" s="1"/>
    </row>
    <row r="12" spans="1:61" ht="15" customHeight="1" x14ac:dyDescent="0.25">
      <c r="A12" s="1"/>
      <c r="B12" s="2177"/>
      <c r="C12" s="2039"/>
      <c r="D12" s="2173"/>
      <c r="E12" s="2168"/>
      <c r="F12" s="2039"/>
      <c r="G12" s="2039"/>
      <c r="H12" s="2039"/>
      <c r="I12" s="2173"/>
      <c r="J12" s="2139" t="e">
        <f>IF(AND(Direccionamiento!#REF!="Muy Alta",Direccionamiento!#REF!="Leve"),CONCATENATE("R",Direccionamiento!#REF!),"")</f>
        <v>#REF!</v>
      </c>
      <c r="K12" s="2132"/>
      <c r="L12" s="2127" t="e">
        <f>IF(AND(Direccionamiento!#REF!="Muy Alta",Direccionamiento!#REF!="Leve"),CONCATENATE("R",Direccionamiento!#REF!),"")</f>
        <v>#REF!</v>
      </c>
      <c r="M12" s="2132"/>
      <c r="N12" s="2127" t="str">
        <f>IF(AND(Direccionamiento!$N$28="Muy Alta",Direccionamiento!$R$28="Leve"),CONCATENATE("R",Direccionamiento!$B$28),"")</f>
        <v/>
      </c>
      <c r="O12" s="2128"/>
      <c r="P12" s="2139" t="e">
        <f>IF(AND(Direccionamiento!#REF!="Muy Alta",Direccionamiento!#REF!="Menor"),CONCATENATE("R",Direccionamiento!#REF!),"")</f>
        <v>#REF!</v>
      </c>
      <c r="Q12" s="2132"/>
      <c r="R12" s="2127" t="e">
        <f>IF(AND(Direccionamiento!#REF!="Muy Alta",Direccionamiento!#REF!="Menor"),CONCATENATE("R",Direccionamiento!#REF!),"")</f>
        <v>#REF!</v>
      </c>
      <c r="S12" s="2132"/>
      <c r="T12" s="2127" t="str">
        <f>IF(AND(Direccionamiento!$N$28="Muy Alta",Direccionamiento!$R$28="Menor"),CONCATENATE("R",Direccionamiento!$B$28),"")</f>
        <v/>
      </c>
      <c r="U12" s="2128"/>
      <c r="V12" s="2139" t="e">
        <f>IF(AND(Direccionamiento!#REF!="Muy Alta",Direccionamiento!#REF!="Moderado"),CONCATENATE("R",Direccionamiento!#REF!),"")</f>
        <v>#REF!</v>
      </c>
      <c r="W12" s="2132"/>
      <c r="X12" s="2127" t="e">
        <f>IF(AND(Direccionamiento!#REF!="Muy Alta",Direccionamiento!#REF!="Moderado"),CONCATENATE("R",Direccionamiento!#REF!),"")</f>
        <v>#REF!</v>
      </c>
      <c r="Y12" s="2132"/>
      <c r="Z12" s="2127" t="str">
        <f>IF(AND(Direccionamiento!$N$28="Muy Alta",Direccionamiento!$R$28="Moderado"),CONCATENATE("R",Direccionamiento!$B$28),"")</f>
        <v/>
      </c>
      <c r="AA12" s="2128"/>
      <c r="AB12" s="2139" t="e">
        <f>IF(AND(Direccionamiento!#REF!="Muy Alta",Direccionamiento!#REF!="Mayor"),CONCATENATE("R",Direccionamiento!#REF!),"")</f>
        <v>#REF!</v>
      </c>
      <c r="AC12" s="2132"/>
      <c r="AD12" s="2127" t="e">
        <f>IF(AND(Direccionamiento!#REF!="Muy Alta",Direccionamiento!#REF!="Mayor"),CONCATENATE("R",Direccionamiento!#REF!),"")</f>
        <v>#REF!</v>
      </c>
      <c r="AE12" s="2132"/>
      <c r="AF12" s="2127" t="str">
        <f>IF(AND(Direccionamiento!$N$28="Muy Alta",Direccionamiento!$R$28="Mayor"),CONCATENATE("R",Direccionamiento!$B$28),"")</f>
        <v/>
      </c>
      <c r="AG12" s="2128"/>
      <c r="AH12" s="2131" t="e">
        <f>IF(AND(Direccionamiento!#REF!="Muy Alta",Direccionamiento!#REF!="Catastrófico"),CONCATENATE("R",Direccionamiento!#REF!),"")</f>
        <v>#REF!</v>
      </c>
      <c r="AI12" s="2132"/>
      <c r="AJ12" s="2135" t="e">
        <f>IF(AND(Direccionamiento!#REF!="Muy Alta",Direccionamiento!#REF!="Catastrófico"),CONCATENATE("R",Direccionamiento!#REF!),"")</f>
        <v>#REF!</v>
      </c>
      <c r="AK12" s="2132"/>
      <c r="AL12" s="2135" t="str">
        <f>IF(AND(Direccionamiento!$N$28="Muy Alta",Direccionamiento!$R$28="Catastrófico"),CONCATENATE("R",Direccionamiento!$B$28),"")</f>
        <v/>
      </c>
      <c r="AM12" s="2128"/>
      <c r="AN12" s="1"/>
      <c r="AO12" s="2158"/>
      <c r="AP12" s="2039"/>
      <c r="AQ12" s="2039"/>
      <c r="AR12" s="2039"/>
      <c r="AS12" s="2039"/>
      <c r="AT12" s="2159"/>
      <c r="AU12" s="1"/>
      <c r="AV12" s="1"/>
      <c r="AW12" s="1"/>
      <c r="AX12" s="1"/>
      <c r="AY12" s="1"/>
      <c r="AZ12" s="1"/>
      <c r="BA12" s="1"/>
      <c r="BB12" s="1"/>
      <c r="BC12" s="1"/>
      <c r="BD12" s="1"/>
      <c r="BE12" s="1"/>
      <c r="BF12" s="1"/>
      <c r="BG12" s="1"/>
      <c r="BH12" s="1"/>
      <c r="BI12" s="1"/>
    </row>
    <row r="13" spans="1:61" ht="15.75" customHeight="1" thickBot="1" x14ac:dyDescent="0.3">
      <c r="A13" s="1"/>
      <c r="B13" s="2177"/>
      <c r="C13" s="2039"/>
      <c r="D13" s="2173"/>
      <c r="E13" s="2141"/>
      <c r="F13" s="2169"/>
      <c r="G13" s="2169"/>
      <c r="H13" s="2169"/>
      <c r="I13" s="2144"/>
      <c r="J13" s="2133"/>
      <c r="K13" s="2134"/>
      <c r="L13" s="2129"/>
      <c r="M13" s="2134"/>
      <c r="N13" s="2129"/>
      <c r="O13" s="2130"/>
      <c r="P13" s="2133"/>
      <c r="Q13" s="2134"/>
      <c r="R13" s="2129"/>
      <c r="S13" s="2134"/>
      <c r="T13" s="2129"/>
      <c r="U13" s="2130"/>
      <c r="V13" s="2133"/>
      <c r="W13" s="2134"/>
      <c r="X13" s="2129"/>
      <c r="Y13" s="2134"/>
      <c r="Z13" s="2129"/>
      <c r="AA13" s="2130"/>
      <c r="AB13" s="2133"/>
      <c r="AC13" s="2134"/>
      <c r="AD13" s="2129"/>
      <c r="AE13" s="2134"/>
      <c r="AF13" s="2129"/>
      <c r="AG13" s="2130"/>
      <c r="AH13" s="2141"/>
      <c r="AI13" s="2142"/>
      <c r="AJ13" s="2143"/>
      <c r="AK13" s="2142"/>
      <c r="AL13" s="2143"/>
      <c r="AM13" s="2144"/>
      <c r="AN13" s="1"/>
      <c r="AO13" s="2160"/>
      <c r="AP13" s="2161"/>
      <c r="AQ13" s="2161"/>
      <c r="AR13" s="2161"/>
      <c r="AS13" s="2161"/>
      <c r="AT13" s="2162"/>
      <c r="AU13" s="1"/>
      <c r="AV13" s="1"/>
      <c r="AW13" s="1"/>
      <c r="AX13" s="1"/>
      <c r="AY13" s="1"/>
      <c r="AZ13" s="1"/>
      <c r="BA13" s="1"/>
      <c r="BB13" s="1"/>
      <c r="BC13" s="1"/>
      <c r="BD13" s="1"/>
      <c r="BE13" s="1"/>
      <c r="BF13" s="1"/>
      <c r="BG13" s="1"/>
      <c r="BH13" s="1"/>
      <c r="BI13" s="1"/>
    </row>
    <row r="14" spans="1:61" ht="15" customHeight="1" x14ac:dyDescent="0.25">
      <c r="A14" s="1"/>
      <c r="B14" s="2177"/>
      <c r="C14" s="2039"/>
      <c r="D14" s="2173"/>
      <c r="E14" s="2166" t="s">
        <v>12</v>
      </c>
      <c r="F14" s="2167"/>
      <c r="G14" s="2167"/>
      <c r="H14" s="2167"/>
      <c r="I14" s="2167"/>
      <c r="J14" s="2147" t="e">
        <f>IF(AND(Direccionamiento!#REF!="Alta",Direccionamiento!#REF!="Leve"),CONCATENATE("R",Direccionamiento!#REF!),"")</f>
        <v>#REF!</v>
      </c>
      <c r="K14" s="2137"/>
      <c r="L14" s="2145" t="e">
        <f>IF(AND(Direccionamiento!#REF!="Alta",Direccionamiento!#REF!="Leve"),CONCATENATE("R",Direccionamiento!#REF!),"")</f>
        <v>#REF!</v>
      </c>
      <c r="M14" s="2137"/>
      <c r="N14" s="2145" t="e">
        <f>IF(AND(Direccionamiento!#REF!="Alta",Direccionamiento!#REF!="Leve"),CONCATENATE("R",Direccionamiento!#REF!),"")</f>
        <v>#REF!</v>
      </c>
      <c r="O14" s="2146"/>
      <c r="P14" s="2147" t="e">
        <f>IF(AND(Direccionamiento!#REF!="Alta",Direccionamiento!#REF!="Menor"),CONCATENATE("R",Direccionamiento!#REF!),"")</f>
        <v>#REF!</v>
      </c>
      <c r="Q14" s="2137"/>
      <c r="R14" s="2145" t="e">
        <f>IF(AND(Direccionamiento!#REF!="Alta",Direccionamiento!#REF!="Menor"),CONCATENATE("R",Direccionamiento!#REF!),"")</f>
        <v>#REF!</v>
      </c>
      <c r="S14" s="2137"/>
      <c r="T14" s="2145" t="e">
        <f>IF(AND(Direccionamiento!#REF!="Alta",Direccionamiento!#REF!="Menor"),CONCATENATE("R",Direccionamiento!#REF!),"")</f>
        <v>#REF!</v>
      </c>
      <c r="U14" s="2146"/>
      <c r="V14" s="2136" t="e">
        <f>IF(AND(Direccionamiento!#REF!="Alta",Direccionamiento!#REF!="Moderado"),CONCATENATE("R",Direccionamiento!#REF!),"")</f>
        <v>#REF!</v>
      </c>
      <c r="W14" s="2137"/>
      <c r="X14" s="2138" t="e">
        <f>IF(AND(Direccionamiento!#REF!="Alta",Direccionamiento!#REF!="Moderado"),CONCATENATE("R",Direccionamiento!#REF!),"")</f>
        <v>#REF!</v>
      </c>
      <c r="Y14" s="2137"/>
      <c r="Z14" s="2138" t="e">
        <f>IF(AND(Direccionamiento!#REF!="Alta",Direccionamiento!#REF!="Moderado"),CONCATENATE("R",Direccionamiento!#REF!),"")</f>
        <v>#REF!</v>
      </c>
      <c r="AA14" s="2146"/>
      <c r="AB14" s="2148" t="e">
        <f>IF(AND(Direccionamiento!#REF!="Alta",Direccionamiento!#REF!="Mayor"),CONCATENATE("R",Direccionamiento!#REF!),"")</f>
        <v>#REF!</v>
      </c>
      <c r="AC14" s="2149"/>
      <c r="AD14" s="2149" t="e">
        <f>IF(AND(Direccionamiento!#REF!="Alta",Direccionamiento!#REF!="Mayor"),CONCATENATE("R",Direccionamiento!#REF!),"")</f>
        <v>#REF!</v>
      </c>
      <c r="AE14" s="2149"/>
      <c r="AF14" s="2138" t="e">
        <f>IF(AND(Direccionamiento!#REF!="Alta",Direccionamiento!#REF!="Mayor"),CONCATENATE("R",Direccionamiento!#REF!),"")</f>
        <v>#REF!</v>
      </c>
      <c r="AG14" s="2146"/>
      <c r="AH14" s="2151" t="e">
        <f>IF(AND(Direccionamiento!#REF!="Alta",Direccionamiento!#REF!="Catastrófico"),CONCATENATE("R",Direccionamiento!#REF!),"")</f>
        <v>#REF!</v>
      </c>
      <c r="AI14" s="2137"/>
      <c r="AJ14" s="2140" t="e">
        <f>IF(AND(Direccionamiento!#REF!="Alta",Direccionamiento!#REF!="Catastrófico"),CONCATENATE("R",Direccionamiento!#REF!),"")</f>
        <v>#REF!</v>
      </c>
      <c r="AK14" s="2137"/>
      <c r="AL14" s="2140" t="e">
        <f>IF(AND(Direccionamiento!#REF!="Alta",Direccionamiento!#REF!="Catastrófico"),CONCATENATE("R",Direccionamiento!#REF!),"")</f>
        <v>#REF!</v>
      </c>
      <c r="AM14" s="2146"/>
      <c r="AN14" s="1"/>
      <c r="AO14" s="2163" t="s">
        <v>13</v>
      </c>
      <c r="AP14" s="2156"/>
      <c r="AQ14" s="2156"/>
      <c r="AR14" s="2156"/>
      <c r="AS14" s="2156"/>
      <c r="AT14" s="2157"/>
      <c r="AU14" s="1"/>
      <c r="AV14" s="1"/>
      <c r="AW14" s="1"/>
      <c r="AX14" s="1"/>
      <c r="AY14" s="1"/>
      <c r="AZ14" s="1"/>
      <c r="BA14" s="1"/>
      <c r="BB14" s="1"/>
      <c r="BC14" s="1"/>
      <c r="BD14" s="1"/>
      <c r="BE14" s="1"/>
      <c r="BF14" s="1"/>
      <c r="BG14" s="1"/>
      <c r="BH14" s="1"/>
      <c r="BI14" s="1"/>
    </row>
    <row r="15" spans="1:61" ht="15" customHeight="1" x14ac:dyDescent="0.25">
      <c r="A15" s="1"/>
      <c r="B15" s="2177"/>
      <c r="C15" s="2039"/>
      <c r="D15" s="2173"/>
      <c r="E15" s="2168"/>
      <c r="F15" s="2039"/>
      <c r="G15" s="2039"/>
      <c r="H15" s="2039"/>
      <c r="I15" s="2039"/>
      <c r="J15" s="2133"/>
      <c r="K15" s="2134"/>
      <c r="L15" s="2129"/>
      <c r="M15" s="2134"/>
      <c r="N15" s="2129"/>
      <c r="O15" s="2130"/>
      <c r="P15" s="2133"/>
      <c r="Q15" s="2134"/>
      <c r="R15" s="2129"/>
      <c r="S15" s="2134"/>
      <c r="T15" s="2129"/>
      <c r="U15" s="2130"/>
      <c r="V15" s="2133"/>
      <c r="W15" s="2134"/>
      <c r="X15" s="2129"/>
      <c r="Y15" s="2134"/>
      <c r="Z15" s="2129"/>
      <c r="AA15" s="2130"/>
      <c r="AB15" s="2139"/>
      <c r="AC15" s="2150"/>
      <c r="AD15" s="2150"/>
      <c r="AE15" s="2150"/>
      <c r="AF15" s="2129"/>
      <c r="AG15" s="2130"/>
      <c r="AH15" s="2133"/>
      <c r="AI15" s="2134"/>
      <c r="AJ15" s="2129"/>
      <c r="AK15" s="2134"/>
      <c r="AL15" s="2129"/>
      <c r="AM15" s="2130"/>
      <c r="AN15" s="1"/>
      <c r="AO15" s="2158"/>
      <c r="AP15" s="2039"/>
      <c r="AQ15" s="2039"/>
      <c r="AR15" s="2039"/>
      <c r="AS15" s="2039"/>
      <c r="AT15" s="2159"/>
      <c r="AU15" s="1"/>
      <c r="AV15" s="1"/>
      <c r="AW15" s="1"/>
      <c r="AX15" s="1"/>
      <c r="AY15" s="1"/>
      <c r="AZ15" s="1"/>
      <c r="BA15" s="1"/>
      <c r="BB15" s="1"/>
      <c r="BC15" s="1"/>
      <c r="BD15" s="1"/>
      <c r="BE15" s="1"/>
      <c r="BF15" s="1"/>
      <c r="BG15" s="1"/>
      <c r="BH15" s="1"/>
      <c r="BI15" s="1"/>
    </row>
    <row r="16" spans="1:61" ht="15" customHeight="1" x14ac:dyDescent="0.25">
      <c r="A16" s="1"/>
      <c r="B16" s="2177"/>
      <c r="C16" s="2039"/>
      <c r="D16" s="2173"/>
      <c r="E16" s="2168"/>
      <c r="F16" s="2039"/>
      <c r="G16" s="2039"/>
      <c r="H16" s="2039"/>
      <c r="I16" s="2039"/>
      <c r="J16" s="2154" t="e">
        <f>IF(AND(Direccionamiento!#REF!="Alta",Direccionamiento!#REF!="Leve"),CONCATENATE("R",Direccionamiento!#REF!),"")</f>
        <v>#REF!</v>
      </c>
      <c r="K16" s="2132"/>
      <c r="L16" s="2153" t="e">
        <f>IF(AND(Direccionamiento!#REF!="Alta",Direccionamiento!#REF!="Leve"),CONCATENATE("R",Direccionamiento!#REF!),"")</f>
        <v>#REF!</v>
      </c>
      <c r="M16" s="2132"/>
      <c r="N16" s="2153" t="e">
        <f>IF(AND(Direccionamiento!#REF!="Alta",Direccionamiento!#REF!="Leve"),CONCATENATE("R",Direccionamiento!#REF!),"")</f>
        <v>#REF!</v>
      </c>
      <c r="O16" s="2128"/>
      <c r="P16" s="2154" t="e">
        <f>IF(AND(Direccionamiento!#REF!="Alta",Direccionamiento!#REF!="Menor"),CONCATENATE("R",Direccionamiento!#REF!),"")</f>
        <v>#REF!</v>
      </c>
      <c r="Q16" s="2132"/>
      <c r="R16" s="2153" t="e">
        <f>IF(AND(Direccionamiento!#REF!="Alta",Direccionamiento!#REF!="Menor"),CONCATENATE("R",Direccionamiento!#REF!),"")</f>
        <v>#REF!</v>
      </c>
      <c r="S16" s="2132"/>
      <c r="T16" s="2153" t="e">
        <f>IF(AND(Direccionamiento!#REF!="Alta",Direccionamiento!#REF!="Menor"),CONCATENATE("R",Direccionamiento!#REF!),"")</f>
        <v>#REF!</v>
      </c>
      <c r="U16" s="2128"/>
      <c r="V16" s="2139" t="e">
        <f>IF(AND(Direccionamiento!#REF!="Alta",Direccionamiento!#REF!="Moderado"),CONCATENATE("R",Direccionamiento!#REF!),"")</f>
        <v>#REF!</v>
      </c>
      <c r="W16" s="2132"/>
      <c r="X16" s="2127" t="e">
        <f>IF(AND(Direccionamiento!#REF!="Alta",Direccionamiento!#REF!="Moderado"),CONCATENATE("R",Direccionamiento!#REF!),"")</f>
        <v>#REF!</v>
      </c>
      <c r="Y16" s="2132"/>
      <c r="Z16" s="2127" t="e">
        <f>IF(AND(Direccionamiento!#REF!="Alta",Direccionamiento!#REF!="Moderado"),CONCATENATE("R",Direccionamiento!#REF!),"")</f>
        <v>#REF!</v>
      </c>
      <c r="AA16" s="2128"/>
      <c r="AB16" s="2139" t="e">
        <f>IF(AND(Direccionamiento!#REF!="Alta",Direccionamiento!#REF!="Mayor"),CONCATENATE("R",Direccionamiento!#REF!),"")</f>
        <v>#REF!</v>
      </c>
      <c r="AC16" s="2132"/>
      <c r="AD16" s="2127" t="e">
        <f>IF(AND(Direccionamiento!#REF!="Alta",Direccionamiento!#REF!="Mayor"),CONCATENATE("R",Direccionamiento!#REF!),"")</f>
        <v>#REF!</v>
      </c>
      <c r="AE16" s="2132"/>
      <c r="AF16" s="2127" t="e">
        <f>IF(AND(Direccionamiento!#REF!="Alta",Direccionamiento!#REF!="Mayor"),CONCATENATE("R",Direccionamiento!#REF!),"")</f>
        <v>#REF!</v>
      </c>
      <c r="AG16" s="2128"/>
      <c r="AH16" s="2131" t="e">
        <f>IF(AND(Direccionamiento!#REF!="Alta",Direccionamiento!#REF!="Catastrófico"),CONCATENATE("R",Direccionamiento!#REF!),"")</f>
        <v>#REF!</v>
      </c>
      <c r="AI16" s="2132"/>
      <c r="AJ16" s="2135" t="e">
        <f>IF(AND(Direccionamiento!#REF!="Alta",Direccionamiento!#REF!="Catastrófico"),CONCATENATE("R",Direccionamiento!#REF!),"")</f>
        <v>#REF!</v>
      </c>
      <c r="AK16" s="2132"/>
      <c r="AL16" s="2135" t="e">
        <f>IF(AND(Direccionamiento!#REF!="Alta",Direccionamiento!#REF!="Catastrófico"),CONCATENATE("R",Direccionamiento!#REF!),"")</f>
        <v>#REF!</v>
      </c>
      <c r="AM16" s="2128"/>
      <c r="AN16" s="1"/>
      <c r="AO16" s="2158"/>
      <c r="AP16" s="2039"/>
      <c r="AQ16" s="2039"/>
      <c r="AR16" s="2039"/>
      <c r="AS16" s="2039"/>
      <c r="AT16" s="2159"/>
      <c r="AU16" s="1"/>
      <c r="AV16" s="1"/>
      <c r="AW16" s="1"/>
      <c r="AX16" s="1"/>
      <c r="AY16" s="1"/>
      <c r="AZ16" s="1"/>
      <c r="BA16" s="1"/>
      <c r="BB16" s="1"/>
      <c r="BC16" s="1"/>
      <c r="BD16" s="1"/>
      <c r="BE16" s="1"/>
      <c r="BF16" s="1"/>
      <c r="BG16" s="1"/>
      <c r="BH16" s="1"/>
      <c r="BI16" s="1"/>
    </row>
    <row r="17" spans="1:61" ht="15" customHeight="1" x14ac:dyDescent="0.25">
      <c r="A17" s="1"/>
      <c r="B17" s="2177"/>
      <c r="C17" s="2039"/>
      <c r="D17" s="2173"/>
      <c r="E17" s="2168"/>
      <c r="F17" s="2039"/>
      <c r="G17" s="2039"/>
      <c r="H17" s="2039"/>
      <c r="I17" s="2039"/>
      <c r="J17" s="2133"/>
      <c r="K17" s="2134"/>
      <c r="L17" s="2129"/>
      <c r="M17" s="2134"/>
      <c r="N17" s="2129"/>
      <c r="O17" s="2130"/>
      <c r="P17" s="2133"/>
      <c r="Q17" s="2134"/>
      <c r="R17" s="2129"/>
      <c r="S17" s="2134"/>
      <c r="T17" s="2129"/>
      <c r="U17" s="2130"/>
      <c r="V17" s="2133"/>
      <c r="W17" s="2134"/>
      <c r="X17" s="2129"/>
      <c r="Y17" s="2134"/>
      <c r="Z17" s="2129"/>
      <c r="AA17" s="2130"/>
      <c r="AB17" s="2133"/>
      <c r="AC17" s="2134"/>
      <c r="AD17" s="2129"/>
      <c r="AE17" s="2134"/>
      <c r="AF17" s="2129"/>
      <c r="AG17" s="2130"/>
      <c r="AH17" s="2133"/>
      <c r="AI17" s="2134"/>
      <c r="AJ17" s="2129"/>
      <c r="AK17" s="2134"/>
      <c r="AL17" s="2129"/>
      <c r="AM17" s="2130"/>
      <c r="AN17" s="1"/>
      <c r="AO17" s="2158"/>
      <c r="AP17" s="2039"/>
      <c r="AQ17" s="2039"/>
      <c r="AR17" s="2039"/>
      <c r="AS17" s="2039"/>
      <c r="AT17" s="2159"/>
      <c r="AU17" s="1"/>
      <c r="AV17" s="1"/>
      <c r="AW17" s="1"/>
      <c r="AX17" s="1"/>
      <c r="AY17" s="1"/>
      <c r="AZ17" s="1"/>
      <c r="BA17" s="1"/>
      <c r="BB17" s="1"/>
      <c r="BC17" s="1"/>
      <c r="BD17" s="1"/>
      <c r="BE17" s="1"/>
      <c r="BF17" s="1"/>
      <c r="BG17" s="1"/>
      <c r="BH17" s="1"/>
      <c r="BI17" s="1"/>
    </row>
    <row r="18" spans="1:61" ht="15" customHeight="1" x14ac:dyDescent="0.25">
      <c r="A18" s="1"/>
      <c r="B18" s="2177"/>
      <c r="C18" s="2039"/>
      <c r="D18" s="2173"/>
      <c r="E18" s="2168"/>
      <c r="F18" s="2039"/>
      <c r="G18" s="2039"/>
      <c r="H18" s="2039"/>
      <c r="I18" s="2039"/>
      <c r="J18" s="2154" t="e">
        <f>IF(AND(Direccionamiento!#REF!="Alta",Direccionamiento!#REF!="Leve"),CONCATENATE("R",Direccionamiento!#REF!),"")</f>
        <v>#REF!</v>
      </c>
      <c r="K18" s="2132"/>
      <c r="L18" s="2153" t="e">
        <f>IF(AND(Direccionamiento!#REF!="Alta",Direccionamiento!#REF!="Leve"),CONCATENATE("R",Direccionamiento!#REF!),"")</f>
        <v>#REF!</v>
      </c>
      <c r="M18" s="2132"/>
      <c r="N18" s="2153" t="e">
        <f>IF(AND(Direccionamiento!#REF!="Alta",Direccionamiento!#REF!="Leve"),CONCATENATE("R",Direccionamiento!#REF!),"")</f>
        <v>#REF!</v>
      </c>
      <c r="O18" s="2128"/>
      <c r="P18" s="2154" t="e">
        <f>IF(AND(Direccionamiento!#REF!="Alta",Direccionamiento!#REF!="Menor"),CONCATENATE("R",Direccionamiento!#REF!),"")</f>
        <v>#REF!</v>
      </c>
      <c r="Q18" s="2132"/>
      <c r="R18" s="2153" t="e">
        <f>IF(AND(Direccionamiento!#REF!="Alta",Direccionamiento!#REF!="Menor"),CONCATENATE("R",Direccionamiento!#REF!),"")</f>
        <v>#REF!</v>
      </c>
      <c r="S18" s="2132"/>
      <c r="T18" s="2153" t="e">
        <f>IF(AND(Direccionamiento!#REF!="Alta",Direccionamiento!#REF!="Menor"),CONCATENATE("R",Direccionamiento!#REF!),"")</f>
        <v>#REF!</v>
      </c>
      <c r="U18" s="2128"/>
      <c r="V18" s="2139" t="e">
        <f>IF(AND(Direccionamiento!#REF!="Alta",Direccionamiento!#REF!="Moderado"),CONCATENATE("R",Direccionamiento!#REF!),"")</f>
        <v>#REF!</v>
      </c>
      <c r="W18" s="2132"/>
      <c r="X18" s="2127" t="e">
        <f>IF(AND(Direccionamiento!#REF!="Alta",Direccionamiento!#REF!="Moderado"),CONCATENATE("R",Direccionamiento!#REF!),"")</f>
        <v>#REF!</v>
      </c>
      <c r="Y18" s="2132"/>
      <c r="Z18" s="2127" t="e">
        <f>IF(AND(Direccionamiento!#REF!="Alta",Direccionamiento!#REF!="Moderado"),CONCATENATE("R",Direccionamiento!#REF!),"")</f>
        <v>#REF!</v>
      </c>
      <c r="AA18" s="2128"/>
      <c r="AB18" s="2139" t="e">
        <f>IF(AND(Direccionamiento!#REF!="Alta",Direccionamiento!#REF!="Mayor"),CONCATENATE("R",Direccionamiento!#REF!),"")</f>
        <v>#REF!</v>
      </c>
      <c r="AC18" s="2132"/>
      <c r="AD18" s="2127" t="e">
        <f>IF(AND(Direccionamiento!#REF!="Alta",Direccionamiento!#REF!="Mayor"),CONCATENATE("R",Direccionamiento!#REF!),"")</f>
        <v>#REF!</v>
      </c>
      <c r="AE18" s="2132"/>
      <c r="AF18" s="2127" t="e">
        <f>IF(AND(Direccionamiento!#REF!="Alta",Direccionamiento!#REF!="Mayor"),CONCATENATE("R",Direccionamiento!#REF!),"")</f>
        <v>#REF!</v>
      </c>
      <c r="AG18" s="2128"/>
      <c r="AH18" s="2131" t="e">
        <f>IF(AND(Direccionamiento!#REF!="Alta",Direccionamiento!#REF!="Catastrófico"),CONCATENATE("R",Direccionamiento!#REF!),"")</f>
        <v>#REF!</v>
      </c>
      <c r="AI18" s="2132"/>
      <c r="AJ18" s="2135" t="e">
        <f>IF(AND(Direccionamiento!#REF!="Alta",Direccionamiento!#REF!="Catastrófico"),CONCATENATE("R",Direccionamiento!#REF!),"")</f>
        <v>#REF!</v>
      </c>
      <c r="AK18" s="2132"/>
      <c r="AL18" s="2135" t="e">
        <f>IF(AND(Direccionamiento!#REF!="Alta",Direccionamiento!#REF!="Catastrófico"),CONCATENATE("R",Direccionamiento!#REF!),"")</f>
        <v>#REF!</v>
      </c>
      <c r="AM18" s="2128"/>
      <c r="AN18" s="1"/>
      <c r="AO18" s="2158"/>
      <c r="AP18" s="2039"/>
      <c r="AQ18" s="2039"/>
      <c r="AR18" s="2039"/>
      <c r="AS18" s="2039"/>
      <c r="AT18" s="2159"/>
      <c r="AU18" s="1"/>
      <c r="AV18" s="1"/>
      <c r="AW18" s="1"/>
      <c r="AX18" s="1"/>
      <c r="AY18" s="1"/>
      <c r="AZ18" s="1"/>
      <c r="BA18" s="1"/>
      <c r="BB18" s="1"/>
      <c r="BC18" s="1"/>
      <c r="BD18" s="1"/>
      <c r="BE18" s="1"/>
      <c r="BF18" s="1"/>
      <c r="BG18" s="1"/>
      <c r="BH18" s="1"/>
      <c r="BI18" s="1"/>
    </row>
    <row r="19" spans="1:61" ht="15" customHeight="1" x14ac:dyDescent="0.25">
      <c r="A19" s="1"/>
      <c r="B19" s="2177"/>
      <c r="C19" s="2039"/>
      <c r="D19" s="2173"/>
      <c r="E19" s="2168"/>
      <c r="F19" s="2039"/>
      <c r="G19" s="2039"/>
      <c r="H19" s="2039"/>
      <c r="I19" s="2039"/>
      <c r="J19" s="2133"/>
      <c r="K19" s="2134"/>
      <c r="L19" s="2129"/>
      <c r="M19" s="2134"/>
      <c r="N19" s="2129"/>
      <c r="O19" s="2130"/>
      <c r="P19" s="2133"/>
      <c r="Q19" s="2134"/>
      <c r="R19" s="2129"/>
      <c r="S19" s="2134"/>
      <c r="T19" s="2129"/>
      <c r="U19" s="2130"/>
      <c r="V19" s="2133"/>
      <c r="W19" s="2134"/>
      <c r="X19" s="2129"/>
      <c r="Y19" s="2134"/>
      <c r="Z19" s="2129"/>
      <c r="AA19" s="2130"/>
      <c r="AB19" s="2133"/>
      <c r="AC19" s="2134"/>
      <c r="AD19" s="2129"/>
      <c r="AE19" s="2134"/>
      <c r="AF19" s="2129"/>
      <c r="AG19" s="2130"/>
      <c r="AH19" s="2133"/>
      <c r="AI19" s="2134"/>
      <c r="AJ19" s="2129"/>
      <c r="AK19" s="2134"/>
      <c r="AL19" s="2129"/>
      <c r="AM19" s="2130"/>
      <c r="AN19" s="1"/>
      <c r="AO19" s="2158"/>
      <c r="AP19" s="2039"/>
      <c r="AQ19" s="2039"/>
      <c r="AR19" s="2039"/>
      <c r="AS19" s="2039"/>
      <c r="AT19" s="2159"/>
      <c r="AU19" s="1"/>
      <c r="AV19" s="1"/>
      <c r="AW19" s="1"/>
      <c r="AX19" s="1"/>
      <c r="AY19" s="1"/>
      <c r="AZ19" s="1"/>
      <c r="BA19" s="1"/>
      <c r="BB19" s="1"/>
      <c r="BC19" s="1"/>
      <c r="BD19" s="1"/>
      <c r="BE19" s="1"/>
      <c r="BF19" s="1"/>
      <c r="BG19" s="1"/>
      <c r="BH19" s="1"/>
      <c r="BI19" s="1"/>
    </row>
    <row r="20" spans="1:61" ht="15" customHeight="1" x14ac:dyDescent="0.25">
      <c r="A20" s="1"/>
      <c r="B20" s="2177"/>
      <c r="C20" s="2039"/>
      <c r="D20" s="2173"/>
      <c r="E20" s="2168"/>
      <c r="F20" s="2039"/>
      <c r="G20" s="2039"/>
      <c r="H20" s="2039"/>
      <c r="I20" s="2039"/>
      <c r="J20" s="2154" t="e">
        <f>IF(AND(Direccionamiento!#REF!="Alta",Direccionamiento!#REF!="Leve"),CONCATENATE("R",Direccionamiento!#REF!),"")</f>
        <v>#REF!</v>
      </c>
      <c r="K20" s="2132"/>
      <c r="L20" s="2153" t="e">
        <f>IF(AND(Direccionamiento!#REF!="Alta",Direccionamiento!#REF!="Leve"),CONCATENATE("R",Direccionamiento!#REF!),"")</f>
        <v>#REF!</v>
      </c>
      <c r="M20" s="2132"/>
      <c r="N20" s="2153" t="str">
        <f>IF(AND(Direccionamiento!$N$28="Alta",Direccionamiento!$R$28="Leve"),CONCATENATE("R",Direccionamiento!$B$28),"")</f>
        <v/>
      </c>
      <c r="O20" s="2128"/>
      <c r="P20" s="2154" t="e">
        <f>IF(AND(Direccionamiento!#REF!="Alta",Direccionamiento!#REF!="Menor"),CONCATENATE("R",Direccionamiento!#REF!),"")</f>
        <v>#REF!</v>
      </c>
      <c r="Q20" s="2132"/>
      <c r="R20" s="2153" t="e">
        <f>IF(AND(Direccionamiento!#REF!="Alta",Direccionamiento!#REF!="Menor"),CONCATENATE("R",Direccionamiento!#REF!),"")</f>
        <v>#REF!</v>
      </c>
      <c r="S20" s="2132"/>
      <c r="T20" s="2153" t="str">
        <f>IF(AND(Direccionamiento!$N$28="Alta",Direccionamiento!$R$28="Menor"),CONCATENATE("R",Direccionamiento!$B$28),"")</f>
        <v/>
      </c>
      <c r="U20" s="2128"/>
      <c r="V20" s="2139" t="e">
        <f>IF(AND(Direccionamiento!#REF!="Alta",Direccionamiento!#REF!="Moderado"),CONCATENATE("R",Direccionamiento!#REF!),"")</f>
        <v>#REF!</v>
      </c>
      <c r="W20" s="2132"/>
      <c r="X20" s="2127" t="e">
        <f>IF(AND(Direccionamiento!#REF!="Alta",Direccionamiento!#REF!="Moderado"),CONCATENATE("R",Direccionamiento!#REF!),"")</f>
        <v>#REF!</v>
      </c>
      <c r="Y20" s="2132"/>
      <c r="Z20" s="2127" t="str">
        <f>IF(AND(Direccionamiento!$N$28="Alta",Direccionamiento!$R$28="Moderado"),CONCATENATE("R",Direccionamiento!$B$28),"")</f>
        <v/>
      </c>
      <c r="AA20" s="2128"/>
      <c r="AB20" s="2139" t="e">
        <f>IF(AND(Direccionamiento!#REF!="Alta",Direccionamiento!#REF!="Mayor"),CONCATENATE("R",Direccionamiento!#REF!),"")</f>
        <v>#REF!</v>
      </c>
      <c r="AC20" s="2132"/>
      <c r="AD20" s="2127" t="e">
        <f>IF(AND(Direccionamiento!#REF!="Alta",Direccionamiento!#REF!="Mayor"),CONCATENATE("R",Direccionamiento!#REF!),"")</f>
        <v>#REF!</v>
      </c>
      <c r="AE20" s="2132"/>
      <c r="AF20" s="2127" t="str">
        <f>IF(AND(Direccionamiento!$N$28="Alta",Direccionamiento!$R$28="Mayor"),CONCATENATE("R",Direccionamiento!$B$28),"")</f>
        <v/>
      </c>
      <c r="AG20" s="2128"/>
      <c r="AH20" s="2131" t="e">
        <f>IF(AND(Direccionamiento!#REF!="Alta",Direccionamiento!#REF!="Catastrófico"),CONCATENATE("R",Direccionamiento!#REF!),"")</f>
        <v>#REF!</v>
      </c>
      <c r="AI20" s="2132"/>
      <c r="AJ20" s="2135" t="e">
        <f>IF(AND(Direccionamiento!#REF!="Alta",Direccionamiento!#REF!="Catastrófico"),CONCATENATE("R",Direccionamiento!#REF!),"")</f>
        <v>#REF!</v>
      </c>
      <c r="AK20" s="2132"/>
      <c r="AL20" s="2135" t="str">
        <f>IF(AND(Direccionamiento!$N$28="Alta",Direccionamiento!$R$28="Catastrófico"),CONCATENATE("R",Direccionamiento!$B$28),"")</f>
        <v/>
      </c>
      <c r="AM20" s="2128"/>
      <c r="AN20" s="1"/>
      <c r="AO20" s="2158"/>
      <c r="AP20" s="2039"/>
      <c r="AQ20" s="2039"/>
      <c r="AR20" s="2039"/>
      <c r="AS20" s="2039"/>
      <c r="AT20" s="2159"/>
      <c r="AU20" s="1"/>
      <c r="AV20" s="1"/>
      <c r="AW20" s="1"/>
      <c r="AX20" s="1"/>
      <c r="AY20" s="1"/>
      <c r="AZ20" s="1"/>
      <c r="BA20" s="1"/>
      <c r="BB20" s="1"/>
      <c r="BC20" s="1"/>
      <c r="BD20" s="1"/>
      <c r="BE20" s="1"/>
      <c r="BF20" s="1"/>
      <c r="BG20" s="1"/>
      <c r="BH20" s="1"/>
      <c r="BI20" s="1"/>
    </row>
    <row r="21" spans="1:61" ht="15.75" customHeight="1" thickBot="1" x14ac:dyDescent="0.3">
      <c r="A21" s="1"/>
      <c r="B21" s="2177"/>
      <c r="C21" s="2039"/>
      <c r="D21" s="2173"/>
      <c r="E21" s="2141"/>
      <c r="F21" s="2169"/>
      <c r="G21" s="2169"/>
      <c r="H21" s="2169"/>
      <c r="I21" s="2169"/>
      <c r="J21" s="2141"/>
      <c r="K21" s="2142"/>
      <c r="L21" s="2143"/>
      <c r="M21" s="2142"/>
      <c r="N21" s="2143"/>
      <c r="O21" s="2144"/>
      <c r="P21" s="2141"/>
      <c r="Q21" s="2142"/>
      <c r="R21" s="2143"/>
      <c r="S21" s="2142"/>
      <c r="T21" s="2143"/>
      <c r="U21" s="2144"/>
      <c r="V21" s="2141"/>
      <c r="W21" s="2142"/>
      <c r="X21" s="2143"/>
      <c r="Y21" s="2142"/>
      <c r="Z21" s="2143"/>
      <c r="AA21" s="2144"/>
      <c r="AB21" s="2141"/>
      <c r="AC21" s="2142"/>
      <c r="AD21" s="2143"/>
      <c r="AE21" s="2142"/>
      <c r="AF21" s="2143"/>
      <c r="AG21" s="2144"/>
      <c r="AH21" s="2141"/>
      <c r="AI21" s="2142"/>
      <c r="AJ21" s="2143"/>
      <c r="AK21" s="2142"/>
      <c r="AL21" s="2143"/>
      <c r="AM21" s="2144"/>
      <c r="AN21" s="1"/>
      <c r="AO21" s="2160"/>
      <c r="AP21" s="2161"/>
      <c r="AQ21" s="2161"/>
      <c r="AR21" s="2161"/>
      <c r="AS21" s="2161"/>
      <c r="AT21" s="2162"/>
      <c r="AU21" s="1"/>
      <c r="AV21" s="1"/>
      <c r="AW21" s="1"/>
      <c r="AX21" s="1"/>
      <c r="AY21" s="1"/>
      <c r="AZ21" s="1"/>
      <c r="BA21" s="1"/>
      <c r="BB21" s="1"/>
      <c r="BC21" s="1"/>
      <c r="BD21" s="1"/>
      <c r="BE21" s="1"/>
      <c r="BF21" s="1"/>
      <c r="BG21" s="1"/>
      <c r="BH21" s="1"/>
      <c r="BI21" s="1"/>
    </row>
    <row r="22" spans="1:61" ht="15.75" customHeight="1" x14ac:dyDescent="0.25">
      <c r="A22" s="1"/>
      <c r="B22" s="2177"/>
      <c r="C22" s="2039"/>
      <c r="D22" s="2173"/>
      <c r="E22" s="2166" t="s">
        <v>14</v>
      </c>
      <c r="F22" s="2167"/>
      <c r="G22" s="2167"/>
      <c r="H22" s="2167"/>
      <c r="I22" s="2146"/>
      <c r="J22" s="2147" t="e">
        <f>IF(AND(Direccionamiento!#REF!="Media",Direccionamiento!#REF!="Leve"),CONCATENATE("R",Direccionamiento!#REF!),"")</f>
        <v>#REF!</v>
      </c>
      <c r="K22" s="2137"/>
      <c r="L22" s="2145" t="e">
        <f>IF(AND(Direccionamiento!#REF!="Media",Direccionamiento!#REF!="Leve"),CONCATENATE("R",Direccionamiento!#REF!),"")</f>
        <v>#REF!</v>
      </c>
      <c r="M22" s="2137"/>
      <c r="N22" s="2145" t="e">
        <f>IF(AND(Direccionamiento!#REF!="Media",Direccionamiento!#REF!="Leve"),CONCATENATE("R",Direccionamiento!#REF!),"")</f>
        <v>#REF!</v>
      </c>
      <c r="O22" s="2146"/>
      <c r="P22" s="2147" t="e">
        <f>IF(AND(Direccionamiento!#REF!="Media",Direccionamiento!#REF!="Menor"),CONCATENATE("R",Direccionamiento!#REF!),"")</f>
        <v>#REF!</v>
      </c>
      <c r="Q22" s="2137"/>
      <c r="R22" s="2145" t="e">
        <f>IF(AND(Direccionamiento!#REF!="Media",Direccionamiento!#REF!="Menor"),CONCATENATE("R",Direccionamiento!#REF!),"")</f>
        <v>#REF!</v>
      </c>
      <c r="S22" s="2137"/>
      <c r="T22" s="2145" t="e">
        <f>IF(AND(Direccionamiento!#REF!="Media",Direccionamiento!#REF!="Menor"),CONCATENATE("R",Direccionamiento!#REF!),"")</f>
        <v>#REF!</v>
      </c>
      <c r="U22" s="2146"/>
      <c r="V22" s="2147" t="e">
        <f>IF(AND(Direccionamiento!#REF!="Media",Direccionamiento!#REF!="Moderado"),CONCATENATE("R",Direccionamiento!#REF!),"")</f>
        <v>#REF!</v>
      </c>
      <c r="W22" s="2137"/>
      <c r="X22" s="2145" t="e">
        <f>IF(AND(Direccionamiento!#REF!="Media",Direccionamiento!#REF!="Moderado"),CONCATENATE("R",Direccionamiento!#REF!),"")</f>
        <v>#REF!</v>
      </c>
      <c r="Y22" s="2137"/>
      <c r="Z22" s="2145" t="e">
        <f>IF(AND(Direccionamiento!#REF!="Media",Direccionamiento!#REF!="Moderado"),CONCATENATE("R",Direccionamiento!#REF!),"")</f>
        <v>#REF!</v>
      </c>
      <c r="AA22" s="2146"/>
      <c r="AB22" s="2148" t="e">
        <f>IF(AND(Direccionamiento!#REF!="Media",Direccionamiento!#REF!="Mayor"),CONCATENATE("R",Direccionamiento!#REF!),"")</f>
        <v>#REF!</v>
      </c>
      <c r="AC22" s="2149"/>
      <c r="AD22" s="2138" t="e">
        <f>IF(AND(Direccionamiento!#REF!="Media",Direccionamiento!#REF!="Mayor"),CONCATENATE("R",Direccionamiento!#REF!),"")</f>
        <v>#REF!</v>
      </c>
      <c r="AE22" s="2137"/>
      <c r="AF22" s="2138" t="e">
        <f>IF(AND(Direccionamiento!#REF!="Media",Direccionamiento!#REF!="Mayor"),CONCATENATE("R",Direccionamiento!#REF!),"")</f>
        <v>#REF!</v>
      </c>
      <c r="AG22" s="2146"/>
      <c r="AH22" s="2151" t="e">
        <f>IF(AND(Direccionamiento!#REF!="Media",Direccionamiento!#REF!="Catastrófico"),CONCATENATE("R",Direccionamiento!#REF!),"")</f>
        <v>#REF!</v>
      </c>
      <c r="AI22" s="2137"/>
      <c r="AJ22" s="2140" t="e">
        <f>IF(AND(Direccionamiento!#REF!="Media",Direccionamiento!#REF!="Catastrófico"),CONCATENATE("R",Direccionamiento!#REF!),"")</f>
        <v>#REF!</v>
      </c>
      <c r="AK22" s="2137"/>
      <c r="AL22" s="2140" t="e">
        <f>IF(AND(Direccionamiento!#REF!="Media",Direccionamiento!#REF!="Catastrófico"),CONCATENATE("R",Direccionamiento!#REF!),"")</f>
        <v>#REF!</v>
      </c>
      <c r="AM22" s="2146"/>
      <c r="AN22" s="1"/>
      <c r="AO22" s="2164" t="s">
        <v>15</v>
      </c>
      <c r="AP22" s="2156"/>
      <c r="AQ22" s="2156"/>
      <c r="AR22" s="2156"/>
      <c r="AS22" s="2156"/>
      <c r="AT22" s="2157"/>
      <c r="AU22" s="1"/>
      <c r="AV22" s="1"/>
      <c r="AW22" s="1"/>
      <c r="AX22" s="1"/>
      <c r="AY22" s="1"/>
      <c r="AZ22" s="1"/>
      <c r="BA22" s="1"/>
      <c r="BB22" s="1"/>
      <c r="BC22" s="1"/>
      <c r="BD22" s="1"/>
      <c r="BE22" s="1"/>
      <c r="BF22" s="1"/>
      <c r="BG22" s="1"/>
      <c r="BH22" s="1"/>
      <c r="BI22" s="1"/>
    </row>
    <row r="23" spans="1:61" ht="15.75" customHeight="1" x14ac:dyDescent="0.25">
      <c r="A23" s="1"/>
      <c r="B23" s="2177"/>
      <c r="C23" s="2039"/>
      <c r="D23" s="2173"/>
      <c r="E23" s="2168"/>
      <c r="F23" s="2039"/>
      <c r="G23" s="2039"/>
      <c r="H23" s="2039"/>
      <c r="I23" s="2173"/>
      <c r="J23" s="2133"/>
      <c r="K23" s="2134"/>
      <c r="L23" s="2129"/>
      <c r="M23" s="2134"/>
      <c r="N23" s="2129"/>
      <c r="O23" s="2130"/>
      <c r="P23" s="2133"/>
      <c r="Q23" s="2134"/>
      <c r="R23" s="2129"/>
      <c r="S23" s="2134"/>
      <c r="T23" s="2129"/>
      <c r="U23" s="2130"/>
      <c r="V23" s="2133"/>
      <c r="W23" s="2134"/>
      <c r="X23" s="2129"/>
      <c r="Y23" s="2134"/>
      <c r="Z23" s="2129"/>
      <c r="AA23" s="2130"/>
      <c r="AB23" s="2139"/>
      <c r="AC23" s="2150"/>
      <c r="AD23" s="2129"/>
      <c r="AE23" s="2134"/>
      <c r="AF23" s="2129"/>
      <c r="AG23" s="2130"/>
      <c r="AH23" s="2133"/>
      <c r="AI23" s="2134"/>
      <c r="AJ23" s="2129"/>
      <c r="AK23" s="2134"/>
      <c r="AL23" s="2129"/>
      <c r="AM23" s="2130"/>
      <c r="AN23" s="1"/>
      <c r="AO23" s="2158"/>
      <c r="AP23" s="2039"/>
      <c r="AQ23" s="2039"/>
      <c r="AR23" s="2039"/>
      <c r="AS23" s="2039"/>
      <c r="AT23" s="2159"/>
      <c r="AU23" s="1"/>
      <c r="AV23" s="1"/>
      <c r="AW23" s="1"/>
      <c r="AX23" s="1"/>
      <c r="AY23" s="1"/>
      <c r="AZ23" s="1"/>
      <c r="BA23" s="1"/>
      <c r="BB23" s="1"/>
      <c r="BC23" s="1"/>
      <c r="BD23" s="1"/>
      <c r="BE23" s="1"/>
      <c r="BF23" s="1"/>
      <c r="BG23" s="1"/>
      <c r="BH23" s="1"/>
      <c r="BI23" s="1"/>
    </row>
    <row r="24" spans="1:61" ht="15.75" customHeight="1" x14ac:dyDescent="0.25">
      <c r="A24" s="1"/>
      <c r="B24" s="2177"/>
      <c r="C24" s="2039"/>
      <c r="D24" s="2173"/>
      <c r="E24" s="2168"/>
      <c r="F24" s="2039"/>
      <c r="G24" s="2039"/>
      <c r="H24" s="2039"/>
      <c r="I24" s="2173"/>
      <c r="J24" s="2154" t="e">
        <f>IF(AND(Direccionamiento!#REF!="Media",Direccionamiento!#REF!="Leve"),CONCATENATE("R",Direccionamiento!#REF!),"")</f>
        <v>#REF!</v>
      </c>
      <c r="K24" s="2132"/>
      <c r="L24" s="2153" t="e">
        <f>IF(AND(Direccionamiento!#REF!="Media",Direccionamiento!#REF!="Leve"),CONCATENATE("R",Direccionamiento!#REF!),"")</f>
        <v>#REF!</v>
      </c>
      <c r="M24" s="2132"/>
      <c r="N24" s="2153" t="e">
        <f>IF(AND(Direccionamiento!#REF!="Media",Direccionamiento!#REF!="Leve"),CONCATENATE("R",Direccionamiento!#REF!),"")</f>
        <v>#REF!</v>
      </c>
      <c r="O24" s="2128"/>
      <c r="P24" s="2154" t="e">
        <f>IF(AND(Direccionamiento!#REF!="Media",Direccionamiento!#REF!="Menor"),CONCATENATE("R",Direccionamiento!#REF!),"")</f>
        <v>#REF!</v>
      </c>
      <c r="Q24" s="2132"/>
      <c r="R24" s="2153" t="e">
        <f>IF(AND(Direccionamiento!#REF!="Media",Direccionamiento!#REF!="Menor"),CONCATENATE("R",Direccionamiento!#REF!),"")</f>
        <v>#REF!</v>
      </c>
      <c r="S24" s="2132"/>
      <c r="T24" s="2153" t="e">
        <f>IF(AND(Direccionamiento!#REF!="Media",Direccionamiento!#REF!="Menor"),CONCATENATE("R",Direccionamiento!#REF!),"")</f>
        <v>#REF!</v>
      </c>
      <c r="U24" s="2128"/>
      <c r="V24" s="2154" t="e">
        <f>IF(AND(Direccionamiento!#REF!="Media",Direccionamiento!#REF!="Moderado"),CONCATENATE("R",Direccionamiento!#REF!),"")</f>
        <v>#REF!</v>
      </c>
      <c r="W24" s="2132"/>
      <c r="X24" s="2153" t="e">
        <f>IF(AND(Direccionamiento!#REF!="Media",Direccionamiento!#REF!="Moderado"),CONCATENATE("R",Direccionamiento!#REF!),"")</f>
        <v>#REF!</v>
      </c>
      <c r="Y24" s="2132"/>
      <c r="Z24" s="2153" t="e">
        <f>IF(AND(Direccionamiento!#REF!="Media",Direccionamiento!#REF!="Moderado"),CONCATENATE("R",Direccionamiento!#REF!),"")</f>
        <v>#REF!</v>
      </c>
      <c r="AA24" s="2128"/>
      <c r="AB24" s="2139" t="e">
        <f>IF(AND(Direccionamiento!#REF!="Media",Direccionamiento!#REF!="Mayor"),CONCATENATE("R",Direccionamiento!#REF!),"")</f>
        <v>#REF!</v>
      </c>
      <c r="AC24" s="2132"/>
      <c r="AD24" s="2127" t="e">
        <f>IF(AND(Direccionamiento!#REF!="Media",Direccionamiento!#REF!="Mayor"),CONCATENATE("R",Direccionamiento!#REF!),"")</f>
        <v>#REF!</v>
      </c>
      <c r="AE24" s="2132"/>
      <c r="AF24" s="2127" t="e">
        <f>IF(AND(Direccionamiento!#REF!="Media",Direccionamiento!#REF!="Mayor"),CONCATENATE("R",Direccionamiento!#REF!),"")</f>
        <v>#REF!</v>
      </c>
      <c r="AG24" s="2128"/>
      <c r="AH24" s="2131" t="e">
        <f>IF(AND(Direccionamiento!#REF!="Media",Direccionamiento!#REF!="Catastrófico"),CONCATENATE("R",Direccionamiento!#REF!),"")</f>
        <v>#REF!</v>
      </c>
      <c r="AI24" s="2132"/>
      <c r="AJ24" s="2135" t="e">
        <f>IF(AND(Direccionamiento!#REF!="Media",Direccionamiento!#REF!="Catastrófico"),CONCATENATE("R",Direccionamiento!#REF!),"")</f>
        <v>#REF!</v>
      </c>
      <c r="AK24" s="2132"/>
      <c r="AL24" s="2135" t="e">
        <f>IF(AND(Direccionamiento!#REF!="Media",Direccionamiento!#REF!="Catastrófico"),CONCATENATE("R",Direccionamiento!#REF!),"")</f>
        <v>#REF!</v>
      </c>
      <c r="AM24" s="2128"/>
      <c r="AN24" s="1"/>
      <c r="AO24" s="2158"/>
      <c r="AP24" s="2039"/>
      <c r="AQ24" s="2039"/>
      <c r="AR24" s="2039"/>
      <c r="AS24" s="2039"/>
      <c r="AT24" s="2159"/>
      <c r="AU24" s="1"/>
      <c r="AV24" s="1"/>
      <c r="AW24" s="1"/>
      <c r="AX24" s="1"/>
      <c r="AY24" s="1"/>
      <c r="AZ24" s="1"/>
      <c r="BA24" s="1"/>
      <c r="BB24" s="1"/>
      <c r="BC24" s="1"/>
      <c r="BD24" s="1"/>
      <c r="BE24" s="1"/>
      <c r="BF24" s="1"/>
      <c r="BG24" s="1"/>
      <c r="BH24" s="1"/>
      <c r="BI24" s="1"/>
    </row>
    <row r="25" spans="1:61" ht="15.75" customHeight="1" x14ac:dyDescent="0.25">
      <c r="A25" s="1"/>
      <c r="B25" s="2177"/>
      <c r="C25" s="2039"/>
      <c r="D25" s="2173"/>
      <c r="E25" s="2168"/>
      <c r="F25" s="2039"/>
      <c r="G25" s="2039"/>
      <c r="H25" s="2039"/>
      <c r="I25" s="2173"/>
      <c r="J25" s="2133"/>
      <c r="K25" s="2134"/>
      <c r="L25" s="2129"/>
      <c r="M25" s="2134"/>
      <c r="N25" s="2129"/>
      <c r="O25" s="2130"/>
      <c r="P25" s="2133"/>
      <c r="Q25" s="2134"/>
      <c r="R25" s="2129"/>
      <c r="S25" s="2134"/>
      <c r="T25" s="2129"/>
      <c r="U25" s="2130"/>
      <c r="V25" s="2133"/>
      <c r="W25" s="2134"/>
      <c r="X25" s="2129"/>
      <c r="Y25" s="2134"/>
      <c r="Z25" s="2129"/>
      <c r="AA25" s="2130"/>
      <c r="AB25" s="2133"/>
      <c r="AC25" s="2134"/>
      <c r="AD25" s="2129"/>
      <c r="AE25" s="2134"/>
      <c r="AF25" s="2129"/>
      <c r="AG25" s="2130"/>
      <c r="AH25" s="2133"/>
      <c r="AI25" s="2134"/>
      <c r="AJ25" s="2129"/>
      <c r="AK25" s="2134"/>
      <c r="AL25" s="2129"/>
      <c r="AM25" s="2130"/>
      <c r="AN25" s="1"/>
      <c r="AO25" s="2158"/>
      <c r="AP25" s="2039"/>
      <c r="AQ25" s="2039"/>
      <c r="AR25" s="2039"/>
      <c r="AS25" s="2039"/>
      <c r="AT25" s="2159"/>
      <c r="AU25" s="1"/>
      <c r="AV25" s="1"/>
      <c r="AW25" s="1"/>
      <c r="AX25" s="1"/>
      <c r="AY25" s="1"/>
      <c r="AZ25" s="1"/>
      <c r="BA25" s="1"/>
      <c r="BB25" s="1"/>
      <c r="BC25" s="1"/>
      <c r="BD25" s="1"/>
      <c r="BE25" s="1"/>
      <c r="BF25" s="1"/>
      <c r="BG25" s="1"/>
      <c r="BH25" s="1"/>
      <c r="BI25" s="1"/>
    </row>
    <row r="26" spans="1:61" ht="15.75" customHeight="1" x14ac:dyDescent="0.25">
      <c r="A26" s="1"/>
      <c r="B26" s="2177"/>
      <c r="C26" s="2039"/>
      <c r="D26" s="2173"/>
      <c r="E26" s="2168"/>
      <c r="F26" s="2039"/>
      <c r="G26" s="2039"/>
      <c r="H26" s="2039"/>
      <c r="I26" s="2173"/>
      <c r="J26" s="2154" t="e">
        <f>IF(AND(Direccionamiento!#REF!="Media",Direccionamiento!#REF!="Leve"),CONCATENATE("R",Direccionamiento!#REF!),"")</f>
        <v>#REF!</v>
      </c>
      <c r="K26" s="2132"/>
      <c r="L26" s="2153" t="e">
        <f>IF(AND(Direccionamiento!#REF!="Media",Direccionamiento!#REF!="Leve"),CONCATENATE("R",Direccionamiento!#REF!),"")</f>
        <v>#REF!</v>
      </c>
      <c r="M26" s="2132"/>
      <c r="N26" s="2153" t="e">
        <f>IF(AND(Direccionamiento!#REF!="Media",Direccionamiento!#REF!="Leve"),CONCATENATE("R",Direccionamiento!#REF!),"")</f>
        <v>#REF!</v>
      </c>
      <c r="O26" s="2128"/>
      <c r="P26" s="2154" t="e">
        <f>IF(AND(Direccionamiento!#REF!="Media",Direccionamiento!#REF!="Menor"),CONCATENATE("R",Direccionamiento!#REF!),"")</f>
        <v>#REF!</v>
      </c>
      <c r="Q26" s="2132"/>
      <c r="R26" s="2153" t="e">
        <f>IF(AND(Direccionamiento!#REF!="Media",Direccionamiento!#REF!="Menor"),CONCATENATE("R",Direccionamiento!#REF!),"")</f>
        <v>#REF!</v>
      </c>
      <c r="S26" s="2132"/>
      <c r="T26" s="2153" t="e">
        <f>IF(AND(Direccionamiento!#REF!="Media",Direccionamiento!#REF!="Menor"),CONCATENATE("R",Direccionamiento!#REF!),"")</f>
        <v>#REF!</v>
      </c>
      <c r="U26" s="2128"/>
      <c r="V26" s="2154" t="e">
        <f>IF(AND(Direccionamiento!#REF!="Media",Direccionamiento!#REF!="Moderado"),CONCATENATE("R",Direccionamiento!#REF!),"")</f>
        <v>#REF!</v>
      </c>
      <c r="W26" s="2132"/>
      <c r="X26" s="2153" t="e">
        <f>IF(AND(Direccionamiento!#REF!="Media",Direccionamiento!#REF!="Moderado"),CONCATENATE("R",Direccionamiento!#REF!),"")</f>
        <v>#REF!</v>
      </c>
      <c r="Y26" s="2132"/>
      <c r="Z26" s="2153" t="e">
        <f>IF(AND(Direccionamiento!#REF!="Media",Direccionamiento!#REF!="Moderado"),CONCATENATE("R",Direccionamiento!#REF!),"")</f>
        <v>#REF!</v>
      </c>
      <c r="AA26" s="2128"/>
      <c r="AB26" s="2139" t="e">
        <f>IF(AND(Direccionamiento!#REF!="Media",Direccionamiento!#REF!="Mayor"),CONCATENATE("R",Direccionamiento!#REF!),"")</f>
        <v>#REF!</v>
      </c>
      <c r="AC26" s="2132"/>
      <c r="AD26" s="2127" t="e">
        <f>IF(AND(Direccionamiento!#REF!="Media",Direccionamiento!#REF!="Mayor"),CONCATENATE("R",Direccionamiento!#REF!),"")</f>
        <v>#REF!</v>
      </c>
      <c r="AE26" s="2132"/>
      <c r="AF26" s="2127" t="e">
        <f>IF(AND(Direccionamiento!#REF!="Media",Direccionamiento!#REF!="Mayor"),CONCATENATE("R",Direccionamiento!#REF!),"")</f>
        <v>#REF!</v>
      </c>
      <c r="AG26" s="2128"/>
      <c r="AH26" s="2131" t="e">
        <f>IF(AND(Direccionamiento!#REF!="Media",Direccionamiento!#REF!="Catastrófico"),CONCATENATE("R",Direccionamiento!#REF!),"")</f>
        <v>#REF!</v>
      </c>
      <c r="AI26" s="2132"/>
      <c r="AJ26" s="2135" t="e">
        <f>IF(AND(Direccionamiento!#REF!="Media",Direccionamiento!#REF!="Catastrófico"),CONCATENATE("R",Direccionamiento!#REF!),"")</f>
        <v>#REF!</v>
      </c>
      <c r="AK26" s="2132"/>
      <c r="AL26" s="2135" t="e">
        <f>IF(AND(Direccionamiento!#REF!="Media",Direccionamiento!#REF!="Catastrófico"),CONCATENATE("R",Direccionamiento!#REF!),"")</f>
        <v>#REF!</v>
      </c>
      <c r="AM26" s="2128"/>
      <c r="AN26" s="1"/>
      <c r="AO26" s="2158"/>
      <c r="AP26" s="2039"/>
      <c r="AQ26" s="2039"/>
      <c r="AR26" s="2039"/>
      <c r="AS26" s="2039"/>
      <c r="AT26" s="2159"/>
      <c r="AU26" s="1"/>
      <c r="AV26" s="1"/>
      <c r="AW26" s="1"/>
      <c r="AX26" s="1"/>
      <c r="AY26" s="1"/>
      <c r="AZ26" s="1"/>
      <c r="BA26" s="1"/>
      <c r="BB26" s="1"/>
      <c r="BC26" s="1"/>
      <c r="BD26" s="1"/>
      <c r="BE26" s="1"/>
      <c r="BF26" s="1"/>
      <c r="BG26" s="1"/>
      <c r="BH26" s="1"/>
      <c r="BI26" s="1"/>
    </row>
    <row r="27" spans="1:61" ht="15.75" customHeight="1" x14ac:dyDescent="0.25">
      <c r="A27" s="1"/>
      <c r="B27" s="2177"/>
      <c r="C27" s="2039"/>
      <c r="D27" s="2173"/>
      <c r="E27" s="2168"/>
      <c r="F27" s="2039"/>
      <c r="G27" s="2039"/>
      <c r="H27" s="2039"/>
      <c r="I27" s="2173"/>
      <c r="J27" s="2133"/>
      <c r="K27" s="2134"/>
      <c r="L27" s="2129"/>
      <c r="M27" s="2134"/>
      <c r="N27" s="2129"/>
      <c r="O27" s="2130"/>
      <c r="P27" s="2133"/>
      <c r="Q27" s="2134"/>
      <c r="R27" s="2129"/>
      <c r="S27" s="2134"/>
      <c r="T27" s="2129"/>
      <c r="U27" s="2130"/>
      <c r="V27" s="2133"/>
      <c r="W27" s="2134"/>
      <c r="X27" s="2129"/>
      <c r="Y27" s="2134"/>
      <c r="Z27" s="2129"/>
      <c r="AA27" s="2130"/>
      <c r="AB27" s="2133"/>
      <c r="AC27" s="2134"/>
      <c r="AD27" s="2129"/>
      <c r="AE27" s="2134"/>
      <c r="AF27" s="2129"/>
      <c r="AG27" s="2130"/>
      <c r="AH27" s="2133"/>
      <c r="AI27" s="2134"/>
      <c r="AJ27" s="2129"/>
      <c r="AK27" s="2134"/>
      <c r="AL27" s="2129"/>
      <c r="AM27" s="2130"/>
      <c r="AN27" s="1"/>
      <c r="AO27" s="2158"/>
      <c r="AP27" s="2039"/>
      <c r="AQ27" s="2039"/>
      <c r="AR27" s="2039"/>
      <c r="AS27" s="2039"/>
      <c r="AT27" s="2159"/>
      <c r="AU27" s="1"/>
      <c r="AV27" s="1"/>
      <c r="AW27" s="1"/>
      <c r="AX27" s="1"/>
      <c r="AY27" s="1"/>
      <c r="AZ27" s="1"/>
      <c r="BA27" s="1"/>
      <c r="BB27" s="1"/>
      <c r="BC27" s="1"/>
      <c r="BD27" s="1"/>
      <c r="BE27" s="1"/>
      <c r="BF27" s="1"/>
      <c r="BG27" s="1"/>
      <c r="BH27" s="1"/>
      <c r="BI27" s="1"/>
    </row>
    <row r="28" spans="1:61" ht="15.75" customHeight="1" x14ac:dyDescent="0.25">
      <c r="A28" s="1"/>
      <c r="B28" s="2177"/>
      <c r="C28" s="2039"/>
      <c r="D28" s="2173"/>
      <c r="E28" s="2168"/>
      <c r="F28" s="2039"/>
      <c r="G28" s="2039"/>
      <c r="H28" s="2039"/>
      <c r="I28" s="2173"/>
      <c r="J28" s="2154" t="e">
        <f>IF(AND(Direccionamiento!#REF!="Media",Direccionamiento!#REF!="Leve"),CONCATENATE("R",Direccionamiento!#REF!),"")</f>
        <v>#REF!</v>
      </c>
      <c r="K28" s="2132"/>
      <c r="L28" s="2153" t="e">
        <f>IF(AND(Direccionamiento!#REF!="Media",Direccionamiento!#REF!="Leve"),CONCATENATE("R",Direccionamiento!#REF!),"")</f>
        <v>#REF!</v>
      </c>
      <c r="M28" s="2132"/>
      <c r="N28" s="2153" t="str">
        <f>IF(AND(Direccionamiento!$N$28="Media",Direccionamiento!$R$28="Leve"),CONCATENATE("R",Direccionamiento!$B$28),"")</f>
        <v/>
      </c>
      <c r="O28" s="2128"/>
      <c r="P28" s="2154" t="e">
        <f>IF(AND(Direccionamiento!#REF!="Media",Direccionamiento!#REF!="Menor"),CONCATENATE("R",Direccionamiento!#REF!),"")</f>
        <v>#REF!</v>
      </c>
      <c r="Q28" s="2132"/>
      <c r="R28" s="2153" t="e">
        <f>IF(AND(Direccionamiento!#REF!="Media",Direccionamiento!#REF!="Menor"),CONCATENATE("R",Direccionamiento!#REF!),"")</f>
        <v>#REF!</v>
      </c>
      <c r="S28" s="2132"/>
      <c r="T28" s="2153" t="str">
        <f>IF(AND(Direccionamiento!$N$28="Media",Direccionamiento!$R$28="Menor"),CONCATENATE("R",Direccionamiento!$B$28),"")</f>
        <v/>
      </c>
      <c r="U28" s="2128"/>
      <c r="V28" s="2154" t="e">
        <f>IF(AND(Direccionamiento!#REF!="Media",Direccionamiento!#REF!="Moderado"),CONCATENATE("R",Direccionamiento!#REF!),"")</f>
        <v>#REF!</v>
      </c>
      <c r="W28" s="2132"/>
      <c r="X28" s="2153" t="e">
        <f>IF(AND(Direccionamiento!#REF!="Media",Direccionamiento!#REF!="Moderado"),CONCATENATE("R",Direccionamiento!#REF!),"")</f>
        <v>#REF!</v>
      </c>
      <c r="Y28" s="2132"/>
      <c r="Z28" s="2153" t="e">
        <f>IF(AND(Direccionamiento!#REF!="Media",Direccionamiento!#REF!="Moderado"),CONCATENATE("R",Direccionamiento!#REF!),"")</f>
        <v>#REF!</v>
      </c>
      <c r="AA28" s="2128"/>
      <c r="AB28" s="2139" t="e">
        <f>IF(AND(Direccionamiento!#REF!="Media",Direccionamiento!#REF!="Mayor"),CONCATENATE("R",Direccionamiento!#REF!),"")</f>
        <v>#REF!</v>
      </c>
      <c r="AC28" s="2132"/>
      <c r="AD28" s="2127" t="e">
        <f>IF(AND(Direccionamiento!#REF!="Media",Direccionamiento!#REF!="Mayor"),CONCATENATE("R",Direccionamiento!#REF!),"")</f>
        <v>#REF!</v>
      </c>
      <c r="AE28" s="2132"/>
      <c r="AF28" s="2127" t="e">
        <f>IF(AND(Direccionamiento!#REF!="Media",Direccionamiento!#REF!="Mayor"),CONCATENATE("R",Direccionamiento!#REF!),"")</f>
        <v>#REF!</v>
      </c>
      <c r="AG28" s="2128"/>
      <c r="AH28" s="2131" t="e">
        <f>IF(AND(Direccionamiento!#REF!="Media",Direccionamiento!#REF!="Catastrófico"),CONCATENATE("R",Direccionamiento!#REF!),"")</f>
        <v>#REF!</v>
      </c>
      <c r="AI28" s="2132"/>
      <c r="AJ28" s="2135" t="e">
        <f>IF(AND(Direccionamiento!#REF!="Media",Direccionamiento!#REF!="Catastrófico"),CONCATENATE("R",Direccionamiento!#REF!),"")</f>
        <v>#REF!</v>
      </c>
      <c r="AK28" s="2132"/>
      <c r="AL28" s="2135" t="str">
        <f>IF(AND(Direccionamiento!$N$28="Media",Direccionamiento!$R$28="Catastrófico"),CONCATENATE("R",Direccionamiento!$B$28),"")</f>
        <v/>
      </c>
      <c r="AM28" s="2128"/>
      <c r="AN28" s="1"/>
      <c r="AO28" s="2158"/>
      <c r="AP28" s="2039"/>
      <c r="AQ28" s="2039"/>
      <c r="AR28" s="2039"/>
      <c r="AS28" s="2039"/>
      <c r="AT28" s="2159"/>
      <c r="AU28" s="1"/>
      <c r="AV28" s="1"/>
      <c r="AW28" s="1"/>
      <c r="AX28" s="1"/>
      <c r="AY28" s="1"/>
      <c r="AZ28" s="1"/>
      <c r="BA28" s="1"/>
      <c r="BB28" s="1"/>
      <c r="BC28" s="1"/>
      <c r="BD28" s="1"/>
      <c r="BE28" s="1"/>
      <c r="BF28" s="1"/>
      <c r="BG28" s="1"/>
      <c r="BH28" s="1"/>
      <c r="BI28" s="1"/>
    </row>
    <row r="29" spans="1:61" ht="15.75" customHeight="1" x14ac:dyDescent="0.25">
      <c r="A29" s="1"/>
      <c r="B29" s="2177"/>
      <c r="C29" s="2039"/>
      <c r="D29" s="2173"/>
      <c r="E29" s="2141"/>
      <c r="F29" s="2169"/>
      <c r="G29" s="2169"/>
      <c r="H29" s="2169"/>
      <c r="I29" s="2144"/>
      <c r="J29" s="2133"/>
      <c r="K29" s="2134"/>
      <c r="L29" s="2129"/>
      <c r="M29" s="2134"/>
      <c r="N29" s="2129"/>
      <c r="O29" s="2130"/>
      <c r="P29" s="2141"/>
      <c r="Q29" s="2142"/>
      <c r="R29" s="2143"/>
      <c r="S29" s="2142"/>
      <c r="T29" s="2143"/>
      <c r="U29" s="2144"/>
      <c r="V29" s="2141"/>
      <c r="W29" s="2142"/>
      <c r="X29" s="2143"/>
      <c r="Y29" s="2142"/>
      <c r="Z29" s="2143"/>
      <c r="AA29" s="2144"/>
      <c r="AB29" s="2141"/>
      <c r="AC29" s="2142"/>
      <c r="AD29" s="2143"/>
      <c r="AE29" s="2142"/>
      <c r="AF29" s="2143"/>
      <c r="AG29" s="2144"/>
      <c r="AH29" s="2141"/>
      <c r="AI29" s="2142"/>
      <c r="AJ29" s="2143"/>
      <c r="AK29" s="2142"/>
      <c r="AL29" s="2143"/>
      <c r="AM29" s="2144"/>
      <c r="AN29" s="1"/>
      <c r="AO29" s="2160"/>
      <c r="AP29" s="2161"/>
      <c r="AQ29" s="2161"/>
      <c r="AR29" s="2161"/>
      <c r="AS29" s="2161"/>
      <c r="AT29" s="2162"/>
      <c r="AU29" s="1"/>
      <c r="AV29" s="1"/>
      <c r="AW29" s="1"/>
      <c r="AX29" s="1"/>
      <c r="AY29" s="1"/>
      <c r="AZ29" s="1"/>
      <c r="BA29" s="1"/>
      <c r="BB29" s="1"/>
      <c r="BC29" s="1"/>
      <c r="BD29" s="1"/>
      <c r="BE29" s="1"/>
      <c r="BF29" s="1"/>
      <c r="BG29" s="1"/>
      <c r="BH29" s="1"/>
      <c r="BI29" s="1"/>
    </row>
    <row r="30" spans="1:61" ht="15.75" customHeight="1" x14ac:dyDescent="0.25">
      <c r="A30" s="1"/>
      <c r="B30" s="2177"/>
      <c r="C30" s="2039"/>
      <c r="D30" s="2173"/>
      <c r="E30" s="2166" t="s">
        <v>16</v>
      </c>
      <c r="F30" s="2167"/>
      <c r="G30" s="2167"/>
      <c r="H30" s="2167"/>
      <c r="I30" s="2167"/>
      <c r="J30" s="2170" t="e">
        <f>IF(AND(Direccionamiento!#REF!="Baja",Direccionamiento!#REF!="Leve"),CONCATENATE("R",Direccionamiento!#REF!),"")</f>
        <v>#REF!</v>
      </c>
      <c r="K30" s="2137"/>
      <c r="L30" s="2172" t="e">
        <f>IF(AND(Direccionamiento!#REF!="Baja",Direccionamiento!#REF!="Leve"),CONCATENATE("R",Direccionamiento!#REF!),"")</f>
        <v>#REF!</v>
      </c>
      <c r="M30" s="2137"/>
      <c r="N30" s="2172" t="e">
        <f>IF(AND(Direccionamiento!#REF!="Baja",Direccionamiento!#REF!="Leve"),CONCATENATE("R",Direccionamiento!#REF!),"")</f>
        <v>#REF!</v>
      </c>
      <c r="O30" s="2146"/>
      <c r="P30" s="2145" t="e">
        <f>IF(AND(Direccionamiento!#REF!="Baja",Direccionamiento!#REF!="Menor"),CONCATENATE("R",Direccionamiento!#REF!),"")</f>
        <v>#REF!</v>
      </c>
      <c r="Q30" s="2137"/>
      <c r="R30" s="2145" t="e">
        <f>IF(AND(Direccionamiento!#REF!="Baja",Direccionamiento!#REF!="Menor"),CONCATENATE("R",Direccionamiento!#REF!),"")</f>
        <v>#REF!</v>
      </c>
      <c r="S30" s="2137"/>
      <c r="T30" s="2145" t="e">
        <f>IF(AND(Direccionamiento!#REF!="Baja",Direccionamiento!#REF!="Menor"),CONCATENATE("R",Direccionamiento!#REF!),"")</f>
        <v>#REF!</v>
      </c>
      <c r="U30" s="2146"/>
      <c r="V30" s="2147" t="e">
        <f>IF(AND(Direccionamiento!#REF!="Baja",Direccionamiento!#REF!="Moderado"),CONCATENATE("R",Direccionamiento!#REF!),"")</f>
        <v>#REF!</v>
      </c>
      <c r="W30" s="2137"/>
      <c r="X30" s="2145" t="e">
        <f>IF(AND(Direccionamiento!#REF!="Baja",Direccionamiento!#REF!="Moderado"),CONCATENATE("R",Direccionamiento!#REF!),"")</f>
        <v>#REF!</v>
      </c>
      <c r="Y30" s="2137"/>
      <c r="Z30" s="2145" t="e">
        <f>IF(AND(Direccionamiento!#REF!="Baja",Direccionamiento!#REF!="Moderado"),CONCATENATE("R",Direccionamiento!#REF!),"")</f>
        <v>#REF!</v>
      </c>
      <c r="AA30" s="2146"/>
      <c r="AB30" s="2136" t="e">
        <f>IF(AND(Direccionamiento!#REF!="Baja",Direccionamiento!#REF!="Mayor"),CONCATENATE("R",Direccionamiento!#REF!),"")</f>
        <v>#REF!</v>
      </c>
      <c r="AC30" s="2137"/>
      <c r="AD30" s="2138" t="e">
        <f>IF(AND(Direccionamiento!#REF!="Baja",Direccionamiento!#REF!="Mayor"),CONCATENATE("R",Direccionamiento!#REF!),"")</f>
        <v>#REF!</v>
      </c>
      <c r="AE30" s="2137"/>
      <c r="AF30" s="2138" t="e">
        <f>IF(AND(Direccionamiento!#REF!="Baja",Direccionamiento!#REF!="Mayor"),CONCATENATE("R",Direccionamiento!#REF!),"")</f>
        <v>#REF!</v>
      </c>
      <c r="AG30" s="2146"/>
      <c r="AH30" s="2151" t="e">
        <f>IF(AND(Direccionamiento!#REF!="Baja",Direccionamiento!#REF!="Catastrófico"),CONCATENATE("R",Direccionamiento!#REF!),"")</f>
        <v>#REF!</v>
      </c>
      <c r="AI30" s="2137"/>
      <c r="AJ30" s="2140" t="e">
        <f>IF(AND(Direccionamiento!#REF!="Baja",Direccionamiento!#REF!="Catastrófico"),CONCATENATE("R",Direccionamiento!#REF!),"")</f>
        <v>#REF!</v>
      </c>
      <c r="AK30" s="2137"/>
      <c r="AL30" s="2140" t="e">
        <f>IF(AND(Direccionamiento!#REF!="Baja",Direccionamiento!#REF!="Catastrófico"),CONCATENATE("R",Direccionamiento!#REF!),"")</f>
        <v>#REF!</v>
      </c>
      <c r="AM30" s="2146"/>
      <c r="AN30" s="1"/>
      <c r="AO30" s="2155" t="s">
        <v>17</v>
      </c>
      <c r="AP30" s="2156"/>
      <c r="AQ30" s="2156"/>
      <c r="AR30" s="2156"/>
      <c r="AS30" s="2156"/>
      <c r="AT30" s="2157"/>
      <c r="AU30" s="1"/>
      <c r="AV30" s="1"/>
      <c r="AW30" s="1"/>
      <c r="AX30" s="1"/>
      <c r="AY30" s="1"/>
      <c r="AZ30" s="1"/>
      <c r="BA30" s="1"/>
      <c r="BB30" s="1"/>
      <c r="BC30" s="1"/>
      <c r="BD30" s="1"/>
      <c r="BE30" s="1"/>
      <c r="BF30" s="1"/>
      <c r="BG30" s="1"/>
      <c r="BH30" s="1"/>
      <c r="BI30" s="1"/>
    </row>
    <row r="31" spans="1:61" ht="15.75" customHeight="1" x14ac:dyDescent="0.25">
      <c r="A31" s="1"/>
      <c r="B31" s="2177"/>
      <c r="C31" s="2039"/>
      <c r="D31" s="2173"/>
      <c r="E31" s="2168"/>
      <c r="F31" s="2039"/>
      <c r="G31" s="2039"/>
      <c r="H31" s="2039"/>
      <c r="I31" s="2039"/>
      <c r="J31" s="2133"/>
      <c r="K31" s="2134"/>
      <c r="L31" s="2129"/>
      <c r="M31" s="2134"/>
      <c r="N31" s="2129"/>
      <c r="O31" s="2130"/>
      <c r="P31" s="2129"/>
      <c r="Q31" s="2134"/>
      <c r="R31" s="2129"/>
      <c r="S31" s="2134"/>
      <c r="T31" s="2129"/>
      <c r="U31" s="2130"/>
      <c r="V31" s="2133"/>
      <c r="W31" s="2134"/>
      <c r="X31" s="2129"/>
      <c r="Y31" s="2134"/>
      <c r="Z31" s="2129"/>
      <c r="AA31" s="2130"/>
      <c r="AB31" s="2133"/>
      <c r="AC31" s="2134"/>
      <c r="AD31" s="2129"/>
      <c r="AE31" s="2134"/>
      <c r="AF31" s="2129"/>
      <c r="AG31" s="2130"/>
      <c r="AH31" s="2133"/>
      <c r="AI31" s="2134"/>
      <c r="AJ31" s="2129"/>
      <c r="AK31" s="2134"/>
      <c r="AL31" s="2129"/>
      <c r="AM31" s="2130"/>
      <c r="AN31" s="1"/>
      <c r="AO31" s="2158"/>
      <c r="AP31" s="2039"/>
      <c r="AQ31" s="2039"/>
      <c r="AR31" s="2039"/>
      <c r="AS31" s="2039"/>
      <c r="AT31" s="2159"/>
      <c r="AU31" s="1"/>
      <c r="AV31" s="1"/>
      <c r="AW31" s="1"/>
      <c r="AX31" s="1"/>
      <c r="AY31" s="1"/>
      <c r="AZ31" s="1"/>
      <c r="BA31" s="1"/>
      <c r="BB31" s="1"/>
      <c r="BC31" s="1"/>
      <c r="BD31" s="1"/>
      <c r="BE31" s="1"/>
      <c r="BF31" s="1"/>
      <c r="BG31" s="1"/>
      <c r="BH31" s="1"/>
      <c r="BI31" s="1"/>
    </row>
    <row r="32" spans="1:61" ht="15.75" customHeight="1" x14ac:dyDescent="0.25">
      <c r="A32" s="1"/>
      <c r="B32" s="2177"/>
      <c r="C32" s="2039"/>
      <c r="D32" s="2173"/>
      <c r="E32" s="2168"/>
      <c r="F32" s="2039"/>
      <c r="G32" s="2039"/>
      <c r="H32" s="2039"/>
      <c r="I32" s="2039"/>
      <c r="J32" s="2171" t="e">
        <f>IF(AND(Direccionamiento!#REF!="Baja",Direccionamiento!#REF!="Leve"),CONCATENATE("R",Direccionamiento!#REF!),"")</f>
        <v>#REF!</v>
      </c>
      <c r="K32" s="2132"/>
      <c r="L32" s="2152" t="e">
        <f>IF(AND(Direccionamiento!#REF!="Baja",Direccionamiento!#REF!="Leve"),CONCATENATE("R",Direccionamiento!#REF!),"")</f>
        <v>#REF!</v>
      </c>
      <c r="M32" s="2132"/>
      <c r="N32" s="2152" t="e">
        <f>IF(AND(Direccionamiento!#REF!="Baja",Direccionamiento!#REF!="Leve"),CONCATENATE("R",Direccionamiento!#REF!),"")</f>
        <v>#REF!</v>
      </c>
      <c r="O32" s="2128"/>
      <c r="P32" s="2153" t="e">
        <f>IF(AND(Direccionamiento!#REF!="Baja",Direccionamiento!#REF!="Menor"),CONCATENATE("R",Direccionamiento!#REF!),"")</f>
        <v>#REF!</v>
      </c>
      <c r="Q32" s="2132"/>
      <c r="R32" s="2153" t="e">
        <f>IF(AND(Direccionamiento!#REF!="Baja",Direccionamiento!#REF!="Menor"),CONCATENATE("R",Direccionamiento!#REF!),"")</f>
        <v>#REF!</v>
      </c>
      <c r="S32" s="2132"/>
      <c r="T32" s="2153" t="e">
        <f>IF(AND(Direccionamiento!#REF!="Baja",Direccionamiento!#REF!="Menor"),CONCATENATE("R",Direccionamiento!#REF!),"")</f>
        <v>#REF!</v>
      </c>
      <c r="U32" s="2128"/>
      <c r="V32" s="2154" t="e">
        <f>IF(AND(Direccionamiento!#REF!="Baja",Direccionamiento!#REF!="Moderado"),CONCATENATE("R",Direccionamiento!#REF!),"")</f>
        <v>#REF!</v>
      </c>
      <c r="W32" s="2132"/>
      <c r="X32" s="2153" t="e">
        <f>IF(AND(Direccionamiento!#REF!="Baja",Direccionamiento!#REF!="Moderado"),CONCATENATE("R",Direccionamiento!#REF!),"")</f>
        <v>#REF!</v>
      </c>
      <c r="Y32" s="2132"/>
      <c r="Z32" s="2153" t="e">
        <f>IF(AND(Direccionamiento!#REF!="Baja",Direccionamiento!#REF!="Moderado"),CONCATENATE("R",Direccionamiento!#REF!),"")</f>
        <v>#REF!</v>
      </c>
      <c r="AA32" s="2128"/>
      <c r="AB32" s="2139" t="e">
        <f>IF(AND(Direccionamiento!#REF!="Baja",Direccionamiento!#REF!="Mayor"),CONCATENATE("R",Direccionamiento!#REF!),"")</f>
        <v>#REF!</v>
      </c>
      <c r="AC32" s="2132"/>
      <c r="AD32" s="2127" t="e">
        <f>IF(AND(Direccionamiento!#REF!="Baja",Direccionamiento!#REF!="Mayor"),CONCATENATE("R",Direccionamiento!#REF!),"")</f>
        <v>#REF!</v>
      </c>
      <c r="AE32" s="2132"/>
      <c r="AF32" s="2127" t="e">
        <f>IF(AND(Direccionamiento!#REF!="Baja",Direccionamiento!#REF!="Mayor"),CONCATENATE("R",Direccionamiento!#REF!),"")</f>
        <v>#REF!</v>
      </c>
      <c r="AG32" s="2128"/>
      <c r="AH32" s="2131" t="e">
        <f>IF(AND(Direccionamiento!#REF!="Baja",Direccionamiento!#REF!="Catastrófico"),CONCATENATE("R",Direccionamiento!#REF!),"")</f>
        <v>#REF!</v>
      </c>
      <c r="AI32" s="2132"/>
      <c r="AJ32" s="2135" t="e">
        <f>IF(AND(Direccionamiento!#REF!="Baja",Direccionamiento!#REF!="Catastrófico"),CONCATENATE("R",Direccionamiento!#REF!),"")</f>
        <v>#REF!</v>
      </c>
      <c r="AK32" s="2132"/>
      <c r="AL32" s="2135" t="e">
        <f>IF(AND(Direccionamiento!#REF!="Baja",Direccionamiento!#REF!="Catastrófico"),CONCATENATE("R",Direccionamiento!#REF!),"")</f>
        <v>#REF!</v>
      </c>
      <c r="AM32" s="2128"/>
      <c r="AN32" s="1"/>
      <c r="AO32" s="2158"/>
      <c r="AP32" s="2039"/>
      <c r="AQ32" s="2039"/>
      <c r="AR32" s="2039"/>
      <c r="AS32" s="2039"/>
      <c r="AT32" s="2159"/>
      <c r="AU32" s="1"/>
      <c r="AV32" s="1"/>
      <c r="AW32" s="1"/>
      <c r="AX32" s="1"/>
      <c r="AY32" s="1"/>
      <c r="AZ32" s="1"/>
      <c r="BA32" s="1"/>
      <c r="BB32" s="1"/>
      <c r="BC32" s="1"/>
      <c r="BD32" s="1"/>
      <c r="BE32" s="1"/>
      <c r="BF32" s="1"/>
      <c r="BG32" s="1"/>
      <c r="BH32" s="1"/>
      <c r="BI32" s="1"/>
    </row>
    <row r="33" spans="1:61" ht="15.75" customHeight="1" x14ac:dyDescent="0.25">
      <c r="A33" s="1"/>
      <c r="B33" s="2177"/>
      <c r="C33" s="2039"/>
      <c r="D33" s="2173"/>
      <c r="E33" s="2168"/>
      <c r="F33" s="2039"/>
      <c r="G33" s="2039"/>
      <c r="H33" s="2039"/>
      <c r="I33" s="2039"/>
      <c r="J33" s="2133"/>
      <c r="K33" s="2134"/>
      <c r="L33" s="2129"/>
      <c r="M33" s="2134"/>
      <c r="N33" s="2129"/>
      <c r="O33" s="2130"/>
      <c r="P33" s="2129"/>
      <c r="Q33" s="2134"/>
      <c r="R33" s="2129"/>
      <c r="S33" s="2134"/>
      <c r="T33" s="2129"/>
      <c r="U33" s="2130"/>
      <c r="V33" s="2133"/>
      <c r="W33" s="2134"/>
      <c r="X33" s="2129"/>
      <c r="Y33" s="2134"/>
      <c r="Z33" s="2129"/>
      <c r="AA33" s="2130"/>
      <c r="AB33" s="2133"/>
      <c r="AC33" s="2134"/>
      <c r="AD33" s="2129"/>
      <c r="AE33" s="2134"/>
      <c r="AF33" s="2129"/>
      <c r="AG33" s="2130"/>
      <c r="AH33" s="2133"/>
      <c r="AI33" s="2134"/>
      <c r="AJ33" s="2129"/>
      <c r="AK33" s="2134"/>
      <c r="AL33" s="2129"/>
      <c r="AM33" s="2130"/>
      <c r="AN33" s="1"/>
      <c r="AO33" s="2158"/>
      <c r="AP33" s="2039"/>
      <c r="AQ33" s="2039"/>
      <c r="AR33" s="2039"/>
      <c r="AS33" s="2039"/>
      <c r="AT33" s="2159"/>
      <c r="AU33" s="1"/>
      <c r="AV33" s="1"/>
      <c r="AW33" s="1"/>
      <c r="AX33" s="1"/>
      <c r="AY33" s="1"/>
      <c r="AZ33" s="1"/>
      <c r="BA33" s="1"/>
      <c r="BB33" s="1"/>
      <c r="BC33" s="1"/>
      <c r="BD33" s="1"/>
      <c r="BE33" s="1"/>
      <c r="BF33" s="1"/>
      <c r="BG33" s="1"/>
      <c r="BH33" s="1"/>
      <c r="BI33" s="1"/>
    </row>
    <row r="34" spans="1:61" ht="15.75" customHeight="1" x14ac:dyDescent="0.25">
      <c r="A34" s="1"/>
      <c r="B34" s="2177"/>
      <c r="C34" s="2039"/>
      <c r="D34" s="2173"/>
      <c r="E34" s="2168"/>
      <c r="F34" s="2039"/>
      <c r="G34" s="2039"/>
      <c r="H34" s="2039"/>
      <c r="I34" s="2039"/>
      <c r="J34" s="2171" t="e">
        <f>IF(AND(Direccionamiento!#REF!="Baja",Direccionamiento!#REF!="Leve"),CONCATENATE("R",Direccionamiento!#REF!),"")</f>
        <v>#REF!</v>
      </c>
      <c r="K34" s="2132"/>
      <c r="L34" s="2152" t="e">
        <f>IF(AND(Direccionamiento!#REF!="Baja",Direccionamiento!#REF!="Leve"),CONCATENATE("R",Direccionamiento!#REF!),"")</f>
        <v>#REF!</v>
      </c>
      <c r="M34" s="2132"/>
      <c r="N34" s="2152" t="e">
        <f>IF(AND(Direccionamiento!#REF!="Baja",Direccionamiento!#REF!="Leve"),CONCATENATE("R",Direccionamiento!#REF!),"")</f>
        <v>#REF!</v>
      </c>
      <c r="O34" s="2128"/>
      <c r="P34" s="2153" t="e">
        <f>IF(AND(Direccionamiento!#REF!="Baja",Direccionamiento!#REF!="Menor"),CONCATENATE("R",Direccionamiento!#REF!),"")</f>
        <v>#REF!</v>
      </c>
      <c r="Q34" s="2132"/>
      <c r="R34" s="2153" t="e">
        <f>IF(AND(Direccionamiento!#REF!="Baja",Direccionamiento!#REF!="Menor"),CONCATENATE("R",Direccionamiento!#REF!),"")</f>
        <v>#REF!</v>
      </c>
      <c r="S34" s="2132"/>
      <c r="T34" s="2153" t="e">
        <f>IF(AND(Direccionamiento!#REF!="Baja",Direccionamiento!#REF!="Menor"),CONCATENATE("R",Direccionamiento!#REF!),"")</f>
        <v>#REF!</v>
      </c>
      <c r="U34" s="2128"/>
      <c r="V34" s="2154" t="e">
        <f>IF(AND(Direccionamiento!#REF!="Baja",Direccionamiento!#REF!="Moderado"),CONCATENATE("R",Direccionamiento!#REF!),"")</f>
        <v>#REF!</v>
      </c>
      <c r="W34" s="2132"/>
      <c r="X34" s="2153" t="e">
        <f>IF(AND(Direccionamiento!#REF!="Baja",Direccionamiento!#REF!="Moderado"),CONCATENATE("R",Direccionamiento!#REF!),"")</f>
        <v>#REF!</v>
      </c>
      <c r="Y34" s="2132"/>
      <c r="Z34" s="2153" t="e">
        <f>IF(AND(Direccionamiento!#REF!="Baja",Direccionamiento!#REF!="Moderado"),CONCATENATE("R",Direccionamiento!#REF!),"")</f>
        <v>#REF!</v>
      </c>
      <c r="AA34" s="2128"/>
      <c r="AB34" s="2139" t="e">
        <f>IF(AND(Direccionamiento!#REF!="Baja",Direccionamiento!#REF!="Mayor"),CONCATENATE("R",Direccionamiento!#REF!),"")</f>
        <v>#REF!</v>
      </c>
      <c r="AC34" s="2132"/>
      <c r="AD34" s="2127" t="e">
        <f>IF(AND(Direccionamiento!#REF!="Baja",Direccionamiento!#REF!="Mayor"),CONCATENATE("R",Direccionamiento!#REF!),"")</f>
        <v>#REF!</v>
      </c>
      <c r="AE34" s="2132"/>
      <c r="AF34" s="2127" t="e">
        <f>IF(AND(Direccionamiento!#REF!="Baja",Direccionamiento!#REF!="Mayor"),CONCATENATE("R",Direccionamiento!#REF!),"")</f>
        <v>#REF!</v>
      </c>
      <c r="AG34" s="2128"/>
      <c r="AH34" s="2131" t="e">
        <f>IF(AND(Direccionamiento!#REF!="Baja",Direccionamiento!#REF!="Catastrófico"),CONCATENATE("R",Direccionamiento!#REF!),"")</f>
        <v>#REF!</v>
      </c>
      <c r="AI34" s="2132"/>
      <c r="AJ34" s="2135" t="e">
        <f>IF(AND(Direccionamiento!#REF!="Baja",Direccionamiento!#REF!="Catastrófico"),CONCATENATE("R",Direccionamiento!#REF!),"")</f>
        <v>#REF!</v>
      </c>
      <c r="AK34" s="2132"/>
      <c r="AL34" s="2135" t="e">
        <f>IF(AND(Direccionamiento!#REF!="Baja",Direccionamiento!#REF!="Catastrófico"),CONCATENATE("R",Direccionamiento!#REF!),"")</f>
        <v>#REF!</v>
      </c>
      <c r="AM34" s="2128"/>
      <c r="AN34" s="1"/>
      <c r="AO34" s="2158"/>
      <c r="AP34" s="2039"/>
      <c r="AQ34" s="2039"/>
      <c r="AR34" s="2039"/>
      <c r="AS34" s="2039"/>
      <c r="AT34" s="2159"/>
      <c r="AU34" s="1"/>
      <c r="AV34" s="1"/>
      <c r="AW34" s="1"/>
      <c r="AX34" s="1"/>
      <c r="AY34" s="1"/>
      <c r="AZ34" s="1"/>
      <c r="BA34" s="1"/>
      <c r="BB34" s="1"/>
      <c r="BC34" s="1"/>
      <c r="BD34" s="1"/>
      <c r="BE34" s="1"/>
      <c r="BF34" s="1"/>
      <c r="BG34" s="1"/>
      <c r="BH34" s="1"/>
      <c r="BI34" s="1"/>
    </row>
    <row r="35" spans="1:61" ht="15.75" customHeight="1" x14ac:dyDescent="0.25">
      <c r="A35" s="1"/>
      <c r="B35" s="2177"/>
      <c r="C35" s="2039"/>
      <c r="D35" s="2173"/>
      <c r="E35" s="2168"/>
      <c r="F35" s="2039"/>
      <c r="G35" s="2039"/>
      <c r="H35" s="2039"/>
      <c r="I35" s="2039"/>
      <c r="J35" s="2133"/>
      <c r="K35" s="2134"/>
      <c r="L35" s="2129"/>
      <c r="M35" s="2134"/>
      <c r="N35" s="2129"/>
      <c r="O35" s="2130"/>
      <c r="P35" s="2129"/>
      <c r="Q35" s="2134"/>
      <c r="R35" s="2129"/>
      <c r="S35" s="2134"/>
      <c r="T35" s="2129"/>
      <c r="U35" s="2130"/>
      <c r="V35" s="2133"/>
      <c r="W35" s="2134"/>
      <c r="X35" s="2129"/>
      <c r="Y35" s="2134"/>
      <c r="Z35" s="2129"/>
      <c r="AA35" s="2130"/>
      <c r="AB35" s="2133"/>
      <c r="AC35" s="2134"/>
      <c r="AD35" s="2129"/>
      <c r="AE35" s="2134"/>
      <c r="AF35" s="2129"/>
      <c r="AG35" s="2130"/>
      <c r="AH35" s="2133"/>
      <c r="AI35" s="2134"/>
      <c r="AJ35" s="2129"/>
      <c r="AK35" s="2134"/>
      <c r="AL35" s="2129"/>
      <c r="AM35" s="2130"/>
      <c r="AN35" s="1"/>
      <c r="AO35" s="2158"/>
      <c r="AP35" s="2039"/>
      <c r="AQ35" s="2039"/>
      <c r="AR35" s="2039"/>
      <c r="AS35" s="2039"/>
      <c r="AT35" s="2159"/>
      <c r="AU35" s="1"/>
      <c r="AV35" s="1"/>
      <c r="AW35" s="1"/>
      <c r="AX35" s="1"/>
      <c r="AY35" s="1"/>
      <c r="AZ35" s="1"/>
      <c r="BA35" s="1"/>
      <c r="BB35" s="1"/>
      <c r="BC35" s="1"/>
      <c r="BD35" s="1"/>
      <c r="BE35" s="1"/>
      <c r="BF35" s="1"/>
      <c r="BG35" s="1"/>
      <c r="BH35" s="1"/>
      <c r="BI35" s="1"/>
    </row>
    <row r="36" spans="1:61" ht="15.75" customHeight="1" x14ac:dyDescent="0.25">
      <c r="A36" s="1"/>
      <c r="B36" s="2177"/>
      <c r="C36" s="2039"/>
      <c r="D36" s="2173"/>
      <c r="E36" s="2168"/>
      <c r="F36" s="2039"/>
      <c r="G36" s="2039"/>
      <c r="H36" s="2039"/>
      <c r="I36" s="2039"/>
      <c r="J36" s="2171" t="e">
        <f>IF(AND(Direccionamiento!#REF!="Baja",Direccionamiento!#REF!="Leve"),CONCATENATE("R",Direccionamiento!#REF!),"")</f>
        <v>#REF!</v>
      </c>
      <c r="K36" s="2132"/>
      <c r="L36" s="2152" t="e">
        <f>IF(AND(Direccionamiento!#REF!="Baja",Direccionamiento!#REF!="Leve"),CONCATENATE("R",Direccionamiento!#REF!),"")</f>
        <v>#REF!</v>
      </c>
      <c r="M36" s="2132"/>
      <c r="N36" s="2152" t="str">
        <f>IF(AND(Direccionamiento!$N$28="Baja",Direccionamiento!$R$28="Leve"),CONCATENATE("R",Direccionamiento!$B$28),"")</f>
        <v/>
      </c>
      <c r="O36" s="2128"/>
      <c r="P36" s="2153" t="e">
        <f>IF(AND(Direccionamiento!#REF!="Baja",Direccionamiento!#REF!="Menor"),CONCATENATE("R",Direccionamiento!#REF!),"")</f>
        <v>#REF!</v>
      </c>
      <c r="Q36" s="2132"/>
      <c r="R36" s="2153" t="e">
        <f>IF(AND(Direccionamiento!#REF!="Baja",Direccionamiento!#REF!="Menor"),CONCATENATE("R",Direccionamiento!#REF!),"")</f>
        <v>#REF!</v>
      </c>
      <c r="S36" s="2132"/>
      <c r="T36" s="2153" t="str">
        <f>IF(AND(Direccionamiento!$N$28="Baja",Direccionamiento!$R$28="Menor"),CONCATENATE("R",Direccionamiento!$B$28),"")</f>
        <v/>
      </c>
      <c r="U36" s="2128"/>
      <c r="V36" s="2154" t="e">
        <f>IF(AND(Direccionamiento!#REF!="Baja",Direccionamiento!#REF!="Moderado"),CONCATENATE("R",Direccionamiento!#REF!),"")</f>
        <v>#REF!</v>
      </c>
      <c r="W36" s="2132"/>
      <c r="X36" s="2153" t="e">
        <f>IF(AND(Direccionamiento!#REF!="Baja",Direccionamiento!#REF!="Moderado"),CONCATENATE("R",Direccionamiento!#REF!),"")</f>
        <v>#REF!</v>
      </c>
      <c r="Y36" s="2132"/>
      <c r="Z36" s="2153" t="str">
        <f>IF(AND(Direccionamiento!$N$28="Baja",Direccionamiento!$R$28="Moderado"),CONCATENATE("R",Direccionamiento!$B$28),"")</f>
        <v/>
      </c>
      <c r="AA36" s="2128"/>
      <c r="AB36" s="2139" t="e">
        <f>IF(AND(Direccionamiento!#REF!="Baja",Direccionamiento!#REF!="Mayor"),CONCATENATE("R",Direccionamiento!#REF!),"")</f>
        <v>#REF!</v>
      </c>
      <c r="AC36" s="2132"/>
      <c r="AD36" s="2127" t="e">
        <f>IF(AND(Direccionamiento!#REF!="Baja",Direccionamiento!#REF!="Mayor"),CONCATENATE("R",Direccionamiento!#REF!),"")</f>
        <v>#REF!</v>
      </c>
      <c r="AE36" s="2132"/>
      <c r="AF36" s="2127" t="str">
        <f>IF(AND(Direccionamiento!$N$28="Baja",Direccionamiento!$R$28="Mayor"),CONCATENATE("R",Direccionamiento!$B$28),"")</f>
        <v/>
      </c>
      <c r="AG36" s="2128"/>
      <c r="AH36" s="2131" t="e">
        <f>IF(AND(Direccionamiento!#REF!="Baja",Direccionamiento!#REF!="Catastrófico"),CONCATENATE("R",Direccionamiento!#REF!),"")</f>
        <v>#REF!</v>
      </c>
      <c r="AI36" s="2132"/>
      <c r="AJ36" s="2135" t="e">
        <f>IF(AND(Direccionamiento!#REF!="Baja",Direccionamiento!#REF!="Catastrófico"),CONCATENATE("R",Direccionamiento!#REF!),"")</f>
        <v>#REF!</v>
      </c>
      <c r="AK36" s="2132"/>
      <c r="AL36" s="2135" t="str">
        <f>IF(AND(Direccionamiento!$N$28="Baja",Direccionamiento!$R$28="Catastrófico"),CONCATENATE("R",Direccionamiento!$B$28),"")</f>
        <v/>
      </c>
      <c r="AM36" s="2128"/>
      <c r="AN36" s="1"/>
      <c r="AO36" s="2158"/>
      <c r="AP36" s="2039"/>
      <c r="AQ36" s="2039"/>
      <c r="AR36" s="2039"/>
      <c r="AS36" s="2039"/>
      <c r="AT36" s="2159"/>
      <c r="AU36" s="1"/>
      <c r="AV36" s="1"/>
      <c r="AW36" s="1"/>
      <c r="AX36" s="1"/>
      <c r="AY36" s="1"/>
      <c r="AZ36" s="1"/>
      <c r="BA36" s="1"/>
      <c r="BB36" s="1"/>
      <c r="BC36" s="1"/>
      <c r="BD36" s="1"/>
      <c r="BE36" s="1"/>
      <c r="BF36" s="1"/>
      <c r="BG36" s="1"/>
      <c r="BH36" s="1"/>
      <c r="BI36" s="1"/>
    </row>
    <row r="37" spans="1:61" ht="15.75" customHeight="1" x14ac:dyDescent="0.25">
      <c r="A37" s="1"/>
      <c r="B37" s="2177"/>
      <c r="C37" s="2039"/>
      <c r="D37" s="2173"/>
      <c r="E37" s="2141"/>
      <c r="F37" s="2169"/>
      <c r="G37" s="2169"/>
      <c r="H37" s="2169"/>
      <c r="I37" s="2169"/>
      <c r="J37" s="2141"/>
      <c r="K37" s="2142"/>
      <c r="L37" s="2143"/>
      <c r="M37" s="2142"/>
      <c r="N37" s="2143"/>
      <c r="O37" s="2144"/>
      <c r="P37" s="2143"/>
      <c r="Q37" s="2142"/>
      <c r="R37" s="2143"/>
      <c r="S37" s="2142"/>
      <c r="T37" s="2143"/>
      <c r="U37" s="2144"/>
      <c r="V37" s="2141"/>
      <c r="W37" s="2142"/>
      <c r="X37" s="2143"/>
      <c r="Y37" s="2142"/>
      <c r="Z37" s="2143"/>
      <c r="AA37" s="2144"/>
      <c r="AB37" s="2141"/>
      <c r="AC37" s="2142"/>
      <c r="AD37" s="2143"/>
      <c r="AE37" s="2142"/>
      <c r="AF37" s="2143"/>
      <c r="AG37" s="2144"/>
      <c r="AH37" s="2141"/>
      <c r="AI37" s="2142"/>
      <c r="AJ37" s="2143"/>
      <c r="AK37" s="2142"/>
      <c r="AL37" s="2143"/>
      <c r="AM37" s="2144"/>
      <c r="AN37" s="1"/>
      <c r="AO37" s="2160"/>
      <c r="AP37" s="2161"/>
      <c r="AQ37" s="2161"/>
      <c r="AR37" s="2161"/>
      <c r="AS37" s="2161"/>
      <c r="AT37" s="2162"/>
      <c r="AU37" s="1"/>
      <c r="AV37" s="1"/>
      <c r="AW37" s="1"/>
      <c r="AX37" s="1"/>
      <c r="AY37" s="1"/>
      <c r="AZ37" s="1"/>
      <c r="BA37" s="1"/>
      <c r="BB37" s="1"/>
      <c r="BC37" s="1"/>
      <c r="BD37" s="1"/>
      <c r="BE37" s="1"/>
      <c r="BF37" s="1"/>
      <c r="BG37" s="1"/>
      <c r="BH37" s="1"/>
      <c r="BI37" s="1"/>
    </row>
    <row r="38" spans="1:61" ht="15.75" customHeight="1" x14ac:dyDescent="0.25">
      <c r="A38" s="1"/>
      <c r="B38" s="2177"/>
      <c r="C38" s="2039"/>
      <c r="D38" s="2173"/>
      <c r="E38" s="2166" t="s">
        <v>18</v>
      </c>
      <c r="F38" s="2167"/>
      <c r="G38" s="2167"/>
      <c r="H38" s="2167"/>
      <c r="I38" s="2146"/>
      <c r="J38" s="2170" t="e">
        <f>IF(AND(Direccionamiento!#REF!="Muy Baja",Direccionamiento!#REF!="Leve"),CONCATENATE("R",Direccionamiento!#REF!),"")</f>
        <v>#REF!</v>
      </c>
      <c r="K38" s="2137"/>
      <c r="L38" s="2172" t="e">
        <f>IF(AND(Direccionamiento!#REF!="Muy Baja",Direccionamiento!#REF!="Leve"),CONCATENATE("R",Direccionamiento!#REF!),"")</f>
        <v>#REF!</v>
      </c>
      <c r="M38" s="2137"/>
      <c r="N38" s="2172" t="e">
        <f>IF(AND(Direccionamiento!#REF!="Muy Baja",Direccionamiento!#REF!="Leve"),CONCATENATE("R",Direccionamiento!#REF!),"")</f>
        <v>#REF!</v>
      </c>
      <c r="O38" s="2146"/>
      <c r="P38" s="2170" t="e">
        <f>IF(AND(Direccionamiento!#REF!="Muy Baja",Direccionamiento!#REF!="Menor"),CONCATENATE("R",Direccionamiento!#REF!),"")</f>
        <v>#REF!</v>
      </c>
      <c r="Q38" s="2137"/>
      <c r="R38" s="2172" t="e">
        <f>IF(AND(Direccionamiento!#REF!="Muy Baja",Direccionamiento!#REF!="Menor"),CONCATENATE("R",Direccionamiento!#REF!),"")</f>
        <v>#REF!</v>
      </c>
      <c r="S38" s="2137"/>
      <c r="T38" s="2172" t="e">
        <f>IF(AND(Direccionamiento!#REF!="Muy Baja",Direccionamiento!#REF!="Menor"),CONCATENATE("R",Direccionamiento!#REF!),"")</f>
        <v>#REF!</v>
      </c>
      <c r="U38" s="2146"/>
      <c r="V38" s="2147" t="e">
        <f>IF(AND(Direccionamiento!#REF!="Muy Baja",Direccionamiento!#REF!="Moderado"),CONCATENATE("R",Direccionamiento!#REF!),"")</f>
        <v>#REF!</v>
      </c>
      <c r="W38" s="2137"/>
      <c r="X38" s="2145" t="e">
        <f>IF(AND(Direccionamiento!#REF!="Muy Baja",Direccionamiento!#REF!="Moderado"),CONCATENATE("R",Direccionamiento!#REF!),"")</f>
        <v>#REF!</v>
      </c>
      <c r="Y38" s="2137"/>
      <c r="Z38" s="2145" t="e">
        <f>IF(AND(Direccionamiento!#REF!="Muy Baja",Direccionamiento!#REF!="Moderado"),CONCATENATE("R",Direccionamiento!#REF!),"")</f>
        <v>#REF!</v>
      </c>
      <c r="AA38" s="2146"/>
      <c r="AB38" s="2136" t="e">
        <f>IF(AND(Direccionamiento!#REF!="Muy Baja",Direccionamiento!#REF!="Mayor"),CONCATENATE("R",Direccionamiento!#REF!),"")</f>
        <v>#REF!</v>
      </c>
      <c r="AC38" s="2137"/>
      <c r="AD38" s="2138" t="e">
        <f>IF(AND(Direccionamiento!#REF!="Muy Baja",Direccionamiento!#REF!="Mayor"),CONCATENATE("R",Direccionamiento!#REF!),"")</f>
        <v>#REF!</v>
      </c>
      <c r="AE38" s="2137"/>
      <c r="AF38" s="2138" t="e">
        <f>IF(AND(Direccionamiento!#REF!="Muy Baja",Direccionamiento!#REF!="Mayor"),CONCATENATE("R",Direccionamiento!#REF!),"")</f>
        <v>#REF!</v>
      </c>
      <c r="AG38" s="2146"/>
      <c r="AH38" s="2151" t="e">
        <f>IF(AND(Direccionamiento!#REF!="Muy Baja",Direccionamiento!#REF!="Catastrófico"),CONCATENATE("R",Direccionamiento!#REF!),"")</f>
        <v>#REF!</v>
      </c>
      <c r="AI38" s="2137"/>
      <c r="AJ38" s="2140" t="e">
        <f>IF(AND(Direccionamiento!#REF!="Muy Baja",Direccionamiento!#REF!="Catastrófico"),CONCATENATE("R",Direccionamiento!#REF!),"")</f>
        <v>#REF!</v>
      </c>
      <c r="AK38" s="2137"/>
      <c r="AL38" s="2140" t="e">
        <f>IF(AND(Direccionamiento!#REF!="Muy Baja",Direccionamiento!#REF!="Catastrófico"),CONCATENATE("R",Direccionamiento!#REF!),"")</f>
        <v>#REF!</v>
      </c>
      <c r="AM38" s="2146"/>
      <c r="AN38" s="1"/>
      <c r="AO38" s="1"/>
      <c r="AP38" s="1"/>
      <c r="AQ38" s="1"/>
      <c r="AR38" s="1"/>
      <c r="AS38" s="1"/>
      <c r="AT38" s="1"/>
      <c r="AU38" s="1"/>
      <c r="AV38" s="1"/>
      <c r="AW38" s="1"/>
      <c r="AX38" s="1"/>
      <c r="AY38" s="1"/>
      <c r="AZ38" s="1"/>
      <c r="BA38" s="1"/>
      <c r="BB38" s="1"/>
      <c r="BC38" s="1"/>
      <c r="BD38" s="1"/>
      <c r="BE38" s="1"/>
      <c r="BF38" s="1"/>
      <c r="BG38" s="1"/>
      <c r="BH38" s="1"/>
      <c r="BI38" s="1"/>
    </row>
    <row r="39" spans="1:61" ht="15.75" customHeight="1" x14ac:dyDescent="0.25">
      <c r="A39" s="1"/>
      <c r="B39" s="2177"/>
      <c r="C39" s="2039"/>
      <c r="D39" s="2173"/>
      <c r="E39" s="2168"/>
      <c r="F39" s="2039"/>
      <c r="G39" s="2039"/>
      <c r="H39" s="2039"/>
      <c r="I39" s="2173"/>
      <c r="J39" s="2133"/>
      <c r="K39" s="2134"/>
      <c r="L39" s="2129"/>
      <c r="M39" s="2134"/>
      <c r="N39" s="2129"/>
      <c r="O39" s="2130"/>
      <c r="P39" s="2133"/>
      <c r="Q39" s="2134"/>
      <c r="R39" s="2129"/>
      <c r="S39" s="2134"/>
      <c r="T39" s="2129"/>
      <c r="U39" s="2130"/>
      <c r="V39" s="2133"/>
      <c r="W39" s="2134"/>
      <c r="X39" s="2129"/>
      <c r="Y39" s="2134"/>
      <c r="Z39" s="2129"/>
      <c r="AA39" s="2130"/>
      <c r="AB39" s="2133"/>
      <c r="AC39" s="2134"/>
      <c r="AD39" s="2129"/>
      <c r="AE39" s="2134"/>
      <c r="AF39" s="2129"/>
      <c r="AG39" s="2130"/>
      <c r="AH39" s="2133"/>
      <c r="AI39" s="2134"/>
      <c r="AJ39" s="2129"/>
      <c r="AK39" s="2134"/>
      <c r="AL39" s="2129"/>
      <c r="AM39" s="2130"/>
      <c r="AN39" s="1"/>
      <c r="AO39" s="1"/>
      <c r="AP39" s="1"/>
      <c r="AQ39" s="1"/>
      <c r="AR39" s="1"/>
      <c r="AS39" s="1"/>
      <c r="AT39" s="1"/>
      <c r="AU39" s="1"/>
      <c r="AV39" s="1"/>
      <c r="AW39" s="1"/>
      <c r="AX39" s="1"/>
      <c r="AY39" s="1"/>
      <c r="AZ39" s="1"/>
      <c r="BA39" s="1"/>
      <c r="BB39" s="1"/>
      <c r="BC39" s="1"/>
      <c r="BD39" s="1"/>
      <c r="BE39" s="1"/>
      <c r="BF39" s="1"/>
      <c r="BG39" s="1"/>
      <c r="BH39" s="1"/>
      <c r="BI39" s="1"/>
    </row>
    <row r="40" spans="1:61" ht="15.75" customHeight="1" x14ac:dyDescent="0.25">
      <c r="A40" s="1"/>
      <c r="B40" s="2177"/>
      <c r="C40" s="2039"/>
      <c r="D40" s="2173"/>
      <c r="E40" s="2168"/>
      <c r="F40" s="2039"/>
      <c r="G40" s="2039"/>
      <c r="H40" s="2039"/>
      <c r="I40" s="2173"/>
      <c r="J40" s="2171" t="e">
        <f>IF(AND(Direccionamiento!#REF!="Muy Baja",Direccionamiento!#REF!="Leve"),CONCATENATE("R",Direccionamiento!#REF!),"")</f>
        <v>#REF!</v>
      </c>
      <c r="K40" s="2132"/>
      <c r="L40" s="2152" t="e">
        <f>IF(AND(Direccionamiento!#REF!="Muy Baja",Direccionamiento!#REF!="Leve"),CONCATENATE("R",Direccionamiento!#REF!),"")</f>
        <v>#REF!</v>
      </c>
      <c r="M40" s="2132"/>
      <c r="N40" s="2152" t="e">
        <f>IF(AND(Direccionamiento!#REF!="Muy Baja",Direccionamiento!#REF!="Leve"),CONCATENATE("R",Direccionamiento!#REF!),"")</f>
        <v>#REF!</v>
      </c>
      <c r="O40" s="2128"/>
      <c r="P40" s="2171" t="e">
        <f>IF(AND(Direccionamiento!#REF!="Muy Baja",Direccionamiento!#REF!="Menor"),CONCATENATE("R",Direccionamiento!#REF!),"")</f>
        <v>#REF!</v>
      </c>
      <c r="Q40" s="2132"/>
      <c r="R40" s="2152" t="e">
        <f>IF(AND(Direccionamiento!#REF!="Muy Baja",Direccionamiento!#REF!="Menor"),CONCATENATE("R",Direccionamiento!#REF!),"")</f>
        <v>#REF!</v>
      </c>
      <c r="S40" s="2132"/>
      <c r="T40" s="2152" t="e">
        <f>IF(AND(Direccionamiento!#REF!="Muy Baja",Direccionamiento!#REF!="Menor"),CONCATENATE("R",Direccionamiento!#REF!),"")</f>
        <v>#REF!</v>
      </c>
      <c r="U40" s="2128"/>
      <c r="V40" s="2154" t="e">
        <f>IF(AND(Direccionamiento!#REF!="Muy Baja",Direccionamiento!#REF!="Moderado"),CONCATENATE("R",Direccionamiento!#REF!),"")</f>
        <v>#REF!</v>
      </c>
      <c r="W40" s="2132"/>
      <c r="X40" s="2153" t="e">
        <f>IF(AND(Direccionamiento!#REF!="Muy Baja",Direccionamiento!#REF!="Moderado"),CONCATENATE("R",Direccionamiento!#REF!),"")</f>
        <v>#REF!</v>
      </c>
      <c r="Y40" s="2132"/>
      <c r="Z40" s="2153" t="e">
        <f>IF(AND(Direccionamiento!#REF!="Muy Baja",Direccionamiento!#REF!="Moderado"),CONCATENATE("R",Direccionamiento!#REF!),"")</f>
        <v>#REF!</v>
      </c>
      <c r="AA40" s="2128"/>
      <c r="AB40" s="2139" t="e">
        <f>IF(AND(Direccionamiento!#REF!="Muy Baja",Direccionamiento!#REF!="Mayor"),CONCATENATE("R",Direccionamiento!#REF!),"")</f>
        <v>#REF!</v>
      </c>
      <c r="AC40" s="2132"/>
      <c r="AD40" s="2127" t="e">
        <f>IF(AND(Direccionamiento!#REF!="Muy Baja",Direccionamiento!#REF!="Mayor"),CONCATENATE("R",Direccionamiento!#REF!),"")</f>
        <v>#REF!</v>
      </c>
      <c r="AE40" s="2132"/>
      <c r="AF40" s="2127" t="e">
        <f>IF(AND(Direccionamiento!#REF!="Muy Baja",Direccionamiento!#REF!="Mayor"),CONCATENATE("R",Direccionamiento!#REF!),"")</f>
        <v>#REF!</v>
      </c>
      <c r="AG40" s="2128"/>
      <c r="AH40" s="2131" t="e">
        <f>IF(AND(Direccionamiento!#REF!="Muy Baja",Direccionamiento!#REF!="Catastrófico"),CONCATENATE("R",Direccionamiento!#REF!),"")</f>
        <v>#REF!</v>
      </c>
      <c r="AI40" s="2132"/>
      <c r="AJ40" s="2135" t="e">
        <f>IF(AND(Direccionamiento!#REF!="Muy Baja",Direccionamiento!#REF!="Catastrófico"),CONCATENATE("R",Direccionamiento!#REF!),"")</f>
        <v>#REF!</v>
      </c>
      <c r="AK40" s="2132"/>
      <c r="AL40" s="2135" t="e">
        <f>IF(AND(Direccionamiento!#REF!="Muy Baja",Direccionamiento!#REF!="Catastrófico"),CONCATENATE("R",Direccionamiento!#REF!),"")</f>
        <v>#REF!</v>
      </c>
      <c r="AM40" s="2128"/>
      <c r="AN40" s="1"/>
      <c r="AO40" s="1"/>
      <c r="AP40" s="1"/>
      <c r="AQ40" s="1"/>
      <c r="AR40" s="1"/>
      <c r="AS40" s="1"/>
      <c r="AT40" s="1"/>
      <c r="AU40" s="1"/>
      <c r="AV40" s="1"/>
      <c r="AW40" s="1"/>
      <c r="AX40" s="1"/>
      <c r="AY40" s="1"/>
      <c r="AZ40" s="1"/>
      <c r="BA40" s="1"/>
      <c r="BB40" s="1"/>
      <c r="BC40" s="1"/>
      <c r="BD40" s="1"/>
      <c r="BE40" s="1"/>
      <c r="BF40" s="1"/>
      <c r="BG40" s="1"/>
      <c r="BH40" s="1"/>
      <c r="BI40" s="1"/>
    </row>
    <row r="41" spans="1:61" ht="15.75" customHeight="1" x14ac:dyDescent="0.25">
      <c r="A41" s="1"/>
      <c r="B41" s="2177"/>
      <c r="C41" s="2039"/>
      <c r="D41" s="2173"/>
      <c r="E41" s="2168"/>
      <c r="F41" s="2039"/>
      <c r="G41" s="2039"/>
      <c r="H41" s="2039"/>
      <c r="I41" s="2173"/>
      <c r="J41" s="2133"/>
      <c r="K41" s="2134"/>
      <c r="L41" s="2129"/>
      <c r="M41" s="2134"/>
      <c r="N41" s="2129"/>
      <c r="O41" s="2130"/>
      <c r="P41" s="2133"/>
      <c r="Q41" s="2134"/>
      <c r="R41" s="2129"/>
      <c r="S41" s="2134"/>
      <c r="T41" s="2129"/>
      <c r="U41" s="2130"/>
      <c r="V41" s="2133"/>
      <c r="W41" s="2134"/>
      <c r="X41" s="2129"/>
      <c r="Y41" s="2134"/>
      <c r="Z41" s="2129"/>
      <c r="AA41" s="2130"/>
      <c r="AB41" s="2133"/>
      <c r="AC41" s="2134"/>
      <c r="AD41" s="2129"/>
      <c r="AE41" s="2134"/>
      <c r="AF41" s="2129"/>
      <c r="AG41" s="2130"/>
      <c r="AH41" s="2133"/>
      <c r="AI41" s="2134"/>
      <c r="AJ41" s="2129"/>
      <c r="AK41" s="2134"/>
      <c r="AL41" s="2129"/>
      <c r="AM41" s="2130"/>
      <c r="AN41" s="1"/>
      <c r="AO41" s="1"/>
      <c r="AP41" s="1"/>
      <c r="AQ41" s="1"/>
      <c r="AR41" s="1"/>
      <c r="AS41" s="1"/>
      <c r="AT41" s="1"/>
      <c r="AU41" s="1"/>
      <c r="AV41" s="1"/>
      <c r="AW41" s="1"/>
      <c r="AX41" s="1"/>
      <c r="AY41" s="1"/>
      <c r="AZ41" s="1"/>
      <c r="BA41" s="1"/>
      <c r="BB41" s="1"/>
      <c r="BC41" s="1"/>
      <c r="BD41" s="1"/>
      <c r="BE41" s="1"/>
      <c r="BF41" s="1"/>
      <c r="BG41" s="1"/>
      <c r="BH41" s="1"/>
      <c r="BI41" s="1"/>
    </row>
    <row r="42" spans="1:61" ht="15.75" customHeight="1" x14ac:dyDescent="0.25">
      <c r="A42" s="1"/>
      <c r="B42" s="2177"/>
      <c r="C42" s="2039"/>
      <c r="D42" s="2173"/>
      <c r="E42" s="2168"/>
      <c r="F42" s="2039"/>
      <c r="G42" s="2039"/>
      <c r="H42" s="2039"/>
      <c r="I42" s="2173"/>
      <c r="J42" s="2171" t="e">
        <f>IF(AND(Direccionamiento!#REF!="Muy Baja",Direccionamiento!#REF!="Leve"),CONCATENATE("R",Direccionamiento!#REF!),"")</f>
        <v>#REF!</v>
      </c>
      <c r="K42" s="2132"/>
      <c r="L42" s="2152" t="e">
        <f>IF(AND(Direccionamiento!#REF!="Muy Baja",Direccionamiento!#REF!="Leve"),CONCATENATE("R",Direccionamiento!#REF!),"")</f>
        <v>#REF!</v>
      </c>
      <c r="M42" s="2132"/>
      <c r="N42" s="2152" t="e">
        <f>IF(AND(Direccionamiento!#REF!="Muy Baja",Direccionamiento!#REF!="Leve"),CONCATENATE("R",Direccionamiento!#REF!),"")</f>
        <v>#REF!</v>
      </c>
      <c r="O42" s="2128"/>
      <c r="P42" s="2171" t="e">
        <f>IF(AND(Direccionamiento!#REF!="Muy Baja",Direccionamiento!#REF!="Menor"),CONCATENATE("R",Direccionamiento!#REF!),"")</f>
        <v>#REF!</v>
      </c>
      <c r="Q42" s="2132"/>
      <c r="R42" s="2152" t="e">
        <f>IF(AND(Direccionamiento!#REF!="Muy Baja",Direccionamiento!#REF!="Menor"),CONCATENATE("R",Direccionamiento!#REF!),"")</f>
        <v>#REF!</v>
      </c>
      <c r="S42" s="2132"/>
      <c r="T42" s="2152" t="e">
        <f>IF(AND(Direccionamiento!#REF!="Muy Baja",Direccionamiento!#REF!="Menor"),CONCATENATE("R",Direccionamiento!#REF!),"")</f>
        <v>#REF!</v>
      </c>
      <c r="U42" s="2128"/>
      <c r="V42" s="2154" t="e">
        <f>IF(AND(Direccionamiento!#REF!="Muy Baja",Direccionamiento!#REF!="Moderado"),CONCATENATE("R",Direccionamiento!#REF!),"")</f>
        <v>#REF!</v>
      </c>
      <c r="W42" s="2132"/>
      <c r="X42" s="2153" t="e">
        <f>IF(AND(Direccionamiento!#REF!="Muy Baja",Direccionamiento!#REF!="Moderado"),CONCATENATE("R",Direccionamiento!#REF!),"")</f>
        <v>#REF!</v>
      </c>
      <c r="Y42" s="2132"/>
      <c r="Z42" s="2153" t="e">
        <f>IF(AND(Direccionamiento!#REF!="Muy Baja",Direccionamiento!#REF!="Moderado"),CONCATENATE("R",Direccionamiento!#REF!),"")</f>
        <v>#REF!</v>
      </c>
      <c r="AA42" s="2128"/>
      <c r="AB42" s="2139" t="e">
        <f>IF(AND(Direccionamiento!#REF!="Muy Baja",Direccionamiento!#REF!="Mayor"),CONCATENATE("R",Direccionamiento!#REF!),"")</f>
        <v>#REF!</v>
      </c>
      <c r="AC42" s="2132"/>
      <c r="AD42" s="2127" t="e">
        <f>IF(AND(Direccionamiento!#REF!="Muy Baja",Direccionamiento!#REF!="Mayor"),CONCATENATE("R",Direccionamiento!#REF!),"")</f>
        <v>#REF!</v>
      </c>
      <c r="AE42" s="2132"/>
      <c r="AF42" s="2127" t="e">
        <f>IF(AND(Direccionamiento!#REF!="Muy Baja",Direccionamiento!#REF!="Mayor"),CONCATENATE("R",Direccionamiento!#REF!),"")</f>
        <v>#REF!</v>
      </c>
      <c r="AG42" s="2128"/>
      <c r="AH42" s="2131" t="e">
        <f>IF(AND(Direccionamiento!#REF!="Muy Baja",Direccionamiento!#REF!="Catastrófico"),CONCATENATE("R",Direccionamiento!#REF!),"")</f>
        <v>#REF!</v>
      </c>
      <c r="AI42" s="2132"/>
      <c r="AJ42" s="2135" t="e">
        <f>IF(AND(Direccionamiento!#REF!="Muy Baja",Direccionamiento!#REF!="Catastrófico"),CONCATENATE("R",Direccionamiento!#REF!),"")</f>
        <v>#REF!</v>
      </c>
      <c r="AK42" s="2132"/>
      <c r="AL42" s="2135" t="e">
        <f>IF(AND(Direccionamiento!#REF!="Muy Baja",Direccionamiento!#REF!="Catastrófico"),CONCATENATE("R",Direccionamiento!#REF!),"")</f>
        <v>#REF!</v>
      </c>
      <c r="AM42" s="2128"/>
      <c r="AN42" s="1"/>
      <c r="AO42" s="1"/>
      <c r="AP42" s="1"/>
      <c r="AQ42" s="1"/>
      <c r="AR42" s="1"/>
      <c r="AS42" s="1"/>
      <c r="AT42" s="1"/>
      <c r="AU42" s="1"/>
      <c r="AV42" s="1"/>
      <c r="AW42" s="1"/>
      <c r="AX42" s="1"/>
      <c r="AY42" s="1"/>
      <c r="AZ42" s="1"/>
      <c r="BA42" s="1"/>
      <c r="BB42" s="1"/>
      <c r="BC42" s="1"/>
      <c r="BD42" s="1"/>
      <c r="BE42" s="1"/>
      <c r="BF42" s="1"/>
      <c r="BG42" s="1"/>
      <c r="BH42" s="1"/>
      <c r="BI42" s="1"/>
    </row>
    <row r="43" spans="1:61" ht="15.75" customHeight="1" x14ac:dyDescent="0.25">
      <c r="A43" s="1"/>
      <c r="B43" s="2177"/>
      <c r="C43" s="2039"/>
      <c r="D43" s="2173"/>
      <c r="E43" s="2168"/>
      <c r="F43" s="2039"/>
      <c r="G43" s="2039"/>
      <c r="H43" s="2039"/>
      <c r="I43" s="2173"/>
      <c r="J43" s="2133"/>
      <c r="K43" s="2134"/>
      <c r="L43" s="2129"/>
      <c r="M43" s="2134"/>
      <c r="N43" s="2129"/>
      <c r="O43" s="2130"/>
      <c r="P43" s="2133"/>
      <c r="Q43" s="2134"/>
      <c r="R43" s="2129"/>
      <c r="S43" s="2134"/>
      <c r="T43" s="2129"/>
      <c r="U43" s="2130"/>
      <c r="V43" s="2133"/>
      <c r="W43" s="2134"/>
      <c r="X43" s="2129"/>
      <c r="Y43" s="2134"/>
      <c r="Z43" s="2129"/>
      <c r="AA43" s="2130"/>
      <c r="AB43" s="2133"/>
      <c r="AC43" s="2134"/>
      <c r="AD43" s="2129"/>
      <c r="AE43" s="2134"/>
      <c r="AF43" s="2129"/>
      <c r="AG43" s="2130"/>
      <c r="AH43" s="2133"/>
      <c r="AI43" s="2134"/>
      <c r="AJ43" s="2129"/>
      <c r="AK43" s="2134"/>
      <c r="AL43" s="2129"/>
      <c r="AM43" s="2130"/>
      <c r="AN43" s="1"/>
      <c r="AO43" s="1"/>
      <c r="AP43" s="1"/>
      <c r="AQ43" s="1"/>
      <c r="AR43" s="1"/>
      <c r="AS43" s="1"/>
      <c r="AT43" s="1"/>
      <c r="AU43" s="1"/>
      <c r="AV43" s="1"/>
      <c r="AW43" s="1"/>
      <c r="AX43" s="1"/>
      <c r="AY43" s="1"/>
      <c r="AZ43" s="1"/>
      <c r="BA43" s="1"/>
      <c r="BB43" s="1"/>
      <c r="BC43" s="1"/>
      <c r="BD43" s="1"/>
      <c r="BE43" s="1"/>
      <c r="BF43" s="1"/>
      <c r="BG43" s="1"/>
      <c r="BH43" s="1"/>
      <c r="BI43" s="1"/>
    </row>
    <row r="44" spans="1:61" ht="15.75" customHeight="1" x14ac:dyDescent="0.25">
      <c r="A44" s="1"/>
      <c r="B44" s="2177"/>
      <c r="C44" s="2039"/>
      <c r="D44" s="2173"/>
      <c r="E44" s="2168"/>
      <c r="F44" s="2039"/>
      <c r="G44" s="2039"/>
      <c r="H44" s="2039"/>
      <c r="I44" s="2173"/>
      <c r="J44" s="2171" t="e">
        <f>IF(AND(Direccionamiento!#REF!="Muy Baja",Direccionamiento!#REF!="Leve"),CONCATENATE("R",Direccionamiento!#REF!),"")</f>
        <v>#REF!</v>
      </c>
      <c r="K44" s="2132"/>
      <c r="L44" s="2152" t="e">
        <f>IF(AND(Direccionamiento!#REF!="Muy Baja",Direccionamiento!#REF!="Leve"),CONCATENATE("R",Direccionamiento!#REF!),"")</f>
        <v>#REF!</v>
      </c>
      <c r="M44" s="2132"/>
      <c r="N44" s="2152" t="str">
        <f>IF(AND(Direccionamiento!$N$28="Muy Baja",Direccionamiento!$R$28="Leve"),CONCATENATE("R",Direccionamiento!$B$28),"")</f>
        <v/>
      </c>
      <c r="O44" s="2128"/>
      <c r="P44" s="2171" t="e">
        <f>IF(AND(Direccionamiento!#REF!="Muy Baja",Direccionamiento!#REF!="Menor"),CONCATENATE("R",Direccionamiento!#REF!),"")</f>
        <v>#REF!</v>
      </c>
      <c r="Q44" s="2132"/>
      <c r="R44" s="2152" t="e">
        <f>IF(AND(Direccionamiento!#REF!="Muy Baja",Direccionamiento!#REF!="Menor"),CONCATENATE("R",Direccionamiento!#REF!),"")</f>
        <v>#REF!</v>
      </c>
      <c r="S44" s="2132"/>
      <c r="T44" s="2152" t="str">
        <f>IF(AND(Direccionamiento!$N$28="Muy Baja",Direccionamiento!$R$28="Menor"),CONCATENATE("R",Direccionamiento!$B$28),"")</f>
        <v/>
      </c>
      <c r="U44" s="2128"/>
      <c r="V44" s="2154" t="e">
        <f>IF(AND(Direccionamiento!#REF!="Muy Baja",Direccionamiento!#REF!="Moderado"),CONCATENATE("R",Direccionamiento!#REF!),"")</f>
        <v>#REF!</v>
      </c>
      <c r="W44" s="2132"/>
      <c r="X44" s="2153" t="e">
        <f>IF(AND(Direccionamiento!#REF!="Muy Baja",Direccionamiento!#REF!="Moderado"),CONCATENATE("R",Direccionamiento!#REF!),"")</f>
        <v>#REF!</v>
      </c>
      <c r="Y44" s="2132"/>
      <c r="Z44" s="2153" t="str">
        <f>IF(AND(Direccionamiento!$N$28="Muy Baja",Direccionamiento!$R$28="Moderado"),CONCATENATE("R",Direccionamiento!$B$28),"")</f>
        <v/>
      </c>
      <c r="AA44" s="2128"/>
      <c r="AB44" s="2139" t="e">
        <f>IF(AND(Direccionamiento!#REF!="Muy Baja",Direccionamiento!#REF!="Mayor"),CONCATENATE("R",Direccionamiento!#REF!),"")</f>
        <v>#REF!</v>
      </c>
      <c r="AC44" s="2132"/>
      <c r="AD44" s="2127" t="e">
        <f>IF(AND(Direccionamiento!#REF!="Muy Baja",Direccionamiento!#REF!="Mayor"),CONCATENATE("R",Direccionamiento!#REF!),"")</f>
        <v>#REF!</v>
      </c>
      <c r="AE44" s="2132"/>
      <c r="AF44" s="2127" t="str">
        <f>IF(AND(Direccionamiento!$N$28="Muy Baja",Direccionamiento!$R$28="Mayor"),CONCATENATE("R",Direccionamiento!$B$28),"")</f>
        <v/>
      </c>
      <c r="AG44" s="2128"/>
      <c r="AH44" s="2131" t="e">
        <f>IF(AND(Direccionamiento!#REF!="Muy Baja",Direccionamiento!#REF!="Catastrófico"),CONCATENATE("R",Direccionamiento!#REF!),"")</f>
        <v>#REF!</v>
      </c>
      <c r="AI44" s="2132"/>
      <c r="AJ44" s="2135" t="e">
        <f>IF(AND(Direccionamiento!#REF!="Muy Baja",Direccionamiento!#REF!="Catastrófico"),CONCATENATE("R",Direccionamiento!#REF!),"")</f>
        <v>#REF!</v>
      </c>
      <c r="AK44" s="2132"/>
      <c r="AL44" s="2135" t="str">
        <f>IF(AND(Direccionamiento!$N$28="Muy Baja",Direccionamiento!$R$28="Catastrófico"),CONCATENATE("R",Direccionamiento!$B$28),"")</f>
        <v/>
      </c>
      <c r="AM44" s="2128"/>
      <c r="AN44" s="1"/>
      <c r="AO44" s="1"/>
      <c r="AP44" s="1"/>
      <c r="AQ44" s="1"/>
      <c r="AR44" s="1"/>
      <c r="AS44" s="1"/>
      <c r="AT44" s="1"/>
      <c r="AU44" s="1"/>
      <c r="AV44" s="1"/>
      <c r="AW44" s="1"/>
      <c r="AX44" s="1"/>
      <c r="AY44" s="1"/>
      <c r="AZ44" s="1"/>
      <c r="BA44" s="1"/>
      <c r="BB44" s="1"/>
      <c r="BC44" s="1"/>
      <c r="BD44" s="1"/>
      <c r="BE44" s="1"/>
      <c r="BF44" s="1"/>
      <c r="BG44" s="1"/>
      <c r="BH44" s="1"/>
      <c r="BI44" s="1"/>
    </row>
    <row r="45" spans="1:61" ht="15.75" customHeight="1" x14ac:dyDescent="0.25">
      <c r="A45" s="1"/>
      <c r="B45" s="2129"/>
      <c r="C45" s="2179"/>
      <c r="D45" s="2130"/>
      <c r="E45" s="2141"/>
      <c r="F45" s="2169"/>
      <c r="G45" s="2169"/>
      <c r="H45" s="2169"/>
      <c r="I45" s="2144"/>
      <c r="J45" s="2141"/>
      <c r="K45" s="2142"/>
      <c r="L45" s="2143"/>
      <c r="M45" s="2142"/>
      <c r="N45" s="2143"/>
      <c r="O45" s="2144"/>
      <c r="P45" s="2141"/>
      <c r="Q45" s="2142"/>
      <c r="R45" s="2143"/>
      <c r="S45" s="2142"/>
      <c r="T45" s="2143"/>
      <c r="U45" s="2144"/>
      <c r="V45" s="2141"/>
      <c r="W45" s="2142"/>
      <c r="X45" s="2143"/>
      <c r="Y45" s="2142"/>
      <c r="Z45" s="2143"/>
      <c r="AA45" s="2144"/>
      <c r="AB45" s="2141"/>
      <c r="AC45" s="2142"/>
      <c r="AD45" s="2143"/>
      <c r="AE45" s="2142"/>
      <c r="AF45" s="2143"/>
      <c r="AG45" s="2144"/>
      <c r="AH45" s="2141"/>
      <c r="AI45" s="2142"/>
      <c r="AJ45" s="2143"/>
      <c r="AK45" s="2142"/>
      <c r="AL45" s="2143"/>
      <c r="AM45" s="2144"/>
      <c r="AN45" s="1"/>
      <c r="AO45" s="1"/>
      <c r="AP45" s="1"/>
      <c r="AQ45" s="1"/>
      <c r="AR45" s="1"/>
      <c r="AS45" s="1"/>
      <c r="AT45" s="1"/>
      <c r="AU45" s="1"/>
      <c r="AV45" s="1"/>
      <c r="AW45" s="1"/>
      <c r="AX45" s="1"/>
      <c r="AY45" s="1"/>
      <c r="AZ45" s="1"/>
      <c r="BA45" s="1"/>
      <c r="BB45" s="1"/>
      <c r="BC45" s="1"/>
      <c r="BD45" s="1"/>
      <c r="BE45" s="1"/>
      <c r="BF45" s="1"/>
      <c r="BG45" s="1"/>
      <c r="BH45" s="1"/>
      <c r="BI45" s="1"/>
    </row>
    <row r="46" spans="1:61" ht="15.75" customHeight="1" x14ac:dyDescent="0.25">
      <c r="A46" s="1"/>
      <c r="B46" s="1"/>
      <c r="C46" s="1"/>
      <c r="D46" s="1"/>
      <c r="E46" s="1"/>
      <c r="F46" s="1"/>
      <c r="G46" s="1"/>
      <c r="H46" s="1"/>
      <c r="I46" s="1"/>
      <c r="J46" s="2166" t="s">
        <v>19</v>
      </c>
      <c r="K46" s="2167"/>
      <c r="L46" s="2167"/>
      <c r="M46" s="2167"/>
      <c r="N46" s="2167"/>
      <c r="O46" s="2146"/>
      <c r="P46" s="2166" t="s">
        <v>20</v>
      </c>
      <c r="Q46" s="2167"/>
      <c r="R46" s="2167"/>
      <c r="S46" s="2167"/>
      <c r="T46" s="2167"/>
      <c r="U46" s="2146"/>
      <c r="V46" s="2166" t="s">
        <v>21</v>
      </c>
      <c r="W46" s="2167"/>
      <c r="X46" s="2167"/>
      <c r="Y46" s="2167"/>
      <c r="Z46" s="2167"/>
      <c r="AA46" s="2146"/>
      <c r="AB46" s="2166" t="s">
        <v>22</v>
      </c>
      <c r="AC46" s="2167"/>
      <c r="AD46" s="2167"/>
      <c r="AE46" s="2167"/>
      <c r="AF46" s="2167"/>
      <c r="AG46" s="2146"/>
      <c r="AH46" s="2166" t="s">
        <v>23</v>
      </c>
      <c r="AI46" s="2167"/>
      <c r="AJ46" s="2167"/>
      <c r="AK46" s="2167"/>
      <c r="AL46" s="2167"/>
      <c r="AM46" s="2146"/>
      <c r="AN46" s="1"/>
      <c r="AO46" s="1"/>
      <c r="AP46" s="1"/>
      <c r="AQ46" s="1"/>
      <c r="AR46" s="1"/>
      <c r="AS46" s="1"/>
      <c r="AT46" s="1"/>
      <c r="AU46" s="1"/>
      <c r="AV46" s="1"/>
      <c r="AW46" s="1"/>
      <c r="AX46" s="1"/>
      <c r="AY46" s="1"/>
      <c r="AZ46" s="1"/>
      <c r="BA46" s="1"/>
      <c r="BB46" s="1"/>
      <c r="BC46" s="1"/>
      <c r="BD46" s="1"/>
      <c r="BE46" s="1"/>
      <c r="BF46" s="1"/>
      <c r="BG46" s="1"/>
      <c r="BH46" s="1"/>
      <c r="BI46" s="1"/>
    </row>
    <row r="47" spans="1:61" ht="15.75" customHeight="1" x14ac:dyDescent="0.25">
      <c r="A47" s="1"/>
      <c r="B47" s="1"/>
      <c r="C47" s="1"/>
      <c r="D47" s="1"/>
      <c r="E47" s="1"/>
      <c r="F47" s="1"/>
      <c r="G47" s="1"/>
      <c r="H47" s="1"/>
      <c r="I47" s="1"/>
      <c r="J47" s="2168"/>
      <c r="K47" s="2039"/>
      <c r="L47" s="2039"/>
      <c r="M47" s="2039"/>
      <c r="N47" s="2039"/>
      <c r="O47" s="2173"/>
      <c r="P47" s="2168"/>
      <c r="Q47" s="2039"/>
      <c r="R47" s="2039"/>
      <c r="S47" s="2039"/>
      <c r="T47" s="2039"/>
      <c r="U47" s="2173"/>
      <c r="V47" s="2168"/>
      <c r="W47" s="2039"/>
      <c r="X47" s="2039"/>
      <c r="Y47" s="2039"/>
      <c r="Z47" s="2039"/>
      <c r="AA47" s="2173"/>
      <c r="AB47" s="2168"/>
      <c r="AC47" s="2039"/>
      <c r="AD47" s="2039"/>
      <c r="AE47" s="2039"/>
      <c r="AF47" s="2039"/>
      <c r="AG47" s="2173"/>
      <c r="AH47" s="2168"/>
      <c r="AI47" s="2039"/>
      <c r="AJ47" s="2039"/>
      <c r="AK47" s="2039"/>
      <c r="AL47" s="2039"/>
      <c r="AM47" s="2173"/>
      <c r="AN47" s="1"/>
      <c r="AO47" s="1"/>
      <c r="AP47" s="1"/>
      <c r="AQ47" s="1"/>
      <c r="AR47" s="1"/>
      <c r="AS47" s="1"/>
      <c r="AT47" s="1"/>
      <c r="AU47" s="1"/>
      <c r="AV47" s="1"/>
      <c r="AW47" s="1"/>
      <c r="AX47" s="1"/>
      <c r="AY47" s="1"/>
      <c r="AZ47" s="1"/>
      <c r="BA47" s="1"/>
      <c r="BB47" s="1"/>
      <c r="BC47" s="1"/>
      <c r="BD47" s="1"/>
      <c r="BE47" s="1"/>
      <c r="BF47" s="1"/>
      <c r="BG47" s="1"/>
      <c r="BH47" s="1"/>
      <c r="BI47" s="1"/>
    </row>
    <row r="48" spans="1:61" ht="15.75" customHeight="1" x14ac:dyDescent="0.25">
      <c r="A48" s="1"/>
      <c r="B48" s="1"/>
      <c r="C48" s="1"/>
      <c r="D48" s="1"/>
      <c r="E48" s="1"/>
      <c r="F48" s="1"/>
      <c r="G48" s="1"/>
      <c r="H48" s="1"/>
      <c r="I48" s="1"/>
      <c r="J48" s="2168"/>
      <c r="K48" s="2039"/>
      <c r="L48" s="2039"/>
      <c r="M48" s="2039"/>
      <c r="N48" s="2039"/>
      <c r="O48" s="2173"/>
      <c r="P48" s="2168"/>
      <c r="Q48" s="2039"/>
      <c r="R48" s="2039"/>
      <c r="S48" s="2039"/>
      <c r="T48" s="2039"/>
      <c r="U48" s="2173"/>
      <c r="V48" s="2168"/>
      <c r="W48" s="2039"/>
      <c r="X48" s="2039"/>
      <c r="Y48" s="2039"/>
      <c r="Z48" s="2039"/>
      <c r="AA48" s="2173"/>
      <c r="AB48" s="2168"/>
      <c r="AC48" s="2039"/>
      <c r="AD48" s="2039"/>
      <c r="AE48" s="2039"/>
      <c r="AF48" s="2039"/>
      <c r="AG48" s="2173"/>
      <c r="AH48" s="2168"/>
      <c r="AI48" s="2039"/>
      <c r="AJ48" s="2039"/>
      <c r="AK48" s="2039"/>
      <c r="AL48" s="2039"/>
      <c r="AM48" s="2173"/>
      <c r="AN48" s="1"/>
      <c r="AO48" s="1"/>
      <c r="AP48" s="1"/>
      <c r="AQ48" s="1"/>
      <c r="AR48" s="1"/>
      <c r="AS48" s="1"/>
      <c r="AT48" s="1"/>
      <c r="AU48" s="1"/>
      <c r="AV48" s="1"/>
      <c r="AW48" s="1"/>
      <c r="AX48" s="1"/>
      <c r="AY48" s="1"/>
      <c r="AZ48" s="1"/>
      <c r="BA48" s="1"/>
      <c r="BB48" s="1"/>
      <c r="BC48" s="1"/>
      <c r="BD48" s="1"/>
      <c r="BE48" s="1"/>
      <c r="BF48" s="1"/>
      <c r="BG48" s="1"/>
      <c r="BH48" s="1"/>
      <c r="BI48" s="1"/>
    </row>
    <row r="49" spans="1:61" ht="15.75" customHeight="1" x14ac:dyDescent="0.25">
      <c r="A49" s="1"/>
      <c r="B49" s="1"/>
      <c r="C49" s="1"/>
      <c r="D49" s="1"/>
      <c r="E49" s="1"/>
      <c r="F49" s="1"/>
      <c r="G49" s="1"/>
      <c r="H49" s="1"/>
      <c r="I49" s="1"/>
      <c r="J49" s="2168"/>
      <c r="K49" s="2039"/>
      <c r="L49" s="2039"/>
      <c r="M49" s="2039"/>
      <c r="N49" s="2039"/>
      <c r="O49" s="2173"/>
      <c r="P49" s="2168"/>
      <c r="Q49" s="2039"/>
      <c r="R49" s="2039"/>
      <c r="S49" s="2039"/>
      <c r="T49" s="2039"/>
      <c r="U49" s="2173"/>
      <c r="V49" s="2168"/>
      <c r="W49" s="2039"/>
      <c r="X49" s="2039"/>
      <c r="Y49" s="2039"/>
      <c r="Z49" s="2039"/>
      <c r="AA49" s="2173"/>
      <c r="AB49" s="2168"/>
      <c r="AC49" s="2039"/>
      <c r="AD49" s="2039"/>
      <c r="AE49" s="2039"/>
      <c r="AF49" s="2039"/>
      <c r="AG49" s="2173"/>
      <c r="AH49" s="2168"/>
      <c r="AI49" s="2039"/>
      <c r="AJ49" s="2039"/>
      <c r="AK49" s="2039"/>
      <c r="AL49" s="2039"/>
      <c r="AM49" s="2173"/>
      <c r="AN49" s="1"/>
      <c r="AO49" s="1"/>
      <c r="AP49" s="1"/>
      <c r="AQ49" s="1"/>
      <c r="AR49" s="1"/>
      <c r="AS49" s="1"/>
      <c r="AT49" s="1"/>
      <c r="AU49" s="1"/>
      <c r="AV49" s="1"/>
      <c r="AW49" s="1"/>
      <c r="AX49" s="1"/>
      <c r="AY49" s="1"/>
      <c r="AZ49" s="1"/>
      <c r="BA49" s="1"/>
      <c r="BB49" s="1"/>
      <c r="BC49" s="1"/>
      <c r="BD49" s="1"/>
      <c r="BE49" s="1"/>
      <c r="BF49" s="1"/>
      <c r="BG49" s="1"/>
      <c r="BH49" s="1"/>
      <c r="BI49" s="1"/>
    </row>
    <row r="50" spans="1:61" ht="15.75" customHeight="1" x14ac:dyDescent="0.25">
      <c r="A50" s="1"/>
      <c r="B50" s="1"/>
      <c r="C50" s="1"/>
      <c r="D50" s="1"/>
      <c r="E50" s="1"/>
      <c r="F50" s="1"/>
      <c r="G50" s="1"/>
      <c r="H50" s="1"/>
      <c r="I50" s="1"/>
      <c r="J50" s="2168"/>
      <c r="K50" s="2039"/>
      <c r="L50" s="2039"/>
      <c r="M50" s="2039"/>
      <c r="N50" s="2039"/>
      <c r="O50" s="2173"/>
      <c r="P50" s="2168"/>
      <c r="Q50" s="2039"/>
      <c r="R50" s="2039"/>
      <c r="S50" s="2039"/>
      <c r="T50" s="2039"/>
      <c r="U50" s="2173"/>
      <c r="V50" s="2168"/>
      <c r="W50" s="2039"/>
      <c r="X50" s="2039"/>
      <c r="Y50" s="2039"/>
      <c r="Z50" s="2039"/>
      <c r="AA50" s="2173"/>
      <c r="AB50" s="2168"/>
      <c r="AC50" s="2039"/>
      <c r="AD50" s="2039"/>
      <c r="AE50" s="2039"/>
      <c r="AF50" s="2039"/>
      <c r="AG50" s="2173"/>
      <c r="AH50" s="2168"/>
      <c r="AI50" s="2039"/>
      <c r="AJ50" s="2039"/>
      <c r="AK50" s="2039"/>
      <c r="AL50" s="2039"/>
      <c r="AM50" s="2173"/>
      <c r="AN50" s="1"/>
      <c r="AO50" s="1"/>
      <c r="AP50" s="1"/>
      <c r="AQ50" s="1"/>
      <c r="AR50" s="1"/>
      <c r="AS50" s="1"/>
      <c r="AT50" s="1"/>
      <c r="AU50" s="1"/>
      <c r="AV50" s="1"/>
      <c r="AW50" s="1"/>
      <c r="AX50" s="1"/>
      <c r="AY50" s="1"/>
      <c r="AZ50" s="1"/>
      <c r="BA50" s="1"/>
      <c r="BB50" s="1"/>
      <c r="BC50" s="1"/>
      <c r="BD50" s="1"/>
      <c r="BE50" s="1"/>
      <c r="BF50" s="1"/>
      <c r="BG50" s="1"/>
      <c r="BH50" s="1"/>
      <c r="BI50" s="1"/>
    </row>
    <row r="51" spans="1:61" ht="15.75" customHeight="1" x14ac:dyDescent="0.25">
      <c r="A51" s="1"/>
      <c r="B51" s="1"/>
      <c r="C51" s="1"/>
      <c r="D51" s="1"/>
      <c r="E51" s="1"/>
      <c r="F51" s="1"/>
      <c r="G51" s="1"/>
      <c r="H51" s="1"/>
      <c r="I51" s="1"/>
      <c r="J51" s="2141"/>
      <c r="K51" s="2169"/>
      <c r="L51" s="2169"/>
      <c r="M51" s="2169"/>
      <c r="N51" s="2169"/>
      <c r="O51" s="2144"/>
      <c r="P51" s="2141"/>
      <c r="Q51" s="2169"/>
      <c r="R51" s="2169"/>
      <c r="S51" s="2169"/>
      <c r="T51" s="2169"/>
      <c r="U51" s="2144"/>
      <c r="V51" s="2141"/>
      <c r="W51" s="2169"/>
      <c r="X51" s="2169"/>
      <c r="Y51" s="2169"/>
      <c r="Z51" s="2169"/>
      <c r="AA51" s="2144"/>
      <c r="AB51" s="2141"/>
      <c r="AC51" s="2169"/>
      <c r="AD51" s="2169"/>
      <c r="AE51" s="2169"/>
      <c r="AF51" s="2169"/>
      <c r="AG51" s="2144"/>
      <c r="AH51" s="2141"/>
      <c r="AI51" s="2169"/>
      <c r="AJ51" s="2169"/>
      <c r="AK51" s="2169"/>
      <c r="AL51" s="2169"/>
      <c r="AM51" s="2144"/>
      <c r="AN51" s="1"/>
      <c r="AO51" s="1"/>
      <c r="AP51" s="1"/>
      <c r="AQ51" s="1"/>
      <c r="AR51" s="1"/>
      <c r="AS51" s="1"/>
      <c r="AT51" s="1"/>
      <c r="AU51" s="1"/>
      <c r="AV51" s="1"/>
      <c r="AW51" s="1"/>
      <c r="AX51" s="1"/>
      <c r="AY51" s="1"/>
      <c r="AZ51" s="1"/>
      <c r="BA51" s="1"/>
      <c r="BB51" s="1"/>
      <c r="BC51" s="1"/>
      <c r="BD51" s="1"/>
      <c r="BE51" s="1"/>
      <c r="BF51" s="1"/>
      <c r="BG51" s="1"/>
      <c r="BH51" s="1"/>
      <c r="BI51" s="1"/>
    </row>
    <row r="52" spans="1:61"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row>
    <row r="53" spans="1:61" ht="15" customHeight="1" x14ac:dyDescent="0.25">
      <c r="A53" s="1"/>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1"/>
      <c r="AV53" s="1"/>
      <c r="AW53" s="1"/>
      <c r="AX53" s="1"/>
      <c r="AY53" s="1"/>
      <c r="AZ53" s="1"/>
      <c r="BA53" s="1"/>
      <c r="BB53" s="1"/>
      <c r="BC53" s="1"/>
      <c r="BD53" s="1"/>
      <c r="BE53" s="1"/>
      <c r="BF53" s="1"/>
      <c r="BG53" s="1"/>
      <c r="BH53" s="1"/>
      <c r="BI53" s="1"/>
    </row>
    <row r="54" spans="1:61" ht="15" customHeight="1" x14ac:dyDescent="0.25">
      <c r="A54" s="1"/>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1"/>
      <c r="AV54" s="1"/>
      <c r="AW54" s="1"/>
      <c r="AX54" s="1"/>
      <c r="AY54" s="1"/>
      <c r="AZ54" s="1"/>
      <c r="BA54" s="1"/>
      <c r="BB54" s="1"/>
      <c r="BC54" s="1"/>
      <c r="BD54" s="1"/>
      <c r="BE54" s="1"/>
      <c r="BF54" s="1"/>
      <c r="BG54" s="1"/>
      <c r="BH54" s="1"/>
      <c r="BI54" s="1"/>
    </row>
    <row r="55" spans="1:61"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row>
    <row r="56" spans="1:61"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row>
    <row r="57" spans="1:61"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row>
    <row r="58" spans="1:61"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row>
    <row r="59" spans="1:61"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row>
    <row r="60" spans="1:61"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row>
    <row r="61" spans="1:61"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row>
    <row r="62" spans="1:61"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row>
    <row r="63" spans="1:61"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row>
    <row r="64" spans="1:61"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row>
    <row r="65" spans="1:61"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row>
    <row r="66" spans="1:61"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row>
    <row r="67" spans="1:61"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row>
    <row r="68" spans="1:61"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row>
    <row r="69" spans="1:61"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row>
    <row r="70" spans="1:61"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row>
    <row r="71" spans="1:61"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row>
    <row r="72" spans="1:61"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row>
    <row r="73" spans="1:61"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row>
    <row r="74" spans="1:61"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row>
    <row r="75" spans="1:61"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row>
    <row r="76" spans="1:61"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row>
    <row r="77" spans="1:61"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row>
    <row r="78" spans="1:61"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row>
    <row r="79" spans="1:61"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row>
    <row r="80" spans="1:61"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row>
    <row r="81" spans="1:61"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row>
    <row r="82" spans="1:61"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row>
    <row r="83" spans="1:61"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row>
    <row r="84" spans="1:61"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row>
    <row r="85" spans="1:61"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row>
    <row r="86" spans="1:61"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row>
    <row r="87" spans="1:61"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row>
    <row r="88" spans="1:61"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row>
    <row r="89" spans="1:61"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row>
    <row r="90" spans="1:61"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row>
    <row r="91" spans="1:61"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row>
    <row r="92" spans="1:61"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row>
    <row r="93" spans="1:61"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row>
    <row r="94" spans="1:61"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row>
    <row r="95" spans="1:61"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row>
    <row r="96" spans="1:61"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row>
    <row r="97" spans="1:61"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row>
    <row r="98" spans="1:61"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row>
    <row r="99" spans="1:61"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row>
    <row r="100" spans="1:61"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row>
    <row r="101" spans="1:61"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row>
    <row r="102" spans="1:61"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row>
    <row r="103" spans="1:61"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row>
    <row r="104" spans="1:61"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row>
    <row r="105" spans="1:61"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row>
    <row r="106" spans="1:61"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row>
    <row r="107" spans="1:61"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row>
    <row r="108" spans="1:61"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row>
    <row r="109" spans="1:61"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row>
    <row r="110" spans="1:61"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row>
    <row r="111" spans="1:61"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row>
    <row r="112" spans="1:61"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row>
    <row r="113" spans="1:61"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row>
    <row r="114" spans="1:61"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row>
    <row r="115" spans="1:61"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row>
    <row r="116" spans="1:61"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row>
    <row r="117" spans="1:61"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row>
    <row r="118" spans="1:61"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row>
    <row r="119" spans="1:61"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row>
    <row r="120" spans="1:61"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row>
    <row r="121" spans="1:61"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row>
    <row r="122" spans="1:61" ht="15.75" customHeight="1" x14ac:dyDescent="0.25">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row>
    <row r="123" spans="1:61" ht="15.75" customHeight="1" x14ac:dyDescent="0.25">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row>
    <row r="124" spans="1:61" ht="15.75" customHeight="1" x14ac:dyDescent="0.25">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row>
    <row r="125" spans="1:61" ht="15.75" customHeight="1" x14ac:dyDescent="0.25">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row>
    <row r="126" spans="1:61" ht="15.75" customHeight="1" x14ac:dyDescent="0.25">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row>
    <row r="127" spans="1:61" ht="15.75" customHeight="1" x14ac:dyDescent="0.25">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row>
    <row r="128" spans="1:61" ht="15.75" customHeight="1" x14ac:dyDescent="0.25">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row>
    <row r="129" spans="2:61" ht="15.75" customHeight="1" x14ac:dyDescent="0.25">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row>
    <row r="130" spans="2:61" ht="15.75" customHeight="1" x14ac:dyDescent="0.25">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row>
    <row r="131" spans="2:61" ht="15.75" customHeight="1" x14ac:dyDescent="0.25">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row>
    <row r="132" spans="2:61" ht="15.75" customHeight="1" x14ac:dyDescent="0.25">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row>
    <row r="133" spans="2:61" ht="15.75" customHeight="1" x14ac:dyDescent="0.25">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row>
    <row r="134" spans="2:61" ht="15.75" customHeight="1" x14ac:dyDescent="0.25">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row>
    <row r="135" spans="2:61" ht="15.75" customHeight="1" x14ac:dyDescent="0.25">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row>
    <row r="136" spans="2:61" ht="15.75" customHeight="1" x14ac:dyDescent="0.25">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row>
    <row r="137" spans="2:61" ht="15.75" customHeight="1" x14ac:dyDescent="0.25">
      <c r="B137" s="1"/>
      <c r="C137" s="1"/>
      <c r="D137" s="1"/>
      <c r="E137" s="1"/>
      <c r="F137" s="1"/>
      <c r="G137" s="1"/>
      <c r="H137" s="1"/>
      <c r="I137" s="1"/>
    </row>
    <row r="138" spans="2:61" ht="15.75" customHeight="1" x14ac:dyDescent="0.25">
      <c r="B138" s="1"/>
      <c r="C138" s="1"/>
      <c r="D138" s="1"/>
      <c r="E138" s="1"/>
      <c r="F138" s="1"/>
      <c r="G138" s="1"/>
      <c r="H138" s="1"/>
      <c r="I138" s="1"/>
    </row>
    <row r="139" spans="2:61" ht="15.75" customHeight="1" x14ac:dyDescent="0.25">
      <c r="B139" s="1"/>
      <c r="C139" s="1"/>
      <c r="D139" s="1"/>
      <c r="E139" s="1"/>
      <c r="F139" s="1"/>
      <c r="G139" s="1"/>
      <c r="H139" s="1"/>
      <c r="I139" s="1"/>
    </row>
    <row r="140" spans="2:61" ht="15.75" customHeight="1" x14ac:dyDescent="0.25">
      <c r="B140" s="1"/>
      <c r="C140" s="1"/>
      <c r="D140" s="1"/>
      <c r="E140" s="1"/>
      <c r="F140" s="1"/>
      <c r="G140" s="1"/>
      <c r="H140" s="1"/>
      <c r="I140" s="1"/>
    </row>
    <row r="141" spans="2:61" ht="15.75" customHeight="1" x14ac:dyDescent="0.2"/>
    <row r="142" spans="2:61" ht="15.75" customHeight="1" x14ac:dyDescent="0.2"/>
    <row r="143" spans="2:61" ht="15.75" customHeight="1" x14ac:dyDescent="0.2"/>
    <row r="144" spans="2:61"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17">
    <mergeCell ref="Z34:AA35"/>
    <mergeCell ref="X30:Y31"/>
    <mergeCell ref="Z30:AA31"/>
    <mergeCell ref="AB30:AC31"/>
    <mergeCell ref="AD30:AE31"/>
    <mergeCell ref="AF30:AG31"/>
    <mergeCell ref="AJ30:AK31"/>
    <mergeCell ref="AL30:AM31"/>
    <mergeCell ref="L32:M33"/>
    <mergeCell ref="N32:O33"/>
    <mergeCell ref="P32:Q33"/>
    <mergeCell ref="R32:S33"/>
    <mergeCell ref="T32:U33"/>
    <mergeCell ref="V32:W33"/>
    <mergeCell ref="X32:Y33"/>
    <mergeCell ref="Z32:AA33"/>
    <mergeCell ref="AB32:AC33"/>
    <mergeCell ref="AD32:AE33"/>
    <mergeCell ref="AF32:AG33"/>
    <mergeCell ref="AH32:AI33"/>
    <mergeCell ref="AJ32:AK33"/>
    <mergeCell ref="AL32:AM33"/>
    <mergeCell ref="T30:U31"/>
    <mergeCell ref="V30:W31"/>
    <mergeCell ref="AJ24:AK25"/>
    <mergeCell ref="AL24:AM25"/>
    <mergeCell ref="L26:M27"/>
    <mergeCell ref="N26:O27"/>
    <mergeCell ref="P26:Q27"/>
    <mergeCell ref="R26:S27"/>
    <mergeCell ref="T26:U27"/>
    <mergeCell ref="V26:W27"/>
    <mergeCell ref="X26:Y27"/>
    <mergeCell ref="Z26:AA27"/>
    <mergeCell ref="AB26:AC27"/>
    <mergeCell ref="AD26:AE27"/>
    <mergeCell ref="AF26:AG27"/>
    <mergeCell ref="AH26:AI27"/>
    <mergeCell ref="AL26:AM27"/>
    <mergeCell ref="AJ26:AK27"/>
    <mergeCell ref="E14:I21"/>
    <mergeCell ref="J14:K15"/>
    <mergeCell ref="J16:K17"/>
    <mergeCell ref="J18:K19"/>
    <mergeCell ref="J20:K21"/>
    <mergeCell ref="P20:Q21"/>
    <mergeCell ref="R20:S21"/>
    <mergeCell ref="L22:M23"/>
    <mergeCell ref="N22:O23"/>
    <mergeCell ref="P22:Q23"/>
    <mergeCell ref="R22:S23"/>
    <mergeCell ref="E22:I29"/>
    <mergeCell ref="J28:K29"/>
    <mergeCell ref="J22:K23"/>
    <mergeCell ref="J24:K25"/>
    <mergeCell ref="J26:K27"/>
    <mergeCell ref="P24:Q25"/>
    <mergeCell ref="R24:S25"/>
    <mergeCell ref="AJ44:AK45"/>
    <mergeCell ref="AB46:AG51"/>
    <mergeCell ref="AH46:AM51"/>
    <mergeCell ref="AF44:AG45"/>
    <mergeCell ref="AH44:AI45"/>
    <mergeCell ref="T22:U23"/>
    <mergeCell ref="V22:W23"/>
    <mergeCell ref="X22:Y23"/>
    <mergeCell ref="Z22:AA23"/>
    <mergeCell ref="AB22:AC23"/>
    <mergeCell ref="AD22:AE23"/>
    <mergeCell ref="AF22:AG23"/>
    <mergeCell ref="AH22:AI23"/>
    <mergeCell ref="AF28:AG29"/>
    <mergeCell ref="AH28:AI29"/>
    <mergeCell ref="AJ28:AK29"/>
    <mergeCell ref="AL28:AM29"/>
    <mergeCell ref="AH24:AI25"/>
    <mergeCell ref="T24:U25"/>
    <mergeCell ref="V24:W25"/>
    <mergeCell ref="X24:Y25"/>
    <mergeCell ref="Z24:AA25"/>
    <mergeCell ref="AB24:AC25"/>
    <mergeCell ref="AJ22:AK23"/>
    <mergeCell ref="J46:O51"/>
    <mergeCell ref="P44:Q45"/>
    <mergeCell ref="R44:S45"/>
    <mergeCell ref="P46:U51"/>
    <mergeCell ref="T44:U45"/>
    <mergeCell ref="V44:W45"/>
    <mergeCell ref="X44:Y45"/>
    <mergeCell ref="Z44:AA45"/>
    <mergeCell ref="V46:AA51"/>
    <mergeCell ref="AD42:AE43"/>
    <mergeCell ref="AF42:AG43"/>
    <mergeCell ref="AH42:AI43"/>
    <mergeCell ref="AH36:AI37"/>
    <mergeCell ref="L28:M29"/>
    <mergeCell ref="AB28:AC29"/>
    <mergeCell ref="AD28:AE29"/>
    <mergeCell ref="P42:Q43"/>
    <mergeCell ref="R42:S43"/>
    <mergeCell ref="T42:U43"/>
    <mergeCell ref="V42:W43"/>
    <mergeCell ref="X42:Y43"/>
    <mergeCell ref="Z42:AA43"/>
    <mergeCell ref="AB42:AC43"/>
    <mergeCell ref="X40:Y41"/>
    <mergeCell ref="Z40:AA41"/>
    <mergeCell ref="AB40:AC41"/>
    <mergeCell ref="AD40:AE41"/>
    <mergeCell ref="AF40:AG41"/>
    <mergeCell ref="AH40:AI41"/>
    <mergeCell ref="AH30:AI31"/>
    <mergeCell ref="T34:U35"/>
    <mergeCell ref="V34:W35"/>
    <mergeCell ref="X34:Y35"/>
    <mergeCell ref="AL44:AM45"/>
    <mergeCell ref="B2:I4"/>
    <mergeCell ref="J2:AM4"/>
    <mergeCell ref="B6:D45"/>
    <mergeCell ref="E6:I13"/>
    <mergeCell ref="L6:M7"/>
    <mergeCell ref="N6:O7"/>
    <mergeCell ref="AL8:AM9"/>
    <mergeCell ref="AJ42:AK43"/>
    <mergeCell ref="AL42:AM43"/>
    <mergeCell ref="L44:M45"/>
    <mergeCell ref="N44:O45"/>
    <mergeCell ref="AB44:AC45"/>
    <mergeCell ref="AD44:AE45"/>
    <mergeCell ref="AL22:AM23"/>
    <mergeCell ref="L24:M25"/>
    <mergeCell ref="N24:O25"/>
    <mergeCell ref="AL38:AM39"/>
    <mergeCell ref="L40:M41"/>
    <mergeCell ref="N40:O41"/>
    <mergeCell ref="P40:Q41"/>
    <mergeCell ref="R40:S41"/>
    <mergeCell ref="T40:U41"/>
    <mergeCell ref="V40:W41"/>
    <mergeCell ref="AJ40:AK41"/>
    <mergeCell ref="AL40:AM41"/>
    <mergeCell ref="T38:U39"/>
    <mergeCell ref="V38:W39"/>
    <mergeCell ref="X38:Y39"/>
    <mergeCell ref="Z38:AA39"/>
    <mergeCell ref="AB38:AC39"/>
    <mergeCell ref="AD38:AE39"/>
    <mergeCell ref="AF38:AG39"/>
    <mergeCell ref="AH38:AI39"/>
    <mergeCell ref="AJ38:AK39"/>
    <mergeCell ref="E30:I37"/>
    <mergeCell ref="J30:K31"/>
    <mergeCell ref="J32:K33"/>
    <mergeCell ref="J34:K35"/>
    <mergeCell ref="J36:K37"/>
    <mergeCell ref="L38:M39"/>
    <mergeCell ref="N38:O39"/>
    <mergeCell ref="P38:Q39"/>
    <mergeCell ref="R38:S39"/>
    <mergeCell ref="L30:M31"/>
    <mergeCell ref="N30:O31"/>
    <mergeCell ref="P30:Q31"/>
    <mergeCell ref="R30:S31"/>
    <mergeCell ref="L34:M35"/>
    <mergeCell ref="N34:O35"/>
    <mergeCell ref="P34:Q35"/>
    <mergeCell ref="R34:S35"/>
    <mergeCell ref="E38:I45"/>
    <mergeCell ref="J38:K39"/>
    <mergeCell ref="J40:K41"/>
    <mergeCell ref="J42:K43"/>
    <mergeCell ref="J44:K45"/>
    <mergeCell ref="L42:M43"/>
    <mergeCell ref="N42:O43"/>
    <mergeCell ref="AL6:AM7"/>
    <mergeCell ref="AO6:AT13"/>
    <mergeCell ref="AJ10:AK11"/>
    <mergeCell ref="AL10:AM11"/>
    <mergeCell ref="AL16:AM17"/>
    <mergeCell ref="AL20:AM21"/>
    <mergeCell ref="T6:U7"/>
    <mergeCell ref="V6:W7"/>
    <mergeCell ref="T20:U21"/>
    <mergeCell ref="V20:W21"/>
    <mergeCell ref="X20:Y21"/>
    <mergeCell ref="Z20:AA21"/>
    <mergeCell ref="AB20:AC21"/>
    <mergeCell ref="X6:Y7"/>
    <mergeCell ref="Z6:AA7"/>
    <mergeCell ref="AB6:AC7"/>
    <mergeCell ref="AD6:AE7"/>
    <mergeCell ref="AF6:AG7"/>
    <mergeCell ref="AH6:AI7"/>
    <mergeCell ref="Z10:AA11"/>
    <mergeCell ref="AB10:AC11"/>
    <mergeCell ref="AD10:AE11"/>
    <mergeCell ref="AF10:AG11"/>
    <mergeCell ref="AH10:AI11"/>
    <mergeCell ref="AJ18:AK19"/>
    <mergeCell ref="AL18:AM19"/>
    <mergeCell ref="L20:M21"/>
    <mergeCell ref="N20:O21"/>
    <mergeCell ref="AJ16:AK17"/>
    <mergeCell ref="AJ20:AK21"/>
    <mergeCell ref="AO30:AT37"/>
    <mergeCell ref="AJ36:AK37"/>
    <mergeCell ref="AL36:AM37"/>
    <mergeCell ref="AD16:AE17"/>
    <mergeCell ref="AF16:AG17"/>
    <mergeCell ref="AH16:AI17"/>
    <mergeCell ref="AD20:AE21"/>
    <mergeCell ref="AF20:AG21"/>
    <mergeCell ref="AH20:AI21"/>
    <mergeCell ref="AO14:AT21"/>
    <mergeCell ref="AO22:AT29"/>
    <mergeCell ref="AB34:AC35"/>
    <mergeCell ref="AD34:AE35"/>
    <mergeCell ref="AF34:AG35"/>
    <mergeCell ref="AH34:AI35"/>
    <mergeCell ref="AJ34:AK35"/>
    <mergeCell ref="AL34:AM35"/>
    <mergeCell ref="L36:M37"/>
    <mergeCell ref="T16:U17"/>
    <mergeCell ref="V16:W17"/>
    <mergeCell ref="X16:Y17"/>
    <mergeCell ref="Z16:AA17"/>
    <mergeCell ref="AB16:AC17"/>
    <mergeCell ref="L18:M19"/>
    <mergeCell ref="N18:O19"/>
    <mergeCell ref="P18:Q19"/>
    <mergeCell ref="R18:S19"/>
    <mergeCell ref="X18:Y19"/>
    <mergeCell ref="Z18:AA19"/>
    <mergeCell ref="AB18:AC19"/>
    <mergeCell ref="L16:M17"/>
    <mergeCell ref="N16:O17"/>
    <mergeCell ref="P16:Q17"/>
    <mergeCell ref="R16:S17"/>
    <mergeCell ref="AD18:AE19"/>
    <mergeCell ref="AF18:AG19"/>
    <mergeCell ref="AH18:AI19"/>
    <mergeCell ref="N36:O37"/>
    <mergeCell ref="P36:Q37"/>
    <mergeCell ref="R36:S37"/>
    <mergeCell ref="T36:U37"/>
    <mergeCell ref="V36:W37"/>
    <mergeCell ref="X36:Y37"/>
    <mergeCell ref="T18:U19"/>
    <mergeCell ref="V18:W19"/>
    <mergeCell ref="AB36:AC37"/>
    <mergeCell ref="AD36:AE37"/>
    <mergeCell ref="AF36:AG37"/>
    <mergeCell ref="Z36:AA37"/>
    <mergeCell ref="AD24:AE25"/>
    <mergeCell ref="AF24:AG25"/>
    <mergeCell ref="N28:O29"/>
    <mergeCell ref="P28:Q29"/>
    <mergeCell ref="R28:S29"/>
    <mergeCell ref="T28:U29"/>
    <mergeCell ref="V28:W29"/>
    <mergeCell ref="X28:Y29"/>
    <mergeCell ref="Z28:AA29"/>
    <mergeCell ref="AD12:AE13"/>
    <mergeCell ref="AF12:AG13"/>
    <mergeCell ref="AH12:AI13"/>
    <mergeCell ref="AJ12:AK13"/>
    <mergeCell ref="AL12:AM13"/>
    <mergeCell ref="L14:M15"/>
    <mergeCell ref="N14:O15"/>
    <mergeCell ref="P14:Q15"/>
    <mergeCell ref="R14:S15"/>
    <mergeCell ref="T14:U15"/>
    <mergeCell ref="V14:W15"/>
    <mergeCell ref="X14:Y15"/>
    <mergeCell ref="Z14:AA15"/>
    <mergeCell ref="AB14:AC15"/>
    <mergeCell ref="AD14:AE15"/>
    <mergeCell ref="AF14:AG15"/>
    <mergeCell ref="AH14:AI15"/>
    <mergeCell ref="AJ14:AK15"/>
    <mergeCell ref="AL14:AM15"/>
    <mergeCell ref="T12:U13"/>
    <mergeCell ref="V12:W13"/>
    <mergeCell ref="X12:Y13"/>
    <mergeCell ref="Z12:AA13"/>
    <mergeCell ref="AB12:AC13"/>
    <mergeCell ref="J8:K9"/>
    <mergeCell ref="L8:M9"/>
    <mergeCell ref="J12:K13"/>
    <mergeCell ref="L12:M13"/>
    <mergeCell ref="N12:O13"/>
    <mergeCell ref="P12:Q13"/>
    <mergeCell ref="R12:S13"/>
    <mergeCell ref="J6:K7"/>
    <mergeCell ref="J10:K11"/>
    <mergeCell ref="AF8:AG9"/>
    <mergeCell ref="AH8:AI9"/>
    <mergeCell ref="AJ8:AK9"/>
    <mergeCell ref="L10:M11"/>
    <mergeCell ref="N10:O11"/>
    <mergeCell ref="P6:Q7"/>
    <mergeCell ref="R6:S7"/>
    <mergeCell ref="P10:Q11"/>
    <mergeCell ref="R10:S11"/>
    <mergeCell ref="T10:U11"/>
    <mergeCell ref="V10:W11"/>
    <mergeCell ref="X10:Y11"/>
    <mergeCell ref="AJ6:AK7"/>
    <mergeCell ref="N8:O9"/>
    <mergeCell ref="P8:Q9"/>
    <mergeCell ref="R8:S9"/>
    <mergeCell ref="T8:U9"/>
    <mergeCell ref="V8:W9"/>
    <mergeCell ref="X8:Y9"/>
    <mergeCell ref="Z8:AA9"/>
    <mergeCell ref="AB8:AC9"/>
    <mergeCell ref="AD8:AE9"/>
  </mergeCells>
  <pageMargins left="0.7" right="0.7" top="0.75" bottom="0.75" header="0" footer="0"/>
  <pageSetup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I1000"/>
  <sheetViews>
    <sheetView zoomScale="30" zoomScaleNormal="30" workbookViewId="0">
      <selection activeCell="C17" sqref="C17"/>
    </sheetView>
  </sheetViews>
  <sheetFormatPr baseColWidth="10" defaultColWidth="12.625" defaultRowHeight="15" customHeight="1" x14ac:dyDescent="0.2"/>
  <cols>
    <col min="1" max="1" width="9.375" customWidth="1"/>
    <col min="2" max="17" width="5" customWidth="1"/>
    <col min="18" max="18" width="6.5" customWidth="1"/>
    <col min="19" max="19" width="7.375" customWidth="1"/>
    <col min="20" max="21" width="5" customWidth="1"/>
    <col min="22" max="22" width="7.375" customWidth="1"/>
    <col min="23" max="23" width="10.25" customWidth="1"/>
    <col min="24" max="25" width="7.5" customWidth="1"/>
    <col min="26" max="26" width="7.125" customWidth="1"/>
    <col min="27" max="27" width="9.375" customWidth="1"/>
    <col min="28" max="28" width="5" customWidth="1"/>
    <col min="29" max="29" width="8.125" customWidth="1"/>
    <col min="30" max="32" width="6.75" customWidth="1"/>
    <col min="33" max="33" width="7" customWidth="1"/>
    <col min="34" max="35" width="7.5" customWidth="1"/>
    <col min="36" max="36" width="5" customWidth="1"/>
    <col min="37" max="37" width="4.875" customWidth="1"/>
    <col min="38" max="38" width="7.25" customWidth="1"/>
    <col min="39" max="39" width="7.125" customWidth="1"/>
    <col min="40" max="40" width="9.375" customWidth="1"/>
    <col min="41" max="46" width="5" customWidth="1"/>
    <col min="47" max="61" width="9.375" customWidth="1"/>
  </cols>
  <sheetData>
    <row r="1" spans="1:6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 customHeight="1" x14ac:dyDescent="0.25">
      <c r="A2" s="1"/>
      <c r="B2" s="2186" t="s">
        <v>24</v>
      </c>
      <c r="C2" s="2039"/>
      <c r="D2" s="2039"/>
      <c r="E2" s="2039"/>
      <c r="F2" s="2039"/>
      <c r="G2" s="2039"/>
      <c r="H2" s="2039"/>
      <c r="I2" s="2039"/>
      <c r="J2" s="2175" t="s">
        <v>0</v>
      </c>
      <c r="K2" s="2176"/>
      <c r="L2" s="2176"/>
      <c r="M2" s="2176"/>
      <c r="N2" s="2176"/>
      <c r="O2" s="2176"/>
      <c r="P2" s="2176"/>
      <c r="Q2" s="2176"/>
      <c r="R2" s="2176"/>
      <c r="S2" s="2176"/>
      <c r="T2" s="2176"/>
      <c r="U2" s="2176"/>
      <c r="V2" s="2176"/>
      <c r="W2" s="2176"/>
      <c r="X2" s="2176"/>
      <c r="Y2" s="2176"/>
      <c r="Z2" s="2176"/>
      <c r="AA2" s="2176"/>
      <c r="AB2" s="2176"/>
      <c r="AC2" s="2176"/>
      <c r="AD2" s="2176"/>
      <c r="AE2" s="2176"/>
      <c r="AF2" s="2176"/>
      <c r="AG2" s="2176"/>
      <c r="AH2" s="2176"/>
      <c r="AI2" s="2176"/>
      <c r="AJ2" s="2176"/>
      <c r="AK2" s="2176"/>
      <c r="AL2" s="2176"/>
      <c r="AM2" s="2132"/>
      <c r="AN2" s="1"/>
      <c r="AO2" s="1"/>
      <c r="AP2" s="1"/>
      <c r="AQ2" s="1"/>
      <c r="AR2" s="1"/>
      <c r="AS2" s="1"/>
      <c r="AT2" s="1"/>
      <c r="AU2" s="1"/>
      <c r="AV2" s="1"/>
      <c r="AW2" s="1"/>
      <c r="AX2" s="1"/>
      <c r="AY2" s="1"/>
      <c r="AZ2" s="1"/>
      <c r="BA2" s="1"/>
      <c r="BB2" s="1"/>
      <c r="BC2" s="1"/>
      <c r="BD2" s="1"/>
      <c r="BE2" s="1"/>
      <c r="BF2" s="1"/>
      <c r="BG2" s="1"/>
      <c r="BH2" s="1"/>
      <c r="BI2" s="1"/>
    </row>
    <row r="3" spans="1:61" ht="18.75" customHeight="1" x14ac:dyDescent="0.25">
      <c r="A3" s="1"/>
      <c r="B3" s="2039"/>
      <c r="C3" s="2039"/>
      <c r="D3" s="2039"/>
      <c r="E3" s="2039"/>
      <c r="F3" s="2039"/>
      <c r="G3" s="2039"/>
      <c r="H3" s="2039"/>
      <c r="I3" s="2039"/>
      <c r="J3" s="2177"/>
      <c r="K3" s="2039"/>
      <c r="L3" s="2039"/>
      <c r="M3" s="2039"/>
      <c r="N3" s="2039"/>
      <c r="O3" s="2039"/>
      <c r="P3" s="2039"/>
      <c r="Q3" s="2039"/>
      <c r="R3" s="2039"/>
      <c r="S3" s="2039"/>
      <c r="T3" s="2039"/>
      <c r="U3" s="2039"/>
      <c r="V3" s="2039"/>
      <c r="W3" s="2039"/>
      <c r="X3" s="2039"/>
      <c r="Y3" s="2039"/>
      <c r="Z3" s="2039"/>
      <c r="AA3" s="2039"/>
      <c r="AB3" s="2039"/>
      <c r="AC3" s="2039"/>
      <c r="AD3" s="2039"/>
      <c r="AE3" s="2039"/>
      <c r="AF3" s="2039"/>
      <c r="AG3" s="2039"/>
      <c r="AH3" s="2039"/>
      <c r="AI3" s="2039"/>
      <c r="AJ3" s="2039"/>
      <c r="AK3" s="2039"/>
      <c r="AL3" s="2039"/>
      <c r="AM3" s="2178"/>
      <c r="AN3" s="1"/>
      <c r="AO3" s="1"/>
      <c r="AP3" s="1"/>
      <c r="AQ3" s="1"/>
      <c r="AR3" s="1"/>
      <c r="AS3" s="1"/>
      <c r="AT3" s="1"/>
      <c r="AU3" s="1"/>
      <c r="AV3" s="1"/>
      <c r="AW3" s="1"/>
      <c r="AX3" s="1"/>
      <c r="AY3" s="1"/>
      <c r="AZ3" s="1"/>
      <c r="BA3" s="1"/>
      <c r="BB3" s="1"/>
      <c r="BC3" s="1"/>
      <c r="BD3" s="1"/>
      <c r="BE3" s="1"/>
      <c r="BF3" s="1"/>
      <c r="BG3" s="1"/>
      <c r="BH3" s="1"/>
      <c r="BI3" s="1"/>
    </row>
    <row r="4" spans="1:61" ht="15" customHeight="1" x14ac:dyDescent="0.25">
      <c r="A4" s="1"/>
      <c r="B4" s="2039"/>
      <c r="C4" s="2039"/>
      <c r="D4" s="2039"/>
      <c r="E4" s="2039"/>
      <c r="F4" s="2039"/>
      <c r="G4" s="2039"/>
      <c r="H4" s="2039"/>
      <c r="I4" s="2039"/>
      <c r="J4" s="2129"/>
      <c r="K4" s="2179"/>
      <c r="L4" s="2179"/>
      <c r="M4" s="2179"/>
      <c r="N4" s="2179"/>
      <c r="O4" s="2179"/>
      <c r="P4" s="2179"/>
      <c r="Q4" s="2179"/>
      <c r="R4" s="2179"/>
      <c r="S4" s="2179"/>
      <c r="T4" s="2179"/>
      <c r="U4" s="2179"/>
      <c r="V4" s="2179"/>
      <c r="W4" s="2179"/>
      <c r="X4" s="2179"/>
      <c r="Y4" s="2179"/>
      <c r="Z4" s="2179"/>
      <c r="AA4" s="2179"/>
      <c r="AB4" s="2179"/>
      <c r="AC4" s="2179"/>
      <c r="AD4" s="2179"/>
      <c r="AE4" s="2179"/>
      <c r="AF4" s="2179"/>
      <c r="AG4" s="2179"/>
      <c r="AH4" s="2179"/>
      <c r="AI4" s="2179"/>
      <c r="AJ4" s="2179"/>
      <c r="AK4" s="2179"/>
      <c r="AL4" s="2179"/>
      <c r="AM4" s="2134"/>
      <c r="AN4" s="1"/>
      <c r="AO4" s="1"/>
      <c r="AP4" s="1"/>
      <c r="AQ4" s="1"/>
      <c r="AR4" s="1"/>
      <c r="AS4" s="1"/>
      <c r="AT4" s="1"/>
      <c r="AU4" s="1"/>
      <c r="AV4" s="1"/>
      <c r="AW4" s="1"/>
      <c r="AX4" s="1"/>
      <c r="AY4" s="1"/>
      <c r="AZ4" s="1"/>
      <c r="BA4" s="1"/>
      <c r="BB4" s="1"/>
      <c r="BC4" s="1"/>
      <c r="BD4" s="1"/>
      <c r="BE4" s="1"/>
      <c r="BF4" s="1"/>
      <c r="BG4" s="1"/>
      <c r="BH4" s="1"/>
      <c r="BI4" s="1"/>
    </row>
    <row r="5" spans="1:6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5" customHeight="1" x14ac:dyDescent="0.25">
      <c r="A6" s="1"/>
      <c r="B6" s="2180" t="s">
        <v>9</v>
      </c>
      <c r="C6" s="2176"/>
      <c r="D6" s="2128"/>
      <c r="E6" s="2185" t="s">
        <v>10</v>
      </c>
      <c r="F6" s="2167"/>
      <c r="G6" s="2167"/>
      <c r="H6" s="2167"/>
      <c r="I6" s="2146"/>
      <c r="J6" s="3" t="e">
        <f>IF(AND(Direccionamiento!#REF!="Muy Alta",Direccionamiento!#REF!="Leve"),CONCATENATE("R1C",Direccionamiento!#REF!),"")</f>
        <v>#REF!</v>
      </c>
      <c r="K6" s="4" t="e">
        <f>IF(AND(Direccionamiento!#REF!="Muy Alta",Direccionamiento!#REF!="Leve"),CONCATENATE("R1C",Direccionamiento!#REF!),"")</f>
        <v>#REF!</v>
      </c>
      <c r="L6" s="4" t="e">
        <f>IF(AND(Direccionamiento!#REF!="Muy Alta",Direccionamiento!#REF!="Leve"),CONCATENATE("R1C",Direccionamiento!#REF!),"")</f>
        <v>#REF!</v>
      </c>
      <c r="M6" s="4" t="e">
        <f>IF(AND(Direccionamiento!#REF!="Muy Alta",Direccionamiento!#REF!="Leve"),CONCATENATE("R1C",Direccionamiento!#REF!),"")</f>
        <v>#REF!</v>
      </c>
      <c r="N6" s="4" t="e">
        <f>IF(AND(Direccionamiento!#REF!="Muy Alta",Direccionamiento!#REF!="Leve"),CONCATENATE("R1C",Direccionamiento!#REF!),"")</f>
        <v>#REF!</v>
      </c>
      <c r="O6" s="5" t="e">
        <f>IF(AND(Direccionamiento!#REF!="Muy Alta",Direccionamiento!#REF!="Leve"),CONCATENATE("R1C",Direccionamiento!#REF!),"")</f>
        <v>#REF!</v>
      </c>
      <c r="P6" s="3" t="e">
        <f>IF(AND(Direccionamiento!#REF!="Muy Alta",Direccionamiento!#REF!="Menor"),CONCATENATE("R1C",Direccionamiento!#REF!),"")</f>
        <v>#REF!</v>
      </c>
      <c r="Q6" s="4" t="e">
        <f>IF(AND(Direccionamiento!#REF!="Muy Alta",Direccionamiento!#REF!="Menor"),CONCATENATE("R1C",Direccionamiento!#REF!),"")</f>
        <v>#REF!</v>
      </c>
      <c r="R6" s="4" t="e">
        <f>IF(AND(Direccionamiento!#REF!="Muy Alta",Direccionamiento!#REF!="Menor"),CONCATENATE("R1C",Direccionamiento!#REF!),"")</f>
        <v>#REF!</v>
      </c>
      <c r="S6" s="4" t="e">
        <f>IF(AND(Direccionamiento!#REF!="Muy Alta",Direccionamiento!#REF!="Menor"),CONCATENATE("R1C",Direccionamiento!#REF!),"")</f>
        <v>#REF!</v>
      </c>
      <c r="T6" s="4" t="e">
        <f>IF(AND(Direccionamiento!#REF!="Muy Alta",Direccionamiento!#REF!="Menor"),CONCATENATE("R1C",Direccionamiento!#REF!),"")</f>
        <v>#REF!</v>
      </c>
      <c r="U6" s="5" t="e">
        <f>IF(AND(Direccionamiento!#REF!="Muy Alta",Direccionamiento!#REF!="Menor"),CONCATENATE("R1C",Direccionamiento!#REF!),"")</f>
        <v>#REF!</v>
      </c>
      <c r="V6" s="3" t="e">
        <f>IF(AND(Direccionamiento!#REF!="Muy Alta",Direccionamiento!#REF!="Moderado"),CONCATENATE("R1C",Direccionamiento!#REF!),"")</f>
        <v>#REF!</v>
      </c>
      <c r="W6" s="4" t="e">
        <f>IF(AND(Direccionamiento!#REF!="Muy Alta",Direccionamiento!#REF!="Moderado"),CONCATENATE("R1C",Direccionamiento!#REF!),"")</f>
        <v>#REF!</v>
      </c>
      <c r="X6" s="4" t="e">
        <f>IF(AND(Direccionamiento!#REF!="Muy Alta",Direccionamiento!#REF!="Moderado"),CONCATENATE("R1C",Direccionamiento!#REF!),"")</f>
        <v>#REF!</v>
      </c>
      <c r="Y6" s="4" t="e">
        <f>IF(AND(Direccionamiento!#REF!="Muy Alta",Direccionamiento!#REF!="Moderado"),CONCATENATE("R1C",Direccionamiento!#REF!),"")</f>
        <v>#REF!</v>
      </c>
      <c r="Z6" s="4" t="e">
        <f>IF(AND(Direccionamiento!#REF!="Muy Alta",Direccionamiento!#REF!="Moderado"),CONCATENATE("R1C",Direccionamiento!#REF!),"")</f>
        <v>#REF!</v>
      </c>
      <c r="AA6" s="5" t="e">
        <f>IF(AND(Direccionamiento!#REF!="Muy Alta",Direccionamiento!#REF!="Moderado"),CONCATENATE("R1C",Direccionamiento!#REF!),"")</f>
        <v>#REF!</v>
      </c>
      <c r="AB6" s="3" t="e">
        <f>IF(AND(Direccionamiento!#REF!="Muy Alta",Direccionamiento!#REF!="Mayor"),CONCATENATE("R1C",Direccionamiento!#REF!),"")</f>
        <v>#REF!</v>
      </c>
      <c r="AC6" s="4" t="e">
        <f>IF(AND(Direccionamiento!#REF!="Muy Alta",Direccionamiento!#REF!="Mayor"),CONCATENATE("R1C",Direccionamiento!#REF!),"")</f>
        <v>#REF!</v>
      </c>
      <c r="AD6" s="4" t="e">
        <f>IF(AND(Direccionamiento!#REF!="Muy Alta",Direccionamiento!#REF!="Mayor"),CONCATENATE("R1C",Direccionamiento!#REF!),"")</f>
        <v>#REF!</v>
      </c>
      <c r="AE6" s="4" t="e">
        <f>IF(AND(Direccionamiento!#REF!="Muy Alta",Direccionamiento!#REF!="Mayor"),CONCATENATE("R1C",Direccionamiento!#REF!),"")</f>
        <v>#REF!</v>
      </c>
      <c r="AF6" s="4" t="e">
        <f>IF(AND(Direccionamiento!#REF!="Muy Alta",Direccionamiento!#REF!="Mayor"),CONCATENATE("R1C",Direccionamiento!#REF!),"")</f>
        <v>#REF!</v>
      </c>
      <c r="AG6" s="5" t="e">
        <f>IF(AND(Direccionamiento!#REF!="Muy Alta",Direccionamiento!#REF!="Mayor"),CONCATENATE("R1C",Direccionamiento!#REF!),"")</f>
        <v>#REF!</v>
      </c>
      <c r="AH6" s="6" t="e">
        <f>IF(AND(Direccionamiento!#REF!="Muy Alta",Direccionamiento!#REF!="Catastrófico"),CONCATENATE("R1C",Direccionamiento!#REF!),"")</f>
        <v>#REF!</v>
      </c>
      <c r="AI6" s="7" t="e">
        <f>IF(AND(Direccionamiento!#REF!="Muy Alta",Direccionamiento!#REF!="Catastrófico"),CONCATENATE("R1C",Direccionamiento!#REF!),"")</f>
        <v>#REF!</v>
      </c>
      <c r="AJ6" s="7" t="e">
        <f>IF(AND(Direccionamiento!#REF!="Muy Alta",Direccionamiento!#REF!="Catastrófico"),CONCATENATE("R1C",Direccionamiento!#REF!),"")</f>
        <v>#REF!</v>
      </c>
      <c r="AK6" s="7" t="e">
        <f>IF(AND(Direccionamiento!#REF!="Muy Alta",Direccionamiento!#REF!="Catastrófico"),CONCATENATE("R1C",Direccionamiento!#REF!),"")</f>
        <v>#REF!</v>
      </c>
      <c r="AL6" s="7" t="e">
        <f>IF(AND(Direccionamiento!#REF!="Muy Alta",Direccionamiento!#REF!="Catastrófico"),CONCATENATE("R1C",Direccionamiento!#REF!),"")</f>
        <v>#REF!</v>
      </c>
      <c r="AM6" s="8" t="e">
        <f>IF(AND(Direccionamiento!#REF!="Muy Alta",Direccionamiento!#REF!="Catastrófico"),CONCATENATE("R1C",Direccionamiento!#REF!),"")</f>
        <v>#REF!</v>
      </c>
      <c r="AN6" s="1"/>
      <c r="AO6" s="2183" t="s">
        <v>11</v>
      </c>
      <c r="AP6" s="2156"/>
      <c r="AQ6" s="2156"/>
      <c r="AR6" s="2156"/>
      <c r="AS6" s="2156"/>
      <c r="AT6" s="2157"/>
      <c r="AU6" s="1"/>
      <c r="AV6" s="1"/>
      <c r="AW6" s="1"/>
      <c r="AX6" s="1"/>
      <c r="AY6" s="1"/>
      <c r="AZ6" s="1"/>
      <c r="BA6" s="1"/>
      <c r="BB6" s="1"/>
      <c r="BC6" s="1"/>
      <c r="BD6" s="1"/>
      <c r="BE6" s="1"/>
      <c r="BF6" s="1"/>
      <c r="BG6" s="1"/>
      <c r="BH6" s="1"/>
      <c r="BI6" s="1"/>
    </row>
    <row r="7" spans="1:61" ht="15" customHeight="1" x14ac:dyDescent="0.25">
      <c r="A7" s="1"/>
      <c r="B7" s="2177"/>
      <c r="C7" s="2039"/>
      <c r="D7" s="2173"/>
      <c r="E7" s="2168"/>
      <c r="F7" s="2039"/>
      <c r="G7" s="2039"/>
      <c r="H7" s="2039"/>
      <c r="I7" s="2173"/>
      <c r="J7" s="9" t="e">
        <f>IF(AND(Direccionamiento!#REF!="Muy Alta",Direccionamiento!#REF!="Leve"),CONCATENATE("R2C",Direccionamiento!#REF!),"")</f>
        <v>#REF!</v>
      </c>
      <c r="K7" s="10" t="e">
        <f>IF(AND(Direccionamiento!#REF!="Muy Alta",Direccionamiento!#REF!="Leve"),CONCATENATE("R2C",Direccionamiento!#REF!),"")</f>
        <v>#REF!</v>
      </c>
      <c r="L7" s="10" t="e">
        <f>IF(AND(Direccionamiento!#REF!="Muy Alta",Direccionamiento!#REF!="Leve"),CONCATENATE("R2C",Direccionamiento!#REF!),"")</f>
        <v>#REF!</v>
      </c>
      <c r="M7" s="10" t="e">
        <f>IF(AND(Direccionamiento!#REF!="Muy Alta",Direccionamiento!#REF!="Leve"),CONCATENATE("R2C",Direccionamiento!#REF!),"")</f>
        <v>#REF!</v>
      </c>
      <c r="N7" s="10" t="e">
        <f>IF(AND(Direccionamiento!#REF!="Muy Alta",Direccionamiento!#REF!="Leve"),CONCATENATE("R2C",Direccionamiento!#REF!),"")</f>
        <v>#REF!</v>
      </c>
      <c r="O7" s="11" t="e">
        <f>IF(AND(Direccionamiento!#REF!="Muy Alta",Direccionamiento!#REF!="Leve"),CONCATENATE("R2C",Direccionamiento!#REF!),"")</f>
        <v>#REF!</v>
      </c>
      <c r="P7" s="9" t="e">
        <f>IF(AND(Direccionamiento!#REF!="Muy Alta",Direccionamiento!#REF!="Menor"),CONCATENATE("R2C",Direccionamiento!#REF!),"")</f>
        <v>#REF!</v>
      </c>
      <c r="Q7" s="10" t="e">
        <f>IF(AND(Direccionamiento!#REF!="Muy Alta",Direccionamiento!#REF!="Menor"),CONCATENATE("R2C",Direccionamiento!#REF!),"")</f>
        <v>#REF!</v>
      </c>
      <c r="R7" s="10" t="e">
        <f>IF(AND(Direccionamiento!#REF!="Muy Alta",Direccionamiento!#REF!="Menor"),CONCATENATE("R2C",Direccionamiento!#REF!),"")</f>
        <v>#REF!</v>
      </c>
      <c r="S7" s="10" t="e">
        <f>IF(AND(Direccionamiento!#REF!="Muy Alta",Direccionamiento!#REF!="Menor"),CONCATENATE("R2C",Direccionamiento!#REF!),"")</f>
        <v>#REF!</v>
      </c>
      <c r="T7" s="10" t="e">
        <f>IF(AND(Direccionamiento!#REF!="Muy Alta",Direccionamiento!#REF!="Menor"),CONCATENATE("R2C",Direccionamiento!#REF!),"")</f>
        <v>#REF!</v>
      </c>
      <c r="U7" s="11" t="e">
        <f>IF(AND(Direccionamiento!#REF!="Muy Alta",Direccionamiento!#REF!="Menor"),CONCATENATE("R2C",Direccionamiento!#REF!),"")</f>
        <v>#REF!</v>
      </c>
      <c r="V7" s="9" t="e">
        <f>IF(AND(Direccionamiento!#REF!="Muy Alta",Direccionamiento!#REF!="Moderado"),CONCATENATE("R2C",Direccionamiento!#REF!),"")</f>
        <v>#REF!</v>
      </c>
      <c r="W7" s="10" t="e">
        <f>IF(AND(Direccionamiento!#REF!="Muy Alta",Direccionamiento!#REF!="Moderado"),CONCATENATE("R2C",Direccionamiento!#REF!),"")</f>
        <v>#REF!</v>
      </c>
      <c r="X7" s="10" t="e">
        <f>IF(AND(Direccionamiento!#REF!="Muy Alta",Direccionamiento!#REF!="Moderado"),CONCATENATE("R2C",Direccionamiento!#REF!),"")</f>
        <v>#REF!</v>
      </c>
      <c r="Y7" s="10" t="e">
        <f>IF(AND(Direccionamiento!#REF!="Muy Alta",Direccionamiento!#REF!="Moderado"),CONCATENATE("R2C",Direccionamiento!#REF!),"")</f>
        <v>#REF!</v>
      </c>
      <c r="Z7" s="10" t="e">
        <f>IF(AND(Direccionamiento!#REF!="Muy Alta",Direccionamiento!#REF!="Moderado"),CONCATENATE("R2C",Direccionamiento!#REF!),"")</f>
        <v>#REF!</v>
      </c>
      <c r="AA7" s="11" t="e">
        <f>IF(AND(Direccionamiento!#REF!="Muy Alta",Direccionamiento!#REF!="Moderado"),CONCATENATE("R2C",Direccionamiento!#REF!),"")</f>
        <v>#REF!</v>
      </c>
      <c r="AB7" s="9" t="e">
        <f>IF(AND(Direccionamiento!#REF!="Muy Alta",Direccionamiento!#REF!="Mayor"),CONCATENATE("R2C",Direccionamiento!#REF!),"")</f>
        <v>#REF!</v>
      </c>
      <c r="AC7" s="10" t="e">
        <f>IF(AND(Direccionamiento!#REF!="Muy Alta",Direccionamiento!#REF!="Mayor"),CONCATENATE("R2C",Direccionamiento!#REF!),"")</f>
        <v>#REF!</v>
      </c>
      <c r="AD7" s="10" t="e">
        <f>IF(AND(Direccionamiento!#REF!="Muy Alta",Direccionamiento!#REF!="Mayor"),CONCATENATE("R2C",Direccionamiento!#REF!),"")</f>
        <v>#REF!</v>
      </c>
      <c r="AE7" s="10" t="e">
        <f>IF(AND(Direccionamiento!#REF!="Muy Alta",Direccionamiento!#REF!="Mayor"),CONCATENATE("R2C",Direccionamiento!#REF!),"")</f>
        <v>#REF!</v>
      </c>
      <c r="AF7" s="10" t="e">
        <f>IF(AND(Direccionamiento!#REF!="Muy Alta",Direccionamiento!#REF!="Mayor"),CONCATENATE("R2C",Direccionamiento!#REF!),"")</f>
        <v>#REF!</v>
      </c>
      <c r="AG7" s="11" t="e">
        <f>IF(AND(Direccionamiento!#REF!="Muy Alta",Direccionamiento!#REF!="Mayor"),CONCATENATE("R2C",Direccionamiento!#REF!),"")</f>
        <v>#REF!</v>
      </c>
      <c r="AH7" s="12" t="e">
        <f>IF(AND(Direccionamiento!#REF!="Muy Alta",Direccionamiento!#REF!="Catastrófico"),CONCATENATE("R2C",Direccionamiento!#REF!),"")</f>
        <v>#REF!</v>
      </c>
      <c r="AI7" s="13" t="e">
        <f>IF(AND(Direccionamiento!#REF!="Muy Alta",Direccionamiento!#REF!="Catastrófico"),CONCATENATE("R2C",Direccionamiento!#REF!),"")</f>
        <v>#REF!</v>
      </c>
      <c r="AJ7" s="13" t="e">
        <f>IF(AND(Direccionamiento!#REF!="Muy Alta",Direccionamiento!#REF!="Catastrófico"),CONCATENATE("R2C",Direccionamiento!#REF!),"")</f>
        <v>#REF!</v>
      </c>
      <c r="AK7" s="13" t="e">
        <f>IF(AND(Direccionamiento!#REF!="Muy Alta",Direccionamiento!#REF!="Catastrófico"),CONCATENATE("R2C",Direccionamiento!#REF!),"")</f>
        <v>#REF!</v>
      </c>
      <c r="AL7" s="13" t="e">
        <f>IF(AND(Direccionamiento!#REF!="Muy Alta",Direccionamiento!#REF!="Catastrófico"),CONCATENATE("R2C",Direccionamiento!#REF!),"")</f>
        <v>#REF!</v>
      </c>
      <c r="AM7" s="14" t="e">
        <f>IF(AND(Direccionamiento!#REF!="Muy Alta",Direccionamiento!#REF!="Catastrófico"),CONCATENATE("R2C",Direccionamiento!#REF!),"")</f>
        <v>#REF!</v>
      </c>
      <c r="AN7" s="1"/>
      <c r="AO7" s="2158"/>
      <c r="AP7" s="2039"/>
      <c r="AQ7" s="2039"/>
      <c r="AR7" s="2039"/>
      <c r="AS7" s="2039"/>
      <c r="AT7" s="2159"/>
      <c r="AU7" s="1"/>
      <c r="AV7" s="1"/>
      <c r="AW7" s="1"/>
      <c r="AX7" s="1"/>
      <c r="AY7" s="1"/>
      <c r="AZ7" s="1"/>
      <c r="BA7" s="1"/>
      <c r="BB7" s="1"/>
      <c r="BC7" s="1"/>
      <c r="BD7" s="1"/>
      <c r="BE7" s="1"/>
      <c r="BF7" s="1"/>
      <c r="BG7" s="1"/>
      <c r="BH7" s="1"/>
      <c r="BI7" s="1"/>
    </row>
    <row r="8" spans="1:61" ht="15" customHeight="1" x14ac:dyDescent="0.25">
      <c r="A8" s="1"/>
      <c r="B8" s="2177"/>
      <c r="C8" s="2039"/>
      <c r="D8" s="2173"/>
      <c r="E8" s="2168"/>
      <c r="F8" s="2039"/>
      <c r="G8" s="2039"/>
      <c r="H8" s="2039"/>
      <c r="I8" s="2173"/>
      <c r="J8" s="9" t="e">
        <f>IF(AND(Direccionamiento!#REF!="Muy Alta",Direccionamiento!#REF!="Leve"),CONCATENATE("R3C",Direccionamiento!#REF!),"")</f>
        <v>#REF!</v>
      </c>
      <c r="K8" s="10" t="e">
        <f>IF(AND(Direccionamiento!#REF!="Muy Alta",Direccionamiento!#REF!="Leve"),CONCATENATE("R3C",Direccionamiento!#REF!),"")</f>
        <v>#REF!</v>
      </c>
      <c r="L8" s="10" t="e">
        <f>IF(AND(Direccionamiento!#REF!="Muy Alta",Direccionamiento!#REF!="Leve"),CONCATENATE("R3C",Direccionamiento!#REF!),"")</f>
        <v>#REF!</v>
      </c>
      <c r="M8" s="10" t="e">
        <f>IF(AND(Direccionamiento!#REF!="Muy Alta",Direccionamiento!#REF!="Leve"),CONCATENATE("R3C",Direccionamiento!#REF!),"")</f>
        <v>#REF!</v>
      </c>
      <c r="N8" s="10" t="e">
        <f>IF(AND(Direccionamiento!#REF!="Muy Alta",Direccionamiento!#REF!="Leve"),CONCATENATE("R3C",Direccionamiento!#REF!),"")</f>
        <v>#REF!</v>
      </c>
      <c r="O8" s="11" t="e">
        <f>IF(AND(Direccionamiento!#REF!="Muy Alta",Direccionamiento!#REF!="Leve"),CONCATENATE("R3C",Direccionamiento!#REF!),"")</f>
        <v>#REF!</v>
      </c>
      <c r="P8" s="9" t="e">
        <f>IF(AND(Direccionamiento!#REF!="Muy Alta",Direccionamiento!#REF!="Menor"),CONCATENATE("R3C",Direccionamiento!#REF!),"")</f>
        <v>#REF!</v>
      </c>
      <c r="Q8" s="10" t="e">
        <f>IF(AND(Direccionamiento!#REF!="Muy Alta",Direccionamiento!#REF!="Menor"),CONCATENATE("R3C",Direccionamiento!#REF!),"")</f>
        <v>#REF!</v>
      </c>
      <c r="R8" s="10" t="e">
        <f>IF(AND(Direccionamiento!#REF!="Muy Alta",Direccionamiento!#REF!="Menor"),CONCATENATE("R3C",Direccionamiento!#REF!),"")</f>
        <v>#REF!</v>
      </c>
      <c r="S8" s="10" t="e">
        <f>IF(AND(Direccionamiento!#REF!="Muy Alta",Direccionamiento!#REF!="Menor"),CONCATENATE("R3C",Direccionamiento!#REF!),"")</f>
        <v>#REF!</v>
      </c>
      <c r="T8" s="10" t="e">
        <f>IF(AND(Direccionamiento!#REF!="Muy Alta",Direccionamiento!#REF!="Menor"),CONCATENATE("R3C",Direccionamiento!#REF!),"")</f>
        <v>#REF!</v>
      </c>
      <c r="U8" s="11" t="e">
        <f>IF(AND(Direccionamiento!#REF!="Muy Alta",Direccionamiento!#REF!="Menor"),CONCATENATE("R3C",Direccionamiento!#REF!),"")</f>
        <v>#REF!</v>
      </c>
      <c r="V8" s="9" t="e">
        <f>IF(AND(Direccionamiento!#REF!="Muy Alta",Direccionamiento!#REF!="Moderado"),CONCATENATE("R3C",Direccionamiento!#REF!),"")</f>
        <v>#REF!</v>
      </c>
      <c r="W8" s="10" t="e">
        <f>IF(AND(Direccionamiento!#REF!="Muy Alta",Direccionamiento!#REF!="Moderado"),CONCATENATE("R3C",Direccionamiento!#REF!),"")</f>
        <v>#REF!</v>
      </c>
      <c r="X8" s="10" t="e">
        <f>IF(AND(Direccionamiento!#REF!="Muy Alta",Direccionamiento!#REF!="Moderado"),CONCATENATE("R3C",Direccionamiento!#REF!),"")</f>
        <v>#REF!</v>
      </c>
      <c r="Y8" s="10" t="e">
        <f>IF(AND(Direccionamiento!#REF!="Muy Alta",Direccionamiento!#REF!="Moderado"),CONCATENATE("R3C",Direccionamiento!#REF!),"")</f>
        <v>#REF!</v>
      </c>
      <c r="Z8" s="10" t="e">
        <f>IF(AND(Direccionamiento!#REF!="Muy Alta",Direccionamiento!#REF!="Moderado"),CONCATENATE("R3C",Direccionamiento!#REF!),"")</f>
        <v>#REF!</v>
      </c>
      <c r="AA8" s="11" t="e">
        <f>IF(AND(Direccionamiento!#REF!="Muy Alta",Direccionamiento!#REF!="Moderado"),CONCATENATE("R3C",Direccionamiento!#REF!),"")</f>
        <v>#REF!</v>
      </c>
      <c r="AB8" s="9" t="e">
        <f>IF(AND(Direccionamiento!#REF!="Muy Alta",Direccionamiento!#REF!="Mayor"),CONCATENATE("R3C",Direccionamiento!#REF!),"")</f>
        <v>#REF!</v>
      </c>
      <c r="AC8" s="10" t="e">
        <f>IF(AND(Direccionamiento!#REF!="Muy Alta",Direccionamiento!#REF!="Mayor"),CONCATENATE("R3C",Direccionamiento!#REF!),"")</f>
        <v>#REF!</v>
      </c>
      <c r="AD8" s="10" t="e">
        <f>IF(AND(Direccionamiento!#REF!="Muy Alta",Direccionamiento!#REF!="Mayor"),CONCATENATE("R3C",Direccionamiento!#REF!),"")</f>
        <v>#REF!</v>
      </c>
      <c r="AE8" s="10" t="e">
        <f>IF(AND(Direccionamiento!#REF!="Muy Alta",Direccionamiento!#REF!="Mayor"),CONCATENATE("R3C",Direccionamiento!#REF!),"")</f>
        <v>#REF!</v>
      </c>
      <c r="AF8" s="10" t="e">
        <f>IF(AND(Direccionamiento!#REF!="Muy Alta",Direccionamiento!#REF!="Mayor"),CONCATENATE("R3C",Direccionamiento!#REF!),"")</f>
        <v>#REF!</v>
      </c>
      <c r="AG8" s="11" t="e">
        <f>IF(AND(Direccionamiento!#REF!="Muy Alta",Direccionamiento!#REF!="Mayor"),CONCATENATE("R3C",Direccionamiento!#REF!),"")</f>
        <v>#REF!</v>
      </c>
      <c r="AH8" s="12" t="e">
        <f>IF(AND(Direccionamiento!#REF!="Muy Alta",Direccionamiento!#REF!="Catastrófico"),CONCATENATE("R3C",Direccionamiento!#REF!),"")</f>
        <v>#REF!</v>
      </c>
      <c r="AI8" s="13" t="e">
        <f>IF(AND(Direccionamiento!#REF!="Muy Alta",Direccionamiento!#REF!="Catastrófico"),CONCATENATE("R3C",Direccionamiento!#REF!),"")</f>
        <v>#REF!</v>
      </c>
      <c r="AJ8" s="13" t="e">
        <f>IF(AND(Direccionamiento!#REF!="Muy Alta",Direccionamiento!#REF!="Catastrófico"),CONCATENATE("R3C",Direccionamiento!#REF!),"")</f>
        <v>#REF!</v>
      </c>
      <c r="AK8" s="13" t="e">
        <f>IF(AND(Direccionamiento!#REF!="Muy Alta",Direccionamiento!#REF!="Catastrófico"),CONCATENATE("R3C",Direccionamiento!#REF!),"")</f>
        <v>#REF!</v>
      </c>
      <c r="AL8" s="13" t="e">
        <f>IF(AND(Direccionamiento!#REF!="Muy Alta",Direccionamiento!#REF!="Catastrófico"),CONCATENATE("R3C",Direccionamiento!#REF!),"")</f>
        <v>#REF!</v>
      </c>
      <c r="AM8" s="14" t="e">
        <f>IF(AND(Direccionamiento!#REF!="Muy Alta",Direccionamiento!#REF!="Catastrófico"),CONCATENATE("R3C",Direccionamiento!#REF!),"")</f>
        <v>#REF!</v>
      </c>
      <c r="AN8" s="1"/>
      <c r="AO8" s="2158"/>
      <c r="AP8" s="2039"/>
      <c r="AQ8" s="2039"/>
      <c r="AR8" s="2039"/>
      <c r="AS8" s="2039"/>
      <c r="AT8" s="2159"/>
      <c r="AU8" s="1"/>
      <c r="AV8" s="1"/>
      <c r="AW8" s="1"/>
      <c r="AX8" s="1"/>
      <c r="AY8" s="1"/>
      <c r="AZ8" s="1"/>
      <c r="BA8" s="1"/>
      <c r="BB8" s="1"/>
      <c r="BC8" s="1"/>
      <c r="BD8" s="1"/>
      <c r="BE8" s="1"/>
      <c r="BF8" s="1"/>
      <c r="BG8" s="1"/>
      <c r="BH8" s="1"/>
      <c r="BI8" s="1"/>
    </row>
    <row r="9" spans="1:61" ht="15" customHeight="1" x14ac:dyDescent="0.25">
      <c r="A9" s="1"/>
      <c r="B9" s="2177"/>
      <c r="C9" s="2039"/>
      <c r="D9" s="2173"/>
      <c r="E9" s="2168"/>
      <c r="F9" s="2039"/>
      <c r="G9" s="2039"/>
      <c r="H9" s="2039"/>
      <c r="I9" s="2173"/>
      <c r="J9" s="9" t="e">
        <f>IF(AND(Direccionamiento!#REF!="Muy Alta",Direccionamiento!#REF!="Leve"),CONCATENATE("R4C",Direccionamiento!#REF!),"")</f>
        <v>#REF!</v>
      </c>
      <c r="K9" s="10" t="e">
        <f>IF(AND(Direccionamiento!#REF!="Muy Alta",Direccionamiento!#REF!="Leve"),CONCATENATE("R4C",Direccionamiento!#REF!),"")</f>
        <v>#REF!</v>
      </c>
      <c r="L9" s="10" t="e">
        <f>IF(AND(Direccionamiento!#REF!="Muy Alta",Direccionamiento!#REF!="Leve"),CONCATENATE("R4C",Direccionamiento!#REF!),"")</f>
        <v>#REF!</v>
      </c>
      <c r="M9" s="10" t="e">
        <f>IF(AND(Direccionamiento!#REF!="Muy Alta",Direccionamiento!#REF!="Leve"),CONCATENATE("R4C",Direccionamiento!#REF!),"")</f>
        <v>#REF!</v>
      </c>
      <c r="N9" s="10" t="e">
        <f>IF(AND(Direccionamiento!#REF!="Muy Alta",Direccionamiento!#REF!="Leve"),CONCATENATE("R4C",Direccionamiento!#REF!),"")</f>
        <v>#REF!</v>
      </c>
      <c r="O9" s="11" t="e">
        <f>IF(AND(Direccionamiento!#REF!="Muy Alta",Direccionamiento!#REF!="Leve"),CONCATENATE("R4C",Direccionamiento!#REF!),"")</f>
        <v>#REF!</v>
      </c>
      <c r="P9" s="9" t="e">
        <f>IF(AND(Direccionamiento!#REF!="Muy Alta",Direccionamiento!#REF!="Menor"),CONCATENATE("R4C",Direccionamiento!#REF!),"")</f>
        <v>#REF!</v>
      </c>
      <c r="Q9" s="10" t="e">
        <f>IF(AND(Direccionamiento!#REF!="Muy Alta",Direccionamiento!#REF!="Menor"),CONCATENATE("R4C",Direccionamiento!#REF!),"")</f>
        <v>#REF!</v>
      </c>
      <c r="R9" s="10" t="e">
        <f>IF(AND(Direccionamiento!#REF!="Muy Alta",Direccionamiento!#REF!="Menor"),CONCATENATE("R4C",Direccionamiento!#REF!),"")</f>
        <v>#REF!</v>
      </c>
      <c r="S9" s="10" t="e">
        <f>IF(AND(Direccionamiento!#REF!="Muy Alta",Direccionamiento!#REF!="Menor"),CONCATENATE("R4C",Direccionamiento!#REF!),"")</f>
        <v>#REF!</v>
      </c>
      <c r="T9" s="10" t="e">
        <f>IF(AND(Direccionamiento!#REF!="Muy Alta",Direccionamiento!#REF!="Menor"),CONCATENATE("R4C",Direccionamiento!#REF!),"")</f>
        <v>#REF!</v>
      </c>
      <c r="U9" s="11" t="e">
        <f>IF(AND(Direccionamiento!#REF!="Muy Alta",Direccionamiento!#REF!="Menor"),CONCATENATE("R4C",Direccionamiento!#REF!),"")</f>
        <v>#REF!</v>
      </c>
      <c r="V9" s="9" t="e">
        <f>IF(AND(Direccionamiento!#REF!="Muy Alta",Direccionamiento!#REF!="Moderado"),CONCATENATE("R4C",Direccionamiento!#REF!),"")</f>
        <v>#REF!</v>
      </c>
      <c r="W9" s="10" t="e">
        <f>IF(AND(Direccionamiento!#REF!="Muy Alta",Direccionamiento!#REF!="Moderado"),CONCATENATE("R4C",Direccionamiento!#REF!),"")</f>
        <v>#REF!</v>
      </c>
      <c r="X9" s="10" t="e">
        <f>IF(AND(Direccionamiento!#REF!="Muy Alta",Direccionamiento!#REF!="Moderado"),CONCATENATE("R4C",Direccionamiento!#REF!),"")</f>
        <v>#REF!</v>
      </c>
      <c r="Y9" s="10" t="e">
        <f>IF(AND(Direccionamiento!#REF!="Muy Alta",Direccionamiento!#REF!="Moderado"),CONCATENATE("R4C",Direccionamiento!#REF!),"")</f>
        <v>#REF!</v>
      </c>
      <c r="Z9" s="10" t="e">
        <f>IF(AND(Direccionamiento!#REF!="Muy Alta",Direccionamiento!#REF!="Moderado"),CONCATENATE("R4C",Direccionamiento!#REF!),"")</f>
        <v>#REF!</v>
      </c>
      <c r="AA9" s="11" t="e">
        <f>IF(AND(Direccionamiento!#REF!="Muy Alta",Direccionamiento!#REF!="Moderado"),CONCATENATE("R4C",Direccionamiento!#REF!),"")</f>
        <v>#REF!</v>
      </c>
      <c r="AB9" s="9" t="e">
        <f>IF(AND(Direccionamiento!#REF!="Muy Alta",Direccionamiento!#REF!="Mayor"),CONCATENATE("R4C",Direccionamiento!#REF!),"")</f>
        <v>#REF!</v>
      </c>
      <c r="AC9" s="10" t="e">
        <f>IF(AND(Direccionamiento!#REF!="Muy Alta",Direccionamiento!#REF!="Mayor"),CONCATENATE("R4C",Direccionamiento!#REF!),"")</f>
        <v>#REF!</v>
      </c>
      <c r="AD9" s="10" t="e">
        <f>IF(AND(Direccionamiento!#REF!="Muy Alta",Direccionamiento!#REF!="Mayor"),CONCATENATE("R4C",Direccionamiento!#REF!),"")</f>
        <v>#REF!</v>
      </c>
      <c r="AE9" s="10" t="e">
        <f>IF(AND(Direccionamiento!#REF!="Muy Alta",Direccionamiento!#REF!="Mayor"),CONCATENATE("R4C",Direccionamiento!#REF!),"")</f>
        <v>#REF!</v>
      </c>
      <c r="AF9" s="10" t="e">
        <f>IF(AND(Direccionamiento!#REF!="Muy Alta",Direccionamiento!#REF!="Mayor"),CONCATENATE("R4C",Direccionamiento!#REF!),"")</f>
        <v>#REF!</v>
      </c>
      <c r="AG9" s="11" t="e">
        <f>IF(AND(Direccionamiento!#REF!="Muy Alta",Direccionamiento!#REF!="Mayor"),CONCATENATE("R4C",Direccionamiento!#REF!),"")</f>
        <v>#REF!</v>
      </c>
      <c r="AH9" s="12" t="e">
        <f>IF(AND(Direccionamiento!#REF!="Muy Alta",Direccionamiento!#REF!="Catastrófico"),CONCATENATE("R4C",Direccionamiento!#REF!),"")</f>
        <v>#REF!</v>
      </c>
      <c r="AI9" s="13" t="e">
        <f>IF(AND(Direccionamiento!#REF!="Muy Alta",Direccionamiento!#REF!="Catastrófico"),CONCATENATE("R4C",Direccionamiento!#REF!),"")</f>
        <v>#REF!</v>
      </c>
      <c r="AJ9" s="13" t="e">
        <f>IF(AND(Direccionamiento!#REF!="Muy Alta",Direccionamiento!#REF!="Catastrófico"),CONCATENATE("R4C",Direccionamiento!#REF!),"")</f>
        <v>#REF!</v>
      </c>
      <c r="AK9" s="13" t="e">
        <f>IF(AND(Direccionamiento!#REF!="Muy Alta",Direccionamiento!#REF!="Catastrófico"),CONCATENATE("R4C",Direccionamiento!#REF!),"")</f>
        <v>#REF!</v>
      </c>
      <c r="AL9" s="13" t="e">
        <f>IF(AND(Direccionamiento!#REF!="Muy Alta",Direccionamiento!#REF!="Catastrófico"),CONCATENATE("R4C",Direccionamiento!#REF!),"")</f>
        <v>#REF!</v>
      </c>
      <c r="AM9" s="14" t="e">
        <f>IF(AND(Direccionamiento!#REF!="Muy Alta",Direccionamiento!#REF!="Catastrófico"),CONCATENATE("R4C",Direccionamiento!#REF!),"")</f>
        <v>#REF!</v>
      </c>
      <c r="AN9" s="1"/>
      <c r="AO9" s="2158"/>
      <c r="AP9" s="2039"/>
      <c r="AQ9" s="2039"/>
      <c r="AR9" s="2039"/>
      <c r="AS9" s="2039"/>
      <c r="AT9" s="2159"/>
      <c r="AU9" s="1"/>
      <c r="AV9" s="1"/>
      <c r="AW9" s="1"/>
      <c r="AX9" s="1"/>
      <c r="AY9" s="1"/>
      <c r="AZ9" s="1"/>
      <c r="BA9" s="1"/>
      <c r="BB9" s="1"/>
      <c r="BC9" s="1"/>
      <c r="BD9" s="1"/>
      <c r="BE9" s="1"/>
      <c r="BF9" s="1"/>
      <c r="BG9" s="1"/>
      <c r="BH9" s="1"/>
      <c r="BI9" s="1"/>
    </row>
    <row r="10" spans="1:61" ht="15" customHeight="1" x14ac:dyDescent="0.25">
      <c r="A10" s="1"/>
      <c r="B10" s="2177"/>
      <c r="C10" s="2039"/>
      <c r="D10" s="2173"/>
      <c r="E10" s="2168"/>
      <c r="F10" s="2039"/>
      <c r="G10" s="2039"/>
      <c r="H10" s="2039"/>
      <c r="I10" s="2173"/>
      <c r="J10" s="9" t="e">
        <f>IF(AND(Direccionamiento!#REF!="Muy Alta",Direccionamiento!#REF!="Leve"),CONCATENATE("R5C",Direccionamiento!#REF!),"")</f>
        <v>#REF!</v>
      </c>
      <c r="K10" s="10" t="e">
        <f>IF(AND(Direccionamiento!#REF!="Muy Alta",Direccionamiento!#REF!="Leve"),CONCATENATE("R5C",Direccionamiento!#REF!),"")</f>
        <v>#REF!</v>
      </c>
      <c r="L10" s="10" t="e">
        <f>IF(AND(Direccionamiento!#REF!="Muy Alta",Direccionamiento!#REF!="Leve"),CONCATENATE("R5C",Direccionamiento!#REF!),"")</f>
        <v>#REF!</v>
      </c>
      <c r="M10" s="10" t="e">
        <f>IF(AND(Direccionamiento!#REF!="Muy Alta",Direccionamiento!#REF!="Leve"),CONCATENATE("R5C",Direccionamiento!#REF!),"")</f>
        <v>#REF!</v>
      </c>
      <c r="N10" s="10" t="e">
        <f>IF(AND(Direccionamiento!#REF!="Muy Alta",Direccionamiento!#REF!="Leve"),CONCATENATE("R5C",Direccionamiento!#REF!),"")</f>
        <v>#REF!</v>
      </c>
      <c r="O10" s="11" t="e">
        <f>IF(AND(Direccionamiento!#REF!="Muy Alta",Direccionamiento!#REF!="Leve"),CONCATENATE("R5C",Direccionamiento!#REF!),"")</f>
        <v>#REF!</v>
      </c>
      <c r="P10" s="9" t="e">
        <f>IF(AND(Direccionamiento!#REF!="Muy Alta",Direccionamiento!#REF!="Menor"),CONCATENATE("R5C",Direccionamiento!#REF!),"")</f>
        <v>#REF!</v>
      </c>
      <c r="Q10" s="10" t="e">
        <f>IF(AND(Direccionamiento!#REF!="Muy Alta",Direccionamiento!#REF!="Menor"),CONCATENATE("R5C",Direccionamiento!#REF!),"")</f>
        <v>#REF!</v>
      </c>
      <c r="R10" s="10" t="e">
        <f>IF(AND(Direccionamiento!#REF!="Muy Alta",Direccionamiento!#REF!="Menor"),CONCATENATE("R5C",Direccionamiento!#REF!),"")</f>
        <v>#REF!</v>
      </c>
      <c r="S10" s="10" t="e">
        <f>IF(AND(Direccionamiento!#REF!="Muy Alta",Direccionamiento!#REF!="Menor"),CONCATENATE("R5C",Direccionamiento!#REF!),"")</f>
        <v>#REF!</v>
      </c>
      <c r="T10" s="10" t="e">
        <f>IF(AND(Direccionamiento!#REF!="Muy Alta",Direccionamiento!#REF!="Menor"),CONCATENATE("R5C",Direccionamiento!#REF!),"")</f>
        <v>#REF!</v>
      </c>
      <c r="U10" s="11" t="e">
        <f>IF(AND(Direccionamiento!#REF!="Muy Alta",Direccionamiento!#REF!="Menor"),CONCATENATE("R5C",Direccionamiento!#REF!),"")</f>
        <v>#REF!</v>
      </c>
      <c r="V10" s="9" t="e">
        <f>IF(AND(Direccionamiento!#REF!="Muy Alta",Direccionamiento!#REF!="Moderado"),CONCATENATE("R5C",Direccionamiento!#REF!),"")</f>
        <v>#REF!</v>
      </c>
      <c r="W10" s="10" t="e">
        <f>IF(AND(Direccionamiento!#REF!="Muy Alta",Direccionamiento!#REF!="Moderado"),CONCATENATE("R5C",Direccionamiento!#REF!),"")</f>
        <v>#REF!</v>
      </c>
      <c r="X10" s="10" t="e">
        <f>IF(AND(Direccionamiento!#REF!="Muy Alta",Direccionamiento!#REF!="Moderado"),CONCATENATE("R5C",Direccionamiento!#REF!),"")</f>
        <v>#REF!</v>
      </c>
      <c r="Y10" s="10" t="e">
        <f>IF(AND(Direccionamiento!#REF!="Muy Alta",Direccionamiento!#REF!="Moderado"),CONCATENATE("R5C",Direccionamiento!#REF!),"")</f>
        <v>#REF!</v>
      </c>
      <c r="Z10" s="10" t="e">
        <f>IF(AND(Direccionamiento!#REF!="Muy Alta",Direccionamiento!#REF!="Moderado"),CONCATENATE("R5C",Direccionamiento!#REF!),"")</f>
        <v>#REF!</v>
      </c>
      <c r="AA10" s="11" t="e">
        <f>IF(AND(Direccionamiento!#REF!="Muy Alta",Direccionamiento!#REF!="Moderado"),CONCATENATE("R5C",Direccionamiento!#REF!),"")</f>
        <v>#REF!</v>
      </c>
      <c r="AB10" s="9" t="e">
        <f>IF(AND(Direccionamiento!#REF!="Muy Alta",Direccionamiento!#REF!="Mayor"),CONCATENATE("R5C",Direccionamiento!#REF!),"")</f>
        <v>#REF!</v>
      </c>
      <c r="AC10" s="10" t="e">
        <f>IF(AND(Direccionamiento!#REF!="Muy Alta",Direccionamiento!#REF!="Mayor"),CONCATENATE("R5C",Direccionamiento!#REF!),"")</f>
        <v>#REF!</v>
      </c>
      <c r="AD10" s="10" t="e">
        <f>IF(AND(Direccionamiento!#REF!="Muy Alta",Direccionamiento!#REF!="Mayor"),CONCATENATE("R5C",Direccionamiento!#REF!),"")</f>
        <v>#REF!</v>
      </c>
      <c r="AE10" s="10" t="e">
        <f>IF(AND(Direccionamiento!#REF!="Muy Alta",Direccionamiento!#REF!="Mayor"),CONCATENATE("R5C",Direccionamiento!#REF!),"")</f>
        <v>#REF!</v>
      </c>
      <c r="AF10" s="10" t="e">
        <f>IF(AND(Direccionamiento!#REF!="Muy Alta",Direccionamiento!#REF!="Mayor"),CONCATENATE("R5C",Direccionamiento!#REF!),"")</f>
        <v>#REF!</v>
      </c>
      <c r="AG10" s="11" t="e">
        <f>IF(AND(Direccionamiento!#REF!="Muy Alta",Direccionamiento!#REF!="Mayor"),CONCATENATE("R5C",Direccionamiento!#REF!),"")</f>
        <v>#REF!</v>
      </c>
      <c r="AH10" s="12" t="e">
        <f>IF(AND(Direccionamiento!#REF!="Muy Alta",Direccionamiento!#REF!="Catastrófico"),CONCATENATE("R5C",Direccionamiento!#REF!),"")</f>
        <v>#REF!</v>
      </c>
      <c r="AI10" s="13" t="e">
        <f>IF(AND(Direccionamiento!#REF!="Muy Alta",Direccionamiento!#REF!="Catastrófico"),CONCATENATE("R5C",Direccionamiento!#REF!),"")</f>
        <v>#REF!</v>
      </c>
      <c r="AJ10" s="13" t="e">
        <f>IF(AND(Direccionamiento!#REF!="Muy Alta",Direccionamiento!#REF!="Catastrófico"),CONCATENATE("R5C",Direccionamiento!#REF!),"")</f>
        <v>#REF!</v>
      </c>
      <c r="AK10" s="13" t="e">
        <f>IF(AND(Direccionamiento!#REF!="Muy Alta",Direccionamiento!#REF!="Catastrófico"),CONCATENATE("R5C",Direccionamiento!#REF!),"")</f>
        <v>#REF!</v>
      </c>
      <c r="AL10" s="13" t="e">
        <f>IF(AND(Direccionamiento!#REF!="Muy Alta",Direccionamiento!#REF!="Catastrófico"),CONCATENATE("R5C",Direccionamiento!#REF!),"")</f>
        <v>#REF!</v>
      </c>
      <c r="AM10" s="14" t="e">
        <f>IF(AND(Direccionamiento!#REF!="Muy Alta",Direccionamiento!#REF!="Catastrófico"),CONCATENATE("R5C",Direccionamiento!#REF!),"")</f>
        <v>#REF!</v>
      </c>
      <c r="AN10" s="1"/>
      <c r="AO10" s="2158"/>
      <c r="AP10" s="2039"/>
      <c r="AQ10" s="2039"/>
      <c r="AR10" s="2039"/>
      <c r="AS10" s="2039"/>
      <c r="AT10" s="2159"/>
      <c r="AU10" s="1"/>
      <c r="AV10" s="1"/>
      <c r="AW10" s="1"/>
      <c r="AX10" s="1"/>
      <c r="AY10" s="1"/>
      <c r="AZ10" s="1"/>
      <c r="BA10" s="1"/>
      <c r="BB10" s="1"/>
      <c r="BC10" s="1"/>
      <c r="BD10" s="1"/>
      <c r="BE10" s="1"/>
      <c r="BF10" s="1"/>
      <c r="BG10" s="1"/>
      <c r="BH10" s="1"/>
      <c r="BI10" s="1"/>
    </row>
    <row r="11" spans="1:61" ht="15" customHeight="1" x14ac:dyDescent="0.25">
      <c r="A11" s="1"/>
      <c r="B11" s="2177"/>
      <c r="C11" s="2039"/>
      <c r="D11" s="2173"/>
      <c r="E11" s="2168"/>
      <c r="F11" s="2039"/>
      <c r="G11" s="2039"/>
      <c r="H11" s="2039"/>
      <c r="I11" s="2173"/>
      <c r="J11" s="9" t="e">
        <f>IF(AND(Direccionamiento!#REF!="Muy Alta",Direccionamiento!#REF!="Leve"),CONCATENATE("R6C",Direccionamiento!#REF!),"")</f>
        <v>#REF!</v>
      </c>
      <c r="K11" s="10" t="e">
        <f>IF(AND(Direccionamiento!#REF!="Muy Alta",Direccionamiento!#REF!="Leve"),CONCATENATE("R6C",Direccionamiento!#REF!),"")</f>
        <v>#REF!</v>
      </c>
      <c r="L11" s="10" t="e">
        <f>IF(AND(Direccionamiento!#REF!="Muy Alta",Direccionamiento!#REF!="Leve"),CONCATENATE("R6C",Direccionamiento!#REF!),"")</f>
        <v>#REF!</v>
      </c>
      <c r="M11" s="10" t="e">
        <f>IF(AND(Direccionamiento!#REF!="Muy Alta",Direccionamiento!#REF!="Leve"),CONCATENATE("R6C",Direccionamiento!#REF!),"")</f>
        <v>#REF!</v>
      </c>
      <c r="N11" s="10" t="e">
        <f>IF(AND(Direccionamiento!#REF!="Muy Alta",Direccionamiento!#REF!="Leve"),CONCATENATE("R6C",Direccionamiento!#REF!),"")</f>
        <v>#REF!</v>
      </c>
      <c r="O11" s="11" t="e">
        <f>IF(AND(Direccionamiento!#REF!="Muy Alta",Direccionamiento!#REF!="Leve"),CONCATENATE("R6C",Direccionamiento!#REF!),"")</f>
        <v>#REF!</v>
      </c>
      <c r="P11" s="9" t="e">
        <f>IF(AND(Direccionamiento!#REF!="Muy Alta",Direccionamiento!#REF!="Menor"),CONCATENATE("R6C",Direccionamiento!#REF!),"")</f>
        <v>#REF!</v>
      </c>
      <c r="Q11" s="10" t="e">
        <f>IF(AND(Direccionamiento!#REF!="Muy Alta",Direccionamiento!#REF!="Menor"),CONCATENATE("R6C",Direccionamiento!#REF!),"")</f>
        <v>#REF!</v>
      </c>
      <c r="R11" s="10" t="e">
        <f>IF(AND(Direccionamiento!#REF!="Muy Alta",Direccionamiento!#REF!="Menor"),CONCATENATE("R6C",Direccionamiento!#REF!),"")</f>
        <v>#REF!</v>
      </c>
      <c r="S11" s="10" t="e">
        <f>IF(AND(Direccionamiento!#REF!="Muy Alta",Direccionamiento!#REF!="Menor"),CONCATENATE("R6C",Direccionamiento!#REF!),"")</f>
        <v>#REF!</v>
      </c>
      <c r="T11" s="10" t="e">
        <f>IF(AND(Direccionamiento!#REF!="Muy Alta",Direccionamiento!#REF!="Menor"),CONCATENATE("R6C",Direccionamiento!#REF!),"")</f>
        <v>#REF!</v>
      </c>
      <c r="U11" s="11" t="e">
        <f>IF(AND(Direccionamiento!#REF!="Muy Alta",Direccionamiento!#REF!="Menor"),CONCATENATE("R6C",Direccionamiento!#REF!),"")</f>
        <v>#REF!</v>
      </c>
      <c r="V11" s="9" t="e">
        <f>IF(AND(Direccionamiento!#REF!="Muy Alta",Direccionamiento!#REF!="Moderado"),CONCATENATE("R6C",Direccionamiento!#REF!),"")</f>
        <v>#REF!</v>
      </c>
      <c r="W11" s="10" t="e">
        <f>IF(AND(Direccionamiento!#REF!="Muy Alta",Direccionamiento!#REF!="Moderado"),CONCATENATE("R6C",Direccionamiento!#REF!),"")</f>
        <v>#REF!</v>
      </c>
      <c r="X11" s="10" t="e">
        <f>IF(AND(Direccionamiento!#REF!="Muy Alta",Direccionamiento!#REF!="Moderado"),CONCATENATE("R6C",Direccionamiento!#REF!),"")</f>
        <v>#REF!</v>
      </c>
      <c r="Y11" s="10" t="e">
        <f>IF(AND(Direccionamiento!#REF!="Muy Alta",Direccionamiento!#REF!="Moderado"),CONCATENATE("R6C",Direccionamiento!#REF!),"")</f>
        <v>#REF!</v>
      </c>
      <c r="Z11" s="10" t="e">
        <f>IF(AND(Direccionamiento!#REF!="Muy Alta",Direccionamiento!#REF!="Moderado"),CONCATENATE("R6C",Direccionamiento!#REF!),"")</f>
        <v>#REF!</v>
      </c>
      <c r="AA11" s="11" t="e">
        <f>IF(AND(Direccionamiento!#REF!="Muy Alta",Direccionamiento!#REF!="Moderado"),CONCATENATE("R6C",Direccionamiento!#REF!),"")</f>
        <v>#REF!</v>
      </c>
      <c r="AB11" s="9" t="e">
        <f>IF(AND(Direccionamiento!#REF!="Muy Alta",Direccionamiento!#REF!="Mayor"),CONCATENATE("R6C",Direccionamiento!#REF!),"")</f>
        <v>#REF!</v>
      </c>
      <c r="AC11" s="10" t="e">
        <f>IF(AND(Direccionamiento!#REF!="Muy Alta",Direccionamiento!#REF!="Mayor"),CONCATENATE("R6C",Direccionamiento!#REF!),"")</f>
        <v>#REF!</v>
      </c>
      <c r="AD11" s="10" t="e">
        <f>IF(AND(Direccionamiento!#REF!="Muy Alta",Direccionamiento!#REF!="Mayor"),CONCATENATE("R6C",Direccionamiento!#REF!),"")</f>
        <v>#REF!</v>
      </c>
      <c r="AE11" s="10" t="e">
        <f>IF(AND(Direccionamiento!#REF!="Muy Alta",Direccionamiento!#REF!="Mayor"),CONCATENATE("R6C",Direccionamiento!#REF!),"")</f>
        <v>#REF!</v>
      </c>
      <c r="AF11" s="10" t="e">
        <f>IF(AND(Direccionamiento!#REF!="Muy Alta",Direccionamiento!#REF!="Mayor"),CONCATENATE("R6C",Direccionamiento!#REF!),"")</f>
        <v>#REF!</v>
      </c>
      <c r="AG11" s="11" t="e">
        <f>IF(AND(Direccionamiento!#REF!="Muy Alta",Direccionamiento!#REF!="Mayor"),CONCATENATE("R6C",Direccionamiento!#REF!),"")</f>
        <v>#REF!</v>
      </c>
      <c r="AH11" s="12" t="e">
        <f>IF(AND(Direccionamiento!#REF!="Muy Alta",Direccionamiento!#REF!="Catastrófico"),CONCATENATE("R6C",Direccionamiento!#REF!),"")</f>
        <v>#REF!</v>
      </c>
      <c r="AI11" s="13" t="e">
        <f>IF(AND(Direccionamiento!#REF!="Muy Alta",Direccionamiento!#REF!="Catastrófico"),CONCATENATE("R6C",Direccionamiento!#REF!),"")</f>
        <v>#REF!</v>
      </c>
      <c r="AJ11" s="13" t="e">
        <f>IF(AND(Direccionamiento!#REF!="Muy Alta",Direccionamiento!#REF!="Catastrófico"),CONCATENATE("R6C",Direccionamiento!#REF!),"")</f>
        <v>#REF!</v>
      </c>
      <c r="AK11" s="13" t="e">
        <f>IF(AND(Direccionamiento!#REF!="Muy Alta",Direccionamiento!#REF!="Catastrófico"),CONCATENATE("R6C",Direccionamiento!#REF!),"")</f>
        <v>#REF!</v>
      </c>
      <c r="AL11" s="13" t="e">
        <f>IF(AND(Direccionamiento!#REF!="Muy Alta",Direccionamiento!#REF!="Catastrófico"),CONCATENATE("R6C",Direccionamiento!#REF!),"")</f>
        <v>#REF!</v>
      </c>
      <c r="AM11" s="14" t="e">
        <f>IF(AND(Direccionamiento!#REF!="Muy Alta",Direccionamiento!#REF!="Catastrófico"),CONCATENATE("R6C",Direccionamiento!#REF!),"")</f>
        <v>#REF!</v>
      </c>
      <c r="AN11" s="1"/>
      <c r="AO11" s="2158"/>
      <c r="AP11" s="2039"/>
      <c r="AQ11" s="2039"/>
      <c r="AR11" s="2039"/>
      <c r="AS11" s="2039"/>
      <c r="AT11" s="2159"/>
      <c r="AU11" s="1"/>
      <c r="AV11" s="1"/>
      <c r="AW11" s="1"/>
      <c r="AX11" s="1"/>
      <c r="AY11" s="1"/>
      <c r="AZ11" s="1"/>
      <c r="BA11" s="1"/>
      <c r="BB11" s="1"/>
      <c r="BC11" s="1"/>
      <c r="BD11" s="1"/>
      <c r="BE11" s="1"/>
      <c r="BF11" s="1"/>
      <c r="BG11" s="1"/>
      <c r="BH11" s="1"/>
      <c r="BI11" s="1"/>
    </row>
    <row r="12" spans="1:61" ht="15" customHeight="1" x14ac:dyDescent="0.25">
      <c r="A12" s="1"/>
      <c r="B12" s="2177"/>
      <c r="C12" s="2039"/>
      <c r="D12" s="2173"/>
      <c r="E12" s="2168"/>
      <c r="F12" s="2039"/>
      <c r="G12" s="2039"/>
      <c r="H12" s="2039"/>
      <c r="I12" s="2173"/>
      <c r="J12" s="9" t="e">
        <f>IF(AND(Direccionamiento!#REF!="Muy Alta",Direccionamiento!#REF!="Leve"),CONCATENATE("R7C",Direccionamiento!#REF!),"")</f>
        <v>#REF!</v>
      </c>
      <c r="K12" s="10" t="e">
        <f>IF(AND(Direccionamiento!#REF!="Muy Alta",Direccionamiento!#REF!="Leve"),CONCATENATE("R7C",Direccionamiento!#REF!),"")</f>
        <v>#REF!</v>
      </c>
      <c r="L12" s="10" t="e">
        <f>IF(AND(Direccionamiento!#REF!="Muy Alta",Direccionamiento!#REF!="Leve"),CONCATENATE("R7C",Direccionamiento!#REF!),"")</f>
        <v>#REF!</v>
      </c>
      <c r="M12" s="10" t="e">
        <f>IF(AND(Direccionamiento!#REF!="Muy Alta",Direccionamiento!#REF!="Leve"),CONCATENATE("R7C",Direccionamiento!#REF!),"")</f>
        <v>#REF!</v>
      </c>
      <c r="N12" s="10" t="e">
        <f>IF(AND(Direccionamiento!#REF!="Muy Alta",Direccionamiento!#REF!="Leve"),CONCATENATE("R7C",Direccionamiento!#REF!),"")</f>
        <v>#REF!</v>
      </c>
      <c r="O12" s="11" t="e">
        <f>IF(AND(Direccionamiento!#REF!="Muy Alta",Direccionamiento!#REF!="Leve"),CONCATENATE("R7C",Direccionamiento!#REF!),"")</f>
        <v>#REF!</v>
      </c>
      <c r="P12" s="9" t="e">
        <f>IF(AND(Direccionamiento!#REF!="Muy Alta",Direccionamiento!#REF!="Menor"),CONCATENATE("R7C",Direccionamiento!#REF!),"")</f>
        <v>#REF!</v>
      </c>
      <c r="Q12" s="10" t="e">
        <f>IF(AND(Direccionamiento!#REF!="Muy Alta",Direccionamiento!#REF!="Menor"),CONCATENATE("R7C",Direccionamiento!#REF!),"")</f>
        <v>#REF!</v>
      </c>
      <c r="R12" s="10" t="e">
        <f>IF(AND(Direccionamiento!#REF!="Muy Alta",Direccionamiento!#REF!="Menor"),CONCATENATE("R7C",Direccionamiento!#REF!),"")</f>
        <v>#REF!</v>
      </c>
      <c r="S12" s="10" t="e">
        <f>IF(AND(Direccionamiento!#REF!="Muy Alta",Direccionamiento!#REF!="Menor"),CONCATENATE("R7C",Direccionamiento!#REF!),"")</f>
        <v>#REF!</v>
      </c>
      <c r="T12" s="10" t="e">
        <f>IF(AND(Direccionamiento!#REF!="Muy Alta",Direccionamiento!#REF!="Menor"),CONCATENATE("R7C",Direccionamiento!#REF!),"")</f>
        <v>#REF!</v>
      </c>
      <c r="U12" s="11" t="e">
        <f>IF(AND(Direccionamiento!#REF!="Muy Alta",Direccionamiento!#REF!="Menor"),CONCATENATE("R7C",Direccionamiento!#REF!),"")</f>
        <v>#REF!</v>
      </c>
      <c r="V12" s="9" t="e">
        <f>IF(AND(Direccionamiento!#REF!="Muy Alta",Direccionamiento!#REF!="Moderado"),CONCATENATE("R7C",Direccionamiento!#REF!),"")</f>
        <v>#REF!</v>
      </c>
      <c r="W12" s="10" t="e">
        <f>IF(AND(Direccionamiento!#REF!="Muy Alta",Direccionamiento!#REF!="Moderado"),CONCATENATE("R7C",Direccionamiento!#REF!),"")</f>
        <v>#REF!</v>
      </c>
      <c r="X12" s="10" t="e">
        <f>IF(AND(Direccionamiento!#REF!="Muy Alta",Direccionamiento!#REF!="Moderado"),CONCATENATE("R7C",Direccionamiento!#REF!),"")</f>
        <v>#REF!</v>
      </c>
      <c r="Y12" s="10" t="e">
        <f>IF(AND(Direccionamiento!#REF!="Muy Alta",Direccionamiento!#REF!="Moderado"),CONCATENATE("R7C",Direccionamiento!#REF!),"")</f>
        <v>#REF!</v>
      </c>
      <c r="Z12" s="10" t="e">
        <f>IF(AND(Direccionamiento!#REF!="Muy Alta",Direccionamiento!#REF!="Moderado"),CONCATENATE("R7C",Direccionamiento!#REF!),"")</f>
        <v>#REF!</v>
      </c>
      <c r="AA12" s="11" t="e">
        <f>IF(AND(Direccionamiento!#REF!="Muy Alta",Direccionamiento!#REF!="Moderado"),CONCATENATE("R7C",Direccionamiento!#REF!),"")</f>
        <v>#REF!</v>
      </c>
      <c r="AB12" s="9" t="e">
        <f>IF(AND(Direccionamiento!#REF!="Muy Alta",Direccionamiento!#REF!="Mayor"),CONCATENATE("R7C",Direccionamiento!#REF!),"")</f>
        <v>#REF!</v>
      </c>
      <c r="AC12" s="10" t="e">
        <f>IF(AND(Direccionamiento!#REF!="Muy Alta",Direccionamiento!#REF!="Mayor"),CONCATENATE("R7C",Direccionamiento!#REF!),"")</f>
        <v>#REF!</v>
      </c>
      <c r="AD12" s="10" t="e">
        <f>IF(AND(Direccionamiento!#REF!="Muy Alta",Direccionamiento!#REF!="Mayor"),CONCATENATE("R7C",Direccionamiento!#REF!),"")</f>
        <v>#REF!</v>
      </c>
      <c r="AE12" s="10" t="e">
        <f>IF(AND(Direccionamiento!#REF!="Muy Alta",Direccionamiento!#REF!="Mayor"),CONCATENATE("R7C",Direccionamiento!#REF!),"")</f>
        <v>#REF!</v>
      </c>
      <c r="AF12" s="10" t="e">
        <f>IF(AND(Direccionamiento!#REF!="Muy Alta",Direccionamiento!#REF!="Mayor"),CONCATENATE("R7C",Direccionamiento!#REF!),"")</f>
        <v>#REF!</v>
      </c>
      <c r="AG12" s="11" t="e">
        <f>IF(AND(Direccionamiento!#REF!="Muy Alta",Direccionamiento!#REF!="Mayor"),CONCATENATE("R7C",Direccionamiento!#REF!),"")</f>
        <v>#REF!</v>
      </c>
      <c r="AH12" s="12" t="e">
        <f>IF(AND(Direccionamiento!#REF!="Muy Alta",Direccionamiento!#REF!="Catastrófico"),CONCATENATE("R7C",Direccionamiento!#REF!),"")</f>
        <v>#REF!</v>
      </c>
      <c r="AI12" s="13" t="e">
        <f>IF(AND(Direccionamiento!#REF!="Muy Alta",Direccionamiento!#REF!="Catastrófico"),CONCATENATE("R7C",Direccionamiento!#REF!),"")</f>
        <v>#REF!</v>
      </c>
      <c r="AJ12" s="13" t="e">
        <f>IF(AND(Direccionamiento!#REF!="Muy Alta",Direccionamiento!#REF!="Catastrófico"),CONCATENATE("R7C",Direccionamiento!#REF!),"")</f>
        <v>#REF!</v>
      </c>
      <c r="AK12" s="13" t="e">
        <f>IF(AND(Direccionamiento!#REF!="Muy Alta",Direccionamiento!#REF!="Catastrófico"),CONCATENATE("R7C",Direccionamiento!#REF!),"")</f>
        <v>#REF!</v>
      </c>
      <c r="AL12" s="13" t="e">
        <f>IF(AND(Direccionamiento!#REF!="Muy Alta",Direccionamiento!#REF!="Catastrófico"),CONCATENATE("R7C",Direccionamiento!#REF!),"")</f>
        <v>#REF!</v>
      </c>
      <c r="AM12" s="14" t="e">
        <f>IF(AND(Direccionamiento!#REF!="Muy Alta",Direccionamiento!#REF!="Catastrófico"),CONCATENATE("R7C",Direccionamiento!#REF!),"")</f>
        <v>#REF!</v>
      </c>
      <c r="AN12" s="1"/>
      <c r="AO12" s="2158"/>
      <c r="AP12" s="2039"/>
      <c r="AQ12" s="2039"/>
      <c r="AR12" s="2039"/>
      <c r="AS12" s="2039"/>
      <c r="AT12" s="2159"/>
      <c r="AU12" s="1"/>
      <c r="AV12" s="1"/>
      <c r="AW12" s="1"/>
      <c r="AX12" s="1"/>
      <c r="AY12" s="1"/>
      <c r="AZ12" s="1"/>
      <c r="BA12" s="1"/>
      <c r="BB12" s="1"/>
      <c r="BC12" s="1"/>
      <c r="BD12" s="1"/>
      <c r="BE12" s="1"/>
      <c r="BF12" s="1"/>
      <c r="BG12" s="1"/>
      <c r="BH12" s="1"/>
      <c r="BI12" s="1"/>
    </row>
    <row r="13" spans="1:61" ht="15" customHeight="1" x14ac:dyDescent="0.25">
      <c r="A13" s="1"/>
      <c r="B13" s="2177"/>
      <c r="C13" s="2039"/>
      <c r="D13" s="2173"/>
      <c r="E13" s="2168"/>
      <c r="F13" s="2039"/>
      <c r="G13" s="2039"/>
      <c r="H13" s="2039"/>
      <c r="I13" s="2173"/>
      <c r="J13" s="9" t="e">
        <f>IF(AND(Direccionamiento!#REF!="Muy Alta",Direccionamiento!#REF!="Leve"),CONCATENATE("R8C",Direccionamiento!#REF!),"")</f>
        <v>#REF!</v>
      </c>
      <c r="K13" s="10" t="e">
        <f>IF(AND(Direccionamiento!#REF!="Muy Alta",Direccionamiento!#REF!="Leve"),CONCATENATE("R8C",Direccionamiento!#REF!),"")</f>
        <v>#REF!</v>
      </c>
      <c r="L13" s="10" t="e">
        <f>IF(AND(Direccionamiento!#REF!="Muy Alta",Direccionamiento!#REF!="Leve"),CONCATENATE("R8C",Direccionamiento!#REF!),"")</f>
        <v>#REF!</v>
      </c>
      <c r="M13" s="10" t="e">
        <f>IF(AND(Direccionamiento!#REF!="Muy Alta",Direccionamiento!#REF!="Leve"),CONCATENATE("R8C",Direccionamiento!#REF!),"")</f>
        <v>#REF!</v>
      </c>
      <c r="N13" s="10" t="e">
        <f>IF(AND(Direccionamiento!#REF!="Muy Alta",Direccionamiento!#REF!="Leve"),CONCATENATE("R8C",Direccionamiento!#REF!),"")</f>
        <v>#REF!</v>
      </c>
      <c r="O13" s="11" t="e">
        <f>IF(AND(Direccionamiento!#REF!="Muy Alta",Direccionamiento!#REF!="Leve"),CONCATENATE("R8C",Direccionamiento!#REF!),"")</f>
        <v>#REF!</v>
      </c>
      <c r="P13" s="9" t="e">
        <f>IF(AND(Direccionamiento!#REF!="Muy Alta",Direccionamiento!#REF!="Menor"),CONCATENATE("R8C",Direccionamiento!#REF!),"")</f>
        <v>#REF!</v>
      </c>
      <c r="Q13" s="10" t="e">
        <f>IF(AND(Direccionamiento!#REF!="Muy Alta",Direccionamiento!#REF!="Menor"),CONCATENATE("R8C",Direccionamiento!#REF!),"")</f>
        <v>#REF!</v>
      </c>
      <c r="R13" s="10" t="e">
        <f>IF(AND(Direccionamiento!#REF!="Muy Alta",Direccionamiento!#REF!="Menor"),CONCATENATE("R8C",Direccionamiento!#REF!),"")</f>
        <v>#REF!</v>
      </c>
      <c r="S13" s="10" t="e">
        <f>IF(AND(Direccionamiento!#REF!="Muy Alta",Direccionamiento!#REF!="Menor"),CONCATENATE("R8C",Direccionamiento!#REF!),"")</f>
        <v>#REF!</v>
      </c>
      <c r="T13" s="10" t="e">
        <f>IF(AND(Direccionamiento!#REF!="Muy Alta",Direccionamiento!#REF!="Menor"),CONCATENATE("R8C",Direccionamiento!#REF!),"")</f>
        <v>#REF!</v>
      </c>
      <c r="U13" s="11" t="e">
        <f>IF(AND(Direccionamiento!#REF!="Muy Alta",Direccionamiento!#REF!="Menor"),CONCATENATE("R8C",Direccionamiento!#REF!),"")</f>
        <v>#REF!</v>
      </c>
      <c r="V13" s="9" t="e">
        <f>IF(AND(Direccionamiento!#REF!="Muy Alta",Direccionamiento!#REF!="Moderado"),CONCATENATE("R8C",Direccionamiento!#REF!),"")</f>
        <v>#REF!</v>
      </c>
      <c r="W13" s="10" t="e">
        <f>IF(AND(Direccionamiento!#REF!="Muy Alta",Direccionamiento!#REF!="Moderado"),CONCATENATE("R8C",Direccionamiento!#REF!),"")</f>
        <v>#REF!</v>
      </c>
      <c r="X13" s="10" t="e">
        <f>IF(AND(Direccionamiento!#REF!="Muy Alta",Direccionamiento!#REF!="Moderado"),CONCATENATE("R8C",Direccionamiento!#REF!),"")</f>
        <v>#REF!</v>
      </c>
      <c r="Y13" s="10" t="e">
        <f>IF(AND(Direccionamiento!#REF!="Muy Alta",Direccionamiento!#REF!="Moderado"),CONCATENATE("R8C",Direccionamiento!#REF!),"")</f>
        <v>#REF!</v>
      </c>
      <c r="Z13" s="10" t="e">
        <f>IF(AND(Direccionamiento!#REF!="Muy Alta",Direccionamiento!#REF!="Moderado"),CONCATENATE("R8C",Direccionamiento!#REF!),"")</f>
        <v>#REF!</v>
      </c>
      <c r="AA13" s="11" t="e">
        <f>IF(AND(Direccionamiento!#REF!="Muy Alta",Direccionamiento!#REF!="Moderado"),CONCATENATE("R8C",Direccionamiento!#REF!),"")</f>
        <v>#REF!</v>
      </c>
      <c r="AB13" s="9" t="e">
        <f>IF(AND(Direccionamiento!#REF!="Muy Alta",Direccionamiento!#REF!="Mayor"),CONCATENATE("R8C",Direccionamiento!#REF!),"")</f>
        <v>#REF!</v>
      </c>
      <c r="AC13" s="10" t="e">
        <f>IF(AND(Direccionamiento!#REF!="Muy Alta",Direccionamiento!#REF!="Mayor"),CONCATENATE("R8C",Direccionamiento!#REF!),"")</f>
        <v>#REF!</v>
      </c>
      <c r="AD13" s="10" t="e">
        <f>IF(AND(Direccionamiento!#REF!="Muy Alta",Direccionamiento!#REF!="Mayor"),CONCATENATE("R8C",Direccionamiento!#REF!),"")</f>
        <v>#REF!</v>
      </c>
      <c r="AE13" s="10" t="e">
        <f>IF(AND(Direccionamiento!#REF!="Muy Alta",Direccionamiento!#REF!="Mayor"),CONCATENATE("R8C",Direccionamiento!#REF!),"")</f>
        <v>#REF!</v>
      </c>
      <c r="AF13" s="10" t="e">
        <f>IF(AND(Direccionamiento!#REF!="Muy Alta",Direccionamiento!#REF!="Mayor"),CONCATENATE("R8C",Direccionamiento!#REF!),"")</f>
        <v>#REF!</v>
      </c>
      <c r="AG13" s="11" t="e">
        <f>IF(AND(Direccionamiento!#REF!="Muy Alta",Direccionamiento!#REF!="Mayor"),CONCATENATE("R8C",Direccionamiento!#REF!),"")</f>
        <v>#REF!</v>
      </c>
      <c r="AH13" s="12" t="e">
        <f>IF(AND(Direccionamiento!#REF!="Muy Alta",Direccionamiento!#REF!="Catastrófico"),CONCATENATE("R8C",Direccionamiento!#REF!),"")</f>
        <v>#REF!</v>
      </c>
      <c r="AI13" s="13" t="e">
        <f>IF(AND(Direccionamiento!#REF!="Muy Alta",Direccionamiento!#REF!="Catastrófico"),CONCATENATE("R8C",Direccionamiento!#REF!),"")</f>
        <v>#REF!</v>
      </c>
      <c r="AJ13" s="13" t="e">
        <f>IF(AND(Direccionamiento!#REF!="Muy Alta",Direccionamiento!#REF!="Catastrófico"),CONCATENATE("R8C",Direccionamiento!#REF!),"")</f>
        <v>#REF!</v>
      </c>
      <c r="AK13" s="13" t="e">
        <f>IF(AND(Direccionamiento!#REF!="Muy Alta",Direccionamiento!#REF!="Catastrófico"),CONCATENATE("R8C",Direccionamiento!#REF!),"")</f>
        <v>#REF!</v>
      </c>
      <c r="AL13" s="13" t="e">
        <f>IF(AND(Direccionamiento!#REF!="Muy Alta",Direccionamiento!#REF!="Catastrófico"),CONCATENATE("R8C",Direccionamiento!#REF!),"")</f>
        <v>#REF!</v>
      </c>
      <c r="AM13" s="14" t="e">
        <f>IF(AND(Direccionamiento!#REF!="Muy Alta",Direccionamiento!#REF!="Catastrófico"),CONCATENATE("R8C",Direccionamiento!#REF!),"")</f>
        <v>#REF!</v>
      </c>
      <c r="AN13" s="1"/>
      <c r="AO13" s="2158"/>
      <c r="AP13" s="2039"/>
      <c r="AQ13" s="2039"/>
      <c r="AR13" s="2039"/>
      <c r="AS13" s="2039"/>
      <c r="AT13" s="2159"/>
      <c r="AU13" s="1"/>
      <c r="AV13" s="1"/>
      <c r="AW13" s="1"/>
      <c r="AX13" s="1"/>
      <c r="AY13" s="1"/>
      <c r="AZ13" s="1"/>
      <c r="BA13" s="1"/>
      <c r="BB13" s="1"/>
      <c r="BC13" s="1"/>
      <c r="BD13" s="1"/>
      <c r="BE13" s="1"/>
      <c r="BF13" s="1"/>
      <c r="BG13" s="1"/>
      <c r="BH13" s="1"/>
      <c r="BI13" s="1"/>
    </row>
    <row r="14" spans="1:61" ht="15" customHeight="1" x14ac:dyDescent="0.25">
      <c r="A14" s="1"/>
      <c r="B14" s="2177"/>
      <c r="C14" s="2039"/>
      <c r="D14" s="2173"/>
      <c r="E14" s="2168"/>
      <c r="F14" s="2039"/>
      <c r="G14" s="2039"/>
      <c r="H14" s="2039"/>
      <c r="I14" s="2173"/>
      <c r="J14" s="9" t="e">
        <f>IF(AND(Direccionamiento!#REF!="Muy Alta",Direccionamiento!#REF!="Leve"),CONCATENATE("R9C",Direccionamiento!#REF!),"")</f>
        <v>#REF!</v>
      </c>
      <c r="K14" s="10" t="e">
        <f>IF(AND(Direccionamiento!#REF!="Muy Alta",Direccionamiento!#REF!="Leve"),CONCATENATE("R9C",Direccionamiento!#REF!),"")</f>
        <v>#REF!</v>
      </c>
      <c r="L14" s="10" t="e">
        <f>IF(AND(Direccionamiento!#REF!="Muy Alta",Direccionamiento!#REF!="Leve"),CONCATENATE("R9C",Direccionamiento!#REF!),"")</f>
        <v>#REF!</v>
      </c>
      <c r="M14" s="10" t="e">
        <f>IF(AND(Direccionamiento!#REF!="Muy Alta",Direccionamiento!#REF!="Leve"),CONCATENATE("R9C",Direccionamiento!#REF!),"")</f>
        <v>#REF!</v>
      </c>
      <c r="N14" s="10" t="e">
        <f>IF(AND(Direccionamiento!#REF!="Muy Alta",Direccionamiento!#REF!="Leve"),CONCATENATE("R9C",Direccionamiento!#REF!),"")</f>
        <v>#REF!</v>
      </c>
      <c r="O14" s="11" t="e">
        <f>IF(AND(Direccionamiento!#REF!="Muy Alta",Direccionamiento!#REF!="Leve"),CONCATENATE("R9C",Direccionamiento!#REF!),"")</f>
        <v>#REF!</v>
      </c>
      <c r="P14" s="9" t="e">
        <f>IF(AND(Direccionamiento!#REF!="Muy Alta",Direccionamiento!#REF!="Menor"),CONCATENATE("R9C",Direccionamiento!#REF!),"")</f>
        <v>#REF!</v>
      </c>
      <c r="Q14" s="10" t="e">
        <f>IF(AND(Direccionamiento!#REF!="Muy Alta",Direccionamiento!#REF!="Menor"),CONCATENATE("R9C",Direccionamiento!#REF!),"")</f>
        <v>#REF!</v>
      </c>
      <c r="R14" s="10" t="e">
        <f>IF(AND(Direccionamiento!#REF!="Muy Alta",Direccionamiento!#REF!="Menor"),CONCATENATE("R9C",Direccionamiento!#REF!),"")</f>
        <v>#REF!</v>
      </c>
      <c r="S14" s="10" t="e">
        <f>IF(AND(Direccionamiento!#REF!="Muy Alta",Direccionamiento!#REF!="Menor"),CONCATENATE("R9C",Direccionamiento!#REF!),"")</f>
        <v>#REF!</v>
      </c>
      <c r="T14" s="10" t="e">
        <f>IF(AND(Direccionamiento!#REF!="Muy Alta",Direccionamiento!#REF!="Menor"),CONCATENATE("R9C",Direccionamiento!#REF!),"")</f>
        <v>#REF!</v>
      </c>
      <c r="U14" s="11" t="e">
        <f>IF(AND(Direccionamiento!#REF!="Muy Alta",Direccionamiento!#REF!="Menor"),CONCATENATE("R9C",Direccionamiento!#REF!),"")</f>
        <v>#REF!</v>
      </c>
      <c r="V14" s="9" t="e">
        <f>IF(AND(Direccionamiento!#REF!="Muy Alta",Direccionamiento!#REF!="Moderado"),CONCATENATE("R9C",Direccionamiento!#REF!),"")</f>
        <v>#REF!</v>
      </c>
      <c r="W14" s="10" t="e">
        <f>IF(AND(Direccionamiento!#REF!="Muy Alta",Direccionamiento!#REF!="Moderado"),CONCATENATE("R9C",Direccionamiento!#REF!),"")</f>
        <v>#REF!</v>
      </c>
      <c r="X14" s="10" t="e">
        <f>IF(AND(Direccionamiento!#REF!="Muy Alta",Direccionamiento!#REF!="Moderado"),CONCATENATE("R9C",Direccionamiento!#REF!),"")</f>
        <v>#REF!</v>
      </c>
      <c r="Y14" s="10" t="e">
        <f>IF(AND(Direccionamiento!#REF!="Muy Alta",Direccionamiento!#REF!="Moderado"),CONCATENATE("R9C",Direccionamiento!#REF!),"")</f>
        <v>#REF!</v>
      </c>
      <c r="Z14" s="10" t="e">
        <f>IF(AND(Direccionamiento!#REF!="Muy Alta",Direccionamiento!#REF!="Moderado"),CONCATENATE("R9C",Direccionamiento!#REF!),"")</f>
        <v>#REF!</v>
      </c>
      <c r="AA14" s="11" t="e">
        <f>IF(AND(Direccionamiento!#REF!="Muy Alta",Direccionamiento!#REF!="Moderado"),CONCATENATE("R9C",Direccionamiento!#REF!),"")</f>
        <v>#REF!</v>
      </c>
      <c r="AB14" s="9" t="e">
        <f>IF(AND(Direccionamiento!#REF!="Muy Alta",Direccionamiento!#REF!="Mayor"),CONCATENATE("R9C",Direccionamiento!#REF!),"")</f>
        <v>#REF!</v>
      </c>
      <c r="AC14" s="10" t="e">
        <f>IF(AND(Direccionamiento!#REF!="Muy Alta",Direccionamiento!#REF!="Mayor"),CONCATENATE("R9C",Direccionamiento!#REF!),"")</f>
        <v>#REF!</v>
      </c>
      <c r="AD14" s="10" t="e">
        <f>IF(AND(Direccionamiento!#REF!="Muy Alta",Direccionamiento!#REF!="Mayor"),CONCATENATE("R9C",Direccionamiento!#REF!),"")</f>
        <v>#REF!</v>
      </c>
      <c r="AE14" s="10" t="e">
        <f>IF(AND(Direccionamiento!#REF!="Muy Alta",Direccionamiento!#REF!="Mayor"),CONCATENATE("R9C",Direccionamiento!#REF!),"")</f>
        <v>#REF!</v>
      </c>
      <c r="AF14" s="10" t="e">
        <f>IF(AND(Direccionamiento!#REF!="Muy Alta",Direccionamiento!#REF!="Mayor"),CONCATENATE("R9C",Direccionamiento!#REF!),"")</f>
        <v>#REF!</v>
      </c>
      <c r="AG14" s="11" t="e">
        <f>IF(AND(Direccionamiento!#REF!="Muy Alta",Direccionamiento!#REF!="Mayor"),CONCATENATE("R9C",Direccionamiento!#REF!),"")</f>
        <v>#REF!</v>
      </c>
      <c r="AH14" s="12" t="e">
        <f>IF(AND(Direccionamiento!#REF!="Muy Alta",Direccionamiento!#REF!="Catastrófico"),CONCATENATE("R9C",Direccionamiento!#REF!),"")</f>
        <v>#REF!</v>
      </c>
      <c r="AI14" s="13" t="e">
        <f>IF(AND(Direccionamiento!#REF!="Muy Alta",Direccionamiento!#REF!="Catastrófico"),CONCATENATE("R9C",Direccionamiento!#REF!),"")</f>
        <v>#REF!</v>
      </c>
      <c r="AJ14" s="13" t="e">
        <f>IF(AND(Direccionamiento!#REF!="Muy Alta",Direccionamiento!#REF!="Catastrófico"),CONCATENATE("R9C",Direccionamiento!#REF!),"")</f>
        <v>#REF!</v>
      </c>
      <c r="AK14" s="13" t="e">
        <f>IF(AND(Direccionamiento!#REF!="Muy Alta",Direccionamiento!#REF!="Catastrófico"),CONCATENATE("R9C",Direccionamiento!#REF!),"")</f>
        <v>#REF!</v>
      </c>
      <c r="AL14" s="13" t="e">
        <f>IF(AND(Direccionamiento!#REF!="Muy Alta",Direccionamiento!#REF!="Catastrófico"),CONCATENATE("R9C",Direccionamiento!#REF!),"")</f>
        <v>#REF!</v>
      </c>
      <c r="AM14" s="14" t="e">
        <f>IF(AND(Direccionamiento!#REF!="Muy Alta",Direccionamiento!#REF!="Catastrófico"),CONCATENATE("R9C",Direccionamiento!#REF!),"")</f>
        <v>#REF!</v>
      </c>
      <c r="AN14" s="1"/>
      <c r="AO14" s="2158"/>
      <c r="AP14" s="2039"/>
      <c r="AQ14" s="2039"/>
      <c r="AR14" s="2039"/>
      <c r="AS14" s="2039"/>
      <c r="AT14" s="2159"/>
      <c r="AU14" s="1"/>
      <c r="AV14" s="1"/>
      <c r="AW14" s="1"/>
      <c r="AX14" s="1"/>
      <c r="AY14" s="1"/>
      <c r="AZ14" s="1"/>
      <c r="BA14" s="1"/>
      <c r="BB14" s="1"/>
      <c r="BC14" s="1"/>
      <c r="BD14" s="1"/>
      <c r="BE14" s="1"/>
      <c r="BF14" s="1"/>
      <c r="BG14" s="1"/>
      <c r="BH14" s="1"/>
      <c r="BI14" s="1"/>
    </row>
    <row r="15" spans="1:61" ht="15.75" customHeight="1" x14ac:dyDescent="0.25">
      <c r="A15" s="1"/>
      <c r="B15" s="2177"/>
      <c r="C15" s="2039"/>
      <c r="D15" s="2173"/>
      <c r="E15" s="2141"/>
      <c r="F15" s="2169"/>
      <c r="G15" s="2169"/>
      <c r="H15" s="2169"/>
      <c r="I15" s="2144"/>
      <c r="J15" s="15" t="e">
        <f>IF(AND(Direccionamiento!#REF!="Muy Alta",Direccionamiento!#REF!="Leve"),CONCATENATE("R10C",Direccionamiento!#REF!),"")</f>
        <v>#REF!</v>
      </c>
      <c r="K15" s="16" t="e">
        <f>IF(AND(Direccionamiento!#REF!="Muy Alta",Direccionamiento!#REF!="Leve"),CONCATENATE("R10C",Direccionamiento!#REF!),"")</f>
        <v>#REF!</v>
      </c>
      <c r="L15" s="16" t="e">
        <f>IF(AND(Direccionamiento!#REF!="Muy Alta",Direccionamiento!#REF!="Leve"),CONCATENATE("R10C",Direccionamiento!#REF!),"")</f>
        <v>#REF!</v>
      </c>
      <c r="M15" s="16" t="e">
        <f>IF(AND(Direccionamiento!#REF!="Muy Alta",Direccionamiento!#REF!="Leve"),CONCATENATE("R10C",Direccionamiento!#REF!),"")</f>
        <v>#REF!</v>
      </c>
      <c r="N15" s="16" t="e">
        <f>IF(AND(Direccionamiento!#REF!="Muy Alta",Direccionamiento!#REF!="Leve"),CONCATENATE("R10C",Direccionamiento!#REF!),"")</f>
        <v>#REF!</v>
      </c>
      <c r="O15" s="17" t="e">
        <f>IF(AND(Direccionamiento!#REF!="Muy Alta",Direccionamiento!#REF!="Leve"),CONCATENATE("R10C",Direccionamiento!#REF!),"")</f>
        <v>#REF!</v>
      </c>
      <c r="P15" s="9" t="e">
        <f>IF(AND(Direccionamiento!#REF!="Muy Alta",Direccionamiento!#REF!="Menor"),CONCATENATE("R10C",Direccionamiento!#REF!),"")</f>
        <v>#REF!</v>
      </c>
      <c r="Q15" s="10" t="e">
        <f>IF(AND(Direccionamiento!#REF!="Muy Alta",Direccionamiento!#REF!="Menor"),CONCATENATE("R10C",Direccionamiento!#REF!),"")</f>
        <v>#REF!</v>
      </c>
      <c r="R15" s="10" t="e">
        <f>IF(AND(Direccionamiento!#REF!="Muy Alta",Direccionamiento!#REF!="Menor"),CONCATENATE("R10C",Direccionamiento!#REF!),"")</f>
        <v>#REF!</v>
      </c>
      <c r="S15" s="10" t="e">
        <f>IF(AND(Direccionamiento!#REF!="Muy Alta",Direccionamiento!#REF!="Menor"),CONCATENATE("R10C",Direccionamiento!#REF!),"")</f>
        <v>#REF!</v>
      </c>
      <c r="T15" s="10" t="e">
        <f>IF(AND(Direccionamiento!#REF!="Muy Alta",Direccionamiento!#REF!="Menor"),CONCATENATE("R10C",Direccionamiento!#REF!),"")</f>
        <v>#REF!</v>
      </c>
      <c r="U15" s="11" t="e">
        <f>IF(AND(Direccionamiento!#REF!="Muy Alta",Direccionamiento!#REF!="Menor"),CONCATENATE("R10C",Direccionamiento!#REF!),"")</f>
        <v>#REF!</v>
      </c>
      <c r="V15" s="15" t="e">
        <f>IF(AND(Direccionamiento!#REF!="Muy Alta",Direccionamiento!#REF!="Moderado"),CONCATENATE("R10C",Direccionamiento!#REF!),"")</f>
        <v>#REF!</v>
      </c>
      <c r="W15" s="16" t="e">
        <f>IF(AND(Direccionamiento!#REF!="Muy Alta",Direccionamiento!#REF!="Moderado"),CONCATENATE("R10C",Direccionamiento!#REF!),"")</f>
        <v>#REF!</v>
      </c>
      <c r="X15" s="16" t="e">
        <f>IF(AND(Direccionamiento!#REF!="Muy Alta",Direccionamiento!#REF!="Moderado"),CONCATENATE("R10C",Direccionamiento!#REF!),"")</f>
        <v>#REF!</v>
      </c>
      <c r="Y15" s="16" t="e">
        <f>IF(AND(Direccionamiento!#REF!="Muy Alta",Direccionamiento!#REF!="Moderado"),CONCATENATE("R10C",Direccionamiento!#REF!),"")</f>
        <v>#REF!</v>
      </c>
      <c r="Z15" s="16" t="e">
        <f>IF(AND(Direccionamiento!#REF!="Muy Alta",Direccionamiento!#REF!="Moderado"),CONCATENATE("R10C",Direccionamiento!#REF!),"")</f>
        <v>#REF!</v>
      </c>
      <c r="AA15" s="17" t="e">
        <f>IF(AND(Direccionamiento!#REF!="Muy Alta",Direccionamiento!#REF!="Moderado"),CONCATENATE("R10C",Direccionamiento!#REF!),"")</f>
        <v>#REF!</v>
      </c>
      <c r="AB15" s="9" t="e">
        <f>IF(AND(Direccionamiento!#REF!="Muy Alta",Direccionamiento!#REF!="Mayor"),CONCATENATE("R10C",Direccionamiento!#REF!),"")</f>
        <v>#REF!</v>
      </c>
      <c r="AC15" s="10" t="e">
        <f>IF(AND(Direccionamiento!#REF!="Muy Alta",Direccionamiento!#REF!="Mayor"),CONCATENATE("R10C",Direccionamiento!#REF!),"")</f>
        <v>#REF!</v>
      </c>
      <c r="AD15" s="10" t="e">
        <f>IF(AND(Direccionamiento!#REF!="Muy Alta",Direccionamiento!#REF!="Mayor"),CONCATENATE("R10C",Direccionamiento!#REF!),"")</f>
        <v>#REF!</v>
      </c>
      <c r="AE15" s="10" t="e">
        <f>IF(AND(Direccionamiento!#REF!="Muy Alta",Direccionamiento!#REF!="Mayor"),CONCATENATE("R10C",Direccionamiento!#REF!),"")</f>
        <v>#REF!</v>
      </c>
      <c r="AF15" s="10" t="e">
        <f>IF(AND(Direccionamiento!#REF!="Muy Alta",Direccionamiento!#REF!="Mayor"),CONCATENATE("R10C",Direccionamiento!#REF!),"")</f>
        <v>#REF!</v>
      </c>
      <c r="AG15" s="11" t="e">
        <f>IF(AND(Direccionamiento!#REF!="Muy Alta",Direccionamiento!#REF!="Mayor"),CONCATENATE("R10C",Direccionamiento!#REF!),"")</f>
        <v>#REF!</v>
      </c>
      <c r="AH15" s="18" t="e">
        <f>IF(AND(Direccionamiento!#REF!="Muy Alta",Direccionamiento!#REF!="Catastrófico"),CONCATENATE("R10C",Direccionamiento!#REF!),"")</f>
        <v>#REF!</v>
      </c>
      <c r="AI15" s="19" t="e">
        <f>IF(AND(Direccionamiento!#REF!="Muy Alta",Direccionamiento!#REF!="Catastrófico"),CONCATENATE("R10C",Direccionamiento!#REF!),"")</f>
        <v>#REF!</v>
      </c>
      <c r="AJ15" s="19" t="e">
        <f>IF(AND(Direccionamiento!#REF!="Muy Alta",Direccionamiento!#REF!="Catastrófico"),CONCATENATE("R10C",Direccionamiento!#REF!),"")</f>
        <v>#REF!</v>
      </c>
      <c r="AK15" s="19" t="e">
        <f>IF(AND(Direccionamiento!#REF!="Muy Alta",Direccionamiento!#REF!="Catastrófico"),CONCATENATE("R10C",Direccionamiento!#REF!),"")</f>
        <v>#REF!</v>
      </c>
      <c r="AL15" s="19" t="e">
        <f>IF(AND(Direccionamiento!#REF!="Muy Alta",Direccionamiento!#REF!="Catastrófico"),CONCATENATE("R10C",Direccionamiento!#REF!),"")</f>
        <v>#REF!</v>
      </c>
      <c r="AM15" s="20" t="e">
        <f>IF(AND(Direccionamiento!#REF!="Muy Alta",Direccionamiento!#REF!="Catastrófico"),CONCATENATE("R10C",Direccionamiento!#REF!),"")</f>
        <v>#REF!</v>
      </c>
      <c r="AN15" s="1"/>
      <c r="AO15" s="2160"/>
      <c r="AP15" s="2161"/>
      <c r="AQ15" s="2161"/>
      <c r="AR15" s="2161"/>
      <c r="AS15" s="2161"/>
      <c r="AT15" s="2162"/>
      <c r="AU15" s="1"/>
      <c r="AV15" s="1"/>
      <c r="AW15" s="1"/>
      <c r="AX15" s="1"/>
      <c r="AY15" s="1"/>
      <c r="AZ15" s="1"/>
      <c r="BA15" s="1"/>
      <c r="BB15" s="1"/>
      <c r="BC15" s="1"/>
      <c r="BD15" s="1"/>
      <c r="BE15" s="1"/>
      <c r="BF15" s="1"/>
      <c r="BG15" s="1"/>
      <c r="BH15" s="1"/>
      <c r="BI15" s="1"/>
    </row>
    <row r="16" spans="1:61" ht="15" customHeight="1" x14ac:dyDescent="0.25">
      <c r="A16" s="1"/>
      <c r="B16" s="2177"/>
      <c r="C16" s="2039"/>
      <c r="D16" s="2173"/>
      <c r="E16" s="2185" t="s">
        <v>12</v>
      </c>
      <c r="F16" s="2167"/>
      <c r="G16" s="2167"/>
      <c r="H16" s="2167"/>
      <c r="I16" s="2167"/>
      <c r="J16" s="21" t="e">
        <f>IF(AND(Direccionamiento!#REF!="Alta",Direccionamiento!#REF!="Leve"),CONCATENATE("R1C",Direccionamiento!#REF!),"")</f>
        <v>#REF!</v>
      </c>
      <c r="K16" s="22" t="e">
        <f>IF(AND(Direccionamiento!#REF!="Alta",Direccionamiento!#REF!="Leve"),CONCATENATE("R1C",Direccionamiento!#REF!),"")</f>
        <v>#REF!</v>
      </c>
      <c r="L16" s="22" t="e">
        <f>IF(AND(Direccionamiento!#REF!="Alta",Direccionamiento!#REF!="Leve"),CONCATENATE("R1C",Direccionamiento!#REF!),"")</f>
        <v>#REF!</v>
      </c>
      <c r="M16" s="22" t="e">
        <f>IF(AND(Direccionamiento!#REF!="Alta",Direccionamiento!#REF!="Leve"),CONCATENATE("R1C",Direccionamiento!#REF!),"")</f>
        <v>#REF!</v>
      </c>
      <c r="N16" s="22" t="e">
        <f>IF(AND(Direccionamiento!#REF!="Alta",Direccionamiento!#REF!="Leve"),CONCATENATE("R1C",Direccionamiento!#REF!),"")</f>
        <v>#REF!</v>
      </c>
      <c r="O16" s="23" t="e">
        <f>IF(AND(Direccionamiento!#REF!="Alta",Direccionamiento!#REF!="Leve"),CONCATENATE("R1C",Direccionamiento!#REF!),"")</f>
        <v>#REF!</v>
      </c>
      <c r="P16" s="21" t="e">
        <f>IF(AND(Direccionamiento!#REF!="Alta",Direccionamiento!#REF!="Menor"),CONCATENATE("R1C",Direccionamiento!#REF!),"")</f>
        <v>#REF!</v>
      </c>
      <c r="Q16" s="22" t="e">
        <f>IF(AND(Direccionamiento!#REF!="Alta",Direccionamiento!#REF!="Menor"),CONCATENATE("R1C",Direccionamiento!#REF!),"")</f>
        <v>#REF!</v>
      </c>
      <c r="R16" s="22" t="e">
        <f>IF(AND(Direccionamiento!#REF!="Alta",Direccionamiento!#REF!="Menor"),CONCATENATE("R1C",Direccionamiento!#REF!),"")</f>
        <v>#REF!</v>
      </c>
      <c r="S16" s="22" t="e">
        <f>IF(AND(Direccionamiento!#REF!="Alta",Direccionamiento!#REF!="Menor"),CONCATENATE("R1C",Direccionamiento!#REF!),"")</f>
        <v>#REF!</v>
      </c>
      <c r="T16" s="22" t="e">
        <f>IF(AND(Direccionamiento!#REF!="Alta",Direccionamiento!#REF!="Menor"),CONCATENATE("R1C",Direccionamiento!#REF!),"")</f>
        <v>#REF!</v>
      </c>
      <c r="U16" s="23" t="e">
        <f>IF(AND(Direccionamiento!#REF!="Alta",Direccionamiento!#REF!="Menor"),CONCATENATE("R1C",Direccionamiento!#REF!),"")</f>
        <v>#REF!</v>
      </c>
      <c r="V16" s="3" t="e">
        <f>IF(AND(Direccionamiento!#REF!="Alta",Direccionamiento!#REF!="Moderado"),CONCATENATE("R1C",Direccionamiento!#REF!),"")</f>
        <v>#REF!</v>
      </c>
      <c r="W16" s="4" t="e">
        <f>IF(AND(Direccionamiento!#REF!="Alta",Direccionamiento!#REF!="Moderado"),CONCATENATE("R1C",Direccionamiento!#REF!),"")</f>
        <v>#REF!</v>
      </c>
      <c r="X16" s="4" t="e">
        <f>IF(AND(Direccionamiento!#REF!="Alta",Direccionamiento!#REF!="Moderado"),CONCATENATE("R1C",Direccionamiento!#REF!),"")</f>
        <v>#REF!</v>
      </c>
      <c r="Y16" s="4" t="e">
        <f>IF(AND(Direccionamiento!#REF!="Alta",Direccionamiento!#REF!="Moderado"),CONCATENATE("R1C",Direccionamiento!#REF!),"")</f>
        <v>#REF!</v>
      </c>
      <c r="Z16" s="4" t="e">
        <f>IF(AND(Direccionamiento!#REF!="Alta",Direccionamiento!#REF!="Moderado"),CONCATENATE("R1C",Direccionamiento!#REF!),"")</f>
        <v>#REF!</v>
      </c>
      <c r="AA16" s="5" t="e">
        <f>IF(AND(Direccionamiento!#REF!="Alta",Direccionamiento!#REF!="Moderado"),CONCATENATE("R1C",Direccionamiento!#REF!),"")</f>
        <v>#REF!</v>
      </c>
      <c r="AB16" s="3" t="e">
        <f>IF(AND(Direccionamiento!#REF!="Alta",Direccionamiento!#REF!="Mayor"),CONCATENATE("R1C",Direccionamiento!#REF!),"")</f>
        <v>#REF!</v>
      </c>
      <c r="AC16" s="4" t="e">
        <f>IF(AND(Direccionamiento!#REF!="Alta",Direccionamiento!#REF!="Mayor"),CONCATENATE("R1C",Direccionamiento!#REF!),"")</f>
        <v>#REF!</v>
      </c>
      <c r="AD16" s="4" t="e">
        <f>IF(AND(Direccionamiento!#REF!="Alta",Direccionamiento!#REF!="Mayor"),CONCATENATE("R1C",Direccionamiento!#REF!),"")</f>
        <v>#REF!</v>
      </c>
      <c r="AE16" s="4" t="e">
        <f>IF(AND(Direccionamiento!#REF!="Alta",Direccionamiento!#REF!="Mayor"),CONCATENATE("R1C",Direccionamiento!#REF!),"")</f>
        <v>#REF!</v>
      </c>
      <c r="AF16" s="4" t="e">
        <f>IF(AND(Direccionamiento!#REF!="Alta",Direccionamiento!#REF!="Mayor"),CONCATENATE("R1C",Direccionamiento!#REF!),"")</f>
        <v>#REF!</v>
      </c>
      <c r="AG16" s="5" t="e">
        <f>IF(AND(Direccionamiento!#REF!="Alta",Direccionamiento!#REF!="Mayor"),CONCATENATE("R1C",Direccionamiento!#REF!),"")</f>
        <v>#REF!</v>
      </c>
      <c r="AH16" s="6" t="e">
        <f>IF(AND(Direccionamiento!#REF!="Alta",Direccionamiento!#REF!="Catastrófico"),CONCATENATE("R1C",Direccionamiento!#REF!),"")</f>
        <v>#REF!</v>
      </c>
      <c r="AI16" s="7" t="e">
        <f>IF(AND(Direccionamiento!#REF!="Alta",Direccionamiento!#REF!="Catastrófico"),CONCATENATE("R1C",Direccionamiento!#REF!),"")</f>
        <v>#REF!</v>
      </c>
      <c r="AJ16" s="7" t="e">
        <f>IF(AND(Direccionamiento!#REF!="Alta",Direccionamiento!#REF!="Catastrófico"),CONCATENATE("R1C",Direccionamiento!#REF!),"")</f>
        <v>#REF!</v>
      </c>
      <c r="AK16" s="7" t="e">
        <f>IF(AND(Direccionamiento!#REF!="Alta",Direccionamiento!#REF!="Catastrófico"),CONCATENATE("R1C",Direccionamiento!#REF!),"")</f>
        <v>#REF!</v>
      </c>
      <c r="AL16" s="7" t="e">
        <f>IF(AND(Direccionamiento!#REF!="Alta",Direccionamiento!#REF!="Catastrófico"),CONCATENATE("R1C",Direccionamiento!#REF!),"")</f>
        <v>#REF!</v>
      </c>
      <c r="AM16" s="8" t="e">
        <f>IF(AND(Direccionamiento!#REF!="Alta",Direccionamiento!#REF!="Catastrófico"),CONCATENATE("R1C",Direccionamiento!#REF!),"")</f>
        <v>#REF!</v>
      </c>
      <c r="AN16" s="1"/>
      <c r="AO16" s="2181" t="s">
        <v>13</v>
      </c>
      <c r="AP16" s="2156"/>
      <c r="AQ16" s="2156"/>
      <c r="AR16" s="2156"/>
      <c r="AS16" s="2156"/>
      <c r="AT16" s="2157"/>
      <c r="AU16" s="1"/>
      <c r="AV16" s="1"/>
      <c r="AW16" s="1"/>
      <c r="AX16" s="1"/>
      <c r="AY16" s="1"/>
      <c r="AZ16" s="1"/>
      <c r="BA16" s="1"/>
      <c r="BB16" s="1"/>
      <c r="BC16" s="1"/>
      <c r="BD16" s="1"/>
      <c r="BE16" s="1"/>
      <c r="BF16" s="1"/>
      <c r="BG16" s="1"/>
      <c r="BH16" s="1"/>
      <c r="BI16" s="1"/>
    </row>
    <row r="17" spans="1:61" ht="15" customHeight="1" x14ac:dyDescent="0.25">
      <c r="A17" s="1"/>
      <c r="B17" s="2177"/>
      <c r="C17" s="2039"/>
      <c r="D17" s="2173"/>
      <c r="E17" s="2168"/>
      <c r="F17" s="2039"/>
      <c r="G17" s="2039"/>
      <c r="H17" s="2039"/>
      <c r="I17" s="2039"/>
      <c r="J17" s="24" t="e">
        <f>IF(AND(Direccionamiento!#REF!="Alta",Direccionamiento!#REF!="Leve"),CONCATENATE("R2C",Direccionamiento!#REF!),"")</f>
        <v>#REF!</v>
      </c>
      <c r="K17" s="25" t="e">
        <f>IF(AND(Direccionamiento!#REF!="Alta",Direccionamiento!#REF!="Leve"),CONCATENATE("R2C",Direccionamiento!#REF!),"")</f>
        <v>#REF!</v>
      </c>
      <c r="L17" s="25" t="e">
        <f>IF(AND(Direccionamiento!#REF!="Alta",Direccionamiento!#REF!="Leve"),CONCATENATE("R2C",Direccionamiento!#REF!),"")</f>
        <v>#REF!</v>
      </c>
      <c r="M17" s="25" t="e">
        <f>IF(AND(Direccionamiento!#REF!="Alta",Direccionamiento!#REF!="Leve"),CONCATENATE("R2C",Direccionamiento!#REF!),"")</f>
        <v>#REF!</v>
      </c>
      <c r="N17" s="25" t="e">
        <f>IF(AND(Direccionamiento!#REF!="Alta",Direccionamiento!#REF!="Leve"),CONCATENATE("R2C",Direccionamiento!#REF!),"")</f>
        <v>#REF!</v>
      </c>
      <c r="O17" s="26" t="e">
        <f>IF(AND(Direccionamiento!#REF!="Alta",Direccionamiento!#REF!="Leve"),CONCATENATE("R2C",Direccionamiento!#REF!),"")</f>
        <v>#REF!</v>
      </c>
      <c r="P17" s="24" t="e">
        <f>IF(AND(Direccionamiento!#REF!="Alta",Direccionamiento!#REF!="Menor"),CONCATENATE("R2C",Direccionamiento!#REF!),"")</f>
        <v>#REF!</v>
      </c>
      <c r="Q17" s="25" t="e">
        <f>IF(AND(Direccionamiento!#REF!="Alta",Direccionamiento!#REF!="Menor"),CONCATENATE("R2C",Direccionamiento!#REF!),"")</f>
        <v>#REF!</v>
      </c>
      <c r="R17" s="25" t="e">
        <f>IF(AND(Direccionamiento!#REF!="Alta",Direccionamiento!#REF!="Menor"),CONCATENATE("R2C",Direccionamiento!#REF!),"")</f>
        <v>#REF!</v>
      </c>
      <c r="S17" s="25" t="e">
        <f>IF(AND(Direccionamiento!#REF!="Alta",Direccionamiento!#REF!="Menor"),CONCATENATE("R2C",Direccionamiento!#REF!),"")</f>
        <v>#REF!</v>
      </c>
      <c r="T17" s="25" t="e">
        <f>IF(AND(Direccionamiento!#REF!="Alta",Direccionamiento!#REF!="Menor"),CONCATENATE("R2C",Direccionamiento!#REF!),"")</f>
        <v>#REF!</v>
      </c>
      <c r="U17" s="26" t="e">
        <f>IF(AND(Direccionamiento!#REF!="Alta",Direccionamiento!#REF!="Menor"),CONCATENATE("R2C",Direccionamiento!#REF!),"")</f>
        <v>#REF!</v>
      </c>
      <c r="V17" s="9" t="e">
        <f>IF(AND(Direccionamiento!#REF!="Alta",Direccionamiento!#REF!="Moderado"),CONCATENATE("R2C",Direccionamiento!#REF!),"")</f>
        <v>#REF!</v>
      </c>
      <c r="W17" s="10" t="e">
        <f>IF(AND(Direccionamiento!#REF!="Alta",Direccionamiento!#REF!="Moderado"),CONCATENATE("R2C",Direccionamiento!#REF!),"")</f>
        <v>#REF!</v>
      </c>
      <c r="X17" s="10" t="e">
        <f>IF(AND(Direccionamiento!#REF!="Alta",Direccionamiento!#REF!="Moderado"),CONCATENATE("R2C",Direccionamiento!#REF!),"")</f>
        <v>#REF!</v>
      </c>
      <c r="Y17" s="10" t="e">
        <f>IF(AND(Direccionamiento!#REF!="Alta",Direccionamiento!#REF!="Moderado"),CONCATENATE("R2C",Direccionamiento!#REF!),"")</f>
        <v>#REF!</v>
      </c>
      <c r="Z17" s="10" t="e">
        <f>IF(AND(Direccionamiento!#REF!="Alta",Direccionamiento!#REF!="Moderado"),CONCATENATE("R2C",Direccionamiento!#REF!),"")</f>
        <v>#REF!</v>
      </c>
      <c r="AA17" s="11" t="e">
        <f>IF(AND(Direccionamiento!#REF!="Alta",Direccionamiento!#REF!="Moderado"),CONCATENATE("R2C",Direccionamiento!#REF!),"")</f>
        <v>#REF!</v>
      </c>
      <c r="AB17" s="9" t="e">
        <f>IF(AND(Direccionamiento!#REF!="Alta",Direccionamiento!#REF!="Mayor"),CONCATENATE("R2C",Direccionamiento!#REF!),"")</f>
        <v>#REF!</v>
      </c>
      <c r="AC17" s="10" t="e">
        <f>IF(AND(Direccionamiento!#REF!="Alta",Direccionamiento!#REF!="Mayor"),CONCATENATE("R2C",Direccionamiento!#REF!),"")</f>
        <v>#REF!</v>
      </c>
      <c r="AD17" s="10" t="e">
        <f>IF(AND(Direccionamiento!#REF!="Alta",Direccionamiento!#REF!="Mayor"),CONCATENATE("R2C",Direccionamiento!#REF!),"")</f>
        <v>#REF!</v>
      </c>
      <c r="AE17" s="10" t="e">
        <f>IF(AND(Direccionamiento!#REF!="Alta",Direccionamiento!#REF!="Mayor"),CONCATENATE("R2C",Direccionamiento!#REF!),"")</f>
        <v>#REF!</v>
      </c>
      <c r="AF17" s="10" t="e">
        <f>IF(AND(Direccionamiento!#REF!="Alta",Direccionamiento!#REF!="Mayor"),CONCATENATE("R2C",Direccionamiento!#REF!),"")</f>
        <v>#REF!</v>
      </c>
      <c r="AG17" s="11" t="e">
        <f>IF(AND(Direccionamiento!#REF!="Alta",Direccionamiento!#REF!="Mayor"),CONCATENATE("R2C",Direccionamiento!#REF!),"")</f>
        <v>#REF!</v>
      </c>
      <c r="AH17" s="12" t="e">
        <f>IF(AND(Direccionamiento!#REF!="Alta",Direccionamiento!#REF!="Catastrófico"),CONCATENATE("R2C",Direccionamiento!#REF!),"")</f>
        <v>#REF!</v>
      </c>
      <c r="AI17" s="13" t="e">
        <f>IF(AND(Direccionamiento!#REF!="Alta",Direccionamiento!#REF!="Catastrófico"),CONCATENATE("R2C",Direccionamiento!#REF!),"")</f>
        <v>#REF!</v>
      </c>
      <c r="AJ17" s="13" t="e">
        <f>IF(AND(Direccionamiento!#REF!="Alta",Direccionamiento!#REF!="Catastrófico"),CONCATENATE("R2C",Direccionamiento!#REF!),"")</f>
        <v>#REF!</v>
      </c>
      <c r="AK17" s="13" t="e">
        <f>IF(AND(Direccionamiento!#REF!="Alta",Direccionamiento!#REF!="Catastrófico"),CONCATENATE("R2C",Direccionamiento!#REF!),"")</f>
        <v>#REF!</v>
      </c>
      <c r="AL17" s="13" t="e">
        <f>IF(AND(Direccionamiento!#REF!="Alta",Direccionamiento!#REF!="Catastrófico"),CONCATENATE("R2C",Direccionamiento!#REF!),"")</f>
        <v>#REF!</v>
      </c>
      <c r="AM17" s="14" t="e">
        <f>IF(AND(Direccionamiento!#REF!="Alta",Direccionamiento!#REF!="Catastrófico"),CONCATENATE("R2C",Direccionamiento!#REF!),"")</f>
        <v>#REF!</v>
      </c>
      <c r="AN17" s="1"/>
      <c r="AO17" s="2158"/>
      <c r="AP17" s="2039"/>
      <c r="AQ17" s="2039"/>
      <c r="AR17" s="2039"/>
      <c r="AS17" s="2039"/>
      <c r="AT17" s="2159"/>
      <c r="AU17" s="1"/>
      <c r="AV17" s="1"/>
      <c r="AW17" s="1"/>
      <c r="AX17" s="1"/>
      <c r="AY17" s="1"/>
      <c r="AZ17" s="1"/>
      <c r="BA17" s="1"/>
      <c r="BB17" s="1"/>
      <c r="BC17" s="1"/>
      <c r="BD17" s="1"/>
      <c r="BE17" s="1"/>
      <c r="BF17" s="1"/>
      <c r="BG17" s="1"/>
      <c r="BH17" s="1"/>
      <c r="BI17" s="1"/>
    </row>
    <row r="18" spans="1:61" ht="15" customHeight="1" x14ac:dyDescent="0.25">
      <c r="A18" s="1"/>
      <c r="B18" s="2177"/>
      <c r="C18" s="2039"/>
      <c r="D18" s="2173"/>
      <c r="E18" s="2168"/>
      <c r="F18" s="2039"/>
      <c r="G18" s="2039"/>
      <c r="H18" s="2039"/>
      <c r="I18" s="2039"/>
      <c r="J18" s="24" t="e">
        <f>IF(AND(Direccionamiento!#REF!="Alta",Direccionamiento!#REF!="Leve"),CONCATENATE("R3C",Direccionamiento!#REF!),"")</f>
        <v>#REF!</v>
      </c>
      <c r="K18" s="25" t="e">
        <f>IF(AND(Direccionamiento!#REF!="Alta",Direccionamiento!#REF!="Leve"),CONCATENATE("R3C",Direccionamiento!#REF!),"")</f>
        <v>#REF!</v>
      </c>
      <c r="L18" s="25" t="e">
        <f>IF(AND(Direccionamiento!#REF!="Alta",Direccionamiento!#REF!="Leve"),CONCATENATE("R3C",Direccionamiento!#REF!),"")</f>
        <v>#REF!</v>
      </c>
      <c r="M18" s="25" t="e">
        <f>IF(AND(Direccionamiento!#REF!="Alta",Direccionamiento!#REF!="Leve"),CONCATENATE("R3C",Direccionamiento!#REF!),"")</f>
        <v>#REF!</v>
      </c>
      <c r="N18" s="25" t="e">
        <f>IF(AND(Direccionamiento!#REF!="Alta",Direccionamiento!#REF!="Leve"),CONCATENATE("R3C",Direccionamiento!#REF!),"")</f>
        <v>#REF!</v>
      </c>
      <c r="O18" s="26" t="e">
        <f>IF(AND(Direccionamiento!#REF!="Alta",Direccionamiento!#REF!="Leve"),CONCATENATE("R3C",Direccionamiento!#REF!),"")</f>
        <v>#REF!</v>
      </c>
      <c r="P18" s="24" t="e">
        <f>IF(AND(Direccionamiento!#REF!="Alta",Direccionamiento!#REF!="Menor"),CONCATENATE("R3C",Direccionamiento!#REF!),"")</f>
        <v>#REF!</v>
      </c>
      <c r="Q18" s="25" t="e">
        <f>IF(AND(Direccionamiento!#REF!="Alta",Direccionamiento!#REF!="Menor"),CONCATENATE("R3C",Direccionamiento!#REF!),"")</f>
        <v>#REF!</v>
      </c>
      <c r="R18" s="25" t="e">
        <f>IF(AND(Direccionamiento!#REF!="Alta",Direccionamiento!#REF!="Menor"),CONCATENATE("R3C",Direccionamiento!#REF!),"")</f>
        <v>#REF!</v>
      </c>
      <c r="S18" s="25" t="e">
        <f>IF(AND(Direccionamiento!#REF!="Alta",Direccionamiento!#REF!="Menor"),CONCATENATE("R3C",Direccionamiento!#REF!),"")</f>
        <v>#REF!</v>
      </c>
      <c r="T18" s="25" t="e">
        <f>IF(AND(Direccionamiento!#REF!="Alta",Direccionamiento!#REF!="Menor"),CONCATENATE("R3C",Direccionamiento!#REF!),"")</f>
        <v>#REF!</v>
      </c>
      <c r="U18" s="26" t="e">
        <f>IF(AND(Direccionamiento!#REF!="Alta",Direccionamiento!#REF!="Menor"),CONCATENATE("R3C",Direccionamiento!#REF!),"")</f>
        <v>#REF!</v>
      </c>
      <c r="V18" s="9" t="e">
        <f>IF(AND(Direccionamiento!#REF!="Alta",Direccionamiento!#REF!="Moderado"),CONCATENATE("R3C",Direccionamiento!#REF!),"")</f>
        <v>#REF!</v>
      </c>
      <c r="W18" s="10" t="e">
        <f>IF(AND(Direccionamiento!#REF!="Alta",Direccionamiento!#REF!="Moderado"),CONCATENATE("R3C",Direccionamiento!#REF!),"")</f>
        <v>#REF!</v>
      </c>
      <c r="X18" s="10" t="e">
        <f>IF(AND(Direccionamiento!#REF!="Alta",Direccionamiento!#REF!="Moderado"),CONCATENATE("R3C",Direccionamiento!#REF!),"")</f>
        <v>#REF!</v>
      </c>
      <c r="Y18" s="10" t="e">
        <f>IF(AND(Direccionamiento!#REF!="Alta",Direccionamiento!#REF!="Moderado"),CONCATENATE("R3C",Direccionamiento!#REF!),"")</f>
        <v>#REF!</v>
      </c>
      <c r="Z18" s="10" t="e">
        <f>IF(AND(Direccionamiento!#REF!="Alta",Direccionamiento!#REF!="Moderado"),CONCATENATE("R3C",Direccionamiento!#REF!),"")</f>
        <v>#REF!</v>
      </c>
      <c r="AA18" s="11" t="e">
        <f>IF(AND(Direccionamiento!#REF!="Alta",Direccionamiento!#REF!="Moderado"),CONCATENATE("R3C",Direccionamiento!#REF!),"")</f>
        <v>#REF!</v>
      </c>
      <c r="AB18" s="9" t="e">
        <f>IF(AND(Direccionamiento!#REF!="Alta",Direccionamiento!#REF!="Mayor"),CONCATENATE("R3C",Direccionamiento!#REF!),"")</f>
        <v>#REF!</v>
      </c>
      <c r="AC18" s="10" t="e">
        <f>IF(AND(Direccionamiento!#REF!="Alta",Direccionamiento!#REF!="Mayor"),CONCATENATE("R3C",Direccionamiento!#REF!),"")</f>
        <v>#REF!</v>
      </c>
      <c r="AD18" s="10" t="e">
        <f>IF(AND(Direccionamiento!#REF!="Alta",Direccionamiento!#REF!="Mayor"),CONCATENATE("R3C",Direccionamiento!#REF!),"")</f>
        <v>#REF!</v>
      </c>
      <c r="AE18" s="10" t="e">
        <f>IF(AND(Direccionamiento!#REF!="Alta",Direccionamiento!#REF!="Mayor"),CONCATENATE("R3C",Direccionamiento!#REF!),"")</f>
        <v>#REF!</v>
      </c>
      <c r="AF18" s="10" t="e">
        <f>IF(AND(Direccionamiento!#REF!="Alta",Direccionamiento!#REF!="Mayor"),CONCATENATE("R3C",Direccionamiento!#REF!),"")</f>
        <v>#REF!</v>
      </c>
      <c r="AG18" s="11" t="e">
        <f>IF(AND(Direccionamiento!#REF!="Alta",Direccionamiento!#REF!="Mayor"),CONCATENATE("R3C",Direccionamiento!#REF!),"")</f>
        <v>#REF!</v>
      </c>
      <c r="AH18" s="12" t="e">
        <f>IF(AND(Direccionamiento!#REF!="Alta",Direccionamiento!#REF!="Catastrófico"),CONCATENATE("R3C",Direccionamiento!#REF!),"")</f>
        <v>#REF!</v>
      </c>
      <c r="AI18" s="13" t="e">
        <f>IF(AND(Direccionamiento!#REF!="Alta",Direccionamiento!#REF!="Catastrófico"),CONCATENATE("R3C",Direccionamiento!#REF!),"")</f>
        <v>#REF!</v>
      </c>
      <c r="AJ18" s="13" t="e">
        <f>IF(AND(Direccionamiento!#REF!="Alta",Direccionamiento!#REF!="Catastrófico"),CONCATENATE("R3C",Direccionamiento!#REF!),"")</f>
        <v>#REF!</v>
      </c>
      <c r="AK18" s="13" t="e">
        <f>IF(AND(Direccionamiento!#REF!="Alta",Direccionamiento!#REF!="Catastrófico"),CONCATENATE("R3C",Direccionamiento!#REF!),"")</f>
        <v>#REF!</v>
      </c>
      <c r="AL18" s="13" t="e">
        <f>IF(AND(Direccionamiento!#REF!="Alta",Direccionamiento!#REF!="Catastrófico"),CONCATENATE("R3C",Direccionamiento!#REF!),"")</f>
        <v>#REF!</v>
      </c>
      <c r="AM18" s="14" t="e">
        <f>IF(AND(Direccionamiento!#REF!="Alta",Direccionamiento!#REF!="Catastrófico"),CONCATENATE("R3C",Direccionamiento!#REF!),"")</f>
        <v>#REF!</v>
      </c>
      <c r="AN18" s="1"/>
      <c r="AO18" s="2158"/>
      <c r="AP18" s="2039"/>
      <c r="AQ18" s="2039"/>
      <c r="AR18" s="2039"/>
      <c r="AS18" s="2039"/>
      <c r="AT18" s="2159"/>
      <c r="AU18" s="1"/>
      <c r="AV18" s="1"/>
      <c r="AW18" s="1"/>
      <c r="AX18" s="1"/>
      <c r="AY18" s="1"/>
      <c r="AZ18" s="1"/>
      <c r="BA18" s="1"/>
      <c r="BB18" s="1"/>
      <c r="BC18" s="1"/>
      <c r="BD18" s="1"/>
      <c r="BE18" s="1"/>
      <c r="BF18" s="1"/>
      <c r="BG18" s="1"/>
      <c r="BH18" s="1"/>
      <c r="BI18" s="1"/>
    </row>
    <row r="19" spans="1:61" ht="15" customHeight="1" x14ac:dyDescent="0.25">
      <c r="A19" s="1"/>
      <c r="B19" s="2177"/>
      <c r="C19" s="2039"/>
      <c r="D19" s="2173"/>
      <c r="E19" s="2168"/>
      <c r="F19" s="2039"/>
      <c r="G19" s="2039"/>
      <c r="H19" s="2039"/>
      <c r="I19" s="2039"/>
      <c r="J19" s="24" t="e">
        <f>IF(AND(Direccionamiento!#REF!="Alta",Direccionamiento!#REF!="Leve"),CONCATENATE("R4C",Direccionamiento!#REF!),"")</f>
        <v>#REF!</v>
      </c>
      <c r="K19" s="25" t="e">
        <f>IF(AND(Direccionamiento!#REF!="Alta",Direccionamiento!#REF!="Leve"),CONCATENATE("R4C",Direccionamiento!#REF!),"")</f>
        <v>#REF!</v>
      </c>
      <c r="L19" s="25" t="e">
        <f>IF(AND(Direccionamiento!#REF!="Alta",Direccionamiento!#REF!="Leve"),CONCATENATE("R4C",Direccionamiento!#REF!),"")</f>
        <v>#REF!</v>
      </c>
      <c r="M19" s="25" t="e">
        <f>IF(AND(Direccionamiento!#REF!="Alta",Direccionamiento!#REF!="Leve"),CONCATENATE("R4C",Direccionamiento!#REF!),"")</f>
        <v>#REF!</v>
      </c>
      <c r="N19" s="25" t="e">
        <f>IF(AND(Direccionamiento!#REF!="Alta",Direccionamiento!#REF!="Leve"),CONCATENATE("R4C",Direccionamiento!#REF!),"")</f>
        <v>#REF!</v>
      </c>
      <c r="O19" s="26" t="e">
        <f>IF(AND(Direccionamiento!#REF!="Alta",Direccionamiento!#REF!="Leve"),CONCATENATE("R4C",Direccionamiento!#REF!),"")</f>
        <v>#REF!</v>
      </c>
      <c r="P19" s="24" t="e">
        <f>IF(AND(Direccionamiento!#REF!="Alta",Direccionamiento!#REF!="Menor"),CONCATENATE("R4C",Direccionamiento!#REF!),"")</f>
        <v>#REF!</v>
      </c>
      <c r="Q19" s="25" t="e">
        <f>IF(AND(Direccionamiento!#REF!="Alta",Direccionamiento!#REF!="Menor"),CONCATENATE("R4C",Direccionamiento!#REF!),"")</f>
        <v>#REF!</v>
      </c>
      <c r="R19" s="25" t="e">
        <f>IF(AND(Direccionamiento!#REF!="Alta",Direccionamiento!#REF!="Menor"),CONCATENATE("R4C",Direccionamiento!#REF!),"")</f>
        <v>#REF!</v>
      </c>
      <c r="S19" s="25" t="e">
        <f>IF(AND(Direccionamiento!#REF!="Alta",Direccionamiento!#REF!="Menor"),CONCATENATE("R4C",Direccionamiento!#REF!),"")</f>
        <v>#REF!</v>
      </c>
      <c r="T19" s="25" t="e">
        <f>IF(AND(Direccionamiento!#REF!="Alta",Direccionamiento!#REF!="Menor"),CONCATENATE("R4C",Direccionamiento!#REF!),"")</f>
        <v>#REF!</v>
      </c>
      <c r="U19" s="26" t="e">
        <f>IF(AND(Direccionamiento!#REF!="Alta",Direccionamiento!#REF!="Menor"),CONCATENATE("R4C",Direccionamiento!#REF!),"")</f>
        <v>#REF!</v>
      </c>
      <c r="V19" s="9" t="e">
        <f>IF(AND(Direccionamiento!#REF!="Alta",Direccionamiento!#REF!="Moderado"),CONCATENATE("R4C",Direccionamiento!#REF!),"")</f>
        <v>#REF!</v>
      </c>
      <c r="W19" s="10" t="e">
        <f>IF(AND(Direccionamiento!#REF!="Alta",Direccionamiento!#REF!="Moderado"),CONCATENATE("R4C",Direccionamiento!#REF!),"")</f>
        <v>#REF!</v>
      </c>
      <c r="X19" s="10" t="e">
        <f>IF(AND(Direccionamiento!#REF!="Alta",Direccionamiento!#REF!="Moderado"),CONCATENATE("R4C",Direccionamiento!#REF!),"")</f>
        <v>#REF!</v>
      </c>
      <c r="Y19" s="10" t="e">
        <f>IF(AND(Direccionamiento!#REF!="Alta",Direccionamiento!#REF!="Moderado"),CONCATENATE("R4C",Direccionamiento!#REF!),"")</f>
        <v>#REF!</v>
      </c>
      <c r="Z19" s="10" t="e">
        <f>IF(AND(Direccionamiento!#REF!="Alta",Direccionamiento!#REF!="Moderado"),CONCATENATE("R4C",Direccionamiento!#REF!),"")</f>
        <v>#REF!</v>
      </c>
      <c r="AA19" s="11" t="e">
        <f>IF(AND(Direccionamiento!#REF!="Alta",Direccionamiento!#REF!="Moderado"),CONCATENATE("R4C",Direccionamiento!#REF!),"")</f>
        <v>#REF!</v>
      </c>
      <c r="AB19" s="9" t="e">
        <f>IF(AND(Direccionamiento!#REF!="Alta",Direccionamiento!#REF!="Mayor"),CONCATENATE("R4C",Direccionamiento!#REF!),"")</f>
        <v>#REF!</v>
      </c>
      <c r="AC19" s="10" t="e">
        <f>IF(AND(Direccionamiento!#REF!="Alta",Direccionamiento!#REF!="Mayor"),CONCATENATE("R4C",Direccionamiento!#REF!),"")</f>
        <v>#REF!</v>
      </c>
      <c r="AD19" s="10" t="e">
        <f>IF(AND(Direccionamiento!#REF!="Alta",Direccionamiento!#REF!="Mayor"),CONCATENATE("R4C",Direccionamiento!#REF!),"")</f>
        <v>#REF!</v>
      </c>
      <c r="AE19" s="10" t="e">
        <f>IF(AND(Direccionamiento!#REF!="Alta",Direccionamiento!#REF!="Mayor"),CONCATENATE("R4C",Direccionamiento!#REF!),"")</f>
        <v>#REF!</v>
      </c>
      <c r="AF19" s="10" t="e">
        <f>IF(AND(Direccionamiento!#REF!="Alta",Direccionamiento!#REF!="Mayor"),CONCATENATE("R4C",Direccionamiento!#REF!),"")</f>
        <v>#REF!</v>
      </c>
      <c r="AG19" s="11" t="e">
        <f>IF(AND(Direccionamiento!#REF!="Alta",Direccionamiento!#REF!="Mayor"),CONCATENATE("R4C",Direccionamiento!#REF!),"")</f>
        <v>#REF!</v>
      </c>
      <c r="AH19" s="12" t="e">
        <f>IF(AND(Direccionamiento!#REF!="Alta",Direccionamiento!#REF!="Catastrófico"),CONCATENATE("R4C",Direccionamiento!#REF!),"")</f>
        <v>#REF!</v>
      </c>
      <c r="AI19" s="13" t="e">
        <f>IF(AND(Direccionamiento!#REF!="Alta",Direccionamiento!#REF!="Catastrófico"),CONCATENATE("R4C",Direccionamiento!#REF!),"")</f>
        <v>#REF!</v>
      </c>
      <c r="AJ19" s="13" t="e">
        <f>IF(AND(Direccionamiento!#REF!="Alta",Direccionamiento!#REF!="Catastrófico"),CONCATENATE("R4C",Direccionamiento!#REF!),"")</f>
        <v>#REF!</v>
      </c>
      <c r="AK19" s="13" t="e">
        <f>IF(AND(Direccionamiento!#REF!="Alta",Direccionamiento!#REF!="Catastrófico"),CONCATENATE("R4C",Direccionamiento!#REF!),"")</f>
        <v>#REF!</v>
      </c>
      <c r="AL19" s="13" t="e">
        <f>IF(AND(Direccionamiento!#REF!="Alta",Direccionamiento!#REF!="Catastrófico"),CONCATENATE("R4C",Direccionamiento!#REF!),"")</f>
        <v>#REF!</v>
      </c>
      <c r="AM19" s="14" t="e">
        <f>IF(AND(Direccionamiento!#REF!="Alta",Direccionamiento!#REF!="Catastrófico"),CONCATENATE("R4C",Direccionamiento!#REF!),"")</f>
        <v>#REF!</v>
      </c>
      <c r="AN19" s="1"/>
      <c r="AO19" s="2158"/>
      <c r="AP19" s="2039"/>
      <c r="AQ19" s="2039"/>
      <c r="AR19" s="2039"/>
      <c r="AS19" s="2039"/>
      <c r="AT19" s="2159"/>
      <c r="AU19" s="1"/>
      <c r="AV19" s="1"/>
      <c r="AW19" s="1"/>
      <c r="AX19" s="1"/>
      <c r="AY19" s="1"/>
      <c r="AZ19" s="1"/>
      <c r="BA19" s="1"/>
      <c r="BB19" s="1"/>
      <c r="BC19" s="1"/>
      <c r="BD19" s="1"/>
      <c r="BE19" s="1"/>
      <c r="BF19" s="1"/>
      <c r="BG19" s="1"/>
      <c r="BH19" s="1"/>
      <c r="BI19" s="1"/>
    </row>
    <row r="20" spans="1:61" ht="15" customHeight="1" x14ac:dyDescent="0.25">
      <c r="A20" s="1"/>
      <c r="B20" s="2177"/>
      <c r="C20" s="2039"/>
      <c r="D20" s="2173"/>
      <c r="E20" s="2168"/>
      <c r="F20" s="2039"/>
      <c r="G20" s="2039"/>
      <c r="H20" s="2039"/>
      <c r="I20" s="2039"/>
      <c r="J20" s="24" t="e">
        <f>IF(AND(Direccionamiento!#REF!="Alta",Direccionamiento!#REF!="Leve"),CONCATENATE("R5C",Direccionamiento!#REF!),"")</f>
        <v>#REF!</v>
      </c>
      <c r="K20" s="25" t="e">
        <f>IF(AND(Direccionamiento!#REF!="Alta",Direccionamiento!#REF!="Leve"),CONCATENATE("R5C",Direccionamiento!#REF!),"")</f>
        <v>#REF!</v>
      </c>
      <c r="L20" s="25" t="e">
        <f>IF(AND(Direccionamiento!#REF!="Alta",Direccionamiento!#REF!="Leve"),CONCATENATE("R5C",Direccionamiento!#REF!),"")</f>
        <v>#REF!</v>
      </c>
      <c r="M20" s="25" t="e">
        <f>IF(AND(Direccionamiento!#REF!="Alta",Direccionamiento!#REF!="Leve"),CONCATENATE("R5C",Direccionamiento!#REF!),"")</f>
        <v>#REF!</v>
      </c>
      <c r="N20" s="25" t="e">
        <f>IF(AND(Direccionamiento!#REF!="Alta",Direccionamiento!#REF!="Leve"),CONCATENATE("R5C",Direccionamiento!#REF!),"")</f>
        <v>#REF!</v>
      </c>
      <c r="O20" s="26" t="e">
        <f>IF(AND(Direccionamiento!#REF!="Alta",Direccionamiento!#REF!="Leve"),CONCATENATE("R5C",Direccionamiento!#REF!),"")</f>
        <v>#REF!</v>
      </c>
      <c r="P20" s="24" t="e">
        <f>IF(AND(Direccionamiento!#REF!="Alta",Direccionamiento!#REF!="Menor"),CONCATENATE("R5C",Direccionamiento!#REF!),"")</f>
        <v>#REF!</v>
      </c>
      <c r="Q20" s="25" t="e">
        <f>IF(AND(Direccionamiento!#REF!="Alta",Direccionamiento!#REF!="Menor"),CONCATENATE("R5C",Direccionamiento!#REF!),"")</f>
        <v>#REF!</v>
      </c>
      <c r="R20" s="25" t="e">
        <f>IF(AND(Direccionamiento!#REF!="Alta",Direccionamiento!#REF!="Menor"),CONCATENATE("R5C",Direccionamiento!#REF!),"")</f>
        <v>#REF!</v>
      </c>
      <c r="S20" s="25" t="e">
        <f>IF(AND(Direccionamiento!#REF!="Alta",Direccionamiento!#REF!="Menor"),CONCATENATE("R5C",Direccionamiento!#REF!),"")</f>
        <v>#REF!</v>
      </c>
      <c r="T20" s="25" t="e">
        <f>IF(AND(Direccionamiento!#REF!="Alta",Direccionamiento!#REF!="Menor"),CONCATENATE("R5C",Direccionamiento!#REF!),"")</f>
        <v>#REF!</v>
      </c>
      <c r="U20" s="26" t="e">
        <f>IF(AND(Direccionamiento!#REF!="Alta",Direccionamiento!#REF!="Menor"),CONCATENATE("R5C",Direccionamiento!#REF!),"")</f>
        <v>#REF!</v>
      </c>
      <c r="V20" s="9" t="e">
        <f>IF(AND(Direccionamiento!#REF!="Alta",Direccionamiento!#REF!="Moderado"),CONCATENATE("R5C",Direccionamiento!#REF!),"")</f>
        <v>#REF!</v>
      </c>
      <c r="W20" s="10" t="e">
        <f>IF(AND(Direccionamiento!#REF!="Alta",Direccionamiento!#REF!="Moderado"),CONCATENATE("R5C",Direccionamiento!#REF!),"")</f>
        <v>#REF!</v>
      </c>
      <c r="X20" s="10" t="e">
        <f>IF(AND(Direccionamiento!#REF!="Alta",Direccionamiento!#REF!="Moderado"),CONCATENATE("R5C",Direccionamiento!#REF!),"")</f>
        <v>#REF!</v>
      </c>
      <c r="Y20" s="10" t="e">
        <f>IF(AND(Direccionamiento!#REF!="Alta",Direccionamiento!#REF!="Moderado"),CONCATENATE("R5C",Direccionamiento!#REF!),"")</f>
        <v>#REF!</v>
      </c>
      <c r="Z20" s="10" t="e">
        <f>IF(AND(Direccionamiento!#REF!="Alta",Direccionamiento!#REF!="Moderado"),CONCATENATE("R5C",Direccionamiento!#REF!),"")</f>
        <v>#REF!</v>
      </c>
      <c r="AA20" s="11" t="e">
        <f>IF(AND(Direccionamiento!#REF!="Alta",Direccionamiento!#REF!="Moderado"),CONCATENATE("R5C",Direccionamiento!#REF!),"")</f>
        <v>#REF!</v>
      </c>
      <c r="AB20" s="9" t="e">
        <f>IF(AND(Direccionamiento!#REF!="Alta",Direccionamiento!#REF!="Mayor"),CONCATENATE("R5C",Direccionamiento!#REF!),"")</f>
        <v>#REF!</v>
      </c>
      <c r="AC20" s="10" t="e">
        <f>IF(AND(Direccionamiento!#REF!="Alta",Direccionamiento!#REF!="Mayor"),CONCATENATE("R5C",Direccionamiento!#REF!),"")</f>
        <v>#REF!</v>
      </c>
      <c r="AD20" s="10" t="e">
        <f>IF(AND(Direccionamiento!#REF!="Alta",Direccionamiento!#REF!="Mayor"),CONCATENATE("R5C",Direccionamiento!#REF!),"")</f>
        <v>#REF!</v>
      </c>
      <c r="AE20" s="10" t="e">
        <f>IF(AND(Direccionamiento!#REF!="Alta",Direccionamiento!#REF!="Mayor"),CONCATENATE("R5C",Direccionamiento!#REF!),"")</f>
        <v>#REF!</v>
      </c>
      <c r="AF20" s="10" t="e">
        <f>IF(AND(Direccionamiento!#REF!="Alta",Direccionamiento!#REF!="Mayor"),CONCATENATE("R5C",Direccionamiento!#REF!),"")</f>
        <v>#REF!</v>
      </c>
      <c r="AG20" s="11" t="e">
        <f>IF(AND(Direccionamiento!#REF!="Alta",Direccionamiento!#REF!="Mayor"),CONCATENATE("R5C",Direccionamiento!#REF!),"")</f>
        <v>#REF!</v>
      </c>
      <c r="AH20" s="12" t="e">
        <f>IF(AND(Direccionamiento!#REF!="Alta",Direccionamiento!#REF!="Catastrófico"),CONCATENATE("R5C",Direccionamiento!#REF!),"")</f>
        <v>#REF!</v>
      </c>
      <c r="AI20" s="13" t="e">
        <f>IF(AND(Direccionamiento!#REF!="Alta",Direccionamiento!#REF!="Catastrófico"),CONCATENATE("R5C",Direccionamiento!#REF!),"")</f>
        <v>#REF!</v>
      </c>
      <c r="AJ20" s="13" t="e">
        <f>IF(AND(Direccionamiento!#REF!="Alta",Direccionamiento!#REF!="Catastrófico"),CONCATENATE("R5C",Direccionamiento!#REF!),"")</f>
        <v>#REF!</v>
      </c>
      <c r="AK20" s="13" t="e">
        <f>IF(AND(Direccionamiento!#REF!="Alta",Direccionamiento!#REF!="Catastrófico"),CONCATENATE("R5C",Direccionamiento!#REF!),"")</f>
        <v>#REF!</v>
      </c>
      <c r="AL20" s="13" t="e">
        <f>IF(AND(Direccionamiento!#REF!="Alta",Direccionamiento!#REF!="Catastrófico"),CONCATENATE("R5C",Direccionamiento!#REF!),"")</f>
        <v>#REF!</v>
      </c>
      <c r="AM20" s="14" t="e">
        <f>IF(AND(Direccionamiento!#REF!="Alta",Direccionamiento!#REF!="Catastrófico"),CONCATENATE("R5C",Direccionamiento!#REF!),"")</f>
        <v>#REF!</v>
      </c>
      <c r="AN20" s="1"/>
      <c r="AO20" s="2158"/>
      <c r="AP20" s="2039"/>
      <c r="AQ20" s="2039"/>
      <c r="AR20" s="2039"/>
      <c r="AS20" s="2039"/>
      <c r="AT20" s="2159"/>
      <c r="AU20" s="1"/>
      <c r="AV20" s="1"/>
      <c r="AW20" s="1"/>
      <c r="AX20" s="1"/>
      <c r="AY20" s="1"/>
      <c r="AZ20" s="1"/>
      <c r="BA20" s="1"/>
      <c r="BB20" s="1"/>
      <c r="BC20" s="1"/>
      <c r="BD20" s="1"/>
      <c r="BE20" s="1"/>
      <c r="BF20" s="1"/>
      <c r="BG20" s="1"/>
      <c r="BH20" s="1"/>
      <c r="BI20" s="1"/>
    </row>
    <row r="21" spans="1:61" ht="15" customHeight="1" x14ac:dyDescent="0.25">
      <c r="A21" s="1"/>
      <c r="B21" s="2177"/>
      <c r="C21" s="2039"/>
      <c r="D21" s="2173"/>
      <c r="E21" s="2168"/>
      <c r="F21" s="2039"/>
      <c r="G21" s="2039"/>
      <c r="H21" s="2039"/>
      <c r="I21" s="2039"/>
      <c r="J21" s="24" t="e">
        <f>IF(AND(Direccionamiento!#REF!="Alta",Direccionamiento!#REF!="Leve"),CONCATENATE("R6C",Direccionamiento!#REF!),"")</f>
        <v>#REF!</v>
      </c>
      <c r="K21" s="25" t="e">
        <f>IF(AND(Direccionamiento!#REF!="Alta",Direccionamiento!#REF!="Leve"),CONCATENATE("R6C",Direccionamiento!#REF!),"")</f>
        <v>#REF!</v>
      </c>
      <c r="L21" s="25" t="e">
        <f>IF(AND(Direccionamiento!#REF!="Alta",Direccionamiento!#REF!="Leve"),CONCATENATE("R6C",Direccionamiento!#REF!),"")</f>
        <v>#REF!</v>
      </c>
      <c r="M21" s="25" t="e">
        <f>IF(AND(Direccionamiento!#REF!="Alta",Direccionamiento!#REF!="Leve"),CONCATENATE("R6C",Direccionamiento!#REF!),"")</f>
        <v>#REF!</v>
      </c>
      <c r="N21" s="25" t="e">
        <f>IF(AND(Direccionamiento!#REF!="Alta",Direccionamiento!#REF!="Leve"),CONCATENATE("R6C",Direccionamiento!#REF!),"")</f>
        <v>#REF!</v>
      </c>
      <c r="O21" s="26" t="e">
        <f>IF(AND(Direccionamiento!#REF!="Alta",Direccionamiento!#REF!="Leve"),CONCATENATE("R6C",Direccionamiento!#REF!),"")</f>
        <v>#REF!</v>
      </c>
      <c r="P21" s="24" t="e">
        <f>IF(AND(Direccionamiento!#REF!="Alta",Direccionamiento!#REF!="Menor"),CONCATENATE("R6C",Direccionamiento!#REF!),"")</f>
        <v>#REF!</v>
      </c>
      <c r="Q21" s="25" t="e">
        <f>IF(AND(Direccionamiento!#REF!="Alta",Direccionamiento!#REF!="Menor"),CONCATENATE("R6C",Direccionamiento!#REF!),"")</f>
        <v>#REF!</v>
      </c>
      <c r="R21" s="25" t="e">
        <f>IF(AND(Direccionamiento!#REF!="Alta",Direccionamiento!#REF!="Menor"),CONCATENATE("R6C",Direccionamiento!#REF!),"")</f>
        <v>#REF!</v>
      </c>
      <c r="S21" s="25" t="e">
        <f>IF(AND(Direccionamiento!#REF!="Alta",Direccionamiento!#REF!="Menor"),CONCATENATE("R6C",Direccionamiento!#REF!),"")</f>
        <v>#REF!</v>
      </c>
      <c r="T21" s="25" t="e">
        <f>IF(AND(Direccionamiento!#REF!="Alta",Direccionamiento!#REF!="Menor"),CONCATENATE("R6C",Direccionamiento!#REF!),"")</f>
        <v>#REF!</v>
      </c>
      <c r="U21" s="26" t="e">
        <f>IF(AND(Direccionamiento!#REF!="Alta",Direccionamiento!#REF!="Menor"),CONCATENATE("R6C",Direccionamiento!#REF!),"")</f>
        <v>#REF!</v>
      </c>
      <c r="V21" s="9" t="e">
        <f>IF(AND(Direccionamiento!#REF!="Alta",Direccionamiento!#REF!="Moderado"),CONCATENATE("R6C",Direccionamiento!#REF!),"")</f>
        <v>#REF!</v>
      </c>
      <c r="W21" s="10" t="e">
        <f>IF(AND(Direccionamiento!#REF!="Alta",Direccionamiento!#REF!="Moderado"),CONCATENATE("R6C",Direccionamiento!#REF!),"")</f>
        <v>#REF!</v>
      </c>
      <c r="X21" s="10" t="e">
        <f>IF(AND(Direccionamiento!#REF!="Alta",Direccionamiento!#REF!="Moderado"),CONCATENATE("R6C",Direccionamiento!#REF!),"")</f>
        <v>#REF!</v>
      </c>
      <c r="Y21" s="10" t="e">
        <f>IF(AND(Direccionamiento!#REF!="Alta",Direccionamiento!#REF!="Moderado"),CONCATENATE("R6C",Direccionamiento!#REF!),"")</f>
        <v>#REF!</v>
      </c>
      <c r="Z21" s="10" t="e">
        <f>IF(AND(Direccionamiento!#REF!="Alta",Direccionamiento!#REF!="Moderado"),CONCATENATE("R6C",Direccionamiento!#REF!),"")</f>
        <v>#REF!</v>
      </c>
      <c r="AA21" s="11" t="e">
        <f>IF(AND(Direccionamiento!#REF!="Alta",Direccionamiento!#REF!="Moderado"),CONCATENATE("R6C",Direccionamiento!#REF!),"")</f>
        <v>#REF!</v>
      </c>
      <c r="AB21" s="9" t="e">
        <f>IF(AND(Direccionamiento!#REF!="Alta",Direccionamiento!#REF!="Mayor"),CONCATENATE("R6C",Direccionamiento!#REF!),"")</f>
        <v>#REF!</v>
      </c>
      <c r="AC21" s="10" t="e">
        <f>IF(AND(Direccionamiento!#REF!="Alta",Direccionamiento!#REF!="Mayor"),CONCATENATE("R6C",Direccionamiento!#REF!),"")</f>
        <v>#REF!</v>
      </c>
      <c r="AD21" s="10" t="e">
        <f>IF(AND(Direccionamiento!#REF!="Alta",Direccionamiento!#REF!="Mayor"),CONCATENATE("R6C",Direccionamiento!#REF!),"")</f>
        <v>#REF!</v>
      </c>
      <c r="AE21" s="10" t="e">
        <f>IF(AND(Direccionamiento!#REF!="Alta",Direccionamiento!#REF!="Mayor"),CONCATENATE("R6C",Direccionamiento!#REF!),"")</f>
        <v>#REF!</v>
      </c>
      <c r="AF21" s="10" t="e">
        <f>IF(AND(Direccionamiento!#REF!="Alta",Direccionamiento!#REF!="Mayor"),CONCATENATE("R6C",Direccionamiento!#REF!),"")</f>
        <v>#REF!</v>
      </c>
      <c r="AG21" s="11" t="e">
        <f>IF(AND(Direccionamiento!#REF!="Alta",Direccionamiento!#REF!="Mayor"),CONCATENATE("R6C",Direccionamiento!#REF!),"")</f>
        <v>#REF!</v>
      </c>
      <c r="AH21" s="12" t="e">
        <f>IF(AND(Direccionamiento!#REF!="Alta",Direccionamiento!#REF!="Catastrófico"),CONCATENATE("R6C",Direccionamiento!#REF!),"")</f>
        <v>#REF!</v>
      </c>
      <c r="AI21" s="13" t="e">
        <f>IF(AND(Direccionamiento!#REF!="Alta",Direccionamiento!#REF!="Catastrófico"),CONCATENATE("R6C",Direccionamiento!#REF!),"")</f>
        <v>#REF!</v>
      </c>
      <c r="AJ21" s="13" t="e">
        <f>IF(AND(Direccionamiento!#REF!="Alta",Direccionamiento!#REF!="Catastrófico"),CONCATENATE("R6C",Direccionamiento!#REF!),"")</f>
        <v>#REF!</v>
      </c>
      <c r="AK21" s="13" t="e">
        <f>IF(AND(Direccionamiento!#REF!="Alta",Direccionamiento!#REF!="Catastrófico"),CONCATENATE("R6C",Direccionamiento!#REF!),"")</f>
        <v>#REF!</v>
      </c>
      <c r="AL21" s="13" t="e">
        <f>IF(AND(Direccionamiento!#REF!="Alta",Direccionamiento!#REF!="Catastrófico"),CONCATENATE("R6C",Direccionamiento!#REF!),"")</f>
        <v>#REF!</v>
      </c>
      <c r="AM21" s="14" t="e">
        <f>IF(AND(Direccionamiento!#REF!="Alta",Direccionamiento!#REF!="Catastrófico"),CONCATENATE("R6C",Direccionamiento!#REF!),"")</f>
        <v>#REF!</v>
      </c>
      <c r="AN21" s="1"/>
      <c r="AO21" s="2158"/>
      <c r="AP21" s="2039"/>
      <c r="AQ21" s="2039"/>
      <c r="AR21" s="2039"/>
      <c r="AS21" s="2039"/>
      <c r="AT21" s="2159"/>
      <c r="AU21" s="1"/>
      <c r="AV21" s="1"/>
      <c r="AW21" s="1"/>
      <c r="AX21" s="1"/>
      <c r="AY21" s="1"/>
      <c r="AZ21" s="1"/>
      <c r="BA21" s="1"/>
      <c r="BB21" s="1"/>
      <c r="BC21" s="1"/>
      <c r="BD21" s="1"/>
      <c r="BE21" s="1"/>
      <c r="BF21" s="1"/>
      <c r="BG21" s="1"/>
      <c r="BH21" s="1"/>
      <c r="BI21" s="1"/>
    </row>
    <row r="22" spans="1:61" ht="15" customHeight="1" x14ac:dyDescent="0.25">
      <c r="A22" s="1"/>
      <c r="B22" s="2177"/>
      <c r="C22" s="2039"/>
      <c r="D22" s="2173"/>
      <c r="E22" s="2168"/>
      <c r="F22" s="2039"/>
      <c r="G22" s="2039"/>
      <c r="H22" s="2039"/>
      <c r="I22" s="2039"/>
      <c r="J22" s="24" t="e">
        <f>IF(AND(Direccionamiento!#REF!="Alta",Direccionamiento!#REF!="Leve"),CONCATENATE("R7C",Direccionamiento!#REF!),"")</f>
        <v>#REF!</v>
      </c>
      <c r="K22" s="25" t="e">
        <f>IF(AND(Direccionamiento!#REF!="Alta",Direccionamiento!#REF!="Leve"),CONCATENATE("R7C",Direccionamiento!#REF!),"")</f>
        <v>#REF!</v>
      </c>
      <c r="L22" s="25" t="e">
        <f>IF(AND(Direccionamiento!#REF!="Alta",Direccionamiento!#REF!="Leve"),CONCATENATE("R7C",Direccionamiento!#REF!),"")</f>
        <v>#REF!</v>
      </c>
      <c r="M22" s="25" t="e">
        <f>IF(AND(Direccionamiento!#REF!="Alta",Direccionamiento!#REF!="Leve"),CONCATENATE("R7C",Direccionamiento!#REF!),"")</f>
        <v>#REF!</v>
      </c>
      <c r="N22" s="25" t="e">
        <f>IF(AND(Direccionamiento!#REF!="Alta",Direccionamiento!#REF!="Leve"),CONCATENATE("R7C",Direccionamiento!#REF!),"")</f>
        <v>#REF!</v>
      </c>
      <c r="O22" s="26" t="e">
        <f>IF(AND(Direccionamiento!#REF!="Alta",Direccionamiento!#REF!="Leve"),CONCATENATE("R7C",Direccionamiento!#REF!),"")</f>
        <v>#REF!</v>
      </c>
      <c r="P22" s="24" t="e">
        <f>IF(AND(Direccionamiento!#REF!="Alta",Direccionamiento!#REF!="Menor"),CONCATENATE("R7C",Direccionamiento!#REF!),"")</f>
        <v>#REF!</v>
      </c>
      <c r="Q22" s="25" t="e">
        <f>IF(AND(Direccionamiento!#REF!="Alta",Direccionamiento!#REF!="Menor"),CONCATENATE("R7C",Direccionamiento!#REF!),"")</f>
        <v>#REF!</v>
      </c>
      <c r="R22" s="25" t="e">
        <f>IF(AND(Direccionamiento!#REF!="Alta",Direccionamiento!#REF!="Menor"),CONCATENATE("R7C",Direccionamiento!#REF!),"")</f>
        <v>#REF!</v>
      </c>
      <c r="S22" s="25" t="e">
        <f>IF(AND(Direccionamiento!#REF!="Alta",Direccionamiento!#REF!="Menor"),CONCATENATE("R7C",Direccionamiento!#REF!),"")</f>
        <v>#REF!</v>
      </c>
      <c r="T22" s="25" t="e">
        <f>IF(AND(Direccionamiento!#REF!="Alta",Direccionamiento!#REF!="Menor"),CONCATENATE("R7C",Direccionamiento!#REF!),"")</f>
        <v>#REF!</v>
      </c>
      <c r="U22" s="26" t="e">
        <f>IF(AND(Direccionamiento!#REF!="Alta",Direccionamiento!#REF!="Menor"),CONCATENATE("R7C",Direccionamiento!#REF!),"")</f>
        <v>#REF!</v>
      </c>
      <c r="V22" s="9" t="e">
        <f>IF(AND(Direccionamiento!#REF!="Alta",Direccionamiento!#REF!="Moderado"),CONCATENATE("R7C",Direccionamiento!#REF!),"")</f>
        <v>#REF!</v>
      </c>
      <c r="W22" s="10" t="e">
        <f>IF(AND(Direccionamiento!#REF!="Alta",Direccionamiento!#REF!="Moderado"),CONCATENATE("R7C",Direccionamiento!#REF!),"")</f>
        <v>#REF!</v>
      </c>
      <c r="X22" s="10" t="e">
        <f>IF(AND(Direccionamiento!#REF!="Alta",Direccionamiento!#REF!="Moderado"),CONCATENATE("R7C",Direccionamiento!#REF!),"")</f>
        <v>#REF!</v>
      </c>
      <c r="Y22" s="10" t="e">
        <f>IF(AND(Direccionamiento!#REF!="Alta",Direccionamiento!#REF!="Moderado"),CONCATENATE("R7C",Direccionamiento!#REF!),"")</f>
        <v>#REF!</v>
      </c>
      <c r="Z22" s="10" t="e">
        <f>IF(AND(Direccionamiento!#REF!="Alta",Direccionamiento!#REF!="Moderado"),CONCATENATE("R7C",Direccionamiento!#REF!),"")</f>
        <v>#REF!</v>
      </c>
      <c r="AA22" s="11" t="e">
        <f>IF(AND(Direccionamiento!#REF!="Alta",Direccionamiento!#REF!="Moderado"),CONCATENATE("R7C",Direccionamiento!#REF!),"")</f>
        <v>#REF!</v>
      </c>
      <c r="AB22" s="9" t="e">
        <f>IF(AND(Direccionamiento!#REF!="Alta",Direccionamiento!#REF!="Mayor"),CONCATENATE("R7C",Direccionamiento!#REF!),"")</f>
        <v>#REF!</v>
      </c>
      <c r="AC22" s="10" t="e">
        <f>IF(AND(Direccionamiento!#REF!="Alta",Direccionamiento!#REF!="Mayor"),CONCATENATE("R7C",Direccionamiento!#REF!),"")</f>
        <v>#REF!</v>
      </c>
      <c r="AD22" s="10" t="e">
        <f>IF(AND(Direccionamiento!#REF!="Alta",Direccionamiento!#REF!="Mayor"),CONCATENATE("R7C",Direccionamiento!#REF!),"")</f>
        <v>#REF!</v>
      </c>
      <c r="AE22" s="10" t="e">
        <f>IF(AND(Direccionamiento!#REF!="Alta",Direccionamiento!#REF!="Mayor"),CONCATENATE("R7C",Direccionamiento!#REF!),"")</f>
        <v>#REF!</v>
      </c>
      <c r="AF22" s="10" t="e">
        <f>IF(AND(Direccionamiento!#REF!="Alta",Direccionamiento!#REF!="Mayor"),CONCATENATE("R7C",Direccionamiento!#REF!),"")</f>
        <v>#REF!</v>
      </c>
      <c r="AG22" s="11" t="e">
        <f>IF(AND(Direccionamiento!#REF!="Alta",Direccionamiento!#REF!="Mayor"),CONCATENATE("R7C",Direccionamiento!#REF!),"")</f>
        <v>#REF!</v>
      </c>
      <c r="AH22" s="12" t="e">
        <f>IF(AND(Direccionamiento!#REF!="Alta",Direccionamiento!#REF!="Catastrófico"),CONCATENATE("R7C",Direccionamiento!#REF!),"")</f>
        <v>#REF!</v>
      </c>
      <c r="AI22" s="13" t="e">
        <f>IF(AND(Direccionamiento!#REF!="Alta",Direccionamiento!#REF!="Catastrófico"),CONCATENATE("R7C",Direccionamiento!#REF!),"")</f>
        <v>#REF!</v>
      </c>
      <c r="AJ22" s="13" t="e">
        <f>IF(AND(Direccionamiento!#REF!="Alta",Direccionamiento!#REF!="Catastrófico"),CONCATENATE("R7C",Direccionamiento!#REF!),"")</f>
        <v>#REF!</v>
      </c>
      <c r="AK22" s="13" t="e">
        <f>IF(AND(Direccionamiento!#REF!="Alta",Direccionamiento!#REF!="Catastrófico"),CONCATENATE("R7C",Direccionamiento!#REF!),"")</f>
        <v>#REF!</v>
      </c>
      <c r="AL22" s="13" t="e">
        <f>IF(AND(Direccionamiento!#REF!="Alta",Direccionamiento!#REF!="Catastrófico"),CONCATENATE("R7C",Direccionamiento!#REF!),"")</f>
        <v>#REF!</v>
      </c>
      <c r="AM22" s="14" t="e">
        <f>IF(AND(Direccionamiento!#REF!="Alta",Direccionamiento!#REF!="Catastrófico"),CONCATENATE("R7C",Direccionamiento!#REF!),"")</f>
        <v>#REF!</v>
      </c>
      <c r="AN22" s="1"/>
      <c r="AO22" s="2158"/>
      <c r="AP22" s="2039"/>
      <c r="AQ22" s="2039"/>
      <c r="AR22" s="2039"/>
      <c r="AS22" s="2039"/>
      <c r="AT22" s="2159"/>
      <c r="AU22" s="1"/>
      <c r="AV22" s="1"/>
      <c r="AW22" s="1"/>
      <c r="AX22" s="1"/>
      <c r="AY22" s="1"/>
      <c r="AZ22" s="1"/>
      <c r="BA22" s="1"/>
      <c r="BB22" s="1"/>
      <c r="BC22" s="1"/>
      <c r="BD22" s="1"/>
      <c r="BE22" s="1"/>
      <c r="BF22" s="1"/>
      <c r="BG22" s="1"/>
      <c r="BH22" s="1"/>
      <c r="BI22" s="1"/>
    </row>
    <row r="23" spans="1:61" ht="15" customHeight="1" x14ac:dyDescent="0.25">
      <c r="A23" s="1"/>
      <c r="B23" s="2177"/>
      <c r="C23" s="2039"/>
      <c r="D23" s="2173"/>
      <c r="E23" s="2168"/>
      <c r="F23" s="2039"/>
      <c r="G23" s="2039"/>
      <c r="H23" s="2039"/>
      <c r="I23" s="2039"/>
      <c r="J23" s="24" t="e">
        <f>IF(AND(Direccionamiento!#REF!="Alta",Direccionamiento!#REF!="Leve"),CONCATENATE("R8C",Direccionamiento!#REF!),"")</f>
        <v>#REF!</v>
      </c>
      <c r="K23" s="25" t="e">
        <f>IF(AND(Direccionamiento!#REF!="Alta",Direccionamiento!#REF!="Leve"),CONCATENATE("R8C",Direccionamiento!#REF!),"")</f>
        <v>#REF!</v>
      </c>
      <c r="L23" s="25" t="e">
        <f>IF(AND(Direccionamiento!#REF!="Alta",Direccionamiento!#REF!="Leve"),CONCATENATE("R8C",Direccionamiento!#REF!),"")</f>
        <v>#REF!</v>
      </c>
      <c r="M23" s="25" t="e">
        <f>IF(AND(Direccionamiento!#REF!="Alta",Direccionamiento!#REF!="Leve"),CONCATENATE("R8C",Direccionamiento!#REF!),"")</f>
        <v>#REF!</v>
      </c>
      <c r="N23" s="25" t="e">
        <f>IF(AND(Direccionamiento!#REF!="Alta",Direccionamiento!#REF!="Leve"),CONCATENATE("R8C",Direccionamiento!#REF!),"")</f>
        <v>#REF!</v>
      </c>
      <c r="O23" s="26" t="e">
        <f>IF(AND(Direccionamiento!#REF!="Alta",Direccionamiento!#REF!="Leve"),CONCATENATE("R8C",Direccionamiento!#REF!),"")</f>
        <v>#REF!</v>
      </c>
      <c r="P23" s="24" t="e">
        <f>IF(AND(Direccionamiento!#REF!="Alta",Direccionamiento!#REF!="Menor"),CONCATENATE("R8C",Direccionamiento!#REF!),"")</f>
        <v>#REF!</v>
      </c>
      <c r="Q23" s="25" t="e">
        <f>IF(AND(Direccionamiento!#REF!="Alta",Direccionamiento!#REF!="Menor"),CONCATENATE("R8C",Direccionamiento!#REF!),"")</f>
        <v>#REF!</v>
      </c>
      <c r="R23" s="25" t="e">
        <f>IF(AND(Direccionamiento!#REF!="Alta",Direccionamiento!#REF!="Menor"),CONCATENATE("R8C",Direccionamiento!#REF!),"")</f>
        <v>#REF!</v>
      </c>
      <c r="S23" s="25" t="e">
        <f>IF(AND(Direccionamiento!#REF!="Alta",Direccionamiento!#REF!="Menor"),CONCATENATE("R8C",Direccionamiento!#REF!),"")</f>
        <v>#REF!</v>
      </c>
      <c r="T23" s="25" t="e">
        <f>IF(AND(Direccionamiento!#REF!="Alta",Direccionamiento!#REF!="Menor"),CONCATENATE("R8C",Direccionamiento!#REF!),"")</f>
        <v>#REF!</v>
      </c>
      <c r="U23" s="26" t="e">
        <f>IF(AND(Direccionamiento!#REF!="Alta",Direccionamiento!#REF!="Menor"),CONCATENATE("R8C",Direccionamiento!#REF!),"")</f>
        <v>#REF!</v>
      </c>
      <c r="V23" s="9" t="e">
        <f>IF(AND(Direccionamiento!#REF!="Alta",Direccionamiento!#REF!="Moderado"),CONCATENATE("R8C",Direccionamiento!#REF!),"")</f>
        <v>#REF!</v>
      </c>
      <c r="W23" s="10" t="e">
        <f>IF(AND(Direccionamiento!#REF!="Alta",Direccionamiento!#REF!="Moderado"),CONCATENATE("R8C",Direccionamiento!#REF!),"")</f>
        <v>#REF!</v>
      </c>
      <c r="X23" s="10" t="e">
        <f>IF(AND(Direccionamiento!#REF!="Alta",Direccionamiento!#REF!="Moderado"),CONCATENATE("R8C",Direccionamiento!#REF!),"")</f>
        <v>#REF!</v>
      </c>
      <c r="Y23" s="10" t="e">
        <f>IF(AND(Direccionamiento!#REF!="Alta",Direccionamiento!#REF!="Moderado"),CONCATENATE("R8C",Direccionamiento!#REF!),"")</f>
        <v>#REF!</v>
      </c>
      <c r="Z23" s="10" t="e">
        <f>IF(AND(Direccionamiento!#REF!="Alta",Direccionamiento!#REF!="Moderado"),CONCATENATE("R8C",Direccionamiento!#REF!),"")</f>
        <v>#REF!</v>
      </c>
      <c r="AA23" s="11" t="e">
        <f>IF(AND(Direccionamiento!#REF!="Alta",Direccionamiento!#REF!="Moderado"),CONCATENATE("R8C",Direccionamiento!#REF!),"")</f>
        <v>#REF!</v>
      </c>
      <c r="AB23" s="9" t="e">
        <f>IF(AND(Direccionamiento!#REF!="Alta",Direccionamiento!#REF!="Mayor"),CONCATENATE("R8C",Direccionamiento!#REF!),"")</f>
        <v>#REF!</v>
      </c>
      <c r="AC23" s="10" t="e">
        <f>IF(AND(Direccionamiento!#REF!="Alta",Direccionamiento!#REF!="Mayor"),CONCATENATE("R8C",Direccionamiento!#REF!),"")</f>
        <v>#REF!</v>
      </c>
      <c r="AD23" s="10" t="e">
        <f>IF(AND(Direccionamiento!#REF!="Alta",Direccionamiento!#REF!="Mayor"),CONCATENATE("R8C",Direccionamiento!#REF!),"")</f>
        <v>#REF!</v>
      </c>
      <c r="AE23" s="10" t="e">
        <f>IF(AND(Direccionamiento!#REF!="Alta",Direccionamiento!#REF!="Mayor"),CONCATENATE("R8C",Direccionamiento!#REF!),"")</f>
        <v>#REF!</v>
      </c>
      <c r="AF23" s="10" t="e">
        <f>IF(AND(Direccionamiento!#REF!="Alta",Direccionamiento!#REF!="Mayor"),CONCATENATE("R8C",Direccionamiento!#REF!),"")</f>
        <v>#REF!</v>
      </c>
      <c r="AG23" s="11" t="e">
        <f>IF(AND(Direccionamiento!#REF!="Alta",Direccionamiento!#REF!="Mayor"),CONCATENATE("R8C",Direccionamiento!#REF!),"")</f>
        <v>#REF!</v>
      </c>
      <c r="AH23" s="12" t="e">
        <f>IF(AND(Direccionamiento!#REF!="Alta",Direccionamiento!#REF!="Catastrófico"),CONCATENATE("R8C",Direccionamiento!#REF!),"")</f>
        <v>#REF!</v>
      </c>
      <c r="AI23" s="13" t="e">
        <f>IF(AND(Direccionamiento!#REF!="Alta",Direccionamiento!#REF!="Catastrófico"),CONCATENATE("R8C",Direccionamiento!#REF!),"")</f>
        <v>#REF!</v>
      </c>
      <c r="AJ23" s="13" t="e">
        <f>IF(AND(Direccionamiento!#REF!="Alta",Direccionamiento!#REF!="Catastrófico"),CONCATENATE("R8C",Direccionamiento!#REF!),"")</f>
        <v>#REF!</v>
      </c>
      <c r="AK23" s="13" t="e">
        <f>IF(AND(Direccionamiento!#REF!="Alta",Direccionamiento!#REF!="Catastrófico"),CONCATENATE("R8C",Direccionamiento!#REF!),"")</f>
        <v>#REF!</v>
      </c>
      <c r="AL23" s="13" t="e">
        <f>IF(AND(Direccionamiento!#REF!="Alta",Direccionamiento!#REF!="Catastrófico"),CONCATENATE("R8C",Direccionamiento!#REF!),"")</f>
        <v>#REF!</v>
      </c>
      <c r="AM23" s="14" t="e">
        <f>IF(AND(Direccionamiento!#REF!="Alta",Direccionamiento!#REF!="Catastrófico"),CONCATENATE("R8C",Direccionamiento!#REF!),"")</f>
        <v>#REF!</v>
      </c>
      <c r="AN23" s="1"/>
      <c r="AO23" s="2158"/>
      <c r="AP23" s="2039"/>
      <c r="AQ23" s="2039"/>
      <c r="AR23" s="2039"/>
      <c r="AS23" s="2039"/>
      <c r="AT23" s="2159"/>
      <c r="AU23" s="1"/>
      <c r="AV23" s="1"/>
      <c r="AW23" s="1"/>
      <c r="AX23" s="1"/>
      <c r="AY23" s="1"/>
      <c r="AZ23" s="1"/>
      <c r="BA23" s="1"/>
      <c r="BB23" s="1"/>
      <c r="BC23" s="1"/>
      <c r="BD23" s="1"/>
      <c r="BE23" s="1"/>
      <c r="BF23" s="1"/>
      <c r="BG23" s="1"/>
      <c r="BH23" s="1"/>
      <c r="BI23" s="1"/>
    </row>
    <row r="24" spans="1:61" ht="15" customHeight="1" x14ac:dyDescent="0.25">
      <c r="A24" s="1"/>
      <c r="B24" s="2177"/>
      <c r="C24" s="2039"/>
      <c r="D24" s="2173"/>
      <c r="E24" s="2168"/>
      <c r="F24" s="2039"/>
      <c r="G24" s="2039"/>
      <c r="H24" s="2039"/>
      <c r="I24" s="2039"/>
      <c r="J24" s="24" t="e">
        <f>IF(AND(Direccionamiento!#REF!="Alta",Direccionamiento!#REF!="Leve"),CONCATENATE("R9C",Direccionamiento!#REF!),"")</f>
        <v>#REF!</v>
      </c>
      <c r="K24" s="25" t="e">
        <f>IF(AND(Direccionamiento!#REF!="Alta",Direccionamiento!#REF!="Leve"),CONCATENATE("R9C",Direccionamiento!#REF!),"")</f>
        <v>#REF!</v>
      </c>
      <c r="L24" s="25" t="e">
        <f>IF(AND(Direccionamiento!#REF!="Alta",Direccionamiento!#REF!="Leve"),CONCATENATE("R9C",Direccionamiento!#REF!),"")</f>
        <v>#REF!</v>
      </c>
      <c r="M24" s="25" t="e">
        <f>IF(AND(Direccionamiento!#REF!="Alta",Direccionamiento!#REF!="Leve"),CONCATENATE("R9C",Direccionamiento!#REF!),"")</f>
        <v>#REF!</v>
      </c>
      <c r="N24" s="25" t="e">
        <f>IF(AND(Direccionamiento!#REF!="Alta",Direccionamiento!#REF!="Leve"),CONCATENATE("R9C",Direccionamiento!#REF!),"")</f>
        <v>#REF!</v>
      </c>
      <c r="O24" s="26" t="e">
        <f>IF(AND(Direccionamiento!#REF!="Alta",Direccionamiento!#REF!="Leve"),CONCATENATE("R9C",Direccionamiento!#REF!),"")</f>
        <v>#REF!</v>
      </c>
      <c r="P24" s="24" t="e">
        <f>IF(AND(Direccionamiento!#REF!="Alta",Direccionamiento!#REF!="Menor"),CONCATENATE("R9C",Direccionamiento!#REF!),"")</f>
        <v>#REF!</v>
      </c>
      <c r="Q24" s="25" t="e">
        <f>IF(AND(Direccionamiento!#REF!="Alta",Direccionamiento!#REF!="Menor"),CONCATENATE("R9C",Direccionamiento!#REF!),"")</f>
        <v>#REF!</v>
      </c>
      <c r="R24" s="25" t="e">
        <f>IF(AND(Direccionamiento!#REF!="Alta",Direccionamiento!#REF!="Menor"),CONCATENATE("R9C",Direccionamiento!#REF!),"")</f>
        <v>#REF!</v>
      </c>
      <c r="S24" s="25" t="e">
        <f>IF(AND(Direccionamiento!#REF!="Alta",Direccionamiento!#REF!="Menor"),CONCATENATE("R9C",Direccionamiento!#REF!),"")</f>
        <v>#REF!</v>
      </c>
      <c r="T24" s="25" t="e">
        <f>IF(AND(Direccionamiento!#REF!="Alta",Direccionamiento!#REF!="Menor"),CONCATENATE("R9C",Direccionamiento!#REF!),"")</f>
        <v>#REF!</v>
      </c>
      <c r="U24" s="26" t="e">
        <f>IF(AND(Direccionamiento!#REF!="Alta",Direccionamiento!#REF!="Menor"),CONCATENATE("R9C",Direccionamiento!#REF!),"")</f>
        <v>#REF!</v>
      </c>
      <c r="V24" s="9" t="e">
        <f>IF(AND(Direccionamiento!#REF!="Alta",Direccionamiento!#REF!="Moderado"),CONCATENATE("R9C",Direccionamiento!#REF!),"")</f>
        <v>#REF!</v>
      </c>
      <c r="W24" s="10" t="e">
        <f>IF(AND(Direccionamiento!#REF!="Alta",Direccionamiento!#REF!="Moderado"),CONCATENATE("R9C",Direccionamiento!#REF!),"")</f>
        <v>#REF!</v>
      </c>
      <c r="X24" s="10" t="e">
        <f>IF(AND(Direccionamiento!#REF!="Alta",Direccionamiento!#REF!="Moderado"),CONCATENATE("R9C",Direccionamiento!#REF!),"")</f>
        <v>#REF!</v>
      </c>
      <c r="Y24" s="10" t="e">
        <f>IF(AND(Direccionamiento!#REF!="Alta",Direccionamiento!#REF!="Moderado"),CONCATENATE("R9C",Direccionamiento!#REF!),"")</f>
        <v>#REF!</v>
      </c>
      <c r="Z24" s="10" t="e">
        <f>IF(AND(Direccionamiento!#REF!="Alta",Direccionamiento!#REF!="Moderado"),CONCATENATE("R9C",Direccionamiento!#REF!),"")</f>
        <v>#REF!</v>
      </c>
      <c r="AA24" s="11" t="e">
        <f>IF(AND(Direccionamiento!#REF!="Alta",Direccionamiento!#REF!="Moderado"),CONCATENATE("R9C",Direccionamiento!#REF!),"")</f>
        <v>#REF!</v>
      </c>
      <c r="AB24" s="9" t="e">
        <f>IF(AND(Direccionamiento!#REF!="Alta",Direccionamiento!#REF!="Mayor"),CONCATENATE("R9C",Direccionamiento!#REF!),"")</f>
        <v>#REF!</v>
      </c>
      <c r="AC24" s="10" t="e">
        <f>IF(AND(Direccionamiento!#REF!="Alta",Direccionamiento!#REF!="Mayor"),CONCATENATE("R9C",Direccionamiento!#REF!),"")</f>
        <v>#REF!</v>
      </c>
      <c r="AD24" s="10" t="e">
        <f>IF(AND(Direccionamiento!#REF!="Alta",Direccionamiento!#REF!="Mayor"),CONCATENATE("R9C",Direccionamiento!#REF!),"")</f>
        <v>#REF!</v>
      </c>
      <c r="AE24" s="10" t="e">
        <f>IF(AND(Direccionamiento!#REF!="Alta",Direccionamiento!#REF!="Mayor"),CONCATENATE("R9C",Direccionamiento!#REF!),"")</f>
        <v>#REF!</v>
      </c>
      <c r="AF24" s="10" t="e">
        <f>IF(AND(Direccionamiento!#REF!="Alta",Direccionamiento!#REF!="Mayor"),CONCATENATE("R9C",Direccionamiento!#REF!),"")</f>
        <v>#REF!</v>
      </c>
      <c r="AG24" s="11" t="e">
        <f>IF(AND(Direccionamiento!#REF!="Alta",Direccionamiento!#REF!="Mayor"),CONCATENATE("R9C",Direccionamiento!#REF!),"")</f>
        <v>#REF!</v>
      </c>
      <c r="AH24" s="12" t="e">
        <f>IF(AND(Direccionamiento!#REF!="Alta",Direccionamiento!#REF!="Catastrófico"),CONCATENATE("R9C",Direccionamiento!#REF!),"")</f>
        <v>#REF!</v>
      </c>
      <c r="AI24" s="13" t="e">
        <f>IF(AND(Direccionamiento!#REF!="Alta",Direccionamiento!#REF!="Catastrófico"),CONCATENATE("R9C",Direccionamiento!#REF!),"")</f>
        <v>#REF!</v>
      </c>
      <c r="AJ24" s="13" t="e">
        <f>IF(AND(Direccionamiento!#REF!="Alta",Direccionamiento!#REF!="Catastrófico"),CONCATENATE("R9C",Direccionamiento!#REF!),"")</f>
        <v>#REF!</v>
      </c>
      <c r="AK24" s="13" t="e">
        <f>IF(AND(Direccionamiento!#REF!="Alta",Direccionamiento!#REF!="Catastrófico"),CONCATENATE("R9C",Direccionamiento!#REF!),"")</f>
        <v>#REF!</v>
      </c>
      <c r="AL24" s="13" t="e">
        <f>IF(AND(Direccionamiento!#REF!="Alta",Direccionamiento!#REF!="Catastrófico"),CONCATENATE("R9C",Direccionamiento!#REF!),"")</f>
        <v>#REF!</v>
      </c>
      <c r="AM24" s="14" t="e">
        <f>IF(AND(Direccionamiento!#REF!="Alta",Direccionamiento!#REF!="Catastrófico"),CONCATENATE("R9C",Direccionamiento!#REF!),"")</f>
        <v>#REF!</v>
      </c>
      <c r="AN24" s="1"/>
      <c r="AO24" s="2158"/>
      <c r="AP24" s="2039"/>
      <c r="AQ24" s="2039"/>
      <c r="AR24" s="2039"/>
      <c r="AS24" s="2039"/>
      <c r="AT24" s="2159"/>
      <c r="AU24" s="1"/>
      <c r="AV24" s="1"/>
      <c r="AW24" s="1"/>
      <c r="AX24" s="1"/>
      <c r="AY24" s="1"/>
      <c r="AZ24" s="1"/>
      <c r="BA24" s="1"/>
      <c r="BB24" s="1"/>
      <c r="BC24" s="1"/>
      <c r="BD24" s="1"/>
      <c r="BE24" s="1"/>
      <c r="BF24" s="1"/>
      <c r="BG24" s="1"/>
      <c r="BH24" s="1"/>
      <c r="BI24" s="1"/>
    </row>
    <row r="25" spans="1:61" ht="15.75" customHeight="1" x14ac:dyDescent="0.25">
      <c r="A25" s="1"/>
      <c r="B25" s="2177"/>
      <c r="C25" s="2039"/>
      <c r="D25" s="2173"/>
      <c r="E25" s="2141"/>
      <c r="F25" s="2169"/>
      <c r="G25" s="2169"/>
      <c r="H25" s="2169"/>
      <c r="I25" s="2169"/>
      <c r="J25" s="27" t="e">
        <f>IF(AND(Direccionamiento!#REF!="Alta",Direccionamiento!#REF!="Leve"),CONCATENATE("R10C",Direccionamiento!#REF!),"")</f>
        <v>#REF!</v>
      </c>
      <c r="K25" s="28" t="e">
        <f>IF(AND(Direccionamiento!#REF!="Alta",Direccionamiento!#REF!="Leve"),CONCATENATE("R10C",Direccionamiento!#REF!),"")</f>
        <v>#REF!</v>
      </c>
      <c r="L25" s="28" t="e">
        <f>IF(AND(Direccionamiento!#REF!="Alta",Direccionamiento!#REF!="Leve"),CONCATENATE("R10C",Direccionamiento!#REF!),"")</f>
        <v>#REF!</v>
      </c>
      <c r="M25" s="28" t="e">
        <f>IF(AND(Direccionamiento!#REF!="Alta",Direccionamiento!#REF!="Leve"),CONCATENATE("R10C",Direccionamiento!#REF!),"")</f>
        <v>#REF!</v>
      </c>
      <c r="N25" s="28" t="e">
        <f>IF(AND(Direccionamiento!#REF!="Alta",Direccionamiento!#REF!="Leve"),CONCATENATE("R10C",Direccionamiento!#REF!),"")</f>
        <v>#REF!</v>
      </c>
      <c r="O25" s="29" t="e">
        <f>IF(AND(Direccionamiento!#REF!="Alta",Direccionamiento!#REF!="Leve"),CONCATENATE("R10C",Direccionamiento!#REF!),"")</f>
        <v>#REF!</v>
      </c>
      <c r="P25" s="27" t="e">
        <f>IF(AND(Direccionamiento!#REF!="Alta",Direccionamiento!#REF!="Menor"),CONCATENATE("R10C",Direccionamiento!#REF!),"")</f>
        <v>#REF!</v>
      </c>
      <c r="Q25" s="28" t="e">
        <f>IF(AND(Direccionamiento!#REF!="Alta",Direccionamiento!#REF!="Menor"),CONCATENATE("R10C",Direccionamiento!#REF!),"")</f>
        <v>#REF!</v>
      </c>
      <c r="R25" s="28" t="e">
        <f>IF(AND(Direccionamiento!#REF!="Alta",Direccionamiento!#REF!="Menor"),CONCATENATE("R10C",Direccionamiento!#REF!),"")</f>
        <v>#REF!</v>
      </c>
      <c r="S25" s="28" t="e">
        <f>IF(AND(Direccionamiento!#REF!="Alta",Direccionamiento!#REF!="Menor"),CONCATENATE("R10C",Direccionamiento!#REF!),"")</f>
        <v>#REF!</v>
      </c>
      <c r="T25" s="28" t="e">
        <f>IF(AND(Direccionamiento!#REF!="Alta",Direccionamiento!#REF!="Menor"),CONCATENATE("R10C",Direccionamiento!#REF!),"")</f>
        <v>#REF!</v>
      </c>
      <c r="U25" s="29" t="e">
        <f>IF(AND(Direccionamiento!#REF!="Alta",Direccionamiento!#REF!="Menor"),CONCATENATE("R10C",Direccionamiento!#REF!),"")</f>
        <v>#REF!</v>
      </c>
      <c r="V25" s="15" t="e">
        <f>IF(AND(Direccionamiento!#REF!="Alta",Direccionamiento!#REF!="Moderado"),CONCATENATE("R10C",Direccionamiento!#REF!),"")</f>
        <v>#REF!</v>
      </c>
      <c r="W25" s="16" t="e">
        <f>IF(AND(Direccionamiento!#REF!="Alta",Direccionamiento!#REF!="Moderado"),CONCATENATE("R10C",Direccionamiento!#REF!),"")</f>
        <v>#REF!</v>
      </c>
      <c r="X25" s="16" t="e">
        <f>IF(AND(Direccionamiento!#REF!="Alta",Direccionamiento!#REF!="Moderado"),CONCATENATE("R10C",Direccionamiento!#REF!),"")</f>
        <v>#REF!</v>
      </c>
      <c r="Y25" s="16" t="e">
        <f>IF(AND(Direccionamiento!#REF!="Alta",Direccionamiento!#REF!="Moderado"),CONCATENATE("R10C",Direccionamiento!#REF!),"")</f>
        <v>#REF!</v>
      </c>
      <c r="Z25" s="16" t="e">
        <f>IF(AND(Direccionamiento!#REF!="Alta",Direccionamiento!#REF!="Moderado"),CONCATENATE("R10C",Direccionamiento!#REF!),"")</f>
        <v>#REF!</v>
      </c>
      <c r="AA25" s="17" t="e">
        <f>IF(AND(Direccionamiento!#REF!="Alta",Direccionamiento!#REF!="Moderado"),CONCATENATE("R10C",Direccionamiento!#REF!),"")</f>
        <v>#REF!</v>
      </c>
      <c r="AB25" s="15" t="e">
        <f>IF(AND(Direccionamiento!#REF!="Alta",Direccionamiento!#REF!="Mayor"),CONCATENATE("R10C",Direccionamiento!#REF!),"")</f>
        <v>#REF!</v>
      </c>
      <c r="AC25" s="16" t="e">
        <f>IF(AND(Direccionamiento!#REF!="Alta",Direccionamiento!#REF!="Mayor"),CONCATENATE("R10C",Direccionamiento!#REF!),"")</f>
        <v>#REF!</v>
      </c>
      <c r="AD25" s="16" t="e">
        <f>IF(AND(Direccionamiento!#REF!="Alta",Direccionamiento!#REF!="Mayor"),CONCATENATE("R10C",Direccionamiento!#REF!),"")</f>
        <v>#REF!</v>
      </c>
      <c r="AE25" s="16" t="e">
        <f>IF(AND(Direccionamiento!#REF!="Alta",Direccionamiento!#REF!="Mayor"),CONCATENATE("R10C",Direccionamiento!#REF!),"")</f>
        <v>#REF!</v>
      </c>
      <c r="AF25" s="16" t="e">
        <f>IF(AND(Direccionamiento!#REF!="Alta",Direccionamiento!#REF!="Mayor"),CONCATENATE("R10C",Direccionamiento!#REF!),"")</f>
        <v>#REF!</v>
      </c>
      <c r="AG25" s="17" t="e">
        <f>IF(AND(Direccionamiento!#REF!="Alta",Direccionamiento!#REF!="Mayor"),CONCATENATE("R10C",Direccionamiento!#REF!),"")</f>
        <v>#REF!</v>
      </c>
      <c r="AH25" s="18" t="e">
        <f>IF(AND(Direccionamiento!#REF!="Alta",Direccionamiento!#REF!="Catastrófico"),CONCATENATE("R10C",Direccionamiento!#REF!),"")</f>
        <v>#REF!</v>
      </c>
      <c r="AI25" s="19" t="e">
        <f>IF(AND(Direccionamiento!#REF!="Alta",Direccionamiento!#REF!="Catastrófico"),CONCATENATE("R10C",Direccionamiento!#REF!),"")</f>
        <v>#REF!</v>
      </c>
      <c r="AJ25" s="19" t="e">
        <f>IF(AND(Direccionamiento!#REF!="Alta",Direccionamiento!#REF!="Catastrófico"),CONCATENATE("R10C",Direccionamiento!#REF!),"")</f>
        <v>#REF!</v>
      </c>
      <c r="AK25" s="19" t="e">
        <f>IF(AND(Direccionamiento!#REF!="Alta",Direccionamiento!#REF!="Catastrófico"),CONCATENATE("R10C",Direccionamiento!#REF!),"")</f>
        <v>#REF!</v>
      </c>
      <c r="AL25" s="19" t="e">
        <f>IF(AND(Direccionamiento!#REF!="Alta",Direccionamiento!#REF!="Catastrófico"),CONCATENATE("R10C",Direccionamiento!#REF!),"")</f>
        <v>#REF!</v>
      </c>
      <c r="AM25" s="20" t="e">
        <f>IF(AND(Direccionamiento!#REF!="Alta",Direccionamiento!#REF!="Catastrófico"),CONCATENATE("R10C",Direccionamiento!#REF!),"")</f>
        <v>#REF!</v>
      </c>
      <c r="AN25" s="1"/>
      <c r="AO25" s="2160"/>
      <c r="AP25" s="2161"/>
      <c r="AQ25" s="2161"/>
      <c r="AR25" s="2161"/>
      <c r="AS25" s="2161"/>
      <c r="AT25" s="2162"/>
      <c r="AU25" s="1"/>
      <c r="AV25" s="1"/>
      <c r="AW25" s="1"/>
      <c r="AX25" s="1"/>
      <c r="AY25" s="1"/>
      <c r="AZ25" s="1"/>
      <c r="BA25" s="1"/>
      <c r="BB25" s="1"/>
      <c r="BC25" s="1"/>
      <c r="BD25" s="1"/>
      <c r="BE25" s="1"/>
      <c r="BF25" s="1"/>
      <c r="BG25" s="1"/>
      <c r="BH25" s="1"/>
      <c r="BI25" s="1"/>
    </row>
    <row r="26" spans="1:61" ht="15" customHeight="1" x14ac:dyDescent="0.25">
      <c r="A26" s="1"/>
      <c r="B26" s="2177"/>
      <c r="C26" s="2039"/>
      <c r="D26" s="2173"/>
      <c r="E26" s="2185" t="s">
        <v>14</v>
      </c>
      <c r="F26" s="2167"/>
      <c r="G26" s="2167"/>
      <c r="H26" s="2167"/>
      <c r="I26" s="2146"/>
      <c r="J26" s="21" t="e">
        <f>IF(AND(Direccionamiento!#REF!="Media",Direccionamiento!#REF!="Leve"),CONCATENATE("R1C",Direccionamiento!#REF!),"")</f>
        <v>#REF!</v>
      </c>
      <c r="K26" s="22" t="e">
        <f>IF(AND(Direccionamiento!#REF!="Media",Direccionamiento!#REF!="Leve"),CONCATENATE("R1C",Direccionamiento!#REF!),"")</f>
        <v>#REF!</v>
      </c>
      <c r="L26" s="22" t="e">
        <f>IF(AND(Direccionamiento!#REF!="Media",Direccionamiento!#REF!="Leve"),CONCATENATE("R1C",Direccionamiento!#REF!),"")</f>
        <v>#REF!</v>
      </c>
      <c r="M26" s="22" t="e">
        <f>IF(AND(Direccionamiento!#REF!="Media",Direccionamiento!#REF!="Leve"),CONCATENATE("R1C",Direccionamiento!#REF!),"")</f>
        <v>#REF!</v>
      </c>
      <c r="N26" s="22" t="e">
        <f>IF(AND(Direccionamiento!#REF!="Media",Direccionamiento!#REF!="Leve"),CONCATENATE("R1C",Direccionamiento!#REF!),"")</f>
        <v>#REF!</v>
      </c>
      <c r="O26" s="23" t="e">
        <f>IF(AND(Direccionamiento!#REF!="Media",Direccionamiento!#REF!="Leve"),CONCATENATE("R1C",Direccionamiento!#REF!),"")</f>
        <v>#REF!</v>
      </c>
      <c r="P26" s="21" t="e">
        <f>IF(AND(Direccionamiento!#REF!="Media",Direccionamiento!#REF!="Menor"),CONCATENATE("R1C",Direccionamiento!#REF!),"")</f>
        <v>#REF!</v>
      </c>
      <c r="Q26" s="22" t="e">
        <f>IF(AND(Direccionamiento!#REF!="Media",Direccionamiento!#REF!="Menor"),CONCATENATE("R1C",Direccionamiento!#REF!),"")</f>
        <v>#REF!</v>
      </c>
      <c r="R26" s="22" t="e">
        <f>IF(AND(Direccionamiento!#REF!="Media",Direccionamiento!#REF!="Menor"),CONCATENATE("R1C",Direccionamiento!#REF!),"")</f>
        <v>#REF!</v>
      </c>
      <c r="S26" s="22" t="e">
        <f>IF(AND(Direccionamiento!#REF!="Media",Direccionamiento!#REF!="Menor"),CONCATENATE("R1C",Direccionamiento!#REF!),"")</f>
        <v>#REF!</v>
      </c>
      <c r="T26" s="22" t="e">
        <f>IF(AND(Direccionamiento!#REF!="Media",Direccionamiento!#REF!="Menor"),CONCATENATE("R1C",Direccionamiento!#REF!),"")</f>
        <v>#REF!</v>
      </c>
      <c r="U26" s="23" t="e">
        <f>IF(AND(Direccionamiento!#REF!="Media",Direccionamiento!#REF!="Menor"),CONCATENATE("R1C",Direccionamiento!#REF!),"")</f>
        <v>#REF!</v>
      </c>
      <c r="V26" s="21" t="e">
        <f>IF(AND(Direccionamiento!#REF!="Media",Direccionamiento!#REF!="Moderado"),CONCATENATE("R1C",Direccionamiento!#REF!),"")</f>
        <v>#REF!</v>
      </c>
      <c r="W26" s="22" t="e">
        <f>IF(AND(Direccionamiento!#REF!="Media",Direccionamiento!#REF!="Moderado"),CONCATENATE("R1C",Direccionamiento!#REF!),"")</f>
        <v>#REF!</v>
      </c>
      <c r="X26" s="22" t="e">
        <f>IF(AND(Direccionamiento!#REF!="Media",Direccionamiento!#REF!="Moderado"),CONCATENATE("R1C",Direccionamiento!#REF!),"")</f>
        <v>#REF!</v>
      </c>
      <c r="Y26" s="22" t="e">
        <f>IF(AND(Direccionamiento!#REF!="Media",Direccionamiento!#REF!="Moderado"),CONCATENATE("R1C",Direccionamiento!#REF!),"")</f>
        <v>#REF!</v>
      </c>
      <c r="Z26" s="22" t="e">
        <f>IF(AND(Direccionamiento!#REF!="Media",Direccionamiento!#REF!="Moderado"),CONCATENATE("R1C",Direccionamiento!#REF!),"")</f>
        <v>#REF!</v>
      </c>
      <c r="AA26" s="23" t="e">
        <f>IF(AND(Direccionamiento!#REF!="Media",Direccionamiento!#REF!="Moderado"),CONCATENATE("R1C",Direccionamiento!#REF!),"")</f>
        <v>#REF!</v>
      </c>
      <c r="AB26" s="3" t="e">
        <f>IF(AND(Direccionamiento!#REF!="Media",Direccionamiento!#REF!="Mayor"),CONCATENATE("R1C",Direccionamiento!#REF!),"")</f>
        <v>#REF!</v>
      </c>
      <c r="AC26" s="4" t="e">
        <f>IF(AND(Direccionamiento!#REF!="Media",Direccionamiento!#REF!="Mayor"),CONCATENATE("R1C",Direccionamiento!#REF!),"")</f>
        <v>#REF!</v>
      </c>
      <c r="AD26" s="4" t="e">
        <f>IF(AND(Direccionamiento!#REF!="Media",Direccionamiento!#REF!="Mayor"),CONCATENATE("R1C",Direccionamiento!#REF!),"")</f>
        <v>#REF!</v>
      </c>
      <c r="AE26" s="4" t="e">
        <f>IF(AND(Direccionamiento!#REF!="Media",Direccionamiento!#REF!="Mayor"),CONCATENATE("R1C",Direccionamiento!#REF!),"")</f>
        <v>#REF!</v>
      </c>
      <c r="AF26" s="4" t="e">
        <f>IF(AND(Direccionamiento!#REF!="Media",Direccionamiento!#REF!="Mayor"),CONCATENATE("R1C",Direccionamiento!#REF!),"")</f>
        <v>#REF!</v>
      </c>
      <c r="AG26" s="5" t="e">
        <f>IF(AND(Direccionamiento!#REF!="Media",Direccionamiento!#REF!="Mayor"),CONCATENATE("R1C",Direccionamiento!#REF!),"")</f>
        <v>#REF!</v>
      </c>
      <c r="AH26" s="6" t="e">
        <f>IF(AND(Direccionamiento!#REF!="Media",Direccionamiento!#REF!="Catastrófico"),CONCATENATE("R1C",Direccionamiento!#REF!),"")</f>
        <v>#REF!</v>
      </c>
      <c r="AI26" s="7" t="e">
        <f>IF(AND(Direccionamiento!#REF!="Media",Direccionamiento!#REF!="Catastrófico"),CONCATENATE("R1C",Direccionamiento!#REF!),"")</f>
        <v>#REF!</v>
      </c>
      <c r="AJ26" s="7" t="e">
        <f>IF(AND(Direccionamiento!#REF!="Media",Direccionamiento!#REF!="Catastrófico"),CONCATENATE("R3C",Direccionamiento!#REF!),"")</f>
        <v>#REF!</v>
      </c>
      <c r="AK26" s="7" t="e">
        <f>IF(AND(Direccionamiento!#REF!="Media",Direccionamiento!#REF!="Catastrófico"),CONCATENATE("R4C",Direccionamiento!#REF!),"")</f>
        <v>#REF!</v>
      </c>
      <c r="AL26" s="7" t="e">
        <f>IF(AND(Direccionamiento!#REF!="Media",Direccionamiento!#REF!="Catastrófico"),CONCATENATE("R5C",Direccionamiento!#REF!),"")</f>
        <v>#REF!</v>
      </c>
      <c r="AM26" s="8" t="e">
        <f>IF(AND(Direccionamiento!#REF!="Media",Direccionamiento!#REF!="Catastrófico"),CONCATENATE("R6C",Direccionamiento!#REF!),"")</f>
        <v>#REF!</v>
      </c>
      <c r="AN26" s="1"/>
      <c r="AO26" s="2182" t="s">
        <v>15</v>
      </c>
      <c r="AP26" s="2156"/>
      <c r="AQ26" s="2156"/>
      <c r="AR26" s="2156"/>
      <c r="AS26" s="2156"/>
      <c r="AT26" s="2157"/>
      <c r="AU26" s="1"/>
      <c r="AV26" s="1"/>
      <c r="AW26" s="1"/>
      <c r="AX26" s="1"/>
      <c r="AY26" s="1"/>
      <c r="AZ26" s="1"/>
      <c r="BA26" s="1"/>
      <c r="BB26" s="1"/>
      <c r="BC26" s="1"/>
      <c r="BD26" s="1"/>
      <c r="BE26" s="1"/>
      <c r="BF26" s="1"/>
      <c r="BG26" s="1"/>
      <c r="BH26" s="1"/>
      <c r="BI26" s="1"/>
    </row>
    <row r="27" spans="1:61" ht="15" customHeight="1" x14ac:dyDescent="0.25">
      <c r="A27" s="1"/>
      <c r="B27" s="2177"/>
      <c r="C27" s="2039"/>
      <c r="D27" s="2173"/>
      <c r="E27" s="2168"/>
      <c r="F27" s="2039"/>
      <c r="G27" s="2039"/>
      <c r="H27" s="2039"/>
      <c r="I27" s="2173"/>
      <c r="J27" s="24" t="e">
        <f>IF(AND(Direccionamiento!#REF!="Media",Direccionamiento!#REF!="Leve"),CONCATENATE("R2C",Direccionamiento!#REF!),"")</f>
        <v>#REF!</v>
      </c>
      <c r="K27" s="25" t="e">
        <f>IF(AND(Direccionamiento!#REF!="Media",Direccionamiento!#REF!="Leve"),CONCATENATE("R2C",Direccionamiento!#REF!),"")</f>
        <v>#REF!</v>
      </c>
      <c r="L27" s="25" t="e">
        <f>IF(AND(Direccionamiento!#REF!="Media",Direccionamiento!#REF!="Leve"),CONCATENATE("R2C",Direccionamiento!#REF!),"")</f>
        <v>#REF!</v>
      </c>
      <c r="M27" s="25" t="e">
        <f>IF(AND(Direccionamiento!#REF!="Media",Direccionamiento!#REF!="Leve"),CONCATENATE("R2C",Direccionamiento!#REF!),"")</f>
        <v>#REF!</v>
      </c>
      <c r="N27" s="25" t="e">
        <f>IF(AND(Direccionamiento!#REF!="Media",Direccionamiento!#REF!="Leve"),CONCATENATE("R2C",Direccionamiento!#REF!),"")</f>
        <v>#REF!</v>
      </c>
      <c r="O27" s="26" t="e">
        <f>IF(AND(Direccionamiento!#REF!="Media",Direccionamiento!#REF!="Leve"),CONCATENATE("R2C",Direccionamiento!#REF!),"")</f>
        <v>#REF!</v>
      </c>
      <c r="P27" s="24" t="e">
        <f>IF(AND(Direccionamiento!#REF!="Media",Direccionamiento!#REF!="Menor"),CONCATENATE("R2C",Direccionamiento!#REF!),"")</f>
        <v>#REF!</v>
      </c>
      <c r="Q27" s="25" t="e">
        <f>IF(AND(Direccionamiento!#REF!="Media",Direccionamiento!#REF!="Menor"),CONCATENATE("R2C",Direccionamiento!#REF!),"")</f>
        <v>#REF!</v>
      </c>
      <c r="R27" s="25" t="e">
        <f>IF(AND(Direccionamiento!#REF!="Media",Direccionamiento!#REF!="Menor"),CONCATENATE("R2C",Direccionamiento!#REF!),"")</f>
        <v>#REF!</v>
      </c>
      <c r="S27" s="25" t="e">
        <f>IF(AND(Direccionamiento!#REF!="Media",Direccionamiento!#REF!="Menor"),CONCATENATE("R2C",Direccionamiento!#REF!),"")</f>
        <v>#REF!</v>
      </c>
      <c r="T27" s="25" t="e">
        <f>IF(AND(Direccionamiento!#REF!="Media",Direccionamiento!#REF!="Menor"),CONCATENATE("R2C",Direccionamiento!#REF!),"")</f>
        <v>#REF!</v>
      </c>
      <c r="U27" s="26" t="e">
        <f>IF(AND(Direccionamiento!#REF!="Media",Direccionamiento!#REF!="Menor"),CONCATENATE("R2C",Direccionamiento!#REF!),"")</f>
        <v>#REF!</v>
      </c>
      <c r="V27" s="24" t="e">
        <f>IF(AND(Direccionamiento!#REF!="Media",Direccionamiento!#REF!="Moderado"),CONCATENATE("R2C",Direccionamiento!#REF!),"")</f>
        <v>#REF!</v>
      </c>
      <c r="W27" s="25" t="e">
        <f>IF(AND(Direccionamiento!#REF!="Media",Direccionamiento!#REF!="Moderado"),CONCATENATE("R2C",Direccionamiento!#REF!),"")</f>
        <v>#REF!</v>
      </c>
      <c r="X27" s="25" t="e">
        <f>IF(AND(Direccionamiento!#REF!="Media",Direccionamiento!#REF!="Moderado"),CONCATENATE("R2C",Direccionamiento!#REF!),"")</f>
        <v>#REF!</v>
      </c>
      <c r="Y27" s="25" t="e">
        <f>IF(AND(Direccionamiento!#REF!="Media",Direccionamiento!#REF!="Moderado"),CONCATENATE("R2C",Direccionamiento!#REF!),"")</f>
        <v>#REF!</v>
      </c>
      <c r="Z27" s="25" t="e">
        <f>IF(AND(Direccionamiento!#REF!="Media",Direccionamiento!#REF!="Moderado"),CONCATENATE("R2C",Direccionamiento!#REF!),"")</f>
        <v>#REF!</v>
      </c>
      <c r="AA27" s="26" t="e">
        <f>IF(AND(Direccionamiento!#REF!="Media",Direccionamiento!#REF!="Moderado"),CONCATENATE("R2C",Direccionamiento!#REF!),"")</f>
        <v>#REF!</v>
      </c>
      <c r="AB27" s="9" t="e">
        <f>IF(AND(Direccionamiento!#REF!="Media",Direccionamiento!#REF!="Mayor"),CONCATENATE("R7C",Direccionamiento!#REF!),"")</f>
        <v>#REF!</v>
      </c>
      <c r="AC27" s="10" t="e">
        <f>IF(AND(Direccionamiento!#REF!="Media",Direccionamiento!#REF!="Mayor"),CONCATENATE("R2C",Direccionamiento!#REF!),"")</f>
        <v>#REF!</v>
      </c>
      <c r="AD27" s="10" t="e">
        <f>IF(AND(Direccionamiento!#REF!="Media",Direccionamiento!#REF!="Mayor"),CONCATENATE("R9C",Direccionamiento!#REF!),"")</f>
        <v>#REF!</v>
      </c>
      <c r="AE27" s="10" t="e">
        <f>IF(AND(Direccionamiento!#REF!="Media",Direccionamiento!#REF!="Mayor"),CONCATENATE("R10C",Direccionamiento!#REF!),"")</f>
        <v>#REF!</v>
      </c>
      <c r="AF27" s="10" t="e">
        <f>IF(AND(Direccionamiento!#REF!="Media",Direccionamiento!#REF!="Mayor"),CONCATENATE("R2C",Direccionamiento!#REF!),"")</f>
        <v>#REF!</v>
      </c>
      <c r="AG27" s="11" t="e">
        <f>IF(AND(Direccionamiento!#REF!="Media",Direccionamiento!#REF!="Mayor"),CONCATENATE("R2C",Direccionamiento!#REF!),"")</f>
        <v>#REF!</v>
      </c>
      <c r="AH27" s="12" t="e">
        <f>IF(AND(Direccionamiento!#REF!="Media",Direccionamiento!#REF!="Catastrófico"),CONCATENATE("R2C",Direccionamiento!#REF!),"")</f>
        <v>#REF!</v>
      </c>
      <c r="AI27" s="13" t="e">
        <f>IF(AND(Direccionamiento!#REF!="Media",Direccionamiento!#REF!="Catastrófico"),CONCATENATE("R2C",Direccionamiento!#REF!),"")</f>
        <v>#REF!</v>
      </c>
      <c r="AJ27" s="13" t="e">
        <f>IF(AND(Direccionamiento!#REF!="Media",Direccionamiento!#REF!="Catastrófico"),CONCATENATE("R2C",Direccionamiento!#REF!),"")</f>
        <v>#REF!</v>
      </c>
      <c r="AK27" s="13" t="e">
        <f>IF(AND(Direccionamiento!#REF!="Media",Direccionamiento!#REF!="Catastrófico"),CONCATENATE("R2C",Direccionamiento!#REF!),"")</f>
        <v>#REF!</v>
      </c>
      <c r="AL27" s="13" t="e">
        <f>IF(AND(Direccionamiento!#REF!="Media",Direccionamiento!#REF!="Catastrófico"),CONCATENATE("R2C",Direccionamiento!#REF!),"")</f>
        <v>#REF!</v>
      </c>
      <c r="AM27" s="14" t="e">
        <f>IF(AND(Direccionamiento!#REF!="Media",Direccionamiento!#REF!="Catastrófico"),CONCATENATE("R2C",Direccionamiento!#REF!),"")</f>
        <v>#REF!</v>
      </c>
      <c r="AN27" s="1"/>
      <c r="AO27" s="2158"/>
      <c r="AP27" s="2039"/>
      <c r="AQ27" s="2039"/>
      <c r="AR27" s="2039"/>
      <c r="AS27" s="2039"/>
      <c r="AT27" s="2159"/>
      <c r="AU27" s="1"/>
      <c r="AV27" s="1"/>
      <c r="AW27" s="1"/>
      <c r="AX27" s="1"/>
      <c r="AY27" s="1"/>
      <c r="AZ27" s="1"/>
      <c r="BA27" s="1"/>
      <c r="BB27" s="1"/>
      <c r="BC27" s="1"/>
      <c r="BD27" s="1"/>
      <c r="BE27" s="1"/>
      <c r="BF27" s="1"/>
      <c r="BG27" s="1"/>
      <c r="BH27" s="1"/>
      <c r="BI27" s="1"/>
    </row>
    <row r="28" spans="1:61" ht="15" customHeight="1" x14ac:dyDescent="0.25">
      <c r="A28" s="1"/>
      <c r="B28" s="2177"/>
      <c r="C28" s="2039"/>
      <c r="D28" s="2173"/>
      <c r="E28" s="2168"/>
      <c r="F28" s="2039"/>
      <c r="G28" s="2039"/>
      <c r="H28" s="2039"/>
      <c r="I28" s="2173"/>
      <c r="J28" s="24" t="e">
        <f>IF(AND(Direccionamiento!#REF!="Media",Direccionamiento!#REF!="Leve"),CONCATENATE("R3C",Direccionamiento!#REF!),"")</f>
        <v>#REF!</v>
      </c>
      <c r="K28" s="25" t="e">
        <f>IF(AND(Direccionamiento!#REF!="Media",Direccionamiento!#REF!="Leve"),CONCATENATE("R3C",Direccionamiento!#REF!),"")</f>
        <v>#REF!</v>
      </c>
      <c r="L28" s="25" t="e">
        <f>IF(AND(Direccionamiento!#REF!="Media",Direccionamiento!#REF!="Leve"),CONCATENATE("R3C",Direccionamiento!#REF!),"")</f>
        <v>#REF!</v>
      </c>
      <c r="M28" s="25" t="e">
        <f>IF(AND(Direccionamiento!#REF!="Media",Direccionamiento!#REF!="Leve"),CONCATENATE("R3C",Direccionamiento!#REF!),"")</f>
        <v>#REF!</v>
      </c>
      <c r="N28" s="25" t="e">
        <f>IF(AND(Direccionamiento!#REF!="Media",Direccionamiento!#REF!="Leve"),CONCATENATE("R3C",Direccionamiento!#REF!),"")</f>
        <v>#REF!</v>
      </c>
      <c r="O28" s="26" t="e">
        <f>IF(AND(Direccionamiento!#REF!="Media",Direccionamiento!#REF!="Leve"),CONCATENATE("R3C",Direccionamiento!#REF!),"")</f>
        <v>#REF!</v>
      </c>
      <c r="P28" s="24" t="e">
        <f>IF(AND(Direccionamiento!#REF!="Media",Direccionamiento!#REF!="Menor"),CONCATENATE("R3C",Direccionamiento!#REF!),"")</f>
        <v>#REF!</v>
      </c>
      <c r="Q28" s="25" t="e">
        <f>IF(AND(Direccionamiento!#REF!="Media",Direccionamiento!#REF!="Menor"),CONCATENATE("R3C",Direccionamiento!#REF!),"")</f>
        <v>#REF!</v>
      </c>
      <c r="R28" s="25" t="e">
        <f>IF(AND(Direccionamiento!#REF!="Media",Direccionamiento!#REF!="Menor"),CONCATENATE("R3C",Direccionamiento!#REF!),"")</f>
        <v>#REF!</v>
      </c>
      <c r="S28" s="25" t="e">
        <f>IF(AND(Direccionamiento!#REF!="Media",Direccionamiento!#REF!="Menor"),CONCATENATE("R3C",Direccionamiento!#REF!),"")</f>
        <v>#REF!</v>
      </c>
      <c r="T28" s="25" t="e">
        <f>IF(AND(Direccionamiento!#REF!="Media",Direccionamiento!#REF!="Menor"),CONCATENATE("R3C",Direccionamiento!#REF!),"")</f>
        <v>#REF!</v>
      </c>
      <c r="U28" s="26" t="e">
        <f>IF(AND(Direccionamiento!#REF!="Media",Direccionamiento!#REF!="Menor"),CONCATENATE("R3C",Direccionamiento!#REF!),"")</f>
        <v>#REF!</v>
      </c>
      <c r="V28" s="24" t="e">
        <f>IF(AND(Direccionamiento!#REF!="Media",Direccionamiento!#REF!="Moderado"),CONCATENATE("R3C",Direccionamiento!#REF!),"")</f>
        <v>#REF!</v>
      </c>
      <c r="W28" s="25" t="e">
        <f>IF(AND(Direccionamiento!#REF!="Media",Direccionamiento!#REF!="Moderado"),CONCATENATE("R3C",Direccionamiento!#REF!),"")</f>
        <v>#REF!</v>
      </c>
      <c r="X28" s="25" t="e">
        <f>IF(AND(Direccionamiento!#REF!="Media",Direccionamiento!#REF!="Moderado"),CONCATENATE("R3C",Direccionamiento!#REF!),"")</f>
        <v>#REF!</v>
      </c>
      <c r="Y28" s="25" t="e">
        <f>IF(AND(Direccionamiento!#REF!="Media",Direccionamiento!#REF!="Moderado"),CONCATENATE("R3C",Direccionamiento!#REF!),"")</f>
        <v>#REF!</v>
      </c>
      <c r="Z28" s="25" t="e">
        <f>IF(AND(Direccionamiento!#REF!="Media",Direccionamiento!#REF!="Moderado"),CONCATENATE("R3C",Direccionamiento!#REF!),"")</f>
        <v>#REF!</v>
      </c>
      <c r="AA28" s="26" t="e">
        <f>IF(AND(Direccionamiento!#REF!="Media",Direccionamiento!#REF!="Moderado"),CONCATENATE("R3C",Direccionamiento!#REF!),"")</f>
        <v>#REF!</v>
      </c>
      <c r="AB28" s="9" t="e">
        <f>IF(AND(Direccionamiento!#REF!="Media",Direccionamiento!#REF!="Mayor"),CONCATENATE("R3C",Direccionamiento!#REF!),"")</f>
        <v>#REF!</v>
      </c>
      <c r="AC28" s="10" t="e">
        <f>IF(AND(Direccionamiento!#REF!="Media",Direccionamiento!#REF!="Mayor"),CONCATENATE("R3C",Direccionamiento!#REF!),"")</f>
        <v>#REF!</v>
      </c>
      <c r="AD28" s="10" t="e">
        <f>IF(AND(Direccionamiento!#REF!="Media",Direccionamiento!#REF!="Mayor"),CONCATENATE("R3C",Direccionamiento!#REF!),"")</f>
        <v>#REF!</v>
      </c>
      <c r="AE28" s="10" t="e">
        <f>IF(AND(Direccionamiento!#REF!="Media",Direccionamiento!#REF!="Mayor"),CONCATENATE("R3C",Direccionamiento!#REF!),"")</f>
        <v>#REF!</v>
      </c>
      <c r="AF28" s="10" t="e">
        <f>IF(AND(Direccionamiento!#REF!="Media",Direccionamiento!#REF!="Mayor"),CONCATENATE("R17C",Direccionamiento!#REF!),"")</f>
        <v>#REF!</v>
      </c>
      <c r="AG28" s="11" t="e">
        <f>IF(AND(Direccionamiento!#REF!="Media",Direccionamiento!#REF!="Mayor"),CONCATENATE("R18C",Direccionamiento!#REF!),"")</f>
        <v>#REF!</v>
      </c>
      <c r="AH28" s="12" t="e">
        <f>IF(AND(Direccionamiento!#REF!="Media",Direccionamiento!#REF!="Catastrófico"),CONCATENATE("R13C",Direccionamiento!#REF!),"")</f>
        <v>#REF!</v>
      </c>
      <c r="AI28" s="13" t="e">
        <f>IF(AND(Direccionamiento!#REF!="Media",Direccionamiento!#REF!="Catastrófico"),CONCATENATE("R3C",Direccionamiento!#REF!),"")</f>
        <v>#REF!</v>
      </c>
      <c r="AJ28" s="13" t="e">
        <f>IF(AND(Direccionamiento!#REF!="Media",Direccionamiento!#REF!="Catastrófico"),CONCATENATE("R3C",Direccionamiento!#REF!),"")</f>
        <v>#REF!</v>
      </c>
      <c r="AK28" s="13" t="e">
        <f>IF(AND(Direccionamiento!#REF!="Media",Direccionamiento!#REF!="Catastrófico"),CONCATENATE("R3C",Direccionamiento!#REF!),"")</f>
        <v>#REF!</v>
      </c>
      <c r="AL28" s="13" t="e">
        <f>IF(AND(Direccionamiento!#REF!="Media",Direccionamiento!#REF!="Catastrófico"),CONCATENATE("R3C",Direccionamiento!#REF!),"")</f>
        <v>#REF!</v>
      </c>
      <c r="AM28" s="14" t="e">
        <f>IF(AND(Direccionamiento!#REF!="Media",Direccionamiento!#REF!="Catastrófico"),CONCATENATE("R3C",Direccionamiento!#REF!),"")</f>
        <v>#REF!</v>
      </c>
      <c r="AN28" s="1"/>
      <c r="AO28" s="2158"/>
      <c r="AP28" s="2039"/>
      <c r="AQ28" s="2039"/>
      <c r="AR28" s="2039"/>
      <c r="AS28" s="2039"/>
      <c r="AT28" s="2159"/>
      <c r="AU28" s="1"/>
      <c r="AV28" s="1"/>
      <c r="AW28" s="1"/>
      <c r="AX28" s="1"/>
      <c r="AY28" s="1"/>
      <c r="AZ28" s="1"/>
      <c r="BA28" s="1"/>
      <c r="BB28" s="1"/>
      <c r="BC28" s="1"/>
      <c r="BD28" s="1"/>
      <c r="BE28" s="1"/>
      <c r="BF28" s="1"/>
      <c r="BG28" s="1"/>
      <c r="BH28" s="1"/>
      <c r="BI28" s="1"/>
    </row>
    <row r="29" spans="1:61" ht="15" customHeight="1" x14ac:dyDescent="0.25">
      <c r="A29" s="1"/>
      <c r="B29" s="2177"/>
      <c r="C29" s="2039"/>
      <c r="D29" s="2173"/>
      <c r="E29" s="2168"/>
      <c r="F29" s="2039"/>
      <c r="G29" s="2039"/>
      <c r="H29" s="2039"/>
      <c r="I29" s="2173"/>
      <c r="J29" s="24" t="e">
        <f>IF(AND(Direccionamiento!#REF!="Media",Direccionamiento!#REF!="Leve"),CONCATENATE("R4C",Direccionamiento!#REF!),"")</f>
        <v>#REF!</v>
      </c>
      <c r="K29" s="25" t="e">
        <f>IF(AND(Direccionamiento!#REF!="Media",Direccionamiento!#REF!="Leve"),CONCATENATE("R4C",Direccionamiento!#REF!),"")</f>
        <v>#REF!</v>
      </c>
      <c r="L29" s="25" t="e">
        <f>IF(AND(Direccionamiento!#REF!="Media",Direccionamiento!#REF!="Leve"),CONCATENATE("R4C",Direccionamiento!#REF!),"")</f>
        <v>#REF!</v>
      </c>
      <c r="M29" s="25" t="e">
        <f>IF(AND(Direccionamiento!#REF!="Media",Direccionamiento!#REF!="Leve"),CONCATENATE("R4C",Direccionamiento!#REF!),"")</f>
        <v>#REF!</v>
      </c>
      <c r="N29" s="25" t="e">
        <f>IF(AND(Direccionamiento!#REF!="Media",Direccionamiento!#REF!="Leve"),CONCATENATE("R4C",Direccionamiento!#REF!),"")</f>
        <v>#REF!</v>
      </c>
      <c r="O29" s="26" t="e">
        <f>IF(AND(Direccionamiento!#REF!="Media",Direccionamiento!#REF!="Leve"),CONCATENATE("R4C",Direccionamiento!#REF!),"")</f>
        <v>#REF!</v>
      </c>
      <c r="P29" s="24" t="e">
        <f>IF(AND(Direccionamiento!#REF!="Media",Direccionamiento!#REF!="Menor"),CONCATENATE("R4C",Direccionamiento!#REF!),"")</f>
        <v>#REF!</v>
      </c>
      <c r="Q29" s="25" t="e">
        <f>IF(AND(Direccionamiento!#REF!="Media",Direccionamiento!#REF!="Menor"),CONCATENATE("R4C",Direccionamiento!#REF!),"")</f>
        <v>#REF!</v>
      </c>
      <c r="R29" s="25" t="e">
        <f>IF(AND(Direccionamiento!#REF!="Media",Direccionamiento!#REF!="Menor"),CONCATENATE("R4C",Direccionamiento!#REF!),"")</f>
        <v>#REF!</v>
      </c>
      <c r="S29" s="25" t="e">
        <f>IF(AND(Direccionamiento!#REF!="Media",Direccionamiento!#REF!="Menor"),CONCATENATE("R4C",Direccionamiento!#REF!),"")</f>
        <v>#REF!</v>
      </c>
      <c r="T29" s="25" t="e">
        <f>IF(AND(Direccionamiento!#REF!="Media",Direccionamiento!#REF!="Menor"),CONCATENATE("R4C",Direccionamiento!#REF!),"")</f>
        <v>#REF!</v>
      </c>
      <c r="U29" s="26" t="e">
        <f>IF(AND(Direccionamiento!#REF!="Media",Direccionamiento!#REF!="Menor"),CONCATENATE("R4C",Direccionamiento!#REF!),"")</f>
        <v>#REF!</v>
      </c>
      <c r="V29" s="24" t="e">
        <f>IF(AND(Direccionamiento!#REF!="Media",Direccionamiento!#REF!="Moderado"),CONCATENATE("R4C",Direccionamiento!#REF!),"")</f>
        <v>#REF!</v>
      </c>
      <c r="W29" s="25" t="e">
        <f>IF(AND(Direccionamiento!#REF!="Media",Direccionamiento!#REF!="Moderado"),CONCATENATE("R4C",Direccionamiento!#REF!),"")</f>
        <v>#REF!</v>
      </c>
      <c r="X29" s="25" t="e">
        <f>IF(AND(Direccionamiento!#REF!="Media",Direccionamiento!#REF!="Moderado"),CONCATENATE("R4C",Direccionamiento!#REF!),"")</f>
        <v>#REF!</v>
      </c>
      <c r="Y29" s="25" t="e">
        <f>IF(AND(Direccionamiento!#REF!="Media",Direccionamiento!#REF!="Moderado"),CONCATENATE("R4C",Direccionamiento!#REF!),"")</f>
        <v>#REF!</v>
      </c>
      <c r="Z29" s="25" t="e">
        <f>IF(AND(Direccionamiento!#REF!="Media",Direccionamiento!#REF!="Moderado"),CONCATENATE("R4C",Direccionamiento!#REF!),"")</f>
        <v>#REF!</v>
      </c>
      <c r="AA29" s="26" t="e">
        <f>IF(AND(Direccionamiento!#REF!="Media",Direccionamiento!#REF!="Moderado"),CONCATENATE("R4C",Direccionamiento!#REF!),"")</f>
        <v>#REF!</v>
      </c>
      <c r="AB29" s="9" t="e">
        <f>IF(AND(Direccionamiento!#REF!="Media",Direccionamiento!#REF!="Mayor"),CONCATENATE("R4C",Direccionamiento!#REF!),"")</f>
        <v>#REF!</v>
      </c>
      <c r="AC29" s="10" t="e">
        <f>IF(AND(Direccionamiento!#REF!="Media",Direccionamiento!#REF!="Mayor"),CONCATENATE("R4C",Direccionamiento!#REF!),"")</f>
        <v>#REF!</v>
      </c>
      <c r="AD29" s="10" t="e">
        <f>IF(AND(Direccionamiento!#REF!="Media",Direccionamiento!#REF!="Mayor"),CONCATENATE("R4C",Direccionamiento!#REF!),"")</f>
        <v>#REF!</v>
      </c>
      <c r="AE29" s="10" t="e">
        <f>IF(AND(Direccionamiento!#REF!="Media",Direccionamiento!#REF!="Mayor"),CONCATENATE("R4C",Direccionamiento!#REF!),"")</f>
        <v>#REF!</v>
      </c>
      <c r="AF29" s="10" t="e">
        <f>IF(AND(Direccionamiento!#REF!="Media",Direccionamiento!#REF!="Mayor"),CONCATENATE("R4C",Direccionamiento!#REF!),"")</f>
        <v>#REF!</v>
      </c>
      <c r="AG29" s="11" t="e">
        <f>IF(AND(Direccionamiento!#REF!="Media",Direccionamiento!#REF!="Mayor"),CONCATENATE("R4C",Direccionamiento!#REF!),"")</f>
        <v>#REF!</v>
      </c>
      <c r="AH29" s="12" t="e">
        <f>IF(AND(Direccionamiento!#REF!="Media",Direccionamiento!#REF!="Catastrófico"),CONCATENATE("R4C",Direccionamiento!#REF!),"")</f>
        <v>#REF!</v>
      </c>
      <c r="AI29" s="13" t="e">
        <f>IF(AND(Direccionamiento!#REF!="Media",Direccionamiento!#REF!="Catastrófico"),CONCATENATE("R4C",Direccionamiento!#REF!),"")</f>
        <v>#REF!</v>
      </c>
      <c r="AJ29" s="13" t="e">
        <f>IF(AND(Direccionamiento!#REF!="Media",Direccionamiento!#REF!="Catastrófico"),CONCATENATE("R4C",Direccionamiento!#REF!),"")</f>
        <v>#REF!</v>
      </c>
      <c r="AK29" s="13" t="e">
        <f>IF(AND(Direccionamiento!#REF!="Media",Direccionamiento!#REF!="Catastrófico"),CONCATENATE("R4C",Direccionamiento!#REF!),"")</f>
        <v>#REF!</v>
      </c>
      <c r="AL29" s="13" t="e">
        <f>IF(AND(Direccionamiento!#REF!="Media",Direccionamiento!#REF!="Catastrófico"),CONCATENATE("R4C",Direccionamiento!#REF!),"")</f>
        <v>#REF!</v>
      </c>
      <c r="AM29" s="14" t="e">
        <f>IF(AND(Direccionamiento!#REF!="Media",Direccionamiento!#REF!="Catastrófico"),CONCATENATE("R4C",Direccionamiento!#REF!),"")</f>
        <v>#REF!</v>
      </c>
      <c r="AN29" s="1"/>
      <c r="AO29" s="2158"/>
      <c r="AP29" s="2039"/>
      <c r="AQ29" s="2039"/>
      <c r="AR29" s="2039"/>
      <c r="AS29" s="2039"/>
      <c r="AT29" s="2159"/>
      <c r="AU29" s="1"/>
      <c r="AV29" s="1"/>
      <c r="AW29" s="1"/>
      <c r="AX29" s="1"/>
      <c r="AY29" s="1"/>
      <c r="AZ29" s="1"/>
      <c r="BA29" s="1"/>
      <c r="BB29" s="1"/>
      <c r="BC29" s="1"/>
      <c r="BD29" s="1"/>
      <c r="BE29" s="1"/>
      <c r="BF29" s="1"/>
      <c r="BG29" s="1"/>
      <c r="BH29" s="1"/>
      <c r="BI29" s="1"/>
    </row>
    <row r="30" spans="1:61" ht="15" customHeight="1" x14ac:dyDescent="0.25">
      <c r="A30" s="1"/>
      <c r="B30" s="2177"/>
      <c r="C30" s="2039"/>
      <c r="D30" s="2173"/>
      <c r="E30" s="2168"/>
      <c r="F30" s="2039"/>
      <c r="G30" s="2039"/>
      <c r="H30" s="2039"/>
      <c r="I30" s="2173"/>
      <c r="J30" s="24" t="e">
        <f>IF(AND(Direccionamiento!#REF!="Media",Direccionamiento!#REF!="Leve"),CONCATENATE("R5C",Direccionamiento!#REF!),"")</f>
        <v>#REF!</v>
      </c>
      <c r="K30" s="25" t="e">
        <f>IF(AND(Direccionamiento!#REF!="Media",Direccionamiento!#REF!="Leve"),CONCATENATE("R5C",Direccionamiento!#REF!),"")</f>
        <v>#REF!</v>
      </c>
      <c r="L30" s="25" t="e">
        <f>IF(AND(Direccionamiento!#REF!="Media",Direccionamiento!#REF!="Leve"),CONCATENATE("R5C",Direccionamiento!#REF!),"")</f>
        <v>#REF!</v>
      </c>
      <c r="M30" s="25" t="e">
        <f>IF(AND(Direccionamiento!#REF!="Media",Direccionamiento!#REF!="Leve"),CONCATENATE("R5C",Direccionamiento!#REF!),"")</f>
        <v>#REF!</v>
      </c>
      <c r="N30" s="25" t="e">
        <f>IF(AND(Direccionamiento!#REF!="Media",Direccionamiento!#REF!="Leve"),CONCATENATE("R5C",Direccionamiento!#REF!),"")</f>
        <v>#REF!</v>
      </c>
      <c r="O30" s="26" t="e">
        <f>IF(AND(Direccionamiento!#REF!="Media",Direccionamiento!#REF!="Leve"),CONCATENATE("R5C",Direccionamiento!#REF!),"")</f>
        <v>#REF!</v>
      </c>
      <c r="P30" s="24" t="e">
        <f>IF(AND(Direccionamiento!#REF!="Media",Direccionamiento!#REF!="Menor"),CONCATENATE("R5C",Direccionamiento!#REF!),"")</f>
        <v>#REF!</v>
      </c>
      <c r="Q30" s="25" t="e">
        <f>IF(AND(Direccionamiento!#REF!="Media",Direccionamiento!#REF!="Menor"),CONCATENATE("R5C",Direccionamiento!#REF!),"")</f>
        <v>#REF!</v>
      </c>
      <c r="R30" s="25" t="e">
        <f>IF(AND(Direccionamiento!#REF!="Media",Direccionamiento!#REF!="Menor"),CONCATENATE("R5C",Direccionamiento!#REF!),"")</f>
        <v>#REF!</v>
      </c>
      <c r="S30" s="25" t="e">
        <f>IF(AND(Direccionamiento!#REF!="Media",Direccionamiento!#REF!="Menor"),CONCATENATE("R5C",Direccionamiento!#REF!),"")</f>
        <v>#REF!</v>
      </c>
      <c r="T30" s="25" t="e">
        <f>IF(AND(Direccionamiento!#REF!="Media",Direccionamiento!#REF!="Menor"),CONCATENATE("R5C",Direccionamiento!#REF!),"")</f>
        <v>#REF!</v>
      </c>
      <c r="U30" s="26" t="e">
        <f>IF(AND(Direccionamiento!#REF!="Media",Direccionamiento!#REF!="Menor"),CONCATENATE("R5C",Direccionamiento!#REF!),"")</f>
        <v>#REF!</v>
      </c>
      <c r="V30" s="24" t="e">
        <f>IF(AND(Direccionamiento!#REF!="Media",Direccionamiento!#REF!="Moderado"),CONCATENATE("R5C",Direccionamiento!#REF!),"")</f>
        <v>#REF!</v>
      </c>
      <c r="W30" s="25" t="e">
        <f>IF(AND(Direccionamiento!#REF!="Media",Direccionamiento!#REF!="Moderado"),CONCATENATE("R5C",Direccionamiento!#REF!),"")</f>
        <v>#REF!</v>
      </c>
      <c r="X30" s="25" t="e">
        <f>IF(AND(Direccionamiento!#REF!="Media",Direccionamiento!#REF!="Moderado"),CONCATENATE("R5C",Direccionamiento!#REF!),"")</f>
        <v>#REF!</v>
      </c>
      <c r="Y30" s="25" t="e">
        <f>IF(AND(Direccionamiento!#REF!="Media",Direccionamiento!#REF!="Moderado"),CONCATENATE("R5C",Direccionamiento!#REF!),"")</f>
        <v>#REF!</v>
      </c>
      <c r="Z30" s="25" t="e">
        <f>IF(AND(Direccionamiento!#REF!="Media",Direccionamiento!#REF!="Moderado"),CONCATENATE("R5C",Direccionamiento!#REF!),"")</f>
        <v>#REF!</v>
      </c>
      <c r="AA30" s="26" t="e">
        <f>IF(AND(Direccionamiento!#REF!="Media",Direccionamiento!#REF!="Moderado"),CONCATENATE("R5C",Direccionamiento!#REF!),"")</f>
        <v>#REF!</v>
      </c>
      <c r="AB30" s="9" t="e">
        <f>IF(AND(Direccionamiento!#REF!="Media",Direccionamiento!#REF!="Mayor"),CONCATENATE("R5C",Direccionamiento!#REF!),"")</f>
        <v>#REF!</v>
      </c>
      <c r="AC30" s="10" t="e">
        <f>IF(AND(Direccionamiento!#REF!="Media",Direccionamiento!#REF!="Mayor"),CONCATENATE("R5C",Direccionamiento!#REF!),"")</f>
        <v>#REF!</v>
      </c>
      <c r="AD30" s="10" t="e">
        <f>IF(AND(Direccionamiento!#REF!="Media",Direccionamiento!#REF!="Mayor"),CONCATENATE("R5C",Direccionamiento!#REF!),"")</f>
        <v>#REF!</v>
      </c>
      <c r="AE30" s="10" t="e">
        <f>IF(AND(Direccionamiento!#REF!="Media",Direccionamiento!#REF!="Mayor"),CONCATENATE("R5C",Direccionamiento!#REF!),"")</f>
        <v>#REF!</v>
      </c>
      <c r="AF30" s="10" t="e">
        <f>IF(AND(Direccionamiento!#REF!="Media",Direccionamiento!#REF!="Mayor"),CONCATENATE("R5C",Direccionamiento!#REF!),"")</f>
        <v>#REF!</v>
      </c>
      <c r="AG30" s="11" t="e">
        <f>IF(AND(Direccionamiento!#REF!="Media",Direccionamiento!#REF!="Mayor"),CONCATENATE("R5C",Direccionamiento!#REF!),"")</f>
        <v>#REF!</v>
      </c>
      <c r="AH30" s="12" t="e">
        <f>IF(AND(Direccionamiento!#REF!="Media",Direccionamiento!#REF!="Catastrófico"),CONCATENATE("R5C",Direccionamiento!#REF!),"")</f>
        <v>#REF!</v>
      </c>
      <c r="AI30" s="13" t="e">
        <f>IF(AND(Direccionamiento!#REF!="Media",Direccionamiento!#REF!="Catastrófico"),CONCATENATE("R5C",Direccionamiento!#REF!),"")</f>
        <v>#REF!</v>
      </c>
      <c r="AJ30" s="13" t="e">
        <f>IF(AND(Direccionamiento!#REF!="Media",Direccionamiento!#REF!="Catastrófico"),CONCATENATE("R5C",Direccionamiento!#REF!),"")</f>
        <v>#REF!</v>
      </c>
      <c r="AK30" s="13" t="e">
        <f>IF(AND(Direccionamiento!#REF!="Media",Direccionamiento!#REF!="Catastrófico"),CONCATENATE("R5C",Direccionamiento!#REF!),"")</f>
        <v>#REF!</v>
      </c>
      <c r="AL30" s="13" t="e">
        <f>IF(AND(Direccionamiento!#REF!="Media",Direccionamiento!#REF!="Catastrófico"),CONCATENATE("R5C",Direccionamiento!#REF!),"")</f>
        <v>#REF!</v>
      </c>
      <c r="AM30" s="14" t="e">
        <f>IF(AND(Direccionamiento!#REF!="Media",Direccionamiento!#REF!="Catastrófico"),CONCATENATE("R5C",Direccionamiento!#REF!),"")</f>
        <v>#REF!</v>
      </c>
      <c r="AN30" s="1"/>
      <c r="AO30" s="2158"/>
      <c r="AP30" s="2039"/>
      <c r="AQ30" s="2039"/>
      <c r="AR30" s="2039"/>
      <c r="AS30" s="2039"/>
      <c r="AT30" s="2159"/>
      <c r="AU30" s="1"/>
      <c r="AV30" s="1"/>
      <c r="AW30" s="1"/>
      <c r="AX30" s="1"/>
      <c r="AY30" s="1"/>
      <c r="AZ30" s="1"/>
      <c r="BA30" s="1"/>
      <c r="BB30" s="1"/>
      <c r="BC30" s="1"/>
      <c r="BD30" s="1"/>
      <c r="BE30" s="1"/>
      <c r="BF30" s="1"/>
      <c r="BG30" s="1"/>
      <c r="BH30" s="1"/>
      <c r="BI30" s="1"/>
    </row>
    <row r="31" spans="1:61" ht="15" customHeight="1" x14ac:dyDescent="0.25">
      <c r="A31" s="1"/>
      <c r="B31" s="2177"/>
      <c r="C31" s="2039"/>
      <c r="D31" s="2173"/>
      <c r="E31" s="2168"/>
      <c r="F31" s="2039"/>
      <c r="G31" s="2039"/>
      <c r="H31" s="2039"/>
      <c r="I31" s="2173"/>
      <c r="J31" s="24" t="e">
        <f>IF(AND(Direccionamiento!#REF!="Media",Direccionamiento!#REF!="Leve"),CONCATENATE("R6C",Direccionamiento!#REF!),"")</f>
        <v>#REF!</v>
      </c>
      <c r="K31" s="25" t="e">
        <f>IF(AND(Direccionamiento!#REF!="Media",Direccionamiento!#REF!="Leve"),CONCATENATE("R6C",Direccionamiento!#REF!),"")</f>
        <v>#REF!</v>
      </c>
      <c r="L31" s="25" t="e">
        <f>IF(AND(Direccionamiento!#REF!="Media",Direccionamiento!#REF!="Leve"),CONCATENATE("R6C",Direccionamiento!#REF!),"")</f>
        <v>#REF!</v>
      </c>
      <c r="M31" s="25" t="e">
        <f>IF(AND(Direccionamiento!#REF!="Media",Direccionamiento!#REF!="Leve"),CONCATENATE("R6C",Direccionamiento!#REF!),"")</f>
        <v>#REF!</v>
      </c>
      <c r="N31" s="25" t="e">
        <f>IF(AND(Direccionamiento!#REF!="Media",Direccionamiento!#REF!="Leve"),CONCATENATE("R6C",Direccionamiento!#REF!),"")</f>
        <v>#REF!</v>
      </c>
      <c r="O31" s="26" t="e">
        <f>IF(AND(Direccionamiento!#REF!="Media",Direccionamiento!#REF!="Leve"),CONCATENATE("R6C",Direccionamiento!#REF!),"")</f>
        <v>#REF!</v>
      </c>
      <c r="P31" s="24" t="e">
        <f>IF(AND(Direccionamiento!#REF!="Media",Direccionamiento!#REF!="Menor"),CONCATENATE("R6C",Direccionamiento!#REF!),"")</f>
        <v>#REF!</v>
      </c>
      <c r="Q31" s="25" t="e">
        <f>IF(AND(Direccionamiento!#REF!="Media",Direccionamiento!#REF!="Menor"),CONCATENATE("R6C",Direccionamiento!#REF!),"")</f>
        <v>#REF!</v>
      </c>
      <c r="R31" s="25" t="e">
        <f>IF(AND(Direccionamiento!#REF!="Media",Direccionamiento!#REF!="Menor"),CONCATENATE("R6C",Direccionamiento!#REF!),"")</f>
        <v>#REF!</v>
      </c>
      <c r="S31" s="25" t="e">
        <f>IF(AND(Direccionamiento!#REF!="Media",Direccionamiento!#REF!="Menor"),CONCATENATE("R6C",Direccionamiento!#REF!),"")</f>
        <v>#REF!</v>
      </c>
      <c r="T31" s="25" t="e">
        <f>IF(AND(Direccionamiento!#REF!="Media",Direccionamiento!#REF!="Menor"),CONCATENATE("R6C",Direccionamiento!#REF!),"")</f>
        <v>#REF!</v>
      </c>
      <c r="U31" s="26" t="e">
        <f>IF(AND(Direccionamiento!#REF!="Media",Direccionamiento!#REF!="Menor"),CONCATENATE("R6C",Direccionamiento!#REF!),"")</f>
        <v>#REF!</v>
      </c>
      <c r="V31" s="24" t="e">
        <f>IF(AND(Direccionamiento!#REF!="Media",Direccionamiento!#REF!="Moderado"),CONCATENATE("R6C",Direccionamiento!#REF!),"")</f>
        <v>#REF!</v>
      </c>
      <c r="W31" s="25" t="e">
        <f>IF(AND(Direccionamiento!#REF!="Media",Direccionamiento!#REF!="Moderado"),CONCATENATE("R6C",Direccionamiento!#REF!),"")</f>
        <v>#REF!</v>
      </c>
      <c r="X31" s="25" t="e">
        <f>IF(AND(Direccionamiento!#REF!="Media",Direccionamiento!#REF!="Moderado"),CONCATENATE("R6C",Direccionamiento!#REF!),"")</f>
        <v>#REF!</v>
      </c>
      <c r="Y31" s="25" t="e">
        <f>IF(AND(Direccionamiento!#REF!="Media",Direccionamiento!#REF!="Moderado"),CONCATENATE("R6C",Direccionamiento!#REF!),"")</f>
        <v>#REF!</v>
      </c>
      <c r="Z31" s="25" t="e">
        <f>IF(AND(Direccionamiento!#REF!="Media",Direccionamiento!#REF!="Moderado"),CONCATENATE("R6C",Direccionamiento!#REF!),"")</f>
        <v>#REF!</v>
      </c>
      <c r="AA31" s="26" t="e">
        <f>IF(AND(Direccionamiento!#REF!="Media",Direccionamiento!#REF!="Moderado"),CONCATENATE("R6C",Direccionamiento!#REF!),"")</f>
        <v>#REF!</v>
      </c>
      <c r="AB31" s="9" t="e">
        <f>IF(AND(Direccionamiento!#REF!="Media",Direccionamiento!#REF!="Mayor"),CONCATENATE("R6C",Direccionamiento!#REF!),"")</f>
        <v>#REF!</v>
      </c>
      <c r="AC31" s="10" t="e">
        <f>IF(AND(Direccionamiento!#REF!="Media",Direccionamiento!#REF!="Mayor"),CONCATENATE("R6C",Direccionamiento!#REF!),"")</f>
        <v>#REF!</v>
      </c>
      <c r="AD31" s="10" t="e">
        <f>IF(AND(Direccionamiento!#REF!="Media",Direccionamiento!#REF!="Mayor"),CONCATENATE("R6C",Direccionamiento!#REF!),"")</f>
        <v>#REF!</v>
      </c>
      <c r="AE31" s="10" t="e">
        <f>IF(AND(Direccionamiento!#REF!="Media",Direccionamiento!#REF!="Mayor"),CONCATENATE("R6C",Direccionamiento!#REF!),"")</f>
        <v>#REF!</v>
      </c>
      <c r="AF31" s="10" t="e">
        <f>IF(AND(Direccionamiento!#REF!="Media",Direccionamiento!#REF!="Mayor"),CONCATENATE("R6C",Direccionamiento!#REF!),"")</f>
        <v>#REF!</v>
      </c>
      <c r="AG31" s="11" t="e">
        <f>IF(AND(Direccionamiento!#REF!="Media",Direccionamiento!#REF!="Mayor"),CONCATENATE("R6C",Direccionamiento!#REF!),"")</f>
        <v>#REF!</v>
      </c>
      <c r="AH31" s="12" t="e">
        <f>IF(AND(Direccionamiento!#REF!="Media",Direccionamiento!#REF!="Catastrófico"),CONCATENATE("R6C",Direccionamiento!#REF!),"")</f>
        <v>#REF!</v>
      </c>
      <c r="AI31" s="13" t="e">
        <f>IF(AND(Direccionamiento!#REF!="Media",Direccionamiento!#REF!="Catastrófico"),CONCATENATE("R6C",Direccionamiento!#REF!),"")</f>
        <v>#REF!</v>
      </c>
      <c r="AJ31" s="13" t="e">
        <f>IF(AND(Direccionamiento!#REF!="Media",Direccionamiento!#REF!="Catastrófico"),CONCATENATE("R6C",Direccionamiento!#REF!),"")</f>
        <v>#REF!</v>
      </c>
      <c r="AK31" s="13" t="e">
        <f>IF(AND(Direccionamiento!#REF!="Media",Direccionamiento!#REF!="Catastrófico"),CONCATENATE("R6C",Direccionamiento!#REF!),"")</f>
        <v>#REF!</v>
      </c>
      <c r="AL31" s="13" t="e">
        <f>IF(AND(Direccionamiento!#REF!="Media",Direccionamiento!#REF!="Catastrófico"),CONCATENATE("R6C",Direccionamiento!#REF!),"")</f>
        <v>#REF!</v>
      </c>
      <c r="AM31" s="14" t="e">
        <f>IF(AND(Direccionamiento!#REF!="Media",Direccionamiento!#REF!="Catastrófico"),CONCATENATE("R6C",Direccionamiento!#REF!),"")</f>
        <v>#REF!</v>
      </c>
      <c r="AN31" s="1"/>
      <c r="AO31" s="2158"/>
      <c r="AP31" s="2039"/>
      <c r="AQ31" s="2039"/>
      <c r="AR31" s="2039"/>
      <c r="AS31" s="2039"/>
      <c r="AT31" s="2159"/>
      <c r="AU31" s="1"/>
      <c r="AV31" s="1"/>
      <c r="AW31" s="1"/>
      <c r="AX31" s="1"/>
      <c r="AY31" s="1"/>
      <c r="AZ31" s="1"/>
      <c r="BA31" s="1"/>
      <c r="BB31" s="1"/>
      <c r="BC31" s="1"/>
      <c r="BD31" s="1"/>
      <c r="BE31" s="1"/>
      <c r="BF31" s="1"/>
      <c r="BG31" s="1"/>
      <c r="BH31" s="1"/>
      <c r="BI31" s="1"/>
    </row>
    <row r="32" spans="1:61" ht="15" customHeight="1" x14ac:dyDescent="0.25">
      <c r="A32" s="1"/>
      <c r="B32" s="2177"/>
      <c r="C32" s="2039"/>
      <c r="D32" s="2173"/>
      <c r="E32" s="2168"/>
      <c r="F32" s="2039"/>
      <c r="G32" s="2039"/>
      <c r="H32" s="2039"/>
      <c r="I32" s="2173"/>
      <c r="J32" s="24" t="e">
        <f>IF(AND(Direccionamiento!#REF!="Media",Direccionamiento!#REF!="Leve"),CONCATENATE("R7C",Direccionamiento!#REF!),"")</f>
        <v>#REF!</v>
      </c>
      <c r="K32" s="25" t="e">
        <f>IF(AND(Direccionamiento!#REF!="Media",Direccionamiento!#REF!="Leve"),CONCATENATE("R7C",Direccionamiento!#REF!),"")</f>
        <v>#REF!</v>
      </c>
      <c r="L32" s="25" t="e">
        <f>IF(AND(Direccionamiento!#REF!="Media",Direccionamiento!#REF!="Leve"),CONCATENATE("R7C",Direccionamiento!#REF!),"")</f>
        <v>#REF!</v>
      </c>
      <c r="M32" s="25" t="e">
        <f>IF(AND(Direccionamiento!#REF!="Media",Direccionamiento!#REF!="Leve"),CONCATENATE("R7C",Direccionamiento!#REF!),"")</f>
        <v>#REF!</v>
      </c>
      <c r="N32" s="25" t="e">
        <f>IF(AND(Direccionamiento!#REF!="Media",Direccionamiento!#REF!="Leve"),CONCATENATE("R7C",Direccionamiento!#REF!),"")</f>
        <v>#REF!</v>
      </c>
      <c r="O32" s="26" t="e">
        <f>IF(AND(Direccionamiento!#REF!="Media",Direccionamiento!#REF!="Leve"),CONCATENATE("R7C",Direccionamiento!#REF!),"")</f>
        <v>#REF!</v>
      </c>
      <c r="P32" s="24" t="e">
        <f>IF(AND(Direccionamiento!#REF!="Media",Direccionamiento!#REF!="Menor"),CONCATENATE("R7C",Direccionamiento!#REF!),"")</f>
        <v>#REF!</v>
      </c>
      <c r="Q32" s="25" t="e">
        <f>IF(AND(Direccionamiento!#REF!="Media",Direccionamiento!#REF!="Menor"),CONCATENATE("R7C",Direccionamiento!#REF!),"")</f>
        <v>#REF!</v>
      </c>
      <c r="R32" s="25" t="e">
        <f>IF(AND(Direccionamiento!#REF!="Media",Direccionamiento!#REF!="Menor"),CONCATENATE("R7C",Direccionamiento!#REF!),"")</f>
        <v>#REF!</v>
      </c>
      <c r="S32" s="25" t="e">
        <f>IF(AND(Direccionamiento!#REF!="Media",Direccionamiento!#REF!="Menor"),CONCATENATE("R7C",Direccionamiento!#REF!),"")</f>
        <v>#REF!</v>
      </c>
      <c r="T32" s="25" t="e">
        <f>IF(AND(Direccionamiento!#REF!="Media",Direccionamiento!#REF!="Menor"),CONCATENATE("R7C",Direccionamiento!#REF!),"")</f>
        <v>#REF!</v>
      </c>
      <c r="U32" s="26" t="e">
        <f>IF(AND(Direccionamiento!#REF!="Media",Direccionamiento!#REF!="Menor"),CONCATENATE("R7C",Direccionamiento!#REF!),"")</f>
        <v>#REF!</v>
      </c>
      <c r="V32" s="24" t="e">
        <f>IF(AND(Direccionamiento!#REF!="Media",Direccionamiento!#REF!="Moderado"),CONCATENATE("R7C",Direccionamiento!#REF!),"")</f>
        <v>#REF!</v>
      </c>
      <c r="W32" s="25" t="e">
        <f>IF(AND(Direccionamiento!#REF!="Media",Direccionamiento!#REF!="Moderado"),CONCATENATE("R7C",Direccionamiento!#REF!),"")</f>
        <v>#REF!</v>
      </c>
      <c r="X32" s="25" t="e">
        <f>IF(AND(Direccionamiento!#REF!="Media",Direccionamiento!#REF!="Moderado"),CONCATENATE("R7C",Direccionamiento!#REF!),"")</f>
        <v>#REF!</v>
      </c>
      <c r="Y32" s="25" t="e">
        <f>IF(AND(Direccionamiento!#REF!="Media",Direccionamiento!#REF!="Moderado"),CONCATENATE("R7C",Direccionamiento!#REF!),"")</f>
        <v>#REF!</v>
      </c>
      <c r="Z32" s="25" t="e">
        <f>IF(AND(Direccionamiento!#REF!="Media",Direccionamiento!#REF!="Moderado"),CONCATENATE("R7C",Direccionamiento!#REF!),"")</f>
        <v>#REF!</v>
      </c>
      <c r="AA32" s="26" t="e">
        <f>IF(AND(Direccionamiento!#REF!="Media",Direccionamiento!#REF!="Moderado"),CONCATENATE("R7C",Direccionamiento!#REF!),"")</f>
        <v>#REF!</v>
      </c>
      <c r="AB32" s="9" t="e">
        <f>IF(AND(Direccionamiento!#REF!="Media",Direccionamiento!#REF!="Mayor"),CONCATENATE("R7C",Direccionamiento!#REF!),"")</f>
        <v>#REF!</v>
      </c>
      <c r="AC32" s="10" t="e">
        <f>IF(AND(Direccionamiento!#REF!="Media",Direccionamiento!#REF!="Mayor"),CONCATENATE("R7C",Direccionamiento!#REF!),"")</f>
        <v>#REF!</v>
      </c>
      <c r="AD32" s="10" t="e">
        <f>IF(AND(Direccionamiento!#REF!="Media",Direccionamiento!#REF!="Mayor"),CONCATENATE("R7C",Direccionamiento!#REF!),"")</f>
        <v>#REF!</v>
      </c>
      <c r="AE32" s="10" t="e">
        <f>IF(AND(Direccionamiento!#REF!="Media",Direccionamiento!#REF!="Mayor"),CONCATENATE("R7C",Direccionamiento!#REF!),"")</f>
        <v>#REF!</v>
      </c>
      <c r="AF32" s="10" t="e">
        <f>IF(AND(Direccionamiento!#REF!="Media",Direccionamiento!#REF!="Mayor"),CONCATENATE("R7C",Direccionamiento!#REF!),"")</f>
        <v>#REF!</v>
      </c>
      <c r="AG32" s="11" t="e">
        <f>IF(AND(Direccionamiento!#REF!="Media",Direccionamiento!#REF!="Mayor"),CONCATENATE("R7C",Direccionamiento!#REF!),"")</f>
        <v>#REF!</v>
      </c>
      <c r="AH32" s="12" t="e">
        <f>IF(AND(Direccionamiento!#REF!="Media",Direccionamiento!#REF!="Catastrófico"),CONCATENATE("R7C",Direccionamiento!#REF!),"")</f>
        <v>#REF!</v>
      </c>
      <c r="AI32" s="13" t="e">
        <f>IF(AND(Direccionamiento!#REF!="Media",Direccionamiento!#REF!="Catastrófico"),CONCATENATE("R7C",Direccionamiento!#REF!),"")</f>
        <v>#REF!</v>
      </c>
      <c r="AJ32" s="13" t="e">
        <f>IF(AND(Direccionamiento!#REF!="Media",Direccionamiento!#REF!="Catastrófico"),CONCATENATE("R7C",Direccionamiento!#REF!),"")</f>
        <v>#REF!</v>
      </c>
      <c r="AK32" s="13" t="e">
        <f>IF(AND(Direccionamiento!#REF!="Media",Direccionamiento!#REF!="Catastrófico"),CONCATENATE("R7C",Direccionamiento!#REF!),"")</f>
        <v>#REF!</v>
      </c>
      <c r="AL32" s="13" t="e">
        <f>IF(AND(Direccionamiento!#REF!="Media",Direccionamiento!#REF!="Catastrófico"),CONCATENATE("R7C",Direccionamiento!#REF!),"")</f>
        <v>#REF!</v>
      </c>
      <c r="AM32" s="14" t="e">
        <f>IF(AND(Direccionamiento!#REF!="Media",Direccionamiento!#REF!="Catastrófico"),CONCATENATE("R7C",Direccionamiento!#REF!),"")</f>
        <v>#REF!</v>
      </c>
      <c r="AN32" s="1"/>
      <c r="AO32" s="2158"/>
      <c r="AP32" s="2039"/>
      <c r="AQ32" s="2039"/>
      <c r="AR32" s="2039"/>
      <c r="AS32" s="2039"/>
      <c r="AT32" s="2159"/>
      <c r="AU32" s="1"/>
      <c r="AV32" s="1"/>
      <c r="AW32" s="1"/>
      <c r="AX32" s="1"/>
      <c r="AY32" s="1"/>
      <c r="AZ32" s="1"/>
      <c r="BA32" s="1"/>
      <c r="BB32" s="1"/>
      <c r="BC32" s="1"/>
      <c r="BD32" s="1"/>
      <c r="BE32" s="1"/>
      <c r="BF32" s="1"/>
      <c r="BG32" s="1"/>
      <c r="BH32" s="1"/>
      <c r="BI32" s="1"/>
    </row>
    <row r="33" spans="1:61" ht="15" customHeight="1" x14ac:dyDescent="0.25">
      <c r="A33" s="1"/>
      <c r="B33" s="2177"/>
      <c r="C33" s="2039"/>
      <c r="D33" s="2173"/>
      <c r="E33" s="2168"/>
      <c r="F33" s="2039"/>
      <c r="G33" s="2039"/>
      <c r="H33" s="2039"/>
      <c r="I33" s="2173"/>
      <c r="J33" s="24" t="e">
        <f>IF(AND(Direccionamiento!#REF!="Media",Direccionamiento!#REF!="Leve"),CONCATENATE("R8C",Direccionamiento!#REF!),"")</f>
        <v>#REF!</v>
      </c>
      <c r="K33" s="25" t="e">
        <f>IF(AND(Direccionamiento!#REF!="Media",Direccionamiento!#REF!="Leve"),CONCATENATE("R8C",Direccionamiento!#REF!),"")</f>
        <v>#REF!</v>
      </c>
      <c r="L33" s="25" t="e">
        <f>IF(AND(Direccionamiento!#REF!="Media",Direccionamiento!#REF!="Leve"),CONCATENATE("R8C",Direccionamiento!#REF!),"")</f>
        <v>#REF!</v>
      </c>
      <c r="M33" s="25" t="e">
        <f>IF(AND(Direccionamiento!#REF!="Media",Direccionamiento!#REF!="Leve"),CONCATENATE("R8C",Direccionamiento!#REF!),"")</f>
        <v>#REF!</v>
      </c>
      <c r="N33" s="25" t="e">
        <f>IF(AND(Direccionamiento!#REF!="Media",Direccionamiento!#REF!="Leve"),CONCATENATE("R8C",Direccionamiento!#REF!),"")</f>
        <v>#REF!</v>
      </c>
      <c r="O33" s="26" t="e">
        <f>IF(AND(Direccionamiento!#REF!="Media",Direccionamiento!#REF!="Leve"),CONCATENATE("R8C",Direccionamiento!#REF!),"")</f>
        <v>#REF!</v>
      </c>
      <c r="P33" s="24" t="e">
        <f>IF(AND(Direccionamiento!#REF!="Media",Direccionamiento!#REF!="Menor"),CONCATENATE("R8C",Direccionamiento!#REF!),"")</f>
        <v>#REF!</v>
      </c>
      <c r="Q33" s="25" t="e">
        <f>IF(AND(Direccionamiento!#REF!="Media",Direccionamiento!#REF!="Menor"),CONCATENATE("R8C",Direccionamiento!#REF!),"")</f>
        <v>#REF!</v>
      </c>
      <c r="R33" s="25" t="e">
        <f>IF(AND(Direccionamiento!#REF!="Media",Direccionamiento!#REF!="Menor"),CONCATENATE("R8C",Direccionamiento!#REF!),"")</f>
        <v>#REF!</v>
      </c>
      <c r="S33" s="25" t="e">
        <f>IF(AND(Direccionamiento!#REF!="Media",Direccionamiento!#REF!="Menor"),CONCATENATE("R8C",Direccionamiento!#REF!),"")</f>
        <v>#REF!</v>
      </c>
      <c r="T33" s="25" t="e">
        <f>IF(AND(Direccionamiento!#REF!="Media",Direccionamiento!#REF!="Menor"),CONCATENATE("R8C",Direccionamiento!#REF!),"")</f>
        <v>#REF!</v>
      </c>
      <c r="U33" s="26" t="e">
        <f>IF(AND(Direccionamiento!#REF!="Media",Direccionamiento!#REF!="Menor"),CONCATENATE("R8C",Direccionamiento!#REF!),"")</f>
        <v>#REF!</v>
      </c>
      <c r="V33" s="24" t="e">
        <f>IF(AND(Direccionamiento!#REF!="Media",Direccionamiento!#REF!="Moderado"),CONCATENATE("R8C",Direccionamiento!#REF!),"")</f>
        <v>#REF!</v>
      </c>
      <c r="W33" s="25" t="e">
        <f>IF(AND(Direccionamiento!#REF!="Media",Direccionamiento!#REF!="Moderado"),CONCATENATE("R8C",Direccionamiento!#REF!),"")</f>
        <v>#REF!</v>
      </c>
      <c r="X33" s="25" t="e">
        <f>IF(AND(Direccionamiento!#REF!="Media",Direccionamiento!#REF!="Moderado"),CONCATENATE("R8C",Direccionamiento!#REF!),"")</f>
        <v>#REF!</v>
      </c>
      <c r="Y33" s="25" t="e">
        <f>IF(AND(Direccionamiento!#REF!="Media",Direccionamiento!#REF!="Moderado"),CONCATENATE("R8C",Direccionamiento!#REF!),"")</f>
        <v>#REF!</v>
      </c>
      <c r="Z33" s="25" t="e">
        <f>IF(AND(Direccionamiento!#REF!="Media",Direccionamiento!#REF!="Moderado"),CONCATENATE("R8C",Direccionamiento!#REF!),"")</f>
        <v>#REF!</v>
      </c>
      <c r="AA33" s="26" t="e">
        <f>IF(AND(Direccionamiento!#REF!="Media",Direccionamiento!#REF!="Moderado"),CONCATENATE("R8C",Direccionamiento!#REF!),"")</f>
        <v>#REF!</v>
      </c>
      <c r="AB33" s="9" t="e">
        <f>IF(AND(Direccionamiento!#REF!="Media",Direccionamiento!#REF!="Mayor"),CONCATENATE("R8C",Direccionamiento!#REF!),"")</f>
        <v>#REF!</v>
      </c>
      <c r="AC33" s="10" t="e">
        <f>IF(AND(Direccionamiento!#REF!="Media",Direccionamiento!#REF!="Mayor"),CONCATENATE("R8C",Direccionamiento!#REF!),"")</f>
        <v>#REF!</v>
      </c>
      <c r="AD33" s="10" t="e">
        <f>IF(AND(Direccionamiento!#REF!="Media",Direccionamiento!#REF!="Mayor"),CONCATENATE("R8C",Direccionamiento!#REF!),"")</f>
        <v>#REF!</v>
      </c>
      <c r="AE33" s="10" t="e">
        <f>IF(AND(Direccionamiento!#REF!="Media",Direccionamiento!#REF!="Mayor"),CONCATENATE("R8C",Direccionamiento!#REF!),"")</f>
        <v>#REF!</v>
      </c>
      <c r="AF33" s="10" t="e">
        <f>IF(AND(Direccionamiento!#REF!="Media",Direccionamiento!#REF!="Mayor"),CONCATENATE("R8C",Direccionamiento!#REF!),"")</f>
        <v>#REF!</v>
      </c>
      <c r="AG33" s="11" t="e">
        <f>IF(AND(Direccionamiento!#REF!="Media",Direccionamiento!#REF!="Mayor"),CONCATENATE("R8C",Direccionamiento!#REF!),"")</f>
        <v>#REF!</v>
      </c>
      <c r="AH33" s="12" t="e">
        <f>IF(AND(Direccionamiento!#REF!="Media",Direccionamiento!#REF!="Catastrófico"),CONCATENATE("R8C",Direccionamiento!#REF!),"")</f>
        <v>#REF!</v>
      </c>
      <c r="AI33" s="13" t="e">
        <f>IF(AND(Direccionamiento!#REF!="Media",Direccionamiento!#REF!="Catastrófico"),CONCATENATE("R8C",Direccionamiento!#REF!),"")</f>
        <v>#REF!</v>
      </c>
      <c r="AJ33" s="13" t="e">
        <f>IF(AND(Direccionamiento!#REF!="Media",Direccionamiento!#REF!="Catastrófico"),CONCATENATE("R8C",Direccionamiento!#REF!),"")</f>
        <v>#REF!</v>
      </c>
      <c r="AK33" s="13" t="e">
        <f>IF(AND(Direccionamiento!#REF!="Media",Direccionamiento!#REF!="Catastrófico"),CONCATENATE("R8C",Direccionamiento!#REF!),"")</f>
        <v>#REF!</v>
      </c>
      <c r="AL33" s="13" t="e">
        <f>IF(AND(Direccionamiento!#REF!="Media",Direccionamiento!#REF!="Catastrófico"),CONCATENATE("R8C",Direccionamiento!#REF!),"")</f>
        <v>#REF!</v>
      </c>
      <c r="AM33" s="14" t="e">
        <f>IF(AND(Direccionamiento!#REF!="Media",Direccionamiento!#REF!="Catastrófico"),CONCATENATE("R8C",Direccionamiento!#REF!),"")</f>
        <v>#REF!</v>
      </c>
      <c r="AN33" s="1"/>
      <c r="AO33" s="2158"/>
      <c r="AP33" s="2039"/>
      <c r="AQ33" s="2039"/>
      <c r="AR33" s="2039"/>
      <c r="AS33" s="2039"/>
      <c r="AT33" s="2159"/>
      <c r="AU33" s="1"/>
      <c r="AV33" s="1"/>
      <c r="AW33" s="1"/>
      <c r="AX33" s="1"/>
      <c r="AY33" s="1"/>
      <c r="AZ33" s="1"/>
      <c r="BA33" s="1"/>
      <c r="BB33" s="1"/>
      <c r="BC33" s="1"/>
      <c r="BD33" s="1"/>
      <c r="BE33" s="1"/>
      <c r="BF33" s="1"/>
      <c r="BG33" s="1"/>
      <c r="BH33" s="1"/>
      <c r="BI33" s="1"/>
    </row>
    <row r="34" spans="1:61" ht="15" customHeight="1" x14ac:dyDescent="0.25">
      <c r="A34" s="1"/>
      <c r="B34" s="2177"/>
      <c r="C34" s="2039"/>
      <c r="D34" s="2173"/>
      <c r="E34" s="2168"/>
      <c r="F34" s="2039"/>
      <c r="G34" s="2039"/>
      <c r="H34" s="2039"/>
      <c r="I34" s="2173"/>
      <c r="J34" s="24" t="e">
        <f>IF(AND(Direccionamiento!#REF!="Media",Direccionamiento!#REF!="Leve"),CONCATENATE("R9C",Direccionamiento!#REF!),"")</f>
        <v>#REF!</v>
      </c>
      <c r="K34" s="25" t="e">
        <f>IF(AND(Direccionamiento!#REF!="Media",Direccionamiento!#REF!="Leve"),CONCATENATE("R9C",Direccionamiento!#REF!),"")</f>
        <v>#REF!</v>
      </c>
      <c r="L34" s="25" t="e">
        <f>IF(AND(Direccionamiento!#REF!="Media",Direccionamiento!#REF!="Leve"),CONCATENATE("R9C",Direccionamiento!#REF!),"")</f>
        <v>#REF!</v>
      </c>
      <c r="M34" s="25" t="e">
        <f>IF(AND(Direccionamiento!#REF!="Media",Direccionamiento!#REF!="Leve"),CONCATENATE("R9C",Direccionamiento!#REF!),"")</f>
        <v>#REF!</v>
      </c>
      <c r="N34" s="25" t="e">
        <f>IF(AND(Direccionamiento!#REF!="Media",Direccionamiento!#REF!="Leve"),CONCATENATE("R9C",Direccionamiento!#REF!),"")</f>
        <v>#REF!</v>
      </c>
      <c r="O34" s="26" t="e">
        <f>IF(AND(Direccionamiento!#REF!="Media",Direccionamiento!#REF!="Leve"),CONCATENATE("R9C",Direccionamiento!#REF!),"")</f>
        <v>#REF!</v>
      </c>
      <c r="P34" s="24" t="e">
        <f>IF(AND(Direccionamiento!#REF!="Media",Direccionamiento!#REF!="Menor"),CONCATENATE("R9C",Direccionamiento!#REF!),"")</f>
        <v>#REF!</v>
      </c>
      <c r="Q34" s="25" t="e">
        <f>IF(AND(Direccionamiento!#REF!="Media",Direccionamiento!#REF!="Menor"),CONCATENATE("R9C",Direccionamiento!#REF!),"")</f>
        <v>#REF!</v>
      </c>
      <c r="R34" s="25" t="e">
        <f>IF(AND(Direccionamiento!#REF!="Media",Direccionamiento!#REF!="Menor"),CONCATENATE("R9C",Direccionamiento!#REF!),"")</f>
        <v>#REF!</v>
      </c>
      <c r="S34" s="25" t="e">
        <f>IF(AND(Direccionamiento!#REF!="Media",Direccionamiento!#REF!="Menor"),CONCATENATE("R9C",Direccionamiento!#REF!),"")</f>
        <v>#REF!</v>
      </c>
      <c r="T34" s="25" t="e">
        <f>IF(AND(Direccionamiento!#REF!="Media",Direccionamiento!#REF!="Menor"),CONCATENATE("R9C",Direccionamiento!#REF!),"")</f>
        <v>#REF!</v>
      </c>
      <c r="U34" s="26" t="e">
        <f>IF(AND(Direccionamiento!#REF!="Media",Direccionamiento!#REF!="Menor"),CONCATENATE("R9C",Direccionamiento!#REF!),"")</f>
        <v>#REF!</v>
      </c>
      <c r="V34" s="24" t="e">
        <f>IF(AND(Direccionamiento!#REF!="Media",Direccionamiento!#REF!="Moderado"),CONCATENATE("R9C",Direccionamiento!#REF!),"")</f>
        <v>#REF!</v>
      </c>
      <c r="W34" s="25" t="e">
        <f>IF(AND(Direccionamiento!#REF!="Media",Direccionamiento!#REF!="Moderado"),CONCATENATE("R9C",Direccionamiento!#REF!),"")</f>
        <v>#REF!</v>
      </c>
      <c r="X34" s="25" t="e">
        <f>IF(AND(Direccionamiento!#REF!="Media",Direccionamiento!#REF!="Moderado"),CONCATENATE("R9C",Direccionamiento!#REF!),"")</f>
        <v>#REF!</v>
      </c>
      <c r="Y34" s="25" t="e">
        <f>IF(AND(Direccionamiento!#REF!="Media",Direccionamiento!#REF!="Moderado"),CONCATENATE("R9C",Direccionamiento!#REF!),"")</f>
        <v>#REF!</v>
      </c>
      <c r="Z34" s="25" t="e">
        <f>IF(AND(Direccionamiento!#REF!="Media",Direccionamiento!#REF!="Moderado"),CONCATENATE("R9C",Direccionamiento!#REF!),"")</f>
        <v>#REF!</v>
      </c>
      <c r="AA34" s="26" t="e">
        <f>IF(AND(Direccionamiento!#REF!="Media",Direccionamiento!#REF!="Moderado"),CONCATENATE("R9C",Direccionamiento!#REF!),"")</f>
        <v>#REF!</v>
      </c>
      <c r="AB34" s="9" t="e">
        <f>IF(AND(Direccionamiento!#REF!="Media",Direccionamiento!#REF!="Mayor"),CONCATENATE("R9C",Direccionamiento!#REF!),"")</f>
        <v>#REF!</v>
      </c>
      <c r="AC34" s="10" t="e">
        <f>IF(AND(Direccionamiento!#REF!="Media",Direccionamiento!#REF!="Mayor"),CONCATENATE("R9C",Direccionamiento!#REF!),"")</f>
        <v>#REF!</v>
      </c>
      <c r="AD34" s="10" t="e">
        <f>IF(AND(Direccionamiento!#REF!="Media",Direccionamiento!#REF!="Mayor"),CONCATENATE("R9C",Direccionamiento!#REF!),"")</f>
        <v>#REF!</v>
      </c>
      <c r="AE34" s="10" t="e">
        <f>IF(AND(Direccionamiento!#REF!="Media",Direccionamiento!#REF!="Mayor"),CONCATENATE("R9C",Direccionamiento!#REF!),"")</f>
        <v>#REF!</v>
      </c>
      <c r="AF34" s="10" t="e">
        <f>IF(AND(Direccionamiento!#REF!="Media",Direccionamiento!#REF!="Mayor"),CONCATENATE("R9C",Direccionamiento!#REF!),"")</f>
        <v>#REF!</v>
      </c>
      <c r="AG34" s="11" t="e">
        <f>IF(AND(Direccionamiento!#REF!="Media",Direccionamiento!#REF!="Mayor"),CONCATENATE("R9C",Direccionamiento!#REF!),"")</f>
        <v>#REF!</v>
      </c>
      <c r="AH34" s="12" t="e">
        <f>IF(AND(Direccionamiento!#REF!="Media",Direccionamiento!#REF!="Catastrófico"),CONCATENATE("R9C",Direccionamiento!#REF!),"")</f>
        <v>#REF!</v>
      </c>
      <c r="AI34" s="13" t="e">
        <f>IF(AND(Direccionamiento!#REF!="Media",Direccionamiento!#REF!="Catastrófico"),CONCATENATE("R9C",Direccionamiento!#REF!),"")</f>
        <v>#REF!</v>
      </c>
      <c r="AJ34" s="13" t="e">
        <f>IF(AND(Direccionamiento!#REF!="Media",Direccionamiento!#REF!="Catastrófico"),CONCATENATE("R9C",Direccionamiento!#REF!),"")</f>
        <v>#REF!</v>
      </c>
      <c r="AK34" s="13" t="e">
        <f>IF(AND(Direccionamiento!#REF!="Media",Direccionamiento!#REF!="Catastrófico"),CONCATENATE("R9C",Direccionamiento!#REF!),"")</f>
        <v>#REF!</v>
      </c>
      <c r="AL34" s="13" t="e">
        <f>IF(AND(Direccionamiento!#REF!="Media",Direccionamiento!#REF!="Catastrófico"),CONCATENATE("R9C",Direccionamiento!#REF!),"")</f>
        <v>#REF!</v>
      </c>
      <c r="AM34" s="14" t="e">
        <f>IF(AND(Direccionamiento!#REF!="Media",Direccionamiento!#REF!="Catastrófico"),CONCATENATE("R9C",Direccionamiento!#REF!),"")</f>
        <v>#REF!</v>
      </c>
      <c r="AN34" s="1"/>
      <c r="AO34" s="2158"/>
      <c r="AP34" s="2039"/>
      <c r="AQ34" s="2039"/>
      <c r="AR34" s="2039"/>
      <c r="AS34" s="2039"/>
      <c r="AT34" s="2159"/>
      <c r="AU34" s="1"/>
      <c r="AV34" s="1"/>
      <c r="AW34" s="1"/>
      <c r="AX34" s="1"/>
      <c r="AY34" s="1"/>
      <c r="AZ34" s="1"/>
      <c r="BA34" s="1"/>
      <c r="BB34" s="1"/>
      <c r="BC34" s="1"/>
      <c r="BD34" s="1"/>
      <c r="BE34" s="1"/>
      <c r="BF34" s="1"/>
      <c r="BG34" s="1"/>
      <c r="BH34" s="1"/>
      <c r="BI34" s="1"/>
    </row>
    <row r="35" spans="1:61" ht="15.75" customHeight="1" thickBot="1" x14ac:dyDescent="0.3">
      <c r="A35" s="1"/>
      <c r="B35" s="2177"/>
      <c r="C35" s="2039"/>
      <c r="D35" s="2173"/>
      <c r="E35" s="2141"/>
      <c r="F35" s="2169"/>
      <c r="G35" s="2169"/>
      <c r="H35" s="2169"/>
      <c r="I35" s="2144"/>
      <c r="J35" s="24" t="e">
        <f>IF(AND(Direccionamiento!#REF!="Media",Direccionamiento!#REF!="Leve"),CONCATENATE("R10C",Direccionamiento!#REF!),"")</f>
        <v>#REF!</v>
      </c>
      <c r="K35" s="25" t="e">
        <f>IF(AND(Direccionamiento!#REF!="Media",Direccionamiento!#REF!="Leve"),CONCATENATE("R10C",Direccionamiento!#REF!),"")</f>
        <v>#REF!</v>
      </c>
      <c r="L35" s="25" t="e">
        <f>IF(AND(Direccionamiento!#REF!="Media",Direccionamiento!#REF!="Leve"),CONCATENATE("R10C",Direccionamiento!#REF!),"")</f>
        <v>#REF!</v>
      </c>
      <c r="M35" s="25" t="e">
        <f>IF(AND(Direccionamiento!#REF!="Media",Direccionamiento!#REF!="Leve"),CONCATENATE("R10C",Direccionamiento!#REF!),"")</f>
        <v>#REF!</v>
      </c>
      <c r="N35" s="25" t="e">
        <f>IF(AND(Direccionamiento!#REF!="Media",Direccionamiento!#REF!="Leve"),CONCATENATE("R10C",Direccionamiento!#REF!),"")</f>
        <v>#REF!</v>
      </c>
      <c r="O35" s="26" t="e">
        <f>IF(AND(Direccionamiento!#REF!="Media",Direccionamiento!#REF!="Leve"),CONCATENATE("R10C",Direccionamiento!#REF!),"")</f>
        <v>#REF!</v>
      </c>
      <c r="P35" s="24" t="e">
        <f>IF(AND(Direccionamiento!#REF!="Media",Direccionamiento!#REF!="Menor"),CONCATENATE("R10C",Direccionamiento!#REF!),"")</f>
        <v>#REF!</v>
      </c>
      <c r="Q35" s="25" t="e">
        <f>IF(AND(Direccionamiento!#REF!="Media",Direccionamiento!#REF!="Menor"),CONCATENATE("R10C",Direccionamiento!#REF!),"")</f>
        <v>#REF!</v>
      </c>
      <c r="R35" s="25" t="e">
        <f>IF(AND(Direccionamiento!#REF!="Media",Direccionamiento!#REF!="Menor"),CONCATENATE("R10C",Direccionamiento!#REF!),"")</f>
        <v>#REF!</v>
      </c>
      <c r="S35" s="25" t="e">
        <f>IF(AND(Direccionamiento!#REF!="Media",Direccionamiento!#REF!="Menor"),CONCATENATE("R10C",Direccionamiento!#REF!),"")</f>
        <v>#REF!</v>
      </c>
      <c r="T35" s="25" t="e">
        <f>IF(AND(Direccionamiento!#REF!="Media",Direccionamiento!#REF!="Menor"),CONCATENATE("R10C",Direccionamiento!#REF!),"")</f>
        <v>#REF!</v>
      </c>
      <c r="U35" s="26" t="e">
        <f>IF(AND(Direccionamiento!#REF!="Media",Direccionamiento!#REF!="Menor"),CONCATENATE("R10C",Direccionamiento!#REF!),"")</f>
        <v>#REF!</v>
      </c>
      <c r="V35" s="24" t="e">
        <f>IF(AND(Direccionamiento!#REF!="Media",Direccionamiento!#REF!="Moderado"),CONCATENATE("R10C",Direccionamiento!#REF!),"")</f>
        <v>#REF!</v>
      </c>
      <c r="W35" s="25" t="e">
        <f>IF(AND(Direccionamiento!#REF!="Media",Direccionamiento!#REF!="Moderado"),CONCATENATE("R10C",Direccionamiento!#REF!),"")</f>
        <v>#REF!</v>
      </c>
      <c r="X35" s="25" t="e">
        <f>IF(AND(Direccionamiento!#REF!="Media",Direccionamiento!#REF!="Moderado"),CONCATENATE("R10C",Direccionamiento!#REF!),"")</f>
        <v>#REF!</v>
      </c>
      <c r="Y35" s="25" t="e">
        <f>IF(AND(Direccionamiento!#REF!="Media",Direccionamiento!#REF!="Moderado"),CONCATENATE("R10C",Direccionamiento!#REF!),"")</f>
        <v>#REF!</v>
      </c>
      <c r="Z35" s="25" t="e">
        <f>IF(AND(Direccionamiento!#REF!="Media",Direccionamiento!#REF!="Moderado"),CONCATENATE("R10C",Direccionamiento!#REF!),"")</f>
        <v>#REF!</v>
      </c>
      <c r="AA35" s="26" t="e">
        <f>IF(AND(Direccionamiento!#REF!="Media",Direccionamiento!#REF!="Moderado"),CONCATENATE("R10C",Direccionamiento!#REF!),"")</f>
        <v>#REF!</v>
      </c>
      <c r="AB35" s="15" t="e">
        <f>IF(AND(Direccionamiento!#REF!="Media",Direccionamiento!#REF!="Mayor"),CONCATENATE("R10C",Direccionamiento!#REF!),"")</f>
        <v>#REF!</v>
      </c>
      <c r="AC35" s="16" t="e">
        <f>IF(AND(Direccionamiento!#REF!="Media",Direccionamiento!#REF!="Mayor"),CONCATENATE("R10C",Direccionamiento!#REF!),"")</f>
        <v>#REF!</v>
      </c>
      <c r="AD35" s="16" t="e">
        <f>IF(AND(Direccionamiento!#REF!="Media",Direccionamiento!#REF!="Mayor"),CONCATENATE("R10C",Direccionamiento!#REF!),"")</f>
        <v>#REF!</v>
      </c>
      <c r="AE35" s="16" t="e">
        <f>IF(AND(Direccionamiento!#REF!="Media",Direccionamiento!#REF!="Mayor"),CONCATENATE("R10C",Direccionamiento!#REF!),"")</f>
        <v>#REF!</v>
      </c>
      <c r="AF35" s="16" t="e">
        <f>IF(AND(Direccionamiento!#REF!="Media",Direccionamiento!#REF!="Mayor"),CONCATENATE("R10C",Direccionamiento!#REF!),"")</f>
        <v>#REF!</v>
      </c>
      <c r="AG35" s="17" t="e">
        <f>IF(AND(Direccionamiento!#REF!="Media",Direccionamiento!#REF!="Mayor"),CONCATENATE("R10C",Direccionamiento!#REF!),"")</f>
        <v>#REF!</v>
      </c>
      <c r="AH35" s="18" t="e">
        <f>IF(AND(Direccionamiento!#REF!="Media",Direccionamiento!#REF!="Catastrófico"),CONCATENATE("R10C",Direccionamiento!#REF!),"")</f>
        <v>#REF!</v>
      </c>
      <c r="AI35" s="19" t="e">
        <f>IF(AND(Direccionamiento!#REF!="Media",Direccionamiento!#REF!="Catastrófico"),CONCATENATE("R10C",Direccionamiento!#REF!),"")</f>
        <v>#REF!</v>
      </c>
      <c r="AJ35" s="19" t="e">
        <f>IF(AND(Direccionamiento!#REF!="Media",Direccionamiento!#REF!="Catastrófico"),CONCATENATE("R10C",Direccionamiento!#REF!),"")</f>
        <v>#REF!</v>
      </c>
      <c r="AK35" s="19" t="e">
        <f>IF(AND(Direccionamiento!#REF!="Media",Direccionamiento!#REF!="Catastrófico"),CONCATENATE("R10C",Direccionamiento!#REF!),"")</f>
        <v>#REF!</v>
      </c>
      <c r="AL35" s="19" t="e">
        <f>IF(AND(Direccionamiento!#REF!="Media",Direccionamiento!#REF!="Catastrófico"),CONCATENATE("R10C",Direccionamiento!#REF!),"")</f>
        <v>#REF!</v>
      </c>
      <c r="AM35" s="20" t="e">
        <f>IF(AND(Direccionamiento!#REF!="Media",Direccionamiento!#REF!="Catastrófico"),CONCATENATE("R10C",Direccionamiento!#REF!),"")</f>
        <v>#REF!</v>
      </c>
      <c r="AN35" s="1"/>
      <c r="AO35" s="2160"/>
      <c r="AP35" s="2161"/>
      <c r="AQ35" s="2161"/>
      <c r="AR35" s="2161"/>
      <c r="AS35" s="2161"/>
      <c r="AT35" s="2162"/>
      <c r="AU35" s="1"/>
      <c r="AV35" s="1"/>
      <c r="AW35" s="1"/>
      <c r="AX35" s="1"/>
      <c r="AY35" s="1"/>
      <c r="AZ35" s="1"/>
      <c r="BA35" s="1"/>
      <c r="BB35" s="1"/>
      <c r="BC35" s="1"/>
      <c r="BD35" s="1"/>
      <c r="BE35" s="1"/>
      <c r="BF35" s="1"/>
      <c r="BG35" s="1"/>
      <c r="BH35" s="1"/>
      <c r="BI35" s="1"/>
    </row>
    <row r="36" spans="1:61" ht="15" customHeight="1" x14ac:dyDescent="0.25">
      <c r="A36" s="1"/>
      <c r="B36" s="2177"/>
      <c r="C36" s="2039"/>
      <c r="D36" s="2173"/>
      <c r="E36" s="2185" t="s">
        <v>16</v>
      </c>
      <c r="F36" s="2167"/>
      <c r="G36" s="2167"/>
      <c r="H36" s="2167"/>
      <c r="I36" s="2167"/>
      <c r="J36" s="30" t="e">
        <f>IF(AND(Direccionamiento!#REF!="Baja",Direccionamiento!#REF!="Leve"),CONCATENATE("R1C",Direccionamiento!#REF!),"")</f>
        <v>#REF!</v>
      </c>
      <c r="K36" s="31" t="e">
        <f>IF(AND(Direccionamiento!#REF!="Baja",Direccionamiento!#REF!="Leve"),CONCATENATE("R1C",Direccionamiento!#REF!),"")</f>
        <v>#REF!</v>
      </c>
      <c r="L36" s="31" t="e">
        <f>IF(AND(Direccionamiento!#REF!="Baja",Direccionamiento!#REF!="Leve"),CONCATENATE("R2C",Direccionamiento!#REF!),"")</f>
        <v>#REF!</v>
      </c>
      <c r="M36" s="31" t="e">
        <f>IF(AND(Direccionamiento!#REF!="Baja",Direccionamiento!#REF!="Leve"),CONCATENATE("R1C",Direccionamiento!#REF!),"")</f>
        <v>#REF!</v>
      </c>
      <c r="N36" s="31" t="e">
        <f>IF(AND(Direccionamiento!#REF!="Baja",Direccionamiento!#REF!="Leve"),CONCATENATE("R1C",Direccionamiento!#REF!),"")</f>
        <v>#REF!</v>
      </c>
      <c r="O36" s="32" t="e">
        <f>IF(AND(Direccionamiento!#REF!="Baja",Direccionamiento!#REF!="Leve"),CONCATENATE("R1C",Direccionamiento!#REF!),"")</f>
        <v>#REF!</v>
      </c>
      <c r="P36" s="21" t="e">
        <f>IF(AND(Direccionamiento!#REF!="Baja",Direccionamiento!#REF!="Menor"),CONCATENATE("R1C",Direccionamiento!#REF!),"")</f>
        <v>#REF!</v>
      </c>
      <c r="Q36" s="22" t="e">
        <f>IF(AND(Direccionamiento!#REF!="Baja",Direccionamiento!#REF!="Menor"),CONCATENATE("R1C",Direccionamiento!#REF!),"")</f>
        <v>#REF!</v>
      </c>
      <c r="R36" s="22" t="e">
        <f>IF(AND(Direccionamiento!#REF!="Baja",Direccionamiento!#REF!="Menor"),CONCATENATE("R2C",Direccionamiento!#REF!),"")</f>
        <v>#REF!</v>
      </c>
      <c r="S36" s="22" t="e">
        <f>IF(AND(Direccionamiento!#REF!="Baja",Direccionamiento!#REF!="Menor"),CONCATENATE("R1C",Direccionamiento!#REF!),"")</f>
        <v>#REF!</v>
      </c>
      <c r="T36" s="22" t="e">
        <f>IF(AND(Direccionamiento!#REF!="Baja",Direccionamiento!#REF!="Menor"),CONCATENATE("R1C",Direccionamiento!#REF!),"")</f>
        <v>#REF!</v>
      </c>
      <c r="U36" s="23" t="e">
        <f>IF(AND(Direccionamiento!#REF!="Baja",Direccionamiento!#REF!="Menor"),CONCATENATE("R1C",Direccionamiento!#REF!),"")</f>
        <v>#REF!</v>
      </c>
      <c r="V36" s="21" t="e">
        <f>IF(AND(Direccionamiento!#REF!="Baja",Direccionamiento!#REF!="Moderado"),CONCATENATE("R1C",Direccionamiento!#REF!),"")</f>
        <v>#REF!</v>
      </c>
      <c r="W36" s="22" t="e">
        <f>IF(AND(Direccionamiento!#REF!="Baja",Direccionamiento!#REF!="Moderado"),CONCATENATE("R2C",Direccionamiento!#REF!),"")</f>
        <v>#REF!</v>
      </c>
      <c r="X36" s="22" t="e">
        <f>IF(AND(Direccionamiento!#REF!="Baja",Direccionamiento!#REF!="Moderado"),CONCATENATE("R1C",Direccionamiento!#REF!),"")</f>
        <v>#REF!</v>
      </c>
      <c r="Y36" s="22" t="e">
        <f>IF(AND(Direccionamiento!#REF!="Baja",Direccionamiento!#REF!="Moderado"),CONCATENATE("R1C",Direccionamiento!#REF!),"")</f>
        <v>#REF!</v>
      </c>
      <c r="Z36" s="22" t="e">
        <f>IF(AND(Direccionamiento!#REF!="Baja",Direccionamiento!#REF!="Moderado"),CONCATENATE("R1C",Direccionamiento!#REF!),"")</f>
        <v>#REF!</v>
      </c>
      <c r="AA36" s="23" t="e">
        <f>IF(AND(Direccionamiento!#REF!="Baja",Direccionamiento!#REF!="Moderado"),CONCATENATE("R1C",Direccionamiento!#REF!),"")</f>
        <v>#REF!</v>
      </c>
      <c r="AB36" s="3" t="e">
        <f>IF(AND(Direccionamiento!#REF!="Baja",Direccionamiento!#REF!="Mayor"),CONCATENATE("R1C",Direccionamiento!#REF!),"")</f>
        <v>#REF!</v>
      </c>
      <c r="AC36" s="4" t="e">
        <f>IF(AND(Direccionamiento!#REF!="Baja",Direccionamiento!#REF!="Mayor"),CONCATENATE("R2C",Direccionamiento!#REF!),"")</f>
        <v>#REF!</v>
      </c>
      <c r="AD36" s="4" t="e">
        <f>IF(AND(Direccionamiento!#REF!="Baja",Direccionamiento!#REF!="Mayor"),CONCATENATE("R1C",Direccionamiento!#REF!),"")</f>
        <v>#REF!</v>
      </c>
      <c r="AE36" s="4" t="e">
        <f>IF(AND(Direccionamiento!#REF!="Baja",Direccionamiento!#REF!="Mayor"),CONCATENATE("R1C",Direccionamiento!#REF!),"")</f>
        <v>#REF!</v>
      </c>
      <c r="AF36" s="4" t="e">
        <f>IF(AND(Direccionamiento!#REF!="Baja",Direccionamiento!#REF!="Mayor"),CONCATENATE("R1C",Direccionamiento!#REF!),"")</f>
        <v>#REF!</v>
      </c>
      <c r="AG36" s="5" t="e">
        <f>IF(AND(Direccionamiento!#REF!="Baja",Direccionamiento!#REF!="Mayor"),CONCATENATE("R1C",Direccionamiento!#REF!),"")</f>
        <v>#REF!</v>
      </c>
      <c r="AH36" s="6" t="e">
        <f>IF(AND(Direccionamiento!#REF!="Baja",Direccionamiento!#REF!="Catastrófico"),CONCATENATE("R1C",Direccionamiento!#REF!),"")</f>
        <v>#REF!</v>
      </c>
      <c r="AI36" s="7" t="e">
        <f>IF(AND(Direccionamiento!#REF!="Baja",Direccionamiento!#REF!="Catastrófico"),CONCATENATE("R1C",Direccionamiento!#REF!),"")</f>
        <v>#REF!</v>
      </c>
      <c r="AJ36" s="7" t="e">
        <f>IF(AND(Direccionamiento!#REF!="Baja",Direccionamiento!#REF!="Catastrófico"),CONCATENATE("R1C",Direccionamiento!#REF!),"")</f>
        <v>#REF!</v>
      </c>
      <c r="AK36" s="7" t="e">
        <f>IF(AND(Direccionamiento!#REF!="Baja",Direccionamiento!#REF!="Catastrófico"),CONCATENATE("R1C",Direccionamiento!#REF!),"")</f>
        <v>#REF!</v>
      </c>
      <c r="AL36" s="7" t="e">
        <f>IF(AND(Direccionamiento!#REF!="Baja",Direccionamiento!#REF!="Catastrófico"),CONCATENATE("R1C",Direccionamiento!#REF!),"")</f>
        <v>#REF!</v>
      </c>
      <c r="AM36" s="8" t="e">
        <f>IF(AND(Direccionamiento!#REF!="Baja",Direccionamiento!#REF!="Catastrófico"),CONCATENATE("R1C",Direccionamiento!#REF!),"")</f>
        <v>#REF!</v>
      </c>
      <c r="AN36" s="1"/>
      <c r="AO36" s="2184" t="s">
        <v>17</v>
      </c>
      <c r="AP36" s="2156"/>
      <c r="AQ36" s="2156"/>
      <c r="AR36" s="2156"/>
      <c r="AS36" s="2156"/>
      <c r="AT36" s="2157"/>
      <c r="AU36" s="1"/>
      <c r="AV36" s="1"/>
      <c r="AW36" s="1"/>
      <c r="AX36" s="1"/>
      <c r="AY36" s="1"/>
      <c r="AZ36" s="1"/>
      <c r="BA36" s="1"/>
      <c r="BB36" s="1"/>
      <c r="BC36" s="1"/>
      <c r="BD36" s="1"/>
      <c r="BE36" s="1"/>
      <c r="BF36" s="1"/>
      <c r="BG36" s="1"/>
      <c r="BH36" s="1"/>
      <c r="BI36" s="1"/>
    </row>
    <row r="37" spans="1:61" ht="15" customHeight="1" x14ac:dyDescent="0.25">
      <c r="A37" s="1"/>
      <c r="B37" s="2177"/>
      <c r="C37" s="2039"/>
      <c r="D37" s="2173"/>
      <c r="E37" s="2168"/>
      <c r="F37" s="2039"/>
      <c r="G37" s="2039"/>
      <c r="H37" s="2039"/>
      <c r="I37" s="2039"/>
      <c r="J37" s="33" t="e">
        <f>IF(AND(Direccionamiento!#REF!="Baja",Direccionamiento!#REF!="Leve"),CONCATENATE("R2C",Direccionamiento!#REF!),"")</f>
        <v>#REF!</v>
      </c>
      <c r="K37" s="34" t="e">
        <f>IF(AND(Direccionamiento!#REF!="Baja",Direccionamiento!#REF!="Leve"),CONCATENATE("R2C",Direccionamiento!#REF!),"")</f>
        <v>#REF!</v>
      </c>
      <c r="L37" s="34" t="e">
        <f>IF(AND(Direccionamiento!#REF!="Baja",Direccionamiento!#REF!="Leve"),CONCATENATE("R2C",Direccionamiento!#REF!),"")</f>
        <v>#REF!</v>
      </c>
      <c r="M37" s="34" t="e">
        <f>IF(AND(Direccionamiento!#REF!="Baja",Direccionamiento!#REF!="Leve"),CONCATENATE("R2C",Direccionamiento!#REF!),"")</f>
        <v>#REF!</v>
      </c>
      <c r="N37" s="34" t="e">
        <f>IF(AND(Direccionamiento!#REF!="Baja",Direccionamiento!#REF!="Leve"),CONCATENATE("R2C",Direccionamiento!#REF!),"")</f>
        <v>#REF!</v>
      </c>
      <c r="O37" s="35" t="e">
        <f>IF(AND(Direccionamiento!#REF!="Baja",Direccionamiento!#REF!="Leve"),CONCATENATE("R2C",Direccionamiento!#REF!),"")</f>
        <v>#REF!</v>
      </c>
      <c r="P37" s="24" t="e">
        <f>IF(AND(Direccionamiento!#REF!="Baja",Direccionamiento!#REF!="Menor"),CONCATENATE("R2C",Direccionamiento!#REF!),"")</f>
        <v>#REF!</v>
      </c>
      <c r="Q37" s="25" t="e">
        <f>IF(AND(Direccionamiento!#REF!="Baja",Direccionamiento!#REF!="Menor"),CONCATENATE("R2C",Direccionamiento!#REF!),"")</f>
        <v>#REF!</v>
      </c>
      <c r="R37" s="25" t="e">
        <f>IF(AND(Direccionamiento!#REF!="Baja",Direccionamiento!#REF!="Menor"),CONCATENATE("R2C",Direccionamiento!#REF!),"")</f>
        <v>#REF!</v>
      </c>
      <c r="S37" s="25" t="e">
        <f>IF(AND(Direccionamiento!#REF!="Baja",Direccionamiento!#REF!="Menor"),CONCATENATE("R2C",Direccionamiento!#REF!),"")</f>
        <v>#REF!</v>
      </c>
      <c r="T37" s="25" t="e">
        <f>IF(AND(Direccionamiento!#REF!="Baja",Direccionamiento!#REF!="Menor"),CONCATENATE("R2C",Direccionamiento!#REF!),"")</f>
        <v>#REF!</v>
      </c>
      <c r="U37" s="26" t="e">
        <f>IF(AND(Direccionamiento!#REF!="Baja",Direccionamiento!#REF!="Menor"),CONCATENATE("R2C",Direccionamiento!#REF!),"")</f>
        <v>#REF!</v>
      </c>
      <c r="V37" s="24" t="e">
        <f>IF(AND(Direccionamiento!#REF!="Baja",Direccionamiento!#REF!="Moderado"),CONCATENATE("R2C",Direccionamiento!#REF!),"")</f>
        <v>#REF!</v>
      </c>
      <c r="W37" s="25" t="e">
        <f>IF(AND(Direccionamiento!#REF!="Baja",Direccionamiento!#REF!="Moderado"),CONCATENATE("R2C",Direccionamiento!#REF!),"")</f>
        <v>#REF!</v>
      </c>
      <c r="X37" s="25" t="e">
        <f>IF(AND(Direccionamiento!#REF!="Baja",Direccionamiento!#REF!="Moderado"),CONCATENATE("R2C",Direccionamiento!#REF!),"")</f>
        <v>#REF!</v>
      </c>
      <c r="Y37" s="25" t="e">
        <f>IF(AND(Direccionamiento!#REF!="Baja",Direccionamiento!#REF!="Moderado"),CONCATENATE("R2C",Direccionamiento!#REF!),"")</f>
        <v>#REF!</v>
      </c>
      <c r="Z37" s="25" t="e">
        <f>IF(AND(Direccionamiento!#REF!="Baja",Direccionamiento!#REF!="Moderado"),CONCATENATE("R2C",Direccionamiento!#REF!),"")</f>
        <v>#REF!</v>
      </c>
      <c r="AA37" s="26" t="e">
        <f>IF(AND(Direccionamiento!#REF!="Baja",Direccionamiento!#REF!="Moderado"),CONCATENATE("R2C",Direccionamiento!#REF!),"")</f>
        <v>#REF!</v>
      </c>
      <c r="AB37" s="9" t="e">
        <f>IF(AND(Direccionamiento!#REF!="Baja",Direccionamiento!#REF!="Mayor"),CONCATENATE("R2C",Direccionamiento!#REF!),"")</f>
        <v>#REF!</v>
      </c>
      <c r="AC37" s="10" t="e">
        <f>IF(AND(Direccionamiento!#REF!="Baja",Direccionamiento!#REF!="Mayor"),CONCATENATE("R8C",Direccionamiento!#REF!),"")</f>
        <v>#REF!</v>
      </c>
      <c r="AD37" s="10" t="e">
        <f>IF(AND(Direccionamiento!#REF!="Baja",Direccionamiento!#REF!="Mayor"),CONCATENATE("R2C",Direccionamiento!#REF!),"")</f>
        <v>#REF!</v>
      </c>
      <c r="AE37" s="10" t="e">
        <f>IF(AND(Direccionamiento!#REF!="Baja",Direccionamiento!#REF!="Mayor"),CONCATENATE("R2C",Direccionamiento!#REF!),"")</f>
        <v>#REF!</v>
      </c>
      <c r="AF37" s="10" t="e">
        <f>IF(AND(Direccionamiento!#REF!="Baja",Direccionamiento!#REF!="Mayor"),CONCATENATE("R11C",Direccionamiento!#REF!),"")</f>
        <v>#REF!</v>
      </c>
      <c r="AG37" s="11" t="e">
        <f>IF(AND(Direccionamiento!#REF!="Baja",Direccionamiento!#REF!="Mayor"),CONCATENATE("R12C",Direccionamiento!#REF!),"")</f>
        <v>#REF!</v>
      </c>
      <c r="AH37" s="12" t="e">
        <f>IF(AND(Direccionamiento!#REF!="Baja",Direccionamiento!#REF!="Catastrófico"),CONCATENATE("R2C",Direccionamiento!#REF!),"")</f>
        <v>#REF!</v>
      </c>
      <c r="AI37" s="13" t="e">
        <f>IF(AND(Direccionamiento!#REF!="Baja",Direccionamiento!#REF!="Catastrófico"),CONCATENATE("R2C",Direccionamiento!#REF!),"")</f>
        <v>#REF!</v>
      </c>
      <c r="AJ37" s="13" t="e">
        <f>IF(AND(Direccionamiento!#REF!="Baja",Direccionamiento!#REF!="Catastrófico"),CONCATENATE("R2C",Direccionamiento!#REF!),"")</f>
        <v>#REF!</v>
      </c>
      <c r="AK37" s="13" t="e">
        <f>IF(AND(Direccionamiento!#REF!="Baja",Direccionamiento!#REF!="Catastrófico"),CONCATENATE("R2C",Direccionamiento!#REF!),"")</f>
        <v>#REF!</v>
      </c>
      <c r="AL37" s="13" t="e">
        <f>IF(AND(Direccionamiento!#REF!="Baja",Direccionamiento!#REF!="Catastrófico"),CONCATENATE("R2C",Direccionamiento!#REF!),"")</f>
        <v>#REF!</v>
      </c>
      <c r="AM37" s="14" t="e">
        <f>IF(AND(Direccionamiento!#REF!="Baja",Direccionamiento!#REF!="Catastrófico"),CONCATENATE("R2C",Direccionamiento!#REF!),"")</f>
        <v>#REF!</v>
      </c>
      <c r="AN37" s="1"/>
      <c r="AO37" s="2158"/>
      <c r="AP37" s="2039"/>
      <c r="AQ37" s="2039"/>
      <c r="AR37" s="2039"/>
      <c r="AS37" s="2039"/>
      <c r="AT37" s="2159"/>
      <c r="AU37" s="1"/>
      <c r="AV37" s="1"/>
      <c r="AW37" s="1"/>
      <c r="AX37" s="1"/>
      <c r="AY37" s="1"/>
      <c r="AZ37" s="1"/>
      <c r="BA37" s="1"/>
      <c r="BB37" s="1"/>
      <c r="BC37" s="1"/>
      <c r="BD37" s="1"/>
      <c r="BE37" s="1"/>
      <c r="BF37" s="1"/>
      <c r="BG37" s="1"/>
      <c r="BH37" s="1"/>
      <c r="BI37" s="1"/>
    </row>
    <row r="38" spans="1:61" ht="15" customHeight="1" x14ac:dyDescent="0.25">
      <c r="A38" s="1"/>
      <c r="B38" s="2177"/>
      <c r="C38" s="2039"/>
      <c r="D38" s="2173"/>
      <c r="E38" s="2168"/>
      <c r="F38" s="2039"/>
      <c r="G38" s="2039"/>
      <c r="H38" s="2039"/>
      <c r="I38" s="2039"/>
      <c r="J38" s="33" t="e">
        <f>IF(AND(Direccionamiento!#REF!="Baja",Direccionamiento!#REF!="Leve"),CONCATENATE("R3C",Direccionamiento!#REF!),"")</f>
        <v>#REF!</v>
      </c>
      <c r="K38" s="34" t="e">
        <f>IF(AND(Direccionamiento!#REF!="Baja",Direccionamiento!#REF!="Leve"),CONCATENATE("R3C",Direccionamiento!#REF!),"")</f>
        <v>#REF!</v>
      </c>
      <c r="L38" s="34" t="e">
        <f>IF(AND(Direccionamiento!#REF!="Baja",Direccionamiento!#REF!="Leve"),CONCATENATE("R3C",Direccionamiento!#REF!),"")</f>
        <v>#REF!</v>
      </c>
      <c r="M38" s="34" t="e">
        <f>IF(AND(Direccionamiento!#REF!="Baja",Direccionamiento!#REF!="Leve"),CONCATENATE("R3C",Direccionamiento!#REF!),"")</f>
        <v>#REF!</v>
      </c>
      <c r="N38" s="34" t="e">
        <f>IF(AND(Direccionamiento!#REF!="Baja",Direccionamiento!#REF!="Leve"),CONCATENATE("R3C",Direccionamiento!#REF!),"")</f>
        <v>#REF!</v>
      </c>
      <c r="O38" s="35" t="e">
        <f>IF(AND(Direccionamiento!#REF!="Baja",Direccionamiento!#REF!="Leve"),CONCATENATE("R3C",Direccionamiento!#REF!),"")</f>
        <v>#REF!</v>
      </c>
      <c r="P38" s="24" t="e">
        <f>IF(AND(Direccionamiento!#REF!="Baja",Direccionamiento!#REF!="Menor"),CONCATENATE("R3C",Direccionamiento!#REF!),"")</f>
        <v>#REF!</v>
      </c>
      <c r="Q38" s="25" t="e">
        <f>IF(AND(Direccionamiento!#REF!="Baja",Direccionamiento!#REF!="Menor"),CONCATENATE("R3C",Direccionamiento!#REF!),"")</f>
        <v>#REF!</v>
      </c>
      <c r="R38" s="25" t="e">
        <f>IF(AND(Direccionamiento!#REF!="Baja",Direccionamiento!#REF!="Menor"),CONCATENATE("R3C",Direccionamiento!#REF!),"")</f>
        <v>#REF!</v>
      </c>
      <c r="S38" s="25" t="e">
        <f>IF(AND(Direccionamiento!#REF!="Baja",Direccionamiento!#REF!="Menor"),CONCATENATE("R3C",Direccionamiento!#REF!),"")</f>
        <v>#REF!</v>
      </c>
      <c r="T38" s="25" t="e">
        <f>IF(AND(Direccionamiento!#REF!="Baja",Direccionamiento!#REF!="Menor"),CONCATENATE("R3C",Direccionamiento!#REF!),"")</f>
        <v>#REF!</v>
      </c>
      <c r="U38" s="26" t="e">
        <f>IF(AND(Direccionamiento!#REF!="Baja",Direccionamiento!#REF!="Menor"),CONCATENATE("R3C",Direccionamiento!#REF!),"")</f>
        <v>#REF!</v>
      </c>
      <c r="V38" s="24" t="e">
        <f>IF(AND(Direccionamiento!#REF!="Baja",Direccionamiento!#REF!="Moderado"),CONCATENATE("R3C",Direccionamiento!#REF!),"")</f>
        <v>#REF!</v>
      </c>
      <c r="W38" s="25" t="e">
        <f>IF(AND(Direccionamiento!#REF!="Baja",Direccionamiento!#REF!="Moderado"),CONCATENATE("R14C",Direccionamiento!#REF!),"")</f>
        <v>#REF!</v>
      </c>
      <c r="X38" s="25" t="e">
        <f>IF(AND(Direccionamiento!#REF!="Baja",Direccionamiento!#REF!="Moderado"),CONCATENATE("R15C",Direccionamiento!#REF!),"")</f>
        <v>#REF!</v>
      </c>
      <c r="Y38" s="25" t="e">
        <f>IF(AND(Direccionamiento!#REF!="Baja",Direccionamiento!#REF!="Moderado"),CONCATENATE("R16C",Direccionamiento!#REF!),"")</f>
        <v>#REF!</v>
      </c>
      <c r="Z38" s="25" t="e">
        <f>IF(AND(Direccionamiento!#REF!="Baja",Direccionamiento!#REF!="Moderado"),CONCATENATE("R17C",Direccionamiento!#REF!),"")</f>
        <v>#REF!</v>
      </c>
      <c r="AA38" s="26" t="e">
        <f>IF(AND(Direccionamiento!#REF!="Baja",Direccionamiento!#REF!="Moderado"),CONCATENATE("R3C",Direccionamiento!#REF!),"")</f>
        <v>#REF!</v>
      </c>
      <c r="AB38" s="9" t="e">
        <f>IF(AND(Direccionamiento!#REF!="Baja",Direccionamiento!#REF!="Mayor"),CONCATENATE("R3C",Direccionamiento!#REF!),"")</f>
        <v>#REF!</v>
      </c>
      <c r="AC38" s="10" t="e">
        <f>IF(AND(Direccionamiento!#REF!="Baja",Direccionamiento!#REF!="Mayor"),CONCATENATE("R3C",Direccionamiento!#REF!),"")</f>
        <v>#REF!</v>
      </c>
      <c r="AD38" s="10" t="e">
        <f>IF(AND(Direccionamiento!#REF!="Baja",Direccionamiento!#REF!="Mayor"),CONCATENATE("R3C",Direccionamiento!#REF!),"")</f>
        <v>#REF!</v>
      </c>
      <c r="AE38" s="10" t="e">
        <f>IF(AND(Direccionamiento!#REF!="Baja",Direccionamiento!#REF!="Mayor"),CONCATENATE("R3C",Direccionamiento!#REF!),"")</f>
        <v>#REF!</v>
      </c>
      <c r="AF38" s="10" t="e">
        <f>IF(AND(Direccionamiento!#REF!="Baja",Direccionamiento!#REF!="Mayor"),CONCATENATE("R3C",Direccionamiento!#REF!),"")</f>
        <v>#REF!</v>
      </c>
      <c r="AG38" s="11" t="e">
        <f>IF(AND(Direccionamiento!#REF!="Baja",Direccionamiento!#REF!="Mayor"),CONCATENATE("R3C",Direccionamiento!#REF!),"")</f>
        <v>#REF!</v>
      </c>
      <c r="AH38" s="12" t="e">
        <f>IF(AND(Direccionamiento!#REF!="Baja",Direccionamiento!#REF!="Catastrófico"),CONCATENATE("R3C",Direccionamiento!#REF!),"")</f>
        <v>#REF!</v>
      </c>
      <c r="AI38" s="13" t="e">
        <f>IF(AND(Direccionamiento!#REF!="Baja",Direccionamiento!#REF!="Catastrófico"),CONCATENATE("R3C",Direccionamiento!#REF!),"")</f>
        <v>#REF!</v>
      </c>
      <c r="AJ38" s="13" t="e">
        <f>IF(AND(Direccionamiento!#REF!="Baja",Direccionamiento!#REF!="Catastrófico"),CONCATENATE("R3C",Direccionamiento!#REF!),"")</f>
        <v>#REF!</v>
      </c>
      <c r="AK38" s="13" t="e">
        <f>IF(AND(Direccionamiento!#REF!="Baja",Direccionamiento!#REF!="Catastrófico"),CONCATENATE("R3C",Direccionamiento!#REF!),"")</f>
        <v>#REF!</v>
      </c>
      <c r="AL38" s="13" t="e">
        <f>IF(AND(Direccionamiento!#REF!="Baja",Direccionamiento!#REF!="Catastrófico"),CONCATENATE("R17C",Direccionamiento!#REF!),"")</f>
        <v>#REF!</v>
      </c>
      <c r="AM38" s="14" t="e">
        <f>IF(AND(Direccionamiento!#REF!="Baja",Direccionamiento!#REF!="Catastrófico"),CONCATENATE("R18C",Direccionamiento!#REF!),"")</f>
        <v>#REF!</v>
      </c>
      <c r="AN38" s="1"/>
      <c r="AO38" s="2158"/>
      <c r="AP38" s="2039"/>
      <c r="AQ38" s="2039"/>
      <c r="AR38" s="2039"/>
      <c r="AS38" s="2039"/>
      <c r="AT38" s="2159"/>
      <c r="AU38" s="1"/>
      <c r="AV38" s="1"/>
      <c r="AW38" s="1"/>
      <c r="AX38" s="1"/>
      <c r="AY38" s="1"/>
      <c r="AZ38" s="1"/>
      <c r="BA38" s="1"/>
      <c r="BB38" s="1"/>
      <c r="BC38" s="1"/>
      <c r="BD38" s="1"/>
      <c r="BE38" s="1"/>
      <c r="BF38" s="1"/>
      <c r="BG38" s="1"/>
      <c r="BH38" s="1"/>
      <c r="BI38" s="1"/>
    </row>
    <row r="39" spans="1:61" ht="15" customHeight="1" x14ac:dyDescent="0.25">
      <c r="A39" s="1"/>
      <c r="B39" s="2177"/>
      <c r="C39" s="2039"/>
      <c r="D39" s="2173"/>
      <c r="E39" s="2168"/>
      <c r="F39" s="2039"/>
      <c r="G39" s="2039"/>
      <c r="H39" s="2039"/>
      <c r="I39" s="2039"/>
      <c r="J39" s="33" t="e">
        <f>IF(AND(Direccionamiento!#REF!="Baja",Direccionamiento!#REF!="Leve"),CONCATENATE("R4C",Direccionamiento!#REF!),"")</f>
        <v>#REF!</v>
      </c>
      <c r="K39" s="34" t="e">
        <f>IF(AND(Direccionamiento!#REF!="Baja",Direccionamiento!#REF!="Leve"),CONCATENATE("R4C",Direccionamiento!#REF!),"")</f>
        <v>#REF!</v>
      </c>
      <c r="L39" s="34" t="e">
        <f>IF(AND(Direccionamiento!#REF!="Baja",Direccionamiento!#REF!="Leve"),CONCATENATE("R4C",Direccionamiento!#REF!),"")</f>
        <v>#REF!</v>
      </c>
      <c r="M39" s="34" t="e">
        <f>IF(AND(Direccionamiento!#REF!="Baja",Direccionamiento!#REF!="Leve"),CONCATENATE("R4C",Direccionamiento!#REF!),"")</f>
        <v>#REF!</v>
      </c>
      <c r="N39" s="34" t="e">
        <f>IF(AND(Direccionamiento!#REF!="Baja",Direccionamiento!#REF!="Leve"),CONCATENATE("R4C",Direccionamiento!#REF!),"")</f>
        <v>#REF!</v>
      </c>
      <c r="O39" s="35" t="e">
        <f>IF(AND(Direccionamiento!#REF!="Baja",Direccionamiento!#REF!="Leve"),CONCATENATE("R4C",Direccionamiento!#REF!),"")</f>
        <v>#REF!</v>
      </c>
      <c r="P39" s="24" t="e">
        <f>IF(AND(Direccionamiento!#REF!="Baja",Direccionamiento!#REF!="Menor"),CONCATENATE("R4C",Direccionamiento!#REF!),"")</f>
        <v>#REF!</v>
      </c>
      <c r="Q39" s="25" t="e">
        <f>IF(AND(Direccionamiento!#REF!="Baja",Direccionamiento!#REF!="Menor"),CONCATENATE("R4C",Direccionamiento!#REF!),"")</f>
        <v>#REF!</v>
      </c>
      <c r="R39" s="25" t="e">
        <f>IF(AND(Direccionamiento!#REF!="Baja",Direccionamiento!#REF!="Menor"),CONCATENATE("R4C",Direccionamiento!#REF!),"")</f>
        <v>#REF!</v>
      </c>
      <c r="S39" s="25" t="e">
        <f>IF(AND(Direccionamiento!#REF!="Baja",Direccionamiento!#REF!="Menor"),CONCATENATE("R4C",Direccionamiento!#REF!),"")</f>
        <v>#REF!</v>
      </c>
      <c r="T39" s="25" t="e">
        <f>IF(AND(Direccionamiento!#REF!="Baja",Direccionamiento!#REF!="Menor"),CONCATENATE("R4C",Direccionamiento!#REF!),"")</f>
        <v>#REF!</v>
      </c>
      <c r="U39" s="26" t="e">
        <f>IF(AND(Direccionamiento!#REF!="Baja",Direccionamiento!#REF!="Menor"),CONCATENATE("R4C",Direccionamiento!#REF!),"")</f>
        <v>#REF!</v>
      </c>
      <c r="V39" s="24" t="e">
        <f>IF(AND(Direccionamiento!#REF!="Baja",Direccionamiento!#REF!="Moderado"),CONCATENATE("R4C",Direccionamiento!#REF!),"")</f>
        <v>#REF!</v>
      </c>
      <c r="W39" s="25" t="e">
        <f>IF(AND(Direccionamiento!#REF!="Baja",Direccionamiento!#REF!="Moderado"),CONCATENATE("R4C",Direccionamiento!#REF!),"")</f>
        <v>#REF!</v>
      </c>
      <c r="X39" s="25" t="e">
        <f>IF(AND(Direccionamiento!#REF!="Baja",Direccionamiento!#REF!="Moderado"),CONCATENATE("R4C",Direccionamiento!#REF!),"")</f>
        <v>#REF!</v>
      </c>
      <c r="Y39" s="25" t="e">
        <f>IF(AND(Direccionamiento!#REF!="Baja",Direccionamiento!#REF!="Moderado"),CONCATENATE("R4C",Direccionamiento!#REF!),"")</f>
        <v>#REF!</v>
      </c>
      <c r="Z39" s="25" t="e">
        <f>IF(AND(Direccionamiento!#REF!="Baja",Direccionamiento!#REF!="Moderado"),CONCATENATE("R4C",Direccionamiento!#REF!),"")</f>
        <v>#REF!</v>
      </c>
      <c r="AA39" s="26" t="e">
        <f>IF(AND(Direccionamiento!#REF!="Baja",Direccionamiento!#REF!="Moderado"),CONCATENATE("R24C",Direccionamiento!#REF!),"")</f>
        <v>#REF!</v>
      </c>
      <c r="AB39" s="9" t="e">
        <f>IF(AND(Direccionamiento!#REF!="Baja",Direccionamiento!#REF!="Mayor"),CONCATENATE("R4C",Direccionamiento!#REF!),"")</f>
        <v>#REF!</v>
      </c>
      <c r="AC39" s="10" t="e">
        <f>IF(AND(Direccionamiento!#REF!="Baja",Direccionamiento!#REF!="Mayor"),CONCATENATE("R20C",Direccionamiento!#REF!),"")</f>
        <v>#REF!</v>
      </c>
      <c r="AD39" s="10" t="e">
        <f>IF(AND(Direccionamiento!#REF!="Baja",Direccionamiento!#REF!="Mayor"),CONCATENATE("R21C",Direccionamiento!#REF!),"")</f>
        <v>#REF!</v>
      </c>
      <c r="AE39" s="10" t="e">
        <f>IF(AND(Direccionamiento!#REF!="Baja",Direccionamiento!#REF!="Mayor"),CONCATENATE("R22C",Direccionamiento!#REF!),"")</f>
        <v>#REF!</v>
      </c>
      <c r="AF39" s="10" t="e">
        <f>IF(AND(Direccionamiento!#REF!="Baja",Direccionamiento!#REF!="Mayor"),CONCATENATE("R23C",Direccionamiento!#REF!),"")</f>
        <v>#REF!</v>
      </c>
      <c r="AG39" s="11" t="e">
        <f>IF(AND(Direccionamiento!#REF!="Baja",Direccionamiento!#REF!="Mayor"),CONCATENATE("R4C",Direccionamiento!#REF!),"")</f>
        <v>#REF!</v>
      </c>
      <c r="AH39" s="12" t="e">
        <f>IF(AND(Direccionamiento!#REF!="Baja",Direccionamiento!#REF!="Catastrófico"),CONCATENATE("R19C",Direccionamiento!#REF!),"")</f>
        <v>#REF!</v>
      </c>
      <c r="AI39" s="13" t="e">
        <f>IF(AND(Direccionamiento!#REF!="Baja",Direccionamiento!#REF!="Catastrófico"),CONCATENATE("R20C",Direccionamiento!#REF!),"")</f>
        <v>#REF!</v>
      </c>
      <c r="AJ39" s="13" t="e">
        <f>IF(AND(Direccionamiento!#REF!="Baja",Direccionamiento!#REF!="Catastrófico"),CONCATENATE("R4C",Direccionamiento!#REF!),"")</f>
        <v>#REF!</v>
      </c>
      <c r="AK39" s="13" t="e">
        <f>IF(AND(Direccionamiento!#REF!="Baja",Direccionamiento!#REF!="Catastrófico"),CONCATENATE("R4C",Direccionamiento!#REF!),"")</f>
        <v>#REF!</v>
      </c>
      <c r="AL39" s="13" t="e">
        <f>IF(AND(Direccionamiento!#REF!="Baja",Direccionamiento!#REF!="Catastrófico"),CONCATENATE("R4C",Direccionamiento!#REF!),"")</f>
        <v>#REF!</v>
      </c>
      <c r="AM39" s="14" t="e">
        <f>IF(AND(Direccionamiento!#REF!="Baja",Direccionamiento!#REF!="Catastrófico"),CONCATENATE("R4C",Direccionamiento!#REF!),"")</f>
        <v>#REF!</v>
      </c>
      <c r="AN39" s="1"/>
      <c r="AO39" s="2158"/>
      <c r="AP39" s="2039"/>
      <c r="AQ39" s="2039"/>
      <c r="AR39" s="2039"/>
      <c r="AS39" s="2039"/>
      <c r="AT39" s="2159"/>
      <c r="AU39" s="1"/>
      <c r="AV39" s="1"/>
      <c r="AW39" s="1"/>
      <c r="AX39" s="1"/>
      <c r="AY39" s="1"/>
      <c r="AZ39" s="1"/>
      <c r="BA39" s="1"/>
      <c r="BB39" s="1"/>
      <c r="BC39" s="1"/>
      <c r="BD39" s="1"/>
      <c r="BE39" s="1"/>
      <c r="BF39" s="1"/>
      <c r="BG39" s="1"/>
      <c r="BH39" s="1"/>
      <c r="BI39" s="1"/>
    </row>
    <row r="40" spans="1:61" ht="15" customHeight="1" x14ac:dyDescent="0.25">
      <c r="A40" s="1"/>
      <c r="B40" s="2177"/>
      <c r="C40" s="2039"/>
      <c r="D40" s="2173"/>
      <c r="E40" s="2168"/>
      <c r="F40" s="2039"/>
      <c r="G40" s="2039"/>
      <c r="H40" s="2039"/>
      <c r="I40" s="2039"/>
      <c r="J40" s="33" t="e">
        <f>IF(AND(Direccionamiento!#REF!="Baja",Direccionamiento!#REF!="Leve"),CONCATENATE("R5C",Direccionamiento!#REF!),"")</f>
        <v>#REF!</v>
      </c>
      <c r="K40" s="34" t="e">
        <f>IF(AND(Direccionamiento!#REF!="Baja",Direccionamiento!#REF!="Leve"),CONCATENATE("R5C",Direccionamiento!#REF!),"")</f>
        <v>#REF!</v>
      </c>
      <c r="L40" s="34" t="e">
        <f>IF(AND(Direccionamiento!#REF!="Baja",Direccionamiento!#REF!="Leve"),CONCATENATE("R5C",Direccionamiento!#REF!),"")</f>
        <v>#REF!</v>
      </c>
      <c r="M40" s="34" t="e">
        <f>IF(AND(Direccionamiento!#REF!="Baja",Direccionamiento!#REF!="Leve"),CONCATENATE("R5C",Direccionamiento!#REF!),"")</f>
        <v>#REF!</v>
      </c>
      <c r="N40" s="34" t="e">
        <f>IF(AND(Direccionamiento!#REF!="Baja",Direccionamiento!#REF!="Leve"),CONCATENATE("R5C",Direccionamiento!#REF!),"")</f>
        <v>#REF!</v>
      </c>
      <c r="O40" s="35" t="e">
        <f>IF(AND(Direccionamiento!#REF!="Baja",Direccionamiento!#REF!="Leve"),CONCATENATE("R5C",Direccionamiento!#REF!),"")</f>
        <v>#REF!</v>
      </c>
      <c r="P40" s="24" t="e">
        <f>IF(AND(Direccionamiento!#REF!="Baja",Direccionamiento!#REF!="Menor"),CONCATENATE("R5C",Direccionamiento!#REF!),"")</f>
        <v>#REF!</v>
      </c>
      <c r="Q40" s="25" t="e">
        <f>IF(AND(Direccionamiento!#REF!="Baja",Direccionamiento!#REF!="Menor"),CONCATENATE("R5C",Direccionamiento!#REF!),"")</f>
        <v>#REF!</v>
      </c>
      <c r="R40" s="25" t="e">
        <f>IF(AND(Direccionamiento!#REF!="Baja",Direccionamiento!#REF!="Menor"),CONCATENATE("R27C",Direccionamiento!#REF!),"")</f>
        <v>#REF!</v>
      </c>
      <c r="S40" s="25" t="e">
        <f>IF(AND(Direccionamiento!#REF!="Baja",Direccionamiento!#REF!="Menor"),CONCATENATE("R28C",Direccionamiento!#REF!),"")</f>
        <v>#REF!</v>
      </c>
      <c r="T40" s="25" t="e">
        <f>IF(AND(Direccionamiento!#REF!="Baja",Direccionamiento!#REF!="Menor"),CONCATENATE("R5C",Direccionamiento!#REF!),"")</f>
        <v>#REF!</v>
      </c>
      <c r="U40" s="26" t="e">
        <f>IF(AND(Direccionamiento!#REF!="Baja",Direccionamiento!#REF!="Menor"),CONCATENATE("R5C",Direccionamiento!#REF!),"")</f>
        <v>#REF!</v>
      </c>
      <c r="V40" s="24" t="e">
        <f>IF(AND(Direccionamiento!#REF!="Baja",Direccionamiento!#REF!="Moderado"),CONCATENATE("R25C",Direccionamiento!#REF!),"")</f>
        <v>#REF!</v>
      </c>
      <c r="W40" s="25" t="e">
        <f>IF(AND(Direccionamiento!#REF!="Baja",Direccionamiento!#REF!="Moderado"),CONCATENATE("R26C",Direccionamiento!#REF!),"")</f>
        <v>#REF!</v>
      </c>
      <c r="X40" s="25" t="e">
        <f>IF(AND(Direccionamiento!#REF!="Baja",Direccionamiento!#REF!="Moderado"),CONCATENATE("R5C",Direccionamiento!#REF!),"")</f>
        <v>#REF!</v>
      </c>
      <c r="Y40" s="25" t="e">
        <f>IF(AND(Direccionamiento!#REF!="Baja",Direccionamiento!#REF!="Moderado"),CONCATENATE("R5C",Direccionamiento!#REF!),"")</f>
        <v>#REF!</v>
      </c>
      <c r="Z40" s="25" t="e">
        <f>IF(AND(Direccionamiento!#REF!="Baja",Direccionamiento!#REF!="Moderado"),CONCATENATE("R5C",Direccionamiento!#REF!),"")</f>
        <v>#REF!</v>
      </c>
      <c r="AA40" s="26" t="e">
        <f>IF(AND(Direccionamiento!#REF!="Baja",Direccionamiento!#REF!="Moderado"),CONCATENATE("R30C",Direccionamiento!#REF!),"")</f>
        <v>#REF!</v>
      </c>
      <c r="AB40" s="9" t="e">
        <f>IF(AND(Direccionamiento!#REF!="Baja",Direccionamiento!#REF!="Mayor"),CONCATENATE("R5C",Direccionamiento!#REF!),"")</f>
        <v>#REF!</v>
      </c>
      <c r="AC40" s="10" t="e">
        <f>IF(AND(Direccionamiento!#REF!="Baja",Direccionamiento!#REF!="Mayor"),CONCATENATE("R5C",Direccionamiento!#REF!),"")</f>
        <v>#REF!</v>
      </c>
      <c r="AD40" s="10" t="e">
        <f>IF(AND(Direccionamiento!#REF!="Baja",Direccionamiento!#REF!="Mayor"),CONCATENATE("R5C",Direccionamiento!#REF!),"")</f>
        <v>#REF!</v>
      </c>
      <c r="AE40" s="10" t="e">
        <f>IF(AND(Direccionamiento!#REF!="Baja",Direccionamiento!#REF!="Mayor"),CONCATENATE("R5C",Direccionamiento!#REF!),"")</f>
        <v>#REF!</v>
      </c>
      <c r="AF40" s="10" t="e">
        <f>IF(AND(Direccionamiento!#REF!="Baja",Direccionamiento!#REF!="Mayor"),CONCATENATE("R29C",Direccionamiento!#REF!),"")</f>
        <v>#REF!</v>
      </c>
      <c r="AG40" s="11" t="e">
        <f>IF(AND(Direccionamiento!#REF!="Baja",Direccionamiento!#REF!="Mayor"),CONCATENATE("R5C",Direccionamiento!#REF!),"")</f>
        <v>#REF!</v>
      </c>
      <c r="AH40" s="12" t="e">
        <f>IF(AND(Direccionamiento!#REF!="Baja",Direccionamiento!#REF!="Catastrófico"),CONCATENATE("R5C",Direccionamiento!#REF!),"")</f>
        <v>#REF!</v>
      </c>
      <c r="AI40" s="13" t="e">
        <f>IF(AND(Direccionamiento!#REF!="Baja",Direccionamiento!#REF!="Catastrófico"),CONCATENATE("R5C",Direccionamiento!#REF!),"")</f>
        <v>#REF!</v>
      </c>
      <c r="AJ40" s="13" t="e">
        <f>IF(AND(Direccionamiento!#REF!="Baja",Direccionamiento!#REF!="Catastrófico"),CONCATENATE("R5C",Direccionamiento!#REF!),"")</f>
        <v>#REF!</v>
      </c>
      <c r="AK40" s="13" t="e">
        <f>IF(AND(Direccionamiento!#REF!="Baja",Direccionamiento!#REF!="Catastrófico"),CONCATENATE("R5C",Direccionamiento!#REF!),"")</f>
        <v>#REF!</v>
      </c>
      <c r="AL40" s="13" t="e">
        <f>IF(AND(Direccionamiento!#REF!="Baja",Direccionamiento!#REF!="Catastrófico"),CONCATENATE("R5C",Direccionamiento!#REF!),"")</f>
        <v>#REF!</v>
      </c>
      <c r="AM40" s="14" t="e">
        <f>IF(AND(Direccionamiento!#REF!="Baja",Direccionamiento!#REF!="Catastrófico"),CONCATENATE("R5C",Direccionamiento!#REF!),"")</f>
        <v>#REF!</v>
      </c>
      <c r="AN40" s="1"/>
      <c r="AO40" s="2158"/>
      <c r="AP40" s="2039"/>
      <c r="AQ40" s="2039"/>
      <c r="AR40" s="2039"/>
      <c r="AS40" s="2039"/>
      <c r="AT40" s="2159"/>
      <c r="AU40" s="1"/>
      <c r="AV40" s="1"/>
      <c r="AW40" s="1"/>
      <c r="AX40" s="1"/>
      <c r="AY40" s="1"/>
      <c r="AZ40" s="1"/>
      <c r="BA40" s="1"/>
      <c r="BB40" s="1"/>
      <c r="BC40" s="1"/>
      <c r="BD40" s="1"/>
      <c r="BE40" s="1"/>
      <c r="BF40" s="1"/>
      <c r="BG40" s="1"/>
      <c r="BH40" s="1"/>
      <c r="BI40" s="1"/>
    </row>
    <row r="41" spans="1:61" ht="15" customHeight="1" x14ac:dyDescent="0.25">
      <c r="A41" s="1"/>
      <c r="B41" s="2177"/>
      <c r="C41" s="2039"/>
      <c r="D41" s="2173"/>
      <c r="E41" s="2168"/>
      <c r="F41" s="2039"/>
      <c r="G41" s="2039"/>
      <c r="H41" s="2039"/>
      <c r="I41" s="2039"/>
      <c r="J41" s="33" t="e">
        <f>IF(AND(Direccionamiento!#REF!="Baja",Direccionamiento!#REF!="Leve"),CONCATENATE("R6C",Direccionamiento!#REF!),"")</f>
        <v>#REF!</v>
      </c>
      <c r="K41" s="34" t="e">
        <f>IF(AND(Direccionamiento!#REF!="Baja",Direccionamiento!#REF!="Leve"),CONCATENATE("R6C",Direccionamiento!#REF!),"")</f>
        <v>#REF!</v>
      </c>
      <c r="L41" s="34" t="e">
        <f>IF(AND(Direccionamiento!#REF!="Baja",Direccionamiento!#REF!="Leve"),CONCATENATE("R6C",Direccionamiento!#REF!),"")</f>
        <v>#REF!</v>
      </c>
      <c r="M41" s="34" t="e">
        <f>IF(AND(Direccionamiento!#REF!="Baja",Direccionamiento!#REF!="Leve"),CONCATENATE("R6C",Direccionamiento!#REF!),"")</f>
        <v>#REF!</v>
      </c>
      <c r="N41" s="34" t="e">
        <f>IF(AND(Direccionamiento!#REF!="Baja",Direccionamiento!#REF!="Leve"),CONCATENATE("R6C",Direccionamiento!#REF!),"")</f>
        <v>#REF!</v>
      </c>
      <c r="O41" s="35" t="e">
        <f>IF(AND(Direccionamiento!#REF!="Baja",Direccionamiento!#REF!="Leve"),CONCATENATE("R6C",Direccionamiento!#REF!),"")</f>
        <v>#REF!</v>
      </c>
      <c r="P41" s="24" t="e">
        <f>IF(AND(Direccionamiento!#REF!="Baja",Direccionamiento!#REF!="Menor"),CONCATENATE("R6C",Direccionamiento!#REF!),"")</f>
        <v>#REF!</v>
      </c>
      <c r="Q41" s="25" t="e">
        <f>IF(AND(Direccionamiento!#REF!="Baja",Direccionamiento!#REF!="Menor"),CONCATENATE("R6C",Direccionamiento!#REF!),"")</f>
        <v>#REF!</v>
      </c>
      <c r="R41" s="25" t="e">
        <f>IF(AND(Direccionamiento!#REF!="Baja",Direccionamiento!#REF!="Menor"),CONCATENATE("R6C",Direccionamiento!#REF!),"")</f>
        <v>#REF!</v>
      </c>
      <c r="S41" s="25" t="e">
        <f>IF(AND(Direccionamiento!#REF!="Baja",Direccionamiento!#REF!="Menor"),CONCATENATE("R6C",Direccionamiento!#REF!),"")</f>
        <v>#REF!</v>
      </c>
      <c r="T41" s="25" t="e">
        <f>IF(AND(Direccionamiento!#REF!="Baja",Direccionamiento!#REF!="Menor"),CONCATENATE("R6C",Direccionamiento!#REF!),"")</f>
        <v>#REF!</v>
      </c>
      <c r="U41" s="26" t="e">
        <f>IF(AND(Direccionamiento!#REF!="Baja",Direccionamiento!#REF!="Menor"),CONCATENATE("R6C",Direccionamiento!#REF!),"")</f>
        <v>#REF!</v>
      </c>
      <c r="V41" s="24" t="e">
        <f>IF(AND(Direccionamiento!#REF!="Baja",Direccionamiento!#REF!="Moderado"),CONCATENATE("R6C",Direccionamiento!#REF!),"")</f>
        <v>#REF!</v>
      </c>
      <c r="W41" s="25" t="e">
        <f>IF(AND(Direccionamiento!#REF!="Baja",Direccionamiento!#REF!="Moderado"),CONCATENATE("R6C",Direccionamiento!#REF!),"")</f>
        <v>#REF!</v>
      </c>
      <c r="X41" s="25" t="e">
        <f>IF(AND(Direccionamiento!#REF!="Baja",Direccionamiento!#REF!="Moderado"),CONCATENATE("R6C",Direccionamiento!#REF!),"")</f>
        <v>#REF!</v>
      </c>
      <c r="Y41" s="25" t="e">
        <f>IF(AND(Direccionamiento!#REF!="Baja",Direccionamiento!#REF!="Moderado"),CONCATENATE("R6C",Direccionamiento!#REF!),"")</f>
        <v>#REF!</v>
      </c>
      <c r="Z41" s="25" t="e">
        <f>IF(AND(Direccionamiento!#REF!="Baja",Direccionamiento!#REF!="Moderado"),CONCATENATE("R6C",Direccionamiento!#REF!),"")</f>
        <v>#REF!</v>
      </c>
      <c r="AA41" s="26" t="e">
        <f>IF(AND(Direccionamiento!#REF!="Baja",Direccionamiento!#REF!="Moderado"),CONCATENATE("R6C",Direccionamiento!#REF!),"")</f>
        <v>#REF!</v>
      </c>
      <c r="AB41" s="9" t="e">
        <f>IF(AND(Direccionamiento!#REF!="Baja",Direccionamiento!#REF!="Mayor"),CONCATENATE("R6C",Direccionamiento!#REF!),"")</f>
        <v>#REF!</v>
      </c>
      <c r="AC41" s="10" t="e">
        <f>IF(AND(Direccionamiento!#REF!="Baja",Direccionamiento!#REF!="Mayor"),CONCATENATE("R6C",Direccionamiento!#REF!),"")</f>
        <v>#REF!</v>
      </c>
      <c r="AD41" s="10" t="e">
        <f>IF(AND(Direccionamiento!#REF!="Baja",Direccionamiento!#REF!="Mayor"),CONCATENATE("R6C",Direccionamiento!#REF!),"")</f>
        <v>#REF!</v>
      </c>
      <c r="AE41" s="10" t="e">
        <f>IF(AND(Direccionamiento!#REF!="Baja",Direccionamiento!#REF!="Mayor"),CONCATENATE("R6C",Direccionamiento!#REF!),"")</f>
        <v>#REF!</v>
      </c>
      <c r="AF41" s="10" t="e">
        <f>IF(AND(Direccionamiento!#REF!="Baja",Direccionamiento!#REF!="Mayor"),CONCATENATE("R6C",Direccionamiento!#REF!),"")</f>
        <v>#REF!</v>
      </c>
      <c r="AG41" s="11" t="e">
        <f>IF(AND(Direccionamiento!#REF!="Baja",Direccionamiento!#REF!="Mayor"),CONCATENATE("R6C",Direccionamiento!#REF!),"")</f>
        <v>#REF!</v>
      </c>
      <c r="AH41" s="12" t="e">
        <f>IF(AND(Direccionamiento!#REF!="Baja",Direccionamiento!#REF!="Catastrófico"),CONCATENATE("R6C",Direccionamiento!#REF!),"")</f>
        <v>#REF!</v>
      </c>
      <c r="AI41" s="13" t="e">
        <f>IF(AND(Direccionamiento!#REF!="Baja",Direccionamiento!#REF!="Catastrófico"),CONCATENATE("R6C",Direccionamiento!#REF!),"")</f>
        <v>#REF!</v>
      </c>
      <c r="AJ41" s="13" t="e">
        <f>IF(AND(Direccionamiento!#REF!="Baja",Direccionamiento!#REF!="Catastrófico"),CONCATENATE("R6C",Direccionamiento!#REF!),"")</f>
        <v>#REF!</v>
      </c>
      <c r="AK41" s="13" t="e">
        <f>IF(AND(Direccionamiento!#REF!="Baja",Direccionamiento!#REF!="Catastrófico"),CONCATENATE("R6C",Direccionamiento!#REF!),"")</f>
        <v>#REF!</v>
      </c>
      <c r="AL41" s="13" t="e">
        <f>IF(AND(Direccionamiento!#REF!="Baja",Direccionamiento!#REF!="Catastrófico"),CONCATENATE("R6C",Direccionamiento!#REF!),"")</f>
        <v>#REF!</v>
      </c>
      <c r="AM41" s="14" t="e">
        <f>IF(AND(Direccionamiento!#REF!="Baja",Direccionamiento!#REF!="Catastrófico"),CONCATENATE("R6C",Direccionamiento!#REF!),"")</f>
        <v>#REF!</v>
      </c>
      <c r="AN41" s="1"/>
      <c r="AO41" s="2158"/>
      <c r="AP41" s="2039"/>
      <c r="AQ41" s="2039"/>
      <c r="AR41" s="2039"/>
      <c r="AS41" s="2039"/>
      <c r="AT41" s="2159"/>
      <c r="AU41" s="1"/>
      <c r="AV41" s="1"/>
      <c r="AW41" s="1"/>
      <c r="AX41" s="1"/>
      <c r="AY41" s="1"/>
      <c r="AZ41" s="1"/>
      <c r="BA41" s="1"/>
      <c r="BB41" s="1"/>
      <c r="BC41" s="1"/>
      <c r="BD41" s="1"/>
      <c r="BE41" s="1"/>
      <c r="BF41" s="1"/>
      <c r="BG41" s="1"/>
      <c r="BH41" s="1"/>
      <c r="BI41" s="1"/>
    </row>
    <row r="42" spans="1:61" ht="15" customHeight="1" x14ac:dyDescent="0.25">
      <c r="A42" s="1"/>
      <c r="B42" s="2177"/>
      <c r="C42" s="2039"/>
      <c r="D42" s="2173"/>
      <c r="E42" s="2168"/>
      <c r="F42" s="2039"/>
      <c r="G42" s="2039"/>
      <c r="H42" s="2039"/>
      <c r="I42" s="2039"/>
      <c r="J42" s="33" t="e">
        <f>IF(AND(Direccionamiento!#REF!="Baja",Direccionamiento!#REF!="Leve"),CONCATENATE("R7C",Direccionamiento!#REF!),"")</f>
        <v>#REF!</v>
      </c>
      <c r="K42" s="34" t="e">
        <f>IF(AND(Direccionamiento!#REF!="Baja",Direccionamiento!#REF!="Leve"),CONCATENATE("R7C",Direccionamiento!#REF!),"")</f>
        <v>#REF!</v>
      </c>
      <c r="L42" s="34" t="e">
        <f>IF(AND(Direccionamiento!#REF!="Baja",Direccionamiento!#REF!="Leve"),CONCATENATE("R7C",Direccionamiento!#REF!),"")</f>
        <v>#REF!</v>
      </c>
      <c r="M42" s="34" t="e">
        <f>IF(AND(Direccionamiento!#REF!="Baja",Direccionamiento!#REF!="Leve"),CONCATENATE("R7C",Direccionamiento!#REF!),"")</f>
        <v>#REF!</v>
      </c>
      <c r="N42" s="34" t="e">
        <f>IF(AND(Direccionamiento!#REF!="Baja",Direccionamiento!#REF!="Leve"),CONCATENATE("R7C",Direccionamiento!#REF!),"")</f>
        <v>#REF!</v>
      </c>
      <c r="O42" s="35" t="e">
        <f>IF(AND(Direccionamiento!#REF!="Baja",Direccionamiento!#REF!="Leve"),CONCATENATE("R7C",Direccionamiento!#REF!),"")</f>
        <v>#REF!</v>
      </c>
      <c r="P42" s="24" t="e">
        <f>IF(AND(Direccionamiento!#REF!="Baja",Direccionamiento!#REF!="Menor"),CONCATENATE("R7C",Direccionamiento!#REF!),"")</f>
        <v>#REF!</v>
      </c>
      <c r="Q42" s="25" t="e">
        <f>IF(AND(Direccionamiento!#REF!="Baja",Direccionamiento!#REF!="Menor"),CONCATENATE("R7C",Direccionamiento!#REF!),"")</f>
        <v>#REF!</v>
      </c>
      <c r="R42" s="25" t="e">
        <f>IF(AND(Direccionamiento!#REF!="Baja",Direccionamiento!#REF!="Menor"),CONCATENATE("R7C",Direccionamiento!#REF!),"")</f>
        <v>#REF!</v>
      </c>
      <c r="S42" s="25" t="e">
        <f>IF(AND(Direccionamiento!#REF!="Baja",Direccionamiento!#REF!="Menor"),CONCATENATE("R7C",Direccionamiento!#REF!),"")</f>
        <v>#REF!</v>
      </c>
      <c r="T42" s="25" t="e">
        <f>IF(AND(Direccionamiento!#REF!="Baja",Direccionamiento!#REF!="Menor"),CONCATENATE("R7C",Direccionamiento!#REF!),"")</f>
        <v>#REF!</v>
      </c>
      <c r="U42" s="26" t="e">
        <f>IF(AND(Direccionamiento!#REF!="Baja",Direccionamiento!#REF!="Menor"),CONCATENATE("R7C",Direccionamiento!#REF!),"")</f>
        <v>#REF!</v>
      </c>
      <c r="V42" s="24" t="e">
        <f>IF(AND(Direccionamiento!#REF!="Baja",Direccionamiento!#REF!="Moderado"),CONCATENATE("R7C",Direccionamiento!#REF!),"")</f>
        <v>#REF!</v>
      </c>
      <c r="W42" s="25" t="e">
        <f>IF(AND(Direccionamiento!#REF!="Baja",Direccionamiento!#REF!="Moderado"),CONCATENATE("R7C",Direccionamiento!#REF!),"")</f>
        <v>#REF!</v>
      </c>
      <c r="X42" s="25" t="e">
        <f>IF(AND(Direccionamiento!#REF!="Baja",Direccionamiento!#REF!="Moderado"),CONCATENATE("R7C",Direccionamiento!#REF!),"")</f>
        <v>#REF!</v>
      </c>
      <c r="Y42" s="25" t="e">
        <f>IF(AND(Direccionamiento!#REF!="Baja",Direccionamiento!#REF!="Moderado"),CONCATENATE("R7C",Direccionamiento!#REF!),"")</f>
        <v>#REF!</v>
      </c>
      <c r="Z42" s="25" t="e">
        <f>IF(AND(Direccionamiento!#REF!="Baja",Direccionamiento!#REF!="Moderado"),CONCATENATE("R7C",Direccionamiento!#REF!),"")</f>
        <v>#REF!</v>
      </c>
      <c r="AA42" s="26" t="e">
        <f>IF(AND(Direccionamiento!#REF!="Baja",Direccionamiento!#REF!="Moderado"),CONCATENATE("R7C",Direccionamiento!#REF!),"")</f>
        <v>#REF!</v>
      </c>
      <c r="AB42" s="9" t="e">
        <f>IF(AND(Direccionamiento!#REF!="Baja",Direccionamiento!#REF!="Mayor"),CONCATENATE("R7C",Direccionamiento!#REF!),"")</f>
        <v>#REF!</v>
      </c>
      <c r="AC42" s="10" t="e">
        <f>IF(AND(Direccionamiento!#REF!="Baja",Direccionamiento!#REF!="Mayor"),CONCATENATE("R7C",Direccionamiento!#REF!),"")</f>
        <v>#REF!</v>
      </c>
      <c r="AD42" s="10" t="e">
        <f>IF(AND(Direccionamiento!#REF!="Baja",Direccionamiento!#REF!="Mayor"),CONCATENATE("R7C",Direccionamiento!#REF!),"")</f>
        <v>#REF!</v>
      </c>
      <c r="AE42" s="10" t="e">
        <f>IF(AND(Direccionamiento!#REF!="Baja",Direccionamiento!#REF!="Mayor"),CONCATENATE("R7C",Direccionamiento!#REF!),"")</f>
        <v>#REF!</v>
      </c>
      <c r="AF42" s="10" t="e">
        <f>IF(AND(Direccionamiento!#REF!="Baja",Direccionamiento!#REF!="Mayor"),CONCATENATE("R7C",Direccionamiento!#REF!),"")</f>
        <v>#REF!</v>
      </c>
      <c r="AG42" s="11" t="e">
        <f>IF(AND(Direccionamiento!#REF!="Baja",Direccionamiento!#REF!="Mayor"),CONCATENATE("R7C",Direccionamiento!#REF!),"")</f>
        <v>#REF!</v>
      </c>
      <c r="AH42" s="12" t="e">
        <f>IF(AND(Direccionamiento!#REF!="Baja",Direccionamiento!#REF!="Catastrófico"),CONCATENATE("R7C",Direccionamiento!#REF!),"")</f>
        <v>#REF!</v>
      </c>
      <c r="AI42" s="13" t="e">
        <f>IF(AND(Direccionamiento!#REF!="Baja",Direccionamiento!#REF!="Catastrófico"),CONCATENATE("R7C",Direccionamiento!#REF!),"")</f>
        <v>#REF!</v>
      </c>
      <c r="AJ42" s="13" t="e">
        <f>IF(AND(Direccionamiento!#REF!="Baja",Direccionamiento!#REF!="Catastrófico"),CONCATENATE("R7C",Direccionamiento!#REF!),"")</f>
        <v>#REF!</v>
      </c>
      <c r="AK42" s="13" t="e">
        <f>IF(AND(Direccionamiento!#REF!="Baja",Direccionamiento!#REF!="Catastrófico"),CONCATENATE("R7C",Direccionamiento!#REF!),"")</f>
        <v>#REF!</v>
      </c>
      <c r="AL42" s="13" t="e">
        <f>IF(AND(Direccionamiento!#REF!="Baja",Direccionamiento!#REF!="Catastrófico"),CONCATENATE("R7C",Direccionamiento!#REF!),"")</f>
        <v>#REF!</v>
      </c>
      <c r="AM42" s="14" t="e">
        <f>IF(AND(Direccionamiento!#REF!="Baja",Direccionamiento!#REF!="Catastrófico"),CONCATENATE("R7C",Direccionamiento!#REF!),"")</f>
        <v>#REF!</v>
      </c>
      <c r="AN42" s="1"/>
      <c r="AO42" s="2158"/>
      <c r="AP42" s="2039"/>
      <c r="AQ42" s="2039"/>
      <c r="AR42" s="2039"/>
      <c r="AS42" s="2039"/>
      <c r="AT42" s="2159"/>
      <c r="AU42" s="1"/>
      <c r="AV42" s="1"/>
      <c r="AW42" s="1"/>
      <c r="AX42" s="1"/>
      <c r="AY42" s="1"/>
      <c r="AZ42" s="1"/>
      <c r="BA42" s="1"/>
      <c r="BB42" s="1"/>
      <c r="BC42" s="1"/>
      <c r="BD42" s="1"/>
      <c r="BE42" s="1"/>
      <c r="BF42" s="1"/>
      <c r="BG42" s="1"/>
      <c r="BH42" s="1"/>
      <c r="BI42" s="1"/>
    </row>
    <row r="43" spans="1:61" ht="15" customHeight="1" x14ac:dyDescent="0.25">
      <c r="A43" s="1"/>
      <c r="B43" s="2177"/>
      <c r="C43" s="2039"/>
      <c r="D43" s="2173"/>
      <c r="E43" s="2168"/>
      <c r="F43" s="2039"/>
      <c r="G43" s="2039"/>
      <c r="H43" s="2039"/>
      <c r="I43" s="2039"/>
      <c r="J43" s="33" t="e">
        <f>IF(AND(Direccionamiento!#REF!="Baja",Direccionamiento!#REF!="Leve"),CONCATENATE("R8C",Direccionamiento!#REF!),"")</f>
        <v>#REF!</v>
      </c>
      <c r="K43" s="34" t="e">
        <f>IF(AND(Direccionamiento!#REF!="Baja",Direccionamiento!#REF!="Leve"),CONCATENATE("R8C",Direccionamiento!#REF!),"")</f>
        <v>#REF!</v>
      </c>
      <c r="L43" s="34" t="e">
        <f>IF(AND(Direccionamiento!#REF!="Baja",Direccionamiento!#REF!="Leve"),CONCATENATE("R8C",Direccionamiento!#REF!),"")</f>
        <v>#REF!</v>
      </c>
      <c r="M43" s="34" t="e">
        <f>IF(AND(Direccionamiento!#REF!="Baja",Direccionamiento!#REF!="Leve"),CONCATENATE("R8C",Direccionamiento!#REF!),"")</f>
        <v>#REF!</v>
      </c>
      <c r="N43" s="34" t="e">
        <f>IF(AND(Direccionamiento!#REF!="Baja",Direccionamiento!#REF!="Leve"),CONCATENATE("R8C",Direccionamiento!#REF!),"")</f>
        <v>#REF!</v>
      </c>
      <c r="O43" s="35" t="e">
        <f>IF(AND(Direccionamiento!#REF!="Baja",Direccionamiento!#REF!="Leve"),CONCATENATE("R8C",Direccionamiento!#REF!),"")</f>
        <v>#REF!</v>
      </c>
      <c r="P43" s="24" t="e">
        <f>IF(AND(Direccionamiento!#REF!="Baja",Direccionamiento!#REF!="Menor"),CONCATENATE("R8C",Direccionamiento!#REF!),"")</f>
        <v>#REF!</v>
      </c>
      <c r="Q43" s="25" t="e">
        <f>IF(AND(Direccionamiento!#REF!="Baja",Direccionamiento!#REF!="Menor"),CONCATENATE("R8C",Direccionamiento!#REF!),"")</f>
        <v>#REF!</v>
      </c>
      <c r="R43" s="25" t="e">
        <f>IF(AND(Direccionamiento!#REF!="Baja",Direccionamiento!#REF!="Menor"),CONCATENATE("R8C",Direccionamiento!#REF!),"")</f>
        <v>#REF!</v>
      </c>
      <c r="S43" s="25" t="e">
        <f>IF(AND(Direccionamiento!#REF!="Baja",Direccionamiento!#REF!="Menor"),CONCATENATE("R8C",Direccionamiento!#REF!),"")</f>
        <v>#REF!</v>
      </c>
      <c r="T43" s="25" t="e">
        <f>IF(AND(Direccionamiento!#REF!="Baja",Direccionamiento!#REF!="Menor"),CONCATENATE("R8C",Direccionamiento!#REF!),"")</f>
        <v>#REF!</v>
      </c>
      <c r="U43" s="26" t="e">
        <f>IF(AND(Direccionamiento!#REF!="Baja",Direccionamiento!#REF!="Menor"),CONCATENATE("R8C",Direccionamiento!#REF!),"")</f>
        <v>#REF!</v>
      </c>
      <c r="V43" s="24" t="e">
        <f>IF(AND(Direccionamiento!#REF!="Baja",Direccionamiento!#REF!="Moderado"),CONCATENATE("R8C",Direccionamiento!#REF!),"")</f>
        <v>#REF!</v>
      </c>
      <c r="W43" s="25" t="e">
        <f>IF(AND(Direccionamiento!#REF!="Baja",Direccionamiento!#REF!="Moderado"),CONCATENATE("R8C",Direccionamiento!#REF!),"")</f>
        <v>#REF!</v>
      </c>
      <c r="X43" s="25" t="e">
        <f>IF(AND(Direccionamiento!#REF!="Baja",Direccionamiento!#REF!="Moderado"),CONCATENATE("R8C",Direccionamiento!#REF!),"")</f>
        <v>#REF!</v>
      </c>
      <c r="Y43" s="25" t="e">
        <f>IF(AND(Direccionamiento!#REF!="Baja",Direccionamiento!#REF!="Moderado"),CONCATENATE("R8C",Direccionamiento!#REF!),"")</f>
        <v>#REF!</v>
      </c>
      <c r="Z43" s="25" t="e">
        <f>IF(AND(Direccionamiento!#REF!="Baja",Direccionamiento!#REF!="Moderado"),CONCATENATE("R8C",Direccionamiento!#REF!),"")</f>
        <v>#REF!</v>
      </c>
      <c r="AA43" s="26" t="e">
        <f>IF(AND(Direccionamiento!#REF!="Baja",Direccionamiento!#REF!="Moderado"),CONCATENATE("R8C",Direccionamiento!#REF!),"")</f>
        <v>#REF!</v>
      </c>
      <c r="AB43" s="9" t="e">
        <f>IF(AND(Direccionamiento!#REF!="Baja",Direccionamiento!#REF!="Mayor"),CONCATENATE("R8C",Direccionamiento!#REF!),"")</f>
        <v>#REF!</v>
      </c>
      <c r="AC43" s="10" t="e">
        <f>IF(AND(Direccionamiento!#REF!="Baja",Direccionamiento!#REF!="Mayor"),CONCATENATE("R8C",Direccionamiento!#REF!),"")</f>
        <v>#REF!</v>
      </c>
      <c r="AD43" s="10" t="e">
        <f>IF(AND(Direccionamiento!#REF!="Baja",Direccionamiento!#REF!="Mayor"),CONCATENATE("R8C",Direccionamiento!#REF!),"")</f>
        <v>#REF!</v>
      </c>
      <c r="AE43" s="10" t="e">
        <f>IF(AND(Direccionamiento!#REF!="Baja",Direccionamiento!#REF!="Mayor"),CONCATENATE("R8C",Direccionamiento!#REF!),"")</f>
        <v>#REF!</v>
      </c>
      <c r="AF43" s="10" t="e">
        <f>IF(AND(Direccionamiento!#REF!="Baja",Direccionamiento!#REF!="Mayor"),CONCATENATE("R8C",Direccionamiento!#REF!),"")</f>
        <v>#REF!</v>
      </c>
      <c r="AG43" s="11" t="e">
        <f>IF(AND(Direccionamiento!#REF!="Baja",Direccionamiento!#REF!="Mayor"),CONCATENATE("R8C",Direccionamiento!#REF!),"")</f>
        <v>#REF!</v>
      </c>
      <c r="AH43" s="12" t="e">
        <f>IF(AND(Direccionamiento!#REF!="Baja",Direccionamiento!#REF!="Catastrófico"),CONCATENATE("R8C",Direccionamiento!#REF!),"")</f>
        <v>#REF!</v>
      </c>
      <c r="AI43" s="13" t="e">
        <f>IF(AND(Direccionamiento!#REF!="Baja",Direccionamiento!#REF!="Catastrófico"),CONCATENATE("R8C",Direccionamiento!#REF!),"")</f>
        <v>#REF!</v>
      </c>
      <c r="AJ43" s="13" t="e">
        <f>IF(AND(Direccionamiento!#REF!="Baja",Direccionamiento!#REF!="Catastrófico"),CONCATENATE("R8C",Direccionamiento!#REF!),"")</f>
        <v>#REF!</v>
      </c>
      <c r="AK43" s="13" t="e">
        <f>IF(AND(Direccionamiento!#REF!="Baja",Direccionamiento!#REF!="Catastrófico"),CONCATENATE("R8C",Direccionamiento!#REF!),"")</f>
        <v>#REF!</v>
      </c>
      <c r="AL43" s="13" t="e">
        <f>IF(AND(Direccionamiento!#REF!="Baja",Direccionamiento!#REF!="Catastrófico"),CONCATENATE("R8C",Direccionamiento!#REF!),"")</f>
        <v>#REF!</v>
      </c>
      <c r="AM43" s="14" t="e">
        <f>IF(AND(Direccionamiento!#REF!="Baja",Direccionamiento!#REF!="Catastrófico"),CONCATENATE("R8C",Direccionamiento!#REF!),"")</f>
        <v>#REF!</v>
      </c>
      <c r="AN43" s="1"/>
      <c r="AO43" s="2158"/>
      <c r="AP43" s="2039"/>
      <c r="AQ43" s="2039"/>
      <c r="AR43" s="2039"/>
      <c r="AS43" s="2039"/>
      <c r="AT43" s="2159"/>
      <c r="AU43" s="1"/>
      <c r="AV43" s="1"/>
      <c r="AW43" s="1"/>
      <c r="AX43" s="1"/>
      <c r="AY43" s="1"/>
      <c r="AZ43" s="1"/>
      <c r="BA43" s="1"/>
      <c r="BB43" s="1"/>
      <c r="BC43" s="1"/>
      <c r="BD43" s="1"/>
      <c r="BE43" s="1"/>
      <c r="BF43" s="1"/>
      <c r="BG43" s="1"/>
      <c r="BH43" s="1"/>
      <c r="BI43" s="1"/>
    </row>
    <row r="44" spans="1:61" ht="15" customHeight="1" x14ac:dyDescent="0.25">
      <c r="A44" s="1"/>
      <c r="B44" s="2177"/>
      <c r="C44" s="2039"/>
      <c r="D44" s="2173"/>
      <c r="E44" s="2168"/>
      <c r="F44" s="2039"/>
      <c r="G44" s="2039"/>
      <c r="H44" s="2039"/>
      <c r="I44" s="2039"/>
      <c r="J44" s="33" t="e">
        <f>IF(AND(Direccionamiento!#REF!="Baja",Direccionamiento!#REF!="Leve"),CONCATENATE("R9C",Direccionamiento!#REF!),"")</f>
        <v>#REF!</v>
      </c>
      <c r="K44" s="34" t="e">
        <f>IF(AND(Direccionamiento!#REF!="Baja",Direccionamiento!#REF!="Leve"),CONCATENATE("R9C",Direccionamiento!#REF!),"")</f>
        <v>#REF!</v>
      </c>
      <c r="L44" s="34" t="e">
        <f>IF(AND(Direccionamiento!#REF!="Baja",Direccionamiento!#REF!="Leve"),CONCATENATE("R9C",Direccionamiento!#REF!),"")</f>
        <v>#REF!</v>
      </c>
      <c r="M44" s="34" t="e">
        <f>IF(AND(Direccionamiento!#REF!="Baja",Direccionamiento!#REF!="Leve"),CONCATENATE("R9C",Direccionamiento!#REF!),"")</f>
        <v>#REF!</v>
      </c>
      <c r="N44" s="34" t="e">
        <f>IF(AND(Direccionamiento!#REF!="Baja",Direccionamiento!#REF!="Leve"),CONCATENATE("R9C",Direccionamiento!#REF!),"")</f>
        <v>#REF!</v>
      </c>
      <c r="O44" s="35" t="e">
        <f>IF(AND(Direccionamiento!#REF!="Baja",Direccionamiento!#REF!="Leve"),CONCATENATE("R9C",Direccionamiento!#REF!),"")</f>
        <v>#REF!</v>
      </c>
      <c r="P44" s="24" t="e">
        <f>IF(AND(Direccionamiento!#REF!="Baja",Direccionamiento!#REF!="Menor"),CONCATENATE("R9C",Direccionamiento!#REF!),"")</f>
        <v>#REF!</v>
      </c>
      <c r="Q44" s="25" t="e">
        <f>IF(AND(Direccionamiento!#REF!="Baja",Direccionamiento!#REF!="Menor"),CONCATENATE("R9C",Direccionamiento!#REF!),"")</f>
        <v>#REF!</v>
      </c>
      <c r="R44" s="25" t="e">
        <f>IF(AND(Direccionamiento!#REF!="Baja",Direccionamiento!#REF!="Menor"),CONCATENATE("R9C",Direccionamiento!#REF!),"")</f>
        <v>#REF!</v>
      </c>
      <c r="S44" s="25" t="e">
        <f>IF(AND(Direccionamiento!#REF!="Baja",Direccionamiento!#REF!="Menor"),CONCATENATE("R9C",Direccionamiento!#REF!),"")</f>
        <v>#REF!</v>
      </c>
      <c r="T44" s="25" t="e">
        <f>IF(AND(Direccionamiento!#REF!="Baja",Direccionamiento!#REF!="Menor"),CONCATENATE("R9C",Direccionamiento!#REF!),"")</f>
        <v>#REF!</v>
      </c>
      <c r="U44" s="26" t="e">
        <f>IF(AND(Direccionamiento!#REF!="Baja",Direccionamiento!#REF!="Menor"),CONCATENATE("R9C",Direccionamiento!#REF!),"")</f>
        <v>#REF!</v>
      </c>
      <c r="V44" s="24" t="e">
        <f>IF(AND(Direccionamiento!#REF!="Baja",Direccionamiento!#REF!="Moderado"),CONCATENATE("R9C",Direccionamiento!#REF!),"")</f>
        <v>#REF!</v>
      </c>
      <c r="W44" s="25" t="e">
        <f>IF(AND(Direccionamiento!#REF!="Baja",Direccionamiento!#REF!="Moderado"),CONCATENATE("R9C",Direccionamiento!#REF!),"")</f>
        <v>#REF!</v>
      </c>
      <c r="X44" s="25" t="e">
        <f>IF(AND(Direccionamiento!#REF!="Baja",Direccionamiento!#REF!="Moderado"),CONCATENATE("R9C",Direccionamiento!#REF!),"")</f>
        <v>#REF!</v>
      </c>
      <c r="Y44" s="25" t="e">
        <f>IF(AND(Direccionamiento!#REF!="Baja",Direccionamiento!#REF!="Moderado"),CONCATENATE("R9C",Direccionamiento!#REF!),"")</f>
        <v>#REF!</v>
      </c>
      <c r="Z44" s="25" t="e">
        <f>IF(AND(Direccionamiento!#REF!="Baja",Direccionamiento!#REF!="Moderado"),CONCATENATE("R9C",Direccionamiento!#REF!),"")</f>
        <v>#REF!</v>
      </c>
      <c r="AA44" s="26" t="e">
        <f>IF(AND(Direccionamiento!#REF!="Baja",Direccionamiento!#REF!="Moderado"),CONCATENATE("R9C",Direccionamiento!#REF!),"")</f>
        <v>#REF!</v>
      </c>
      <c r="AB44" s="9" t="e">
        <f>IF(AND(Direccionamiento!#REF!="Baja",Direccionamiento!#REF!="Mayor"),CONCATENATE("R9C",Direccionamiento!#REF!),"")</f>
        <v>#REF!</v>
      </c>
      <c r="AC44" s="10" t="e">
        <f>IF(AND(Direccionamiento!#REF!="Baja",Direccionamiento!#REF!="Mayor"),CONCATENATE("R9C",Direccionamiento!#REF!),"")</f>
        <v>#REF!</v>
      </c>
      <c r="AD44" s="10" t="e">
        <f>IF(AND(Direccionamiento!#REF!="Baja",Direccionamiento!#REF!="Mayor"),CONCATENATE("R9C",Direccionamiento!#REF!),"")</f>
        <v>#REF!</v>
      </c>
      <c r="AE44" s="10" t="e">
        <f>IF(AND(Direccionamiento!#REF!="Baja",Direccionamiento!#REF!="Mayor"),CONCATENATE("R9C",Direccionamiento!#REF!),"")</f>
        <v>#REF!</v>
      </c>
      <c r="AF44" s="10" t="e">
        <f>IF(AND(Direccionamiento!#REF!="Baja",Direccionamiento!#REF!="Mayor"),CONCATENATE("R9C",Direccionamiento!#REF!),"")</f>
        <v>#REF!</v>
      </c>
      <c r="AG44" s="11" t="e">
        <f>IF(AND(Direccionamiento!#REF!="Baja",Direccionamiento!#REF!="Mayor"),CONCATENATE("R9C",Direccionamiento!#REF!),"")</f>
        <v>#REF!</v>
      </c>
      <c r="AH44" s="12" t="e">
        <f>IF(AND(Direccionamiento!#REF!="Baja",Direccionamiento!#REF!="Catastrófico"),CONCATENATE("R9C",Direccionamiento!#REF!),"")</f>
        <v>#REF!</v>
      </c>
      <c r="AI44" s="13" t="e">
        <f>IF(AND(Direccionamiento!#REF!="Baja",Direccionamiento!#REF!="Catastrófico"),CONCATENATE("R9C",Direccionamiento!#REF!),"")</f>
        <v>#REF!</v>
      </c>
      <c r="AJ44" s="13" t="e">
        <f>IF(AND(Direccionamiento!#REF!="Baja",Direccionamiento!#REF!="Catastrófico"),CONCATENATE("R9C",Direccionamiento!#REF!),"")</f>
        <v>#REF!</v>
      </c>
      <c r="AK44" s="13" t="e">
        <f>IF(AND(Direccionamiento!#REF!="Baja",Direccionamiento!#REF!="Catastrófico"),CONCATENATE("R9C",Direccionamiento!#REF!),"")</f>
        <v>#REF!</v>
      </c>
      <c r="AL44" s="13" t="e">
        <f>IF(AND(Direccionamiento!#REF!="Baja",Direccionamiento!#REF!="Catastrófico"),CONCATENATE("R9C",Direccionamiento!#REF!),"")</f>
        <v>#REF!</v>
      </c>
      <c r="AM44" s="14" t="e">
        <f>IF(AND(Direccionamiento!#REF!="Baja",Direccionamiento!#REF!="Catastrófico"),CONCATENATE("R9C",Direccionamiento!#REF!),"")</f>
        <v>#REF!</v>
      </c>
      <c r="AN44" s="1"/>
      <c r="AO44" s="2158"/>
      <c r="AP44" s="2039"/>
      <c r="AQ44" s="2039"/>
      <c r="AR44" s="2039"/>
      <c r="AS44" s="2039"/>
      <c r="AT44" s="2159"/>
      <c r="AU44" s="1"/>
      <c r="AV44" s="1"/>
      <c r="AW44" s="1"/>
      <c r="AX44" s="1"/>
      <c r="AY44" s="1"/>
      <c r="AZ44" s="1"/>
      <c r="BA44" s="1"/>
      <c r="BB44" s="1"/>
      <c r="BC44" s="1"/>
      <c r="BD44" s="1"/>
      <c r="BE44" s="1"/>
      <c r="BF44" s="1"/>
      <c r="BG44" s="1"/>
      <c r="BH44" s="1"/>
      <c r="BI44" s="1"/>
    </row>
    <row r="45" spans="1:61" ht="15.75" customHeight="1" x14ac:dyDescent="0.25">
      <c r="A45" s="1"/>
      <c r="B45" s="2177"/>
      <c r="C45" s="2039"/>
      <c r="D45" s="2173"/>
      <c r="E45" s="2141"/>
      <c r="F45" s="2169"/>
      <c r="G45" s="2169"/>
      <c r="H45" s="2169"/>
      <c r="I45" s="2169"/>
      <c r="J45" s="36" t="e">
        <f>IF(AND(Direccionamiento!#REF!="Baja",Direccionamiento!#REF!="Leve"),CONCATENATE("R10C",Direccionamiento!#REF!),"")</f>
        <v>#REF!</v>
      </c>
      <c r="K45" s="37" t="e">
        <f>IF(AND(Direccionamiento!#REF!="Baja",Direccionamiento!#REF!="Leve"),CONCATENATE("R10C",Direccionamiento!#REF!),"")</f>
        <v>#REF!</v>
      </c>
      <c r="L45" s="37" t="e">
        <f>IF(AND(Direccionamiento!#REF!="Baja",Direccionamiento!#REF!="Leve"),CONCATENATE("R10C",Direccionamiento!#REF!),"")</f>
        <v>#REF!</v>
      </c>
      <c r="M45" s="37" t="e">
        <f>IF(AND(Direccionamiento!#REF!="Baja",Direccionamiento!#REF!="Leve"),CONCATENATE("R10C",Direccionamiento!#REF!),"")</f>
        <v>#REF!</v>
      </c>
      <c r="N45" s="37" t="e">
        <f>IF(AND(Direccionamiento!#REF!="Baja",Direccionamiento!#REF!="Leve"),CONCATENATE("R10C",Direccionamiento!#REF!),"")</f>
        <v>#REF!</v>
      </c>
      <c r="O45" s="38" t="e">
        <f>IF(AND(Direccionamiento!#REF!="Baja",Direccionamiento!#REF!="Leve"),CONCATENATE("R10C",Direccionamiento!#REF!),"")</f>
        <v>#REF!</v>
      </c>
      <c r="P45" s="24" t="e">
        <f>IF(AND(Direccionamiento!#REF!="Baja",Direccionamiento!#REF!="Menor"),CONCATENATE("R10C",Direccionamiento!#REF!),"")</f>
        <v>#REF!</v>
      </c>
      <c r="Q45" s="25" t="e">
        <f>IF(AND(Direccionamiento!#REF!="Baja",Direccionamiento!#REF!="Menor"),CONCATENATE("R10C",Direccionamiento!#REF!),"")</f>
        <v>#REF!</v>
      </c>
      <c r="R45" s="25" t="e">
        <f>IF(AND(Direccionamiento!#REF!="Baja",Direccionamiento!#REF!="Menor"),CONCATENATE("R10C",Direccionamiento!#REF!),"")</f>
        <v>#REF!</v>
      </c>
      <c r="S45" s="25" t="e">
        <f>IF(AND(Direccionamiento!#REF!="Baja",Direccionamiento!#REF!="Menor"),CONCATENATE("R10C",Direccionamiento!#REF!),"")</f>
        <v>#REF!</v>
      </c>
      <c r="T45" s="25" t="e">
        <f>IF(AND(Direccionamiento!#REF!="Baja",Direccionamiento!#REF!="Menor"),CONCATENATE("R10C",Direccionamiento!#REF!),"")</f>
        <v>#REF!</v>
      </c>
      <c r="U45" s="26" t="e">
        <f>IF(AND(Direccionamiento!#REF!="Baja",Direccionamiento!#REF!="Menor"),CONCATENATE("R10C",Direccionamiento!#REF!),"")</f>
        <v>#REF!</v>
      </c>
      <c r="V45" s="27" t="e">
        <f>IF(AND(Direccionamiento!#REF!="Baja",Direccionamiento!#REF!="Moderado"),CONCATENATE("R10C",Direccionamiento!#REF!),"")</f>
        <v>#REF!</v>
      </c>
      <c r="W45" s="28" t="e">
        <f>IF(AND(Direccionamiento!#REF!="Baja",Direccionamiento!#REF!="Moderado"),CONCATENATE("R10C",Direccionamiento!#REF!),"")</f>
        <v>#REF!</v>
      </c>
      <c r="X45" s="28" t="e">
        <f>IF(AND(Direccionamiento!#REF!="Baja",Direccionamiento!#REF!="Moderado"),CONCATENATE("R10C",Direccionamiento!#REF!),"")</f>
        <v>#REF!</v>
      </c>
      <c r="Y45" s="28" t="e">
        <f>IF(AND(Direccionamiento!#REF!="Baja",Direccionamiento!#REF!="Moderado"),CONCATENATE("R10C",Direccionamiento!#REF!),"")</f>
        <v>#REF!</v>
      </c>
      <c r="Z45" s="28" t="e">
        <f>IF(AND(Direccionamiento!#REF!="Baja",Direccionamiento!#REF!="Moderado"),CONCATENATE("R10C",Direccionamiento!#REF!),"")</f>
        <v>#REF!</v>
      </c>
      <c r="AA45" s="29" t="e">
        <f>IF(AND(Direccionamiento!#REF!="Baja",Direccionamiento!#REF!="Moderado"),CONCATENATE("R10C",Direccionamiento!#REF!),"")</f>
        <v>#REF!</v>
      </c>
      <c r="AB45" s="15" t="e">
        <f>IF(AND(Direccionamiento!#REF!="Baja",Direccionamiento!#REF!="Mayor"),CONCATENATE("R10C",Direccionamiento!#REF!),"")</f>
        <v>#REF!</v>
      </c>
      <c r="AC45" s="16" t="e">
        <f>IF(AND(Direccionamiento!#REF!="Baja",Direccionamiento!#REF!="Mayor"),CONCATENATE("R10C",Direccionamiento!#REF!),"")</f>
        <v>#REF!</v>
      </c>
      <c r="AD45" s="16" t="e">
        <f>IF(AND(Direccionamiento!#REF!="Baja",Direccionamiento!#REF!="Mayor"),CONCATENATE("R10C",Direccionamiento!#REF!),"")</f>
        <v>#REF!</v>
      </c>
      <c r="AE45" s="16" t="e">
        <f>IF(AND(Direccionamiento!#REF!="Baja",Direccionamiento!#REF!="Mayor"),CONCATENATE("R10C",Direccionamiento!#REF!),"")</f>
        <v>#REF!</v>
      </c>
      <c r="AF45" s="16" t="e">
        <f>IF(AND(Direccionamiento!#REF!="Baja",Direccionamiento!#REF!="Mayor"),CONCATENATE("R10C",Direccionamiento!#REF!),"")</f>
        <v>#REF!</v>
      </c>
      <c r="AG45" s="17" t="e">
        <f>IF(AND(Direccionamiento!#REF!="Baja",Direccionamiento!#REF!="Mayor"),CONCATENATE("R10C",Direccionamiento!#REF!),"")</f>
        <v>#REF!</v>
      </c>
      <c r="AH45" s="18" t="e">
        <f>IF(AND(Direccionamiento!#REF!="Baja",Direccionamiento!#REF!="Catastrófico"),CONCATENATE("R10C",Direccionamiento!#REF!),"")</f>
        <v>#REF!</v>
      </c>
      <c r="AI45" s="19" t="e">
        <f>IF(AND(Direccionamiento!#REF!="Baja",Direccionamiento!#REF!="Catastrófico"),CONCATENATE("R10C",Direccionamiento!#REF!),"")</f>
        <v>#REF!</v>
      </c>
      <c r="AJ45" s="19" t="e">
        <f>IF(AND(Direccionamiento!#REF!="Baja",Direccionamiento!#REF!="Catastrófico"),CONCATENATE("R10C",Direccionamiento!#REF!),"")</f>
        <v>#REF!</v>
      </c>
      <c r="AK45" s="19" t="e">
        <f>IF(AND(Direccionamiento!#REF!="Baja",Direccionamiento!#REF!="Catastrófico"),CONCATENATE("R10C",Direccionamiento!#REF!),"")</f>
        <v>#REF!</v>
      </c>
      <c r="AL45" s="19" t="e">
        <f>IF(AND(Direccionamiento!#REF!="Baja",Direccionamiento!#REF!="Catastrófico"),CONCATENATE("R10C",Direccionamiento!#REF!),"")</f>
        <v>#REF!</v>
      </c>
      <c r="AM45" s="20" t="e">
        <f>IF(AND(Direccionamiento!#REF!="Baja",Direccionamiento!#REF!="Catastrófico"),CONCATENATE("R10C",Direccionamiento!#REF!),"")</f>
        <v>#REF!</v>
      </c>
      <c r="AN45" s="1"/>
      <c r="AO45" s="2160"/>
      <c r="AP45" s="2161"/>
      <c r="AQ45" s="2161"/>
      <c r="AR45" s="2161"/>
      <c r="AS45" s="2161"/>
      <c r="AT45" s="2162"/>
    </row>
    <row r="46" spans="1:61" ht="46.5" customHeight="1" x14ac:dyDescent="0.35">
      <c r="A46" s="1"/>
      <c r="B46" s="2177"/>
      <c r="C46" s="2039"/>
      <c r="D46" s="2173"/>
      <c r="E46" s="2185" t="s">
        <v>18</v>
      </c>
      <c r="F46" s="2167"/>
      <c r="G46" s="2167"/>
      <c r="H46" s="2167"/>
      <c r="I46" s="2146"/>
      <c r="J46" s="30" t="e">
        <f>IF(AND(Direccionamiento!#REF!="Muy Baja",Direccionamiento!#REF!="Leve"),CONCATENATE("R1C",Direccionamiento!#REF!),"")</f>
        <v>#REF!</v>
      </c>
      <c r="K46" s="31" t="e">
        <f>IF(AND(Direccionamiento!#REF!="Muy Baja",Direccionamiento!#REF!="Leve"),CONCATENATE("R1C",Direccionamiento!#REF!),"")</f>
        <v>#REF!</v>
      </c>
      <c r="L46" s="31" t="e">
        <f>IF(AND(Direccionamiento!#REF!="Muy Baja",Direccionamiento!#REF!="Leve"),CONCATENATE("R1C",Direccionamiento!#REF!),"")</f>
        <v>#REF!</v>
      </c>
      <c r="M46" s="31" t="e">
        <f>IF(AND(Direccionamiento!#REF!="Muy Baja",Direccionamiento!#REF!="Leve"),CONCATENATE("R1C",Direccionamiento!#REF!),"")</f>
        <v>#REF!</v>
      </c>
      <c r="N46" s="31" t="e">
        <f>IF(AND(Direccionamiento!#REF!="Muy Baja",Direccionamiento!#REF!="Leve"),CONCATENATE("R1C",Direccionamiento!#REF!),"")</f>
        <v>#REF!</v>
      </c>
      <c r="O46" s="32" t="e">
        <f>IF(AND(Direccionamiento!#REF!="Muy Baja",Direccionamiento!#REF!="Leve"),CONCATENATE("R1C",Direccionamiento!#REF!),"")</f>
        <v>#REF!</v>
      </c>
      <c r="P46" s="30" t="e">
        <f>IF(AND(Direccionamiento!#REF!="Muy Baja",Direccionamiento!#REF!="Menor"),CONCATENATE("R1C",Direccionamiento!#REF!),"")</f>
        <v>#REF!</v>
      </c>
      <c r="Q46" s="31" t="e">
        <f>IF(AND(Direccionamiento!#REF!="Muy Baja",Direccionamiento!#REF!="Menor"),CONCATENATE("R1C",Direccionamiento!#REF!),"")</f>
        <v>#REF!</v>
      </c>
      <c r="R46" s="31" t="e">
        <f>IF(AND(Direccionamiento!#REF!="Muy Baja",Direccionamiento!#REF!="Menor"),CONCATENATE("R1C",Direccionamiento!#REF!),"")</f>
        <v>#REF!</v>
      </c>
      <c r="S46" s="31" t="e">
        <f>IF(AND(Direccionamiento!#REF!="Muy Baja",Direccionamiento!#REF!="Menor"),CONCATENATE("R1C",Direccionamiento!#REF!),"")</f>
        <v>#REF!</v>
      </c>
      <c r="T46" s="31" t="e">
        <f>IF(AND(Direccionamiento!#REF!="Muy Baja",Direccionamiento!#REF!="Menor"),CONCATENATE("R1C",Direccionamiento!#REF!),"")</f>
        <v>#REF!</v>
      </c>
      <c r="U46" s="32" t="e">
        <f>IF(AND(Direccionamiento!#REF!="Muy Baja",Direccionamiento!#REF!="Menor"),CONCATENATE("R1C",Direccionamiento!#REF!),"")</f>
        <v>#REF!</v>
      </c>
      <c r="V46" s="21" t="e">
        <f>IF(AND(Direccionamiento!#REF!="Muy Baja",Direccionamiento!#REF!="Moderado"),CONCATENATE("R1C",Direccionamiento!#REF!),"")</f>
        <v>#REF!</v>
      </c>
      <c r="W46" s="39" t="e">
        <f>IF(AND(Direccionamiento!#REF!="Muy Baja",Direccionamiento!#REF!="Moderado"),CONCATENATE("R1C",Direccionamiento!#REF!),"")</f>
        <v>#REF!</v>
      </c>
      <c r="X46" s="22" t="e">
        <f>IF(AND(Direccionamiento!#REF!="Muy Baja",Direccionamiento!#REF!="Moderado"),CONCATENATE("R3C",Direccionamiento!#REF!),"")</f>
        <v>#REF!</v>
      </c>
      <c r="Y46" s="22" t="e">
        <f>IF(AND(Direccionamiento!#REF!="Muy Baja",Direccionamiento!#REF!="Moderado"),CONCATENATE("R4C",Direccionamiento!#REF!),"")</f>
        <v>#REF!</v>
      </c>
      <c r="Z46" s="22" t="e">
        <f>IF(AND(Direccionamiento!#REF!="Muy Baja",Direccionamiento!#REF!="Moderado"),CONCATENATE("R5C",Direccionamiento!#REF!),"")</f>
        <v>#REF!</v>
      </c>
      <c r="AA46" s="23" t="e">
        <f>IF(AND(Direccionamiento!#REF!="Muy Baja",Direccionamiento!#REF!="Moderado"),CONCATENATE("R6C",Direccionamiento!#REF!),"")</f>
        <v>#REF!</v>
      </c>
      <c r="AB46" s="3" t="e">
        <f>IF(AND(Direccionamiento!#REF!="Muy Baja",Direccionamiento!#REF!="Mayor"),CONCATENATE("R1C",Direccionamiento!#REF!),"")</f>
        <v>#REF!</v>
      </c>
      <c r="AC46" s="4" t="e">
        <f>IF(AND(Direccionamiento!#REF!="Muy Baja",Direccionamiento!#REF!="Mayor"),CONCATENATE("R2C",Direccionamiento!#REF!),"")</f>
        <v>#REF!</v>
      </c>
      <c r="AD46" s="4" t="e">
        <f>IF(AND(Direccionamiento!#REF!="Muy Baja",Direccionamiento!#REF!="Mayor"),CONCATENATE("R1C",Direccionamiento!#REF!),"")</f>
        <v>#REF!</v>
      </c>
      <c r="AE46" s="4" t="e">
        <f>IF(AND(Direccionamiento!#REF!="Muy Baja",Direccionamiento!#REF!="Mayor"),CONCATENATE("R1C",Direccionamiento!#REF!),"")</f>
        <v>#REF!</v>
      </c>
      <c r="AF46" s="4" t="e">
        <f>IF(AND(Direccionamiento!#REF!="Muy Baja",Direccionamiento!#REF!="Mayor"),CONCATENATE("R1C",Direccionamiento!#REF!),"")</f>
        <v>#REF!</v>
      </c>
      <c r="AG46" s="5" t="e">
        <f>IF(AND(Direccionamiento!#REF!="Muy Baja",Direccionamiento!#REF!="Mayor"),CONCATENATE("R1C",Direccionamiento!#REF!),"")</f>
        <v>#REF!</v>
      </c>
      <c r="AH46" s="6" t="e">
        <f>IF(AND(Direccionamiento!#REF!="Muy Baja",Direccionamiento!#REF!="Catastrófico"),CONCATENATE("R1C",Direccionamiento!#REF!),"")</f>
        <v>#REF!</v>
      </c>
      <c r="AI46" s="7" t="e">
        <f>IF(AND(Direccionamiento!#REF!="Muy Baja",Direccionamiento!#REF!="Catastrófico"),CONCATENATE("R1C",Direccionamiento!#REF!),"")</f>
        <v>#REF!</v>
      </c>
      <c r="AJ46" s="7" t="e">
        <f>IF(AND(Direccionamiento!#REF!="Muy Baja",Direccionamiento!#REF!="Catastrófico"),CONCATENATE("R3C",Direccionamiento!#REF!),"")</f>
        <v>#REF!</v>
      </c>
      <c r="AK46" s="7" t="e">
        <f>IF(AND(Direccionamiento!#REF!="Muy Baja",Direccionamiento!#REF!="Catastrófico"),CONCATENATE("R1C",Direccionamiento!#REF!),"")</f>
        <v>#REF!</v>
      </c>
      <c r="AL46" s="7" t="e">
        <f>IF(AND(Direccionamiento!#REF!="Muy Baja",Direccionamiento!#REF!="Catastrófico"),CONCATENATE("R1C",Direccionamiento!#REF!),"")</f>
        <v>#REF!</v>
      </c>
      <c r="AM46" s="8" t="e">
        <f>IF(AND(Direccionamiento!#REF!="Muy Baja",Direccionamiento!#REF!="Catastrófico"),CONCATENATE("R1C",Direccionamiento!#REF!),"")</f>
        <v>#REF!</v>
      </c>
      <c r="AN46" s="1"/>
      <c r="AO46" s="1"/>
      <c r="AP46" s="1"/>
      <c r="AQ46" s="1"/>
      <c r="AR46" s="1"/>
      <c r="AS46" s="1"/>
      <c r="AT46" s="1"/>
      <c r="AU46" s="1"/>
      <c r="AV46" s="1"/>
      <c r="AW46" s="1"/>
      <c r="AX46" s="1"/>
      <c r="AY46" s="1"/>
      <c r="AZ46" s="1"/>
      <c r="BA46" s="1"/>
      <c r="BB46" s="1"/>
      <c r="BC46" s="1"/>
      <c r="BD46" s="1"/>
      <c r="BE46" s="1"/>
      <c r="BF46" s="1"/>
      <c r="BG46" s="1"/>
      <c r="BH46" s="1"/>
      <c r="BI46" s="1"/>
    </row>
    <row r="47" spans="1:61" ht="46.5" customHeight="1" x14ac:dyDescent="0.25">
      <c r="A47" s="1"/>
      <c r="B47" s="2177"/>
      <c r="C47" s="2039"/>
      <c r="D47" s="2173"/>
      <c r="E47" s="2168"/>
      <c r="F47" s="2039"/>
      <c r="G47" s="2039"/>
      <c r="H47" s="2039"/>
      <c r="I47" s="2173"/>
      <c r="J47" s="33" t="e">
        <f>IF(AND(Direccionamiento!#REF!="Muy Baja",Direccionamiento!#REF!="Leve"),CONCATENATE("R2C",Direccionamiento!#REF!),"")</f>
        <v>#REF!</v>
      </c>
      <c r="K47" s="34" t="e">
        <f>IF(AND(Direccionamiento!#REF!="Muy Baja",Direccionamiento!#REF!="Leve"),CONCATENATE("R2C",Direccionamiento!#REF!),"")</f>
        <v>#REF!</v>
      </c>
      <c r="L47" s="34" t="e">
        <f>IF(AND(Direccionamiento!#REF!="Muy Baja",Direccionamiento!#REF!="Leve"),CONCATENATE("R2C",Direccionamiento!#REF!),"")</f>
        <v>#REF!</v>
      </c>
      <c r="M47" s="34" t="e">
        <f>IF(AND(Direccionamiento!#REF!="Muy Baja",Direccionamiento!#REF!="Leve"),CONCATENATE("R2C",Direccionamiento!#REF!),"")</f>
        <v>#REF!</v>
      </c>
      <c r="N47" s="34" t="e">
        <f>IF(AND(Direccionamiento!#REF!="Muy Baja",Direccionamiento!#REF!="Leve"),CONCATENATE("R2C",Direccionamiento!#REF!),"")</f>
        <v>#REF!</v>
      </c>
      <c r="O47" s="35" t="e">
        <f>IF(AND(Direccionamiento!#REF!="Muy Baja",Direccionamiento!#REF!="Leve"),CONCATENATE("R2C",Direccionamiento!#REF!),"")</f>
        <v>#REF!</v>
      </c>
      <c r="P47" s="33" t="e">
        <f>IF(AND(Direccionamiento!#REF!="Muy Baja",Direccionamiento!#REF!="Menor"),CONCATENATE("R2C",Direccionamiento!#REF!),"")</f>
        <v>#REF!</v>
      </c>
      <c r="Q47" s="34" t="e">
        <f>IF(AND(Direccionamiento!#REF!="Muy Baja",Direccionamiento!#REF!="Menor"),CONCATENATE("R2C",Direccionamiento!#REF!),"")</f>
        <v>#REF!</v>
      </c>
      <c r="R47" s="34" t="e">
        <f>IF(AND(Direccionamiento!#REF!="Muy Baja",Direccionamiento!#REF!="Menor"),CONCATENATE("R2C",Direccionamiento!#REF!),"")</f>
        <v>#REF!</v>
      </c>
      <c r="S47" s="34" t="e">
        <f>IF(AND(Direccionamiento!#REF!="Muy Baja",Direccionamiento!#REF!="Menor"),CONCATENATE("R2C",Direccionamiento!#REF!),"")</f>
        <v>#REF!</v>
      </c>
      <c r="T47" s="34" t="e">
        <f>IF(AND(Direccionamiento!#REF!="Muy Baja",Direccionamiento!#REF!="Menor"),CONCATENATE("R2C",Direccionamiento!#REF!),"")</f>
        <v>#REF!</v>
      </c>
      <c r="U47" s="35" t="e">
        <f>IF(AND(Direccionamiento!#REF!="Muy Baja",Direccionamiento!#REF!="Menor"),CONCATENATE("R2C",Direccionamiento!#REF!),"")</f>
        <v>#REF!</v>
      </c>
      <c r="V47" s="24" t="e">
        <f>IF(AND(Direccionamiento!#REF!="Muy Baja",Direccionamiento!#REF!="Moderado"),CONCATENATE("R2C",Direccionamiento!#REF!),"")</f>
        <v>#REF!</v>
      </c>
      <c r="W47" s="25" t="e">
        <f>IF(AND(Direccionamiento!#REF!="Muy Baja",Direccionamiento!#REF!="Moderado"),CONCATENATE("R2C",Direccionamiento!#REF!),"")</f>
        <v>#REF!</v>
      </c>
      <c r="X47" s="25" t="e">
        <f>IF(AND(Direccionamiento!#REF!="Muy Baja",Direccionamiento!#REF!="Moderado"),CONCATENATE("R2C",Direccionamiento!#REF!),"")</f>
        <v>#REF!</v>
      </c>
      <c r="Y47" s="25" t="e">
        <f>IF(AND(Direccionamiento!#REF!="Muy Baja",Direccionamiento!#REF!="Moderado"),CONCATENATE("R2C",Direccionamiento!#REF!),"")</f>
        <v>#REF!</v>
      </c>
      <c r="Z47" s="25" t="e">
        <f>IF(AND(Direccionamiento!#REF!="Muy Baja",Direccionamiento!#REF!="Moderado"),CONCATENATE("R2C",Direccionamiento!#REF!),"")</f>
        <v>#REF!</v>
      </c>
      <c r="AA47" s="26" t="e">
        <f>IF(AND(Direccionamiento!#REF!="Muy Baja",Direccionamiento!#REF!="Moderado"),CONCATENATE("R2C",Direccionamiento!#REF!),"")</f>
        <v>#REF!</v>
      </c>
      <c r="AB47" s="9" t="e">
        <f>IF(AND(Direccionamiento!#REF!="Muy Baja",Direccionamiento!#REF!="Mayor"),CONCATENATE("R2C",Direccionamiento!#REF!),"")</f>
        <v>#REF!</v>
      </c>
      <c r="AC47" s="10" t="e">
        <f>IF(AND(Direccionamiento!#REF!="Muy Baja",Direccionamiento!#REF!="Mayor"),CONCATENATE("R2C",Direccionamiento!#REF!),"")</f>
        <v>#REF!</v>
      </c>
      <c r="AD47" s="10" t="e">
        <f>IF(AND(Direccionamiento!#REF!="Muy Baja",Direccionamiento!#REF!="Mayor"),CONCATENATE("R2C",Direccionamiento!#REF!),"")</f>
        <v>#REF!</v>
      </c>
      <c r="AE47" s="10" t="e">
        <f>IF(AND(Direccionamiento!#REF!="Muy Baja",Direccionamiento!#REF!="Mayor"),CONCATENATE("R2C",Direccionamiento!#REF!),"")</f>
        <v>#REF!</v>
      </c>
      <c r="AF47" s="10" t="e">
        <f>IF(AND(Direccionamiento!#REF!="Muy Baja",Direccionamiento!#REF!="Mayor"),CONCATENATE("R2C",Direccionamiento!#REF!),"")</f>
        <v>#REF!</v>
      </c>
      <c r="AG47" s="11" t="e">
        <f>IF(AND(Direccionamiento!#REF!="Muy Baja",Direccionamiento!#REF!="Mayor"),CONCATENATE("R2C",Direccionamiento!#REF!),"")</f>
        <v>#REF!</v>
      </c>
      <c r="AH47" s="12" t="e">
        <f>IF(AND(Direccionamiento!#REF!="Muy Baja",Direccionamiento!#REF!="Catastrófico"),CONCATENATE("R2C",Direccionamiento!#REF!),"")</f>
        <v>#REF!</v>
      </c>
      <c r="AI47" s="13" t="e">
        <f>IF(AND(Direccionamiento!#REF!="Muy Baja",Direccionamiento!#REF!="Catastrófico"),CONCATENATE("R2C",Direccionamiento!#REF!),"")</f>
        <v>#REF!</v>
      </c>
      <c r="AJ47" s="13" t="e">
        <f>IF(AND(Direccionamiento!#REF!="Muy Baja",Direccionamiento!#REF!="Catastrófico"),CONCATENATE("R2C",Direccionamiento!#REF!),"")</f>
        <v>#REF!</v>
      </c>
      <c r="AK47" s="13" t="e">
        <f>IF(AND(Direccionamiento!#REF!="Muy Baja",Direccionamiento!#REF!="Catastrófico"),CONCATENATE("R2C",Direccionamiento!#REF!),"")</f>
        <v>#REF!</v>
      </c>
      <c r="AL47" s="13" t="e">
        <f>IF(AND(Direccionamiento!#REF!="Muy Baja",Direccionamiento!#REF!="Catastrófico"),CONCATENATE("R2C",Direccionamiento!#REF!),"")</f>
        <v>#REF!</v>
      </c>
      <c r="AM47" s="14" t="e">
        <f>IF(AND(Direccionamiento!#REF!="Muy Baja",Direccionamiento!#REF!="Catastrófico"),CONCATENATE("R2C",Direccionamiento!#REF!),"")</f>
        <v>#REF!</v>
      </c>
      <c r="AN47" s="1"/>
      <c r="AO47" s="1"/>
      <c r="AP47" s="1"/>
      <c r="AQ47" s="1"/>
      <c r="AR47" s="1"/>
      <c r="AS47" s="1"/>
      <c r="AT47" s="1"/>
      <c r="AU47" s="1"/>
      <c r="AV47" s="1"/>
      <c r="AW47" s="1"/>
      <c r="AX47" s="1"/>
      <c r="AY47" s="1"/>
      <c r="AZ47" s="1"/>
      <c r="BA47" s="1"/>
      <c r="BB47" s="1"/>
      <c r="BC47" s="1"/>
      <c r="BD47" s="1"/>
      <c r="BE47" s="1"/>
      <c r="BF47" s="1"/>
      <c r="BG47" s="1"/>
      <c r="BH47" s="1"/>
      <c r="BI47" s="1"/>
    </row>
    <row r="48" spans="1:61" ht="15" customHeight="1" x14ac:dyDescent="0.25">
      <c r="A48" s="1"/>
      <c r="B48" s="2177"/>
      <c r="C48" s="2039"/>
      <c r="D48" s="2173"/>
      <c r="E48" s="2168"/>
      <c r="F48" s="2039"/>
      <c r="G48" s="2039"/>
      <c r="H48" s="2039"/>
      <c r="I48" s="2173"/>
      <c r="J48" s="33" t="e">
        <f>IF(AND(Direccionamiento!#REF!="Muy Baja",Direccionamiento!#REF!="Leve"),CONCATENATE("R3C",Direccionamiento!#REF!),"")</f>
        <v>#REF!</v>
      </c>
      <c r="K48" s="34" t="e">
        <f>IF(AND(Direccionamiento!#REF!="Muy Baja",Direccionamiento!#REF!="Leve"),CONCATENATE("R3C",Direccionamiento!#REF!),"")</f>
        <v>#REF!</v>
      </c>
      <c r="L48" s="34" t="e">
        <f>IF(AND(Direccionamiento!#REF!="Muy Baja",Direccionamiento!#REF!="Leve"),CONCATENATE("R3C",Direccionamiento!#REF!),"")</f>
        <v>#REF!</v>
      </c>
      <c r="M48" s="34" t="e">
        <f>IF(AND(Direccionamiento!#REF!="Muy Baja",Direccionamiento!#REF!="Leve"),CONCATENATE("R3C",Direccionamiento!#REF!),"")</f>
        <v>#REF!</v>
      </c>
      <c r="N48" s="34" t="e">
        <f>IF(AND(Direccionamiento!#REF!="Muy Baja",Direccionamiento!#REF!="Leve"),CONCATENATE("R3C",Direccionamiento!#REF!),"")</f>
        <v>#REF!</v>
      </c>
      <c r="O48" s="35" t="e">
        <f>IF(AND(Direccionamiento!#REF!="Muy Baja",Direccionamiento!#REF!="Leve"),CONCATENATE("R3C",Direccionamiento!#REF!),"")</f>
        <v>#REF!</v>
      </c>
      <c r="P48" s="33" t="e">
        <f>IF(AND(Direccionamiento!#REF!="Muy Baja",Direccionamiento!#REF!="Menor"),CONCATENATE("R3C",Direccionamiento!#REF!),"")</f>
        <v>#REF!</v>
      </c>
      <c r="Q48" s="34" t="e">
        <f>IF(AND(Direccionamiento!#REF!="Muy Baja",Direccionamiento!#REF!="Menor"),CONCATENATE("R3C",Direccionamiento!#REF!),"")</f>
        <v>#REF!</v>
      </c>
      <c r="R48" s="34" t="e">
        <f>IF(AND(Direccionamiento!#REF!="Muy Baja",Direccionamiento!#REF!="Menor"),CONCATENATE("R3C",Direccionamiento!#REF!),"")</f>
        <v>#REF!</v>
      </c>
      <c r="S48" s="34" t="e">
        <f>IF(AND(Direccionamiento!#REF!="Muy Baja",Direccionamiento!#REF!="Menor"),CONCATENATE("R3C",Direccionamiento!#REF!),"")</f>
        <v>#REF!</v>
      </c>
      <c r="T48" s="34" t="e">
        <f>IF(AND(Direccionamiento!#REF!="Muy Baja",Direccionamiento!#REF!="Menor"),CONCATENATE("R3C",Direccionamiento!#REF!),"")</f>
        <v>#REF!</v>
      </c>
      <c r="U48" s="35" t="e">
        <f>IF(AND(Direccionamiento!#REF!="Muy Baja",Direccionamiento!#REF!="Menor"),CONCATENATE("R3C",Direccionamiento!#REF!),"")</f>
        <v>#REF!</v>
      </c>
      <c r="V48" s="24" t="e">
        <f>IF(AND(Direccionamiento!#REF!="Muy Baja",Direccionamiento!#REF!="Moderado"),CONCATENATE("R3C",Direccionamiento!#REF!),"")</f>
        <v>#REF!</v>
      </c>
      <c r="W48" s="25" t="e">
        <f>IF(AND(Direccionamiento!#REF!="Muy Baja",Direccionamiento!#REF!="Moderado"),CONCATENATE("R3C",Direccionamiento!#REF!),"")</f>
        <v>#REF!</v>
      </c>
      <c r="X48" s="25" t="e">
        <f>IF(AND(Direccionamiento!#REF!="Muy Baja",Direccionamiento!#REF!="Moderado"),CONCATENATE("R3C",Direccionamiento!#REF!),"")</f>
        <v>#REF!</v>
      </c>
      <c r="Y48" s="25" t="e">
        <f>IF(AND(Direccionamiento!#REF!="Muy Baja",Direccionamiento!#REF!="Moderado"),CONCATENATE("R3C",Direccionamiento!#REF!),"")</f>
        <v>#REF!</v>
      </c>
      <c r="Z48" s="25" t="e">
        <f>IF(AND(Direccionamiento!#REF!="Muy Baja",Direccionamiento!#REF!="Moderado"),CONCATENATE("R3C",Direccionamiento!#REF!),"")</f>
        <v>#REF!</v>
      </c>
      <c r="AA48" s="26" t="e">
        <f>IF(AND(Direccionamiento!#REF!="Muy Baja",Direccionamiento!#REF!="Moderado"),CONCATENATE("R3C",Direccionamiento!#REF!),"")</f>
        <v>#REF!</v>
      </c>
      <c r="AB48" s="9" t="e">
        <f>IF(AND(Direccionamiento!#REF!="Muy Baja",Direccionamiento!#REF!="Mayor"),CONCATENATE("R3C",Direccionamiento!#REF!),"")</f>
        <v>#REF!</v>
      </c>
      <c r="AC48" s="10" t="e">
        <f>IF(AND(Direccionamiento!#REF!="Muy Baja",Direccionamiento!#REF!="Mayor"),CONCATENATE("R3C",Direccionamiento!#REF!),"")</f>
        <v>#REF!</v>
      </c>
      <c r="AD48" s="10" t="e">
        <f>IF(AND(Direccionamiento!#REF!="Muy Baja",Direccionamiento!#REF!="Mayor"),CONCATENATE("R3C",Direccionamiento!#REF!),"")</f>
        <v>#REF!</v>
      </c>
      <c r="AE48" s="10" t="e">
        <f>IF(AND(Direccionamiento!#REF!="Muy Baja",Direccionamiento!#REF!="Mayor"),CONCATENATE("R3C",Direccionamiento!#REF!),"")</f>
        <v>#REF!</v>
      </c>
      <c r="AF48" s="10" t="e">
        <f>IF(AND(Direccionamiento!#REF!="Muy Baja",Direccionamiento!#REF!="Mayor"),CONCATENATE("R3C",Direccionamiento!#REF!),"")</f>
        <v>#REF!</v>
      </c>
      <c r="AG48" s="11" t="e">
        <f>IF(AND(Direccionamiento!#REF!="Muy Baja",Direccionamiento!#REF!="Mayor"),CONCATENATE("R3C",Direccionamiento!#REF!),"")</f>
        <v>#REF!</v>
      </c>
      <c r="AH48" s="12" t="e">
        <f>IF(AND(Direccionamiento!#REF!="Muy Baja",Direccionamiento!#REF!="Catastrófico"),CONCATENATE("R3C",Direccionamiento!#REF!),"")</f>
        <v>#REF!</v>
      </c>
      <c r="AI48" s="13" t="e">
        <f>IF(AND(Direccionamiento!#REF!="Muy Baja",Direccionamiento!#REF!="Catastrófico"),CONCATENATE("R3C",Direccionamiento!#REF!),"")</f>
        <v>#REF!</v>
      </c>
      <c r="AJ48" s="13" t="e">
        <f>IF(AND(Direccionamiento!#REF!="Muy Baja",Direccionamiento!#REF!="Catastrófico"),CONCATENATE("R3C",Direccionamiento!#REF!),"")</f>
        <v>#REF!</v>
      </c>
      <c r="AK48" s="13" t="e">
        <f>IF(AND(Direccionamiento!#REF!="Muy Baja",Direccionamiento!#REF!="Catastrófico"),CONCATENATE("R3C",Direccionamiento!#REF!),"")</f>
        <v>#REF!</v>
      </c>
      <c r="AL48" s="13" t="e">
        <f>IF(AND(Direccionamiento!#REF!="Muy Baja",Direccionamiento!#REF!="Catastrófico"),CONCATENATE("R3C",Direccionamiento!#REF!),"")</f>
        <v>#REF!</v>
      </c>
      <c r="AM48" s="14" t="e">
        <f>IF(AND(Direccionamiento!#REF!="Muy Baja",Direccionamiento!#REF!="Catastrófico"),CONCATENATE("R3C",Direccionamiento!#REF!),"")</f>
        <v>#REF!</v>
      </c>
      <c r="AN48" s="1"/>
      <c r="AO48" s="1"/>
      <c r="AP48" s="1"/>
      <c r="AQ48" s="1"/>
      <c r="AR48" s="1"/>
      <c r="AS48" s="1"/>
      <c r="AT48" s="1"/>
      <c r="AU48" s="1"/>
      <c r="AV48" s="1"/>
      <c r="AW48" s="1"/>
      <c r="AX48" s="1"/>
      <c r="AY48" s="1"/>
      <c r="AZ48" s="1"/>
      <c r="BA48" s="1"/>
      <c r="BB48" s="1"/>
      <c r="BC48" s="1"/>
      <c r="BD48" s="1"/>
      <c r="BE48" s="1"/>
      <c r="BF48" s="1"/>
      <c r="BG48" s="1"/>
      <c r="BH48" s="1"/>
      <c r="BI48" s="1"/>
    </row>
    <row r="49" spans="1:61" ht="15" customHeight="1" x14ac:dyDescent="0.25">
      <c r="A49" s="1"/>
      <c r="B49" s="2177"/>
      <c r="C49" s="2039"/>
      <c r="D49" s="2173"/>
      <c r="E49" s="2168"/>
      <c r="F49" s="2039"/>
      <c r="G49" s="2039"/>
      <c r="H49" s="2039"/>
      <c r="I49" s="2173"/>
      <c r="J49" s="33" t="e">
        <f>IF(AND(Direccionamiento!#REF!="Muy Baja",Direccionamiento!#REF!="Leve"),CONCATENATE("R4C",Direccionamiento!#REF!),"")</f>
        <v>#REF!</v>
      </c>
      <c r="K49" s="34" t="e">
        <f>IF(AND(Direccionamiento!#REF!="Muy Baja",Direccionamiento!#REF!="Leve"),CONCATENATE("R4C",Direccionamiento!#REF!),"")</f>
        <v>#REF!</v>
      </c>
      <c r="L49" s="34" t="e">
        <f>IF(AND(Direccionamiento!#REF!="Muy Baja",Direccionamiento!#REF!="Leve"),CONCATENATE("R4C",Direccionamiento!#REF!),"")</f>
        <v>#REF!</v>
      </c>
      <c r="M49" s="34" t="e">
        <f>IF(AND(Direccionamiento!#REF!="Muy Baja",Direccionamiento!#REF!="Leve"),CONCATENATE("R4C",Direccionamiento!#REF!),"")</f>
        <v>#REF!</v>
      </c>
      <c r="N49" s="34" t="e">
        <f>IF(AND(Direccionamiento!#REF!="Muy Baja",Direccionamiento!#REF!="Leve"),CONCATENATE("R4C",Direccionamiento!#REF!),"")</f>
        <v>#REF!</v>
      </c>
      <c r="O49" s="35" t="e">
        <f>IF(AND(Direccionamiento!#REF!="Muy Baja",Direccionamiento!#REF!="Leve"),CONCATENATE("R4C",Direccionamiento!#REF!),"")</f>
        <v>#REF!</v>
      </c>
      <c r="P49" s="33" t="e">
        <f>IF(AND(Direccionamiento!#REF!="Muy Baja",Direccionamiento!#REF!="Menor"),CONCATENATE("R4C",Direccionamiento!#REF!),"")</f>
        <v>#REF!</v>
      </c>
      <c r="Q49" s="34" t="e">
        <f>IF(AND(Direccionamiento!#REF!="Muy Baja",Direccionamiento!#REF!="Menor"),CONCATENATE("R4C",Direccionamiento!#REF!),"")</f>
        <v>#REF!</v>
      </c>
      <c r="R49" s="34" t="e">
        <f>IF(AND(Direccionamiento!#REF!="Muy Baja",Direccionamiento!#REF!="Menor"),CONCATENATE("R4C",Direccionamiento!#REF!),"")</f>
        <v>#REF!</v>
      </c>
      <c r="S49" s="34" t="e">
        <f>IF(AND(Direccionamiento!#REF!="Muy Baja",Direccionamiento!#REF!="Menor"),CONCATENATE("R4C",Direccionamiento!#REF!),"")</f>
        <v>#REF!</v>
      </c>
      <c r="T49" s="34" t="e">
        <f>IF(AND(Direccionamiento!#REF!="Muy Baja",Direccionamiento!#REF!="Menor"),CONCATENATE("R4C",Direccionamiento!#REF!),"")</f>
        <v>#REF!</v>
      </c>
      <c r="U49" s="35" t="e">
        <f>IF(AND(Direccionamiento!#REF!="Muy Baja",Direccionamiento!#REF!="Menor"),CONCATENATE("R4C",Direccionamiento!#REF!),"")</f>
        <v>#REF!</v>
      </c>
      <c r="V49" s="24" t="e">
        <f>IF(AND(Direccionamiento!#REF!="Muy Baja",Direccionamiento!#REF!="Moderado"),CONCATENATE("R4C",Direccionamiento!#REF!),"")</f>
        <v>#REF!</v>
      </c>
      <c r="W49" s="25" t="e">
        <f>IF(AND(Direccionamiento!#REF!="Muy Baja",Direccionamiento!#REF!="Moderado"),CONCATENATE("R4C",Direccionamiento!#REF!),"")</f>
        <v>#REF!</v>
      </c>
      <c r="X49" s="25" t="e">
        <f>IF(AND(Direccionamiento!#REF!="Muy Baja",Direccionamiento!#REF!="Moderado"),CONCATENATE("R4C",Direccionamiento!#REF!),"")</f>
        <v>#REF!</v>
      </c>
      <c r="Y49" s="25" t="e">
        <f>IF(AND(Direccionamiento!#REF!="Muy Baja",Direccionamiento!#REF!="Moderado"),CONCATENATE("R4C",Direccionamiento!#REF!),"")</f>
        <v>#REF!</v>
      </c>
      <c r="Z49" s="25" t="e">
        <f>IF(AND(Direccionamiento!#REF!="Muy Baja",Direccionamiento!#REF!="Moderado"),CONCATENATE("R4C",Direccionamiento!#REF!),"")</f>
        <v>#REF!</v>
      </c>
      <c r="AA49" s="26" t="e">
        <f>IF(AND(Direccionamiento!#REF!="Muy Baja",Direccionamiento!#REF!="Moderado"),CONCATENATE("R4C",Direccionamiento!#REF!),"")</f>
        <v>#REF!</v>
      </c>
      <c r="AB49" s="9" t="e">
        <f>IF(AND(Direccionamiento!#REF!="Muy Baja",Direccionamiento!#REF!="Mayor"),CONCATENATE("R4C",Direccionamiento!#REF!),"")</f>
        <v>#REF!</v>
      </c>
      <c r="AC49" s="10" t="e">
        <f>IF(AND(Direccionamiento!#REF!="Muy Baja",Direccionamiento!#REF!="Mayor"),CONCATENATE("R4C",Direccionamiento!#REF!),"")</f>
        <v>#REF!</v>
      </c>
      <c r="AD49" s="10" t="e">
        <f>IF(AND(Direccionamiento!#REF!="Muy Baja",Direccionamiento!#REF!="Mayor"),CONCATENATE("R4C",Direccionamiento!#REF!),"")</f>
        <v>#REF!</v>
      </c>
      <c r="AE49" s="10" t="e">
        <f>IF(AND(Direccionamiento!#REF!="Muy Baja",Direccionamiento!#REF!="Mayor"),CONCATENATE("R4C",Direccionamiento!#REF!),"")</f>
        <v>#REF!</v>
      </c>
      <c r="AF49" s="10" t="e">
        <f>IF(AND(Direccionamiento!#REF!="Muy Baja",Direccionamiento!#REF!="Mayor"),CONCATENATE("R4C",Direccionamiento!#REF!),"")</f>
        <v>#REF!</v>
      </c>
      <c r="AG49" s="11" t="e">
        <f>IF(AND(Direccionamiento!#REF!="Muy Baja",Direccionamiento!#REF!="Mayor"),CONCATENATE("R4C",Direccionamiento!#REF!),"")</f>
        <v>#REF!</v>
      </c>
      <c r="AH49" s="12" t="e">
        <f>IF(AND(Direccionamiento!#REF!="Muy Baja",Direccionamiento!#REF!="Catastrófico"),CONCATENATE("R4C",Direccionamiento!#REF!),"")</f>
        <v>#REF!</v>
      </c>
      <c r="AI49" s="13" t="e">
        <f>IF(AND(Direccionamiento!#REF!="Muy Baja",Direccionamiento!#REF!="Catastrófico"),CONCATENATE("R4C",Direccionamiento!#REF!),"")</f>
        <v>#REF!</v>
      </c>
      <c r="AJ49" s="13" t="e">
        <f>IF(AND(Direccionamiento!#REF!="Muy Baja",Direccionamiento!#REF!="Catastrófico"),CONCATENATE("R4C",Direccionamiento!#REF!),"")</f>
        <v>#REF!</v>
      </c>
      <c r="AK49" s="13" t="e">
        <f>IF(AND(Direccionamiento!#REF!="Muy Baja",Direccionamiento!#REF!="Catastrófico"),CONCATENATE("R4C",Direccionamiento!#REF!),"")</f>
        <v>#REF!</v>
      </c>
      <c r="AL49" s="13" t="e">
        <f>IF(AND(Direccionamiento!#REF!="Muy Baja",Direccionamiento!#REF!="Catastrófico"),CONCATENATE("R4C",Direccionamiento!#REF!),"")</f>
        <v>#REF!</v>
      </c>
      <c r="AM49" s="14" t="e">
        <f>IF(AND(Direccionamiento!#REF!="Muy Baja",Direccionamiento!#REF!="Catastrófico"),CONCATENATE("R4C",Direccionamiento!#REF!),"")</f>
        <v>#REF!</v>
      </c>
      <c r="AN49" s="1"/>
      <c r="AO49" s="1"/>
      <c r="AP49" s="1"/>
      <c r="AQ49" s="1"/>
      <c r="AR49" s="1"/>
      <c r="AS49" s="1"/>
      <c r="AT49" s="1"/>
      <c r="AU49" s="1"/>
      <c r="AV49" s="1"/>
      <c r="AW49" s="1"/>
      <c r="AX49" s="1"/>
      <c r="AY49" s="1"/>
      <c r="AZ49" s="1"/>
      <c r="BA49" s="1"/>
      <c r="BB49" s="1"/>
      <c r="BC49" s="1"/>
      <c r="BD49" s="1"/>
      <c r="BE49" s="1"/>
      <c r="BF49" s="1"/>
      <c r="BG49" s="1"/>
      <c r="BH49" s="1"/>
      <c r="BI49" s="1"/>
    </row>
    <row r="50" spans="1:61" ht="15" customHeight="1" x14ac:dyDescent="0.25">
      <c r="A50" s="1"/>
      <c r="B50" s="2177"/>
      <c r="C50" s="2039"/>
      <c r="D50" s="2173"/>
      <c r="E50" s="2168"/>
      <c r="F50" s="2039"/>
      <c r="G50" s="2039"/>
      <c r="H50" s="2039"/>
      <c r="I50" s="2173"/>
      <c r="J50" s="33" t="e">
        <f>IF(AND(Direccionamiento!#REF!="Muy Baja",Direccionamiento!#REF!="Leve"),CONCATENATE("R5C",Direccionamiento!#REF!),"")</f>
        <v>#REF!</v>
      </c>
      <c r="K50" s="34" t="e">
        <f>IF(AND(Direccionamiento!#REF!="Muy Baja",Direccionamiento!#REF!="Leve"),CONCATENATE("R5C",Direccionamiento!#REF!),"")</f>
        <v>#REF!</v>
      </c>
      <c r="L50" s="34" t="e">
        <f>IF(AND(Direccionamiento!#REF!="Muy Baja",Direccionamiento!#REF!="Leve"),CONCATENATE("R5C",Direccionamiento!#REF!),"")</f>
        <v>#REF!</v>
      </c>
      <c r="M50" s="34" t="e">
        <f>IF(AND(Direccionamiento!#REF!="Muy Baja",Direccionamiento!#REF!="Leve"),CONCATENATE("R5C",Direccionamiento!#REF!),"")</f>
        <v>#REF!</v>
      </c>
      <c r="N50" s="34" t="e">
        <f>IF(AND(Direccionamiento!#REF!="Muy Baja",Direccionamiento!#REF!="Leve"),CONCATENATE("R5C",Direccionamiento!#REF!),"")</f>
        <v>#REF!</v>
      </c>
      <c r="O50" s="35" t="e">
        <f>IF(AND(Direccionamiento!#REF!="Muy Baja",Direccionamiento!#REF!="Leve"),CONCATENATE("R5C",Direccionamiento!#REF!),"")</f>
        <v>#REF!</v>
      </c>
      <c r="P50" s="33" t="e">
        <f>IF(AND(Direccionamiento!#REF!="Muy Baja",Direccionamiento!#REF!="Menor"),CONCATENATE("R5C",Direccionamiento!#REF!),"")</f>
        <v>#REF!</v>
      </c>
      <c r="Q50" s="34" t="e">
        <f>IF(AND(Direccionamiento!#REF!="Muy Baja",Direccionamiento!#REF!="Menor"),CONCATENATE("R5C",Direccionamiento!#REF!),"")</f>
        <v>#REF!</v>
      </c>
      <c r="R50" s="34" t="e">
        <f>IF(AND(Direccionamiento!#REF!="Muy Baja",Direccionamiento!#REF!="Menor"),CONCATENATE("R5C",Direccionamiento!#REF!),"")</f>
        <v>#REF!</v>
      </c>
      <c r="S50" s="34" t="e">
        <f>IF(AND(Direccionamiento!#REF!="Muy Baja",Direccionamiento!#REF!="Menor"),CONCATENATE("R5C",Direccionamiento!#REF!),"")</f>
        <v>#REF!</v>
      </c>
      <c r="T50" s="34" t="e">
        <f>IF(AND(Direccionamiento!#REF!="Muy Baja",Direccionamiento!#REF!="Menor"),CONCATENATE("R5C",Direccionamiento!#REF!),"")</f>
        <v>#REF!</v>
      </c>
      <c r="U50" s="35" t="e">
        <f>IF(AND(Direccionamiento!#REF!="Muy Baja",Direccionamiento!#REF!="Menor"),CONCATENATE("R5C",Direccionamiento!#REF!),"")</f>
        <v>#REF!</v>
      </c>
      <c r="V50" s="24" t="e">
        <f>IF(AND(Direccionamiento!#REF!="Muy Baja",Direccionamiento!#REF!="Moderado"),CONCATENATE("R5C",Direccionamiento!#REF!),"")</f>
        <v>#REF!</v>
      </c>
      <c r="W50" s="25" t="e">
        <f>IF(AND(Direccionamiento!#REF!="Muy Baja",Direccionamiento!#REF!="Moderado"),CONCATENATE("R5C",Direccionamiento!#REF!),"")</f>
        <v>#REF!</v>
      </c>
      <c r="X50" s="25" t="e">
        <f>IF(AND(Direccionamiento!#REF!="Muy Baja",Direccionamiento!#REF!="Moderado"),CONCATENATE("R5C",Direccionamiento!#REF!),"")</f>
        <v>#REF!</v>
      </c>
      <c r="Y50" s="25" t="e">
        <f>IF(AND(Direccionamiento!#REF!="Muy Baja",Direccionamiento!#REF!="Moderado"),CONCATENATE("R5C",Direccionamiento!#REF!),"")</f>
        <v>#REF!</v>
      </c>
      <c r="Z50" s="25" t="e">
        <f>IF(AND(Direccionamiento!#REF!="Muy Baja",Direccionamiento!#REF!="Moderado"),CONCATENATE("R5C",Direccionamiento!#REF!),"")</f>
        <v>#REF!</v>
      </c>
      <c r="AA50" s="26" t="e">
        <f>IF(AND(Direccionamiento!#REF!="Muy Baja",Direccionamiento!#REF!="Moderado"),CONCATENATE("R5C",Direccionamiento!#REF!),"")</f>
        <v>#REF!</v>
      </c>
      <c r="AB50" s="9" t="e">
        <f>IF(AND(Direccionamiento!#REF!="Muy Baja",Direccionamiento!#REF!="Mayor"),CONCATENATE("R5C",Direccionamiento!#REF!),"")</f>
        <v>#REF!</v>
      </c>
      <c r="AC50" s="10" t="e">
        <f>IF(AND(Direccionamiento!#REF!="Muy Baja",Direccionamiento!#REF!="Mayor"),CONCATENATE("R5C",Direccionamiento!#REF!),"")</f>
        <v>#REF!</v>
      </c>
      <c r="AD50" s="10" t="e">
        <f>IF(AND(Direccionamiento!#REF!="Muy Baja",Direccionamiento!#REF!="Mayor"),CONCATENATE("R5C",Direccionamiento!#REF!),"")</f>
        <v>#REF!</v>
      </c>
      <c r="AE50" s="10" t="e">
        <f>IF(AND(Direccionamiento!#REF!="Muy Baja",Direccionamiento!#REF!="Mayor"),CONCATENATE("R5C",Direccionamiento!#REF!),"")</f>
        <v>#REF!</v>
      </c>
      <c r="AF50" s="10" t="e">
        <f>IF(AND(Direccionamiento!#REF!="Muy Baja",Direccionamiento!#REF!="Mayor"),CONCATENATE("R5C",Direccionamiento!#REF!),"")</f>
        <v>#REF!</v>
      </c>
      <c r="AG50" s="11" t="e">
        <f>IF(AND(Direccionamiento!#REF!="Muy Baja",Direccionamiento!#REF!="Mayor"),CONCATENATE("R5C",Direccionamiento!#REF!),"")</f>
        <v>#REF!</v>
      </c>
      <c r="AH50" s="12" t="e">
        <f>IF(AND(Direccionamiento!#REF!="Muy Baja",Direccionamiento!#REF!="Catastrófico"),CONCATENATE("R5C",Direccionamiento!#REF!),"")</f>
        <v>#REF!</v>
      </c>
      <c r="AI50" s="13" t="e">
        <f>IF(AND(Direccionamiento!#REF!="Muy Baja",Direccionamiento!#REF!="Catastrófico"),CONCATENATE("R5C",Direccionamiento!#REF!),"")</f>
        <v>#REF!</v>
      </c>
      <c r="AJ50" s="13" t="e">
        <f>IF(AND(Direccionamiento!#REF!="Muy Baja",Direccionamiento!#REF!="Catastrófico"),CONCATENATE("R5C",Direccionamiento!#REF!),"")</f>
        <v>#REF!</v>
      </c>
      <c r="AK50" s="13" t="e">
        <f>IF(AND(Direccionamiento!#REF!="Muy Baja",Direccionamiento!#REF!="Catastrófico"),CONCATENATE("R5C",Direccionamiento!#REF!),"")</f>
        <v>#REF!</v>
      </c>
      <c r="AL50" s="13" t="e">
        <f>IF(AND(Direccionamiento!#REF!="Muy Baja",Direccionamiento!#REF!="Catastrófico"),CONCATENATE("R5C",Direccionamiento!#REF!),"")</f>
        <v>#REF!</v>
      </c>
      <c r="AM50" s="14" t="e">
        <f>IF(AND(Direccionamiento!#REF!="Muy Baja",Direccionamiento!#REF!="Catastrófico"),CONCATENATE("R5C",Direccionamiento!#REF!),"")</f>
        <v>#REF!</v>
      </c>
      <c r="AN50" s="1"/>
      <c r="AO50" s="1"/>
      <c r="AP50" s="1"/>
      <c r="AQ50" s="1"/>
      <c r="AR50" s="1"/>
      <c r="AS50" s="1"/>
      <c r="AT50" s="1"/>
      <c r="AU50" s="1"/>
      <c r="AV50" s="1"/>
      <c r="AW50" s="1"/>
      <c r="AX50" s="1"/>
      <c r="AY50" s="1"/>
      <c r="AZ50" s="1"/>
      <c r="BA50" s="1"/>
      <c r="BB50" s="1"/>
      <c r="BC50" s="1"/>
      <c r="BD50" s="1"/>
      <c r="BE50" s="1"/>
      <c r="BF50" s="1"/>
      <c r="BG50" s="1"/>
      <c r="BH50" s="1"/>
      <c r="BI50" s="1"/>
    </row>
    <row r="51" spans="1:61" ht="15" customHeight="1" x14ac:dyDescent="0.25">
      <c r="A51" s="1"/>
      <c r="B51" s="2177"/>
      <c r="C51" s="2039"/>
      <c r="D51" s="2173"/>
      <c r="E51" s="2168"/>
      <c r="F51" s="2039"/>
      <c r="G51" s="2039"/>
      <c r="H51" s="2039"/>
      <c r="I51" s="2173"/>
      <c r="J51" s="33" t="e">
        <f>IF(AND(Direccionamiento!#REF!="Muy Baja",Direccionamiento!#REF!="Leve"),CONCATENATE("R6C",Direccionamiento!#REF!),"")</f>
        <v>#REF!</v>
      </c>
      <c r="K51" s="34" t="e">
        <f>IF(AND(Direccionamiento!#REF!="Muy Baja",Direccionamiento!#REF!="Leve"),CONCATENATE("R6C",Direccionamiento!#REF!),"")</f>
        <v>#REF!</v>
      </c>
      <c r="L51" s="34" t="e">
        <f>IF(AND(Direccionamiento!#REF!="Muy Baja",Direccionamiento!#REF!="Leve"),CONCATENATE("R6C",Direccionamiento!#REF!),"")</f>
        <v>#REF!</v>
      </c>
      <c r="M51" s="34" t="e">
        <f>IF(AND(Direccionamiento!#REF!="Muy Baja",Direccionamiento!#REF!="Leve"),CONCATENATE("R6C",Direccionamiento!#REF!),"")</f>
        <v>#REF!</v>
      </c>
      <c r="N51" s="34" t="e">
        <f>IF(AND(Direccionamiento!#REF!="Muy Baja",Direccionamiento!#REF!="Leve"),CONCATENATE("R6C",Direccionamiento!#REF!),"")</f>
        <v>#REF!</v>
      </c>
      <c r="O51" s="35" t="e">
        <f>IF(AND(Direccionamiento!#REF!="Muy Baja",Direccionamiento!#REF!="Leve"),CONCATENATE("R6C",Direccionamiento!#REF!),"")</f>
        <v>#REF!</v>
      </c>
      <c r="P51" s="33" t="e">
        <f>IF(AND(Direccionamiento!#REF!="Muy Baja",Direccionamiento!#REF!="Menor"),CONCATENATE("R6C",Direccionamiento!#REF!),"")</f>
        <v>#REF!</v>
      </c>
      <c r="Q51" s="34" t="e">
        <f>IF(AND(Direccionamiento!#REF!="Muy Baja",Direccionamiento!#REF!="Menor"),CONCATENATE("R6C",Direccionamiento!#REF!),"")</f>
        <v>#REF!</v>
      </c>
      <c r="R51" s="34" t="e">
        <f>IF(AND(Direccionamiento!#REF!="Muy Baja",Direccionamiento!#REF!="Menor"),CONCATENATE("R6C",Direccionamiento!#REF!),"")</f>
        <v>#REF!</v>
      </c>
      <c r="S51" s="34" t="e">
        <f>IF(AND(Direccionamiento!#REF!="Muy Baja",Direccionamiento!#REF!="Menor"),CONCATENATE("R6C",Direccionamiento!#REF!),"")</f>
        <v>#REF!</v>
      </c>
      <c r="T51" s="34" t="e">
        <f>IF(AND(Direccionamiento!#REF!="Muy Baja",Direccionamiento!#REF!="Menor"),CONCATENATE("R6C",Direccionamiento!#REF!),"")</f>
        <v>#REF!</v>
      </c>
      <c r="U51" s="35" t="e">
        <f>IF(AND(Direccionamiento!#REF!="Muy Baja",Direccionamiento!#REF!="Menor"),CONCATENATE("R6C",Direccionamiento!#REF!),"")</f>
        <v>#REF!</v>
      </c>
      <c r="V51" s="24" t="e">
        <f>IF(AND(Direccionamiento!#REF!="Muy Baja",Direccionamiento!#REF!="Moderado"),CONCATENATE("R6C",Direccionamiento!#REF!),"")</f>
        <v>#REF!</v>
      </c>
      <c r="W51" s="25" t="e">
        <f>IF(AND(Direccionamiento!#REF!="Muy Baja",Direccionamiento!#REF!="Moderado"),CONCATENATE("R6C",Direccionamiento!#REF!),"")</f>
        <v>#REF!</v>
      </c>
      <c r="X51" s="25" t="e">
        <f>IF(AND(Direccionamiento!#REF!="Muy Baja",Direccionamiento!#REF!="Moderado"),CONCATENATE("R6C",Direccionamiento!#REF!),"")</f>
        <v>#REF!</v>
      </c>
      <c r="Y51" s="25" t="e">
        <f>IF(AND(Direccionamiento!#REF!="Muy Baja",Direccionamiento!#REF!="Moderado"),CONCATENATE("R6C",Direccionamiento!#REF!),"")</f>
        <v>#REF!</v>
      </c>
      <c r="Z51" s="25" t="e">
        <f>IF(AND(Direccionamiento!#REF!="Muy Baja",Direccionamiento!#REF!="Moderado"),CONCATENATE("R6C",Direccionamiento!#REF!),"")</f>
        <v>#REF!</v>
      </c>
      <c r="AA51" s="26" t="e">
        <f>IF(AND(Direccionamiento!#REF!="Muy Baja",Direccionamiento!#REF!="Moderado"),CONCATENATE("R6C",Direccionamiento!#REF!),"")</f>
        <v>#REF!</v>
      </c>
      <c r="AB51" s="9" t="e">
        <f>IF(AND(Direccionamiento!#REF!="Muy Baja",Direccionamiento!#REF!="Mayor"),CONCATENATE("R6C",Direccionamiento!#REF!),"")</f>
        <v>#REF!</v>
      </c>
      <c r="AC51" s="10" t="e">
        <f>IF(AND(Direccionamiento!#REF!="Muy Baja",Direccionamiento!#REF!="Mayor"),CONCATENATE("R6C",Direccionamiento!#REF!),"")</f>
        <v>#REF!</v>
      </c>
      <c r="AD51" s="10" t="e">
        <f>IF(AND(Direccionamiento!#REF!="Muy Baja",Direccionamiento!#REF!="Mayor"),CONCATENATE("R6C",Direccionamiento!#REF!),"")</f>
        <v>#REF!</v>
      </c>
      <c r="AE51" s="10" t="e">
        <f>IF(AND(Direccionamiento!#REF!="Muy Baja",Direccionamiento!#REF!="Mayor"),CONCATENATE("R6C",Direccionamiento!#REF!),"")</f>
        <v>#REF!</v>
      </c>
      <c r="AF51" s="10" t="e">
        <f>IF(AND(Direccionamiento!#REF!="Muy Baja",Direccionamiento!#REF!="Mayor"),CONCATENATE("R6C",Direccionamiento!#REF!),"")</f>
        <v>#REF!</v>
      </c>
      <c r="AG51" s="11" t="e">
        <f>IF(AND(Direccionamiento!#REF!="Muy Baja",Direccionamiento!#REF!="Mayor"),CONCATENATE("R6C",Direccionamiento!#REF!),"")</f>
        <v>#REF!</v>
      </c>
      <c r="AH51" s="12" t="e">
        <f>IF(AND(Direccionamiento!#REF!="Muy Baja",Direccionamiento!#REF!="Catastrófico"),CONCATENATE("R6C",Direccionamiento!#REF!),"")</f>
        <v>#REF!</v>
      </c>
      <c r="AI51" s="13" t="e">
        <f>IF(AND(Direccionamiento!#REF!="Muy Baja",Direccionamiento!#REF!="Catastrófico"),CONCATENATE("R6C",Direccionamiento!#REF!),"")</f>
        <v>#REF!</v>
      </c>
      <c r="AJ51" s="13" t="e">
        <f>IF(AND(Direccionamiento!#REF!="Muy Baja",Direccionamiento!#REF!="Catastrófico"),CONCATENATE("R6C",Direccionamiento!#REF!),"")</f>
        <v>#REF!</v>
      </c>
      <c r="AK51" s="13" t="e">
        <f>IF(AND(Direccionamiento!#REF!="Muy Baja",Direccionamiento!#REF!="Catastrófico"),CONCATENATE("R6C",Direccionamiento!#REF!),"")</f>
        <v>#REF!</v>
      </c>
      <c r="AL51" s="13" t="e">
        <f>IF(AND(Direccionamiento!#REF!="Muy Baja",Direccionamiento!#REF!="Catastrófico"),CONCATENATE("R6C",Direccionamiento!#REF!),"")</f>
        <v>#REF!</v>
      </c>
      <c r="AM51" s="14" t="e">
        <f>IF(AND(Direccionamiento!#REF!="Muy Baja",Direccionamiento!#REF!="Catastrófico"),CONCATENATE("R6C",Direccionamiento!#REF!),"")</f>
        <v>#REF!</v>
      </c>
      <c r="AN51" s="1"/>
      <c r="AO51" s="1"/>
      <c r="AP51" s="1"/>
      <c r="AQ51" s="1"/>
      <c r="AR51" s="1"/>
      <c r="AS51" s="1"/>
      <c r="AT51" s="1"/>
      <c r="AU51" s="1"/>
      <c r="AV51" s="1"/>
      <c r="AW51" s="1"/>
      <c r="AX51" s="1"/>
      <c r="AY51" s="1"/>
      <c r="AZ51" s="1"/>
      <c r="BA51" s="1"/>
      <c r="BB51" s="1"/>
      <c r="BC51" s="1"/>
      <c r="BD51" s="1"/>
      <c r="BE51" s="1"/>
      <c r="BF51" s="1"/>
      <c r="BG51" s="1"/>
      <c r="BH51" s="1"/>
      <c r="BI51" s="1"/>
    </row>
    <row r="52" spans="1:61" ht="15" customHeight="1" x14ac:dyDescent="0.25">
      <c r="A52" s="1"/>
      <c r="B52" s="2177"/>
      <c r="C52" s="2039"/>
      <c r="D52" s="2173"/>
      <c r="E52" s="2168"/>
      <c r="F52" s="2039"/>
      <c r="G52" s="2039"/>
      <c r="H52" s="2039"/>
      <c r="I52" s="2173"/>
      <c r="J52" s="33" t="e">
        <f>IF(AND(Direccionamiento!#REF!="Muy Baja",Direccionamiento!#REF!="Leve"),CONCATENATE("R7C",Direccionamiento!#REF!),"")</f>
        <v>#REF!</v>
      </c>
      <c r="K52" s="34" t="e">
        <f>IF(AND(Direccionamiento!#REF!="Muy Baja",Direccionamiento!#REF!="Leve"),CONCATENATE("R7C",Direccionamiento!#REF!),"")</f>
        <v>#REF!</v>
      </c>
      <c r="L52" s="34" t="e">
        <f>IF(AND(Direccionamiento!#REF!="Muy Baja",Direccionamiento!#REF!="Leve"),CONCATENATE("R7C",Direccionamiento!#REF!),"")</f>
        <v>#REF!</v>
      </c>
      <c r="M52" s="34" t="e">
        <f>IF(AND(Direccionamiento!#REF!="Muy Baja",Direccionamiento!#REF!="Leve"),CONCATENATE("R7C",Direccionamiento!#REF!),"")</f>
        <v>#REF!</v>
      </c>
      <c r="N52" s="34" t="e">
        <f>IF(AND(Direccionamiento!#REF!="Muy Baja",Direccionamiento!#REF!="Leve"),CONCATENATE("R7C",Direccionamiento!#REF!),"")</f>
        <v>#REF!</v>
      </c>
      <c r="O52" s="35" t="e">
        <f>IF(AND(Direccionamiento!#REF!="Muy Baja",Direccionamiento!#REF!="Leve"),CONCATENATE("R7C",Direccionamiento!#REF!),"")</f>
        <v>#REF!</v>
      </c>
      <c r="P52" s="33" t="e">
        <f>IF(AND(Direccionamiento!#REF!="Muy Baja",Direccionamiento!#REF!="Menor"),CONCATENATE("R7C",Direccionamiento!#REF!),"")</f>
        <v>#REF!</v>
      </c>
      <c r="Q52" s="34" t="e">
        <f>IF(AND(Direccionamiento!#REF!="Muy Baja",Direccionamiento!#REF!="Menor"),CONCATENATE("R7C",Direccionamiento!#REF!),"")</f>
        <v>#REF!</v>
      </c>
      <c r="R52" s="34" t="e">
        <f>IF(AND(Direccionamiento!#REF!="Muy Baja",Direccionamiento!#REF!="Menor"),CONCATENATE("R7C",Direccionamiento!#REF!),"")</f>
        <v>#REF!</v>
      </c>
      <c r="S52" s="34" t="e">
        <f>IF(AND(Direccionamiento!#REF!="Muy Baja",Direccionamiento!#REF!="Menor"),CONCATENATE("R7C",Direccionamiento!#REF!),"")</f>
        <v>#REF!</v>
      </c>
      <c r="T52" s="34" t="e">
        <f>IF(AND(Direccionamiento!#REF!="Muy Baja",Direccionamiento!#REF!="Menor"),CONCATENATE("R7C",Direccionamiento!#REF!),"")</f>
        <v>#REF!</v>
      </c>
      <c r="U52" s="35" t="e">
        <f>IF(AND(Direccionamiento!#REF!="Muy Baja",Direccionamiento!#REF!="Menor"),CONCATENATE("R7C",Direccionamiento!#REF!),"")</f>
        <v>#REF!</v>
      </c>
      <c r="V52" s="24" t="e">
        <f>IF(AND(Direccionamiento!#REF!="Muy Baja",Direccionamiento!#REF!="Moderado"),CONCATENATE("R7C",Direccionamiento!#REF!),"")</f>
        <v>#REF!</v>
      </c>
      <c r="W52" s="25" t="e">
        <f>IF(AND(Direccionamiento!#REF!="Muy Baja",Direccionamiento!#REF!="Moderado"),CONCATENATE("R7C",Direccionamiento!#REF!),"")</f>
        <v>#REF!</v>
      </c>
      <c r="X52" s="25" t="e">
        <f>IF(AND(Direccionamiento!#REF!="Muy Baja",Direccionamiento!#REF!="Moderado"),CONCATENATE("R7C",Direccionamiento!#REF!),"")</f>
        <v>#REF!</v>
      </c>
      <c r="Y52" s="25" t="e">
        <f>IF(AND(Direccionamiento!#REF!="Muy Baja",Direccionamiento!#REF!="Moderado"),CONCATENATE("R7C",Direccionamiento!#REF!),"")</f>
        <v>#REF!</v>
      </c>
      <c r="Z52" s="25" t="e">
        <f>IF(AND(Direccionamiento!#REF!="Muy Baja",Direccionamiento!#REF!="Moderado"),CONCATENATE("R7C",Direccionamiento!#REF!),"")</f>
        <v>#REF!</v>
      </c>
      <c r="AA52" s="26" t="e">
        <f>IF(AND(Direccionamiento!#REF!="Muy Baja",Direccionamiento!#REF!="Moderado"),CONCATENATE("R7C",Direccionamiento!#REF!),"")</f>
        <v>#REF!</v>
      </c>
      <c r="AB52" s="9" t="e">
        <f>IF(AND(Direccionamiento!#REF!="Muy Baja",Direccionamiento!#REF!="Mayor"),CONCATENATE("R7C",Direccionamiento!#REF!),"")</f>
        <v>#REF!</v>
      </c>
      <c r="AC52" s="10" t="e">
        <f>IF(AND(Direccionamiento!#REF!="Muy Baja",Direccionamiento!#REF!="Mayor"),CONCATENATE("R7C",Direccionamiento!#REF!),"")</f>
        <v>#REF!</v>
      </c>
      <c r="AD52" s="10" t="e">
        <f>IF(AND(Direccionamiento!#REF!="Muy Baja",Direccionamiento!#REF!="Mayor"),CONCATENATE("R7C",Direccionamiento!#REF!),"")</f>
        <v>#REF!</v>
      </c>
      <c r="AE52" s="10" t="e">
        <f>IF(AND(Direccionamiento!#REF!="Muy Baja",Direccionamiento!#REF!="Mayor"),CONCATENATE("R7C",Direccionamiento!#REF!),"")</f>
        <v>#REF!</v>
      </c>
      <c r="AF52" s="10" t="e">
        <f>IF(AND(Direccionamiento!#REF!="Muy Baja",Direccionamiento!#REF!="Mayor"),CONCATENATE("R7C",Direccionamiento!#REF!),"")</f>
        <v>#REF!</v>
      </c>
      <c r="AG52" s="11" t="e">
        <f>IF(AND(Direccionamiento!#REF!="Muy Baja",Direccionamiento!#REF!="Mayor"),CONCATENATE("R7C",Direccionamiento!#REF!),"")</f>
        <v>#REF!</v>
      </c>
      <c r="AH52" s="12" t="e">
        <f>IF(AND(Direccionamiento!#REF!="Muy Baja",Direccionamiento!#REF!="Catastrófico"),CONCATENATE("R7C",Direccionamiento!#REF!),"")</f>
        <v>#REF!</v>
      </c>
      <c r="AI52" s="13" t="e">
        <f>IF(AND(Direccionamiento!#REF!="Muy Baja",Direccionamiento!#REF!="Catastrófico"),CONCATENATE("R7C",Direccionamiento!#REF!),"")</f>
        <v>#REF!</v>
      </c>
      <c r="AJ52" s="13" t="e">
        <f>IF(AND(Direccionamiento!#REF!="Muy Baja",Direccionamiento!#REF!="Catastrófico"),CONCATENATE("R7C",Direccionamiento!#REF!),"")</f>
        <v>#REF!</v>
      </c>
      <c r="AK52" s="13" t="e">
        <f>IF(AND(Direccionamiento!#REF!="Muy Baja",Direccionamiento!#REF!="Catastrófico"),CONCATENATE("R7C",Direccionamiento!#REF!),"")</f>
        <v>#REF!</v>
      </c>
      <c r="AL52" s="13" t="e">
        <f>IF(AND(Direccionamiento!#REF!="Muy Baja",Direccionamiento!#REF!="Catastrófico"),CONCATENATE("R7C",Direccionamiento!#REF!),"")</f>
        <v>#REF!</v>
      </c>
      <c r="AM52" s="14" t="e">
        <f>IF(AND(Direccionamiento!#REF!="Muy Baja",Direccionamiento!#REF!="Catastrófico"),CONCATENATE("R7C",Direccionamiento!#REF!),"")</f>
        <v>#REF!</v>
      </c>
      <c r="AN52" s="1"/>
      <c r="AO52" s="1"/>
      <c r="AP52" s="1"/>
      <c r="AQ52" s="1"/>
      <c r="AR52" s="1"/>
      <c r="AS52" s="1"/>
      <c r="AT52" s="1"/>
      <c r="AU52" s="1"/>
      <c r="AV52" s="1"/>
      <c r="AW52" s="1"/>
      <c r="AX52" s="1"/>
      <c r="AY52" s="1"/>
      <c r="AZ52" s="1"/>
      <c r="BA52" s="1"/>
      <c r="BB52" s="1"/>
      <c r="BC52" s="1"/>
      <c r="BD52" s="1"/>
      <c r="BE52" s="1"/>
      <c r="BF52" s="1"/>
      <c r="BG52" s="1"/>
      <c r="BH52" s="1"/>
      <c r="BI52" s="1"/>
    </row>
    <row r="53" spans="1:61" ht="15" customHeight="1" x14ac:dyDescent="0.25">
      <c r="A53" s="1"/>
      <c r="B53" s="2177"/>
      <c r="C53" s="2039"/>
      <c r="D53" s="2173"/>
      <c r="E53" s="2168"/>
      <c r="F53" s="2039"/>
      <c r="G53" s="2039"/>
      <c r="H53" s="2039"/>
      <c r="I53" s="2173"/>
      <c r="J53" s="33" t="e">
        <f>IF(AND(Direccionamiento!#REF!="Muy Baja",Direccionamiento!#REF!="Leve"),CONCATENATE("R8C",Direccionamiento!#REF!),"")</f>
        <v>#REF!</v>
      </c>
      <c r="K53" s="34" t="e">
        <f>IF(AND(Direccionamiento!#REF!="Muy Baja",Direccionamiento!#REF!="Leve"),CONCATENATE("R8C",Direccionamiento!#REF!),"")</f>
        <v>#REF!</v>
      </c>
      <c r="L53" s="34" t="e">
        <f>IF(AND(Direccionamiento!#REF!="Muy Baja",Direccionamiento!#REF!="Leve"),CONCATENATE("R8C",Direccionamiento!#REF!),"")</f>
        <v>#REF!</v>
      </c>
      <c r="M53" s="34" t="e">
        <f>IF(AND(Direccionamiento!#REF!="Muy Baja",Direccionamiento!#REF!="Leve"),CONCATENATE("R8C",Direccionamiento!#REF!),"")</f>
        <v>#REF!</v>
      </c>
      <c r="N53" s="34" t="e">
        <f>IF(AND(Direccionamiento!#REF!="Muy Baja",Direccionamiento!#REF!="Leve"),CONCATENATE("R8C",Direccionamiento!#REF!),"")</f>
        <v>#REF!</v>
      </c>
      <c r="O53" s="35" t="e">
        <f>IF(AND(Direccionamiento!#REF!="Muy Baja",Direccionamiento!#REF!="Leve"),CONCATENATE("R8C",Direccionamiento!#REF!),"")</f>
        <v>#REF!</v>
      </c>
      <c r="P53" s="33" t="e">
        <f>IF(AND(Direccionamiento!#REF!="Muy Baja",Direccionamiento!#REF!="Menor"),CONCATENATE("R8C",Direccionamiento!#REF!),"")</f>
        <v>#REF!</v>
      </c>
      <c r="Q53" s="34" t="e">
        <f>IF(AND(Direccionamiento!#REF!="Muy Baja",Direccionamiento!#REF!="Menor"),CONCATENATE("R8C",Direccionamiento!#REF!),"")</f>
        <v>#REF!</v>
      </c>
      <c r="R53" s="34" t="e">
        <f>IF(AND(Direccionamiento!#REF!="Muy Baja",Direccionamiento!#REF!="Menor"),CONCATENATE("R8C",Direccionamiento!#REF!),"")</f>
        <v>#REF!</v>
      </c>
      <c r="S53" s="34" t="e">
        <f>IF(AND(Direccionamiento!#REF!="Muy Baja",Direccionamiento!#REF!="Menor"),CONCATENATE("R8C",Direccionamiento!#REF!),"")</f>
        <v>#REF!</v>
      </c>
      <c r="T53" s="34" t="e">
        <f>IF(AND(Direccionamiento!#REF!="Muy Baja",Direccionamiento!#REF!="Menor"),CONCATENATE("R8C",Direccionamiento!#REF!),"")</f>
        <v>#REF!</v>
      </c>
      <c r="U53" s="35" t="e">
        <f>IF(AND(Direccionamiento!#REF!="Muy Baja",Direccionamiento!#REF!="Menor"),CONCATENATE("R8C",Direccionamiento!#REF!),"")</f>
        <v>#REF!</v>
      </c>
      <c r="V53" s="24" t="e">
        <f>IF(AND(Direccionamiento!#REF!="Muy Baja",Direccionamiento!#REF!="Moderado"),CONCATENATE("R8C",Direccionamiento!#REF!),"")</f>
        <v>#REF!</v>
      </c>
      <c r="W53" s="25" t="e">
        <f>IF(AND(Direccionamiento!#REF!="Muy Baja",Direccionamiento!#REF!="Moderado"),CONCATENATE("R8C",Direccionamiento!#REF!),"")</f>
        <v>#REF!</v>
      </c>
      <c r="X53" s="25" t="e">
        <f>IF(AND(Direccionamiento!#REF!="Muy Baja",Direccionamiento!#REF!="Moderado"),CONCATENATE("R8C",Direccionamiento!#REF!),"")</f>
        <v>#REF!</v>
      </c>
      <c r="Y53" s="25" t="e">
        <f>IF(AND(Direccionamiento!#REF!="Muy Baja",Direccionamiento!#REF!="Moderado"),CONCATENATE("R8C",Direccionamiento!#REF!),"")</f>
        <v>#REF!</v>
      </c>
      <c r="Z53" s="25" t="e">
        <f>IF(AND(Direccionamiento!#REF!="Muy Baja",Direccionamiento!#REF!="Moderado"),CONCATENATE("R8C",Direccionamiento!#REF!),"")</f>
        <v>#REF!</v>
      </c>
      <c r="AA53" s="26" t="e">
        <f>IF(AND(Direccionamiento!#REF!="Muy Baja",Direccionamiento!#REF!="Moderado"),CONCATENATE("R8C",Direccionamiento!#REF!),"")</f>
        <v>#REF!</v>
      </c>
      <c r="AB53" s="9" t="e">
        <f>IF(AND(Direccionamiento!#REF!="Muy Baja",Direccionamiento!#REF!="Mayor"),CONCATENATE("R8C",Direccionamiento!#REF!),"")</f>
        <v>#REF!</v>
      </c>
      <c r="AC53" s="10" t="e">
        <f>IF(AND(Direccionamiento!#REF!="Muy Baja",Direccionamiento!#REF!="Mayor"),CONCATENATE("R8C",Direccionamiento!#REF!),"")</f>
        <v>#REF!</v>
      </c>
      <c r="AD53" s="10" t="e">
        <f>IF(AND(Direccionamiento!#REF!="Muy Baja",Direccionamiento!#REF!="Mayor"),CONCATENATE("R8C",Direccionamiento!#REF!),"")</f>
        <v>#REF!</v>
      </c>
      <c r="AE53" s="10" t="e">
        <f>IF(AND(Direccionamiento!#REF!="Muy Baja",Direccionamiento!#REF!="Mayor"),CONCATENATE("R8C",Direccionamiento!#REF!),"")</f>
        <v>#REF!</v>
      </c>
      <c r="AF53" s="10" t="e">
        <f>IF(AND(Direccionamiento!#REF!="Muy Baja",Direccionamiento!#REF!="Mayor"),CONCATENATE("R8C",Direccionamiento!#REF!),"")</f>
        <v>#REF!</v>
      </c>
      <c r="AG53" s="11" t="e">
        <f>IF(AND(Direccionamiento!#REF!="Muy Baja",Direccionamiento!#REF!="Mayor"),CONCATENATE("R8C",Direccionamiento!#REF!),"")</f>
        <v>#REF!</v>
      </c>
      <c r="AH53" s="12" t="e">
        <f>IF(AND(Direccionamiento!#REF!="Muy Baja",Direccionamiento!#REF!="Catastrófico"),CONCATENATE("R8C",Direccionamiento!#REF!),"")</f>
        <v>#REF!</v>
      </c>
      <c r="AI53" s="13" t="e">
        <f>IF(AND(Direccionamiento!#REF!="Muy Baja",Direccionamiento!#REF!="Catastrófico"),CONCATENATE("R8C",Direccionamiento!#REF!),"")</f>
        <v>#REF!</v>
      </c>
      <c r="AJ53" s="13" t="e">
        <f>IF(AND(Direccionamiento!#REF!="Muy Baja",Direccionamiento!#REF!="Catastrófico"),CONCATENATE("R8C",Direccionamiento!#REF!),"")</f>
        <v>#REF!</v>
      </c>
      <c r="AK53" s="13" t="e">
        <f>IF(AND(Direccionamiento!#REF!="Muy Baja",Direccionamiento!#REF!="Catastrófico"),CONCATENATE("R8C",Direccionamiento!#REF!),"")</f>
        <v>#REF!</v>
      </c>
      <c r="AL53" s="13" t="e">
        <f>IF(AND(Direccionamiento!#REF!="Muy Baja",Direccionamiento!#REF!="Catastrófico"),CONCATENATE("R8C",Direccionamiento!#REF!),"")</f>
        <v>#REF!</v>
      </c>
      <c r="AM53" s="14" t="e">
        <f>IF(AND(Direccionamiento!#REF!="Muy Baja",Direccionamiento!#REF!="Catastrófico"),CONCATENATE("R8C",Direccionamiento!#REF!),"")</f>
        <v>#REF!</v>
      </c>
      <c r="AN53" s="1"/>
      <c r="AO53" s="1"/>
      <c r="AP53" s="1"/>
      <c r="AQ53" s="1"/>
      <c r="AR53" s="1"/>
      <c r="AS53" s="1"/>
      <c r="AT53" s="1"/>
      <c r="AU53" s="1"/>
      <c r="AV53" s="1"/>
      <c r="AW53" s="1"/>
      <c r="AX53" s="1"/>
      <c r="AY53" s="1"/>
      <c r="AZ53" s="1"/>
      <c r="BA53" s="1"/>
      <c r="BB53" s="1"/>
      <c r="BC53" s="1"/>
      <c r="BD53" s="1"/>
      <c r="BE53" s="1"/>
      <c r="BF53" s="1"/>
      <c r="BG53" s="1"/>
      <c r="BH53" s="1"/>
      <c r="BI53" s="1"/>
    </row>
    <row r="54" spans="1:61" ht="15" customHeight="1" x14ac:dyDescent="0.25">
      <c r="A54" s="1"/>
      <c r="B54" s="2177"/>
      <c r="C54" s="2039"/>
      <c r="D54" s="2173"/>
      <c r="E54" s="2168"/>
      <c r="F54" s="2039"/>
      <c r="G54" s="2039"/>
      <c r="H54" s="2039"/>
      <c r="I54" s="2173"/>
      <c r="J54" s="33" t="e">
        <f>IF(AND(Direccionamiento!#REF!="Muy Baja",Direccionamiento!#REF!="Leve"),CONCATENATE("R9C",Direccionamiento!#REF!),"")</f>
        <v>#REF!</v>
      </c>
      <c r="K54" s="34" t="e">
        <f>IF(AND(Direccionamiento!#REF!="Muy Baja",Direccionamiento!#REF!="Leve"),CONCATENATE("R9C",Direccionamiento!#REF!),"")</f>
        <v>#REF!</v>
      </c>
      <c r="L54" s="34" t="e">
        <f>IF(AND(Direccionamiento!#REF!="Muy Baja",Direccionamiento!#REF!="Leve"),CONCATENATE("R9C",Direccionamiento!#REF!),"")</f>
        <v>#REF!</v>
      </c>
      <c r="M54" s="34" t="e">
        <f>IF(AND(Direccionamiento!#REF!="Muy Baja",Direccionamiento!#REF!="Leve"),CONCATENATE("R9C",Direccionamiento!#REF!),"")</f>
        <v>#REF!</v>
      </c>
      <c r="N54" s="34" t="e">
        <f>IF(AND(Direccionamiento!#REF!="Muy Baja",Direccionamiento!#REF!="Leve"),CONCATENATE("R9C",Direccionamiento!#REF!),"")</f>
        <v>#REF!</v>
      </c>
      <c r="O54" s="35" t="e">
        <f>IF(AND(Direccionamiento!#REF!="Muy Baja",Direccionamiento!#REF!="Leve"),CONCATENATE("R9C",Direccionamiento!#REF!),"")</f>
        <v>#REF!</v>
      </c>
      <c r="P54" s="33" t="e">
        <f>IF(AND(Direccionamiento!#REF!="Muy Baja",Direccionamiento!#REF!="Menor"),CONCATENATE("R9C",Direccionamiento!#REF!),"")</f>
        <v>#REF!</v>
      </c>
      <c r="Q54" s="34" t="e">
        <f>IF(AND(Direccionamiento!#REF!="Muy Baja",Direccionamiento!#REF!="Menor"),CONCATENATE("R9C",Direccionamiento!#REF!),"")</f>
        <v>#REF!</v>
      </c>
      <c r="R54" s="34" t="e">
        <f>IF(AND(Direccionamiento!#REF!="Muy Baja",Direccionamiento!#REF!="Menor"),CONCATENATE("R9C",Direccionamiento!#REF!),"")</f>
        <v>#REF!</v>
      </c>
      <c r="S54" s="34" t="e">
        <f>IF(AND(Direccionamiento!#REF!="Muy Baja",Direccionamiento!#REF!="Menor"),CONCATENATE("R9C",Direccionamiento!#REF!),"")</f>
        <v>#REF!</v>
      </c>
      <c r="T54" s="34" t="e">
        <f>IF(AND(Direccionamiento!#REF!="Muy Baja",Direccionamiento!#REF!="Menor"),CONCATENATE("R9C",Direccionamiento!#REF!),"")</f>
        <v>#REF!</v>
      </c>
      <c r="U54" s="35" t="e">
        <f>IF(AND(Direccionamiento!#REF!="Muy Baja",Direccionamiento!#REF!="Menor"),CONCATENATE("R9C",Direccionamiento!#REF!),"")</f>
        <v>#REF!</v>
      </c>
      <c r="V54" s="24" t="e">
        <f>IF(AND(Direccionamiento!#REF!="Muy Baja",Direccionamiento!#REF!="Moderado"),CONCATENATE("R9C",Direccionamiento!#REF!),"")</f>
        <v>#REF!</v>
      </c>
      <c r="W54" s="25" t="e">
        <f>IF(AND(Direccionamiento!#REF!="Muy Baja",Direccionamiento!#REF!="Moderado"),CONCATENATE("R9C",Direccionamiento!#REF!),"")</f>
        <v>#REF!</v>
      </c>
      <c r="X54" s="25" t="e">
        <f>IF(AND(Direccionamiento!#REF!="Muy Baja",Direccionamiento!#REF!="Moderado"),CONCATENATE("R9C",Direccionamiento!#REF!),"")</f>
        <v>#REF!</v>
      </c>
      <c r="Y54" s="25" t="e">
        <f>IF(AND(Direccionamiento!#REF!="Muy Baja",Direccionamiento!#REF!="Moderado"),CONCATENATE("R9C",Direccionamiento!#REF!),"")</f>
        <v>#REF!</v>
      </c>
      <c r="Z54" s="25" t="e">
        <f>IF(AND(Direccionamiento!#REF!="Muy Baja",Direccionamiento!#REF!="Moderado"),CONCATENATE("R9C",Direccionamiento!#REF!),"")</f>
        <v>#REF!</v>
      </c>
      <c r="AA54" s="26" t="e">
        <f>IF(AND(Direccionamiento!#REF!="Muy Baja",Direccionamiento!#REF!="Moderado"),CONCATENATE("R9C",Direccionamiento!#REF!),"")</f>
        <v>#REF!</v>
      </c>
      <c r="AB54" s="9" t="e">
        <f>IF(AND(Direccionamiento!#REF!="Muy Baja",Direccionamiento!#REF!="Mayor"),CONCATENATE("R9C",Direccionamiento!#REF!),"")</f>
        <v>#REF!</v>
      </c>
      <c r="AC54" s="10" t="e">
        <f>IF(AND(Direccionamiento!#REF!="Muy Baja",Direccionamiento!#REF!="Mayor"),CONCATENATE("R9C",Direccionamiento!#REF!),"")</f>
        <v>#REF!</v>
      </c>
      <c r="AD54" s="10" t="e">
        <f>IF(AND(Direccionamiento!#REF!="Muy Baja",Direccionamiento!#REF!="Mayor"),CONCATENATE("R9C",Direccionamiento!#REF!),"")</f>
        <v>#REF!</v>
      </c>
      <c r="AE54" s="10" t="e">
        <f>IF(AND(Direccionamiento!#REF!="Muy Baja",Direccionamiento!#REF!="Mayor"),CONCATENATE("R9C",Direccionamiento!#REF!),"")</f>
        <v>#REF!</v>
      </c>
      <c r="AF54" s="10" t="e">
        <f>IF(AND(Direccionamiento!#REF!="Muy Baja",Direccionamiento!#REF!="Mayor"),CONCATENATE("R9C",Direccionamiento!#REF!),"")</f>
        <v>#REF!</v>
      </c>
      <c r="AG54" s="11" t="e">
        <f>IF(AND(Direccionamiento!#REF!="Muy Baja",Direccionamiento!#REF!="Mayor"),CONCATENATE("R9C",Direccionamiento!#REF!),"")</f>
        <v>#REF!</v>
      </c>
      <c r="AH54" s="12" t="e">
        <f>IF(AND(Direccionamiento!#REF!="Muy Baja",Direccionamiento!#REF!="Catastrófico"),CONCATENATE("R9C",Direccionamiento!#REF!),"")</f>
        <v>#REF!</v>
      </c>
      <c r="AI54" s="13" t="e">
        <f>IF(AND(Direccionamiento!#REF!="Muy Baja",Direccionamiento!#REF!="Catastrófico"),CONCATENATE("R9C",Direccionamiento!#REF!),"")</f>
        <v>#REF!</v>
      </c>
      <c r="AJ54" s="13" t="e">
        <f>IF(AND(Direccionamiento!#REF!="Muy Baja",Direccionamiento!#REF!="Catastrófico"),CONCATENATE("R9C",Direccionamiento!#REF!),"")</f>
        <v>#REF!</v>
      </c>
      <c r="AK54" s="13" t="e">
        <f>IF(AND(Direccionamiento!#REF!="Muy Baja",Direccionamiento!#REF!="Catastrófico"),CONCATENATE("R9C",Direccionamiento!#REF!),"")</f>
        <v>#REF!</v>
      </c>
      <c r="AL54" s="13" t="e">
        <f>IF(AND(Direccionamiento!#REF!="Muy Baja",Direccionamiento!#REF!="Catastrófico"),CONCATENATE("R9C",Direccionamiento!#REF!),"")</f>
        <v>#REF!</v>
      </c>
      <c r="AM54" s="14" t="e">
        <f>IF(AND(Direccionamiento!#REF!="Muy Baja",Direccionamiento!#REF!="Catastrófico"),CONCATENATE("R9C",Direccionamiento!#REF!),"")</f>
        <v>#REF!</v>
      </c>
      <c r="AN54" s="1"/>
      <c r="AO54" s="1"/>
      <c r="AP54" s="1"/>
      <c r="AQ54" s="1"/>
      <c r="AR54" s="1"/>
      <c r="AS54" s="1"/>
      <c r="AT54" s="1"/>
      <c r="AU54" s="1"/>
      <c r="AV54" s="1"/>
      <c r="AW54" s="1"/>
      <c r="AX54" s="1"/>
      <c r="AY54" s="1"/>
      <c r="AZ54" s="1"/>
      <c r="BA54" s="1"/>
      <c r="BB54" s="1"/>
      <c r="BC54" s="1"/>
      <c r="BD54" s="1"/>
      <c r="BE54" s="1"/>
      <c r="BF54" s="1"/>
      <c r="BG54" s="1"/>
      <c r="BH54" s="1"/>
      <c r="BI54" s="1"/>
    </row>
    <row r="55" spans="1:61" ht="15.75" customHeight="1" x14ac:dyDescent="0.25">
      <c r="A55" s="1"/>
      <c r="B55" s="2129"/>
      <c r="C55" s="2179"/>
      <c r="D55" s="2130"/>
      <c r="E55" s="2141"/>
      <c r="F55" s="2169"/>
      <c r="G55" s="2169"/>
      <c r="H55" s="2169"/>
      <c r="I55" s="2144"/>
      <c r="J55" s="36" t="e">
        <f>IF(AND(Direccionamiento!#REF!="Muy Baja",Direccionamiento!#REF!="Leve"),CONCATENATE("R10C",Direccionamiento!#REF!),"")</f>
        <v>#REF!</v>
      </c>
      <c r="K55" s="37" t="e">
        <f>IF(AND(Direccionamiento!#REF!="Muy Baja",Direccionamiento!#REF!="Leve"),CONCATENATE("R10C",Direccionamiento!#REF!),"")</f>
        <v>#REF!</v>
      </c>
      <c r="L55" s="37" t="e">
        <f>IF(AND(Direccionamiento!#REF!="Muy Baja",Direccionamiento!#REF!="Leve"),CONCATENATE("R10C",Direccionamiento!#REF!),"")</f>
        <v>#REF!</v>
      </c>
      <c r="M55" s="37" t="e">
        <f>IF(AND(Direccionamiento!#REF!="Muy Baja",Direccionamiento!#REF!="Leve"),CONCATENATE("R10C",Direccionamiento!#REF!),"")</f>
        <v>#REF!</v>
      </c>
      <c r="N55" s="37" t="e">
        <f>IF(AND(Direccionamiento!#REF!="Muy Baja",Direccionamiento!#REF!="Leve"),CONCATENATE("R10C",Direccionamiento!#REF!),"")</f>
        <v>#REF!</v>
      </c>
      <c r="O55" s="38" t="e">
        <f>IF(AND(Direccionamiento!#REF!="Muy Baja",Direccionamiento!#REF!="Leve"),CONCATENATE("R10C",Direccionamiento!#REF!),"")</f>
        <v>#REF!</v>
      </c>
      <c r="P55" s="36" t="e">
        <f>IF(AND(Direccionamiento!#REF!="Muy Baja",Direccionamiento!#REF!="Menor"),CONCATENATE("R10C",Direccionamiento!#REF!),"")</f>
        <v>#REF!</v>
      </c>
      <c r="Q55" s="37" t="e">
        <f>IF(AND(Direccionamiento!#REF!="Muy Baja",Direccionamiento!#REF!="Menor"),CONCATENATE("R10C",Direccionamiento!#REF!),"")</f>
        <v>#REF!</v>
      </c>
      <c r="R55" s="37" t="e">
        <f>IF(AND(Direccionamiento!#REF!="Muy Baja",Direccionamiento!#REF!="Menor"),CONCATENATE("R10C",Direccionamiento!#REF!),"")</f>
        <v>#REF!</v>
      </c>
      <c r="S55" s="37" t="e">
        <f>IF(AND(Direccionamiento!#REF!="Muy Baja",Direccionamiento!#REF!="Menor"),CONCATENATE("R10C",Direccionamiento!#REF!),"")</f>
        <v>#REF!</v>
      </c>
      <c r="T55" s="37" t="e">
        <f>IF(AND(Direccionamiento!#REF!="Muy Baja",Direccionamiento!#REF!="Menor"),CONCATENATE("R10C",Direccionamiento!#REF!),"")</f>
        <v>#REF!</v>
      </c>
      <c r="U55" s="38" t="e">
        <f>IF(AND(Direccionamiento!#REF!="Muy Baja",Direccionamiento!#REF!="Menor"),CONCATENATE("R10C",Direccionamiento!#REF!),"")</f>
        <v>#REF!</v>
      </c>
      <c r="V55" s="27" t="e">
        <f>IF(AND(Direccionamiento!#REF!="Muy Baja",Direccionamiento!#REF!="Moderado"),CONCATENATE("R10C",Direccionamiento!#REF!),"")</f>
        <v>#REF!</v>
      </c>
      <c r="W55" s="28" t="e">
        <f>IF(AND(Direccionamiento!#REF!="Muy Baja",Direccionamiento!#REF!="Moderado"),CONCATENATE("R10C",Direccionamiento!#REF!),"")</f>
        <v>#REF!</v>
      </c>
      <c r="X55" s="28" t="e">
        <f>IF(AND(Direccionamiento!#REF!="Muy Baja",Direccionamiento!#REF!="Moderado"),CONCATENATE("R10C",Direccionamiento!#REF!),"")</f>
        <v>#REF!</v>
      </c>
      <c r="Y55" s="28" t="e">
        <f>IF(AND(Direccionamiento!#REF!="Muy Baja",Direccionamiento!#REF!="Moderado"),CONCATENATE("R10C",Direccionamiento!#REF!),"")</f>
        <v>#REF!</v>
      </c>
      <c r="Z55" s="28" t="e">
        <f>IF(AND(Direccionamiento!#REF!="Muy Baja",Direccionamiento!#REF!="Moderado"),CONCATENATE("R10C",Direccionamiento!#REF!),"")</f>
        <v>#REF!</v>
      </c>
      <c r="AA55" s="29" t="e">
        <f>IF(AND(Direccionamiento!#REF!="Muy Baja",Direccionamiento!#REF!="Moderado"),CONCATENATE("R10C",Direccionamiento!#REF!),"")</f>
        <v>#REF!</v>
      </c>
      <c r="AB55" s="15" t="e">
        <f>IF(AND(Direccionamiento!#REF!="Muy Baja",Direccionamiento!#REF!="Mayor"),CONCATENATE("R10C",Direccionamiento!#REF!),"")</f>
        <v>#REF!</v>
      </c>
      <c r="AC55" s="16" t="e">
        <f>IF(AND(Direccionamiento!#REF!="Muy Baja",Direccionamiento!#REF!="Mayor"),CONCATENATE("R10C",Direccionamiento!#REF!),"")</f>
        <v>#REF!</v>
      </c>
      <c r="AD55" s="16" t="e">
        <f>IF(AND(Direccionamiento!#REF!="Muy Baja",Direccionamiento!#REF!="Mayor"),CONCATENATE("R10C",Direccionamiento!#REF!),"")</f>
        <v>#REF!</v>
      </c>
      <c r="AE55" s="16" t="e">
        <f>IF(AND(Direccionamiento!#REF!="Muy Baja",Direccionamiento!#REF!="Mayor"),CONCATENATE("R10C",Direccionamiento!#REF!),"")</f>
        <v>#REF!</v>
      </c>
      <c r="AF55" s="16" t="e">
        <f>IF(AND(Direccionamiento!#REF!="Muy Baja",Direccionamiento!#REF!="Mayor"),CONCATENATE("R10C",Direccionamiento!#REF!),"")</f>
        <v>#REF!</v>
      </c>
      <c r="AG55" s="17" t="e">
        <f>IF(AND(Direccionamiento!#REF!="Muy Baja",Direccionamiento!#REF!="Mayor"),CONCATENATE("R10C",Direccionamiento!#REF!),"")</f>
        <v>#REF!</v>
      </c>
      <c r="AH55" s="18" t="e">
        <f>IF(AND(Direccionamiento!#REF!="Muy Baja",Direccionamiento!#REF!="Catastrófico"),CONCATENATE("R10C",Direccionamiento!#REF!),"")</f>
        <v>#REF!</v>
      </c>
      <c r="AI55" s="19" t="e">
        <f>IF(AND(Direccionamiento!#REF!="Muy Baja",Direccionamiento!#REF!="Catastrófico"),CONCATENATE("R10C",Direccionamiento!#REF!),"")</f>
        <v>#REF!</v>
      </c>
      <c r="AJ55" s="19" t="e">
        <f>IF(AND(Direccionamiento!#REF!="Muy Baja",Direccionamiento!#REF!="Catastrófico"),CONCATENATE("R10C",Direccionamiento!#REF!),"")</f>
        <v>#REF!</v>
      </c>
      <c r="AK55" s="19" t="e">
        <f>IF(AND(Direccionamiento!#REF!="Muy Baja",Direccionamiento!#REF!="Catastrófico"),CONCATENATE("R10C",Direccionamiento!#REF!),"")</f>
        <v>#REF!</v>
      </c>
      <c r="AL55" s="19" t="e">
        <f>IF(AND(Direccionamiento!#REF!="Muy Baja",Direccionamiento!#REF!="Catastrófico"),CONCATENATE("R10C",Direccionamiento!#REF!),"")</f>
        <v>#REF!</v>
      </c>
      <c r="AM55" s="20" t="e">
        <f>IF(AND(Direccionamiento!#REF!="Muy Baja",Direccionamiento!#REF!="Catastrófico"),CONCATENATE("R10C",Direccionamiento!#REF!),"")</f>
        <v>#REF!</v>
      </c>
      <c r="AN55" s="1"/>
      <c r="AO55" s="1"/>
      <c r="AP55" s="1"/>
      <c r="AQ55" s="1"/>
      <c r="AR55" s="1"/>
      <c r="AS55" s="1"/>
      <c r="AT55" s="1"/>
      <c r="AU55" s="1"/>
      <c r="AV55" s="1"/>
      <c r="AW55" s="1"/>
      <c r="AX55" s="1"/>
      <c r="AY55" s="1"/>
      <c r="AZ55" s="1"/>
      <c r="BA55" s="1"/>
      <c r="BB55" s="1"/>
      <c r="BC55" s="1"/>
      <c r="BD55" s="1"/>
      <c r="BE55" s="1"/>
      <c r="BF55" s="1"/>
      <c r="BG55" s="1"/>
      <c r="BH55" s="1"/>
      <c r="BI55" s="1"/>
    </row>
    <row r="56" spans="1:61" ht="15.75" customHeight="1" x14ac:dyDescent="0.25">
      <c r="A56" s="1"/>
      <c r="B56" s="1"/>
      <c r="C56" s="1"/>
      <c r="D56" s="1"/>
      <c r="E56" s="1"/>
      <c r="F56" s="1"/>
      <c r="G56" s="1"/>
      <c r="H56" s="1"/>
      <c r="I56" s="1"/>
      <c r="J56" s="2185" t="s">
        <v>19</v>
      </c>
      <c r="K56" s="2167"/>
      <c r="L56" s="2167"/>
      <c r="M56" s="2167"/>
      <c r="N56" s="2167"/>
      <c r="O56" s="2146"/>
      <c r="P56" s="2185" t="s">
        <v>20</v>
      </c>
      <c r="Q56" s="2167"/>
      <c r="R56" s="2167"/>
      <c r="S56" s="2167"/>
      <c r="T56" s="2167"/>
      <c r="U56" s="2146"/>
      <c r="V56" s="2185" t="s">
        <v>21</v>
      </c>
      <c r="W56" s="2167"/>
      <c r="X56" s="2167"/>
      <c r="Y56" s="2167"/>
      <c r="Z56" s="2167"/>
      <c r="AA56" s="2146"/>
      <c r="AB56" s="2185" t="s">
        <v>22</v>
      </c>
      <c r="AC56" s="2167"/>
      <c r="AD56" s="2167"/>
      <c r="AE56" s="2167"/>
      <c r="AF56" s="2167"/>
      <c r="AG56" s="2146"/>
      <c r="AH56" s="2185" t="s">
        <v>23</v>
      </c>
      <c r="AI56" s="2167"/>
      <c r="AJ56" s="2167"/>
      <c r="AK56" s="2167"/>
      <c r="AL56" s="2167"/>
      <c r="AM56" s="2146"/>
      <c r="AN56" s="1"/>
      <c r="AO56" s="1"/>
      <c r="AP56" s="1"/>
      <c r="AQ56" s="1"/>
      <c r="AR56" s="1"/>
      <c r="AS56" s="1"/>
      <c r="AT56" s="1"/>
      <c r="AU56" s="1"/>
      <c r="AV56" s="1"/>
      <c r="AW56" s="1"/>
      <c r="AX56" s="1"/>
      <c r="AY56" s="1"/>
      <c r="AZ56" s="1"/>
      <c r="BA56" s="1"/>
      <c r="BB56" s="1"/>
      <c r="BC56" s="1"/>
      <c r="BD56" s="1"/>
      <c r="BE56" s="1"/>
      <c r="BF56" s="1"/>
      <c r="BG56" s="1"/>
      <c r="BH56" s="1"/>
      <c r="BI56" s="1"/>
    </row>
    <row r="57" spans="1:61" ht="15.75" customHeight="1" x14ac:dyDescent="0.25">
      <c r="A57" s="1"/>
      <c r="B57" s="1"/>
      <c r="C57" s="1"/>
      <c r="D57" s="1"/>
      <c r="E57" s="1"/>
      <c r="F57" s="1"/>
      <c r="G57" s="1"/>
      <c r="H57" s="1"/>
      <c r="I57" s="1"/>
      <c r="J57" s="2168"/>
      <c r="K57" s="2039"/>
      <c r="L57" s="2039"/>
      <c r="M57" s="2039"/>
      <c r="N57" s="2039"/>
      <c r="O57" s="2173"/>
      <c r="P57" s="2168"/>
      <c r="Q57" s="2039"/>
      <c r="R57" s="2039"/>
      <c r="S57" s="2039"/>
      <c r="T57" s="2039"/>
      <c r="U57" s="2173"/>
      <c r="V57" s="2168"/>
      <c r="W57" s="2039"/>
      <c r="X57" s="2039"/>
      <c r="Y57" s="2039"/>
      <c r="Z57" s="2039"/>
      <c r="AA57" s="2173"/>
      <c r="AB57" s="2168"/>
      <c r="AC57" s="2039"/>
      <c r="AD57" s="2039"/>
      <c r="AE57" s="2039"/>
      <c r="AF57" s="2039"/>
      <c r="AG57" s="2173"/>
      <c r="AH57" s="2168"/>
      <c r="AI57" s="2039"/>
      <c r="AJ57" s="2039"/>
      <c r="AK57" s="2039"/>
      <c r="AL57" s="2039"/>
      <c r="AM57" s="2173"/>
      <c r="AN57" s="1"/>
      <c r="AO57" s="1"/>
      <c r="AP57" s="1"/>
      <c r="AQ57" s="1"/>
      <c r="AR57" s="1"/>
      <c r="AS57" s="1"/>
      <c r="AT57" s="1"/>
      <c r="AU57" s="1"/>
      <c r="AV57" s="1"/>
      <c r="AW57" s="1"/>
      <c r="AX57" s="1"/>
      <c r="AY57" s="1"/>
      <c r="AZ57" s="1"/>
      <c r="BA57" s="1"/>
      <c r="BB57" s="1"/>
      <c r="BC57" s="1"/>
      <c r="BD57" s="1"/>
      <c r="BE57" s="1"/>
      <c r="BF57" s="1"/>
      <c r="BG57" s="1"/>
      <c r="BH57" s="1"/>
      <c r="BI57" s="1"/>
    </row>
    <row r="58" spans="1:61" ht="15.75" customHeight="1" x14ac:dyDescent="0.25">
      <c r="A58" s="1"/>
      <c r="B58" s="1"/>
      <c r="C58" s="1"/>
      <c r="D58" s="1"/>
      <c r="E58" s="1"/>
      <c r="F58" s="1"/>
      <c r="G58" s="1"/>
      <c r="H58" s="1"/>
      <c r="I58" s="1"/>
      <c r="J58" s="2168"/>
      <c r="K58" s="2039"/>
      <c r="L58" s="2039"/>
      <c r="M58" s="2039"/>
      <c r="N58" s="2039"/>
      <c r="O58" s="2173"/>
      <c r="P58" s="2168"/>
      <c r="Q58" s="2039"/>
      <c r="R58" s="2039"/>
      <c r="S58" s="2039"/>
      <c r="T58" s="2039"/>
      <c r="U58" s="2173"/>
      <c r="V58" s="2168"/>
      <c r="W58" s="2039"/>
      <c r="X58" s="2039"/>
      <c r="Y58" s="2039"/>
      <c r="Z58" s="2039"/>
      <c r="AA58" s="2173"/>
      <c r="AB58" s="2168"/>
      <c r="AC58" s="2039"/>
      <c r="AD58" s="2039"/>
      <c r="AE58" s="2039"/>
      <c r="AF58" s="2039"/>
      <c r="AG58" s="2173"/>
      <c r="AH58" s="2168"/>
      <c r="AI58" s="2039"/>
      <c r="AJ58" s="2039"/>
      <c r="AK58" s="2039"/>
      <c r="AL58" s="2039"/>
      <c r="AM58" s="2173"/>
      <c r="AN58" s="1"/>
      <c r="AO58" s="1"/>
      <c r="AP58" s="1"/>
      <c r="AQ58" s="1"/>
      <c r="AR58" s="1"/>
      <c r="AS58" s="1"/>
      <c r="AT58" s="1"/>
      <c r="AU58" s="1"/>
      <c r="AV58" s="1"/>
      <c r="AW58" s="1"/>
      <c r="AX58" s="1"/>
      <c r="AY58" s="1"/>
      <c r="AZ58" s="1"/>
      <c r="BA58" s="1"/>
      <c r="BB58" s="1"/>
      <c r="BC58" s="1"/>
      <c r="BD58" s="1"/>
      <c r="BE58" s="1"/>
      <c r="BF58" s="1"/>
      <c r="BG58" s="1"/>
      <c r="BH58" s="1"/>
      <c r="BI58" s="1"/>
    </row>
    <row r="59" spans="1:61" ht="15.75" customHeight="1" x14ac:dyDescent="0.25">
      <c r="A59" s="1"/>
      <c r="B59" s="1"/>
      <c r="C59" s="1"/>
      <c r="D59" s="1"/>
      <c r="E59" s="1"/>
      <c r="F59" s="1"/>
      <c r="G59" s="1"/>
      <c r="H59" s="1"/>
      <c r="I59" s="1"/>
      <c r="J59" s="2168"/>
      <c r="K59" s="2039"/>
      <c r="L59" s="2039"/>
      <c r="M59" s="2039"/>
      <c r="N59" s="2039"/>
      <c r="O59" s="2173"/>
      <c r="P59" s="2168"/>
      <c r="Q59" s="2039"/>
      <c r="R59" s="2039"/>
      <c r="S59" s="2039"/>
      <c r="T59" s="2039"/>
      <c r="U59" s="2173"/>
      <c r="V59" s="2168"/>
      <c r="W59" s="2039"/>
      <c r="X59" s="2039"/>
      <c r="Y59" s="2039"/>
      <c r="Z59" s="2039"/>
      <c r="AA59" s="2173"/>
      <c r="AB59" s="2168"/>
      <c r="AC59" s="2039"/>
      <c r="AD59" s="2039"/>
      <c r="AE59" s="2039"/>
      <c r="AF59" s="2039"/>
      <c r="AG59" s="2173"/>
      <c r="AH59" s="2168"/>
      <c r="AI59" s="2039"/>
      <c r="AJ59" s="2039"/>
      <c r="AK59" s="2039"/>
      <c r="AL59" s="2039"/>
      <c r="AM59" s="2173"/>
      <c r="AN59" s="1"/>
      <c r="AO59" s="1"/>
      <c r="AP59" s="1"/>
      <c r="AQ59" s="1"/>
      <c r="AR59" s="1"/>
      <c r="AS59" s="1"/>
      <c r="AT59" s="1"/>
      <c r="AU59" s="1"/>
      <c r="AV59" s="1"/>
      <c r="AW59" s="1"/>
      <c r="AX59" s="1"/>
      <c r="AY59" s="1"/>
      <c r="AZ59" s="1"/>
      <c r="BA59" s="1"/>
      <c r="BB59" s="1"/>
      <c r="BC59" s="1"/>
      <c r="BD59" s="1"/>
      <c r="BE59" s="1"/>
      <c r="BF59" s="1"/>
      <c r="BG59" s="1"/>
      <c r="BH59" s="1"/>
      <c r="BI59" s="1"/>
    </row>
    <row r="60" spans="1:61" ht="15.75" customHeight="1" x14ac:dyDescent="0.25">
      <c r="A60" s="1"/>
      <c r="B60" s="1"/>
      <c r="C60" s="1"/>
      <c r="D60" s="1"/>
      <c r="E60" s="1"/>
      <c r="F60" s="1"/>
      <c r="G60" s="1"/>
      <c r="H60" s="1"/>
      <c r="I60" s="1"/>
      <c r="J60" s="2168"/>
      <c r="K60" s="2039"/>
      <c r="L60" s="2039"/>
      <c r="M60" s="2039"/>
      <c r="N60" s="2039"/>
      <c r="O60" s="2173"/>
      <c r="P60" s="2168"/>
      <c r="Q60" s="2039"/>
      <c r="R60" s="2039"/>
      <c r="S60" s="2039"/>
      <c r="T60" s="2039"/>
      <c r="U60" s="2173"/>
      <c r="V60" s="2168"/>
      <c r="W60" s="2039"/>
      <c r="X60" s="2039"/>
      <c r="Y60" s="2039"/>
      <c r="Z60" s="2039"/>
      <c r="AA60" s="2173"/>
      <c r="AB60" s="2168"/>
      <c r="AC60" s="2039"/>
      <c r="AD60" s="2039"/>
      <c r="AE60" s="2039"/>
      <c r="AF60" s="2039"/>
      <c r="AG60" s="2173"/>
      <c r="AH60" s="2168"/>
      <c r="AI60" s="2039"/>
      <c r="AJ60" s="2039"/>
      <c r="AK60" s="2039"/>
      <c r="AL60" s="2039"/>
      <c r="AM60" s="2173"/>
      <c r="AN60" s="1"/>
      <c r="AO60" s="1"/>
      <c r="AP60" s="1"/>
      <c r="AQ60" s="1"/>
      <c r="AR60" s="1"/>
      <c r="AS60" s="1"/>
      <c r="AT60" s="1"/>
      <c r="AU60" s="1"/>
      <c r="AV60" s="1"/>
      <c r="AW60" s="1"/>
      <c r="AX60" s="1"/>
      <c r="AY60" s="1"/>
      <c r="AZ60" s="1"/>
      <c r="BA60" s="1"/>
      <c r="BB60" s="1"/>
      <c r="BC60" s="1"/>
      <c r="BD60" s="1"/>
      <c r="BE60" s="1"/>
      <c r="BF60" s="1"/>
      <c r="BG60" s="1"/>
      <c r="BH60" s="1"/>
      <c r="BI60" s="1"/>
    </row>
    <row r="61" spans="1:61" ht="15.75" customHeight="1" x14ac:dyDescent="0.25">
      <c r="A61" s="1"/>
      <c r="B61" s="1"/>
      <c r="C61" s="1"/>
      <c r="D61" s="1"/>
      <c r="E61" s="1"/>
      <c r="F61" s="1"/>
      <c r="G61" s="1"/>
      <c r="H61" s="1"/>
      <c r="I61" s="1"/>
      <c r="J61" s="2141"/>
      <c r="K61" s="2169"/>
      <c r="L61" s="2169"/>
      <c r="M61" s="2169"/>
      <c r="N61" s="2169"/>
      <c r="O61" s="2144"/>
      <c r="P61" s="2141"/>
      <c r="Q61" s="2169"/>
      <c r="R61" s="2169"/>
      <c r="S61" s="2169"/>
      <c r="T61" s="2169"/>
      <c r="U61" s="2144"/>
      <c r="V61" s="2141"/>
      <c r="W61" s="2169"/>
      <c r="X61" s="2169"/>
      <c r="Y61" s="2169"/>
      <c r="Z61" s="2169"/>
      <c r="AA61" s="2144"/>
      <c r="AB61" s="2141"/>
      <c r="AC61" s="2169"/>
      <c r="AD61" s="2169"/>
      <c r="AE61" s="2169"/>
      <c r="AF61" s="2169"/>
      <c r="AG61" s="2144"/>
      <c r="AH61" s="2141"/>
      <c r="AI61" s="2169"/>
      <c r="AJ61" s="2169"/>
      <c r="AK61" s="2169"/>
      <c r="AL61" s="2169"/>
      <c r="AM61" s="2144"/>
      <c r="AN61" s="1"/>
      <c r="AO61" s="1"/>
      <c r="AP61" s="1"/>
      <c r="AQ61" s="1"/>
      <c r="AR61" s="1"/>
      <c r="AS61" s="1"/>
      <c r="AT61" s="1"/>
      <c r="AU61" s="1"/>
      <c r="AV61" s="1"/>
      <c r="AW61" s="1"/>
      <c r="AX61" s="1"/>
      <c r="AY61" s="1"/>
      <c r="AZ61" s="1"/>
      <c r="BA61" s="1"/>
      <c r="BB61" s="1"/>
      <c r="BC61" s="1"/>
      <c r="BD61" s="1"/>
      <c r="BE61" s="1"/>
      <c r="BF61" s="1"/>
      <c r="BG61" s="1"/>
      <c r="BH61" s="1"/>
      <c r="BI61" s="1"/>
    </row>
    <row r="62" spans="1:61"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row>
    <row r="63" spans="1:61" ht="15" customHeight="1" x14ac:dyDescent="0.25">
      <c r="A63" s="1"/>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1"/>
      <c r="AV63" s="1"/>
      <c r="AW63" s="1"/>
      <c r="AX63" s="1"/>
      <c r="AY63" s="1"/>
      <c r="AZ63" s="1"/>
      <c r="BA63" s="1"/>
      <c r="BB63" s="1"/>
      <c r="BC63" s="1"/>
      <c r="BD63" s="1"/>
      <c r="BE63" s="1"/>
      <c r="BF63" s="1"/>
      <c r="BG63" s="1"/>
      <c r="BH63" s="1"/>
    </row>
    <row r="64" spans="1:61" ht="15" customHeight="1" x14ac:dyDescent="0.25">
      <c r="A64" s="1"/>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1"/>
      <c r="AV64" s="1"/>
      <c r="AW64" s="1"/>
      <c r="AX64" s="1"/>
      <c r="AY64" s="1"/>
      <c r="AZ64" s="1"/>
      <c r="BA64" s="1"/>
      <c r="BB64" s="1"/>
      <c r="BC64" s="1"/>
      <c r="BD64" s="1"/>
      <c r="BE64" s="1"/>
      <c r="BF64" s="1"/>
      <c r="BG64" s="1"/>
      <c r="BH64" s="1"/>
    </row>
    <row r="65" spans="1:60"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row>
    <row r="66" spans="1:60"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row>
    <row r="67" spans="1:60"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row>
    <row r="68" spans="1:60"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row>
    <row r="69" spans="1:60"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row>
    <row r="70" spans="1:60"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row>
    <row r="71" spans="1:60"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row>
    <row r="72" spans="1:60"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row>
    <row r="73" spans="1:60"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row>
    <row r="74" spans="1:60"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row>
    <row r="75" spans="1:60"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row>
    <row r="76" spans="1:60"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row>
    <row r="77" spans="1:60"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row>
    <row r="78" spans="1:60"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row>
    <row r="79" spans="1:60"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row>
    <row r="80" spans="1:60"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row>
    <row r="81" spans="1:60"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row>
    <row r="82" spans="1:60"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row>
    <row r="83" spans="1:60"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row>
    <row r="84" spans="1:60"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row>
    <row r="85" spans="1:60"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row>
    <row r="86" spans="1:60"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row>
    <row r="87" spans="1:60"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row>
    <row r="88" spans="1:60"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row>
    <row r="89" spans="1:60"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row>
    <row r="90" spans="1:60"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row>
    <row r="91" spans="1:60"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row>
    <row r="92" spans="1:60"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row>
    <row r="93" spans="1:60"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row>
    <row r="94" spans="1:60"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row>
    <row r="95" spans="1:60"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row>
    <row r="96" spans="1:60"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row>
    <row r="97" spans="1:60"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row>
    <row r="98" spans="1:60"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row>
    <row r="99" spans="1:60"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row>
    <row r="100" spans="1:60"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row>
    <row r="101" spans="1:60"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row>
    <row r="102" spans="1:60"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row>
    <row r="103" spans="1:60"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row>
    <row r="104" spans="1:60"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row>
    <row r="105" spans="1:60"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row>
    <row r="106" spans="1:60"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row>
    <row r="107" spans="1:60"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row>
    <row r="108" spans="1:60"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row>
    <row r="109" spans="1:60"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row>
    <row r="110" spans="1:60"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row>
    <row r="111" spans="1:60"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row>
    <row r="112" spans="1:60"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row>
    <row r="113" spans="1:60"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row>
    <row r="114" spans="1:60"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row>
    <row r="115" spans="1:60"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row>
    <row r="116" spans="1:60"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row>
    <row r="117" spans="1:60"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row>
    <row r="118" spans="1:60"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row>
    <row r="119" spans="1:60"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row>
    <row r="120" spans="1:60"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row>
    <row r="121" spans="1:60"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row>
    <row r="122" spans="1:60"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row>
    <row r="123" spans="1:60"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row>
    <row r="124" spans="1:60"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row>
    <row r="125" spans="1:60"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row>
    <row r="126" spans="1:60"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row>
    <row r="127" spans="1:60"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row>
    <row r="128" spans="1:60"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row>
    <row r="129" spans="1:60"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row>
    <row r="130" spans="1:60"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row>
    <row r="131" spans="1:60"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row>
    <row r="132" spans="1:60"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row>
    <row r="133" spans="1:60"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row>
    <row r="134" spans="1:60"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row>
    <row r="135" spans="1:60"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row>
    <row r="136" spans="1:60"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row>
    <row r="137" spans="1:60"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row>
    <row r="138" spans="1:60"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row>
    <row r="139" spans="1:60"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row>
    <row r="140" spans="1:60"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row>
    <row r="141" spans="1:60"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row>
    <row r="142" spans="1:60"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row>
    <row r="143" spans="1:60"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row>
    <row r="144" spans="1:60"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row>
    <row r="145" spans="1:60"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row>
    <row r="146" spans="1:60"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row>
    <row r="147" spans="1:60"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row>
    <row r="148" spans="1:60"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row>
    <row r="149" spans="1:60"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row>
    <row r="150" spans="1:60"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row>
    <row r="151" spans="1:60"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row>
    <row r="152" spans="1:60"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row>
    <row r="153" spans="1:60"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row>
    <row r="154" spans="1:60"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row>
    <row r="155" spans="1:60"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row>
    <row r="156" spans="1:60"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row>
    <row r="157" spans="1:60"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row>
    <row r="158" spans="1:60"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row>
    <row r="159" spans="1:60"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row>
    <row r="160" spans="1:60"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row>
    <row r="161" spans="1:60"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row>
    <row r="162" spans="1:60"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row>
    <row r="163" spans="1:60"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row>
    <row r="164" spans="1:60"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row>
    <row r="165" spans="1:60"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row>
    <row r="166" spans="1:60"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row>
    <row r="167" spans="1:60"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row>
    <row r="168" spans="1:60"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row>
    <row r="169" spans="1:60"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row>
    <row r="170" spans="1:60"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row>
    <row r="171" spans="1:60"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spans="1:60"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row>
    <row r="173" spans="1:60"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row>
    <row r="174" spans="1:60"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row>
    <row r="175" spans="1:60"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row>
    <row r="176" spans="1:60"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row>
    <row r="177" spans="1:60"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row>
    <row r="178" spans="1:60"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row>
    <row r="179" spans="1:60"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row>
    <row r="180" spans="1:60"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row>
    <row r="181" spans="1:60"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row>
    <row r="182" spans="1:60"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row>
    <row r="183" spans="1:60"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row>
    <row r="184" spans="1:60"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row>
    <row r="185" spans="1:60"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row>
    <row r="186" spans="1:60"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row>
    <row r="187" spans="1:60"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row>
    <row r="188" spans="1:60"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row>
    <row r="189" spans="1:60"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row>
    <row r="190" spans="1:60"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row>
    <row r="191" spans="1:60" ht="15.75" customHeight="1" x14ac:dyDescent="0.25">
      <c r="A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row>
    <row r="192" spans="1:60" ht="15.75" customHeight="1" x14ac:dyDescent="0.25">
      <c r="A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row>
    <row r="193" spans="1:60" ht="15.75" customHeight="1" x14ac:dyDescent="0.25">
      <c r="A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row>
    <row r="194" spans="1:60" ht="15.75" customHeight="1" x14ac:dyDescent="0.25">
      <c r="A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row>
    <row r="195" spans="1:60" ht="15.75" customHeight="1" x14ac:dyDescent="0.25">
      <c r="A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row>
    <row r="196" spans="1:60" ht="15.75" customHeight="1" x14ac:dyDescent="0.25">
      <c r="A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row>
    <row r="197" spans="1:60" ht="15.75" customHeight="1" x14ac:dyDescent="0.25">
      <c r="A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row>
    <row r="198" spans="1:60" ht="15.75" customHeight="1" x14ac:dyDescent="0.25">
      <c r="A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row>
    <row r="199" spans="1:60" ht="15.75" customHeight="1" x14ac:dyDescent="0.25">
      <c r="A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row>
    <row r="200" spans="1:60" ht="15.75" customHeight="1" x14ac:dyDescent="0.25">
      <c r="A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row>
    <row r="201" spans="1:60" ht="15.75" customHeight="1" x14ac:dyDescent="0.25">
      <c r="A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row>
    <row r="202" spans="1:60" ht="15.75" customHeight="1" x14ac:dyDescent="0.25">
      <c r="A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row>
    <row r="203" spans="1:60" ht="15.75" customHeight="1" x14ac:dyDescent="0.25">
      <c r="A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row>
    <row r="204" spans="1:60" ht="15.75" customHeight="1" x14ac:dyDescent="0.25">
      <c r="A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row>
    <row r="205" spans="1:60" ht="15.75" customHeight="1" x14ac:dyDescent="0.25">
      <c r="A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row>
    <row r="206" spans="1:60" ht="15.75" customHeight="1" x14ac:dyDescent="0.25">
      <c r="A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row>
    <row r="207" spans="1:60" ht="15.75" customHeight="1" x14ac:dyDescent="0.25">
      <c r="A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row>
    <row r="208" spans="1:60" ht="15.75" customHeight="1" x14ac:dyDescent="0.25">
      <c r="A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row>
    <row r="209" spans="1:60" ht="15.75" customHeight="1" x14ac:dyDescent="0.25">
      <c r="A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row>
    <row r="210" spans="1:60" ht="15.75" customHeight="1" x14ac:dyDescent="0.25">
      <c r="A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row>
    <row r="211" spans="1:60" ht="15.75" customHeight="1" x14ac:dyDescent="0.25">
      <c r="A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row>
    <row r="212" spans="1:60" ht="15.75" customHeight="1" x14ac:dyDescent="0.25">
      <c r="A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row>
    <row r="213" spans="1:60" ht="15.75" customHeight="1" x14ac:dyDescent="0.25">
      <c r="A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row>
    <row r="214" spans="1:60" ht="15.75" customHeight="1" x14ac:dyDescent="0.25">
      <c r="A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row>
    <row r="215" spans="1:60" ht="15.75" customHeight="1" x14ac:dyDescent="0.25">
      <c r="A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row>
    <row r="216" spans="1:60" ht="15.75" customHeight="1" x14ac:dyDescent="0.25">
      <c r="A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row>
    <row r="217" spans="1:60" ht="15.75" customHeight="1" x14ac:dyDescent="0.25">
      <c r="A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row>
    <row r="218" spans="1:60" ht="15.75" customHeight="1" x14ac:dyDescent="0.25">
      <c r="A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row>
    <row r="219" spans="1:60" ht="15.75" customHeight="1" x14ac:dyDescent="0.25">
      <c r="A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row>
    <row r="220" spans="1:60" ht="15.75" customHeight="1" x14ac:dyDescent="0.25">
      <c r="A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row>
    <row r="221" spans="1:60" ht="15.75" customHeight="1" x14ac:dyDescent="0.25">
      <c r="A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row>
    <row r="222" spans="1:60" ht="15.75" customHeight="1" x14ac:dyDescent="0.25">
      <c r="A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row>
    <row r="223" spans="1:60" ht="15.75" customHeight="1" x14ac:dyDescent="0.25">
      <c r="A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row>
    <row r="224" spans="1:60" ht="15.75" customHeight="1" x14ac:dyDescent="0.25">
      <c r="A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row>
    <row r="225" spans="1:60" ht="15.75" customHeight="1" x14ac:dyDescent="0.25">
      <c r="A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row>
    <row r="226" spans="1:60" ht="15.75" customHeight="1" x14ac:dyDescent="0.25">
      <c r="A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row>
    <row r="227" spans="1:60" ht="15.75" customHeight="1" x14ac:dyDescent="0.25">
      <c r="A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row>
    <row r="228" spans="1:60" ht="15.75" customHeight="1" x14ac:dyDescent="0.25">
      <c r="A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row>
    <row r="229" spans="1:60" ht="15.75" customHeight="1" x14ac:dyDescent="0.25">
      <c r="A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row>
    <row r="230" spans="1:60" ht="15.75" customHeight="1" x14ac:dyDescent="0.25">
      <c r="A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row>
    <row r="231" spans="1:60" ht="15.75" customHeight="1" x14ac:dyDescent="0.25">
      <c r="A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row>
    <row r="232" spans="1:60" ht="15.75" customHeight="1" x14ac:dyDescent="0.25">
      <c r="A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row>
    <row r="233" spans="1:60" ht="15.75" customHeight="1" x14ac:dyDescent="0.25">
      <c r="A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row>
    <row r="234" spans="1:60" ht="15.75" customHeight="1" x14ac:dyDescent="0.25">
      <c r="A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row>
    <row r="235" spans="1:60" ht="15.75" customHeight="1" x14ac:dyDescent="0.25">
      <c r="A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row>
    <row r="236" spans="1:60" ht="15.75" customHeight="1" x14ac:dyDescent="0.25">
      <c r="A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row>
    <row r="237" spans="1:60" ht="15.75" customHeight="1" x14ac:dyDescent="0.25">
      <c r="A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row>
    <row r="238" spans="1:60" ht="15.75" customHeight="1" x14ac:dyDescent="0.25">
      <c r="A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row>
    <row r="239" spans="1:60" ht="15.75" customHeight="1" x14ac:dyDescent="0.25">
      <c r="A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row>
    <row r="240" spans="1:60" ht="15.75" customHeight="1" x14ac:dyDescent="0.25">
      <c r="A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row>
    <row r="241" spans="1:60" ht="15.75" customHeight="1" x14ac:dyDescent="0.25">
      <c r="A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row>
    <row r="242" spans="1:60" ht="15.75" customHeight="1" x14ac:dyDescent="0.25">
      <c r="A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row>
    <row r="243" spans="1:60" ht="15.75" customHeight="1" x14ac:dyDescent="0.25">
      <c r="A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row>
    <row r="244" spans="1:60" ht="15.75" customHeight="1" x14ac:dyDescent="0.25">
      <c r="A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row>
    <row r="245" spans="1:60" ht="15.75" customHeight="1" x14ac:dyDescent="0.25">
      <c r="A245" s="1"/>
    </row>
    <row r="246" spans="1:60" ht="15.75" customHeight="1" x14ac:dyDescent="0.25">
      <c r="A246" s="1"/>
    </row>
    <row r="247" spans="1:60" ht="15.75" customHeight="1" x14ac:dyDescent="0.25">
      <c r="A247" s="1"/>
    </row>
    <row r="248" spans="1:60" ht="15.75" customHeight="1" x14ac:dyDescent="0.25">
      <c r="A248" s="1"/>
    </row>
    <row r="249" spans="1:60" ht="15.75" customHeight="1" x14ac:dyDescent="0.2"/>
    <row r="250" spans="1:60" ht="15.75" customHeight="1" x14ac:dyDescent="0.2"/>
    <row r="251" spans="1:60" ht="15.75" customHeight="1" x14ac:dyDescent="0.2"/>
    <row r="252" spans="1:60" ht="15.75" customHeight="1" x14ac:dyDescent="0.2"/>
    <row r="253" spans="1:60" ht="15.75" customHeight="1" x14ac:dyDescent="0.2"/>
    <row r="254" spans="1:60" ht="15.75" customHeight="1" x14ac:dyDescent="0.2"/>
    <row r="255" spans="1:60" ht="15.75" customHeight="1" x14ac:dyDescent="0.2"/>
    <row r="256" spans="1:60"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7">
    <mergeCell ref="B2:I4"/>
    <mergeCell ref="J2:AM4"/>
    <mergeCell ref="B6:D55"/>
    <mergeCell ref="E6:I15"/>
    <mergeCell ref="E16:I25"/>
    <mergeCell ref="E26:I35"/>
    <mergeCell ref="E36:I45"/>
    <mergeCell ref="J56:O61"/>
    <mergeCell ref="P56:U61"/>
    <mergeCell ref="V56:AA61"/>
    <mergeCell ref="AB56:AG61"/>
    <mergeCell ref="AH56:AM61"/>
    <mergeCell ref="AO16:AT25"/>
    <mergeCell ref="AO26:AT35"/>
    <mergeCell ref="AO6:AT15"/>
    <mergeCell ref="AO36:AT45"/>
    <mergeCell ref="E46:I55"/>
  </mergeCells>
  <pageMargins left="0.7" right="0.7" top="0.75" bottom="0.75" header="0" footer="0"/>
  <pageSetup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15"/>
  <sheetViews>
    <sheetView topLeftCell="A2" workbookViewId="0">
      <selection activeCell="B3" sqref="B3"/>
    </sheetView>
  </sheetViews>
  <sheetFormatPr baseColWidth="10" defaultColWidth="11" defaultRowHeight="15" x14ac:dyDescent="0.25"/>
  <cols>
    <col min="1" max="1" width="28" style="103" bestFit="1" customWidth="1"/>
    <col min="2" max="2" width="110.25" style="104" customWidth="1"/>
    <col min="3" max="16384" width="11" style="102"/>
  </cols>
  <sheetData>
    <row r="1" spans="1:3" ht="16.5" x14ac:dyDescent="0.3">
      <c r="A1" s="100" t="s">
        <v>210</v>
      </c>
      <c r="B1" s="101" t="s">
        <v>211</v>
      </c>
      <c r="C1" s="102" t="s">
        <v>212</v>
      </c>
    </row>
    <row r="2" spans="1:3" ht="49.5" x14ac:dyDescent="0.3">
      <c r="A2" s="100" t="s">
        <v>213</v>
      </c>
      <c r="B2" s="101" t="s">
        <v>214</v>
      </c>
    </row>
    <row r="3" spans="1:3" ht="49.5" x14ac:dyDescent="0.3">
      <c r="A3" s="100" t="s">
        <v>215</v>
      </c>
      <c r="B3" s="101" t="s">
        <v>216</v>
      </c>
    </row>
    <row r="4" spans="1:3" ht="33" x14ac:dyDescent="0.3">
      <c r="A4" s="100" t="s">
        <v>217</v>
      </c>
      <c r="B4" s="101" t="s">
        <v>218</v>
      </c>
    </row>
    <row r="5" spans="1:3" ht="33" x14ac:dyDescent="0.3">
      <c r="A5" s="100" t="s">
        <v>219</v>
      </c>
      <c r="B5" s="101" t="s">
        <v>220</v>
      </c>
    </row>
    <row r="6" spans="1:3" ht="16.5" x14ac:dyDescent="0.3">
      <c r="A6" s="100" t="s">
        <v>221</v>
      </c>
      <c r="B6" s="101" t="s">
        <v>222</v>
      </c>
    </row>
    <row r="7" spans="1:3" ht="49.5" x14ac:dyDescent="0.3">
      <c r="A7" s="100" t="s">
        <v>223</v>
      </c>
      <c r="B7" s="101" t="s">
        <v>224</v>
      </c>
    </row>
    <row r="8" spans="1:3" ht="33" x14ac:dyDescent="0.3">
      <c r="A8" s="100" t="s">
        <v>225</v>
      </c>
      <c r="B8" s="101" t="s">
        <v>226</v>
      </c>
    </row>
    <row r="9" spans="1:3" ht="33" x14ac:dyDescent="0.3">
      <c r="A9" s="100" t="s">
        <v>227</v>
      </c>
      <c r="B9" s="101" t="s">
        <v>228</v>
      </c>
    </row>
    <row r="10" spans="1:3" ht="33" x14ac:dyDescent="0.3">
      <c r="A10" s="100" t="s">
        <v>229</v>
      </c>
      <c r="B10" s="101" t="s">
        <v>230</v>
      </c>
    </row>
    <row r="11" spans="1:3" ht="33" x14ac:dyDescent="0.3">
      <c r="A11" s="100" t="s">
        <v>231</v>
      </c>
      <c r="B11" s="101" t="s">
        <v>232</v>
      </c>
    </row>
    <row r="12" spans="1:3" ht="49.5" x14ac:dyDescent="0.3">
      <c r="A12" s="100" t="s">
        <v>233</v>
      </c>
      <c r="B12" s="101" t="s">
        <v>234</v>
      </c>
    </row>
    <row r="13" spans="1:3" ht="33" x14ac:dyDescent="0.3">
      <c r="A13" s="100" t="s">
        <v>235</v>
      </c>
      <c r="B13" s="101" t="s">
        <v>236</v>
      </c>
    </row>
    <row r="14" spans="1:3" ht="33" x14ac:dyDescent="0.3">
      <c r="A14" s="100" t="s">
        <v>237</v>
      </c>
      <c r="B14" s="101" t="s">
        <v>238</v>
      </c>
    </row>
    <row r="15" spans="1:3" ht="33" x14ac:dyDescent="0.3">
      <c r="A15" s="100" t="s">
        <v>239</v>
      </c>
      <c r="B15" s="101" t="s">
        <v>240</v>
      </c>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E1000"/>
  <sheetViews>
    <sheetView workbookViewId="0">
      <selection activeCell="I11" sqref="I11"/>
    </sheetView>
  </sheetViews>
  <sheetFormatPr baseColWidth="10" defaultColWidth="12.625" defaultRowHeight="15" customHeight="1" x14ac:dyDescent="0.2"/>
  <cols>
    <col min="1" max="26" width="9.375" customWidth="1"/>
  </cols>
  <sheetData>
    <row r="2" spans="2:5" x14ac:dyDescent="0.25">
      <c r="B2" s="49" t="s">
        <v>87</v>
      </c>
      <c r="E2" s="49" t="s">
        <v>88</v>
      </c>
    </row>
    <row r="3" spans="2:5" x14ac:dyDescent="0.25">
      <c r="B3" s="49" t="s">
        <v>89</v>
      </c>
      <c r="E3" s="49" t="s">
        <v>90</v>
      </c>
    </row>
    <row r="4" spans="2:5" x14ac:dyDescent="0.25">
      <c r="B4" s="49" t="s">
        <v>91</v>
      </c>
      <c r="E4" s="49" t="s">
        <v>92</v>
      </c>
    </row>
    <row r="5" spans="2:5" x14ac:dyDescent="0.25">
      <c r="B5" s="49" t="s">
        <v>93</v>
      </c>
    </row>
    <row r="8" spans="2:5" x14ac:dyDescent="0.25">
      <c r="B8" s="49" t="s">
        <v>94</v>
      </c>
    </row>
    <row r="9" spans="2:5" x14ac:dyDescent="0.25">
      <c r="B9" s="49" t="s">
        <v>95</v>
      </c>
    </row>
    <row r="10" spans="2:5" x14ac:dyDescent="0.25">
      <c r="B10" s="49" t="s">
        <v>96</v>
      </c>
    </row>
    <row r="13" spans="2:5" x14ac:dyDescent="0.25">
      <c r="B13" s="49" t="s">
        <v>97</v>
      </c>
    </row>
    <row r="14" spans="2:5" x14ac:dyDescent="0.25">
      <c r="B14" s="49" t="s">
        <v>98</v>
      </c>
    </row>
    <row r="15" spans="2:5" x14ac:dyDescent="0.25">
      <c r="B15" s="49" t="s">
        <v>99</v>
      </c>
    </row>
    <row r="16" spans="2:5" x14ac:dyDescent="0.25">
      <c r="B16" s="49" t="s">
        <v>100</v>
      </c>
    </row>
    <row r="17" spans="2:2" x14ac:dyDescent="0.25">
      <c r="B17" s="49" t="s">
        <v>101</v>
      </c>
    </row>
    <row r="18" spans="2:2" x14ac:dyDescent="0.25">
      <c r="B18" s="49" t="s">
        <v>102</v>
      </c>
    </row>
    <row r="19" spans="2:2" x14ac:dyDescent="0.25">
      <c r="B19" s="49" t="s">
        <v>103</v>
      </c>
    </row>
    <row r="21" spans="2:2" ht="15.75" customHeight="1" x14ac:dyDescent="0.2"/>
    <row r="22" spans="2:2" ht="15.75" customHeight="1" x14ac:dyDescent="0.2"/>
    <row r="23" spans="2:2" ht="15.75" customHeight="1" x14ac:dyDescent="0.2"/>
    <row r="24" spans="2:2" ht="15.75" customHeight="1" x14ac:dyDescent="0.2"/>
    <row r="25" spans="2:2" ht="15.75" customHeight="1" x14ac:dyDescent="0.2"/>
    <row r="26" spans="2:2" ht="15.75" customHeight="1" x14ac:dyDescent="0.2"/>
    <row r="27" spans="2:2" ht="15.75" customHeight="1" x14ac:dyDescent="0.2"/>
    <row r="28" spans="2:2" ht="15.75" customHeight="1" x14ac:dyDescent="0.2"/>
    <row r="29" spans="2:2" ht="15.75" customHeight="1" x14ac:dyDescent="0.2"/>
    <row r="30" spans="2:2" ht="15.75" customHeight="1" x14ac:dyDescent="0.2"/>
    <row r="31" spans="2:2" ht="15.75" customHeight="1" x14ac:dyDescent="0.2"/>
    <row r="32" spans="2: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1000"/>
  <sheetViews>
    <sheetView workbookViewId="0"/>
  </sheetViews>
  <sheetFormatPr baseColWidth="10" defaultColWidth="12.625" defaultRowHeight="15" customHeight="1" x14ac:dyDescent="0.2"/>
  <cols>
    <col min="1" max="1" width="28.75" customWidth="1"/>
    <col min="2" max="6" width="10" customWidth="1"/>
    <col min="7" max="26" width="9.375" customWidth="1"/>
  </cols>
  <sheetData>
    <row r="1" spans="1:26" ht="12.75" customHeight="1" x14ac:dyDescent="0.2">
      <c r="A1" s="65"/>
      <c r="B1" s="65"/>
      <c r="C1" s="65"/>
      <c r="D1" s="65"/>
      <c r="E1" s="65"/>
      <c r="F1" s="65"/>
      <c r="G1" s="65"/>
      <c r="H1" s="65"/>
      <c r="I1" s="65"/>
      <c r="J1" s="65"/>
      <c r="K1" s="65"/>
      <c r="L1" s="65"/>
      <c r="M1" s="65"/>
      <c r="N1" s="65"/>
      <c r="O1" s="65"/>
      <c r="P1" s="65"/>
      <c r="Q1" s="65"/>
      <c r="R1" s="65"/>
      <c r="S1" s="65"/>
      <c r="T1" s="65"/>
      <c r="U1" s="65"/>
      <c r="V1" s="65"/>
      <c r="W1" s="65"/>
      <c r="X1" s="65"/>
      <c r="Y1" s="65"/>
      <c r="Z1" s="65"/>
    </row>
    <row r="2" spans="1:26" ht="12.75" customHeight="1" x14ac:dyDescent="0.2">
      <c r="A2" s="65"/>
      <c r="B2" s="65"/>
      <c r="C2" s="65"/>
      <c r="D2" s="65"/>
      <c r="E2" s="65"/>
      <c r="F2" s="65"/>
      <c r="G2" s="65"/>
      <c r="H2" s="65"/>
      <c r="I2" s="65"/>
      <c r="J2" s="65"/>
      <c r="K2" s="65"/>
      <c r="L2" s="65"/>
      <c r="M2" s="65"/>
      <c r="N2" s="65"/>
      <c r="O2" s="65"/>
      <c r="P2" s="65"/>
      <c r="Q2" s="65"/>
      <c r="R2" s="65"/>
      <c r="S2" s="65"/>
      <c r="T2" s="65"/>
      <c r="U2" s="65"/>
      <c r="V2" s="65"/>
      <c r="W2" s="65"/>
      <c r="X2" s="65"/>
      <c r="Y2" s="65"/>
      <c r="Z2" s="65"/>
    </row>
    <row r="3" spans="1:26" ht="12.75" customHeight="1" x14ac:dyDescent="0.2">
      <c r="A3" s="66" t="s">
        <v>63</v>
      </c>
      <c r="B3" s="65"/>
      <c r="C3" s="65"/>
      <c r="D3" s="65"/>
      <c r="E3" s="65"/>
      <c r="F3" s="65"/>
      <c r="G3" s="65"/>
      <c r="H3" s="65"/>
      <c r="I3" s="65"/>
      <c r="J3" s="65"/>
      <c r="K3" s="65"/>
      <c r="L3" s="65"/>
      <c r="M3" s="65"/>
      <c r="N3" s="65"/>
      <c r="O3" s="65"/>
      <c r="P3" s="65"/>
      <c r="Q3" s="65"/>
      <c r="R3" s="65"/>
      <c r="S3" s="65"/>
      <c r="T3" s="65"/>
      <c r="U3" s="65"/>
      <c r="V3" s="65"/>
      <c r="W3" s="65"/>
      <c r="X3" s="65"/>
      <c r="Y3" s="65"/>
      <c r="Z3" s="65"/>
    </row>
    <row r="4" spans="1:26" ht="12.75" customHeight="1" x14ac:dyDescent="0.2">
      <c r="A4" s="66" t="s">
        <v>65</v>
      </c>
      <c r="B4" s="65"/>
      <c r="C4" s="65"/>
      <c r="D4" s="65"/>
      <c r="E4" s="65"/>
      <c r="F4" s="65"/>
      <c r="G4" s="65"/>
      <c r="H4" s="65"/>
      <c r="I4" s="65"/>
      <c r="J4" s="65"/>
      <c r="K4" s="65"/>
      <c r="L4" s="65"/>
      <c r="M4" s="65"/>
      <c r="N4" s="65"/>
      <c r="O4" s="65"/>
      <c r="P4" s="65"/>
      <c r="Q4" s="65"/>
      <c r="R4" s="65"/>
      <c r="S4" s="65"/>
      <c r="T4" s="65"/>
      <c r="U4" s="65"/>
      <c r="V4" s="65"/>
      <c r="W4" s="65"/>
      <c r="X4" s="65"/>
      <c r="Y4" s="65"/>
      <c r="Z4" s="65"/>
    </row>
    <row r="5" spans="1:26" ht="12.75" customHeight="1" x14ac:dyDescent="0.2">
      <c r="A5" s="66" t="s">
        <v>67</v>
      </c>
      <c r="B5" s="65"/>
      <c r="C5" s="65"/>
      <c r="D5" s="65"/>
      <c r="E5" s="65"/>
      <c r="F5" s="65"/>
      <c r="G5" s="65"/>
      <c r="H5" s="65"/>
      <c r="I5" s="65"/>
      <c r="J5" s="65"/>
      <c r="K5" s="65"/>
      <c r="L5" s="65"/>
      <c r="M5" s="65"/>
      <c r="N5" s="65"/>
      <c r="O5" s="65"/>
      <c r="P5" s="65"/>
      <c r="Q5" s="65"/>
      <c r="R5" s="65"/>
      <c r="S5" s="65"/>
      <c r="T5" s="65"/>
      <c r="U5" s="65"/>
      <c r="V5" s="65"/>
      <c r="W5" s="65"/>
      <c r="X5" s="65"/>
      <c r="Y5" s="65"/>
      <c r="Z5" s="65"/>
    </row>
    <row r="6" spans="1:26" ht="12.75" customHeight="1" x14ac:dyDescent="0.2">
      <c r="A6" s="66" t="s">
        <v>69</v>
      </c>
      <c r="B6" s="65"/>
      <c r="C6" s="65"/>
      <c r="D6" s="65"/>
      <c r="E6" s="65"/>
      <c r="F6" s="65"/>
      <c r="G6" s="65"/>
      <c r="H6" s="65"/>
      <c r="I6" s="65"/>
      <c r="J6" s="65"/>
      <c r="K6" s="65"/>
      <c r="L6" s="65"/>
      <c r="M6" s="65"/>
      <c r="N6" s="65"/>
      <c r="O6" s="65"/>
      <c r="P6" s="65"/>
      <c r="Q6" s="65"/>
      <c r="R6" s="65"/>
      <c r="S6" s="65"/>
      <c r="T6" s="65"/>
      <c r="U6" s="65"/>
      <c r="V6" s="65"/>
      <c r="W6" s="65"/>
      <c r="X6" s="65"/>
      <c r="Y6" s="65"/>
      <c r="Z6" s="65"/>
    </row>
    <row r="7" spans="1:26" ht="12.75" customHeight="1" x14ac:dyDescent="0.2">
      <c r="A7" s="66" t="s">
        <v>71</v>
      </c>
      <c r="B7" s="65"/>
      <c r="C7" s="65"/>
      <c r="D7" s="65"/>
      <c r="E7" s="65"/>
      <c r="F7" s="65"/>
      <c r="G7" s="65"/>
      <c r="H7" s="65"/>
      <c r="I7" s="65"/>
      <c r="J7" s="65"/>
      <c r="K7" s="65"/>
      <c r="L7" s="65"/>
      <c r="M7" s="65"/>
      <c r="N7" s="65"/>
      <c r="O7" s="65"/>
      <c r="P7" s="65"/>
      <c r="Q7" s="65"/>
      <c r="R7" s="65"/>
      <c r="S7" s="65"/>
      <c r="T7" s="65"/>
      <c r="U7" s="65"/>
      <c r="V7" s="65"/>
      <c r="W7" s="65"/>
      <c r="X7" s="65"/>
      <c r="Y7" s="65"/>
      <c r="Z7" s="65"/>
    </row>
    <row r="8" spans="1:26" ht="12.75" customHeight="1" x14ac:dyDescent="0.2">
      <c r="A8" s="66" t="s">
        <v>74</v>
      </c>
      <c r="B8" s="65"/>
      <c r="C8" s="65"/>
      <c r="D8" s="65"/>
      <c r="E8" s="65"/>
      <c r="F8" s="65"/>
      <c r="G8" s="65"/>
      <c r="H8" s="65"/>
      <c r="I8" s="65"/>
      <c r="J8" s="65"/>
      <c r="K8" s="65"/>
      <c r="L8" s="65"/>
      <c r="M8" s="65"/>
      <c r="N8" s="65"/>
      <c r="O8" s="65"/>
      <c r="P8" s="65"/>
      <c r="Q8" s="65"/>
      <c r="R8" s="65"/>
      <c r="S8" s="65"/>
      <c r="T8" s="65"/>
      <c r="U8" s="65"/>
      <c r="V8" s="65"/>
      <c r="W8" s="65"/>
      <c r="X8" s="65"/>
      <c r="Y8" s="65"/>
      <c r="Z8" s="65"/>
    </row>
    <row r="9" spans="1:26" ht="12.75" customHeight="1" x14ac:dyDescent="0.2">
      <c r="A9" s="66" t="s">
        <v>77</v>
      </c>
      <c r="B9" s="65"/>
      <c r="C9" s="65"/>
      <c r="D9" s="65"/>
      <c r="E9" s="65"/>
      <c r="F9" s="65"/>
      <c r="G9" s="65"/>
      <c r="H9" s="65"/>
      <c r="I9" s="65"/>
      <c r="J9" s="65"/>
      <c r="K9" s="65"/>
      <c r="L9" s="65"/>
      <c r="M9" s="65"/>
      <c r="N9" s="65"/>
      <c r="O9" s="65"/>
      <c r="P9" s="65"/>
      <c r="Q9" s="65"/>
      <c r="R9" s="65"/>
      <c r="S9" s="65"/>
      <c r="T9" s="65"/>
      <c r="U9" s="65"/>
      <c r="V9" s="65"/>
      <c r="W9" s="65"/>
      <c r="X9" s="65"/>
      <c r="Y9" s="65"/>
      <c r="Z9" s="65"/>
    </row>
    <row r="10" spans="1:26" ht="12.75" customHeight="1" x14ac:dyDescent="0.2">
      <c r="A10" s="66" t="s">
        <v>79</v>
      </c>
      <c r="B10" s="65"/>
      <c r="C10" s="65"/>
      <c r="D10" s="65"/>
      <c r="E10" s="65"/>
      <c r="F10" s="65"/>
      <c r="G10" s="65"/>
      <c r="H10" s="65"/>
      <c r="I10" s="65"/>
      <c r="J10" s="65"/>
      <c r="K10" s="65"/>
      <c r="L10" s="65"/>
      <c r="M10" s="65"/>
      <c r="N10" s="65"/>
      <c r="O10" s="65"/>
      <c r="P10" s="65"/>
      <c r="Q10" s="65"/>
      <c r="R10" s="65"/>
      <c r="S10" s="65"/>
      <c r="T10" s="65"/>
      <c r="U10" s="65"/>
      <c r="V10" s="65"/>
      <c r="W10" s="65"/>
      <c r="X10" s="65"/>
      <c r="Y10" s="65"/>
      <c r="Z10" s="65"/>
    </row>
    <row r="11" spans="1:26" ht="12.75" customHeight="1" x14ac:dyDescent="0.2">
      <c r="A11" s="66" t="s">
        <v>81</v>
      </c>
      <c r="B11" s="65"/>
      <c r="C11" s="65"/>
      <c r="D11" s="65"/>
      <c r="E11" s="65"/>
      <c r="F11" s="65"/>
      <c r="G11" s="65"/>
      <c r="H11" s="65"/>
      <c r="I11" s="65"/>
      <c r="J11" s="65"/>
      <c r="K11" s="65"/>
      <c r="L11" s="65"/>
      <c r="M11" s="65"/>
      <c r="N11" s="65"/>
      <c r="O11" s="65"/>
      <c r="P11" s="65"/>
      <c r="Q11" s="65"/>
      <c r="R11" s="65"/>
      <c r="S11" s="65"/>
      <c r="T11" s="65"/>
      <c r="U11" s="65"/>
      <c r="V11" s="65"/>
      <c r="W11" s="65"/>
      <c r="X11" s="65"/>
      <c r="Y11" s="65"/>
      <c r="Z11" s="65"/>
    </row>
    <row r="12" spans="1:26" ht="12.75" customHeight="1" x14ac:dyDescent="0.2">
      <c r="A12" s="66" t="s">
        <v>104</v>
      </c>
      <c r="B12" s="65"/>
      <c r="C12" s="65"/>
      <c r="D12" s="65"/>
      <c r="E12" s="65"/>
      <c r="F12" s="65"/>
      <c r="G12" s="65"/>
      <c r="H12" s="65"/>
      <c r="I12" s="65"/>
      <c r="J12" s="65"/>
      <c r="K12" s="65"/>
      <c r="L12" s="65"/>
      <c r="M12" s="65"/>
      <c r="N12" s="65"/>
      <c r="O12" s="65"/>
      <c r="P12" s="65"/>
      <c r="Q12" s="65"/>
      <c r="R12" s="65"/>
      <c r="S12" s="65"/>
      <c r="T12" s="65"/>
      <c r="U12" s="65"/>
      <c r="V12" s="65"/>
      <c r="W12" s="65"/>
      <c r="X12" s="65"/>
      <c r="Y12" s="65"/>
      <c r="Z12" s="65"/>
    </row>
    <row r="13" spans="1:26" ht="12.75" customHeight="1" x14ac:dyDescent="0.2">
      <c r="A13" s="66" t="s">
        <v>105</v>
      </c>
      <c r="B13" s="65"/>
      <c r="C13" s="65"/>
      <c r="D13" s="65"/>
      <c r="E13" s="65"/>
      <c r="F13" s="65"/>
      <c r="G13" s="65"/>
      <c r="H13" s="65"/>
      <c r="I13" s="65"/>
      <c r="J13" s="65"/>
      <c r="K13" s="65"/>
      <c r="L13" s="65"/>
      <c r="M13" s="65"/>
      <c r="N13" s="65"/>
      <c r="O13" s="65"/>
      <c r="P13" s="65"/>
      <c r="Q13" s="65"/>
      <c r="R13" s="65"/>
      <c r="S13" s="65"/>
      <c r="T13" s="65"/>
      <c r="U13" s="65"/>
      <c r="V13" s="65"/>
      <c r="W13" s="65"/>
      <c r="X13" s="65"/>
      <c r="Y13" s="65"/>
      <c r="Z13" s="65"/>
    </row>
    <row r="14" spans="1:26" ht="12.75" customHeight="1" x14ac:dyDescent="0.2">
      <c r="A14" s="66" t="s">
        <v>106</v>
      </c>
      <c r="B14" s="65"/>
      <c r="C14" s="65"/>
      <c r="D14" s="65"/>
      <c r="E14" s="65"/>
      <c r="F14" s="65"/>
      <c r="G14" s="65"/>
      <c r="H14" s="65"/>
      <c r="I14" s="65"/>
      <c r="J14" s="65"/>
      <c r="K14" s="65"/>
      <c r="L14" s="65"/>
      <c r="M14" s="65"/>
      <c r="N14" s="65"/>
      <c r="O14" s="65"/>
      <c r="P14" s="65"/>
      <c r="Q14" s="65"/>
      <c r="R14" s="65"/>
      <c r="S14" s="65"/>
      <c r="T14" s="65"/>
      <c r="U14" s="65"/>
      <c r="V14" s="65"/>
      <c r="W14" s="65"/>
      <c r="X14" s="65"/>
      <c r="Y14" s="65"/>
      <c r="Z14" s="65"/>
    </row>
    <row r="15" spans="1:26" ht="12.75" customHeight="1" x14ac:dyDescent="0.2">
      <c r="A15" s="65"/>
      <c r="B15" s="65"/>
      <c r="C15" s="65"/>
      <c r="D15" s="65"/>
      <c r="E15" s="65"/>
      <c r="F15" s="65"/>
      <c r="G15" s="65"/>
      <c r="H15" s="65"/>
      <c r="I15" s="65"/>
      <c r="J15" s="65"/>
      <c r="K15" s="65"/>
      <c r="L15" s="65"/>
      <c r="M15" s="65"/>
      <c r="N15" s="65"/>
      <c r="O15" s="65"/>
      <c r="P15" s="65"/>
      <c r="Q15" s="65"/>
      <c r="R15" s="65"/>
      <c r="S15" s="65"/>
      <c r="T15" s="65"/>
      <c r="U15" s="65"/>
      <c r="V15" s="65"/>
      <c r="W15" s="65"/>
      <c r="X15" s="65"/>
      <c r="Y15" s="65"/>
      <c r="Z15" s="65"/>
    </row>
    <row r="16" spans="1:26" ht="12.75" customHeight="1" x14ac:dyDescent="0.2">
      <c r="A16" s="66" t="s">
        <v>107</v>
      </c>
      <c r="B16" s="65"/>
      <c r="C16" s="65"/>
      <c r="D16" s="65"/>
      <c r="E16" s="65"/>
      <c r="F16" s="65"/>
      <c r="G16" s="65"/>
      <c r="H16" s="65"/>
      <c r="I16" s="65"/>
      <c r="J16" s="65"/>
      <c r="K16" s="65"/>
      <c r="L16" s="65"/>
      <c r="M16" s="65"/>
      <c r="N16" s="65"/>
      <c r="O16" s="65"/>
      <c r="P16" s="65"/>
      <c r="Q16" s="65"/>
      <c r="R16" s="65"/>
      <c r="S16" s="65"/>
      <c r="T16" s="65"/>
      <c r="U16" s="65"/>
      <c r="V16" s="65"/>
      <c r="W16" s="65"/>
      <c r="X16" s="65"/>
      <c r="Y16" s="65"/>
      <c r="Z16" s="65"/>
    </row>
    <row r="17" spans="1:26" ht="12.75" customHeight="1" x14ac:dyDescent="0.2">
      <c r="A17" s="66" t="s">
        <v>87</v>
      </c>
      <c r="B17" s="65"/>
      <c r="C17" s="65"/>
      <c r="D17" s="65"/>
      <c r="E17" s="65"/>
      <c r="F17" s="65"/>
      <c r="G17" s="65"/>
      <c r="H17" s="65"/>
      <c r="I17" s="65"/>
      <c r="J17" s="65"/>
      <c r="K17" s="65"/>
      <c r="L17" s="65"/>
      <c r="M17" s="65"/>
      <c r="N17" s="65"/>
      <c r="O17" s="65"/>
      <c r="P17" s="65"/>
      <c r="Q17" s="65"/>
      <c r="R17" s="65"/>
      <c r="S17" s="65"/>
      <c r="T17" s="65"/>
      <c r="U17" s="65"/>
      <c r="V17" s="65"/>
      <c r="W17" s="65"/>
      <c r="X17" s="65"/>
      <c r="Y17" s="65"/>
      <c r="Z17" s="65"/>
    </row>
    <row r="18" spans="1:26" ht="12.75" customHeight="1" x14ac:dyDescent="0.2">
      <c r="A18" s="66" t="s">
        <v>89</v>
      </c>
      <c r="B18" s="65"/>
      <c r="C18" s="65"/>
      <c r="D18" s="65"/>
      <c r="E18" s="65"/>
      <c r="F18" s="65"/>
      <c r="G18" s="65"/>
      <c r="H18" s="65"/>
      <c r="I18" s="65"/>
      <c r="J18" s="65"/>
      <c r="K18" s="65"/>
      <c r="L18" s="65"/>
      <c r="M18" s="65"/>
      <c r="N18" s="65"/>
      <c r="O18" s="65"/>
      <c r="P18" s="65"/>
      <c r="Q18" s="65"/>
      <c r="R18" s="65"/>
      <c r="S18" s="65"/>
      <c r="T18" s="65"/>
      <c r="U18" s="65"/>
      <c r="V18" s="65"/>
      <c r="W18" s="65"/>
      <c r="X18" s="65"/>
      <c r="Y18" s="65"/>
      <c r="Z18" s="65"/>
    </row>
    <row r="19" spans="1:26" ht="12.75" customHeight="1" x14ac:dyDescent="0.2">
      <c r="A19" s="65"/>
      <c r="B19" s="65"/>
      <c r="C19" s="65"/>
      <c r="D19" s="65"/>
      <c r="E19" s="65"/>
      <c r="F19" s="65"/>
      <c r="G19" s="65"/>
      <c r="H19" s="65"/>
      <c r="I19" s="65"/>
      <c r="J19" s="65"/>
      <c r="K19" s="65"/>
      <c r="L19" s="65"/>
      <c r="M19" s="65"/>
      <c r="N19" s="65"/>
      <c r="O19" s="65"/>
      <c r="P19" s="65"/>
      <c r="Q19" s="65"/>
      <c r="R19" s="65"/>
      <c r="S19" s="65"/>
      <c r="T19" s="65"/>
      <c r="U19" s="65"/>
      <c r="V19" s="65"/>
      <c r="W19" s="65"/>
      <c r="X19" s="65"/>
      <c r="Y19" s="65"/>
      <c r="Z19" s="65"/>
    </row>
    <row r="20" spans="1:26" ht="12.75" customHeight="1" x14ac:dyDescent="0.2">
      <c r="A20" s="66" t="s">
        <v>95</v>
      </c>
      <c r="B20" s="65"/>
      <c r="C20" s="65"/>
      <c r="D20" s="65"/>
      <c r="E20" s="65"/>
      <c r="F20" s="65"/>
      <c r="G20" s="65"/>
      <c r="H20" s="65"/>
      <c r="I20" s="65"/>
      <c r="J20" s="65"/>
      <c r="K20" s="65"/>
      <c r="L20" s="65"/>
      <c r="M20" s="65"/>
      <c r="N20" s="65"/>
      <c r="O20" s="65"/>
      <c r="P20" s="65"/>
      <c r="Q20" s="65"/>
      <c r="R20" s="65"/>
      <c r="S20" s="65"/>
      <c r="T20" s="65"/>
      <c r="U20" s="65"/>
      <c r="V20" s="65"/>
      <c r="W20" s="65"/>
      <c r="X20" s="65"/>
      <c r="Y20" s="65"/>
      <c r="Z20" s="65"/>
    </row>
    <row r="21" spans="1:26" ht="12.75" customHeight="1" x14ac:dyDescent="0.2">
      <c r="A21" s="66" t="s">
        <v>96</v>
      </c>
      <c r="B21" s="65"/>
      <c r="C21" s="65"/>
      <c r="D21" s="65"/>
      <c r="E21" s="65"/>
      <c r="F21" s="65"/>
      <c r="G21" s="65"/>
      <c r="H21" s="65"/>
      <c r="I21" s="65"/>
      <c r="J21" s="65"/>
      <c r="K21" s="65"/>
      <c r="L21" s="65"/>
      <c r="M21" s="65"/>
      <c r="N21" s="65"/>
      <c r="O21" s="65"/>
      <c r="P21" s="65"/>
      <c r="Q21" s="65"/>
      <c r="R21" s="65"/>
      <c r="S21" s="65"/>
      <c r="T21" s="65"/>
      <c r="U21" s="65"/>
      <c r="V21" s="65"/>
      <c r="W21" s="65"/>
      <c r="X21" s="65"/>
      <c r="Y21" s="65"/>
      <c r="Z21" s="65"/>
    </row>
    <row r="22" spans="1:26" ht="12.75" customHeight="1" x14ac:dyDescent="0.2">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row>
    <row r="23" spans="1:26" ht="12.75" customHeight="1" x14ac:dyDescent="0.2">
      <c r="A23" s="65"/>
      <c r="B23" s="65"/>
      <c r="C23" s="65"/>
      <c r="D23" s="65"/>
      <c r="E23" s="65"/>
      <c r="F23" s="65"/>
      <c r="G23" s="65"/>
      <c r="H23" s="65"/>
      <c r="I23" s="65"/>
      <c r="J23" s="65"/>
      <c r="K23" s="65"/>
      <c r="L23" s="65"/>
      <c r="M23" s="65"/>
      <c r="N23" s="65"/>
      <c r="O23" s="65"/>
      <c r="P23" s="65"/>
      <c r="Q23" s="65"/>
      <c r="R23" s="65"/>
      <c r="S23" s="65"/>
      <c r="T23" s="65"/>
      <c r="U23" s="65"/>
      <c r="V23" s="65"/>
      <c r="W23" s="65"/>
      <c r="X23" s="65"/>
      <c r="Y23" s="65"/>
      <c r="Z23" s="65"/>
    </row>
    <row r="24" spans="1:26" ht="12.75" customHeight="1" x14ac:dyDescent="0.2">
      <c r="A24" s="65"/>
      <c r="B24" s="65"/>
      <c r="C24" s="65"/>
      <c r="D24" s="65"/>
      <c r="E24" s="65"/>
      <c r="F24" s="65"/>
      <c r="G24" s="65"/>
      <c r="H24" s="65"/>
      <c r="I24" s="65"/>
      <c r="J24" s="65"/>
      <c r="K24" s="65"/>
      <c r="L24" s="65"/>
      <c r="M24" s="65"/>
      <c r="N24" s="65"/>
      <c r="O24" s="65"/>
      <c r="P24" s="65"/>
      <c r="Q24" s="65"/>
      <c r="R24" s="65"/>
      <c r="S24" s="65"/>
      <c r="T24" s="65"/>
      <c r="U24" s="65"/>
      <c r="V24" s="65"/>
      <c r="W24" s="65"/>
      <c r="X24" s="65"/>
      <c r="Y24" s="65"/>
      <c r="Z24" s="65"/>
    </row>
    <row r="25" spans="1:26" ht="12.75" customHeight="1" x14ac:dyDescent="0.2">
      <c r="A25" s="65"/>
      <c r="B25" s="65"/>
      <c r="C25" s="65"/>
      <c r="D25" s="65"/>
      <c r="E25" s="65"/>
      <c r="F25" s="65"/>
      <c r="G25" s="65"/>
      <c r="H25" s="65"/>
      <c r="I25" s="65"/>
      <c r="J25" s="65"/>
      <c r="K25" s="65"/>
      <c r="L25" s="65"/>
      <c r="M25" s="65"/>
      <c r="N25" s="65"/>
      <c r="O25" s="65"/>
      <c r="P25" s="65"/>
      <c r="Q25" s="65"/>
      <c r="R25" s="65"/>
      <c r="S25" s="65"/>
      <c r="T25" s="65"/>
      <c r="U25" s="65"/>
      <c r="V25" s="65"/>
      <c r="W25" s="65"/>
      <c r="X25" s="65"/>
      <c r="Y25" s="65"/>
      <c r="Z25" s="65"/>
    </row>
    <row r="26" spans="1:26" ht="12.75" customHeight="1" x14ac:dyDescent="0.2">
      <c r="A26" s="65"/>
      <c r="B26" s="65"/>
      <c r="C26" s="65"/>
      <c r="D26" s="65"/>
      <c r="E26" s="65"/>
      <c r="F26" s="65"/>
      <c r="G26" s="65"/>
      <c r="H26" s="65"/>
      <c r="I26" s="65"/>
      <c r="J26" s="65"/>
      <c r="K26" s="65"/>
      <c r="L26" s="65"/>
      <c r="M26" s="65"/>
      <c r="N26" s="65"/>
      <c r="O26" s="65"/>
      <c r="P26" s="65"/>
      <c r="Q26" s="65"/>
      <c r="R26" s="65"/>
      <c r="S26" s="65"/>
      <c r="T26" s="65"/>
      <c r="U26" s="65"/>
      <c r="V26" s="65"/>
      <c r="W26" s="65"/>
      <c r="X26" s="65"/>
      <c r="Y26" s="65"/>
      <c r="Z26" s="65"/>
    </row>
    <row r="27" spans="1:26" ht="12.75" customHeight="1" x14ac:dyDescent="0.2">
      <c r="A27" s="65"/>
      <c r="B27" s="65"/>
      <c r="C27" s="65"/>
      <c r="D27" s="65"/>
      <c r="E27" s="65"/>
      <c r="F27" s="65"/>
      <c r="G27" s="65"/>
      <c r="H27" s="65"/>
      <c r="I27" s="65"/>
      <c r="J27" s="65"/>
      <c r="K27" s="65"/>
      <c r="L27" s="65"/>
      <c r="M27" s="65"/>
      <c r="N27" s="65"/>
      <c r="O27" s="65"/>
      <c r="P27" s="65"/>
      <c r="Q27" s="65"/>
      <c r="R27" s="65"/>
      <c r="S27" s="65"/>
      <c r="T27" s="65"/>
      <c r="U27" s="65"/>
      <c r="V27" s="65"/>
      <c r="W27" s="65"/>
      <c r="X27" s="65"/>
      <c r="Y27" s="65"/>
      <c r="Z27" s="65"/>
    </row>
    <row r="28" spans="1:26" ht="12.75" customHeight="1" x14ac:dyDescent="0.2">
      <c r="A28" s="65"/>
      <c r="B28" s="65"/>
      <c r="C28" s="65"/>
      <c r="D28" s="65"/>
      <c r="E28" s="65"/>
      <c r="F28" s="65"/>
      <c r="G28" s="65"/>
      <c r="H28" s="65"/>
      <c r="I28" s="65"/>
      <c r="J28" s="65"/>
      <c r="K28" s="65"/>
      <c r="L28" s="65"/>
      <c r="M28" s="65"/>
      <c r="N28" s="65"/>
      <c r="O28" s="65"/>
      <c r="P28" s="65"/>
      <c r="Q28" s="65"/>
      <c r="R28" s="65"/>
      <c r="S28" s="65"/>
      <c r="T28" s="65"/>
      <c r="U28" s="65"/>
      <c r="V28" s="65"/>
      <c r="W28" s="65"/>
      <c r="X28" s="65"/>
      <c r="Y28" s="65"/>
      <c r="Z28" s="65"/>
    </row>
    <row r="29" spans="1:26" ht="12.75" customHeight="1" x14ac:dyDescent="0.2">
      <c r="A29" s="65"/>
      <c r="B29" s="65"/>
      <c r="C29" s="65"/>
      <c r="D29" s="65"/>
      <c r="E29" s="65"/>
      <c r="F29" s="65"/>
      <c r="G29" s="65"/>
      <c r="H29" s="65"/>
      <c r="I29" s="65"/>
      <c r="J29" s="65"/>
      <c r="K29" s="65"/>
      <c r="L29" s="65"/>
      <c r="M29" s="65"/>
      <c r="N29" s="65"/>
      <c r="O29" s="65"/>
      <c r="P29" s="65"/>
      <c r="Q29" s="65"/>
      <c r="R29" s="65"/>
      <c r="S29" s="65"/>
      <c r="T29" s="65"/>
      <c r="U29" s="65"/>
      <c r="V29" s="65"/>
      <c r="W29" s="65"/>
      <c r="X29" s="65"/>
      <c r="Y29" s="65"/>
      <c r="Z29" s="65"/>
    </row>
    <row r="30" spans="1:26" ht="12.75" customHeight="1" x14ac:dyDescent="0.2">
      <c r="A30" s="65"/>
      <c r="B30" s="65"/>
      <c r="C30" s="65"/>
      <c r="D30" s="65"/>
      <c r="E30" s="65"/>
      <c r="F30" s="65"/>
      <c r="G30" s="65"/>
      <c r="H30" s="65"/>
      <c r="I30" s="65"/>
      <c r="J30" s="65"/>
      <c r="K30" s="65"/>
      <c r="L30" s="65"/>
      <c r="M30" s="65"/>
      <c r="N30" s="65"/>
      <c r="O30" s="65"/>
      <c r="P30" s="65"/>
      <c r="Q30" s="65"/>
      <c r="R30" s="65"/>
      <c r="S30" s="65"/>
      <c r="T30" s="65"/>
      <c r="U30" s="65"/>
      <c r="V30" s="65"/>
      <c r="W30" s="65"/>
      <c r="X30" s="65"/>
      <c r="Y30" s="65"/>
      <c r="Z30" s="65"/>
    </row>
    <row r="31" spans="1:26" ht="12.75" customHeight="1" x14ac:dyDescent="0.2">
      <c r="A31" s="65"/>
      <c r="B31" s="65"/>
      <c r="C31" s="65"/>
      <c r="D31" s="65"/>
      <c r="E31" s="65"/>
      <c r="F31" s="65"/>
      <c r="G31" s="65"/>
      <c r="H31" s="65"/>
      <c r="I31" s="65"/>
      <c r="J31" s="65"/>
      <c r="K31" s="65"/>
      <c r="L31" s="65"/>
      <c r="M31" s="65"/>
      <c r="N31" s="65"/>
      <c r="O31" s="65"/>
      <c r="P31" s="65"/>
      <c r="Q31" s="65"/>
      <c r="R31" s="65"/>
      <c r="S31" s="65"/>
      <c r="T31" s="65"/>
      <c r="U31" s="65"/>
      <c r="V31" s="65"/>
      <c r="W31" s="65"/>
      <c r="X31" s="65"/>
      <c r="Y31" s="65"/>
      <c r="Z31" s="65"/>
    </row>
    <row r="32" spans="1:26" ht="12.75" customHeight="1" x14ac:dyDescent="0.2">
      <c r="A32" s="65"/>
      <c r="B32" s="65"/>
      <c r="C32" s="65"/>
      <c r="D32" s="65"/>
      <c r="E32" s="65"/>
      <c r="F32" s="65"/>
      <c r="G32" s="65"/>
      <c r="H32" s="65"/>
      <c r="I32" s="65"/>
      <c r="J32" s="65"/>
      <c r="K32" s="65"/>
      <c r="L32" s="65"/>
      <c r="M32" s="65"/>
      <c r="N32" s="65"/>
      <c r="O32" s="65"/>
      <c r="P32" s="65"/>
      <c r="Q32" s="65"/>
      <c r="R32" s="65"/>
      <c r="S32" s="65"/>
      <c r="T32" s="65"/>
      <c r="U32" s="65"/>
      <c r="V32" s="65"/>
      <c r="W32" s="65"/>
      <c r="X32" s="65"/>
      <c r="Y32" s="65"/>
      <c r="Z32" s="65"/>
    </row>
    <row r="33" spans="1:26" ht="12.75" customHeight="1" x14ac:dyDescent="0.2">
      <c r="A33" s="65"/>
      <c r="B33" s="65"/>
      <c r="C33" s="65"/>
      <c r="D33" s="65"/>
      <c r="E33" s="65"/>
      <c r="F33" s="65"/>
      <c r="G33" s="65"/>
      <c r="H33" s="65"/>
      <c r="I33" s="65"/>
      <c r="J33" s="65"/>
      <c r="K33" s="65"/>
      <c r="L33" s="65"/>
      <c r="M33" s="65"/>
      <c r="N33" s="65"/>
      <c r="O33" s="65"/>
      <c r="P33" s="65"/>
      <c r="Q33" s="65"/>
      <c r="R33" s="65"/>
      <c r="S33" s="65"/>
      <c r="T33" s="65"/>
      <c r="U33" s="65"/>
      <c r="V33" s="65"/>
      <c r="W33" s="65"/>
      <c r="X33" s="65"/>
      <c r="Y33" s="65"/>
      <c r="Z33" s="65"/>
    </row>
    <row r="34" spans="1:26" ht="12.75" customHeight="1" x14ac:dyDescent="0.2">
      <c r="A34" s="65"/>
      <c r="B34" s="65"/>
      <c r="C34" s="65"/>
      <c r="D34" s="65"/>
      <c r="E34" s="65"/>
      <c r="F34" s="65"/>
      <c r="G34" s="65"/>
      <c r="H34" s="65"/>
      <c r="I34" s="65"/>
      <c r="J34" s="65"/>
      <c r="K34" s="65"/>
      <c r="L34" s="65"/>
      <c r="M34" s="65"/>
      <c r="N34" s="65"/>
      <c r="O34" s="65"/>
      <c r="P34" s="65"/>
      <c r="Q34" s="65"/>
      <c r="R34" s="65"/>
      <c r="S34" s="65"/>
      <c r="T34" s="65"/>
      <c r="U34" s="65"/>
      <c r="V34" s="65"/>
      <c r="W34" s="65"/>
      <c r="X34" s="65"/>
      <c r="Y34" s="65"/>
      <c r="Z34" s="65"/>
    </row>
    <row r="35" spans="1:26" ht="12.75" customHeight="1" x14ac:dyDescent="0.2">
      <c r="A35" s="65"/>
      <c r="B35" s="65"/>
      <c r="C35" s="65"/>
      <c r="D35" s="65"/>
      <c r="E35" s="65"/>
      <c r="F35" s="65"/>
      <c r="G35" s="65"/>
      <c r="H35" s="65"/>
      <c r="I35" s="65"/>
      <c r="J35" s="65"/>
      <c r="K35" s="65"/>
      <c r="L35" s="65"/>
      <c r="M35" s="65"/>
      <c r="N35" s="65"/>
      <c r="O35" s="65"/>
      <c r="P35" s="65"/>
      <c r="Q35" s="65"/>
      <c r="R35" s="65"/>
      <c r="S35" s="65"/>
      <c r="T35" s="65"/>
      <c r="U35" s="65"/>
      <c r="V35" s="65"/>
      <c r="W35" s="65"/>
      <c r="X35" s="65"/>
      <c r="Y35" s="65"/>
      <c r="Z35" s="65"/>
    </row>
    <row r="36" spans="1:26" ht="12.75" customHeight="1" x14ac:dyDescent="0.2">
      <c r="A36" s="65"/>
      <c r="B36" s="65"/>
      <c r="C36" s="65"/>
      <c r="D36" s="65"/>
      <c r="E36" s="65"/>
      <c r="F36" s="65"/>
      <c r="G36" s="65"/>
      <c r="H36" s="65"/>
      <c r="I36" s="65"/>
      <c r="J36" s="65"/>
      <c r="K36" s="65"/>
      <c r="L36" s="65"/>
      <c r="M36" s="65"/>
      <c r="N36" s="65"/>
      <c r="O36" s="65"/>
      <c r="P36" s="65"/>
      <c r="Q36" s="65"/>
      <c r="R36" s="65"/>
      <c r="S36" s="65"/>
      <c r="T36" s="65"/>
      <c r="U36" s="65"/>
      <c r="V36" s="65"/>
      <c r="W36" s="65"/>
      <c r="X36" s="65"/>
      <c r="Y36" s="65"/>
      <c r="Z36" s="65"/>
    </row>
    <row r="37" spans="1:26" ht="12.75" customHeight="1" x14ac:dyDescent="0.2">
      <c r="A37" s="65"/>
      <c r="B37" s="65"/>
      <c r="C37" s="65"/>
      <c r="D37" s="65"/>
      <c r="E37" s="65"/>
      <c r="F37" s="65"/>
      <c r="G37" s="65"/>
      <c r="H37" s="65"/>
      <c r="I37" s="65"/>
      <c r="J37" s="65"/>
      <c r="K37" s="65"/>
      <c r="L37" s="65"/>
      <c r="M37" s="65"/>
      <c r="N37" s="65"/>
      <c r="O37" s="65"/>
      <c r="P37" s="65"/>
      <c r="Q37" s="65"/>
      <c r="R37" s="65"/>
      <c r="S37" s="65"/>
      <c r="T37" s="65"/>
      <c r="U37" s="65"/>
      <c r="V37" s="65"/>
      <c r="W37" s="65"/>
      <c r="X37" s="65"/>
      <c r="Y37" s="65"/>
      <c r="Z37" s="65"/>
    </row>
    <row r="38" spans="1:26" ht="12.75" customHeight="1" x14ac:dyDescent="0.2">
      <c r="A38" s="65"/>
      <c r="B38" s="65"/>
      <c r="C38" s="65"/>
      <c r="D38" s="65"/>
      <c r="E38" s="65"/>
      <c r="F38" s="65"/>
      <c r="G38" s="65"/>
      <c r="H38" s="65"/>
      <c r="I38" s="65"/>
      <c r="J38" s="65"/>
      <c r="K38" s="65"/>
      <c r="L38" s="65"/>
      <c r="M38" s="65"/>
      <c r="N38" s="65"/>
      <c r="O38" s="65"/>
      <c r="P38" s="65"/>
      <c r="Q38" s="65"/>
      <c r="R38" s="65"/>
      <c r="S38" s="65"/>
      <c r="T38" s="65"/>
      <c r="U38" s="65"/>
      <c r="V38" s="65"/>
      <c r="W38" s="65"/>
      <c r="X38" s="65"/>
      <c r="Y38" s="65"/>
      <c r="Z38" s="65"/>
    </row>
    <row r="39" spans="1:26" ht="12.75" customHeight="1" x14ac:dyDescent="0.2">
      <c r="A39" s="65"/>
      <c r="B39" s="65"/>
      <c r="C39" s="65"/>
      <c r="D39" s="65"/>
      <c r="E39" s="65"/>
      <c r="F39" s="65"/>
      <c r="G39" s="65"/>
      <c r="H39" s="65"/>
      <c r="I39" s="65"/>
      <c r="J39" s="65"/>
      <c r="K39" s="65"/>
      <c r="L39" s="65"/>
      <c r="M39" s="65"/>
      <c r="N39" s="65"/>
      <c r="O39" s="65"/>
      <c r="P39" s="65"/>
      <c r="Q39" s="65"/>
      <c r="R39" s="65"/>
      <c r="S39" s="65"/>
      <c r="T39" s="65"/>
      <c r="U39" s="65"/>
      <c r="V39" s="65"/>
      <c r="W39" s="65"/>
      <c r="X39" s="65"/>
      <c r="Y39" s="65"/>
      <c r="Z39" s="65"/>
    </row>
    <row r="40" spans="1:26" ht="12.75" customHeight="1" x14ac:dyDescent="0.2">
      <c r="A40" s="65"/>
      <c r="B40" s="65"/>
      <c r="C40" s="65"/>
      <c r="D40" s="65"/>
      <c r="E40" s="65"/>
      <c r="F40" s="65"/>
      <c r="G40" s="65"/>
      <c r="H40" s="65"/>
      <c r="I40" s="65"/>
      <c r="J40" s="65"/>
      <c r="K40" s="65"/>
      <c r="L40" s="65"/>
      <c r="M40" s="65"/>
      <c r="N40" s="65"/>
      <c r="O40" s="65"/>
      <c r="P40" s="65"/>
      <c r="Q40" s="65"/>
      <c r="R40" s="65"/>
      <c r="S40" s="65"/>
      <c r="T40" s="65"/>
      <c r="U40" s="65"/>
      <c r="V40" s="65"/>
      <c r="W40" s="65"/>
      <c r="X40" s="65"/>
      <c r="Y40" s="65"/>
      <c r="Z40" s="65"/>
    </row>
    <row r="41" spans="1:26" ht="12.75" customHeight="1" x14ac:dyDescent="0.2">
      <c r="A41" s="65"/>
      <c r="B41" s="65"/>
      <c r="C41" s="65"/>
      <c r="D41" s="65"/>
      <c r="E41" s="65"/>
      <c r="F41" s="65"/>
      <c r="G41" s="65"/>
      <c r="H41" s="65"/>
      <c r="I41" s="65"/>
      <c r="J41" s="65"/>
      <c r="K41" s="65"/>
      <c r="L41" s="65"/>
      <c r="M41" s="65"/>
      <c r="N41" s="65"/>
      <c r="O41" s="65"/>
      <c r="P41" s="65"/>
      <c r="Q41" s="65"/>
      <c r="R41" s="65"/>
      <c r="S41" s="65"/>
      <c r="T41" s="65"/>
      <c r="U41" s="65"/>
      <c r="V41" s="65"/>
      <c r="W41" s="65"/>
      <c r="X41" s="65"/>
      <c r="Y41" s="65"/>
      <c r="Z41" s="65"/>
    </row>
    <row r="42" spans="1:26" ht="12.75" customHeight="1" x14ac:dyDescent="0.2">
      <c r="A42" s="65"/>
      <c r="B42" s="65"/>
      <c r="C42" s="65"/>
      <c r="D42" s="65"/>
      <c r="E42" s="65"/>
      <c r="F42" s="65"/>
      <c r="G42" s="65"/>
      <c r="H42" s="65"/>
      <c r="I42" s="65"/>
      <c r="J42" s="65"/>
      <c r="K42" s="65"/>
      <c r="L42" s="65"/>
      <c r="M42" s="65"/>
      <c r="N42" s="65"/>
      <c r="O42" s="65"/>
      <c r="P42" s="65"/>
      <c r="Q42" s="65"/>
      <c r="R42" s="65"/>
      <c r="S42" s="65"/>
      <c r="T42" s="65"/>
      <c r="U42" s="65"/>
      <c r="V42" s="65"/>
      <c r="W42" s="65"/>
      <c r="X42" s="65"/>
      <c r="Y42" s="65"/>
      <c r="Z42" s="65"/>
    </row>
    <row r="43" spans="1:26" ht="12.75" customHeight="1" x14ac:dyDescent="0.2">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row>
    <row r="44" spans="1:26" ht="12.75" customHeight="1" x14ac:dyDescent="0.2">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row>
    <row r="45" spans="1:26" ht="12.75" customHeight="1" x14ac:dyDescent="0.2">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row>
    <row r="46" spans="1:26" ht="12.75" customHeight="1" x14ac:dyDescent="0.2">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row>
    <row r="47" spans="1:26" ht="12.75" customHeight="1" x14ac:dyDescent="0.2">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row>
    <row r="48" spans="1:26" ht="12.75" customHeight="1" x14ac:dyDescent="0.2">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row>
    <row r="49" spans="1:26" ht="12.75" customHeight="1" x14ac:dyDescent="0.2">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row>
    <row r="50" spans="1:26" ht="12.75" customHeight="1" x14ac:dyDescent="0.2">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row>
    <row r="51" spans="1:26" ht="12.75" customHeight="1" x14ac:dyDescent="0.2">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row>
    <row r="52" spans="1:26" ht="12.75" customHeight="1" x14ac:dyDescent="0.2">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row>
    <row r="53" spans="1:26" ht="12.75" customHeight="1" x14ac:dyDescent="0.2">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row>
    <row r="54" spans="1:26" ht="12.75" customHeight="1" x14ac:dyDescent="0.2">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row>
    <row r="55" spans="1:26" ht="12.75" customHeight="1" x14ac:dyDescent="0.2">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row>
    <row r="56" spans="1:26" ht="12.75" customHeight="1" x14ac:dyDescent="0.2">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row>
    <row r="57" spans="1:26" ht="12.75" customHeight="1" x14ac:dyDescent="0.2">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row>
    <row r="58" spans="1:26" ht="12.75" customHeight="1" x14ac:dyDescent="0.2">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row>
    <row r="59" spans="1:26" ht="12.75" customHeight="1" x14ac:dyDescent="0.2">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row>
    <row r="60" spans="1:26" ht="12.75" customHeight="1" x14ac:dyDescent="0.2">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row>
    <row r="61" spans="1:26" ht="12.75" customHeight="1" x14ac:dyDescent="0.2">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row>
    <row r="62" spans="1:26" ht="12.75" customHeight="1" x14ac:dyDescent="0.2">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row>
    <row r="63" spans="1:26" ht="12.75" customHeight="1" x14ac:dyDescent="0.2">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row>
    <row r="64" spans="1:26" ht="12.75" customHeight="1" x14ac:dyDescent="0.2">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row>
    <row r="65" spans="1:26" ht="12.75" customHeight="1" x14ac:dyDescent="0.2">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row>
    <row r="66" spans="1:26" ht="12.75" customHeight="1" x14ac:dyDescent="0.2">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row>
    <row r="67" spans="1:26" ht="12.75" customHeight="1" x14ac:dyDescent="0.2">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row>
    <row r="68" spans="1:26" ht="12.75" customHeight="1" x14ac:dyDescent="0.2">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row>
    <row r="69" spans="1:26" ht="12.75" customHeight="1" x14ac:dyDescent="0.2">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row>
    <row r="70" spans="1:26" ht="12.75" customHeight="1" x14ac:dyDescent="0.2">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row>
    <row r="71" spans="1:26" ht="12.75" customHeight="1" x14ac:dyDescent="0.2">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row>
    <row r="72" spans="1:26" ht="12.75" customHeight="1" x14ac:dyDescent="0.2">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row>
    <row r="73" spans="1:26" ht="12.75" customHeight="1" x14ac:dyDescent="0.2">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row>
    <row r="74" spans="1:26" ht="12.75" customHeight="1" x14ac:dyDescent="0.2">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row>
    <row r="75" spans="1:26" ht="12.75" customHeight="1" x14ac:dyDescent="0.2">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row>
    <row r="76" spans="1:26" ht="12.75" customHeight="1" x14ac:dyDescent="0.2">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row>
    <row r="77" spans="1:26" ht="12.75" customHeight="1" x14ac:dyDescent="0.2">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row>
    <row r="78" spans="1:26" ht="12.75" customHeight="1" x14ac:dyDescent="0.2">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row>
    <row r="79" spans="1:26" ht="12.75" customHeight="1" x14ac:dyDescent="0.2">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row>
    <row r="80" spans="1:26" ht="12.75" customHeight="1" x14ac:dyDescent="0.2">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row>
    <row r="81" spans="1:26" ht="12.75" customHeight="1" x14ac:dyDescent="0.2">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row>
    <row r="82" spans="1:26" ht="12.75" customHeight="1" x14ac:dyDescent="0.2">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row>
    <row r="83" spans="1:26" ht="12.75" customHeight="1" x14ac:dyDescent="0.2">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row>
    <row r="84" spans="1:26" ht="12.75" customHeight="1" x14ac:dyDescent="0.2">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row>
    <row r="85" spans="1:26" ht="12.75" customHeight="1" x14ac:dyDescent="0.2">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row>
    <row r="86" spans="1:26" ht="12.75" customHeight="1" x14ac:dyDescent="0.2">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row>
    <row r="87" spans="1:26" ht="12.75" customHeight="1" x14ac:dyDescent="0.2">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row>
    <row r="88" spans="1:26" ht="12.75" customHeight="1" x14ac:dyDescent="0.2">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row>
    <row r="89" spans="1:26" ht="12.75" customHeight="1" x14ac:dyDescent="0.2">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row>
    <row r="90" spans="1:26" ht="12.75" customHeight="1" x14ac:dyDescent="0.2">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row>
    <row r="91" spans="1:26" ht="12.75" customHeight="1" x14ac:dyDescent="0.2">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row>
    <row r="92" spans="1:26" ht="12.75" customHeight="1" x14ac:dyDescent="0.2">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row>
    <row r="93" spans="1:26" ht="12.75" customHeight="1" x14ac:dyDescent="0.2">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row>
    <row r="94" spans="1:26" ht="12.75" customHeight="1" x14ac:dyDescent="0.2">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row>
    <row r="95" spans="1:26" ht="12.75" customHeight="1" x14ac:dyDescent="0.2">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row>
    <row r="96" spans="1:26" ht="12.75" customHeight="1" x14ac:dyDescent="0.2">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row>
    <row r="97" spans="1:26" ht="12.75" customHeight="1" x14ac:dyDescent="0.2">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row>
    <row r="98" spans="1:26" ht="12.75" customHeight="1" x14ac:dyDescent="0.2">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row>
    <row r="99" spans="1:26" ht="12.75" customHeight="1" x14ac:dyDescent="0.2">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row>
    <row r="100" spans="1:26" ht="12.75" customHeight="1" x14ac:dyDescent="0.2">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row>
    <row r="101" spans="1:26" ht="12.75" customHeight="1" x14ac:dyDescent="0.2">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row>
    <row r="102" spans="1:26" ht="12.75" customHeight="1" x14ac:dyDescent="0.2">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row>
    <row r="103" spans="1:26" ht="12.75" customHeight="1" x14ac:dyDescent="0.2">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row>
    <row r="104" spans="1:26" ht="12.75" customHeight="1" x14ac:dyDescent="0.2">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row>
    <row r="105" spans="1:26" ht="12.75" customHeight="1" x14ac:dyDescent="0.2">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row>
    <row r="106" spans="1:26" ht="12.75" customHeight="1" x14ac:dyDescent="0.2">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row>
    <row r="107" spans="1:26" ht="12.75" customHeight="1" x14ac:dyDescent="0.2">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row>
    <row r="108" spans="1:26" ht="12.75" customHeight="1" x14ac:dyDescent="0.2">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row>
    <row r="109" spans="1:26" ht="12.75" customHeight="1" x14ac:dyDescent="0.2">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row>
    <row r="110" spans="1:26" ht="12.75" customHeight="1" x14ac:dyDescent="0.2">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row>
    <row r="111" spans="1:26" ht="12.75" customHeight="1" x14ac:dyDescent="0.2">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row>
    <row r="112" spans="1:26" ht="12.75" customHeight="1" x14ac:dyDescent="0.2">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row>
    <row r="113" spans="1:26" ht="12.75" customHeight="1" x14ac:dyDescent="0.2">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row>
    <row r="114" spans="1:26" ht="12.75" customHeight="1" x14ac:dyDescent="0.2">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row>
    <row r="115" spans="1:26" ht="12.75" customHeight="1" x14ac:dyDescent="0.2">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row>
    <row r="116" spans="1:26" ht="12.75" customHeight="1" x14ac:dyDescent="0.2">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row>
    <row r="117" spans="1:26" ht="12.75" customHeight="1" x14ac:dyDescent="0.2">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row>
    <row r="118" spans="1:26" ht="12.75" customHeight="1" x14ac:dyDescent="0.2">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row>
    <row r="119" spans="1:26" ht="12.75" customHeight="1" x14ac:dyDescent="0.2">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row>
    <row r="120" spans="1:26" ht="12.75" customHeight="1" x14ac:dyDescent="0.2">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row>
    <row r="121" spans="1:26" ht="12.75" customHeight="1" x14ac:dyDescent="0.2">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row>
    <row r="122" spans="1:26" ht="12.75" customHeight="1" x14ac:dyDescent="0.2">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row>
    <row r="123" spans="1:26" ht="12.75" customHeight="1" x14ac:dyDescent="0.2">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row>
    <row r="124" spans="1:26" ht="12.75" customHeight="1" x14ac:dyDescent="0.2">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row>
    <row r="125" spans="1:26" ht="12.75" customHeight="1" x14ac:dyDescent="0.2">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row>
    <row r="126" spans="1:26" ht="12.75" customHeight="1" x14ac:dyDescent="0.2">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row>
    <row r="127" spans="1:26" ht="12.75" customHeight="1" x14ac:dyDescent="0.2">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row>
    <row r="128" spans="1:26" ht="12.75" customHeight="1" x14ac:dyDescent="0.2">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row>
    <row r="129" spans="1:26" ht="12.75" customHeight="1" x14ac:dyDescent="0.2">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row>
    <row r="130" spans="1:26" ht="12.75" customHeight="1" x14ac:dyDescent="0.2">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row>
    <row r="131" spans="1:26" ht="12.75" customHeight="1" x14ac:dyDescent="0.2">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row>
    <row r="132" spans="1:26" ht="12.75" customHeight="1" x14ac:dyDescent="0.2">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row>
    <row r="133" spans="1:26" ht="12.75" customHeight="1" x14ac:dyDescent="0.2">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row>
    <row r="134" spans="1:26" ht="12.75" customHeight="1" x14ac:dyDescent="0.2">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row>
    <row r="135" spans="1:26" ht="12.75" customHeight="1" x14ac:dyDescent="0.2">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row>
    <row r="136" spans="1:26" ht="12.75" customHeight="1" x14ac:dyDescent="0.2">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row>
    <row r="137" spans="1:26" ht="12.75" customHeight="1" x14ac:dyDescent="0.2">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row>
    <row r="138" spans="1:26" ht="12.75" customHeight="1" x14ac:dyDescent="0.2">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row>
    <row r="139" spans="1:26" ht="12.75" customHeight="1" x14ac:dyDescent="0.2">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row>
    <row r="140" spans="1:26" ht="12.75" customHeight="1" x14ac:dyDescent="0.2">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row>
    <row r="141" spans="1:26" ht="12.75" customHeight="1" x14ac:dyDescent="0.2">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row>
    <row r="142" spans="1:26" ht="12.75" customHeight="1" x14ac:dyDescent="0.2">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row>
    <row r="143" spans="1:26" ht="12.75" customHeight="1" x14ac:dyDescent="0.2">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row>
    <row r="144" spans="1:26" ht="12.75" customHeight="1" x14ac:dyDescent="0.2">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row>
    <row r="145" spans="1:26" ht="12.75" customHeight="1" x14ac:dyDescent="0.2">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row>
    <row r="146" spans="1:26" ht="12.75" customHeight="1" x14ac:dyDescent="0.2">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row>
    <row r="147" spans="1:26" ht="12.75" customHeight="1" x14ac:dyDescent="0.2">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row>
    <row r="148" spans="1:26" ht="12.75" customHeight="1" x14ac:dyDescent="0.2">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row>
    <row r="149" spans="1:26" ht="12.75" customHeight="1" x14ac:dyDescent="0.2">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row>
    <row r="150" spans="1:26" ht="12.75" customHeight="1" x14ac:dyDescent="0.2">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row>
    <row r="151" spans="1:26" ht="12.75" customHeight="1" x14ac:dyDescent="0.2">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row>
    <row r="152" spans="1:26" ht="12.75" customHeight="1" x14ac:dyDescent="0.2">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row>
    <row r="153" spans="1:26" ht="12.75" customHeight="1" x14ac:dyDescent="0.2">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row>
    <row r="154" spans="1:26" ht="12.75" customHeight="1" x14ac:dyDescent="0.2">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row>
    <row r="155" spans="1:26" ht="12.75" customHeight="1" x14ac:dyDescent="0.2">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row>
    <row r="156" spans="1:26" ht="12.75" customHeight="1" x14ac:dyDescent="0.2">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row>
    <row r="157" spans="1:26" ht="12.75" customHeight="1" x14ac:dyDescent="0.2">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row>
    <row r="158" spans="1:26" ht="12.75" customHeight="1" x14ac:dyDescent="0.2">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row>
    <row r="159" spans="1:26" ht="12.75" customHeight="1" x14ac:dyDescent="0.2">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row>
    <row r="160" spans="1:26" ht="12.75" customHeight="1" x14ac:dyDescent="0.2">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row>
    <row r="161" spans="1:26" ht="12.75" customHeight="1" x14ac:dyDescent="0.2">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row>
    <row r="162" spans="1:26" ht="12.75" customHeight="1" x14ac:dyDescent="0.2">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row>
    <row r="163" spans="1:26" ht="12.75" customHeight="1" x14ac:dyDescent="0.2">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row>
    <row r="164" spans="1:26" ht="12.75" customHeight="1" x14ac:dyDescent="0.2">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row>
    <row r="165" spans="1:26" ht="12.75" customHeight="1" x14ac:dyDescent="0.2">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row>
    <row r="166" spans="1:26" ht="12.75" customHeight="1" x14ac:dyDescent="0.2">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row>
    <row r="167" spans="1:26" ht="12.75" customHeight="1" x14ac:dyDescent="0.2">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row>
    <row r="168" spans="1:26" ht="12.75" customHeight="1" x14ac:dyDescent="0.2">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row>
    <row r="169" spans="1:26" ht="12.75" customHeight="1" x14ac:dyDescent="0.2">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row>
    <row r="170" spans="1:26" ht="12.75" customHeight="1" x14ac:dyDescent="0.2">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row>
    <row r="171" spans="1:26" ht="12.75" customHeight="1" x14ac:dyDescent="0.2">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row>
    <row r="172" spans="1:26" ht="12.75" customHeight="1" x14ac:dyDescent="0.2">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row>
    <row r="173" spans="1:26" ht="12.75" customHeight="1" x14ac:dyDescent="0.2">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row>
    <row r="174" spans="1:26" ht="12.75" customHeight="1" x14ac:dyDescent="0.2">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row>
    <row r="175" spans="1:26" ht="12.75" customHeight="1" x14ac:dyDescent="0.2">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row>
    <row r="176" spans="1:26" ht="12.75" customHeight="1" x14ac:dyDescent="0.2">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row>
    <row r="177" spans="1:26" ht="12.75" customHeight="1" x14ac:dyDescent="0.2">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row>
    <row r="178" spans="1:26" ht="12.75" customHeight="1" x14ac:dyDescent="0.2">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row>
    <row r="179" spans="1:26" ht="12.75" customHeight="1" x14ac:dyDescent="0.2">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row>
    <row r="180" spans="1:26" ht="12.75" customHeight="1" x14ac:dyDescent="0.2">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row>
    <row r="181" spans="1:26" ht="12.75" customHeight="1" x14ac:dyDescent="0.2">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row>
    <row r="182" spans="1:26" ht="12.75" customHeight="1" x14ac:dyDescent="0.2">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row>
    <row r="183" spans="1:26" ht="12.75" customHeight="1" x14ac:dyDescent="0.2">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row>
    <row r="184" spans="1:26" ht="12.75" customHeight="1" x14ac:dyDescent="0.2">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row>
    <row r="185" spans="1:26" ht="12.75" customHeight="1" x14ac:dyDescent="0.2">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row>
    <row r="186" spans="1:26" ht="12.75" customHeight="1" x14ac:dyDescent="0.2">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row>
    <row r="187" spans="1:26" ht="12.75" customHeight="1" x14ac:dyDescent="0.2">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row>
    <row r="188" spans="1:26" ht="12.75" customHeight="1" x14ac:dyDescent="0.2">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row>
    <row r="189" spans="1:26" ht="12.75" customHeight="1" x14ac:dyDescent="0.2">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row>
    <row r="190" spans="1:26" ht="12.75" customHeight="1" x14ac:dyDescent="0.2">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row>
    <row r="191" spans="1:26" ht="12.75" customHeight="1" x14ac:dyDescent="0.2">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row>
    <row r="192" spans="1:26" ht="12.75" customHeight="1" x14ac:dyDescent="0.2">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row>
    <row r="193" spans="1:26" ht="12.75" customHeight="1" x14ac:dyDescent="0.2">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row>
    <row r="194" spans="1:26" ht="12.75" customHeight="1" x14ac:dyDescent="0.2">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row>
    <row r="195" spans="1:26" ht="12.75" customHeight="1" x14ac:dyDescent="0.2">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row>
    <row r="196" spans="1:26" ht="12.75" customHeight="1" x14ac:dyDescent="0.2">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row>
    <row r="197" spans="1:26" ht="12.75" customHeight="1" x14ac:dyDescent="0.2">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row>
    <row r="198" spans="1:26" ht="12.75" customHeight="1" x14ac:dyDescent="0.2">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row>
    <row r="199" spans="1:26" ht="12.75" customHeight="1" x14ac:dyDescent="0.2">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row>
    <row r="200" spans="1:26" ht="12.75" customHeight="1" x14ac:dyDescent="0.2">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row>
    <row r="201" spans="1:26" ht="12.75" customHeight="1" x14ac:dyDescent="0.2">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row>
    <row r="202" spans="1:26" ht="12.75" customHeight="1" x14ac:dyDescent="0.2">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row>
    <row r="203" spans="1:26" ht="12.75" customHeight="1" x14ac:dyDescent="0.2">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row>
    <row r="204" spans="1:26" ht="12.75" customHeight="1" x14ac:dyDescent="0.2">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row>
    <row r="205" spans="1:26" ht="12.75" customHeight="1" x14ac:dyDescent="0.2">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row>
    <row r="206" spans="1:26" ht="12.75" customHeight="1" x14ac:dyDescent="0.2">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row>
    <row r="207" spans="1:26" ht="12.75" customHeight="1" x14ac:dyDescent="0.2">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row>
    <row r="208" spans="1:26" ht="12.75" customHeight="1" x14ac:dyDescent="0.2">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row>
    <row r="209" spans="1:26" ht="12.75" customHeight="1" x14ac:dyDescent="0.2">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row>
    <row r="210" spans="1:26" ht="12.75" customHeight="1" x14ac:dyDescent="0.2">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row>
    <row r="211" spans="1:26" ht="12.75" customHeight="1" x14ac:dyDescent="0.2">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row>
    <row r="212" spans="1:26" ht="12.75" customHeight="1" x14ac:dyDescent="0.2">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row>
    <row r="213" spans="1:26" ht="12.75" customHeight="1" x14ac:dyDescent="0.2">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row>
    <row r="214" spans="1:26" ht="12.75" customHeight="1" x14ac:dyDescent="0.2">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row>
    <row r="215" spans="1:26" ht="12.75" customHeight="1" x14ac:dyDescent="0.2">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row>
    <row r="216" spans="1:26" ht="12.75" customHeight="1" x14ac:dyDescent="0.2">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row>
    <row r="217" spans="1:26" ht="12.75" customHeight="1" x14ac:dyDescent="0.2">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row>
    <row r="218" spans="1:26" ht="12.75" customHeight="1" x14ac:dyDescent="0.2">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row>
    <row r="219" spans="1:26" ht="12.75" customHeight="1" x14ac:dyDescent="0.2">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row>
    <row r="220" spans="1:26" ht="12.75" customHeight="1" x14ac:dyDescent="0.2">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row>
    <row r="221" spans="1:26" ht="12.75" customHeight="1" x14ac:dyDescent="0.2">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row>
    <row r="222" spans="1:26" ht="12.75" customHeight="1" x14ac:dyDescent="0.2">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row>
    <row r="223" spans="1:26" ht="12.75" customHeight="1" x14ac:dyDescent="0.2">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row>
    <row r="224" spans="1:26" ht="12.75" customHeight="1" x14ac:dyDescent="0.2">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row>
    <row r="225" spans="1:26" ht="12.75" customHeight="1" x14ac:dyDescent="0.2">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row>
    <row r="226" spans="1:26" ht="12.75" customHeight="1" x14ac:dyDescent="0.2">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row>
    <row r="227" spans="1:26" ht="12.75" customHeight="1" x14ac:dyDescent="0.2">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row>
    <row r="228" spans="1:26" ht="12.75" customHeight="1" x14ac:dyDescent="0.2">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row>
    <row r="229" spans="1:26" ht="12.75" customHeight="1" x14ac:dyDescent="0.2">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row>
    <row r="230" spans="1:26" ht="12.75" customHeight="1" x14ac:dyDescent="0.2">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row>
    <row r="231" spans="1:26" ht="12.75" customHeight="1" x14ac:dyDescent="0.2">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row>
    <row r="232" spans="1:26" ht="12.75" customHeight="1" x14ac:dyDescent="0.2">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row>
    <row r="233" spans="1:26" ht="12.75" customHeight="1" x14ac:dyDescent="0.2">
      <c r="A233" s="65"/>
      <c r="B233" s="65"/>
      <c r="C233" s="65"/>
      <c r="D233" s="65"/>
      <c r="E233" s="65"/>
      <c r="F233" s="65"/>
      <c r="G233" s="65"/>
      <c r="H233" s="65"/>
      <c r="I233" s="65"/>
      <c r="J233" s="65"/>
      <c r="K233" s="65"/>
      <c r="L233" s="65"/>
      <c r="M233" s="65"/>
      <c r="N233" s="65"/>
      <c r="O233" s="65"/>
      <c r="P233" s="65"/>
      <c r="Q233" s="65"/>
      <c r="R233" s="65"/>
      <c r="S233" s="65"/>
      <c r="T233" s="65"/>
      <c r="U233" s="65"/>
      <c r="V233" s="65"/>
      <c r="W233" s="65"/>
      <c r="X233" s="65"/>
      <c r="Y233" s="65"/>
      <c r="Z233" s="65"/>
    </row>
    <row r="234" spans="1:26" ht="12.75" customHeight="1" x14ac:dyDescent="0.2">
      <c r="A234" s="65"/>
      <c r="B234" s="65"/>
      <c r="C234" s="65"/>
      <c r="D234" s="65"/>
      <c r="E234" s="65"/>
      <c r="F234" s="65"/>
      <c r="G234" s="65"/>
      <c r="H234" s="65"/>
      <c r="I234" s="65"/>
      <c r="J234" s="65"/>
      <c r="K234" s="65"/>
      <c r="L234" s="65"/>
      <c r="M234" s="65"/>
      <c r="N234" s="65"/>
      <c r="O234" s="65"/>
      <c r="P234" s="65"/>
      <c r="Q234" s="65"/>
      <c r="R234" s="65"/>
      <c r="S234" s="65"/>
      <c r="T234" s="65"/>
      <c r="U234" s="65"/>
      <c r="V234" s="65"/>
      <c r="W234" s="65"/>
      <c r="X234" s="65"/>
      <c r="Y234" s="65"/>
      <c r="Z234" s="65"/>
    </row>
    <row r="235" spans="1:26" ht="12.75" customHeight="1" x14ac:dyDescent="0.2">
      <c r="A235" s="65"/>
      <c r="B235" s="65"/>
      <c r="C235" s="65"/>
      <c r="D235" s="65"/>
      <c r="E235" s="65"/>
      <c r="F235" s="65"/>
      <c r="G235" s="65"/>
      <c r="H235" s="65"/>
      <c r="I235" s="65"/>
      <c r="J235" s="65"/>
      <c r="K235" s="65"/>
      <c r="L235" s="65"/>
      <c r="M235" s="65"/>
      <c r="N235" s="65"/>
      <c r="O235" s="65"/>
      <c r="P235" s="65"/>
      <c r="Q235" s="65"/>
      <c r="R235" s="65"/>
      <c r="S235" s="65"/>
      <c r="T235" s="65"/>
      <c r="U235" s="65"/>
      <c r="V235" s="65"/>
      <c r="W235" s="65"/>
      <c r="X235" s="65"/>
      <c r="Y235" s="65"/>
      <c r="Z235" s="65"/>
    </row>
    <row r="236" spans="1:26" ht="12.75" customHeight="1" x14ac:dyDescent="0.2">
      <c r="A236" s="65"/>
      <c r="B236" s="65"/>
      <c r="C236" s="65"/>
      <c r="D236" s="65"/>
      <c r="E236" s="65"/>
      <c r="F236" s="65"/>
      <c r="G236" s="65"/>
      <c r="H236" s="65"/>
      <c r="I236" s="65"/>
      <c r="J236" s="65"/>
      <c r="K236" s="65"/>
      <c r="L236" s="65"/>
      <c r="M236" s="65"/>
      <c r="N236" s="65"/>
      <c r="O236" s="65"/>
      <c r="P236" s="65"/>
      <c r="Q236" s="65"/>
      <c r="R236" s="65"/>
      <c r="S236" s="65"/>
      <c r="T236" s="65"/>
      <c r="U236" s="65"/>
      <c r="V236" s="65"/>
      <c r="W236" s="65"/>
      <c r="X236" s="65"/>
      <c r="Y236" s="65"/>
      <c r="Z236" s="65"/>
    </row>
    <row r="237" spans="1:26" ht="12.75" customHeight="1" x14ac:dyDescent="0.2">
      <c r="A237" s="65"/>
      <c r="B237" s="65"/>
      <c r="C237" s="65"/>
      <c r="D237" s="65"/>
      <c r="E237" s="65"/>
      <c r="F237" s="65"/>
      <c r="G237" s="65"/>
      <c r="H237" s="65"/>
      <c r="I237" s="65"/>
      <c r="J237" s="65"/>
      <c r="K237" s="65"/>
      <c r="L237" s="65"/>
      <c r="M237" s="65"/>
      <c r="N237" s="65"/>
      <c r="O237" s="65"/>
      <c r="P237" s="65"/>
      <c r="Q237" s="65"/>
      <c r="R237" s="65"/>
      <c r="S237" s="65"/>
      <c r="T237" s="65"/>
      <c r="U237" s="65"/>
      <c r="V237" s="65"/>
      <c r="W237" s="65"/>
      <c r="X237" s="65"/>
      <c r="Y237" s="65"/>
      <c r="Z237" s="65"/>
    </row>
    <row r="238" spans="1:26" ht="12.75" customHeight="1" x14ac:dyDescent="0.2">
      <c r="A238" s="65"/>
      <c r="B238" s="65"/>
      <c r="C238" s="65"/>
      <c r="D238" s="65"/>
      <c r="E238" s="65"/>
      <c r="F238" s="65"/>
      <c r="G238" s="65"/>
      <c r="H238" s="65"/>
      <c r="I238" s="65"/>
      <c r="J238" s="65"/>
      <c r="K238" s="65"/>
      <c r="L238" s="65"/>
      <c r="M238" s="65"/>
      <c r="N238" s="65"/>
      <c r="O238" s="65"/>
      <c r="P238" s="65"/>
      <c r="Q238" s="65"/>
      <c r="R238" s="65"/>
      <c r="S238" s="65"/>
      <c r="T238" s="65"/>
      <c r="U238" s="65"/>
      <c r="V238" s="65"/>
      <c r="W238" s="65"/>
      <c r="X238" s="65"/>
      <c r="Y238" s="65"/>
      <c r="Z238" s="65"/>
    </row>
    <row r="239" spans="1:26" ht="12.75" customHeight="1" x14ac:dyDescent="0.2">
      <c r="A239" s="65"/>
      <c r="B239" s="65"/>
      <c r="C239" s="65"/>
      <c r="D239" s="65"/>
      <c r="E239" s="65"/>
      <c r="F239" s="65"/>
      <c r="G239" s="65"/>
      <c r="H239" s="65"/>
      <c r="I239" s="65"/>
      <c r="J239" s="65"/>
      <c r="K239" s="65"/>
      <c r="L239" s="65"/>
      <c r="M239" s="65"/>
      <c r="N239" s="65"/>
      <c r="O239" s="65"/>
      <c r="P239" s="65"/>
      <c r="Q239" s="65"/>
      <c r="R239" s="65"/>
      <c r="S239" s="65"/>
      <c r="T239" s="65"/>
      <c r="U239" s="65"/>
      <c r="V239" s="65"/>
      <c r="W239" s="65"/>
      <c r="X239" s="65"/>
      <c r="Y239" s="65"/>
      <c r="Z239" s="65"/>
    </row>
    <row r="240" spans="1:26" ht="12.75" customHeight="1" x14ac:dyDescent="0.2">
      <c r="A240" s="65"/>
      <c r="B240" s="65"/>
      <c r="C240" s="65"/>
      <c r="D240" s="65"/>
      <c r="E240" s="65"/>
      <c r="F240" s="65"/>
      <c r="G240" s="65"/>
      <c r="H240" s="65"/>
      <c r="I240" s="65"/>
      <c r="J240" s="65"/>
      <c r="K240" s="65"/>
      <c r="L240" s="65"/>
      <c r="M240" s="65"/>
      <c r="N240" s="65"/>
      <c r="O240" s="65"/>
      <c r="P240" s="65"/>
      <c r="Q240" s="65"/>
      <c r="R240" s="65"/>
      <c r="S240" s="65"/>
      <c r="T240" s="65"/>
      <c r="U240" s="65"/>
      <c r="V240" s="65"/>
      <c r="W240" s="65"/>
      <c r="X240" s="65"/>
      <c r="Y240" s="65"/>
      <c r="Z240" s="65"/>
    </row>
    <row r="241" spans="1:26" ht="12.75" customHeight="1" x14ac:dyDescent="0.2">
      <c r="A241" s="65"/>
      <c r="B241" s="65"/>
      <c r="C241" s="65"/>
      <c r="D241" s="65"/>
      <c r="E241" s="65"/>
      <c r="F241" s="65"/>
      <c r="G241" s="65"/>
      <c r="H241" s="65"/>
      <c r="I241" s="65"/>
      <c r="J241" s="65"/>
      <c r="K241" s="65"/>
      <c r="L241" s="65"/>
      <c r="M241" s="65"/>
      <c r="N241" s="65"/>
      <c r="O241" s="65"/>
      <c r="P241" s="65"/>
      <c r="Q241" s="65"/>
      <c r="R241" s="65"/>
      <c r="S241" s="65"/>
      <c r="T241" s="65"/>
      <c r="U241" s="65"/>
      <c r="V241" s="65"/>
      <c r="W241" s="65"/>
      <c r="X241" s="65"/>
      <c r="Y241" s="65"/>
      <c r="Z241" s="65"/>
    </row>
    <row r="242" spans="1:26" ht="12.75" customHeight="1" x14ac:dyDescent="0.2">
      <c r="A242" s="65"/>
      <c r="B242" s="65"/>
      <c r="C242" s="65"/>
      <c r="D242" s="65"/>
      <c r="E242" s="65"/>
      <c r="F242" s="65"/>
      <c r="G242" s="65"/>
      <c r="H242" s="65"/>
      <c r="I242" s="65"/>
      <c r="J242" s="65"/>
      <c r="K242" s="65"/>
      <c r="L242" s="65"/>
      <c r="M242" s="65"/>
      <c r="N242" s="65"/>
      <c r="O242" s="65"/>
      <c r="P242" s="65"/>
      <c r="Q242" s="65"/>
      <c r="R242" s="65"/>
      <c r="S242" s="65"/>
      <c r="T242" s="65"/>
      <c r="U242" s="65"/>
      <c r="V242" s="65"/>
      <c r="W242" s="65"/>
      <c r="X242" s="65"/>
      <c r="Y242" s="65"/>
      <c r="Z242" s="65"/>
    </row>
    <row r="243" spans="1:26" ht="12.75" customHeight="1" x14ac:dyDescent="0.2">
      <c r="A243" s="65"/>
      <c r="B243" s="65"/>
      <c r="C243" s="65"/>
      <c r="D243" s="65"/>
      <c r="E243" s="65"/>
      <c r="F243" s="65"/>
      <c r="G243" s="65"/>
      <c r="H243" s="65"/>
      <c r="I243" s="65"/>
      <c r="J243" s="65"/>
      <c r="K243" s="65"/>
      <c r="L243" s="65"/>
      <c r="M243" s="65"/>
      <c r="N243" s="65"/>
      <c r="O243" s="65"/>
      <c r="P243" s="65"/>
      <c r="Q243" s="65"/>
      <c r="R243" s="65"/>
      <c r="S243" s="65"/>
      <c r="T243" s="65"/>
      <c r="U243" s="65"/>
      <c r="V243" s="65"/>
      <c r="W243" s="65"/>
      <c r="X243" s="65"/>
      <c r="Y243" s="65"/>
      <c r="Z243" s="65"/>
    </row>
    <row r="244" spans="1:26" ht="12.75" customHeight="1" x14ac:dyDescent="0.2">
      <c r="A244" s="65"/>
      <c r="B244" s="65"/>
      <c r="C244" s="65"/>
      <c r="D244" s="65"/>
      <c r="E244" s="65"/>
      <c r="F244" s="65"/>
      <c r="G244" s="65"/>
      <c r="H244" s="65"/>
      <c r="I244" s="65"/>
      <c r="J244" s="65"/>
      <c r="K244" s="65"/>
      <c r="L244" s="65"/>
      <c r="M244" s="65"/>
      <c r="N244" s="65"/>
      <c r="O244" s="65"/>
      <c r="P244" s="65"/>
      <c r="Q244" s="65"/>
      <c r="R244" s="65"/>
      <c r="S244" s="65"/>
      <c r="T244" s="65"/>
      <c r="U244" s="65"/>
      <c r="V244" s="65"/>
      <c r="W244" s="65"/>
      <c r="X244" s="65"/>
      <c r="Y244" s="65"/>
      <c r="Z244" s="65"/>
    </row>
    <row r="245" spans="1:26" ht="12.75" customHeight="1" x14ac:dyDescent="0.2">
      <c r="A245" s="65"/>
      <c r="B245" s="65"/>
      <c r="C245" s="65"/>
      <c r="D245" s="65"/>
      <c r="E245" s="65"/>
      <c r="F245" s="65"/>
      <c r="G245" s="65"/>
      <c r="H245" s="65"/>
      <c r="I245" s="65"/>
      <c r="J245" s="65"/>
      <c r="K245" s="65"/>
      <c r="L245" s="65"/>
      <c r="M245" s="65"/>
      <c r="N245" s="65"/>
      <c r="O245" s="65"/>
      <c r="P245" s="65"/>
      <c r="Q245" s="65"/>
      <c r="R245" s="65"/>
      <c r="S245" s="65"/>
      <c r="T245" s="65"/>
      <c r="U245" s="65"/>
      <c r="V245" s="65"/>
      <c r="W245" s="65"/>
      <c r="X245" s="65"/>
      <c r="Y245" s="65"/>
      <c r="Z245" s="65"/>
    </row>
    <row r="246" spans="1:26" ht="12.75" customHeight="1" x14ac:dyDescent="0.2">
      <c r="A246" s="65"/>
      <c r="B246" s="65"/>
      <c r="C246" s="65"/>
      <c r="D246" s="65"/>
      <c r="E246" s="65"/>
      <c r="F246" s="65"/>
      <c r="G246" s="65"/>
      <c r="H246" s="65"/>
      <c r="I246" s="65"/>
      <c r="J246" s="65"/>
      <c r="K246" s="65"/>
      <c r="L246" s="65"/>
      <c r="M246" s="65"/>
      <c r="N246" s="65"/>
      <c r="O246" s="65"/>
      <c r="P246" s="65"/>
      <c r="Q246" s="65"/>
      <c r="R246" s="65"/>
      <c r="S246" s="65"/>
      <c r="T246" s="65"/>
      <c r="U246" s="65"/>
      <c r="V246" s="65"/>
      <c r="W246" s="65"/>
      <c r="X246" s="65"/>
      <c r="Y246" s="65"/>
      <c r="Z246" s="65"/>
    </row>
    <row r="247" spans="1:26" ht="12.75" customHeight="1" x14ac:dyDescent="0.2">
      <c r="A247" s="65"/>
      <c r="B247" s="65"/>
      <c r="C247" s="65"/>
      <c r="D247" s="65"/>
      <c r="E247" s="65"/>
      <c r="F247" s="65"/>
      <c r="G247" s="65"/>
      <c r="H247" s="65"/>
      <c r="I247" s="65"/>
      <c r="J247" s="65"/>
      <c r="K247" s="65"/>
      <c r="L247" s="65"/>
      <c r="M247" s="65"/>
      <c r="N247" s="65"/>
      <c r="O247" s="65"/>
      <c r="P247" s="65"/>
      <c r="Q247" s="65"/>
      <c r="R247" s="65"/>
      <c r="S247" s="65"/>
      <c r="T247" s="65"/>
      <c r="U247" s="65"/>
      <c r="V247" s="65"/>
      <c r="W247" s="65"/>
      <c r="X247" s="65"/>
      <c r="Y247" s="65"/>
      <c r="Z247" s="65"/>
    </row>
    <row r="248" spans="1:26" ht="12.75" customHeight="1" x14ac:dyDescent="0.2">
      <c r="A248" s="65"/>
      <c r="B248" s="65"/>
      <c r="C248" s="65"/>
      <c r="D248" s="65"/>
      <c r="E248" s="65"/>
      <c r="F248" s="65"/>
      <c r="G248" s="65"/>
      <c r="H248" s="65"/>
      <c r="I248" s="65"/>
      <c r="J248" s="65"/>
      <c r="K248" s="65"/>
      <c r="L248" s="65"/>
      <c r="M248" s="65"/>
      <c r="N248" s="65"/>
      <c r="O248" s="65"/>
      <c r="P248" s="65"/>
      <c r="Q248" s="65"/>
      <c r="R248" s="65"/>
      <c r="S248" s="65"/>
      <c r="T248" s="65"/>
      <c r="U248" s="65"/>
      <c r="V248" s="65"/>
      <c r="W248" s="65"/>
      <c r="X248" s="65"/>
      <c r="Y248" s="65"/>
      <c r="Z248" s="65"/>
    </row>
    <row r="249" spans="1:26" ht="12.75" customHeight="1" x14ac:dyDescent="0.2">
      <c r="A249" s="65"/>
      <c r="B249" s="65"/>
      <c r="C249" s="65"/>
      <c r="D249" s="65"/>
      <c r="E249" s="65"/>
      <c r="F249" s="65"/>
      <c r="G249" s="65"/>
      <c r="H249" s="65"/>
      <c r="I249" s="65"/>
      <c r="J249" s="65"/>
      <c r="K249" s="65"/>
      <c r="L249" s="65"/>
      <c r="M249" s="65"/>
      <c r="N249" s="65"/>
      <c r="O249" s="65"/>
      <c r="P249" s="65"/>
      <c r="Q249" s="65"/>
      <c r="R249" s="65"/>
      <c r="S249" s="65"/>
      <c r="T249" s="65"/>
      <c r="U249" s="65"/>
      <c r="V249" s="65"/>
      <c r="W249" s="65"/>
      <c r="X249" s="65"/>
      <c r="Y249" s="65"/>
      <c r="Z249" s="65"/>
    </row>
    <row r="250" spans="1:26" ht="12.75" customHeight="1" x14ac:dyDescent="0.2">
      <c r="A250" s="65"/>
      <c r="B250" s="65"/>
      <c r="C250" s="65"/>
      <c r="D250" s="65"/>
      <c r="E250" s="65"/>
      <c r="F250" s="65"/>
      <c r="G250" s="65"/>
      <c r="H250" s="65"/>
      <c r="I250" s="65"/>
      <c r="J250" s="65"/>
      <c r="K250" s="65"/>
      <c r="L250" s="65"/>
      <c r="M250" s="65"/>
      <c r="N250" s="65"/>
      <c r="O250" s="65"/>
      <c r="P250" s="65"/>
      <c r="Q250" s="65"/>
      <c r="R250" s="65"/>
      <c r="S250" s="65"/>
      <c r="T250" s="65"/>
      <c r="U250" s="65"/>
      <c r="V250" s="65"/>
      <c r="W250" s="65"/>
      <c r="X250" s="65"/>
      <c r="Y250" s="65"/>
      <c r="Z250" s="65"/>
    </row>
    <row r="251" spans="1:26" ht="12.75" customHeight="1" x14ac:dyDescent="0.2">
      <c r="A251" s="65"/>
      <c r="B251" s="65"/>
      <c r="C251" s="65"/>
      <c r="D251" s="65"/>
      <c r="E251" s="65"/>
      <c r="F251" s="65"/>
      <c r="G251" s="65"/>
      <c r="H251" s="65"/>
      <c r="I251" s="65"/>
      <c r="J251" s="65"/>
      <c r="K251" s="65"/>
      <c r="L251" s="65"/>
      <c r="M251" s="65"/>
      <c r="N251" s="65"/>
      <c r="O251" s="65"/>
      <c r="P251" s="65"/>
      <c r="Q251" s="65"/>
      <c r="R251" s="65"/>
      <c r="S251" s="65"/>
      <c r="T251" s="65"/>
      <c r="U251" s="65"/>
      <c r="V251" s="65"/>
      <c r="W251" s="65"/>
      <c r="X251" s="65"/>
      <c r="Y251" s="65"/>
      <c r="Z251" s="65"/>
    </row>
    <row r="252" spans="1:26" ht="12.75" customHeight="1" x14ac:dyDescent="0.2">
      <c r="A252" s="65"/>
      <c r="B252" s="65"/>
      <c r="C252" s="65"/>
      <c r="D252" s="65"/>
      <c r="E252" s="65"/>
      <c r="F252" s="65"/>
      <c r="G252" s="65"/>
      <c r="H252" s="65"/>
      <c r="I252" s="65"/>
      <c r="J252" s="65"/>
      <c r="K252" s="65"/>
      <c r="L252" s="65"/>
      <c r="M252" s="65"/>
      <c r="N252" s="65"/>
      <c r="O252" s="65"/>
      <c r="P252" s="65"/>
      <c r="Q252" s="65"/>
      <c r="R252" s="65"/>
      <c r="S252" s="65"/>
      <c r="T252" s="65"/>
      <c r="U252" s="65"/>
      <c r="V252" s="65"/>
      <c r="W252" s="65"/>
      <c r="X252" s="65"/>
      <c r="Y252" s="65"/>
      <c r="Z252" s="65"/>
    </row>
    <row r="253" spans="1:26" ht="12.75" customHeight="1" x14ac:dyDescent="0.2">
      <c r="A253" s="65"/>
      <c r="B253" s="65"/>
      <c r="C253" s="65"/>
      <c r="D253" s="65"/>
      <c r="E253" s="65"/>
      <c r="F253" s="65"/>
      <c r="G253" s="65"/>
      <c r="H253" s="65"/>
      <c r="I253" s="65"/>
      <c r="J253" s="65"/>
      <c r="K253" s="65"/>
      <c r="L253" s="65"/>
      <c r="M253" s="65"/>
      <c r="N253" s="65"/>
      <c r="O253" s="65"/>
      <c r="P253" s="65"/>
      <c r="Q253" s="65"/>
      <c r="R253" s="65"/>
      <c r="S253" s="65"/>
      <c r="T253" s="65"/>
      <c r="U253" s="65"/>
      <c r="V253" s="65"/>
      <c r="W253" s="65"/>
      <c r="X253" s="65"/>
      <c r="Y253" s="65"/>
      <c r="Z253" s="65"/>
    </row>
    <row r="254" spans="1:26" ht="12.75" customHeight="1" x14ac:dyDescent="0.2">
      <c r="A254" s="65"/>
      <c r="B254" s="65"/>
      <c r="C254" s="65"/>
      <c r="D254" s="65"/>
      <c r="E254" s="65"/>
      <c r="F254" s="65"/>
      <c r="G254" s="65"/>
      <c r="H254" s="65"/>
      <c r="I254" s="65"/>
      <c r="J254" s="65"/>
      <c r="K254" s="65"/>
      <c r="L254" s="65"/>
      <c r="M254" s="65"/>
      <c r="N254" s="65"/>
      <c r="O254" s="65"/>
      <c r="P254" s="65"/>
      <c r="Q254" s="65"/>
      <c r="R254" s="65"/>
      <c r="S254" s="65"/>
      <c r="T254" s="65"/>
      <c r="U254" s="65"/>
      <c r="V254" s="65"/>
      <c r="W254" s="65"/>
      <c r="X254" s="65"/>
      <c r="Y254" s="65"/>
      <c r="Z254" s="65"/>
    </row>
    <row r="255" spans="1:26" ht="12.75" customHeight="1" x14ac:dyDescent="0.2">
      <c r="A255" s="65"/>
      <c r="B255" s="65"/>
      <c r="C255" s="65"/>
      <c r="D255" s="65"/>
      <c r="E255" s="65"/>
      <c r="F255" s="65"/>
      <c r="G255" s="65"/>
      <c r="H255" s="65"/>
      <c r="I255" s="65"/>
      <c r="J255" s="65"/>
      <c r="K255" s="65"/>
      <c r="L255" s="65"/>
      <c r="M255" s="65"/>
      <c r="N255" s="65"/>
      <c r="O255" s="65"/>
      <c r="P255" s="65"/>
      <c r="Q255" s="65"/>
      <c r="R255" s="65"/>
      <c r="S255" s="65"/>
      <c r="T255" s="65"/>
      <c r="U255" s="65"/>
      <c r="V255" s="65"/>
      <c r="W255" s="65"/>
      <c r="X255" s="65"/>
      <c r="Y255" s="65"/>
      <c r="Z255" s="65"/>
    </row>
    <row r="256" spans="1:26" ht="12.75" customHeight="1" x14ac:dyDescent="0.2">
      <c r="A256" s="65"/>
      <c r="B256" s="65"/>
      <c r="C256" s="65"/>
      <c r="D256" s="65"/>
      <c r="E256" s="65"/>
      <c r="F256" s="65"/>
      <c r="G256" s="65"/>
      <c r="H256" s="65"/>
      <c r="I256" s="65"/>
      <c r="J256" s="65"/>
      <c r="K256" s="65"/>
      <c r="L256" s="65"/>
      <c r="M256" s="65"/>
      <c r="N256" s="65"/>
      <c r="O256" s="65"/>
      <c r="P256" s="65"/>
      <c r="Q256" s="65"/>
      <c r="R256" s="65"/>
      <c r="S256" s="65"/>
      <c r="T256" s="65"/>
      <c r="U256" s="65"/>
      <c r="V256" s="65"/>
      <c r="W256" s="65"/>
      <c r="X256" s="65"/>
      <c r="Y256" s="65"/>
      <c r="Z256" s="65"/>
    </row>
    <row r="257" spans="1:26" ht="12.75" customHeight="1" x14ac:dyDescent="0.2">
      <c r="A257" s="65"/>
      <c r="B257" s="65"/>
      <c r="C257" s="65"/>
      <c r="D257" s="65"/>
      <c r="E257" s="65"/>
      <c r="F257" s="65"/>
      <c r="G257" s="65"/>
      <c r="H257" s="65"/>
      <c r="I257" s="65"/>
      <c r="J257" s="65"/>
      <c r="K257" s="65"/>
      <c r="L257" s="65"/>
      <c r="M257" s="65"/>
      <c r="N257" s="65"/>
      <c r="O257" s="65"/>
      <c r="P257" s="65"/>
      <c r="Q257" s="65"/>
      <c r="R257" s="65"/>
      <c r="S257" s="65"/>
      <c r="T257" s="65"/>
      <c r="U257" s="65"/>
      <c r="V257" s="65"/>
      <c r="W257" s="65"/>
      <c r="X257" s="65"/>
      <c r="Y257" s="65"/>
      <c r="Z257" s="65"/>
    </row>
    <row r="258" spans="1:26" ht="12.75" customHeight="1" x14ac:dyDescent="0.2">
      <c r="A258" s="65"/>
      <c r="B258" s="65"/>
      <c r="C258" s="65"/>
      <c r="D258" s="65"/>
      <c r="E258" s="65"/>
      <c r="F258" s="65"/>
      <c r="G258" s="65"/>
      <c r="H258" s="65"/>
      <c r="I258" s="65"/>
      <c r="J258" s="65"/>
      <c r="K258" s="65"/>
      <c r="L258" s="65"/>
      <c r="M258" s="65"/>
      <c r="N258" s="65"/>
      <c r="O258" s="65"/>
      <c r="P258" s="65"/>
      <c r="Q258" s="65"/>
      <c r="R258" s="65"/>
      <c r="S258" s="65"/>
      <c r="T258" s="65"/>
      <c r="U258" s="65"/>
      <c r="V258" s="65"/>
      <c r="W258" s="65"/>
      <c r="X258" s="65"/>
      <c r="Y258" s="65"/>
      <c r="Z258" s="65"/>
    </row>
    <row r="259" spans="1:26" ht="12.75" customHeight="1" x14ac:dyDescent="0.2">
      <c r="A259" s="65"/>
      <c r="B259" s="65"/>
      <c r="C259" s="65"/>
      <c r="D259" s="65"/>
      <c r="E259" s="65"/>
      <c r="F259" s="65"/>
      <c r="G259" s="65"/>
      <c r="H259" s="65"/>
      <c r="I259" s="65"/>
      <c r="J259" s="65"/>
      <c r="K259" s="65"/>
      <c r="L259" s="65"/>
      <c r="M259" s="65"/>
      <c r="N259" s="65"/>
      <c r="O259" s="65"/>
      <c r="P259" s="65"/>
      <c r="Q259" s="65"/>
      <c r="R259" s="65"/>
      <c r="S259" s="65"/>
      <c r="T259" s="65"/>
      <c r="U259" s="65"/>
      <c r="V259" s="65"/>
      <c r="W259" s="65"/>
      <c r="X259" s="65"/>
      <c r="Y259" s="65"/>
      <c r="Z259" s="65"/>
    </row>
    <row r="260" spans="1:26" ht="12.75" customHeight="1" x14ac:dyDescent="0.2">
      <c r="A260" s="65"/>
      <c r="B260" s="65"/>
      <c r="C260" s="65"/>
      <c r="D260" s="65"/>
      <c r="E260" s="65"/>
      <c r="F260" s="65"/>
      <c r="G260" s="65"/>
      <c r="H260" s="65"/>
      <c r="I260" s="65"/>
      <c r="J260" s="65"/>
      <c r="K260" s="65"/>
      <c r="L260" s="65"/>
      <c r="M260" s="65"/>
      <c r="N260" s="65"/>
      <c r="O260" s="65"/>
      <c r="P260" s="65"/>
      <c r="Q260" s="65"/>
      <c r="R260" s="65"/>
      <c r="S260" s="65"/>
      <c r="T260" s="65"/>
      <c r="U260" s="65"/>
      <c r="V260" s="65"/>
      <c r="W260" s="65"/>
      <c r="X260" s="65"/>
      <c r="Y260" s="65"/>
      <c r="Z260" s="65"/>
    </row>
    <row r="261" spans="1:26" ht="12.75" customHeight="1" x14ac:dyDescent="0.2">
      <c r="A261" s="65"/>
      <c r="B261" s="65"/>
      <c r="C261" s="65"/>
      <c r="D261" s="65"/>
      <c r="E261" s="65"/>
      <c r="F261" s="65"/>
      <c r="G261" s="65"/>
      <c r="H261" s="65"/>
      <c r="I261" s="65"/>
      <c r="J261" s="65"/>
      <c r="K261" s="65"/>
      <c r="L261" s="65"/>
      <c r="M261" s="65"/>
      <c r="N261" s="65"/>
      <c r="O261" s="65"/>
      <c r="P261" s="65"/>
      <c r="Q261" s="65"/>
      <c r="R261" s="65"/>
      <c r="S261" s="65"/>
      <c r="T261" s="65"/>
      <c r="U261" s="65"/>
      <c r="V261" s="65"/>
      <c r="W261" s="65"/>
      <c r="X261" s="65"/>
      <c r="Y261" s="65"/>
      <c r="Z261" s="65"/>
    </row>
    <row r="262" spans="1:26" ht="12.75" customHeight="1" x14ac:dyDescent="0.2">
      <c r="A262" s="65"/>
      <c r="B262" s="65"/>
      <c r="C262" s="65"/>
      <c r="D262" s="65"/>
      <c r="E262" s="65"/>
      <c r="F262" s="65"/>
      <c r="G262" s="65"/>
      <c r="H262" s="65"/>
      <c r="I262" s="65"/>
      <c r="J262" s="65"/>
      <c r="K262" s="65"/>
      <c r="L262" s="65"/>
      <c r="M262" s="65"/>
      <c r="N262" s="65"/>
      <c r="O262" s="65"/>
      <c r="P262" s="65"/>
      <c r="Q262" s="65"/>
      <c r="R262" s="65"/>
      <c r="S262" s="65"/>
      <c r="T262" s="65"/>
      <c r="U262" s="65"/>
      <c r="V262" s="65"/>
      <c r="W262" s="65"/>
      <c r="X262" s="65"/>
      <c r="Y262" s="65"/>
      <c r="Z262" s="65"/>
    </row>
    <row r="263" spans="1:26" ht="12.75" customHeight="1" x14ac:dyDescent="0.2">
      <c r="A263" s="65"/>
      <c r="B263" s="65"/>
      <c r="C263" s="65"/>
      <c r="D263" s="65"/>
      <c r="E263" s="65"/>
      <c r="F263" s="65"/>
      <c r="G263" s="65"/>
      <c r="H263" s="65"/>
      <c r="I263" s="65"/>
      <c r="J263" s="65"/>
      <c r="K263" s="65"/>
      <c r="L263" s="65"/>
      <c r="M263" s="65"/>
      <c r="N263" s="65"/>
      <c r="O263" s="65"/>
      <c r="P263" s="65"/>
      <c r="Q263" s="65"/>
      <c r="R263" s="65"/>
      <c r="S263" s="65"/>
      <c r="T263" s="65"/>
      <c r="U263" s="65"/>
      <c r="V263" s="65"/>
      <c r="W263" s="65"/>
      <c r="X263" s="65"/>
      <c r="Y263" s="65"/>
      <c r="Z263" s="65"/>
    </row>
    <row r="264" spans="1:26" ht="12.75" customHeight="1" x14ac:dyDescent="0.2">
      <c r="A264" s="65"/>
      <c r="B264" s="65"/>
      <c r="C264" s="65"/>
      <c r="D264" s="65"/>
      <c r="E264" s="65"/>
      <c r="F264" s="65"/>
      <c r="G264" s="65"/>
      <c r="H264" s="65"/>
      <c r="I264" s="65"/>
      <c r="J264" s="65"/>
      <c r="K264" s="65"/>
      <c r="L264" s="65"/>
      <c r="M264" s="65"/>
      <c r="N264" s="65"/>
      <c r="O264" s="65"/>
      <c r="P264" s="65"/>
      <c r="Q264" s="65"/>
      <c r="R264" s="65"/>
      <c r="S264" s="65"/>
      <c r="T264" s="65"/>
      <c r="U264" s="65"/>
      <c r="V264" s="65"/>
      <c r="W264" s="65"/>
      <c r="X264" s="65"/>
      <c r="Y264" s="65"/>
      <c r="Z264" s="65"/>
    </row>
    <row r="265" spans="1:26" ht="12.75" customHeight="1" x14ac:dyDescent="0.2">
      <c r="A265" s="65"/>
      <c r="B265" s="65"/>
      <c r="C265" s="65"/>
      <c r="D265" s="65"/>
      <c r="E265" s="65"/>
      <c r="F265" s="65"/>
      <c r="G265" s="65"/>
      <c r="H265" s="65"/>
      <c r="I265" s="65"/>
      <c r="J265" s="65"/>
      <c r="K265" s="65"/>
      <c r="L265" s="65"/>
      <c r="M265" s="65"/>
      <c r="N265" s="65"/>
      <c r="O265" s="65"/>
      <c r="P265" s="65"/>
      <c r="Q265" s="65"/>
      <c r="R265" s="65"/>
      <c r="S265" s="65"/>
      <c r="T265" s="65"/>
      <c r="U265" s="65"/>
      <c r="V265" s="65"/>
      <c r="W265" s="65"/>
      <c r="X265" s="65"/>
      <c r="Y265" s="65"/>
      <c r="Z265" s="65"/>
    </row>
    <row r="266" spans="1:26" ht="12.75" customHeight="1" x14ac:dyDescent="0.2">
      <c r="A266" s="65"/>
      <c r="B266" s="65"/>
      <c r="C266" s="65"/>
      <c r="D266" s="65"/>
      <c r="E266" s="65"/>
      <c r="F266" s="65"/>
      <c r="G266" s="65"/>
      <c r="H266" s="65"/>
      <c r="I266" s="65"/>
      <c r="J266" s="65"/>
      <c r="K266" s="65"/>
      <c r="L266" s="65"/>
      <c r="M266" s="65"/>
      <c r="N266" s="65"/>
      <c r="O266" s="65"/>
      <c r="P266" s="65"/>
      <c r="Q266" s="65"/>
      <c r="R266" s="65"/>
      <c r="S266" s="65"/>
      <c r="T266" s="65"/>
      <c r="U266" s="65"/>
      <c r="V266" s="65"/>
      <c r="W266" s="65"/>
      <c r="X266" s="65"/>
      <c r="Y266" s="65"/>
      <c r="Z266" s="65"/>
    </row>
    <row r="267" spans="1:26" ht="12.75" customHeight="1" x14ac:dyDescent="0.2">
      <c r="A267" s="65"/>
      <c r="B267" s="65"/>
      <c r="C267" s="65"/>
      <c r="D267" s="65"/>
      <c r="E267" s="65"/>
      <c r="F267" s="65"/>
      <c r="G267" s="65"/>
      <c r="H267" s="65"/>
      <c r="I267" s="65"/>
      <c r="J267" s="65"/>
      <c r="K267" s="65"/>
      <c r="L267" s="65"/>
      <c r="M267" s="65"/>
      <c r="N267" s="65"/>
      <c r="O267" s="65"/>
      <c r="P267" s="65"/>
      <c r="Q267" s="65"/>
      <c r="R267" s="65"/>
      <c r="S267" s="65"/>
      <c r="T267" s="65"/>
      <c r="U267" s="65"/>
      <c r="V267" s="65"/>
      <c r="W267" s="65"/>
      <c r="X267" s="65"/>
      <c r="Y267" s="65"/>
      <c r="Z267" s="65"/>
    </row>
    <row r="268" spans="1:26" ht="12.75" customHeight="1" x14ac:dyDescent="0.2">
      <c r="A268" s="65"/>
      <c r="B268" s="65"/>
      <c r="C268" s="65"/>
      <c r="D268" s="65"/>
      <c r="E268" s="65"/>
      <c r="F268" s="65"/>
      <c r="G268" s="65"/>
      <c r="H268" s="65"/>
      <c r="I268" s="65"/>
      <c r="J268" s="65"/>
      <c r="K268" s="65"/>
      <c r="L268" s="65"/>
      <c r="M268" s="65"/>
      <c r="N268" s="65"/>
      <c r="O268" s="65"/>
      <c r="P268" s="65"/>
      <c r="Q268" s="65"/>
      <c r="R268" s="65"/>
      <c r="S268" s="65"/>
      <c r="T268" s="65"/>
      <c r="U268" s="65"/>
      <c r="V268" s="65"/>
      <c r="W268" s="65"/>
      <c r="X268" s="65"/>
      <c r="Y268" s="65"/>
      <c r="Z268" s="65"/>
    </row>
    <row r="269" spans="1:26" ht="12.75" customHeight="1" x14ac:dyDescent="0.2">
      <c r="A269" s="65"/>
      <c r="B269" s="65"/>
      <c r="C269" s="65"/>
      <c r="D269" s="65"/>
      <c r="E269" s="65"/>
      <c r="F269" s="65"/>
      <c r="G269" s="65"/>
      <c r="H269" s="65"/>
      <c r="I269" s="65"/>
      <c r="J269" s="65"/>
      <c r="K269" s="65"/>
      <c r="L269" s="65"/>
      <c r="M269" s="65"/>
      <c r="N269" s="65"/>
      <c r="O269" s="65"/>
      <c r="P269" s="65"/>
      <c r="Q269" s="65"/>
      <c r="R269" s="65"/>
      <c r="S269" s="65"/>
      <c r="T269" s="65"/>
      <c r="U269" s="65"/>
      <c r="V269" s="65"/>
      <c r="W269" s="65"/>
      <c r="X269" s="65"/>
      <c r="Y269" s="65"/>
      <c r="Z269" s="65"/>
    </row>
    <row r="270" spans="1:26" ht="12.75" customHeight="1" x14ac:dyDescent="0.2">
      <c r="A270" s="65"/>
      <c r="B270" s="65"/>
      <c r="C270" s="65"/>
      <c r="D270" s="65"/>
      <c r="E270" s="65"/>
      <c r="F270" s="65"/>
      <c r="G270" s="65"/>
      <c r="H270" s="65"/>
      <c r="I270" s="65"/>
      <c r="J270" s="65"/>
      <c r="K270" s="65"/>
      <c r="L270" s="65"/>
      <c r="M270" s="65"/>
      <c r="N270" s="65"/>
      <c r="O270" s="65"/>
      <c r="P270" s="65"/>
      <c r="Q270" s="65"/>
      <c r="R270" s="65"/>
      <c r="S270" s="65"/>
      <c r="T270" s="65"/>
      <c r="U270" s="65"/>
      <c r="V270" s="65"/>
      <c r="W270" s="65"/>
      <c r="X270" s="65"/>
      <c r="Y270" s="65"/>
      <c r="Z270" s="65"/>
    </row>
    <row r="271" spans="1:26" ht="12.75" customHeight="1" x14ac:dyDescent="0.2">
      <c r="A271" s="65"/>
      <c r="B271" s="65"/>
      <c r="C271" s="65"/>
      <c r="D271" s="65"/>
      <c r="E271" s="65"/>
      <c r="F271" s="65"/>
      <c r="G271" s="65"/>
      <c r="H271" s="65"/>
      <c r="I271" s="65"/>
      <c r="J271" s="65"/>
      <c r="K271" s="65"/>
      <c r="L271" s="65"/>
      <c r="M271" s="65"/>
      <c r="N271" s="65"/>
      <c r="O271" s="65"/>
      <c r="P271" s="65"/>
      <c r="Q271" s="65"/>
      <c r="R271" s="65"/>
      <c r="S271" s="65"/>
      <c r="T271" s="65"/>
      <c r="U271" s="65"/>
      <c r="V271" s="65"/>
      <c r="W271" s="65"/>
      <c r="X271" s="65"/>
      <c r="Y271" s="65"/>
      <c r="Z271" s="65"/>
    </row>
    <row r="272" spans="1:26" ht="12.75" customHeight="1" x14ac:dyDescent="0.2">
      <c r="A272" s="65"/>
      <c r="B272" s="65"/>
      <c r="C272" s="65"/>
      <c r="D272" s="65"/>
      <c r="E272" s="65"/>
      <c r="F272" s="65"/>
      <c r="G272" s="65"/>
      <c r="H272" s="65"/>
      <c r="I272" s="65"/>
      <c r="J272" s="65"/>
      <c r="K272" s="65"/>
      <c r="L272" s="65"/>
      <c r="M272" s="65"/>
      <c r="N272" s="65"/>
      <c r="O272" s="65"/>
      <c r="P272" s="65"/>
      <c r="Q272" s="65"/>
      <c r="R272" s="65"/>
      <c r="S272" s="65"/>
      <c r="T272" s="65"/>
      <c r="U272" s="65"/>
      <c r="V272" s="65"/>
      <c r="W272" s="65"/>
      <c r="X272" s="65"/>
      <c r="Y272" s="65"/>
      <c r="Z272" s="65"/>
    </row>
    <row r="273" spans="1:26" ht="12.75" customHeight="1" x14ac:dyDescent="0.2">
      <c r="A273" s="65"/>
      <c r="B273" s="65"/>
      <c r="C273" s="65"/>
      <c r="D273" s="65"/>
      <c r="E273" s="65"/>
      <c r="F273" s="65"/>
      <c r="G273" s="65"/>
      <c r="H273" s="65"/>
      <c r="I273" s="65"/>
      <c r="J273" s="65"/>
      <c r="K273" s="65"/>
      <c r="L273" s="65"/>
      <c r="M273" s="65"/>
      <c r="N273" s="65"/>
      <c r="O273" s="65"/>
      <c r="P273" s="65"/>
      <c r="Q273" s="65"/>
      <c r="R273" s="65"/>
      <c r="S273" s="65"/>
      <c r="T273" s="65"/>
      <c r="U273" s="65"/>
      <c r="V273" s="65"/>
      <c r="W273" s="65"/>
      <c r="X273" s="65"/>
      <c r="Y273" s="65"/>
      <c r="Z273" s="65"/>
    </row>
    <row r="274" spans="1:26" ht="12.75" customHeight="1" x14ac:dyDescent="0.2">
      <c r="A274" s="65"/>
      <c r="B274" s="65"/>
      <c r="C274" s="65"/>
      <c r="D274" s="65"/>
      <c r="E274" s="65"/>
      <c r="F274" s="65"/>
      <c r="G274" s="65"/>
      <c r="H274" s="65"/>
      <c r="I274" s="65"/>
      <c r="J274" s="65"/>
      <c r="K274" s="65"/>
      <c r="L274" s="65"/>
      <c r="M274" s="65"/>
      <c r="N274" s="65"/>
      <c r="O274" s="65"/>
      <c r="P274" s="65"/>
      <c r="Q274" s="65"/>
      <c r="R274" s="65"/>
      <c r="S274" s="65"/>
      <c r="T274" s="65"/>
      <c r="U274" s="65"/>
      <c r="V274" s="65"/>
      <c r="W274" s="65"/>
      <c r="X274" s="65"/>
      <c r="Y274" s="65"/>
      <c r="Z274" s="65"/>
    </row>
    <row r="275" spans="1:26" ht="12.75" customHeight="1" x14ac:dyDescent="0.2">
      <c r="A275" s="65"/>
      <c r="B275" s="65"/>
      <c r="C275" s="65"/>
      <c r="D275" s="65"/>
      <c r="E275" s="65"/>
      <c r="F275" s="65"/>
      <c r="G275" s="65"/>
      <c r="H275" s="65"/>
      <c r="I275" s="65"/>
      <c r="J275" s="65"/>
      <c r="K275" s="65"/>
      <c r="L275" s="65"/>
      <c r="M275" s="65"/>
      <c r="N275" s="65"/>
      <c r="O275" s="65"/>
      <c r="P275" s="65"/>
      <c r="Q275" s="65"/>
      <c r="R275" s="65"/>
      <c r="S275" s="65"/>
      <c r="T275" s="65"/>
      <c r="U275" s="65"/>
      <c r="V275" s="65"/>
      <c r="W275" s="65"/>
      <c r="X275" s="65"/>
      <c r="Y275" s="65"/>
      <c r="Z275" s="65"/>
    </row>
    <row r="276" spans="1:26" ht="12.75" customHeight="1" x14ac:dyDescent="0.2">
      <c r="A276" s="65"/>
      <c r="B276" s="65"/>
      <c r="C276" s="65"/>
      <c r="D276" s="65"/>
      <c r="E276" s="65"/>
      <c r="F276" s="65"/>
      <c r="G276" s="65"/>
      <c r="H276" s="65"/>
      <c r="I276" s="65"/>
      <c r="J276" s="65"/>
      <c r="K276" s="65"/>
      <c r="L276" s="65"/>
      <c r="M276" s="65"/>
      <c r="N276" s="65"/>
      <c r="O276" s="65"/>
      <c r="P276" s="65"/>
      <c r="Q276" s="65"/>
      <c r="R276" s="65"/>
      <c r="S276" s="65"/>
      <c r="T276" s="65"/>
      <c r="U276" s="65"/>
      <c r="V276" s="65"/>
      <c r="W276" s="65"/>
      <c r="X276" s="65"/>
      <c r="Y276" s="65"/>
      <c r="Z276" s="65"/>
    </row>
    <row r="277" spans="1:26" ht="12.75" customHeight="1" x14ac:dyDescent="0.2">
      <c r="A277" s="65"/>
      <c r="B277" s="65"/>
      <c r="C277" s="65"/>
      <c r="D277" s="65"/>
      <c r="E277" s="65"/>
      <c r="F277" s="65"/>
      <c r="G277" s="65"/>
      <c r="H277" s="65"/>
      <c r="I277" s="65"/>
      <c r="J277" s="65"/>
      <c r="K277" s="65"/>
      <c r="L277" s="65"/>
      <c r="M277" s="65"/>
      <c r="N277" s="65"/>
      <c r="O277" s="65"/>
      <c r="P277" s="65"/>
      <c r="Q277" s="65"/>
      <c r="R277" s="65"/>
      <c r="S277" s="65"/>
      <c r="T277" s="65"/>
      <c r="U277" s="65"/>
      <c r="V277" s="65"/>
      <c r="W277" s="65"/>
      <c r="X277" s="65"/>
      <c r="Y277" s="65"/>
      <c r="Z277" s="65"/>
    </row>
    <row r="278" spans="1:26" ht="12.75" customHeight="1" x14ac:dyDescent="0.2">
      <c r="A278" s="65"/>
      <c r="B278" s="65"/>
      <c r="C278" s="65"/>
      <c r="D278" s="65"/>
      <c r="E278" s="65"/>
      <c r="F278" s="65"/>
      <c r="G278" s="65"/>
      <c r="H278" s="65"/>
      <c r="I278" s="65"/>
      <c r="J278" s="65"/>
      <c r="K278" s="65"/>
      <c r="L278" s="65"/>
      <c r="M278" s="65"/>
      <c r="N278" s="65"/>
      <c r="O278" s="65"/>
      <c r="P278" s="65"/>
      <c r="Q278" s="65"/>
      <c r="R278" s="65"/>
      <c r="S278" s="65"/>
      <c r="T278" s="65"/>
      <c r="U278" s="65"/>
      <c r="V278" s="65"/>
      <c r="W278" s="65"/>
      <c r="X278" s="65"/>
      <c r="Y278" s="65"/>
      <c r="Z278" s="65"/>
    </row>
    <row r="279" spans="1:26" ht="12.75" customHeight="1" x14ac:dyDescent="0.2">
      <c r="A279" s="65"/>
      <c r="B279" s="65"/>
      <c r="C279" s="65"/>
      <c r="D279" s="65"/>
      <c r="E279" s="65"/>
      <c r="F279" s="65"/>
      <c r="G279" s="65"/>
      <c r="H279" s="65"/>
      <c r="I279" s="65"/>
      <c r="J279" s="65"/>
      <c r="K279" s="65"/>
      <c r="L279" s="65"/>
      <c r="M279" s="65"/>
      <c r="N279" s="65"/>
      <c r="O279" s="65"/>
      <c r="P279" s="65"/>
      <c r="Q279" s="65"/>
      <c r="R279" s="65"/>
      <c r="S279" s="65"/>
      <c r="T279" s="65"/>
      <c r="U279" s="65"/>
      <c r="V279" s="65"/>
      <c r="W279" s="65"/>
      <c r="X279" s="65"/>
      <c r="Y279" s="65"/>
      <c r="Z279" s="65"/>
    </row>
    <row r="280" spans="1:26" ht="12.75" customHeight="1" x14ac:dyDescent="0.2">
      <c r="A280" s="65"/>
      <c r="B280" s="65"/>
      <c r="C280" s="65"/>
      <c r="D280" s="65"/>
      <c r="E280" s="65"/>
      <c r="F280" s="65"/>
      <c r="G280" s="65"/>
      <c r="H280" s="65"/>
      <c r="I280" s="65"/>
      <c r="J280" s="65"/>
      <c r="K280" s="65"/>
      <c r="L280" s="65"/>
      <c r="M280" s="65"/>
      <c r="N280" s="65"/>
      <c r="O280" s="65"/>
      <c r="P280" s="65"/>
      <c r="Q280" s="65"/>
      <c r="R280" s="65"/>
      <c r="S280" s="65"/>
      <c r="T280" s="65"/>
      <c r="U280" s="65"/>
      <c r="V280" s="65"/>
      <c r="W280" s="65"/>
      <c r="X280" s="65"/>
      <c r="Y280" s="65"/>
      <c r="Z280" s="65"/>
    </row>
    <row r="281" spans="1:26" ht="12.75" customHeight="1" x14ac:dyDescent="0.2">
      <c r="A281" s="65"/>
      <c r="B281" s="65"/>
      <c r="C281" s="65"/>
      <c r="D281" s="65"/>
      <c r="E281" s="65"/>
      <c r="F281" s="65"/>
      <c r="G281" s="65"/>
      <c r="H281" s="65"/>
      <c r="I281" s="65"/>
      <c r="J281" s="65"/>
      <c r="K281" s="65"/>
      <c r="L281" s="65"/>
      <c r="M281" s="65"/>
      <c r="N281" s="65"/>
      <c r="O281" s="65"/>
      <c r="P281" s="65"/>
      <c r="Q281" s="65"/>
      <c r="R281" s="65"/>
      <c r="S281" s="65"/>
      <c r="T281" s="65"/>
      <c r="U281" s="65"/>
      <c r="V281" s="65"/>
      <c r="W281" s="65"/>
      <c r="X281" s="65"/>
      <c r="Y281" s="65"/>
      <c r="Z281" s="65"/>
    </row>
    <row r="282" spans="1:26" ht="12.75" customHeight="1" x14ac:dyDescent="0.2">
      <c r="A282" s="65"/>
      <c r="B282" s="65"/>
      <c r="C282" s="65"/>
      <c r="D282" s="65"/>
      <c r="E282" s="65"/>
      <c r="F282" s="65"/>
      <c r="G282" s="65"/>
      <c r="H282" s="65"/>
      <c r="I282" s="65"/>
      <c r="J282" s="65"/>
      <c r="K282" s="65"/>
      <c r="L282" s="65"/>
      <c r="M282" s="65"/>
      <c r="N282" s="65"/>
      <c r="O282" s="65"/>
      <c r="P282" s="65"/>
      <c r="Q282" s="65"/>
      <c r="R282" s="65"/>
      <c r="S282" s="65"/>
      <c r="T282" s="65"/>
      <c r="U282" s="65"/>
      <c r="V282" s="65"/>
      <c r="W282" s="65"/>
      <c r="X282" s="65"/>
      <c r="Y282" s="65"/>
      <c r="Z282" s="65"/>
    </row>
    <row r="283" spans="1:26" ht="12.75" customHeight="1" x14ac:dyDescent="0.2">
      <c r="A283" s="65"/>
      <c r="B283" s="65"/>
      <c r="C283" s="65"/>
      <c r="D283" s="65"/>
      <c r="E283" s="65"/>
      <c r="F283" s="65"/>
      <c r="G283" s="65"/>
      <c r="H283" s="65"/>
      <c r="I283" s="65"/>
      <c r="J283" s="65"/>
      <c r="K283" s="65"/>
      <c r="L283" s="65"/>
      <c r="M283" s="65"/>
      <c r="N283" s="65"/>
      <c r="O283" s="65"/>
      <c r="P283" s="65"/>
      <c r="Q283" s="65"/>
      <c r="R283" s="65"/>
      <c r="S283" s="65"/>
      <c r="T283" s="65"/>
      <c r="U283" s="65"/>
      <c r="V283" s="65"/>
      <c r="W283" s="65"/>
      <c r="X283" s="65"/>
      <c r="Y283" s="65"/>
      <c r="Z283" s="65"/>
    </row>
    <row r="284" spans="1:26" ht="12.75" customHeight="1" x14ac:dyDescent="0.2">
      <c r="A284" s="65"/>
      <c r="B284" s="65"/>
      <c r="C284" s="65"/>
      <c r="D284" s="65"/>
      <c r="E284" s="65"/>
      <c r="F284" s="65"/>
      <c r="G284" s="65"/>
      <c r="H284" s="65"/>
      <c r="I284" s="65"/>
      <c r="J284" s="65"/>
      <c r="K284" s="65"/>
      <c r="L284" s="65"/>
      <c r="M284" s="65"/>
      <c r="N284" s="65"/>
      <c r="O284" s="65"/>
      <c r="P284" s="65"/>
      <c r="Q284" s="65"/>
      <c r="R284" s="65"/>
      <c r="S284" s="65"/>
      <c r="T284" s="65"/>
      <c r="U284" s="65"/>
      <c r="V284" s="65"/>
      <c r="W284" s="65"/>
      <c r="X284" s="65"/>
      <c r="Y284" s="65"/>
      <c r="Z284" s="65"/>
    </row>
    <row r="285" spans="1:26" ht="12.75" customHeight="1" x14ac:dyDescent="0.2">
      <c r="A285" s="65"/>
      <c r="B285" s="65"/>
      <c r="C285" s="65"/>
      <c r="D285" s="65"/>
      <c r="E285" s="65"/>
      <c r="F285" s="65"/>
      <c r="G285" s="65"/>
      <c r="H285" s="65"/>
      <c r="I285" s="65"/>
      <c r="J285" s="65"/>
      <c r="K285" s="65"/>
      <c r="L285" s="65"/>
      <c r="M285" s="65"/>
      <c r="N285" s="65"/>
      <c r="O285" s="65"/>
      <c r="P285" s="65"/>
      <c r="Q285" s="65"/>
      <c r="R285" s="65"/>
      <c r="S285" s="65"/>
      <c r="T285" s="65"/>
      <c r="U285" s="65"/>
      <c r="V285" s="65"/>
      <c r="W285" s="65"/>
      <c r="X285" s="65"/>
      <c r="Y285" s="65"/>
      <c r="Z285" s="65"/>
    </row>
    <row r="286" spans="1:26" ht="12.75" customHeight="1" x14ac:dyDescent="0.2">
      <c r="A286" s="65"/>
      <c r="B286" s="65"/>
      <c r="C286" s="65"/>
      <c r="D286" s="65"/>
      <c r="E286" s="65"/>
      <c r="F286" s="65"/>
      <c r="G286" s="65"/>
      <c r="H286" s="65"/>
      <c r="I286" s="65"/>
      <c r="J286" s="65"/>
      <c r="K286" s="65"/>
      <c r="L286" s="65"/>
      <c r="M286" s="65"/>
      <c r="N286" s="65"/>
      <c r="O286" s="65"/>
      <c r="P286" s="65"/>
      <c r="Q286" s="65"/>
      <c r="R286" s="65"/>
      <c r="S286" s="65"/>
      <c r="T286" s="65"/>
      <c r="U286" s="65"/>
      <c r="V286" s="65"/>
      <c r="W286" s="65"/>
      <c r="X286" s="65"/>
      <c r="Y286" s="65"/>
      <c r="Z286" s="65"/>
    </row>
    <row r="287" spans="1:26" ht="12.75" customHeight="1" x14ac:dyDescent="0.2">
      <c r="A287" s="65"/>
      <c r="B287" s="65"/>
      <c r="C287" s="65"/>
      <c r="D287" s="65"/>
      <c r="E287" s="65"/>
      <c r="F287" s="65"/>
      <c r="G287" s="65"/>
      <c r="H287" s="65"/>
      <c r="I287" s="65"/>
      <c r="J287" s="65"/>
      <c r="K287" s="65"/>
      <c r="L287" s="65"/>
      <c r="M287" s="65"/>
      <c r="N287" s="65"/>
      <c r="O287" s="65"/>
      <c r="P287" s="65"/>
      <c r="Q287" s="65"/>
      <c r="R287" s="65"/>
      <c r="S287" s="65"/>
      <c r="T287" s="65"/>
      <c r="U287" s="65"/>
      <c r="V287" s="65"/>
      <c r="W287" s="65"/>
      <c r="X287" s="65"/>
      <c r="Y287" s="65"/>
      <c r="Z287" s="65"/>
    </row>
    <row r="288" spans="1:26" ht="12.75" customHeight="1" x14ac:dyDescent="0.2">
      <c r="A288" s="65"/>
      <c r="B288" s="65"/>
      <c r="C288" s="65"/>
      <c r="D288" s="65"/>
      <c r="E288" s="65"/>
      <c r="F288" s="65"/>
      <c r="G288" s="65"/>
      <c r="H288" s="65"/>
      <c r="I288" s="65"/>
      <c r="J288" s="65"/>
      <c r="K288" s="65"/>
      <c r="L288" s="65"/>
      <c r="M288" s="65"/>
      <c r="N288" s="65"/>
      <c r="O288" s="65"/>
      <c r="P288" s="65"/>
      <c r="Q288" s="65"/>
      <c r="R288" s="65"/>
      <c r="S288" s="65"/>
      <c r="T288" s="65"/>
      <c r="U288" s="65"/>
      <c r="V288" s="65"/>
      <c r="W288" s="65"/>
      <c r="X288" s="65"/>
      <c r="Y288" s="65"/>
      <c r="Z288" s="65"/>
    </row>
    <row r="289" spans="1:26" ht="12.75" customHeight="1" x14ac:dyDescent="0.2">
      <c r="A289" s="65"/>
      <c r="B289" s="65"/>
      <c r="C289" s="65"/>
      <c r="D289" s="65"/>
      <c r="E289" s="65"/>
      <c r="F289" s="65"/>
      <c r="G289" s="65"/>
      <c r="H289" s="65"/>
      <c r="I289" s="65"/>
      <c r="J289" s="65"/>
      <c r="K289" s="65"/>
      <c r="L289" s="65"/>
      <c r="M289" s="65"/>
      <c r="N289" s="65"/>
      <c r="O289" s="65"/>
      <c r="P289" s="65"/>
      <c r="Q289" s="65"/>
      <c r="R289" s="65"/>
      <c r="S289" s="65"/>
      <c r="T289" s="65"/>
      <c r="U289" s="65"/>
      <c r="V289" s="65"/>
      <c r="W289" s="65"/>
      <c r="X289" s="65"/>
      <c r="Y289" s="65"/>
      <c r="Z289" s="65"/>
    </row>
    <row r="290" spans="1:26" ht="12.75" customHeight="1" x14ac:dyDescent="0.2">
      <c r="A290" s="65"/>
      <c r="B290" s="65"/>
      <c r="C290" s="65"/>
      <c r="D290" s="65"/>
      <c r="E290" s="65"/>
      <c r="F290" s="65"/>
      <c r="G290" s="65"/>
      <c r="H290" s="65"/>
      <c r="I290" s="65"/>
      <c r="J290" s="65"/>
      <c r="K290" s="65"/>
      <c r="L290" s="65"/>
      <c r="M290" s="65"/>
      <c r="N290" s="65"/>
      <c r="O290" s="65"/>
      <c r="P290" s="65"/>
      <c r="Q290" s="65"/>
      <c r="R290" s="65"/>
      <c r="S290" s="65"/>
      <c r="T290" s="65"/>
      <c r="U290" s="65"/>
      <c r="V290" s="65"/>
      <c r="W290" s="65"/>
      <c r="X290" s="65"/>
      <c r="Y290" s="65"/>
      <c r="Z290" s="65"/>
    </row>
    <row r="291" spans="1:26" ht="12.75" customHeight="1" x14ac:dyDescent="0.2">
      <c r="A291" s="65"/>
      <c r="B291" s="65"/>
      <c r="C291" s="65"/>
      <c r="D291" s="65"/>
      <c r="E291" s="65"/>
      <c r="F291" s="65"/>
      <c r="G291" s="65"/>
      <c r="H291" s="65"/>
      <c r="I291" s="65"/>
      <c r="J291" s="65"/>
      <c r="K291" s="65"/>
      <c r="L291" s="65"/>
      <c r="M291" s="65"/>
      <c r="N291" s="65"/>
      <c r="O291" s="65"/>
      <c r="P291" s="65"/>
      <c r="Q291" s="65"/>
      <c r="R291" s="65"/>
      <c r="S291" s="65"/>
      <c r="T291" s="65"/>
      <c r="U291" s="65"/>
      <c r="V291" s="65"/>
      <c r="W291" s="65"/>
      <c r="X291" s="65"/>
      <c r="Y291" s="65"/>
      <c r="Z291" s="65"/>
    </row>
    <row r="292" spans="1:26" ht="12.75" customHeight="1" x14ac:dyDescent="0.2">
      <c r="A292" s="65"/>
      <c r="B292" s="65"/>
      <c r="C292" s="65"/>
      <c r="D292" s="65"/>
      <c r="E292" s="65"/>
      <c r="F292" s="65"/>
      <c r="G292" s="65"/>
      <c r="H292" s="65"/>
      <c r="I292" s="65"/>
      <c r="J292" s="65"/>
      <c r="K292" s="65"/>
      <c r="L292" s="65"/>
      <c r="M292" s="65"/>
      <c r="N292" s="65"/>
      <c r="O292" s="65"/>
      <c r="P292" s="65"/>
      <c r="Q292" s="65"/>
      <c r="R292" s="65"/>
      <c r="S292" s="65"/>
      <c r="T292" s="65"/>
      <c r="U292" s="65"/>
      <c r="V292" s="65"/>
      <c r="W292" s="65"/>
      <c r="X292" s="65"/>
      <c r="Y292" s="65"/>
      <c r="Z292" s="65"/>
    </row>
    <row r="293" spans="1:26" ht="12.75" customHeight="1" x14ac:dyDescent="0.2">
      <c r="A293" s="65"/>
      <c r="B293" s="65"/>
      <c r="C293" s="65"/>
      <c r="D293" s="65"/>
      <c r="E293" s="65"/>
      <c r="F293" s="65"/>
      <c r="G293" s="65"/>
      <c r="H293" s="65"/>
      <c r="I293" s="65"/>
      <c r="J293" s="65"/>
      <c r="K293" s="65"/>
      <c r="L293" s="65"/>
      <c r="M293" s="65"/>
      <c r="N293" s="65"/>
      <c r="O293" s="65"/>
      <c r="P293" s="65"/>
      <c r="Q293" s="65"/>
      <c r="R293" s="65"/>
      <c r="S293" s="65"/>
      <c r="T293" s="65"/>
      <c r="U293" s="65"/>
      <c r="V293" s="65"/>
      <c r="W293" s="65"/>
      <c r="X293" s="65"/>
      <c r="Y293" s="65"/>
      <c r="Z293" s="65"/>
    </row>
    <row r="294" spans="1:26" ht="12.75" customHeight="1" x14ac:dyDescent="0.2">
      <c r="A294" s="65"/>
      <c r="B294" s="65"/>
      <c r="C294" s="65"/>
      <c r="D294" s="65"/>
      <c r="E294" s="65"/>
      <c r="F294" s="65"/>
      <c r="G294" s="65"/>
      <c r="H294" s="65"/>
      <c r="I294" s="65"/>
      <c r="J294" s="65"/>
      <c r="K294" s="65"/>
      <c r="L294" s="65"/>
      <c r="M294" s="65"/>
      <c r="N294" s="65"/>
      <c r="O294" s="65"/>
      <c r="P294" s="65"/>
      <c r="Q294" s="65"/>
      <c r="R294" s="65"/>
      <c r="S294" s="65"/>
      <c r="T294" s="65"/>
      <c r="U294" s="65"/>
      <c r="V294" s="65"/>
      <c r="W294" s="65"/>
      <c r="X294" s="65"/>
      <c r="Y294" s="65"/>
      <c r="Z294" s="65"/>
    </row>
    <row r="295" spans="1:26" ht="12.75" customHeight="1" x14ac:dyDescent="0.2">
      <c r="A295" s="65"/>
      <c r="B295" s="65"/>
      <c r="C295" s="65"/>
      <c r="D295" s="65"/>
      <c r="E295" s="65"/>
      <c r="F295" s="65"/>
      <c r="G295" s="65"/>
      <c r="H295" s="65"/>
      <c r="I295" s="65"/>
      <c r="J295" s="65"/>
      <c r="K295" s="65"/>
      <c r="L295" s="65"/>
      <c r="M295" s="65"/>
      <c r="N295" s="65"/>
      <c r="O295" s="65"/>
      <c r="P295" s="65"/>
      <c r="Q295" s="65"/>
      <c r="R295" s="65"/>
      <c r="S295" s="65"/>
      <c r="T295" s="65"/>
      <c r="U295" s="65"/>
      <c r="V295" s="65"/>
      <c r="W295" s="65"/>
      <c r="X295" s="65"/>
      <c r="Y295" s="65"/>
      <c r="Z295" s="65"/>
    </row>
    <row r="296" spans="1:26" ht="12.75" customHeight="1" x14ac:dyDescent="0.2">
      <c r="A296" s="65"/>
      <c r="B296" s="65"/>
      <c r="C296" s="65"/>
      <c r="D296" s="65"/>
      <c r="E296" s="65"/>
      <c r="F296" s="65"/>
      <c r="G296" s="65"/>
      <c r="H296" s="65"/>
      <c r="I296" s="65"/>
      <c r="J296" s="65"/>
      <c r="K296" s="65"/>
      <c r="L296" s="65"/>
      <c r="M296" s="65"/>
      <c r="N296" s="65"/>
      <c r="O296" s="65"/>
      <c r="P296" s="65"/>
      <c r="Q296" s="65"/>
      <c r="R296" s="65"/>
      <c r="S296" s="65"/>
      <c r="T296" s="65"/>
      <c r="U296" s="65"/>
      <c r="V296" s="65"/>
      <c r="W296" s="65"/>
      <c r="X296" s="65"/>
      <c r="Y296" s="65"/>
      <c r="Z296" s="65"/>
    </row>
    <row r="297" spans="1:26" ht="12.75" customHeight="1" x14ac:dyDescent="0.2">
      <c r="A297" s="65"/>
      <c r="B297" s="65"/>
      <c r="C297" s="65"/>
      <c r="D297" s="65"/>
      <c r="E297" s="65"/>
      <c r="F297" s="65"/>
      <c r="G297" s="65"/>
      <c r="H297" s="65"/>
      <c r="I297" s="65"/>
      <c r="J297" s="65"/>
      <c r="K297" s="65"/>
      <c r="L297" s="65"/>
      <c r="M297" s="65"/>
      <c r="N297" s="65"/>
      <c r="O297" s="65"/>
      <c r="P297" s="65"/>
      <c r="Q297" s="65"/>
      <c r="R297" s="65"/>
      <c r="S297" s="65"/>
      <c r="T297" s="65"/>
      <c r="U297" s="65"/>
      <c r="V297" s="65"/>
      <c r="W297" s="65"/>
      <c r="X297" s="65"/>
      <c r="Y297" s="65"/>
      <c r="Z297" s="65"/>
    </row>
    <row r="298" spans="1:26" ht="12.75" customHeight="1" x14ac:dyDescent="0.2">
      <c r="A298" s="65"/>
      <c r="B298" s="65"/>
      <c r="C298" s="65"/>
      <c r="D298" s="65"/>
      <c r="E298" s="65"/>
      <c r="F298" s="65"/>
      <c r="G298" s="65"/>
      <c r="H298" s="65"/>
      <c r="I298" s="65"/>
      <c r="J298" s="65"/>
      <c r="K298" s="65"/>
      <c r="L298" s="65"/>
      <c r="M298" s="65"/>
      <c r="N298" s="65"/>
      <c r="O298" s="65"/>
      <c r="P298" s="65"/>
      <c r="Q298" s="65"/>
      <c r="R298" s="65"/>
      <c r="S298" s="65"/>
      <c r="T298" s="65"/>
      <c r="U298" s="65"/>
      <c r="V298" s="65"/>
      <c r="W298" s="65"/>
      <c r="X298" s="65"/>
      <c r="Y298" s="65"/>
      <c r="Z298" s="65"/>
    </row>
    <row r="299" spans="1:26" ht="12.75" customHeight="1" x14ac:dyDescent="0.2">
      <c r="A299" s="65"/>
      <c r="B299" s="65"/>
      <c r="C299" s="65"/>
      <c r="D299" s="65"/>
      <c r="E299" s="65"/>
      <c r="F299" s="65"/>
      <c r="G299" s="65"/>
      <c r="H299" s="65"/>
      <c r="I299" s="65"/>
      <c r="J299" s="65"/>
      <c r="K299" s="65"/>
      <c r="L299" s="65"/>
      <c r="M299" s="65"/>
      <c r="N299" s="65"/>
      <c r="O299" s="65"/>
      <c r="P299" s="65"/>
      <c r="Q299" s="65"/>
      <c r="R299" s="65"/>
      <c r="S299" s="65"/>
      <c r="T299" s="65"/>
      <c r="U299" s="65"/>
      <c r="V299" s="65"/>
      <c r="W299" s="65"/>
      <c r="X299" s="65"/>
      <c r="Y299" s="65"/>
      <c r="Z299" s="65"/>
    </row>
    <row r="300" spans="1:26" ht="12.75" customHeight="1" x14ac:dyDescent="0.2">
      <c r="A300" s="65"/>
      <c r="B300" s="65"/>
      <c r="C300" s="65"/>
      <c r="D300" s="65"/>
      <c r="E300" s="65"/>
      <c r="F300" s="65"/>
      <c r="G300" s="65"/>
      <c r="H300" s="65"/>
      <c r="I300" s="65"/>
      <c r="J300" s="65"/>
      <c r="K300" s="65"/>
      <c r="L300" s="65"/>
      <c r="M300" s="65"/>
      <c r="N300" s="65"/>
      <c r="O300" s="65"/>
      <c r="P300" s="65"/>
      <c r="Q300" s="65"/>
      <c r="R300" s="65"/>
      <c r="S300" s="65"/>
      <c r="T300" s="65"/>
      <c r="U300" s="65"/>
      <c r="V300" s="65"/>
      <c r="W300" s="65"/>
      <c r="X300" s="65"/>
      <c r="Y300" s="65"/>
      <c r="Z300" s="65"/>
    </row>
    <row r="301" spans="1:26" ht="12.75" customHeight="1" x14ac:dyDescent="0.2">
      <c r="A301" s="65"/>
      <c r="B301" s="65"/>
      <c r="C301" s="65"/>
      <c r="D301" s="65"/>
      <c r="E301" s="65"/>
      <c r="F301" s="65"/>
      <c r="G301" s="65"/>
      <c r="H301" s="65"/>
      <c r="I301" s="65"/>
      <c r="J301" s="65"/>
      <c r="K301" s="65"/>
      <c r="L301" s="65"/>
      <c r="M301" s="65"/>
      <c r="N301" s="65"/>
      <c r="O301" s="65"/>
      <c r="P301" s="65"/>
      <c r="Q301" s="65"/>
      <c r="R301" s="65"/>
      <c r="S301" s="65"/>
      <c r="T301" s="65"/>
      <c r="U301" s="65"/>
      <c r="V301" s="65"/>
      <c r="W301" s="65"/>
      <c r="X301" s="65"/>
      <c r="Y301" s="65"/>
      <c r="Z301" s="65"/>
    </row>
    <row r="302" spans="1:26" ht="12.75" customHeight="1" x14ac:dyDescent="0.2">
      <c r="A302" s="65"/>
      <c r="B302" s="65"/>
      <c r="C302" s="65"/>
      <c r="D302" s="65"/>
      <c r="E302" s="65"/>
      <c r="F302" s="65"/>
      <c r="G302" s="65"/>
      <c r="H302" s="65"/>
      <c r="I302" s="65"/>
      <c r="J302" s="65"/>
      <c r="K302" s="65"/>
      <c r="L302" s="65"/>
      <c r="M302" s="65"/>
      <c r="N302" s="65"/>
      <c r="O302" s="65"/>
      <c r="P302" s="65"/>
      <c r="Q302" s="65"/>
      <c r="R302" s="65"/>
      <c r="S302" s="65"/>
      <c r="T302" s="65"/>
      <c r="U302" s="65"/>
      <c r="V302" s="65"/>
      <c r="W302" s="65"/>
      <c r="X302" s="65"/>
      <c r="Y302" s="65"/>
      <c r="Z302" s="65"/>
    </row>
    <row r="303" spans="1:26" ht="12.75" customHeight="1" x14ac:dyDescent="0.2">
      <c r="A303" s="65"/>
      <c r="B303" s="65"/>
      <c r="C303" s="65"/>
      <c r="D303" s="65"/>
      <c r="E303" s="65"/>
      <c r="F303" s="65"/>
      <c r="G303" s="65"/>
      <c r="H303" s="65"/>
      <c r="I303" s="65"/>
      <c r="J303" s="65"/>
      <c r="K303" s="65"/>
      <c r="L303" s="65"/>
      <c r="M303" s="65"/>
      <c r="N303" s="65"/>
      <c r="O303" s="65"/>
      <c r="P303" s="65"/>
      <c r="Q303" s="65"/>
      <c r="R303" s="65"/>
      <c r="S303" s="65"/>
      <c r="T303" s="65"/>
      <c r="U303" s="65"/>
      <c r="V303" s="65"/>
      <c r="W303" s="65"/>
      <c r="X303" s="65"/>
      <c r="Y303" s="65"/>
      <c r="Z303" s="65"/>
    </row>
    <row r="304" spans="1:26" ht="12.75" customHeight="1" x14ac:dyDescent="0.2">
      <c r="A304" s="65"/>
      <c r="B304" s="65"/>
      <c r="C304" s="65"/>
      <c r="D304" s="65"/>
      <c r="E304" s="65"/>
      <c r="F304" s="65"/>
      <c r="G304" s="65"/>
      <c r="H304" s="65"/>
      <c r="I304" s="65"/>
      <c r="J304" s="65"/>
      <c r="K304" s="65"/>
      <c r="L304" s="65"/>
      <c r="M304" s="65"/>
      <c r="N304" s="65"/>
      <c r="O304" s="65"/>
      <c r="P304" s="65"/>
      <c r="Q304" s="65"/>
      <c r="R304" s="65"/>
      <c r="S304" s="65"/>
      <c r="T304" s="65"/>
      <c r="U304" s="65"/>
      <c r="V304" s="65"/>
      <c r="W304" s="65"/>
      <c r="X304" s="65"/>
      <c r="Y304" s="65"/>
      <c r="Z304" s="65"/>
    </row>
    <row r="305" spans="1:26" ht="12.75" customHeight="1" x14ac:dyDescent="0.2">
      <c r="A305" s="65"/>
      <c r="B305" s="65"/>
      <c r="C305" s="65"/>
      <c r="D305" s="65"/>
      <c r="E305" s="65"/>
      <c r="F305" s="65"/>
      <c r="G305" s="65"/>
      <c r="H305" s="65"/>
      <c r="I305" s="65"/>
      <c r="J305" s="65"/>
      <c r="K305" s="65"/>
      <c r="L305" s="65"/>
      <c r="M305" s="65"/>
      <c r="N305" s="65"/>
      <c r="O305" s="65"/>
      <c r="P305" s="65"/>
      <c r="Q305" s="65"/>
      <c r="R305" s="65"/>
      <c r="S305" s="65"/>
      <c r="T305" s="65"/>
      <c r="U305" s="65"/>
      <c r="V305" s="65"/>
      <c r="W305" s="65"/>
      <c r="X305" s="65"/>
      <c r="Y305" s="65"/>
      <c r="Z305" s="65"/>
    </row>
    <row r="306" spans="1:26" ht="12.75" customHeight="1" x14ac:dyDescent="0.2">
      <c r="A306" s="65"/>
      <c r="B306" s="65"/>
      <c r="C306" s="65"/>
      <c r="D306" s="65"/>
      <c r="E306" s="65"/>
      <c r="F306" s="65"/>
      <c r="G306" s="65"/>
      <c r="H306" s="65"/>
      <c r="I306" s="65"/>
      <c r="J306" s="65"/>
      <c r="K306" s="65"/>
      <c r="L306" s="65"/>
      <c r="M306" s="65"/>
      <c r="N306" s="65"/>
      <c r="O306" s="65"/>
      <c r="P306" s="65"/>
      <c r="Q306" s="65"/>
      <c r="R306" s="65"/>
      <c r="S306" s="65"/>
      <c r="T306" s="65"/>
      <c r="U306" s="65"/>
      <c r="V306" s="65"/>
      <c r="W306" s="65"/>
      <c r="X306" s="65"/>
      <c r="Y306" s="65"/>
      <c r="Z306" s="65"/>
    </row>
    <row r="307" spans="1:26" ht="12.75" customHeight="1" x14ac:dyDescent="0.2">
      <c r="A307" s="65"/>
      <c r="B307" s="65"/>
      <c r="C307" s="65"/>
      <c r="D307" s="65"/>
      <c r="E307" s="65"/>
      <c r="F307" s="65"/>
      <c r="G307" s="65"/>
      <c r="H307" s="65"/>
      <c r="I307" s="65"/>
      <c r="J307" s="65"/>
      <c r="K307" s="65"/>
      <c r="L307" s="65"/>
      <c r="M307" s="65"/>
      <c r="N307" s="65"/>
      <c r="O307" s="65"/>
      <c r="P307" s="65"/>
      <c r="Q307" s="65"/>
      <c r="R307" s="65"/>
      <c r="S307" s="65"/>
      <c r="T307" s="65"/>
      <c r="U307" s="65"/>
      <c r="V307" s="65"/>
      <c r="W307" s="65"/>
      <c r="X307" s="65"/>
      <c r="Y307" s="65"/>
      <c r="Z307" s="65"/>
    </row>
    <row r="308" spans="1:26" ht="12.75" customHeight="1" x14ac:dyDescent="0.2">
      <c r="A308" s="65"/>
      <c r="B308" s="65"/>
      <c r="C308" s="65"/>
      <c r="D308" s="65"/>
      <c r="E308" s="65"/>
      <c r="F308" s="65"/>
      <c r="G308" s="65"/>
      <c r="H308" s="65"/>
      <c r="I308" s="65"/>
      <c r="J308" s="65"/>
      <c r="K308" s="65"/>
      <c r="L308" s="65"/>
      <c r="M308" s="65"/>
      <c r="N308" s="65"/>
      <c r="O308" s="65"/>
      <c r="P308" s="65"/>
      <c r="Q308" s="65"/>
      <c r="R308" s="65"/>
      <c r="S308" s="65"/>
      <c r="T308" s="65"/>
      <c r="U308" s="65"/>
      <c r="V308" s="65"/>
      <c r="W308" s="65"/>
      <c r="X308" s="65"/>
      <c r="Y308" s="65"/>
      <c r="Z308" s="65"/>
    </row>
    <row r="309" spans="1:26" ht="12.75" customHeight="1" x14ac:dyDescent="0.2">
      <c r="A309" s="65"/>
      <c r="B309" s="65"/>
      <c r="C309" s="65"/>
      <c r="D309" s="65"/>
      <c r="E309" s="65"/>
      <c r="F309" s="65"/>
      <c r="G309" s="65"/>
      <c r="H309" s="65"/>
      <c r="I309" s="65"/>
      <c r="J309" s="65"/>
      <c r="K309" s="65"/>
      <c r="L309" s="65"/>
      <c r="M309" s="65"/>
      <c r="N309" s="65"/>
      <c r="O309" s="65"/>
      <c r="P309" s="65"/>
      <c r="Q309" s="65"/>
      <c r="R309" s="65"/>
      <c r="S309" s="65"/>
      <c r="T309" s="65"/>
      <c r="U309" s="65"/>
      <c r="V309" s="65"/>
      <c r="W309" s="65"/>
      <c r="X309" s="65"/>
      <c r="Y309" s="65"/>
      <c r="Z309" s="65"/>
    </row>
    <row r="310" spans="1:26" ht="12.75" customHeight="1" x14ac:dyDescent="0.2">
      <c r="A310" s="65"/>
      <c r="B310" s="65"/>
      <c r="C310" s="65"/>
      <c r="D310" s="65"/>
      <c r="E310" s="65"/>
      <c r="F310" s="65"/>
      <c r="G310" s="65"/>
      <c r="H310" s="65"/>
      <c r="I310" s="65"/>
      <c r="J310" s="65"/>
      <c r="K310" s="65"/>
      <c r="L310" s="65"/>
      <c r="M310" s="65"/>
      <c r="N310" s="65"/>
      <c r="O310" s="65"/>
      <c r="P310" s="65"/>
      <c r="Q310" s="65"/>
      <c r="R310" s="65"/>
      <c r="S310" s="65"/>
      <c r="T310" s="65"/>
      <c r="U310" s="65"/>
      <c r="V310" s="65"/>
      <c r="W310" s="65"/>
      <c r="X310" s="65"/>
      <c r="Y310" s="65"/>
      <c r="Z310" s="65"/>
    </row>
    <row r="311" spans="1:26" ht="12.75" customHeight="1" x14ac:dyDescent="0.2">
      <c r="A311" s="65"/>
      <c r="B311" s="65"/>
      <c r="C311" s="65"/>
      <c r="D311" s="65"/>
      <c r="E311" s="65"/>
      <c r="F311" s="65"/>
      <c r="G311" s="65"/>
      <c r="H311" s="65"/>
      <c r="I311" s="65"/>
      <c r="J311" s="65"/>
      <c r="K311" s="65"/>
      <c r="L311" s="65"/>
      <c r="M311" s="65"/>
      <c r="N311" s="65"/>
      <c r="O311" s="65"/>
      <c r="P311" s="65"/>
      <c r="Q311" s="65"/>
      <c r="R311" s="65"/>
      <c r="S311" s="65"/>
      <c r="T311" s="65"/>
      <c r="U311" s="65"/>
      <c r="V311" s="65"/>
      <c r="W311" s="65"/>
      <c r="X311" s="65"/>
      <c r="Y311" s="65"/>
      <c r="Z311" s="65"/>
    </row>
    <row r="312" spans="1:26" ht="12.75" customHeight="1" x14ac:dyDescent="0.2">
      <c r="A312" s="65"/>
      <c r="B312" s="65"/>
      <c r="C312" s="65"/>
      <c r="D312" s="65"/>
      <c r="E312" s="65"/>
      <c r="F312" s="65"/>
      <c r="G312" s="65"/>
      <c r="H312" s="65"/>
      <c r="I312" s="65"/>
      <c r="J312" s="65"/>
      <c r="K312" s="65"/>
      <c r="L312" s="65"/>
      <c r="M312" s="65"/>
      <c r="N312" s="65"/>
      <c r="O312" s="65"/>
      <c r="P312" s="65"/>
      <c r="Q312" s="65"/>
      <c r="R312" s="65"/>
      <c r="S312" s="65"/>
      <c r="T312" s="65"/>
      <c r="U312" s="65"/>
      <c r="V312" s="65"/>
      <c r="W312" s="65"/>
      <c r="X312" s="65"/>
      <c r="Y312" s="65"/>
      <c r="Z312" s="65"/>
    </row>
    <row r="313" spans="1:26" ht="12.75" customHeight="1" x14ac:dyDescent="0.2">
      <c r="A313" s="65"/>
      <c r="B313" s="65"/>
      <c r="C313" s="65"/>
      <c r="D313" s="65"/>
      <c r="E313" s="65"/>
      <c r="F313" s="65"/>
      <c r="G313" s="65"/>
      <c r="H313" s="65"/>
      <c r="I313" s="65"/>
      <c r="J313" s="65"/>
      <c r="K313" s="65"/>
      <c r="L313" s="65"/>
      <c r="M313" s="65"/>
      <c r="N313" s="65"/>
      <c r="O313" s="65"/>
      <c r="P313" s="65"/>
      <c r="Q313" s="65"/>
      <c r="R313" s="65"/>
      <c r="S313" s="65"/>
      <c r="T313" s="65"/>
      <c r="U313" s="65"/>
      <c r="V313" s="65"/>
      <c r="W313" s="65"/>
      <c r="X313" s="65"/>
      <c r="Y313" s="65"/>
      <c r="Z313" s="65"/>
    </row>
    <row r="314" spans="1:26" ht="12.75" customHeight="1" x14ac:dyDescent="0.2">
      <c r="A314" s="65"/>
      <c r="B314" s="65"/>
      <c r="C314" s="65"/>
      <c r="D314" s="65"/>
      <c r="E314" s="65"/>
      <c r="F314" s="65"/>
      <c r="G314" s="65"/>
      <c r="H314" s="65"/>
      <c r="I314" s="65"/>
      <c r="J314" s="65"/>
      <c r="K314" s="65"/>
      <c r="L314" s="65"/>
      <c r="M314" s="65"/>
      <c r="N314" s="65"/>
      <c r="O314" s="65"/>
      <c r="P314" s="65"/>
      <c r="Q314" s="65"/>
      <c r="R314" s="65"/>
      <c r="S314" s="65"/>
      <c r="T314" s="65"/>
      <c r="U314" s="65"/>
      <c r="V314" s="65"/>
      <c r="W314" s="65"/>
      <c r="X314" s="65"/>
      <c r="Y314" s="65"/>
      <c r="Z314" s="65"/>
    </row>
    <row r="315" spans="1:26" ht="12.75" customHeight="1" x14ac:dyDescent="0.2">
      <c r="A315" s="65"/>
      <c r="B315" s="65"/>
      <c r="C315" s="65"/>
      <c r="D315" s="65"/>
      <c r="E315" s="65"/>
      <c r="F315" s="65"/>
      <c r="G315" s="65"/>
      <c r="H315" s="65"/>
      <c r="I315" s="65"/>
      <c r="J315" s="65"/>
      <c r="K315" s="65"/>
      <c r="L315" s="65"/>
      <c r="M315" s="65"/>
      <c r="N315" s="65"/>
      <c r="O315" s="65"/>
      <c r="P315" s="65"/>
      <c r="Q315" s="65"/>
      <c r="R315" s="65"/>
      <c r="S315" s="65"/>
      <c r="T315" s="65"/>
      <c r="U315" s="65"/>
      <c r="V315" s="65"/>
      <c r="W315" s="65"/>
      <c r="X315" s="65"/>
      <c r="Y315" s="65"/>
      <c r="Z315" s="65"/>
    </row>
    <row r="316" spans="1:26" ht="12.75" customHeight="1" x14ac:dyDescent="0.2">
      <c r="A316" s="65"/>
      <c r="B316" s="65"/>
      <c r="C316" s="65"/>
      <c r="D316" s="65"/>
      <c r="E316" s="65"/>
      <c r="F316" s="65"/>
      <c r="G316" s="65"/>
      <c r="H316" s="65"/>
      <c r="I316" s="65"/>
      <c r="J316" s="65"/>
      <c r="K316" s="65"/>
      <c r="L316" s="65"/>
      <c r="M316" s="65"/>
      <c r="N316" s="65"/>
      <c r="O316" s="65"/>
      <c r="P316" s="65"/>
      <c r="Q316" s="65"/>
      <c r="R316" s="65"/>
      <c r="S316" s="65"/>
      <c r="T316" s="65"/>
      <c r="U316" s="65"/>
      <c r="V316" s="65"/>
      <c r="W316" s="65"/>
      <c r="X316" s="65"/>
      <c r="Y316" s="65"/>
      <c r="Z316" s="65"/>
    </row>
    <row r="317" spans="1:26" ht="12.75" customHeight="1" x14ac:dyDescent="0.2">
      <c r="A317" s="65"/>
      <c r="B317" s="65"/>
      <c r="C317" s="65"/>
      <c r="D317" s="65"/>
      <c r="E317" s="65"/>
      <c r="F317" s="65"/>
      <c r="G317" s="65"/>
      <c r="H317" s="65"/>
      <c r="I317" s="65"/>
      <c r="J317" s="65"/>
      <c r="K317" s="65"/>
      <c r="L317" s="65"/>
      <c r="M317" s="65"/>
      <c r="N317" s="65"/>
      <c r="O317" s="65"/>
      <c r="P317" s="65"/>
      <c r="Q317" s="65"/>
      <c r="R317" s="65"/>
      <c r="S317" s="65"/>
      <c r="T317" s="65"/>
      <c r="U317" s="65"/>
      <c r="V317" s="65"/>
      <c r="W317" s="65"/>
      <c r="X317" s="65"/>
      <c r="Y317" s="65"/>
      <c r="Z317" s="65"/>
    </row>
    <row r="318" spans="1:26" ht="12.75" customHeight="1" x14ac:dyDescent="0.2">
      <c r="A318" s="65"/>
      <c r="B318" s="65"/>
      <c r="C318" s="65"/>
      <c r="D318" s="65"/>
      <c r="E318" s="65"/>
      <c r="F318" s="65"/>
      <c r="G318" s="65"/>
      <c r="H318" s="65"/>
      <c r="I318" s="65"/>
      <c r="J318" s="65"/>
      <c r="K318" s="65"/>
      <c r="L318" s="65"/>
      <c r="M318" s="65"/>
      <c r="N318" s="65"/>
      <c r="O318" s="65"/>
      <c r="P318" s="65"/>
      <c r="Q318" s="65"/>
      <c r="R318" s="65"/>
      <c r="S318" s="65"/>
      <c r="T318" s="65"/>
      <c r="U318" s="65"/>
      <c r="V318" s="65"/>
      <c r="W318" s="65"/>
      <c r="X318" s="65"/>
      <c r="Y318" s="65"/>
      <c r="Z318" s="65"/>
    </row>
    <row r="319" spans="1:26" ht="12.75" customHeight="1" x14ac:dyDescent="0.2">
      <c r="A319" s="65"/>
      <c r="B319" s="65"/>
      <c r="C319" s="65"/>
      <c r="D319" s="65"/>
      <c r="E319" s="65"/>
      <c r="F319" s="65"/>
      <c r="G319" s="65"/>
      <c r="H319" s="65"/>
      <c r="I319" s="65"/>
      <c r="J319" s="65"/>
      <c r="K319" s="65"/>
      <c r="L319" s="65"/>
      <c r="M319" s="65"/>
      <c r="N319" s="65"/>
      <c r="O319" s="65"/>
      <c r="P319" s="65"/>
      <c r="Q319" s="65"/>
      <c r="R319" s="65"/>
      <c r="S319" s="65"/>
      <c r="T319" s="65"/>
      <c r="U319" s="65"/>
      <c r="V319" s="65"/>
      <c r="W319" s="65"/>
      <c r="X319" s="65"/>
      <c r="Y319" s="65"/>
      <c r="Z319" s="65"/>
    </row>
    <row r="320" spans="1:26" ht="12.75" customHeight="1" x14ac:dyDescent="0.2">
      <c r="A320" s="65"/>
      <c r="B320" s="65"/>
      <c r="C320" s="65"/>
      <c r="D320" s="65"/>
      <c r="E320" s="65"/>
      <c r="F320" s="65"/>
      <c r="G320" s="65"/>
      <c r="H320" s="65"/>
      <c r="I320" s="65"/>
      <c r="J320" s="65"/>
      <c r="K320" s="65"/>
      <c r="L320" s="65"/>
      <c r="M320" s="65"/>
      <c r="N320" s="65"/>
      <c r="O320" s="65"/>
      <c r="P320" s="65"/>
      <c r="Q320" s="65"/>
      <c r="R320" s="65"/>
      <c r="S320" s="65"/>
      <c r="T320" s="65"/>
      <c r="U320" s="65"/>
      <c r="V320" s="65"/>
      <c r="W320" s="65"/>
      <c r="X320" s="65"/>
      <c r="Y320" s="65"/>
      <c r="Z320" s="65"/>
    </row>
    <row r="321" spans="1:26" ht="12.75" customHeight="1" x14ac:dyDescent="0.2">
      <c r="A321" s="65"/>
      <c r="B321" s="65"/>
      <c r="C321" s="65"/>
      <c r="D321" s="65"/>
      <c r="E321" s="65"/>
      <c r="F321" s="65"/>
      <c r="G321" s="65"/>
      <c r="H321" s="65"/>
      <c r="I321" s="65"/>
      <c r="J321" s="65"/>
      <c r="K321" s="65"/>
      <c r="L321" s="65"/>
      <c r="M321" s="65"/>
      <c r="N321" s="65"/>
      <c r="O321" s="65"/>
      <c r="P321" s="65"/>
      <c r="Q321" s="65"/>
      <c r="R321" s="65"/>
      <c r="S321" s="65"/>
      <c r="T321" s="65"/>
      <c r="U321" s="65"/>
      <c r="V321" s="65"/>
      <c r="W321" s="65"/>
      <c r="X321" s="65"/>
      <c r="Y321" s="65"/>
      <c r="Z321" s="65"/>
    </row>
    <row r="322" spans="1:26" ht="12.75" customHeight="1" x14ac:dyDescent="0.2">
      <c r="A322" s="65"/>
      <c r="B322" s="65"/>
      <c r="C322" s="65"/>
      <c r="D322" s="65"/>
      <c r="E322" s="65"/>
      <c r="F322" s="65"/>
      <c r="G322" s="65"/>
      <c r="H322" s="65"/>
      <c r="I322" s="65"/>
      <c r="J322" s="65"/>
      <c r="K322" s="65"/>
      <c r="L322" s="65"/>
      <c r="M322" s="65"/>
      <c r="N322" s="65"/>
      <c r="O322" s="65"/>
      <c r="P322" s="65"/>
      <c r="Q322" s="65"/>
      <c r="R322" s="65"/>
      <c r="S322" s="65"/>
      <c r="T322" s="65"/>
      <c r="U322" s="65"/>
      <c r="V322" s="65"/>
      <c r="W322" s="65"/>
      <c r="X322" s="65"/>
      <c r="Y322" s="65"/>
      <c r="Z322" s="65"/>
    </row>
    <row r="323" spans="1:26" ht="12.75" customHeight="1" x14ac:dyDescent="0.2">
      <c r="A323" s="65"/>
      <c r="B323" s="65"/>
      <c r="C323" s="65"/>
      <c r="D323" s="65"/>
      <c r="E323" s="65"/>
      <c r="F323" s="65"/>
      <c r="G323" s="65"/>
      <c r="H323" s="65"/>
      <c r="I323" s="65"/>
      <c r="J323" s="65"/>
      <c r="K323" s="65"/>
      <c r="L323" s="65"/>
      <c r="M323" s="65"/>
      <c r="N323" s="65"/>
      <c r="O323" s="65"/>
      <c r="P323" s="65"/>
      <c r="Q323" s="65"/>
      <c r="R323" s="65"/>
      <c r="S323" s="65"/>
      <c r="T323" s="65"/>
      <c r="U323" s="65"/>
      <c r="V323" s="65"/>
      <c r="W323" s="65"/>
      <c r="X323" s="65"/>
      <c r="Y323" s="65"/>
      <c r="Z323" s="65"/>
    </row>
    <row r="324" spans="1:26" ht="12.75" customHeight="1" x14ac:dyDescent="0.2">
      <c r="A324" s="65"/>
      <c r="B324" s="65"/>
      <c r="C324" s="65"/>
      <c r="D324" s="65"/>
      <c r="E324" s="65"/>
      <c r="F324" s="65"/>
      <c r="G324" s="65"/>
      <c r="H324" s="65"/>
      <c r="I324" s="65"/>
      <c r="J324" s="65"/>
      <c r="K324" s="65"/>
      <c r="L324" s="65"/>
      <c r="M324" s="65"/>
      <c r="N324" s="65"/>
      <c r="O324" s="65"/>
      <c r="P324" s="65"/>
      <c r="Q324" s="65"/>
      <c r="R324" s="65"/>
      <c r="S324" s="65"/>
      <c r="T324" s="65"/>
      <c r="U324" s="65"/>
      <c r="V324" s="65"/>
      <c r="W324" s="65"/>
      <c r="X324" s="65"/>
      <c r="Y324" s="65"/>
      <c r="Z324" s="65"/>
    </row>
    <row r="325" spans="1:26" ht="12.75" customHeight="1" x14ac:dyDescent="0.2">
      <c r="A325" s="65"/>
      <c r="B325" s="65"/>
      <c r="C325" s="65"/>
      <c r="D325" s="65"/>
      <c r="E325" s="65"/>
      <c r="F325" s="65"/>
      <c r="G325" s="65"/>
      <c r="H325" s="65"/>
      <c r="I325" s="65"/>
      <c r="J325" s="65"/>
      <c r="K325" s="65"/>
      <c r="L325" s="65"/>
      <c r="M325" s="65"/>
      <c r="N325" s="65"/>
      <c r="O325" s="65"/>
      <c r="P325" s="65"/>
      <c r="Q325" s="65"/>
      <c r="R325" s="65"/>
      <c r="S325" s="65"/>
      <c r="T325" s="65"/>
      <c r="U325" s="65"/>
      <c r="V325" s="65"/>
      <c r="W325" s="65"/>
      <c r="X325" s="65"/>
      <c r="Y325" s="65"/>
      <c r="Z325" s="65"/>
    </row>
    <row r="326" spans="1:26" ht="12.75" customHeight="1" x14ac:dyDescent="0.2">
      <c r="A326" s="65"/>
      <c r="B326" s="65"/>
      <c r="C326" s="65"/>
      <c r="D326" s="65"/>
      <c r="E326" s="65"/>
      <c r="F326" s="65"/>
      <c r="G326" s="65"/>
      <c r="H326" s="65"/>
      <c r="I326" s="65"/>
      <c r="J326" s="65"/>
      <c r="K326" s="65"/>
      <c r="L326" s="65"/>
      <c r="M326" s="65"/>
      <c r="N326" s="65"/>
      <c r="O326" s="65"/>
      <c r="P326" s="65"/>
      <c r="Q326" s="65"/>
      <c r="R326" s="65"/>
      <c r="S326" s="65"/>
      <c r="T326" s="65"/>
      <c r="U326" s="65"/>
      <c r="V326" s="65"/>
      <c r="W326" s="65"/>
      <c r="X326" s="65"/>
      <c r="Y326" s="65"/>
      <c r="Z326" s="65"/>
    </row>
    <row r="327" spans="1:26" ht="12.75" customHeight="1" x14ac:dyDescent="0.2">
      <c r="A327" s="65"/>
      <c r="B327" s="65"/>
      <c r="C327" s="65"/>
      <c r="D327" s="65"/>
      <c r="E327" s="65"/>
      <c r="F327" s="65"/>
      <c r="G327" s="65"/>
      <c r="H327" s="65"/>
      <c r="I327" s="65"/>
      <c r="J327" s="65"/>
      <c r="K327" s="65"/>
      <c r="L327" s="65"/>
      <c r="M327" s="65"/>
      <c r="N327" s="65"/>
      <c r="O327" s="65"/>
      <c r="P327" s="65"/>
      <c r="Q327" s="65"/>
      <c r="R327" s="65"/>
      <c r="S327" s="65"/>
      <c r="T327" s="65"/>
      <c r="U327" s="65"/>
      <c r="V327" s="65"/>
      <c r="W327" s="65"/>
      <c r="X327" s="65"/>
      <c r="Y327" s="65"/>
      <c r="Z327" s="65"/>
    </row>
    <row r="328" spans="1:26" ht="12.75" customHeight="1" x14ac:dyDescent="0.2">
      <c r="A328" s="65"/>
      <c r="B328" s="65"/>
      <c r="C328" s="65"/>
      <c r="D328" s="65"/>
      <c r="E328" s="65"/>
      <c r="F328" s="65"/>
      <c r="G328" s="65"/>
      <c r="H328" s="65"/>
      <c r="I328" s="65"/>
      <c r="J328" s="65"/>
      <c r="K328" s="65"/>
      <c r="L328" s="65"/>
      <c r="M328" s="65"/>
      <c r="N328" s="65"/>
      <c r="O328" s="65"/>
      <c r="P328" s="65"/>
      <c r="Q328" s="65"/>
      <c r="R328" s="65"/>
      <c r="S328" s="65"/>
      <c r="T328" s="65"/>
      <c r="U328" s="65"/>
      <c r="V328" s="65"/>
      <c r="W328" s="65"/>
      <c r="X328" s="65"/>
      <c r="Y328" s="65"/>
      <c r="Z328" s="65"/>
    </row>
    <row r="329" spans="1:26" ht="12.75" customHeight="1" x14ac:dyDescent="0.2">
      <c r="A329" s="65"/>
      <c r="B329" s="65"/>
      <c r="C329" s="65"/>
      <c r="D329" s="65"/>
      <c r="E329" s="65"/>
      <c r="F329" s="65"/>
      <c r="G329" s="65"/>
      <c r="H329" s="65"/>
      <c r="I329" s="65"/>
      <c r="J329" s="65"/>
      <c r="K329" s="65"/>
      <c r="L329" s="65"/>
      <c r="M329" s="65"/>
      <c r="N329" s="65"/>
      <c r="O329" s="65"/>
      <c r="P329" s="65"/>
      <c r="Q329" s="65"/>
      <c r="R329" s="65"/>
      <c r="S329" s="65"/>
      <c r="T329" s="65"/>
      <c r="U329" s="65"/>
      <c r="V329" s="65"/>
      <c r="W329" s="65"/>
      <c r="X329" s="65"/>
      <c r="Y329" s="65"/>
      <c r="Z329" s="65"/>
    </row>
    <row r="330" spans="1:26" ht="12.75" customHeight="1" x14ac:dyDescent="0.2">
      <c r="A330" s="65"/>
      <c r="B330" s="65"/>
      <c r="C330" s="65"/>
      <c r="D330" s="65"/>
      <c r="E330" s="65"/>
      <c r="F330" s="65"/>
      <c r="G330" s="65"/>
      <c r="H330" s="65"/>
      <c r="I330" s="65"/>
      <c r="J330" s="65"/>
      <c r="K330" s="65"/>
      <c r="L330" s="65"/>
      <c r="M330" s="65"/>
      <c r="N330" s="65"/>
      <c r="O330" s="65"/>
      <c r="P330" s="65"/>
      <c r="Q330" s="65"/>
      <c r="R330" s="65"/>
      <c r="S330" s="65"/>
      <c r="T330" s="65"/>
      <c r="U330" s="65"/>
      <c r="V330" s="65"/>
      <c r="W330" s="65"/>
      <c r="X330" s="65"/>
      <c r="Y330" s="65"/>
      <c r="Z330" s="65"/>
    </row>
    <row r="331" spans="1:26" ht="12.75" customHeight="1" x14ac:dyDescent="0.2">
      <c r="A331" s="65"/>
      <c r="B331" s="65"/>
      <c r="C331" s="65"/>
      <c r="D331" s="65"/>
      <c r="E331" s="65"/>
      <c r="F331" s="65"/>
      <c r="G331" s="65"/>
      <c r="H331" s="65"/>
      <c r="I331" s="65"/>
      <c r="J331" s="65"/>
      <c r="K331" s="65"/>
      <c r="L331" s="65"/>
      <c r="M331" s="65"/>
      <c r="N331" s="65"/>
      <c r="O331" s="65"/>
      <c r="P331" s="65"/>
      <c r="Q331" s="65"/>
      <c r="R331" s="65"/>
      <c r="S331" s="65"/>
      <c r="T331" s="65"/>
      <c r="U331" s="65"/>
      <c r="V331" s="65"/>
      <c r="W331" s="65"/>
      <c r="X331" s="65"/>
      <c r="Y331" s="65"/>
      <c r="Z331" s="65"/>
    </row>
    <row r="332" spans="1:26" ht="12.75" customHeight="1" x14ac:dyDescent="0.2">
      <c r="A332" s="65"/>
      <c r="B332" s="65"/>
      <c r="C332" s="65"/>
      <c r="D332" s="65"/>
      <c r="E332" s="65"/>
      <c r="F332" s="65"/>
      <c r="G332" s="65"/>
      <c r="H332" s="65"/>
      <c r="I332" s="65"/>
      <c r="J332" s="65"/>
      <c r="K332" s="65"/>
      <c r="L332" s="65"/>
      <c r="M332" s="65"/>
      <c r="N332" s="65"/>
      <c r="O332" s="65"/>
      <c r="P332" s="65"/>
      <c r="Q332" s="65"/>
      <c r="R332" s="65"/>
      <c r="S332" s="65"/>
      <c r="T332" s="65"/>
      <c r="U332" s="65"/>
      <c r="V332" s="65"/>
      <c r="W332" s="65"/>
      <c r="X332" s="65"/>
      <c r="Y332" s="65"/>
      <c r="Z332" s="65"/>
    </row>
    <row r="333" spans="1:26" ht="12.75" customHeight="1" x14ac:dyDescent="0.2">
      <c r="A333" s="65"/>
      <c r="B333" s="65"/>
      <c r="C333" s="65"/>
      <c r="D333" s="65"/>
      <c r="E333" s="65"/>
      <c r="F333" s="65"/>
      <c r="G333" s="65"/>
      <c r="H333" s="65"/>
      <c r="I333" s="65"/>
      <c r="J333" s="65"/>
      <c r="K333" s="65"/>
      <c r="L333" s="65"/>
      <c r="M333" s="65"/>
      <c r="N333" s="65"/>
      <c r="O333" s="65"/>
      <c r="P333" s="65"/>
      <c r="Q333" s="65"/>
      <c r="R333" s="65"/>
      <c r="S333" s="65"/>
      <c r="T333" s="65"/>
      <c r="U333" s="65"/>
      <c r="V333" s="65"/>
      <c r="W333" s="65"/>
      <c r="X333" s="65"/>
      <c r="Y333" s="65"/>
      <c r="Z333" s="65"/>
    </row>
    <row r="334" spans="1:26" ht="12.75" customHeight="1" x14ac:dyDescent="0.2">
      <c r="A334" s="65"/>
      <c r="B334" s="65"/>
      <c r="C334" s="65"/>
      <c r="D334" s="65"/>
      <c r="E334" s="65"/>
      <c r="F334" s="65"/>
      <c r="G334" s="65"/>
      <c r="H334" s="65"/>
      <c r="I334" s="65"/>
      <c r="J334" s="65"/>
      <c r="K334" s="65"/>
      <c r="L334" s="65"/>
      <c r="M334" s="65"/>
      <c r="N334" s="65"/>
      <c r="O334" s="65"/>
      <c r="P334" s="65"/>
      <c r="Q334" s="65"/>
      <c r="R334" s="65"/>
      <c r="S334" s="65"/>
      <c r="T334" s="65"/>
      <c r="U334" s="65"/>
      <c r="V334" s="65"/>
      <c r="W334" s="65"/>
      <c r="X334" s="65"/>
      <c r="Y334" s="65"/>
      <c r="Z334" s="65"/>
    </row>
    <row r="335" spans="1:26" ht="12.75" customHeight="1" x14ac:dyDescent="0.2">
      <c r="A335" s="65"/>
      <c r="B335" s="65"/>
      <c r="C335" s="65"/>
      <c r="D335" s="65"/>
      <c r="E335" s="65"/>
      <c r="F335" s="65"/>
      <c r="G335" s="65"/>
      <c r="H335" s="65"/>
      <c r="I335" s="65"/>
      <c r="J335" s="65"/>
      <c r="K335" s="65"/>
      <c r="L335" s="65"/>
      <c r="M335" s="65"/>
      <c r="N335" s="65"/>
      <c r="O335" s="65"/>
      <c r="P335" s="65"/>
      <c r="Q335" s="65"/>
      <c r="R335" s="65"/>
      <c r="S335" s="65"/>
      <c r="T335" s="65"/>
      <c r="U335" s="65"/>
      <c r="V335" s="65"/>
      <c r="W335" s="65"/>
      <c r="X335" s="65"/>
      <c r="Y335" s="65"/>
      <c r="Z335" s="65"/>
    </row>
    <row r="336" spans="1:26" ht="12.75" customHeight="1" x14ac:dyDescent="0.2">
      <c r="A336" s="65"/>
      <c r="B336" s="65"/>
      <c r="C336" s="65"/>
      <c r="D336" s="65"/>
      <c r="E336" s="65"/>
      <c r="F336" s="65"/>
      <c r="G336" s="65"/>
      <c r="H336" s="65"/>
      <c r="I336" s="65"/>
      <c r="J336" s="65"/>
      <c r="K336" s="65"/>
      <c r="L336" s="65"/>
      <c r="M336" s="65"/>
      <c r="N336" s="65"/>
      <c r="O336" s="65"/>
      <c r="P336" s="65"/>
      <c r="Q336" s="65"/>
      <c r="R336" s="65"/>
      <c r="S336" s="65"/>
      <c r="T336" s="65"/>
      <c r="U336" s="65"/>
      <c r="V336" s="65"/>
      <c r="W336" s="65"/>
      <c r="X336" s="65"/>
      <c r="Y336" s="65"/>
      <c r="Z336" s="65"/>
    </row>
    <row r="337" spans="1:26" ht="12.75" customHeight="1" x14ac:dyDescent="0.2">
      <c r="A337" s="65"/>
      <c r="B337" s="65"/>
      <c r="C337" s="65"/>
      <c r="D337" s="65"/>
      <c r="E337" s="65"/>
      <c r="F337" s="65"/>
      <c r="G337" s="65"/>
      <c r="H337" s="65"/>
      <c r="I337" s="65"/>
      <c r="J337" s="65"/>
      <c r="K337" s="65"/>
      <c r="L337" s="65"/>
      <c r="M337" s="65"/>
      <c r="N337" s="65"/>
      <c r="O337" s="65"/>
      <c r="P337" s="65"/>
      <c r="Q337" s="65"/>
      <c r="R337" s="65"/>
      <c r="S337" s="65"/>
      <c r="T337" s="65"/>
      <c r="U337" s="65"/>
      <c r="V337" s="65"/>
      <c r="W337" s="65"/>
      <c r="X337" s="65"/>
      <c r="Y337" s="65"/>
      <c r="Z337" s="65"/>
    </row>
    <row r="338" spans="1:26" ht="12.75" customHeight="1" x14ac:dyDescent="0.2">
      <c r="A338" s="65"/>
      <c r="B338" s="65"/>
      <c r="C338" s="65"/>
      <c r="D338" s="65"/>
      <c r="E338" s="65"/>
      <c r="F338" s="65"/>
      <c r="G338" s="65"/>
      <c r="H338" s="65"/>
      <c r="I338" s="65"/>
      <c r="J338" s="65"/>
      <c r="K338" s="65"/>
      <c r="L338" s="65"/>
      <c r="M338" s="65"/>
      <c r="N338" s="65"/>
      <c r="O338" s="65"/>
      <c r="P338" s="65"/>
      <c r="Q338" s="65"/>
      <c r="R338" s="65"/>
      <c r="S338" s="65"/>
      <c r="T338" s="65"/>
      <c r="U338" s="65"/>
      <c r="V338" s="65"/>
      <c r="W338" s="65"/>
      <c r="X338" s="65"/>
      <c r="Y338" s="65"/>
      <c r="Z338" s="65"/>
    </row>
    <row r="339" spans="1:26" ht="12.75" customHeight="1" x14ac:dyDescent="0.2">
      <c r="A339" s="65"/>
      <c r="B339" s="65"/>
      <c r="C339" s="65"/>
      <c r="D339" s="65"/>
      <c r="E339" s="65"/>
      <c r="F339" s="65"/>
      <c r="G339" s="65"/>
      <c r="H339" s="65"/>
      <c r="I339" s="65"/>
      <c r="J339" s="65"/>
      <c r="K339" s="65"/>
      <c r="L339" s="65"/>
      <c r="M339" s="65"/>
      <c r="N339" s="65"/>
      <c r="O339" s="65"/>
      <c r="P339" s="65"/>
      <c r="Q339" s="65"/>
      <c r="R339" s="65"/>
      <c r="S339" s="65"/>
      <c r="T339" s="65"/>
      <c r="U339" s="65"/>
      <c r="V339" s="65"/>
      <c r="W339" s="65"/>
      <c r="X339" s="65"/>
      <c r="Y339" s="65"/>
      <c r="Z339" s="65"/>
    </row>
    <row r="340" spans="1:26" ht="12.75" customHeight="1" x14ac:dyDescent="0.2">
      <c r="A340" s="65"/>
      <c r="B340" s="65"/>
      <c r="C340" s="65"/>
      <c r="D340" s="65"/>
      <c r="E340" s="65"/>
      <c r="F340" s="65"/>
      <c r="G340" s="65"/>
      <c r="H340" s="65"/>
      <c r="I340" s="65"/>
      <c r="J340" s="65"/>
      <c r="K340" s="65"/>
      <c r="L340" s="65"/>
      <c r="M340" s="65"/>
      <c r="N340" s="65"/>
      <c r="O340" s="65"/>
      <c r="P340" s="65"/>
      <c r="Q340" s="65"/>
      <c r="R340" s="65"/>
      <c r="S340" s="65"/>
      <c r="T340" s="65"/>
      <c r="U340" s="65"/>
      <c r="V340" s="65"/>
      <c r="W340" s="65"/>
      <c r="X340" s="65"/>
      <c r="Y340" s="65"/>
      <c r="Z340" s="65"/>
    </row>
    <row r="341" spans="1:26" ht="12.75" customHeight="1" x14ac:dyDescent="0.2">
      <c r="A341" s="65"/>
      <c r="B341" s="65"/>
      <c r="C341" s="65"/>
      <c r="D341" s="65"/>
      <c r="E341" s="65"/>
      <c r="F341" s="65"/>
      <c r="G341" s="65"/>
      <c r="H341" s="65"/>
      <c r="I341" s="65"/>
      <c r="J341" s="65"/>
      <c r="K341" s="65"/>
      <c r="L341" s="65"/>
      <c r="M341" s="65"/>
      <c r="N341" s="65"/>
      <c r="O341" s="65"/>
      <c r="P341" s="65"/>
      <c r="Q341" s="65"/>
      <c r="R341" s="65"/>
      <c r="S341" s="65"/>
      <c r="T341" s="65"/>
      <c r="U341" s="65"/>
      <c r="V341" s="65"/>
      <c r="W341" s="65"/>
      <c r="X341" s="65"/>
      <c r="Y341" s="65"/>
      <c r="Z341" s="65"/>
    </row>
    <row r="342" spans="1:26" ht="12.75" customHeight="1" x14ac:dyDescent="0.2">
      <c r="A342" s="65"/>
      <c r="B342" s="65"/>
      <c r="C342" s="65"/>
      <c r="D342" s="65"/>
      <c r="E342" s="65"/>
      <c r="F342" s="65"/>
      <c r="G342" s="65"/>
      <c r="H342" s="65"/>
      <c r="I342" s="65"/>
      <c r="J342" s="65"/>
      <c r="K342" s="65"/>
      <c r="L342" s="65"/>
      <c r="M342" s="65"/>
      <c r="N342" s="65"/>
      <c r="O342" s="65"/>
      <c r="P342" s="65"/>
      <c r="Q342" s="65"/>
      <c r="R342" s="65"/>
      <c r="S342" s="65"/>
      <c r="T342" s="65"/>
      <c r="U342" s="65"/>
      <c r="V342" s="65"/>
      <c r="W342" s="65"/>
      <c r="X342" s="65"/>
      <c r="Y342" s="65"/>
      <c r="Z342" s="65"/>
    </row>
    <row r="343" spans="1:26" ht="12.75" customHeight="1" x14ac:dyDescent="0.2">
      <c r="A343" s="65"/>
      <c r="B343" s="65"/>
      <c r="C343" s="65"/>
      <c r="D343" s="65"/>
      <c r="E343" s="65"/>
      <c r="F343" s="65"/>
      <c r="G343" s="65"/>
      <c r="H343" s="65"/>
      <c r="I343" s="65"/>
      <c r="J343" s="65"/>
      <c r="K343" s="65"/>
      <c r="L343" s="65"/>
      <c r="M343" s="65"/>
      <c r="N343" s="65"/>
      <c r="O343" s="65"/>
      <c r="P343" s="65"/>
      <c r="Q343" s="65"/>
      <c r="R343" s="65"/>
      <c r="S343" s="65"/>
      <c r="T343" s="65"/>
      <c r="U343" s="65"/>
      <c r="V343" s="65"/>
      <c r="W343" s="65"/>
      <c r="X343" s="65"/>
      <c r="Y343" s="65"/>
      <c r="Z343" s="65"/>
    </row>
    <row r="344" spans="1:26" ht="12.75" customHeight="1" x14ac:dyDescent="0.2">
      <c r="A344" s="65"/>
      <c r="B344" s="65"/>
      <c r="C344" s="65"/>
      <c r="D344" s="65"/>
      <c r="E344" s="65"/>
      <c r="F344" s="65"/>
      <c r="G344" s="65"/>
      <c r="H344" s="65"/>
      <c r="I344" s="65"/>
      <c r="J344" s="65"/>
      <c r="K344" s="65"/>
      <c r="L344" s="65"/>
      <c r="M344" s="65"/>
      <c r="N344" s="65"/>
      <c r="O344" s="65"/>
      <c r="P344" s="65"/>
      <c r="Q344" s="65"/>
      <c r="R344" s="65"/>
      <c r="S344" s="65"/>
      <c r="T344" s="65"/>
      <c r="U344" s="65"/>
      <c r="V344" s="65"/>
      <c r="W344" s="65"/>
      <c r="X344" s="65"/>
      <c r="Y344" s="65"/>
      <c r="Z344" s="65"/>
    </row>
    <row r="345" spans="1:26" ht="12.75" customHeight="1" x14ac:dyDescent="0.2">
      <c r="A345" s="65"/>
      <c r="B345" s="65"/>
      <c r="C345" s="65"/>
      <c r="D345" s="65"/>
      <c r="E345" s="65"/>
      <c r="F345" s="65"/>
      <c r="G345" s="65"/>
      <c r="H345" s="65"/>
      <c r="I345" s="65"/>
      <c r="J345" s="65"/>
      <c r="K345" s="65"/>
      <c r="L345" s="65"/>
      <c r="M345" s="65"/>
      <c r="N345" s="65"/>
      <c r="O345" s="65"/>
      <c r="P345" s="65"/>
      <c r="Q345" s="65"/>
      <c r="R345" s="65"/>
      <c r="S345" s="65"/>
      <c r="T345" s="65"/>
      <c r="U345" s="65"/>
      <c r="V345" s="65"/>
      <c r="W345" s="65"/>
      <c r="X345" s="65"/>
      <c r="Y345" s="65"/>
      <c r="Z345" s="65"/>
    </row>
    <row r="346" spans="1:26" ht="12.75" customHeight="1" x14ac:dyDescent="0.2">
      <c r="A346" s="65"/>
      <c r="B346" s="65"/>
      <c r="C346" s="65"/>
      <c r="D346" s="65"/>
      <c r="E346" s="65"/>
      <c r="F346" s="65"/>
      <c r="G346" s="65"/>
      <c r="H346" s="65"/>
      <c r="I346" s="65"/>
      <c r="J346" s="65"/>
      <c r="K346" s="65"/>
      <c r="L346" s="65"/>
      <c r="M346" s="65"/>
      <c r="N346" s="65"/>
      <c r="O346" s="65"/>
      <c r="P346" s="65"/>
      <c r="Q346" s="65"/>
      <c r="R346" s="65"/>
      <c r="S346" s="65"/>
      <c r="T346" s="65"/>
      <c r="U346" s="65"/>
      <c r="V346" s="65"/>
      <c r="W346" s="65"/>
      <c r="X346" s="65"/>
      <c r="Y346" s="65"/>
      <c r="Z346" s="65"/>
    </row>
    <row r="347" spans="1:26" ht="12.75" customHeight="1" x14ac:dyDescent="0.2">
      <c r="A347" s="65"/>
      <c r="B347" s="65"/>
      <c r="C347" s="65"/>
      <c r="D347" s="65"/>
      <c r="E347" s="65"/>
      <c r="F347" s="65"/>
      <c r="G347" s="65"/>
      <c r="H347" s="65"/>
      <c r="I347" s="65"/>
      <c r="J347" s="65"/>
      <c r="K347" s="65"/>
      <c r="L347" s="65"/>
      <c r="M347" s="65"/>
      <c r="N347" s="65"/>
      <c r="O347" s="65"/>
      <c r="P347" s="65"/>
      <c r="Q347" s="65"/>
      <c r="R347" s="65"/>
      <c r="S347" s="65"/>
      <c r="T347" s="65"/>
      <c r="U347" s="65"/>
      <c r="V347" s="65"/>
      <c r="W347" s="65"/>
      <c r="X347" s="65"/>
      <c r="Y347" s="65"/>
      <c r="Z347" s="65"/>
    </row>
    <row r="348" spans="1:26" ht="12.75" customHeight="1" x14ac:dyDescent="0.2">
      <c r="A348" s="65"/>
      <c r="B348" s="65"/>
      <c r="C348" s="65"/>
      <c r="D348" s="65"/>
      <c r="E348" s="65"/>
      <c r="F348" s="65"/>
      <c r="G348" s="65"/>
      <c r="H348" s="65"/>
      <c r="I348" s="65"/>
      <c r="J348" s="65"/>
      <c r="K348" s="65"/>
      <c r="L348" s="65"/>
      <c r="M348" s="65"/>
      <c r="N348" s="65"/>
      <c r="O348" s="65"/>
      <c r="P348" s="65"/>
      <c r="Q348" s="65"/>
      <c r="R348" s="65"/>
      <c r="S348" s="65"/>
      <c r="T348" s="65"/>
      <c r="U348" s="65"/>
      <c r="V348" s="65"/>
      <c r="W348" s="65"/>
      <c r="X348" s="65"/>
      <c r="Y348" s="65"/>
      <c r="Z348" s="65"/>
    </row>
    <row r="349" spans="1:26" ht="12.75" customHeight="1" x14ac:dyDescent="0.2">
      <c r="A349" s="65"/>
      <c r="B349" s="65"/>
      <c r="C349" s="65"/>
      <c r="D349" s="65"/>
      <c r="E349" s="65"/>
      <c r="F349" s="65"/>
      <c r="G349" s="65"/>
      <c r="H349" s="65"/>
      <c r="I349" s="65"/>
      <c r="J349" s="65"/>
      <c r="K349" s="65"/>
      <c r="L349" s="65"/>
      <c r="M349" s="65"/>
      <c r="N349" s="65"/>
      <c r="O349" s="65"/>
      <c r="P349" s="65"/>
      <c r="Q349" s="65"/>
      <c r="R349" s="65"/>
      <c r="S349" s="65"/>
      <c r="T349" s="65"/>
      <c r="U349" s="65"/>
      <c r="V349" s="65"/>
      <c r="W349" s="65"/>
      <c r="X349" s="65"/>
      <c r="Y349" s="65"/>
      <c r="Z349" s="65"/>
    </row>
    <row r="350" spans="1:26" ht="12.75" customHeight="1" x14ac:dyDescent="0.2">
      <c r="A350" s="65"/>
      <c r="B350" s="65"/>
      <c r="C350" s="65"/>
      <c r="D350" s="65"/>
      <c r="E350" s="65"/>
      <c r="F350" s="65"/>
      <c r="G350" s="65"/>
      <c r="H350" s="65"/>
      <c r="I350" s="65"/>
      <c r="J350" s="65"/>
      <c r="K350" s="65"/>
      <c r="L350" s="65"/>
      <c r="M350" s="65"/>
      <c r="N350" s="65"/>
      <c r="O350" s="65"/>
      <c r="P350" s="65"/>
      <c r="Q350" s="65"/>
      <c r="R350" s="65"/>
      <c r="S350" s="65"/>
      <c r="T350" s="65"/>
      <c r="U350" s="65"/>
      <c r="V350" s="65"/>
      <c r="W350" s="65"/>
      <c r="X350" s="65"/>
      <c r="Y350" s="65"/>
      <c r="Z350" s="65"/>
    </row>
    <row r="351" spans="1:26" ht="12.75" customHeight="1" x14ac:dyDescent="0.2">
      <c r="A351" s="65"/>
      <c r="B351" s="65"/>
      <c r="C351" s="65"/>
      <c r="D351" s="65"/>
      <c r="E351" s="65"/>
      <c r="F351" s="65"/>
      <c r="G351" s="65"/>
      <c r="H351" s="65"/>
      <c r="I351" s="65"/>
      <c r="J351" s="65"/>
      <c r="K351" s="65"/>
      <c r="L351" s="65"/>
      <c r="M351" s="65"/>
      <c r="N351" s="65"/>
      <c r="O351" s="65"/>
      <c r="P351" s="65"/>
      <c r="Q351" s="65"/>
      <c r="R351" s="65"/>
      <c r="S351" s="65"/>
      <c r="T351" s="65"/>
      <c r="U351" s="65"/>
      <c r="V351" s="65"/>
      <c r="W351" s="65"/>
      <c r="X351" s="65"/>
      <c r="Y351" s="65"/>
      <c r="Z351" s="65"/>
    </row>
    <row r="352" spans="1:26" ht="12.75" customHeight="1" x14ac:dyDescent="0.2">
      <c r="A352" s="65"/>
      <c r="B352" s="65"/>
      <c r="C352" s="65"/>
      <c r="D352" s="65"/>
      <c r="E352" s="65"/>
      <c r="F352" s="65"/>
      <c r="G352" s="65"/>
      <c r="H352" s="65"/>
      <c r="I352" s="65"/>
      <c r="J352" s="65"/>
      <c r="K352" s="65"/>
      <c r="L352" s="65"/>
      <c r="M352" s="65"/>
      <c r="N352" s="65"/>
      <c r="O352" s="65"/>
      <c r="P352" s="65"/>
      <c r="Q352" s="65"/>
      <c r="R352" s="65"/>
      <c r="S352" s="65"/>
      <c r="T352" s="65"/>
      <c r="U352" s="65"/>
      <c r="V352" s="65"/>
      <c r="W352" s="65"/>
      <c r="X352" s="65"/>
      <c r="Y352" s="65"/>
      <c r="Z352" s="65"/>
    </row>
    <row r="353" spans="1:26" ht="12.75" customHeight="1" x14ac:dyDescent="0.2">
      <c r="A353" s="65"/>
      <c r="B353" s="65"/>
      <c r="C353" s="65"/>
      <c r="D353" s="65"/>
      <c r="E353" s="65"/>
      <c r="F353" s="65"/>
      <c r="G353" s="65"/>
      <c r="H353" s="65"/>
      <c r="I353" s="65"/>
      <c r="J353" s="65"/>
      <c r="K353" s="65"/>
      <c r="L353" s="65"/>
      <c r="M353" s="65"/>
      <c r="N353" s="65"/>
      <c r="O353" s="65"/>
      <c r="P353" s="65"/>
      <c r="Q353" s="65"/>
      <c r="R353" s="65"/>
      <c r="S353" s="65"/>
      <c r="T353" s="65"/>
      <c r="U353" s="65"/>
      <c r="V353" s="65"/>
      <c r="W353" s="65"/>
      <c r="X353" s="65"/>
      <c r="Y353" s="65"/>
      <c r="Z353" s="65"/>
    </row>
    <row r="354" spans="1:26" ht="12.75" customHeight="1" x14ac:dyDescent="0.2">
      <c r="A354" s="65"/>
      <c r="B354" s="65"/>
      <c r="C354" s="65"/>
      <c r="D354" s="65"/>
      <c r="E354" s="65"/>
      <c r="F354" s="65"/>
      <c r="G354" s="65"/>
      <c r="H354" s="65"/>
      <c r="I354" s="65"/>
      <c r="J354" s="65"/>
      <c r="K354" s="65"/>
      <c r="L354" s="65"/>
      <c r="M354" s="65"/>
      <c r="N354" s="65"/>
      <c r="O354" s="65"/>
      <c r="P354" s="65"/>
      <c r="Q354" s="65"/>
      <c r="R354" s="65"/>
      <c r="S354" s="65"/>
      <c r="T354" s="65"/>
      <c r="U354" s="65"/>
      <c r="V354" s="65"/>
      <c r="W354" s="65"/>
      <c r="X354" s="65"/>
      <c r="Y354" s="65"/>
      <c r="Z354" s="65"/>
    </row>
    <row r="355" spans="1:26" ht="12.75" customHeight="1" x14ac:dyDescent="0.2">
      <c r="A355" s="65"/>
      <c r="B355" s="65"/>
      <c r="C355" s="65"/>
      <c r="D355" s="65"/>
      <c r="E355" s="65"/>
      <c r="F355" s="65"/>
      <c r="G355" s="65"/>
      <c r="H355" s="65"/>
      <c r="I355" s="65"/>
      <c r="J355" s="65"/>
      <c r="K355" s="65"/>
      <c r="L355" s="65"/>
      <c r="M355" s="65"/>
      <c r="N355" s="65"/>
      <c r="O355" s="65"/>
      <c r="P355" s="65"/>
      <c r="Q355" s="65"/>
      <c r="R355" s="65"/>
      <c r="S355" s="65"/>
      <c r="T355" s="65"/>
      <c r="U355" s="65"/>
      <c r="V355" s="65"/>
      <c r="W355" s="65"/>
      <c r="X355" s="65"/>
      <c r="Y355" s="65"/>
      <c r="Z355" s="65"/>
    </row>
    <row r="356" spans="1:26" ht="12.75" customHeight="1" x14ac:dyDescent="0.2">
      <c r="A356" s="65"/>
      <c r="B356" s="65"/>
      <c r="C356" s="65"/>
      <c r="D356" s="65"/>
      <c r="E356" s="65"/>
      <c r="F356" s="65"/>
      <c r="G356" s="65"/>
      <c r="H356" s="65"/>
      <c r="I356" s="65"/>
      <c r="J356" s="65"/>
      <c r="K356" s="65"/>
      <c r="L356" s="65"/>
      <c r="M356" s="65"/>
      <c r="N356" s="65"/>
      <c r="O356" s="65"/>
      <c r="P356" s="65"/>
      <c r="Q356" s="65"/>
      <c r="R356" s="65"/>
      <c r="S356" s="65"/>
      <c r="T356" s="65"/>
      <c r="U356" s="65"/>
      <c r="V356" s="65"/>
      <c r="W356" s="65"/>
      <c r="X356" s="65"/>
      <c r="Y356" s="65"/>
      <c r="Z356" s="65"/>
    </row>
    <row r="357" spans="1:26" ht="12.75" customHeight="1" x14ac:dyDescent="0.2">
      <c r="A357" s="65"/>
      <c r="B357" s="65"/>
      <c r="C357" s="65"/>
      <c r="D357" s="65"/>
      <c r="E357" s="65"/>
      <c r="F357" s="65"/>
      <c r="G357" s="65"/>
      <c r="H357" s="65"/>
      <c r="I357" s="65"/>
      <c r="J357" s="65"/>
      <c r="K357" s="65"/>
      <c r="L357" s="65"/>
      <c r="M357" s="65"/>
      <c r="N357" s="65"/>
      <c r="O357" s="65"/>
      <c r="P357" s="65"/>
      <c r="Q357" s="65"/>
      <c r="R357" s="65"/>
      <c r="S357" s="65"/>
      <c r="T357" s="65"/>
      <c r="U357" s="65"/>
      <c r="V357" s="65"/>
      <c r="W357" s="65"/>
      <c r="X357" s="65"/>
      <c r="Y357" s="65"/>
      <c r="Z357" s="65"/>
    </row>
    <row r="358" spans="1:26" ht="12.75" customHeight="1" x14ac:dyDescent="0.2">
      <c r="A358" s="65"/>
      <c r="B358" s="65"/>
      <c r="C358" s="65"/>
      <c r="D358" s="65"/>
      <c r="E358" s="65"/>
      <c r="F358" s="65"/>
      <c r="G358" s="65"/>
      <c r="H358" s="65"/>
      <c r="I358" s="65"/>
      <c r="J358" s="65"/>
      <c r="K358" s="65"/>
      <c r="L358" s="65"/>
      <c r="M358" s="65"/>
      <c r="N358" s="65"/>
      <c r="O358" s="65"/>
      <c r="P358" s="65"/>
      <c r="Q358" s="65"/>
      <c r="R358" s="65"/>
      <c r="S358" s="65"/>
      <c r="T358" s="65"/>
      <c r="U358" s="65"/>
      <c r="V358" s="65"/>
      <c r="W358" s="65"/>
      <c r="X358" s="65"/>
      <c r="Y358" s="65"/>
      <c r="Z358" s="65"/>
    </row>
    <row r="359" spans="1:26" ht="12.75" customHeight="1" x14ac:dyDescent="0.2">
      <c r="A359" s="65"/>
      <c r="B359" s="65"/>
      <c r="C359" s="65"/>
      <c r="D359" s="65"/>
      <c r="E359" s="65"/>
      <c r="F359" s="65"/>
      <c r="G359" s="65"/>
      <c r="H359" s="65"/>
      <c r="I359" s="65"/>
      <c r="J359" s="65"/>
      <c r="K359" s="65"/>
      <c r="L359" s="65"/>
      <c r="M359" s="65"/>
      <c r="N359" s="65"/>
      <c r="O359" s="65"/>
      <c r="P359" s="65"/>
      <c r="Q359" s="65"/>
      <c r="R359" s="65"/>
      <c r="S359" s="65"/>
      <c r="T359" s="65"/>
      <c r="U359" s="65"/>
      <c r="V359" s="65"/>
      <c r="W359" s="65"/>
      <c r="X359" s="65"/>
      <c r="Y359" s="65"/>
      <c r="Z359" s="65"/>
    </row>
    <row r="360" spans="1:26" ht="12.75" customHeight="1" x14ac:dyDescent="0.2">
      <c r="A360" s="65"/>
      <c r="B360" s="65"/>
      <c r="C360" s="65"/>
      <c r="D360" s="65"/>
      <c r="E360" s="65"/>
      <c r="F360" s="65"/>
      <c r="G360" s="65"/>
      <c r="H360" s="65"/>
      <c r="I360" s="65"/>
      <c r="J360" s="65"/>
      <c r="K360" s="65"/>
      <c r="L360" s="65"/>
      <c r="M360" s="65"/>
      <c r="N360" s="65"/>
      <c r="O360" s="65"/>
      <c r="P360" s="65"/>
      <c r="Q360" s="65"/>
      <c r="R360" s="65"/>
      <c r="S360" s="65"/>
      <c r="T360" s="65"/>
      <c r="U360" s="65"/>
      <c r="V360" s="65"/>
      <c r="W360" s="65"/>
      <c r="X360" s="65"/>
      <c r="Y360" s="65"/>
      <c r="Z360" s="65"/>
    </row>
    <row r="361" spans="1:26" ht="12.75" customHeight="1" x14ac:dyDescent="0.2">
      <c r="A361" s="65"/>
      <c r="B361" s="65"/>
      <c r="C361" s="65"/>
      <c r="D361" s="65"/>
      <c r="E361" s="65"/>
      <c r="F361" s="65"/>
      <c r="G361" s="65"/>
      <c r="H361" s="65"/>
      <c r="I361" s="65"/>
      <c r="J361" s="65"/>
      <c r="K361" s="65"/>
      <c r="L361" s="65"/>
      <c r="M361" s="65"/>
      <c r="N361" s="65"/>
      <c r="O361" s="65"/>
      <c r="P361" s="65"/>
      <c r="Q361" s="65"/>
      <c r="R361" s="65"/>
      <c r="S361" s="65"/>
      <c r="T361" s="65"/>
      <c r="U361" s="65"/>
      <c r="V361" s="65"/>
      <c r="W361" s="65"/>
      <c r="X361" s="65"/>
      <c r="Y361" s="65"/>
      <c r="Z361" s="65"/>
    </row>
    <row r="362" spans="1:26" ht="12.75" customHeight="1" x14ac:dyDescent="0.2">
      <c r="A362" s="65"/>
      <c r="B362" s="65"/>
      <c r="C362" s="65"/>
      <c r="D362" s="65"/>
      <c r="E362" s="65"/>
      <c r="F362" s="65"/>
      <c r="G362" s="65"/>
      <c r="H362" s="65"/>
      <c r="I362" s="65"/>
      <c r="J362" s="65"/>
      <c r="K362" s="65"/>
      <c r="L362" s="65"/>
      <c r="M362" s="65"/>
      <c r="N362" s="65"/>
      <c r="O362" s="65"/>
      <c r="P362" s="65"/>
      <c r="Q362" s="65"/>
      <c r="R362" s="65"/>
      <c r="S362" s="65"/>
      <c r="T362" s="65"/>
      <c r="U362" s="65"/>
      <c r="V362" s="65"/>
      <c r="W362" s="65"/>
      <c r="X362" s="65"/>
      <c r="Y362" s="65"/>
      <c r="Z362" s="65"/>
    </row>
    <row r="363" spans="1:26" ht="12.75" customHeight="1" x14ac:dyDescent="0.2">
      <c r="A363" s="65"/>
      <c r="B363" s="65"/>
      <c r="C363" s="65"/>
      <c r="D363" s="65"/>
      <c r="E363" s="65"/>
      <c r="F363" s="65"/>
      <c r="G363" s="65"/>
      <c r="H363" s="65"/>
      <c r="I363" s="65"/>
      <c r="J363" s="65"/>
      <c r="K363" s="65"/>
      <c r="L363" s="65"/>
      <c r="M363" s="65"/>
      <c r="N363" s="65"/>
      <c r="O363" s="65"/>
      <c r="P363" s="65"/>
      <c r="Q363" s="65"/>
      <c r="R363" s="65"/>
      <c r="S363" s="65"/>
      <c r="T363" s="65"/>
      <c r="U363" s="65"/>
      <c r="V363" s="65"/>
      <c r="W363" s="65"/>
      <c r="X363" s="65"/>
      <c r="Y363" s="65"/>
      <c r="Z363" s="65"/>
    </row>
    <row r="364" spans="1:26" ht="12.75" customHeight="1" x14ac:dyDescent="0.2">
      <c r="A364" s="65"/>
      <c r="B364" s="65"/>
      <c r="C364" s="65"/>
      <c r="D364" s="65"/>
      <c r="E364" s="65"/>
      <c r="F364" s="65"/>
      <c r="G364" s="65"/>
      <c r="H364" s="65"/>
      <c r="I364" s="65"/>
      <c r="J364" s="65"/>
      <c r="K364" s="65"/>
      <c r="L364" s="65"/>
      <c r="M364" s="65"/>
      <c r="N364" s="65"/>
      <c r="O364" s="65"/>
      <c r="P364" s="65"/>
      <c r="Q364" s="65"/>
      <c r="R364" s="65"/>
      <c r="S364" s="65"/>
      <c r="T364" s="65"/>
      <c r="U364" s="65"/>
      <c r="V364" s="65"/>
      <c r="W364" s="65"/>
      <c r="X364" s="65"/>
      <c r="Y364" s="65"/>
      <c r="Z364" s="65"/>
    </row>
    <row r="365" spans="1:26" ht="12.75" customHeight="1" x14ac:dyDescent="0.2">
      <c r="A365" s="65"/>
      <c r="B365" s="65"/>
      <c r="C365" s="65"/>
      <c r="D365" s="65"/>
      <c r="E365" s="65"/>
      <c r="F365" s="65"/>
      <c r="G365" s="65"/>
      <c r="H365" s="65"/>
      <c r="I365" s="65"/>
      <c r="J365" s="65"/>
      <c r="K365" s="65"/>
      <c r="L365" s="65"/>
      <c r="M365" s="65"/>
      <c r="N365" s="65"/>
      <c r="O365" s="65"/>
      <c r="P365" s="65"/>
      <c r="Q365" s="65"/>
      <c r="R365" s="65"/>
      <c r="S365" s="65"/>
      <c r="T365" s="65"/>
      <c r="U365" s="65"/>
      <c r="V365" s="65"/>
      <c r="W365" s="65"/>
      <c r="X365" s="65"/>
      <c r="Y365" s="65"/>
      <c r="Z365" s="65"/>
    </row>
    <row r="366" spans="1:26" ht="12.75" customHeight="1" x14ac:dyDescent="0.2">
      <c r="A366" s="65"/>
      <c r="B366" s="65"/>
      <c r="C366" s="65"/>
      <c r="D366" s="65"/>
      <c r="E366" s="65"/>
      <c r="F366" s="65"/>
      <c r="G366" s="65"/>
      <c r="H366" s="65"/>
      <c r="I366" s="65"/>
      <c r="J366" s="65"/>
      <c r="K366" s="65"/>
      <c r="L366" s="65"/>
      <c r="M366" s="65"/>
      <c r="N366" s="65"/>
      <c r="O366" s="65"/>
      <c r="P366" s="65"/>
      <c r="Q366" s="65"/>
      <c r="R366" s="65"/>
      <c r="S366" s="65"/>
      <c r="T366" s="65"/>
      <c r="U366" s="65"/>
      <c r="V366" s="65"/>
      <c r="W366" s="65"/>
      <c r="X366" s="65"/>
      <c r="Y366" s="65"/>
      <c r="Z366" s="65"/>
    </row>
    <row r="367" spans="1:26" ht="12.75" customHeight="1" x14ac:dyDescent="0.2">
      <c r="A367" s="65"/>
      <c r="B367" s="65"/>
      <c r="C367" s="65"/>
      <c r="D367" s="65"/>
      <c r="E367" s="65"/>
      <c r="F367" s="65"/>
      <c r="G367" s="65"/>
      <c r="H367" s="65"/>
      <c r="I367" s="65"/>
      <c r="J367" s="65"/>
      <c r="K367" s="65"/>
      <c r="L367" s="65"/>
      <c r="M367" s="65"/>
      <c r="N367" s="65"/>
      <c r="O367" s="65"/>
      <c r="P367" s="65"/>
      <c r="Q367" s="65"/>
      <c r="R367" s="65"/>
      <c r="S367" s="65"/>
      <c r="T367" s="65"/>
      <c r="U367" s="65"/>
      <c r="V367" s="65"/>
      <c r="W367" s="65"/>
      <c r="X367" s="65"/>
      <c r="Y367" s="65"/>
      <c r="Z367" s="65"/>
    </row>
    <row r="368" spans="1:26" ht="12.75" customHeight="1" x14ac:dyDescent="0.2">
      <c r="A368" s="65"/>
      <c r="B368" s="65"/>
      <c r="C368" s="65"/>
      <c r="D368" s="65"/>
      <c r="E368" s="65"/>
      <c r="F368" s="65"/>
      <c r="G368" s="65"/>
      <c r="H368" s="65"/>
      <c r="I368" s="65"/>
      <c r="J368" s="65"/>
      <c r="K368" s="65"/>
      <c r="L368" s="65"/>
      <c r="M368" s="65"/>
      <c r="N368" s="65"/>
      <c r="O368" s="65"/>
      <c r="P368" s="65"/>
      <c r="Q368" s="65"/>
      <c r="R368" s="65"/>
      <c r="S368" s="65"/>
      <c r="T368" s="65"/>
      <c r="U368" s="65"/>
      <c r="V368" s="65"/>
      <c r="W368" s="65"/>
      <c r="X368" s="65"/>
      <c r="Y368" s="65"/>
      <c r="Z368" s="65"/>
    </row>
    <row r="369" spans="1:26" ht="12.75" customHeight="1" x14ac:dyDescent="0.2">
      <c r="A369" s="65"/>
      <c r="B369" s="65"/>
      <c r="C369" s="65"/>
      <c r="D369" s="65"/>
      <c r="E369" s="65"/>
      <c r="F369" s="65"/>
      <c r="G369" s="65"/>
      <c r="H369" s="65"/>
      <c r="I369" s="65"/>
      <c r="J369" s="65"/>
      <c r="K369" s="65"/>
      <c r="L369" s="65"/>
      <c r="M369" s="65"/>
      <c r="N369" s="65"/>
      <c r="O369" s="65"/>
      <c r="P369" s="65"/>
      <c r="Q369" s="65"/>
      <c r="R369" s="65"/>
      <c r="S369" s="65"/>
      <c r="T369" s="65"/>
      <c r="U369" s="65"/>
      <c r="V369" s="65"/>
      <c r="W369" s="65"/>
      <c r="X369" s="65"/>
      <c r="Y369" s="65"/>
      <c r="Z369" s="65"/>
    </row>
    <row r="370" spans="1:26" ht="12.75" customHeight="1" x14ac:dyDescent="0.2">
      <c r="A370" s="65"/>
      <c r="B370" s="65"/>
      <c r="C370" s="65"/>
      <c r="D370" s="65"/>
      <c r="E370" s="65"/>
      <c r="F370" s="65"/>
      <c r="G370" s="65"/>
      <c r="H370" s="65"/>
      <c r="I370" s="65"/>
      <c r="J370" s="65"/>
      <c r="K370" s="65"/>
      <c r="L370" s="65"/>
      <c r="M370" s="65"/>
      <c r="N370" s="65"/>
      <c r="O370" s="65"/>
      <c r="P370" s="65"/>
      <c r="Q370" s="65"/>
      <c r="R370" s="65"/>
      <c r="S370" s="65"/>
      <c r="T370" s="65"/>
      <c r="U370" s="65"/>
      <c r="V370" s="65"/>
      <c r="W370" s="65"/>
      <c r="X370" s="65"/>
      <c r="Y370" s="65"/>
      <c r="Z370" s="65"/>
    </row>
    <row r="371" spans="1:26" ht="12.75" customHeight="1" x14ac:dyDescent="0.2">
      <c r="A371" s="65"/>
      <c r="B371" s="65"/>
      <c r="C371" s="65"/>
      <c r="D371" s="65"/>
      <c r="E371" s="65"/>
      <c r="F371" s="65"/>
      <c r="G371" s="65"/>
      <c r="H371" s="65"/>
      <c r="I371" s="65"/>
      <c r="J371" s="65"/>
      <c r="K371" s="65"/>
      <c r="L371" s="65"/>
      <c r="M371" s="65"/>
      <c r="N371" s="65"/>
      <c r="O371" s="65"/>
      <c r="P371" s="65"/>
      <c r="Q371" s="65"/>
      <c r="R371" s="65"/>
      <c r="S371" s="65"/>
      <c r="T371" s="65"/>
      <c r="U371" s="65"/>
      <c r="V371" s="65"/>
      <c r="W371" s="65"/>
      <c r="X371" s="65"/>
      <c r="Y371" s="65"/>
      <c r="Z371" s="65"/>
    </row>
    <row r="372" spans="1:26" ht="12.75" customHeight="1" x14ac:dyDescent="0.2">
      <c r="A372" s="65"/>
      <c r="B372" s="65"/>
      <c r="C372" s="65"/>
      <c r="D372" s="65"/>
      <c r="E372" s="65"/>
      <c r="F372" s="65"/>
      <c r="G372" s="65"/>
      <c r="H372" s="65"/>
      <c r="I372" s="65"/>
      <c r="J372" s="65"/>
      <c r="K372" s="65"/>
      <c r="L372" s="65"/>
      <c r="M372" s="65"/>
      <c r="N372" s="65"/>
      <c r="O372" s="65"/>
      <c r="P372" s="65"/>
      <c r="Q372" s="65"/>
      <c r="R372" s="65"/>
      <c r="S372" s="65"/>
      <c r="T372" s="65"/>
      <c r="U372" s="65"/>
      <c r="V372" s="65"/>
      <c r="W372" s="65"/>
      <c r="X372" s="65"/>
      <c r="Y372" s="65"/>
      <c r="Z372" s="65"/>
    </row>
    <row r="373" spans="1:26" ht="12.75" customHeight="1" x14ac:dyDescent="0.2">
      <c r="A373" s="65"/>
      <c r="B373" s="65"/>
      <c r="C373" s="65"/>
      <c r="D373" s="65"/>
      <c r="E373" s="65"/>
      <c r="F373" s="65"/>
      <c r="G373" s="65"/>
      <c r="H373" s="65"/>
      <c r="I373" s="65"/>
      <c r="J373" s="65"/>
      <c r="K373" s="65"/>
      <c r="L373" s="65"/>
      <c r="M373" s="65"/>
      <c r="N373" s="65"/>
      <c r="O373" s="65"/>
      <c r="P373" s="65"/>
      <c r="Q373" s="65"/>
      <c r="R373" s="65"/>
      <c r="S373" s="65"/>
      <c r="T373" s="65"/>
      <c r="U373" s="65"/>
      <c r="V373" s="65"/>
      <c r="W373" s="65"/>
      <c r="X373" s="65"/>
      <c r="Y373" s="65"/>
      <c r="Z373" s="65"/>
    </row>
    <row r="374" spans="1:26" ht="12.75" customHeight="1" x14ac:dyDescent="0.2">
      <c r="A374" s="65"/>
      <c r="B374" s="65"/>
      <c r="C374" s="65"/>
      <c r="D374" s="65"/>
      <c r="E374" s="65"/>
      <c r="F374" s="65"/>
      <c r="G374" s="65"/>
      <c r="H374" s="65"/>
      <c r="I374" s="65"/>
      <c r="J374" s="65"/>
      <c r="K374" s="65"/>
      <c r="L374" s="65"/>
      <c r="M374" s="65"/>
      <c r="N374" s="65"/>
      <c r="O374" s="65"/>
      <c r="P374" s="65"/>
      <c r="Q374" s="65"/>
      <c r="R374" s="65"/>
      <c r="S374" s="65"/>
      <c r="T374" s="65"/>
      <c r="U374" s="65"/>
      <c r="V374" s="65"/>
      <c r="W374" s="65"/>
      <c r="X374" s="65"/>
      <c r="Y374" s="65"/>
      <c r="Z374" s="65"/>
    </row>
    <row r="375" spans="1:26" ht="12.75" customHeight="1" x14ac:dyDescent="0.2">
      <c r="A375" s="65"/>
      <c r="B375" s="65"/>
      <c r="C375" s="65"/>
      <c r="D375" s="65"/>
      <c r="E375" s="65"/>
      <c r="F375" s="65"/>
      <c r="G375" s="65"/>
      <c r="H375" s="65"/>
      <c r="I375" s="65"/>
      <c r="J375" s="65"/>
      <c r="K375" s="65"/>
      <c r="L375" s="65"/>
      <c r="M375" s="65"/>
      <c r="N375" s="65"/>
      <c r="O375" s="65"/>
      <c r="P375" s="65"/>
      <c r="Q375" s="65"/>
      <c r="R375" s="65"/>
      <c r="S375" s="65"/>
      <c r="T375" s="65"/>
      <c r="U375" s="65"/>
      <c r="V375" s="65"/>
      <c r="W375" s="65"/>
      <c r="X375" s="65"/>
      <c r="Y375" s="65"/>
      <c r="Z375" s="65"/>
    </row>
    <row r="376" spans="1:26" ht="12.75" customHeight="1" x14ac:dyDescent="0.2">
      <c r="A376" s="65"/>
      <c r="B376" s="65"/>
      <c r="C376" s="65"/>
      <c r="D376" s="65"/>
      <c r="E376" s="65"/>
      <c r="F376" s="65"/>
      <c r="G376" s="65"/>
      <c r="H376" s="65"/>
      <c r="I376" s="65"/>
      <c r="J376" s="65"/>
      <c r="K376" s="65"/>
      <c r="L376" s="65"/>
      <c r="M376" s="65"/>
      <c r="N376" s="65"/>
      <c r="O376" s="65"/>
      <c r="P376" s="65"/>
      <c r="Q376" s="65"/>
      <c r="R376" s="65"/>
      <c r="S376" s="65"/>
      <c r="T376" s="65"/>
      <c r="U376" s="65"/>
      <c r="V376" s="65"/>
      <c r="W376" s="65"/>
      <c r="X376" s="65"/>
      <c r="Y376" s="65"/>
      <c r="Z376" s="65"/>
    </row>
    <row r="377" spans="1:26" ht="12.75" customHeight="1" x14ac:dyDescent="0.2">
      <c r="A377" s="65"/>
      <c r="B377" s="65"/>
      <c r="C377" s="65"/>
      <c r="D377" s="65"/>
      <c r="E377" s="65"/>
      <c r="F377" s="65"/>
      <c r="G377" s="65"/>
      <c r="H377" s="65"/>
      <c r="I377" s="65"/>
      <c r="J377" s="65"/>
      <c r="K377" s="65"/>
      <c r="L377" s="65"/>
      <c r="M377" s="65"/>
      <c r="N377" s="65"/>
      <c r="O377" s="65"/>
      <c r="P377" s="65"/>
      <c r="Q377" s="65"/>
      <c r="R377" s="65"/>
      <c r="S377" s="65"/>
      <c r="T377" s="65"/>
      <c r="U377" s="65"/>
      <c r="V377" s="65"/>
      <c r="W377" s="65"/>
      <c r="X377" s="65"/>
      <c r="Y377" s="65"/>
      <c r="Z377" s="65"/>
    </row>
    <row r="378" spans="1:26" ht="12.75" customHeight="1" x14ac:dyDescent="0.2">
      <c r="A378" s="65"/>
      <c r="B378" s="65"/>
      <c r="C378" s="65"/>
      <c r="D378" s="65"/>
      <c r="E378" s="65"/>
      <c r="F378" s="65"/>
      <c r="G378" s="65"/>
      <c r="H378" s="65"/>
      <c r="I378" s="65"/>
      <c r="J378" s="65"/>
      <c r="K378" s="65"/>
      <c r="L378" s="65"/>
      <c r="M378" s="65"/>
      <c r="N378" s="65"/>
      <c r="O378" s="65"/>
      <c r="P378" s="65"/>
      <c r="Q378" s="65"/>
      <c r="R378" s="65"/>
      <c r="S378" s="65"/>
      <c r="T378" s="65"/>
      <c r="U378" s="65"/>
      <c r="V378" s="65"/>
      <c r="W378" s="65"/>
      <c r="X378" s="65"/>
      <c r="Y378" s="65"/>
      <c r="Z378" s="65"/>
    </row>
    <row r="379" spans="1:26" ht="12.75" customHeight="1" x14ac:dyDescent="0.2">
      <c r="A379" s="65"/>
      <c r="B379" s="65"/>
      <c r="C379" s="65"/>
      <c r="D379" s="65"/>
      <c r="E379" s="65"/>
      <c r="F379" s="65"/>
      <c r="G379" s="65"/>
      <c r="H379" s="65"/>
      <c r="I379" s="65"/>
      <c r="J379" s="65"/>
      <c r="K379" s="65"/>
      <c r="L379" s="65"/>
      <c r="M379" s="65"/>
      <c r="N379" s="65"/>
      <c r="O379" s="65"/>
      <c r="P379" s="65"/>
      <c r="Q379" s="65"/>
      <c r="R379" s="65"/>
      <c r="S379" s="65"/>
      <c r="T379" s="65"/>
      <c r="U379" s="65"/>
      <c r="V379" s="65"/>
      <c r="W379" s="65"/>
      <c r="X379" s="65"/>
      <c r="Y379" s="65"/>
      <c r="Z379" s="65"/>
    </row>
    <row r="380" spans="1:26" ht="12.75" customHeight="1" x14ac:dyDescent="0.2">
      <c r="A380" s="65"/>
      <c r="B380" s="65"/>
      <c r="C380" s="65"/>
      <c r="D380" s="65"/>
      <c r="E380" s="65"/>
      <c r="F380" s="65"/>
      <c r="G380" s="65"/>
      <c r="H380" s="65"/>
      <c r="I380" s="65"/>
      <c r="J380" s="65"/>
      <c r="K380" s="65"/>
      <c r="L380" s="65"/>
      <c r="M380" s="65"/>
      <c r="N380" s="65"/>
      <c r="O380" s="65"/>
      <c r="P380" s="65"/>
      <c r="Q380" s="65"/>
      <c r="R380" s="65"/>
      <c r="S380" s="65"/>
      <c r="T380" s="65"/>
      <c r="U380" s="65"/>
      <c r="V380" s="65"/>
      <c r="W380" s="65"/>
      <c r="X380" s="65"/>
      <c r="Y380" s="65"/>
      <c r="Z380" s="65"/>
    </row>
    <row r="381" spans="1:26" ht="12.75" customHeight="1" x14ac:dyDescent="0.2">
      <c r="A381" s="65"/>
      <c r="B381" s="65"/>
      <c r="C381" s="65"/>
      <c r="D381" s="65"/>
      <c r="E381" s="65"/>
      <c r="F381" s="65"/>
      <c r="G381" s="65"/>
      <c r="H381" s="65"/>
      <c r="I381" s="65"/>
      <c r="J381" s="65"/>
      <c r="K381" s="65"/>
      <c r="L381" s="65"/>
      <c r="M381" s="65"/>
      <c r="N381" s="65"/>
      <c r="O381" s="65"/>
      <c r="P381" s="65"/>
      <c r="Q381" s="65"/>
      <c r="R381" s="65"/>
      <c r="S381" s="65"/>
      <c r="T381" s="65"/>
      <c r="U381" s="65"/>
      <c r="V381" s="65"/>
      <c r="W381" s="65"/>
      <c r="X381" s="65"/>
      <c r="Y381" s="65"/>
      <c r="Z381" s="65"/>
    </row>
    <row r="382" spans="1:26" ht="12.75" customHeight="1" x14ac:dyDescent="0.2">
      <c r="A382" s="65"/>
      <c r="B382" s="65"/>
      <c r="C382" s="65"/>
      <c r="D382" s="65"/>
      <c r="E382" s="65"/>
      <c r="F382" s="65"/>
      <c r="G382" s="65"/>
      <c r="H382" s="65"/>
      <c r="I382" s="65"/>
      <c r="J382" s="65"/>
      <c r="K382" s="65"/>
      <c r="L382" s="65"/>
      <c r="M382" s="65"/>
      <c r="N382" s="65"/>
      <c r="O382" s="65"/>
      <c r="P382" s="65"/>
      <c r="Q382" s="65"/>
      <c r="R382" s="65"/>
      <c r="S382" s="65"/>
      <c r="T382" s="65"/>
      <c r="U382" s="65"/>
      <c r="V382" s="65"/>
      <c r="W382" s="65"/>
      <c r="X382" s="65"/>
      <c r="Y382" s="65"/>
      <c r="Z382" s="65"/>
    </row>
    <row r="383" spans="1:26" ht="12.75" customHeight="1" x14ac:dyDescent="0.2">
      <c r="A383" s="65"/>
      <c r="B383" s="65"/>
      <c r="C383" s="65"/>
      <c r="D383" s="65"/>
      <c r="E383" s="65"/>
      <c r="F383" s="65"/>
      <c r="G383" s="65"/>
      <c r="H383" s="65"/>
      <c r="I383" s="65"/>
      <c r="J383" s="65"/>
      <c r="K383" s="65"/>
      <c r="L383" s="65"/>
      <c r="M383" s="65"/>
      <c r="N383" s="65"/>
      <c r="O383" s="65"/>
      <c r="P383" s="65"/>
      <c r="Q383" s="65"/>
      <c r="R383" s="65"/>
      <c r="S383" s="65"/>
      <c r="T383" s="65"/>
      <c r="U383" s="65"/>
      <c r="V383" s="65"/>
      <c r="W383" s="65"/>
      <c r="X383" s="65"/>
      <c r="Y383" s="65"/>
      <c r="Z383" s="65"/>
    </row>
    <row r="384" spans="1:26" ht="12.75" customHeight="1" x14ac:dyDescent="0.2">
      <c r="A384" s="65"/>
      <c r="B384" s="65"/>
      <c r="C384" s="65"/>
      <c r="D384" s="65"/>
      <c r="E384" s="65"/>
      <c r="F384" s="65"/>
      <c r="G384" s="65"/>
      <c r="H384" s="65"/>
      <c r="I384" s="65"/>
      <c r="J384" s="65"/>
      <c r="K384" s="65"/>
      <c r="L384" s="65"/>
      <c r="M384" s="65"/>
      <c r="N384" s="65"/>
      <c r="O384" s="65"/>
      <c r="P384" s="65"/>
      <c r="Q384" s="65"/>
      <c r="R384" s="65"/>
      <c r="S384" s="65"/>
      <c r="T384" s="65"/>
      <c r="U384" s="65"/>
      <c r="V384" s="65"/>
      <c r="W384" s="65"/>
      <c r="X384" s="65"/>
      <c r="Y384" s="65"/>
      <c r="Z384" s="65"/>
    </row>
    <row r="385" spans="1:26" ht="12.75" customHeight="1" x14ac:dyDescent="0.2">
      <c r="A385" s="65"/>
      <c r="B385" s="65"/>
      <c r="C385" s="65"/>
      <c r="D385" s="65"/>
      <c r="E385" s="65"/>
      <c r="F385" s="65"/>
      <c r="G385" s="65"/>
      <c r="H385" s="65"/>
      <c r="I385" s="65"/>
      <c r="J385" s="65"/>
      <c r="K385" s="65"/>
      <c r="L385" s="65"/>
      <c r="M385" s="65"/>
      <c r="N385" s="65"/>
      <c r="O385" s="65"/>
      <c r="P385" s="65"/>
      <c r="Q385" s="65"/>
      <c r="R385" s="65"/>
      <c r="S385" s="65"/>
      <c r="T385" s="65"/>
      <c r="U385" s="65"/>
      <c r="V385" s="65"/>
      <c r="W385" s="65"/>
      <c r="X385" s="65"/>
      <c r="Y385" s="65"/>
      <c r="Z385" s="65"/>
    </row>
    <row r="386" spans="1:26" ht="12.75" customHeight="1" x14ac:dyDescent="0.2">
      <c r="A386" s="65"/>
      <c r="B386" s="65"/>
      <c r="C386" s="65"/>
      <c r="D386" s="65"/>
      <c r="E386" s="65"/>
      <c r="F386" s="65"/>
      <c r="G386" s="65"/>
      <c r="H386" s="65"/>
      <c r="I386" s="65"/>
      <c r="J386" s="65"/>
      <c r="K386" s="65"/>
      <c r="L386" s="65"/>
      <c r="M386" s="65"/>
      <c r="N386" s="65"/>
      <c r="O386" s="65"/>
      <c r="P386" s="65"/>
      <c r="Q386" s="65"/>
      <c r="R386" s="65"/>
      <c r="S386" s="65"/>
      <c r="T386" s="65"/>
      <c r="U386" s="65"/>
      <c r="V386" s="65"/>
      <c r="W386" s="65"/>
      <c r="X386" s="65"/>
      <c r="Y386" s="65"/>
      <c r="Z386" s="65"/>
    </row>
    <row r="387" spans="1:26" ht="12.75" customHeight="1" x14ac:dyDescent="0.2">
      <c r="A387" s="65"/>
      <c r="B387" s="65"/>
      <c r="C387" s="65"/>
      <c r="D387" s="65"/>
      <c r="E387" s="65"/>
      <c r="F387" s="65"/>
      <c r="G387" s="65"/>
      <c r="H387" s="65"/>
      <c r="I387" s="65"/>
      <c r="J387" s="65"/>
      <c r="K387" s="65"/>
      <c r="L387" s="65"/>
      <c r="M387" s="65"/>
      <c r="N387" s="65"/>
      <c r="O387" s="65"/>
      <c r="P387" s="65"/>
      <c r="Q387" s="65"/>
      <c r="R387" s="65"/>
      <c r="S387" s="65"/>
      <c r="T387" s="65"/>
      <c r="U387" s="65"/>
      <c r="V387" s="65"/>
      <c r="W387" s="65"/>
      <c r="X387" s="65"/>
      <c r="Y387" s="65"/>
      <c r="Z387" s="65"/>
    </row>
    <row r="388" spans="1:26" ht="12.75" customHeight="1" x14ac:dyDescent="0.2">
      <c r="A388" s="65"/>
      <c r="B388" s="65"/>
      <c r="C388" s="65"/>
      <c r="D388" s="65"/>
      <c r="E388" s="65"/>
      <c r="F388" s="65"/>
      <c r="G388" s="65"/>
      <c r="H388" s="65"/>
      <c r="I388" s="65"/>
      <c r="J388" s="65"/>
      <c r="K388" s="65"/>
      <c r="L388" s="65"/>
      <c r="M388" s="65"/>
      <c r="N388" s="65"/>
      <c r="O388" s="65"/>
      <c r="P388" s="65"/>
      <c r="Q388" s="65"/>
      <c r="R388" s="65"/>
      <c r="S388" s="65"/>
      <c r="T388" s="65"/>
      <c r="U388" s="65"/>
      <c r="V388" s="65"/>
      <c r="W388" s="65"/>
      <c r="X388" s="65"/>
      <c r="Y388" s="65"/>
      <c r="Z388" s="65"/>
    </row>
    <row r="389" spans="1:26" ht="12.75" customHeight="1" x14ac:dyDescent="0.2">
      <c r="A389" s="65"/>
      <c r="B389" s="65"/>
      <c r="C389" s="65"/>
      <c r="D389" s="65"/>
      <c r="E389" s="65"/>
      <c r="F389" s="65"/>
      <c r="G389" s="65"/>
      <c r="H389" s="65"/>
      <c r="I389" s="65"/>
      <c r="J389" s="65"/>
      <c r="K389" s="65"/>
      <c r="L389" s="65"/>
      <c r="M389" s="65"/>
      <c r="N389" s="65"/>
      <c r="O389" s="65"/>
      <c r="P389" s="65"/>
      <c r="Q389" s="65"/>
      <c r="R389" s="65"/>
      <c r="S389" s="65"/>
      <c r="T389" s="65"/>
      <c r="U389" s="65"/>
      <c r="V389" s="65"/>
      <c r="W389" s="65"/>
      <c r="X389" s="65"/>
      <c r="Y389" s="65"/>
      <c r="Z389" s="65"/>
    </row>
    <row r="390" spans="1:26" ht="12.75" customHeight="1" x14ac:dyDescent="0.2">
      <c r="A390" s="65"/>
      <c r="B390" s="65"/>
      <c r="C390" s="65"/>
      <c r="D390" s="65"/>
      <c r="E390" s="65"/>
      <c r="F390" s="65"/>
      <c r="G390" s="65"/>
      <c r="H390" s="65"/>
      <c r="I390" s="65"/>
      <c r="J390" s="65"/>
      <c r="K390" s="65"/>
      <c r="L390" s="65"/>
      <c r="M390" s="65"/>
      <c r="N390" s="65"/>
      <c r="O390" s="65"/>
      <c r="P390" s="65"/>
      <c r="Q390" s="65"/>
      <c r="R390" s="65"/>
      <c r="S390" s="65"/>
      <c r="T390" s="65"/>
      <c r="U390" s="65"/>
      <c r="V390" s="65"/>
      <c r="W390" s="65"/>
      <c r="X390" s="65"/>
      <c r="Y390" s="65"/>
      <c r="Z390" s="65"/>
    </row>
    <row r="391" spans="1:26" ht="12.75" customHeight="1" x14ac:dyDescent="0.2">
      <c r="A391" s="65"/>
      <c r="B391" s="65"/>
      <c r="C391" s="65"/>
      <c r="D391" s="65"/>
      <c r="E391" s="65"/>
      <c r="F391" s="65"/>
      <c r="G391" s="65"/>
      <c r="H391" s="65"/>
      <c r="I391" s="65"/>
      <c r="J391" s="65"/>
      <c r="K391" s="65"/>
      <c r="L391" s="65"/>
      <c r="M391" s="65"/>
      <c r="N391" s="65"/>
      <c r="O391" s="65"/>
      <c r="P391" s="65"/>
      <c r="Q391" s="65"/>
      <c r="R391" s="65"/>
      <c r="S391" s="65"/>
      <c r="T391" s="65"/>
      <c r="U391" s="65"/>
      <c r="V391" s="65"/>
      <c r="W391" s="65"/>
      <c r="X391" s="65"/>
      <c r="Y391" s="65"/>
      <c r="Z391" s="65"/>
    </row>
    <row r="392" spans="1:26" ht="12.75" customHeight="1" x14ac:dyDescent="0.2">
      <c r="A392" s="65"/>
      <c r="B392" s="65"/>
      <c r="C392" s="65"/>
      <c r="D392" s="65"/>
      <c r="E392" s="65"/>
      <c r="F392" s="65"/>
      <c r="G392" s="65"/>
      <c r="H392" s="65"/>
      <c r="I392" s="65"/>
      <c r="J392" s="65"/>
      <c r="K392" s="65"/>
      <c r="L392" s="65"/>
      <c r="M392" s="65"/>
      <c r="N392" s="65"/>
      <c r="O392" s="65"/>
      <c r="P392" s="65"/>
      <c r="Q392" s="65"/>
      <c r="R392" s="65"/>
      <c r="S392" s="65"/>
      <c r="T392" s="65"/>
      <c r="U392" s="65"/>
      <c r="V392" s="65"/>
      <c r="W392" s="65"/>
      <c r="X392" s="65"/>
      <c r="Y392" s="65"/>
      <c r="Z392" s="65"/>
    </row>
    <row r="393" spans="1:26" ht="12.75" customHeight="1" x14ac:dyDescent="0.2">
      <c r="A393" s="65"/>
      <c r="B393" s="65"/>
      <c r="C393" s="65"/>
      <c r="D393" s="65"/>
      <c r="E393" s="65"/>
      <c r="F393" s="65"/>
      <c r="G393" s="65"/>
      <c r="H393" s="65"/>
      <c r="I393" s="65"/>
      <c r="J393" s="65"/>
      <c r="K393" s="65"/>
      <c r="L393" s="65"/>
      <c r="M393" s="65"/>
      <c r="N393" s="65"/>
      <c r="O393" s="65"/>
      <c r="P393" s="65"/>
      <c r="Q393" s="65"/>
      <c r="R393" s="65"/>
      <c r="S393" s="65"/>
      <c r="T393" s="65"/>
      <c r="U393" s="65"/>
      <c r="V393" s="65"/>
      <c r="W393" s="65"/>
      <c r="X393" s="65"/>
      <c r="Y393" s="65"/>
      <c r="Z393" s="65"/>
    </row>
    <row r="394" spans="1:26" ht="12.75" customHeight="1" x14ac:dyDescent="0.2">
      <c r="A394" s="65"/>
      <c r="B394" s="65"/>
      <c r="C394" s="65"/>
      <c r="D394" s="65"/>
      <c r="E394" s="65"/>
      <c r="F394" s="65"/>
      <c r="G394" s="65"/>
      <c r="H394" s="65"/>
      <c r="I394" s="65"/>
      <c r="J394" s="65"/>
      <c r="K394" s="65"/>
      <c r="L394" s="65"/>
      <c r="M394" s="65"/>
      <c r="N394" s="65"/>
      <c r="O394" s="65"/>
      <c r="P394" s="65"/>
      <c r="Q394" s="65"/>
      <c r="R394" s="65"/>
      <c r="S394" s="65"/>
      <c r="T394" s="65"/>
      <c r="U394" s="65"/>
      <c r="V394" s="65"/>
      <c r="W394" s="65"/>
      <c r="X394" s="65"/>
      <c r="Y394" s="65"/>
      <c r="Z394" s="65"/>
    </row>
    <row r="395" spans="1:26" ht="12.75" customHeight="1" x14ac:dyDescent="0.2">
      <c r="A395" s="65"/>
      <c r="B395" s="65"/>
      <c r="C395" s="65"/>
      <c r="D395" s="65"/>
      <c r="E395" s="65"/>
      <c r="F395" s="65"/>
      <c r="G395" s="65"/>
      <c r="H395" s="65"/>
      <c r="I395" s="65"/>
      <c r="J395" s="65"/>
      <c r="K395" s="65"/>
      <c r="L395" s="65"/>
      <c r="M395" s="65"/>
      <c r="N395" s="65"/>
      <c r="O395" s="65"/>
      <c r="P395" s="65"/>
      <c r="Q395" s="65"/>
      <c r="R395" s="65"/>
      <c r="S395" s="65"/>
      <c r="T395" s="65"/>
      <c r="U395" s="65"/>
      <c r="V395" s="65"/>
      <c r="W395" s="65"/>
      <c r="X395" s="65"/>
      <c r="Y395" s="65"/>
      <c r="Z395" s="65"/>
    </row>
    <row r="396" spans="1:26" ht="12.75" customHeight="1" x14ac:dyDescent="0.2">
      <c r="A396" s="65"/>
      <c r="B396" s="65"/>
      <c r="C396" s="65"/>
      <c r="D396" s="65"/>
      <c r="E396" s="65"/>
      <c r="F396" s="65"/>
      <c r="G396" s="65"/>
      <c r="H396" s="65"/>
      <c r="I396" s="65"/>
      <c r="J396" s="65"/>
      <c r="K396" s="65"/>
      <c r="L396" s="65"/>
      <c r="M396" s="65"/>
      <c r="N396" s="65"/>
      <c r="O396" s="65"/>
      <c r="P396" s="65"/>
      <c r="Q396" s="65"/>
      <c r="R396" s="65"/>
      <c r="S396" s="65"/>
      <c r="T396" s="65"/>
      <c r="U396" s="65"/>
      <c r="V396" s="65"/>
      <c r="W396" s="65"/>
      <c r="X396" s="65"/>
      <c r="Y396" s="65"/>
      <c r="Z396" s="65"/>
    </row>
    <row r="397" spans="1:26" ht="12.75" customHeight="1" x14ac:dyDescent="0.2">
      <c r="A397" s="65"/>
      <c r="B397" s="65"/>
      <c r="C397" s="65"/>
      <c r="D397" s="65"/>
      <c r="E397" s="65"/>
      <c r="F397" s="65"/>
      <c r="G397" s="65"/>
      <c r="H397" s="65"/>
      <c r="I397" s="65"/>
      <c r="J397" s="65"/>
      <c r="K397" s="65"/>
      <c r="L397" s="65"/>
      <c r="M397" s="65"/>
      <c r="N397" s="65"/>
      <c r="O397" s="65"/>
      <c r="P397" s="65"/>
      <c r="Q397" s="65"/>
      <c r="R397" s="65"/>
      <c r="S397" s="65"/>
      <c r="T397" s="65"/>
      <c r="U397" s="65"/>
      <c r="V397" s="65"/>
      <c r="W397" s="65"/>
      <c r="X397" s="65"/>
      <c r="Y397" s="65"/>
      <c r="Z397" s="65"/>
    </row>
    <row r="398" spans="1:26" ht="12.75" customHeight="1" x14ac:dyDescent="0.2">
      <c r="A398" s="65"/>
      <c r="B398" s="65"/>
      <c r="C398" s="65"/>
      <c r="D398" s="65"/>
      <c r="E398" s="65"/>
      <c r="F398" s="65"/>
      <c r="G398" s="65"/>
      <c r="H398" s="65"/>
      <c r="I398" s="65"/>
      <c r="J398" s="65"/>
      <c r="K398" s="65"/>
      <c r="L398" s="65"/>
      <c r="M398" s="65"/>
      <c r="N398" s="65"/>
      <c r="O398" s="65"/>
      <c r="P398" s="65"/>
      <c r="Q398" s="65"/>
      <c r="R398" s="65"/>
      <c r="S398" s="65"/>
      <c r="T398" s="65"/>
      <c r="U398" s="65"/>
      <c r="V398" s="65"/>
      <c r="W398" s="65"/>
      <c r="X398" s="65"/>
      <c r="Y398" s="65"/>
      <c r="Z398" s="65"/>
    </row>
    <row r="399" spans="1:26" ht="12.75" customHeight="1" x14ac:dyDescent="0.2">
      <c r="A399" s="65"/>
      <c r="B399" s="65"/>
      <c r="C399" s="65"/>
      <c r="D399" s="65"/>
      <c r="E399" s="65"/>
      <c r="F399" s="65"/>
      <c r="G399" s="65"/>
      <c r="H399" s="65"/>
      <c r="I399" s="65"/>
      <c r="J399" s="65"/>
      <c r="K399" s="65"/>
      <c r="L399" s="65"/>
      <c r="M399" s="65"/>
      <c r="N399" s="65"/>
      <c r="O399" s="65"/>
      <c r="P399" s="65"/>
      <c r="Q399" s="65"/>
      <c r="R399" s="65"/>
      <c r="S399" s="65"/>
      <c r="T399" s="65"/>
      <c r="U399" s="65"/>
      <c r="V399" s="65"/>
      <c r="W399" s="65"/>
      <c r="X399" s="65"/>
      <c r="Y399" s="65"/>
      <c r="Z399" s="65"/>
    </row>
    <row r="400" spans="1:26" ht="12.75" customHeight="1" x14ac:dyDescent="0.2">
      <c r="A400" s="65"/>
      <c r="B400" s="65"/>
      <c r="C400" s="65"/>
      <c r="D400" s="65"/>
      <c r="E400" s="65"/>
      <c r="F400" s="65"/>
      <c r="G400" s="65"/>
      <c r="H400" s="65"/>
      <c r="I400" s="65"/>
      <c r="J400" s="65"/>
      <c r="K400" s="65"/>
      <c r="L400" s="65"/>
      <c r="M400" s="65"/>
      <c r="N400" s="65"/>
      <c r="O400" s="65"/>
      <c r="P400" s="65"/>
      <c r="Q400" s="65"/>
      <c r="R400" s="65"/>
      <c r="S400" s="65"/>
      <c r="T400" s="65"/>
      <c r="U400" s="65"/>
      <c r="V400" s="65"/>
      <c r="W400" s="65"/>
      <c r="X400" s="65"/>
      <c r="Y400" s="65"/>
      <c r="Z400" s="65"/>
    </row>
    <row r="401" spans="1:26" ht="12.75" customHeight="1" x14ac:dyDescent="0.2">
      <c r="A401" s="65"/>
      <c r="B401" s="65"/>
      <c r="C401" s="65"/>
      <c r="D401" s="65"/>
      <c r="E401" s="65"/>
      <c r="F401" s="65"/>
      <c r="G401" s="65"/>
      <c r="H401" s="65"/>
      <c r="I401" s="65"/>
      <c r="J401" s="65"/>
      <c r="K401" s="65"/>
      <c r="L401" s="65"/>
      <c r="M401" s="65"/>
      <c r="N401" s="65"/>
      <c r="O401" s="65"/>
      <c r="P401" s="65"/>
      <c r="Q401" s="65"/>
      <c r="R401" s="65"/>
      <c r="S401" s="65"/>
      <c r="T401" s="65"/>
      <c r="U401" s="65"/>
      <c r="V401" s="65"/>
      <c r="W401" s="65"/>
      <c r="X401" s="65"/>
      <c r="Y401" s="65"/>
      <c r="Z401" s="65"/>
    </row>
    <row r="402" spans="1:26" ht="12.75" customHeight="1" x14ac:dyDescent="0.2">
      <c r="A402" s="65"/>
      <c r="B402" s="65"/>
      <c r="C402" s="65"/>
      <c r="D402" s="65"/>
      <c r="E402" s="65"/>
      <c r="F402" s="65"/>
      <c r="G402" s="65"/>
      <c r="H402" s="65"/>
      <c r="I402" s="65"/>
      <c r="J402" s="65"/>
      <c r="K402" s="65"/>
      <c r="L402" s="65"/>
      <c r="M402" s="65"/>
      <c r="N402" s="65"/>
      <c r="O402" s="65"/>
      <c r="P402" s="65"/>
      <c r="Q402" s="65"/>
      <c r="R402" s="65"/>
      <c r="S402" s="65"/>
      <c r="T402" s="65"/>
      <c r="U402" s="65"/>
      <c r="V402" s="65"/>
      <c r="W402" s="65"/>
      <c r="X402" s="65"/>
      <c r="Y402" s="65"/>
      <c r="Z402" s="65"/>
    </row>
    <row r="403" spans="1:26" ht="12.75" customHeight="1" x14ac:dyDescent="0.2">
      <c r="A403" s="65"/>
      <c r="B403" s="65"/>
      <c r="C403" s="65"/>
      <c r="D403" s="65"/>
      <c r="E403" s="65"/>
      <c r="F403" s="65"/>
      <c r="G403" s="65"/>
      <c r="H403" s="65"/>
      <c r="I403" s="65"/>
      <c r="J403" s="65"/>
      <c r="K403" s="65"/>
      <c r="L403" s="65"/>
      <c r="M403" s="65"/>
      <c r="N403" s="65"/>
      <c r="O403" s="65"/>
      <c r="P403" s="65"/>
      <c r="Q403" s="65"/>
      <c r="R403" s="65"/>
      <c r="S403" s="65"/>
      <c r="T403" s="65"/>
      <c r="U403" s="65"/>
      <c r="V403" s="65"/>
      <c r="W403" s="65"/>
      <c r="X403" s="65"/>
      <c r="Y403" s="65"/>
      <c r="Z403" s="65"/>
    </row>
    <row r="404" spans="1:26" ht="12.75" customHeight="1" x14ac:dyDescent="0.2">
      <c r="A404" s="65"/>
      <c r="B404" s="65"/>
      <c r="C404" s="65"/>
      <c r="D404" s="65"/>
      <c r="E404" s="65"/>
      <c r="F404" s="65"/>
      <c r="G404" s="65"/>
      <c r="H404" s="65"/>
      <c r="I404" s="65"/>
      <c r="J404" s="65"/>
      <c r="K404" s="65"/>
      <c r="L404" s="65"/>
      <c r="M404" s="65"/>
      <c r="N404" s="65"/>
      <c r="O404" s="65"/>
      <c r="P404" s="65"/>
      <c r="Q404" s="65"/>
      <c r="R404" s="65"/>
      <c r="S404" s="65"/>
      <c r="T404" s="65"/>
      <c r="U404" s="65"/>
      <c r="V404" s="65"/>
      <c r="W404" s="65"/>
      <c r="X404" s="65"/>
      <c r="Y404" s="65"/>
      <c r="Z404" s="65"/>
    </row>
    <row r="405" spans="1:26" ht="12.75" customHeight="1" x14ac:dyDescent="0.2">
      <c r="A405" s="65"/>
      <c r="B405" s="65"/>
      <c r="C405" s="65"/>
      <c r="D405" s="65"/>
      <c r="E405" s="65"/>
      <c r="F405" s="65"/>
      <c r="G405" s="65"/>
      <c r="H405" s="65"/>
      <c r="I405" s="65"/>
      <c r="J405" s="65"/>
      <c r="K405" s="65"/>
      <c r="L405" s="65"/>
      <c r="M405" s="65"/>
      <c r="N405" s="65"/>
      <c r="O405" s="65"/>
      <c r="P405" s="65"/>
      <c r="Q405" s="65"/>
      <c r="R405" s="65"/>
      <c r="S405" s="65"/>
      <c r="T405" s="65"/>
      <c r="U405" s="65"/>
      <c r="V405" s="65"/>
      <c r="W405" s="65"/>
      <c r="X405" s="65"/>
      <c r="Y405" s="65"/>
      <c r="Z405" s="65"/>
    </row>
    <row r="406" spans="1:26" ht="12.75" customHeight="1" x14ac:dyDescent="0.2">
      <c r="A406" s="65"/>
      <c r="B406" s="65"/>
      <c r="C406" s="65"/>
      <c r="D406" s="65"/>
      <c r="E406" s="65"/>
      <c r="F406" s="65"/>
      <c r="G406" s="65"/>
      <c r="H406" s="65"/>
      <c r="I406" s="65"/>
      <c r="J406" s="65"/>
      <c r="K406" s="65"/>
      <c r="L406" s="65"/>
      <c r="M406" s="65"/>
      <c r="N406" s="65"/>
      <c r="O406" s="65"/>
      <c r="P406" s="65"/>
      <c r="Q406" s="65"/>
      <c r="R406" s="65"/>
      <c r="S406" s="65"/>
      <c r="T406" s="65"/>
      <c r="U406" s="65"/>
      <c r="V406" s="65"/>
      <c r="W406" s="65"/>
      <c r="X406" s="65"/>
      <c r="Y406" s="65"/>
      <c r="Z406" s="65"/>
    </row>
    <row r="407" spans="1:26" ht="12.75" customHeight="1" x14ac:dyDescent="0.2">
      <c r="A407" s="65"/>
      <c r="B407" s="65"/>
      <c r="C407" s="65"/>
      <c r="D407" s="65"/>
      <c r="E407" s="65"/>
      <c r="F407" s="65"/>
      <c r="G407" s="65"/>
      <c r="H407" s="65"/>
      <c r="I407" s="65"/>
      <c r="J407" s="65"/>
      <c r="K407" s="65"/>
      <c r="L407" s="65"/>
      <c r="M407" s="65"/>
      <c r="N407" s="65"/>
      <c r="O407" s="65"/>
      <c r="P407" s="65"/>
      <c r="Q407" s="65"/>
      <c r="R407" s="65"/>
      <c r="S407" s="65"/>
      <c r="T407" s="65"/>
      <c r="U407" s="65"/>
      <c r="V407" s="65"/>
      <c r="W407" s="65"/>
      <c r="X407" s="65"/>
      <c r="Y407" s="65"/>
      <c r="Z407" s="65"/>
    </row>
    <row r="408" spans="1:26" ht="12.75" customHeight="1" x14ac:dyDescent="0.2">
      <c r="A408" s="65"/>
      <c r="B408" s="65"/>
      <c r="C408" s="65"/>
      <c r="D408" s="65"/>
      <c r="E408" s="65"/>
      <c r="F408" s="65"/>
      <c r="G408" s="65"/>
      <c r="H408" s="65"/>
      <c r="I408" s="65"/>
      <c r="J408" s="65"/>
      <c r="K408" s="65"/>
      <c r="L408" s="65"/>
      <c r="M408" s="65"/>
      <c r="N408" s="65"/>
      <c r="O408" s="65"/>
      <c r="P408" s="65"/>
      <c r="Q408" s="65"/>
      <c r="R408" s="65"/>
      <c r="S408" s="65"/>
      <c r="T408" s="65"/>
      <c r="U408" s="65"/>
      <c r="V408" s="65"/>
      <c r="W408" s="65"/>
      <c r="X408" s="65"/>
      <c r="Y408" s="65"/>
      <c r="Z408" s="65"/>
    </row>
    <row r="409" spans="1:26" ht="12.75" customHeight="1" x14ac:dyDescent="0.2">
      <c r="A409" s="65"/>
      <c r="B409" s="65"/>
      <c r="C409" s="65"/>
      <c r="D409" s="65"/>
      <c r="E409" s="65"/>
      <c r="F409" s="65"/>
      <c r="G409" s="65"/>
      <c r="H409" s="65"/>
      <c r="I409" s="65"/>
      <c r="J409" s="65"/>
      <c r="K409" s="65"/>
      <c r="L409" s="65"/>
      <c r="M409" s="65"/>
      <c r="N409" s="65"/>
      <c r="O409" s="65"/>
      <c r="P409" s="65"/>
      <c r="Q409" s="65"/>
      <c r="R409" s="65"/>
      <c r="S409" s="65"/>
      <c r="T409" s="65"/>
      <c r="U409" s="65"/>
      <c r="V409" s="65"/>
      <c r="W409" s="65"/>
      <c r="X409" s="65"/>
      <c r="Y409" s="65"/>
      <c r="Z409" s="65"/>
    </row>
    <row r="410" spans="1:26" ht="12.75" customHeight="1" x14ac:dyDescent="0.2">
      <c r="A410" s="65"/>
      <c r="B410" s="65"/>
      <c r="C410" s="65"/>
      <c r="D410" s="65"/>
      <c r="E410" s="65"/>
      <c r="F410" s="65"/>
      <c r="G410" s="65"/>
      <c r="H410" s="65"/>
      <c r="I410" s="65"/>
      <c r="J410" s="65"/>
      <c r="K410" s="65"/>
      <c r="L410" s="65"/>
      <c r="M410" s="65"/>
      <c r="N410" s="65"/>
      <c r="O410" s="65"/>
      <c r="P410" s="65"/>
      <c r="Q410" s="65"/>
      <c r="R410" s="65"/>
      <c r="S410" s="65"/>
      <c r="T410" s="65"/>
      <c r="U410" s="65"/>
      <c r="V410" s="65"/>
      <c r="W410" s="65"/>
      <c r="X410" s="65"/>
      <c r="Y410" s="65"/>
      <c r="Z410" s="65"/>
    </row>
    <row r="411" spans="1:26" ht="12.75" customHeight="1" x14ac:dyDescent="0.2">
      <c r="A411" s="65"/>
      <c r="B411" s="65"/>
      <c r="C411" s="65"/>
      <c r="D411" s="65"/>
      <c r="E411" s="65"/>
      <c r="F411" s="65"/>
      <c r="G411" s="65"/>
      <c r="H411" s="65"/>
      <c r="I411" s="65"/>
      <c r="J411" s="65"/>
      <c r="K411" s="65"/>
      <c r="L411" s="65"/>
      <c r="M411" s="65"/>
      <c r="N411" s="65"/>
      <c r="O411" s="65"/>
      <c r="P411" s="65"/>
      <c r="Q411" s="65"/>
      <c r="R411" s="65"/>
      <c r="S411" s="65"/>
      <c r="T411" s="65"/>
      <c r="U411" s="65"/>
      <c r="V411" s="65"/>
      <c r="W411" s="65"/>
      <c r="X411" s="65"/>
      <c r="Y411" s="65"/>
      <c r="Z411" s="65"/>
    </row>
    <row r="412" spans="1:26" ht="12.75" customHeight="1" x14ac:dyDescent="0.2">
      <c r="A412" s="65"/>
      <c r="B412" s="65"/>
      <c r="C412" s="65"/>
      <c r="D412" s="65"/>
      <c r="E412" s="65"/>
      <c r="F412" s="65"/>
      <c r="G412" s="65"/>
      <c r="H412" s="65"/>
      <c r="I412" s="65"/>
      <c r="J412" s="65"/>
      <c r="K412" s="65"/>
      <c r="L412" s="65"/>
      <c r="M412" s="65"/>
      <c r="N412" s="65"/>
      <c r="O412" s="65"/>
      <c r="P412" s="65"/>
      <c r="Q412" s="65"/>
      <c r="R412" s="65"/>
      <c r="S412" s="65"/>
      <c r="T412" s="65"/>
      <c r="U412" s="65"/>
      <c r="V412" s="65"/>
      <c r="W412" s="65"/>
      <c r="X412" s="65"/>
      <c r="Y412" s="65"/>
      <c r="Z412" s="65"/>
    </row>
    <row r="413" spans="1:26" ht="12.75" customHeight="1" x14ac:dyDescent="0.2">
      <c r="A413" s="65"/>
      <c r="B413" s="65"/>
      <c r="C413" s="65"/>
      <c r="D413" s="65"/>
      <c r="E413" s="65"/>
      <c r="F413" s="65"/>
      <c r="G413" s="65"/>
      <c r="H413" s="65"/>
      <c r="I413" s="65"/>
      <c r="J413" s="65"/>
      <c r="K413" s="65"/>
      <c r="L413" s="65"/>
      <c r="M413" s="65"/>
      <c r="N413" s="65"/>
      <c r="O413" s="65"/>
      <c r="P413" s="65"/>
      <c r="Q413" s="65"/>
      <c r="R413" s="65"/>
      <c r="S413" s="65"/>
      <c r="T413" s="65"/>
      <c r="U413" s="65"/>
      <c r="V413" s="65"/>
      <c r="W413" s="65"/>
      <c r="X413" s="65"/>
      <c r="Y413" s="65"/>
      <c r="Z413" s="65"/>
    </row>
    <row r="414" spans="1:26" ht="12.75" customHeight="1" x14ac:dyDescent="0.2">
      <c r="A414" s="65"/>
      <c r="B414" s="65"/>
      <c r="C414" s="65"/>
      <c r="D414" s="65"/>
      <c r="E414" s="65"/>
      <c r="F414" s="65"/>
      <c r="G414" s="65"/>
      <c r="H414" s="65"/>
      <c r="I414" s="65"/>
      <c r="J414" s="65"/>
      <c r="K414" s="65"/>
      <c r="L414" s="65"/>
      <c r="M414" s="65"/>
      <c r="N414" s="65"/>
      <c r="O414" s="65"/>
      <c r="P414" s="65"/>
      <c r="Q414" s="65"/>
      <c r="R414" s="65"/>
      <c r="S414" s="65"/>
      <c r="T414" s="65"/>
      <c r="U414" s="65"/>
      <c r="V414" s="65"/>
      <c r="W414" s="65"/>
      <c r="X414" s="65"/>
      <c r="Y414" s="65"/>
      <c r="Z414" s="65"/>
    </row>
    <row r="415" spans="1:26" ht="12.75" customHeight="1" x14ac:dyDescent="0.2">
      <c r="A415" s="65"/>
      <c r="B415" s="65"/>
      <c r="C415" s="65"/>
      <c r="D415" s="65"/>
      <c r="E415" s="65"/>
      <c r="F415" s="65"/>
      <c r="G415" s="65"/>
      <c r="H415" s="65"/>
      <c r="I415" s="65"/>
      <c r="J415" s="65"/>
      <c r="K415" s="65"/>
      <c r="L415" s="65"/>
      <c r="M415" s="65"/>
      <c r="N415" s="65"/>
      <c r="O415" s="65"/>
      <c r="P415" s="65"/>
      <c r="Q415" s="65"/>
      <c r="R415" s="65"/>
      <c r="S415" s="65"/>
      <c r="T415" s="65"/>
      <c r="U415" s="65"/>
      <c r="V415" s="65"/>
      <c r="W415" s="65"/>
      <c r="X415" s="65"/>
      <c r="Y415" s="65"/>
      <c r="Z415" s="65"/>
    </row>
    <row r="416" spans="1:26" ht="12.75" customHeight="1" x14ac:dyDescent="0.2">
      <c r="A416" s="65"/>
      <c r="B416" s="65"/>
      <c r="C416" s="65"/>
      <c r="D416" s="65"/>
      <c r="E416" s="65"/>
      <c r="F416" s="65"/>
      <c r="G416" s="65"/>
      <c r="H416" s="65"/>
      <c r="I416" s="65"/>
      <c r="J416" s="65"/>
      <c r="K416" s="65"/>
      <c r="L416" s="65"/>
      <c r="M416" s="65"/>
      <c r="N416" s="65"/>
      <c r="O416" s="65"/>
      <c r="P416" s="65"/>
      <c r="Q416" s="65"/>
      <c r="R416" s="65"/>
      <c r="S416" s="65"/>
      <c r="T416" s="65"/>
      <c r="U416" s="65"/>
      <c r="V416" s="65"/>
      <c r="W416" s="65"/>
      <c r="X416" s="65"/>
      <c r="Y416" s="65"/>
      <c r="Z416" s="65"/>
    </row>
    <row r="417" spans="1:26" ht="12.75" customHeight="1" x14ac:dyDescent="0.2">
      <c r="A417" s="65"/>
      <c r="B417" s="65"/>
      <c r="C417" s="65"/>
      <c r="D417" s="65"/>
      <c r="E417" s="65"/>
      <c r="F417" s="65"/>
      <c r="G417" s="65"/>
      <c r="H417" s="65"/>
      <c r="I417" s="65"/>
      <c r="J417" s="65"/>
      <c r="K417" s="65"/>
      <c r="L417" s="65"/>
      <c r="M417" s="65"/>
      <c r="N417" s="65"/>
      <c r="O417" s="65"/>
      <c r="P417" s="65"/>
      <c r="Q417" s="65"/>
      <c r="R417" s="65"/>
      <c r="S417" s="65"/>
      <c r="T417" s="65"/>
      <c r="U417" s="65"/>
      <c r="V417" s="65"/>
      <c r="W417" s="65"/>
      <c r="X417" s="65"/>
      <c r="Y417" s="65"/>
      <c r="Z417" s="65"/>
    </row>
    <row r="418" spans="1:26" ht="12.75" customHeight="1" x14ac:dyDescent="0.2">
      <c r="A418" s="65"/>
      <c r="B418" s="65"/>
      <c r="C418" s="65"/>
      <c r="D418" s="65"/>
      <c r="E418" s="65"/>
      <c r="F418" s="65"/>
      <c r="G418" s="65"/>
      <c r="H418" s="65"/>
      <c r="I418" s="65"/>
      <c r="J418" s="65"/>
      <c r="K418" s="65"/>
      <c r="L418" s="65"/>
      <c r="M418" s="65"/>
      <c r="N418" s="65"/>
      <c r="O418" s="65"/>
      <c r="P418" s="65"/>
      <c r="Q418" s="65"/>
      <c r="R418" s="65"/>
      <c r="S418" s="65"/>
      <c r="T418" s="65"/>
      <c r="U418" s="65"/>
      <c r="V418" s="65"/>
      <c r="W418" s="65"/>
      <c r="X418" s="65"/>
      <c r="Y418" s="65"/>
      <c r="Z418" s="65"/>
    </row>
    <row r="419" spans="1:26" ht="12.75" customHeight="1" x14ac:dyDescent="0.2">
      <c r="A419" s="65"/>
      <c r="B419" s="65"/>
      <c r="C419" s="65"/>
      <c r="D419" s="65"/>
      <c r="E419" s="65"/>
      <c r="F419" s="65"/>
      <c r="G419" s="65"/>
      <c r="H419" s="65"/>
      <c r="I419" s="65"/>
      <c r="J419" s="65"/>
      <c r="K419" s="65"/>
      <c r="L419" s="65"/>
      <c r="M419" s="65"/>
      <c r="N419" s="65"/>
      <c r="O419" s="65"/>
      <c r="P419" s="65"/>
      <c r="Q419" s="65"/>
      <c r="R419" s="65"/>
      <c r="S419" s="65"/>
      <c r="T419" s="65"/>
      <c r="U419" s="65"/>
      <c r="V419" s="65"/>
      <c r="W419" s="65"/>
      <c r="X419" s="65"/>
      <c r="Y419" s="65"/>
      <c r="Z419" s="65"/>
    </row>
    <row r="420" spans="1:26" ht="12.75" customHeight="1" x14ac:dyDescent="0.2">
      <c r="A420" s="65"/>
      <c r="B420" s="65"/>
      <c r="C420" s="65"/>
      <c r="D420" s="65"/>
      <c r="E420" s="65"/>
      <c r="F420" s="65"/>
      <c r="G420" s="65"/>
      <c r="H420" s="65"/>
      <c r="I420" s="65"/>
      <c r="J420" s="65"/>
      <c r="K420" s="65"/>
      <c r="L420" s="65"/>
      <c r="M420" s="65"/>
      <c r="N420" s="65"/>
      <c r="O420" s="65"/>
      <c r="P420" s="65"/>
      <c r="Q420" s="65"/>
      <c r="R420" s="65"/>
      <c r="S420" s="65"/>
      <c r="T420" s="65"/>
      <c r="U420" s="65"/>
      <c r="V420" s="65"/>
      <c r="W420" s="65"/>
      <c r="X420" s="65"/>
      <c r="Y420" s="65"/>
      <c r="Z420" s="65"/>
    </row>
    <row r="421" spans="1:26" ht="12.75" customHeight="1" x14ac:dyDescent="0.2">
      <c r="A421" s="65"/>
      <c r="B421" s="65"/>
      <c r="C421" s="65"/>
      <c r="D421" s="65"/>
      <c r="E421" s="65"/>
      <c r="F421" s="65"/>
      <c r="G421" s="65"/>
      <c r="H421" s="65"/>
      <c r="I421" s="65"/>
      <c r="J421" s="65"/>
      <c r="K421" s="65"/>
      <c r="L421" s="65"/>
      <c r="M421" s="65"/>
      <c r="N421" s="65"/>
      <c r="O421" s="65"/>
      <c r="P421" s="65"/>
      <c r="Q421" s="65"/>
      <c r="R421" s="65"/>
      <c r="S421" s="65"/>
      <c r="T421" s="65"/>
      <c r="U421" s="65"/>
      <c r="V421" s="65"/>
      <c r="W421" s="65"/>
      <c r="X421" s="65"/>
      <c r="Y421" s="65"/>
      <c r="Z421" s="65"/>
    </row>
    <row r="422" spans="1:26" ht="12.75" customHeight="1" x14ac:dyDescent="0.2">
      <c r="A422" s="65"/>
      <c r="B422" s="65"/>
      <c r="C422" s="65"/>
      <c r="D422" s="65"/>
      <c r="E422" s="65"/>
      <c r="F422" s="65"/>
      <c r="G422" s="65"/>
      <c r="H422" s="65"/>
      <c r="I422" s="65"/>
      <c r="J422" s="65"/>
      <c r="K422" s="65"/>
      <c r="L422" s="65"/>
      <c r="M422" s="65"/>
      <c r="N422" s="65"/>
      <c r="O422" s="65"/>
      <c r="P422" s="65"/>
      <c r="Q422" s="65"/>
      <c r="R422" s="65"/>
      <c r="S422" s="65"/>
      <c r="T422" s="65"/>
      <c r="U422" s="65"/>
      <c r="V422" s="65"/>
      <c r="W422" s="65"/>
      <c r="X422" s="65"/>
      <c r="Y422" s="65"/>
      <c r="Z422" s="65"/>
    </row>
    <row r="423" spans="1:26" ht="12.75" customHeight="1" x14ac:dyDescent="0.2">
      <c r="A423" s="65"/>
      <c r="B423" s="65"/>
      <c r="C423" s="65"/>
      <c r="D423" s="65"/>
      <c r="E423" s="65"/>
      <c r="F423" s="65"/>
      <c r="G423" s="65"/>
      <c r="H423" s="65"/>
      <c r="I423" s="65"/>
      <c r="J423" s="65"/>
      <c r="K423" s="65"/>
      <c r="L423" s="65"/>
      <c r="M423" s="65"/>
      <c r="N423" s="65"/>
      <c r="O423" s="65"/>
      <c r="P423" s="65"/>
      <c r="Q423" s="65"/>
      <c r="R423" s="65"/>
      <c r="S423" s="65"/>
      <c r="T423" s="65"/>
      <c r="U423" s="65"/>
      <c r="V423" s="65"/>
      <c r="W423" s="65"/>
      <c r="X423" s="65"/>
      <c r="Y423" s="65"/>
      <c r="Z423" s="65"/>
    </row>
    <row r="424" spans="1:26" ht="12.75" customHeight="1" x14ac:dyDescent="0.2">
      <c r="A424" s="65"/>
      <c r="B424" s="65"/>
      <c r="C424" s="65"/>
      <c r="D424" s="65"/>
      <c r="E424" s="65"/>
      <c r="F424" s="65"/>
      <c r="G424" s="65"/>
      <c r="H424" s="65"/>
      <c r="I424" s="65"/>
      <c r="J424" s="65"/>
      <c r="K424" s="65"/>
      <c r="L424" s="65"/>
      <c r="M424" s="65"/>
      <c r="N424" s="65"/>
      <c r="O424" s="65"/>
      <c r="P424" s="65"/>
      <c r="Q424" s="65"/>
      <c r="R424" s="65"/>
      <c r="S424" s="65"/>
      <c r="T424" s="65"/>
      <c r="U424" s="65"/>
      <c r="V424" s="65"/>
      <c r="W424" s="65"/>
      <c r="X424" s="65"/>
      <c r="Y424" s="65"/>
      <c r="Z424" s="65"/>
    </row>
    <row r="425" spans="1:26" ht="12.75" customHeight="1" x14ac:dyDescent="0.2">
      <c r="A425" s="65"/>
      <c r="B425" s="65"/>
      <c r="C425" s="65"/>
      <c r="D425" s="65"/>
      <c r="E425" s="65"/>
      <c r="F425" s="65"/>
      <c r="G425" s="65"/>
      <c r="H425" s="65"/>
      <c r="I425" s="65"/>
      <c r="J425" s="65"/>
      <c r="K425" s="65"/>
      <c r="L425" s="65"/>
      <c r="M425" s="65"/>
      <c r="N425" s="65"/>
      <c r="O425" s="65"/>
      <c r="P425" s="65"/>
      <c r="Q425" s="65"/>
      <c r="R425" s="65"/>
      <c r="S425" s="65"/>
      <c r="T425" s="65"/>
      <c r="U425" s="65"/>
      <c r="V425" s="65"/>
      <c r="W425" s="65"/>
      <c r="X425" s="65"/>
      <c r="Y425" s="65"/>
      <c r="Z425" s="65"/>
    </row>
    <row r="426" spans="1:26" ht="12.75" customHeight="1" x14ac:dyDescent="0.2">
      <c r="A426" s="65"/>
      <c r="B426" s="65"/>
      <c r="C426" s="65"/>
      <c r="D426" s="65"/>
      <c r="E426" s="65"/>
      <c r="F426" s="65"/>
      <c r="G426" s="65"/>
      <c r="H426" s="65"/>
      <c r="I426" s="65"/>
      <c r="J426" s="65"/>
      <c r="K426" s="65"/>
      <c r="L426" s="65"/>
      <c r="M426" s="65"/>
      <c r="N426" s="65"/>
      <c r="O426" s="65"/>
      <c r="P426" s="65"/>
      <c r="Q426" s="65"/>
      <c r="R426" s="65"/>
      <c r="S426" s="65"/>
      <c r="T426" s="65"/>
      <c r="U426" s="65"/>
      <c r="V426" s="65"/>
      <c r="W426" s="65"/>
      <c r="X426" s="65"/>
      <c r="Y426" s="65"/>
      <c r="Z426" s="65"/>
    </row>
    <row r="427" spans="1:26" ht="12.75" customHeight="1" x14ac:dyDescent="0.2">
      <c r="A427" s="65"/>
      <c r="B427" s="65"/>
      <c r="C427" s="65"/>
      <c r="D427" s="65"/>
      <c r="E427" s="65"/>
      <c r="F427" s="65"/>
      <c r="G427" s="65"/>
      <c r="H427" s="65"/>
      <c r="I427" s="65"/>
      <c r="J427" s="65"/>
      <c r="K427" s="65"/>
      <c r="L427" s="65"/>
      <c r="M427" s="65"/>
      <c r="N427" s="65"/>
      <c r="O427" s="65"/>
      <c r="P427" s="65"/>
      <c r="Q427" s="65"/>
      <c r="R427" s="65"/>
      <c r="S427" s="65"/>
      <c r="T427" s="65"/>
      <c r="U427" s="65"/>
      <c r="V427" s="65"/>
      <c r="W427" s="65"/>
      <c r="X427" s="65"/>
      <c r="Y427" s="65"/>
      <c r="Z427" s="65"/>
    </row>
    <row r="428" spans="1:26" ht="12.75" customHeight="1" x14ac:dyDescent="0.2">
      <c r="A428" s="65"/>
      <c r="B428" s="65"/>
      <c r="C428" s="65"/>
      <c r="D428" s="65"/>
      <c r="E428" s="65"/>
      <c r="F428" s="65"/>
      <c r="G428" s="65"/>
      <c r="H428" s="65"/>
      <c r="I428" s="65"/>
      <c r="J428" s="65"/>
      <c r="K428" s="65"/>
      <c r="L428" s="65"/>
      <c r="M428" s="65"/>
      <c r="N428" s="65"/>
      <c r="O428" s="65"/>
      <c r="P428" s="65"/>
      <c r="Q428" s="65"/>
      <c r="R428" s="65"/>
      <c r="S428" s="65"/>
      <c r="T428" s="65"/>
      <c r="U428" s="65"/>
      <c r="V428" s="65"/>
      <c r="W428" s="65"/>
      <c r="X428" s="65"/>
      <c r="Y428" s="65"/>
      <c r="Z428" s="65"/>
    </row>
    <row r="429" spans="1:26" ht="12.75" customHeight="1" x14ac:dyDescent="0.2">
      <c r="A429" s="65"/>
      <c r="B429" s="65"/>
      <c r="C429" s="65"/>
      <c r="D429" s="65"/>
      <c r="E429" s="65"/>
      <c r="F429" s="65"/>
      <c r="G429" s="65"/>
      <c r="H429" s="65"/>
      <c r="I429" s="65"/>
      <c r="J429" s="65"/>
      <c r="K429" s="65"/>
      <c r="L429" s="65"/>
      <c r="M429" s="65"/>
      <c r="N429" s="65"/>
      <c r="O429" s="65"/>
      <c r="P429" s="65"/>
      <c r="Q429" s="65"/>
      <c r="R429" s="65"/>
      <c r="S429" s="65"/>
      <c r="T429" s="65"/>
      <c r="U429" s="65"/>
      <c r="V429" s="65"/>
      <c r="W429" s="65"/>
      <c r="X429" s="65"/>
      <c r="Y429" s="65"/>
      <c r="Z429" s="65"/>
    </row>
    <row r="430" spans="1:26" ht="12.75" customHeight="1" x14ac:dyDescent="0.2">
      <c r="A430" s="65"/>
      <c r="B430" s="65"/>
      <c r="C430" s="65"/>
      <c r="D430" s="65"/>
      <c r="E430" s="65"/>
      <c r="F430" s="65"/>
      <c r="G430" s="65"/>
      <c r="H430" s="65"/>
      <c r="I430" s="65"/>
      <c r="J430" s="65"/>
      <c r="K430" s="65"/>
      <c r="L430" s="65"/>
      <c r="M430" s="65"/>
      <c r="N430" s="65"/>
      <c r="O430" s="65"/>
      <c r="P430" s="65"/>
      <c r="Q430" s="65"/>
      <c r="R430" s="65"/>
      <c r="S430" s="65"/>
      <c r="T430" s="65"/>
      <c r="U430" s="65"/>
      <c r="V430" s="65"/>
      <c r="W430" s="65"/>
      <c r="X430" s="65"/>
      <c r="Y430" s="65"/>
      <c r="Z430" s="65"/>
    </row>
    <row r="431" spans="1:26" ht="12.75" customHeight="1" x14ac:dyDescent="0.2">
      <c r="A431" s="65"/>
      <c r="B431" s="65"/>
      <c r="C431" s="65"/>
      <c r="D431" s="65"/>
      <c r="E431" s="65"/>
      <c r="F431" s="65"/>
      <c r="G431" s="65"/>
      <c r="H431" s="65"/>
      <c r="I431" s="65"/>
      <c r="J431" s="65"/>
      <c r="K431" s="65"/>
      <c r="L431" s="65"/>
      <c r="M431" s="65"/>
      <c r="N431" s="65"/>
      <c r="O431" s="65"/>
      <c r="P431" s="65"/>
      <c r="Q431" s="65"/>
      <c r="R431" s="65"/>
      <c r="S431" s="65"/>
      <c r="T431" s="65"/>
      <c r="U431" s="65"/>
      <c r="V431" s="65"/>
      <c r="W431" s="65"/>
      <c r="X431" s="65"/>
      <c r="Y431" s="65"/>
      <c r="Z431" s="65"/>
    </row>
    <row r="432" spans="1:26" ht="12.75" customHeight="1" x14ac:dyDescent="0.2">
      <c r="A432" s="65"/>
      <c r="B432" s="65"/>
      <c r="C432" s="65"/>
      <c r="D432" s="65"/>
      <c r="E432" s="65"/>
      <c r="F432" s="65"/>
      <c r="G432" s="65"/>
      <c r="H432" s="65"/>
      <c r="I432" s="65"/>
      <c r="J432" s="65"/>
      <c r="K432" s="65"/>
      <c r="L432" s="65"/>
      <c r="M432" s="65"/>
      <c r="N432" s="65"/>
      <c r="O432" s="65"/>
      <c r="P432" s="65"/>
      <c r="Q432" s="65"/>
      <c r="R432" s="65"/>
      <c r="S432" s="65"/>
      <c r="T432" s="65"/>
      <c r="U432" s="65"/>
      <c r="V432" s="65"/>
      <c r="W432" s="65"/>
      <c r="X432" s="65"/>
      <c r="Y432" s="65"/>
      <c r="Z432" s="65"/>
    </row>
    <row r="433" spans="1:26" ht="12.75" customHeight="1" x14ac:dyDescent="0.2">
      <c r="A433" s="65"/>
      <c r="B433" s="65"/>
      <c r="C433" s="65"/>
      <c r="D433" s="65"/>
      <c r="E433" s="65"/>
      <c r="F433" s="65"/>
      <c r="G433" s="65"/>
      <c r="H433" s="65"/>
      <c r="I433" s="65"/>
      <c r="J433" s="65"/>
      <c r="K433" s="65"/>
      <c r="L433" s="65"/>
      <c r="M433" s="65"/>
      <c r="N433" s="65"/>
      <c r="O433" s="65"/>
      <c r="P433" s="65"/>
      <c r="Q433" s="65"/>
      <c r="R433" s="65"/>
      <c r="S433" s="65"/>
      <c r="T433" s="65"/>
      <c r="U433" s="65"/>
      <c r="V433" s="65"/>
      <c r="W433" s="65"/>
      <c r="X433" s="65"/>
      <c r="Y433" s="65"/>
      <c r="Z433" s="65"/>
    </row>
    <row r="434" spans="1:26" ht="12.75" customHeight="1" x14ac:dyDescent="0.2">
      <c r="A434" s="65"/>
      <c r="B434" s="65"/>
      <c r="C434" s="65"/>
      <c r="D434" s="65"/>
      <c r="E434" s="65"/>
      <c r="F434" s="65"/>
      <c r="G434" s="65"/>
      <c r="H434" s="65"/>
      <c r="I434" s="65"/>
      <c r="J434" s="65"/>
      <c r="K434" s="65"/>
      <c r="L434" s="65"/>
      <c r="M434" s="65"/>
      <c r="N434" s="65"/>
      <c r="O434" s="65"/>
      <c r="P434" s="65"/>
      <c r="Q434" s="65"/>
      <c r="R434" s="65"/>
      <c r="S434" s="65"/>
      <c r="T434" s="65"/>
      <c r="U434" s="65"/>
      <c r="V434" s="65"/>
      <c r="W434" s="65"/>
      <c r="X434" s="65"/>
      <c r="Y434" s="65"/>
      <c r="Z434" s="65"/>
    </row>
    <row r="435" spans="1:26" ht="12.75" customHeight="1" x14ac:dyDescent="0.2">
      <c r="A435" s="65"/>
      <c r="B435" s="65"/>
      <c r="C435" s="65"/>
      <c r="D435" s="65"/>
      <c r="E435" s="65"/>
      <c r="F435" s="65"/>
      <c r="G435" s="65"/>
      <c r="H435" s="65"/>
      <c r="I435" s="65"/>
      <c r="J435" s="65"/>
      <c r="K435" s="65"/>
      <c r="L435" s="65"/>
      <c r="M435" s="65"/>
      <c r="N435" s="65"/>
      <c r="O435" s="65"/>
      <c r="P435" s="65"/>
      <c r="Q435" s="65"/>
      <c r="R435" s="65"/>
      <c r="S435" s="65"/>
      <c r="T435" s="65"/>
      <c r="U435" s="65"/>
      <c r="V435" s="65"/>
      <c r="W435" s="65"/>
      <c r="X435" s="65"/>
      <c r="Y435" s="65"/>
      <c r="Z435" s="65"/>
    </row>
    <row r="436" spans="1:26" ht="12.75" customHeight="1" x14ac:dyDescent="0.2">
      <c r="A436" s="65"/>
      <c r="B436" s="65"/>
      <c r="C436" s="65"/>
      <c r="D436" s="65"/>
      <c r="E436" s="65"/>
      <c r="F436" s="65"/>
      <c r="G436" s="65"/>
      <c r="H436" s="65"/>
      <c r="I436" s="65"/>
      <c r="J436" s="65"/>
      <c r="K436" s="65"/>
      <c r="L436" s="65"/>
      <c r="M436" s="65"/>
      <c r="N436" s="65"/>
      <c r="O436" s="65"/>
      <c r="P436" s="65"/>
      <c r="Q436" s="65"/>
      <c r="R436" s="65"/>
      <c r="S436" s="65"/>
      <c r="T436" s="65"/>
      <c r="U436" s="65"/>
      <c r="V436" s="65"/>
      <c r="W436" s="65"/>
      <c r="X436" s="65"/>
      <c r="Y436" s="65"/>
      <c r="Z436" s="65"/>
    </row>
    <row r="437" spans="1:26" ht="12.75" customHeight="1" x14ac:dyDescent="0.2">
      <c r="A437" s="65"/>
      <c r="B437" s="65"/>
      <c r="C437" s="65"/>
      <c r="D437" s="65"/>
      <c r="E437" s="65"/>
      <c r="F437" s="65"/>
      <c r="G437" s="65"/>
      <c r="H437" s="65"/>
      <c r="I437" s="65"/>
      <c r="J437" s="65"/>
      <c r="K437" s="65"/>
      <c r="L437" s="65"/>
      <c r="M437" s="65"/>
      <c r="N437" s="65"/>
      <c r="O437" s="65"/>
      <c r="P437" s="65"/>
      <c r="Q437" s="65"/>
      <c r="R437" s="65"/>
      <c r="S437" s="65"/>
      <c r="T437" s="65"/>
      <c r="U437" s="65"/>
      <c r="V437" s="65"/>
      <c r="W437" s="65"/>
      <c r="X437" s="65"/>
      <c r="Y437" s="65"/>
      <c r="Z437" s="65"/>
    </row>
    <row r="438" spans="1:26" ht="12.75" customHeight="1" x14ac:dyDescent="0.2">
      <c r="A438" s="65"/>
      <c r="B438" s="65"/>
      <c r="C438" s="65"/>
      <c r="D438" s="65"/>
      <c r="E438" s="65"/>
      <c r="F438" s="65"/>
      <c r="G438" s="65"/>
      <c r="H438" s="65"/>
      <c r="I438" s="65"/>
      <c r="J438" s="65"/>
      <c r="K438" s="65"/>
      <c r="L438" s="65"/>
      <c r="M438" s="65"/>
      <c r="N438" s="65"/>
      <c r="O438" s="65"/>
      <c r="P438" s="65"/>
      <c r="Q438" s="65"/>
      <c r="R438" s="65"/>
      <c r="S438" s="65"/>
      <c r="T438" s="65"/>
      <c r="U438" s="65"/>
      <c r="V438" s="65"/>
      <c r="W438" s="65"/>
      <c r="X438" s="65"/>
      <c r="Y438" s="65"/>
      <c r="Z438" s="65"/>
    </row>
    <row r="439" spans="1:26" ht="12.75" customHeight="1" x14ac:dyDescent="0.2">
      <c r="A439" s="65"/>
      <c r="B439" s="65"/>
      <c r="C439" s="65"/>
      <c r="D439" s="65"/>
      <c r="E439" s="65"/>
      <c r="F439" s="65"/>
      <c r="G439" s="65"/>
      <c r="H439" s="65"/>
      <c r="I439" s="65"/>
      <c r="J439" s="65"/>
      <c r="K439" s="65"/>
      <c r="L439" s="65"/>
      <c r="M439" s="65"/>
      <c r="N439" s="65"/>
      <c r="O439" s="65"/>
      <c r="P439" s="65"/>
      <c r="Q439" s="65"/>
      <c r="R439" s="65"/>
      <c r="S439" s="65"/>
      <c r="T439" s="65"/>
      <c r="U439" s="65"/>
      <c r="V439" s="65"/>
      <c r="W439" s="65"/>
      <c r="X439" s="65"/>
      <c r="Y439" s="65"/>
      <c r="Z439" s="65"/>
    </row>
    <row r="440" spans="1:26" ht="12.75" customHeight="1" x14ac:dyDescent="0.2">
      <c r="A440" s="65"/>
      <c r="B440" s="65"/>
      <c r="C440" s="65"/>
      <c r="D440" s="65"/>
      <c r="E440" s="65"/>
      <c r="F440" s="65"/>
      <c r="G440" s="65"/>
      <c r="H440" s="65"/>
      <c r="I440" s="65"/>
      <c r="J440" s="65"/>
      <c r="K440" s="65"/>
      <c r="L440" s="65"/>
      <c r="M440" s="65"/>
      <c r="N440" s="65"/>
      <c r="O440" s="65"/>
      <c r="P440" s="65"/>
      <c r="Q440" s="65"/>
      <c r="R440" s="65"/>
      <c r="S440" s="65"/>
      <c r="T440" s="65"/>
      <c r="U440" s="65"/>
      <c r="V440" s="65"/>
      <c r="W440" s="65"/>
      <c r="X440" s="65"/>
      <c r="Y440" s="65"/>
      <c r="Z440" s="65"/>
    </row>
    <row r="441" spans="1:26" ht="12.75" customHeight="1" x14ac:dyDescent="0.2">
      <c r="A441" s="65"/>
      <c r="B441" s="65"/>
      <c r="C441" s="65"/>
      <c r="D441" s="65"/>
      <c r="E441" s="65"/>
      <c r="F441" s="65"/>
      <c r="G441" s="65"/>
      <c r="H441" s="65"/>
      <c r="I441" s="65"/>
      <c r="J441" s="65"/>
      <c r="K441" s="65"/>
      <c r="L441" s="65"/>
      <c r="M441" s="65"/>
      <c r="N441" s="65"/>
      <c r="O441" s="65"/>
      <c r="P441" s="65"/>
      <c r="Q441" s="65"/>
      <c r="R441" s="65"/>
      <c r="S441" s="65"/>
      <c r="T441" s="65"/>
      <c r="U441" s="65"/>
      <c r="V441" s="65"/>
      <c r="W441" s="65"/>
      <c r="X441" s="65"/>
      <c r="Y441" s="65"/>
      <c r="Z441" s="65"/>
    </row>
    <row r="442" spans="1:26" ht="12.75" customHeight="1" x14ac:dyDescent="0.2">
      <c r="A442" s="65"/>
      <c r="B442" s="65"/>
      <c r="C442" s="65"/>
      <c r="D442" s="65"/>
      <c r="E442" s="65"/>
      <c r="F442" s="65"/>
      <c r="G442" s="65"/>
      <c r="H442" s="65"/>
      <c r="I442" s="65"/>
      <c r="J442" s="65"/>
      <c r="K442" s="65"/>
      <c r="L442" s="65"/>
      <c r="M442" s="65"/>
      <c r="N442" s="65"/>
      <c r="O442" s="65"/>
      <c r="P442" s="65"/>
      <c r="Q442" s="65"/>
      <c r="R442" s="65"/>
      <c r="S442" s="65"/>
      <c r="T442" s="65"/>
      <c r="U442" s="65"/>
      <c r="V442" s="65"/>
      <c r="W442" s="65"/>
      <c r="X442" s="65"/>
      <c r="Y442" s="65"/>
      <c r="Z442" s="65"/>
    </row>
    <row r="443" spans="1:26" ht="12.75" customHeight="1" x14ac:dyDescent="0.2">
      <c r="A443" s="65"/>
      <c r="B443" s="65"/>
      <c r="C443" s="65"/>
      <c r="D443" s="65"/>
      <c r="E443" s="65"/>
      <c r="F443" s="65"/>
      <c r="G443" s="65"/>
      <c r="H443" s="65"/>
      <c r="I443" s="65"/>
      <c r="J443" s="65"/>
      <c r="K443" s="65"/>
      <c r="L443" s="65"/>
      <c r="M443" s="65"/>
      <c r="N443" s="65"/>
      <c r="O443" s="65"/>
      <c r="P443" s="65"/>
      <c r="Q443" s="65"/>
      <c r="R443" s="65"/>
      <c r="S443" s="65"/>
      <c r="T443" s="65"/>
      <c r="U443" s="65"/>
      <c r="V443" s="65"/>
      <c r="W443" s="65"/>
      <c r="X443" s="65"/>
      <c r="Y443" s="65"/>
      <c r="Z443" s="65"/>
    </row>
    <row r="444" spans="1:26" ht="12.75" customHeight="1" x14ac:dyDescent="0.2">
      <c r="A444" s="65"/>
      <c r="B444" s="65"/>
      <c r="C444" s="65"/>
      <c r="D444" s="65"/>
      <c r="E444" s="65"/>
      <c r="F444" s="65"/>
      <c r="G444" s="65"/>
      <c r="H444" s="65"/>
      <c r="I444" s="65"/>
      <c r="J444" s="65"/>
      <c r="K444" s="65"/>
      <c r="L444" s="65"/>
      <c r="M444" s="65"/>
      <c r="N444" s="65"/>
      <c r="O444" s="65"/>
      <c r="P444" s="65"/>
      <c r="Q444" s="65"/>
      <c r="R444" s="65"/>
      <c r="S444" s="65"/>
      <c r="T444" s="65"/>
      <c r="U444" s="65"/>
      <c r="V444" s="65"/>
      <c r="W444" s="65"/>
      <c r="X444" s="65"/>
      <c r="Y444" s="65"/>
      <c r="Z444" s="65"/>
    </row>
    <row r="445" spans="1:26" ht="12.75" customHeight="1" x14ac:dyDescent="0.2">
      <c r="A445" s="65"/>
      <c r="B445" s="65"/>
      <c r="C445" s="65"/>
      <c r="D445" s="65"/>
      <c r="E445" s="65"/>
      <c r="F445" s="65"/>
      <c r="G445" s="65"/>
      <c r="H445" s="65"/>
      <c r="I445" s="65"/>
      <c r="J445" s="65"/>
      <c r="K445" s="65"/>
      <c r="L445" s="65"/>
      <c r="M445" s="65"/>
      <c r="N445" s="65"/>
      <c r="O445" s="65"/>
      <c r="P445" s="65"/>
      <c r="Q445" s="65"/>
      <c r="R445" s="65"/>
      <c r="S445" s="65"/>
      <c r="T445" s="65"/>
      <c r="U445" s="65"/>
      <c r="V445" s="65"/>
      <c r="W445" s="65"/>
      <c r="X445" s="65"/>
      <c r="Y445" s="65"/>
      <c r="Z445" s="65"/>
    </row>
    <row r="446" spans="1:26" ht="12.75" customHeight="1" x14ac:dyDescent="0.2">
      <c r="A446" s="65"/>
      <c r="B446" s="65"/>
      <c r="C446" s="65"/>
      <c r="D446" s="65"/>
      <c r="E446" s="65"/>
      <c r="F446" s="65"/>
      <c r="G446" s="65"/>
      <c r="H446" s="65"/>
      <c r="I446" s="65"/>
      <c r="J446" s="65"/>
      <c r="K446" s="65"/>
      <c r="L446" s="65"/>
      <c r="M446" s="65"/>
      <c r="N446" s="65"/>
      <c r="O446" s="65"/>
      <c r="P446" s="65"/>
      <c r="Q446" s="65"/>
      <c r="R446" s="65"/>
      <c r="S446" s="65"/>
      <c r="T446" s="65"/>
      <c r="U446" s="65"/>
      <c r="V446" s="65"/>
      <c r="W446" s="65"/>
      <c r="X446" s="65"/>
      <c r="Y446" s="65"/>
      <c r="Z446" s="65"/>
    </row>
    <row r="447" spans="1:26" ht="12.75" customHeight="1" x14ac:dyDescent="0.2">
      <c r="A447" s="65"/>
      <c r="B447" s="65"/>
      <c r="C447" s="65"/>
      <c r="D447" s="65"/>
      <c r="E447" s="65"/>
      <c r="F447" s="65"/>
      <c r="G447" s="65"/>
      <c r="H447" s="65"/>
      <c r="I447" s="65"/>
      <c r="J447" s="65"/>
      <c r="K447" s="65"/>
      <c r="L447" s="65"/>
      <c r="M447" s="65"/>
      <c r="N447" s="65"/>
      <c r="O447" s="65"/>
      <c r="P447" s="65"/>
      <c r="Q447" s="65"/>
      <c r="R447" s="65"/>
      <c r="S447" s="65"/>
      <c r="T447" s="65"/>
      <c r="U447" s="65"/>
      <c r="V447" s="65"/>
      <c r="W447" s="65"/>
      <c r="X447" s="65"/>
      <c r="Y447" s="65"/>
      <c r="Z447" s="65"/>
    </row>
    <row r="448" spans="1:26" ht="12.75" customHeight="1" x14ac:dyDescent="0.2">
      <c r="A448" s="65"/>
      <c r="B448" s="65"/>
      <c r="C448" s="65"/>
      <c r="D448" s="65"/>
      <c r="E448" s="65"/>
      <c r="F448" s="65"/>
      <c r="G448" s="65"/>
      <c r="H448" s="65"/>
      <c r="I448" s="65"/>
      <c r="J448" s="65"/>
      <c r="K448" s="65"/>
      <c r="L448" s="65"/>
      <c r="M448" s="65"/>
      <c r="N448" s="65"/>
      <c r="O448" s="65"/>
      <c r="P448" s="65"/>
      <c r="Q448" s="65"/>
      <c r="R448" s="65"/>
      <c r="S448" s="65"/>
      <c r="T448" s="65"/>
      <c r="U448" s="65"/>
      <c r="V448" s="65"/>
      <c r="W448" s="65"/>
      <c r="X448" s="65"/>
      <c r="Y448" s="65"/>
      <c r="Z448" s="65"/>
    </row>
    <row r="449" spans="1:26" ht="12.75" customHeight="1" x14ac:dyDescent="0.2">
      <c r="A449" s="65"/>
      <c r="B449" s="65"/>
      <c r="C449" s="65"/>
      <c r="D449" s="65"/>
      <c r="E449" s="65"/>
      <c r="F449" s="65"/>
      <c r="G449" s="65"/>
      <c r="H449" s="65"/>
      <c r="I449" s="65"/>
      <c r="J449" s="65"/>
      <c r="K449" s="65"/>
      <c r="L449" s="65"/>
      <c r="M449" s="65"/>
      <c r="N449" s="65"/>
      <c r="O449" s="65"/>
      <c r="P449" s="65"/>
      <c r="Q449" s="65"/>
      <c r="R449" s="65"/>
      <c r="S449" s="65"/>
      <c r="T449" s="65"/>
      <c r="U449" s="65"/>
      <c r="V449" s="65"/>
      <c r="W449" s="65"/>
      <c r="X449" s="65"/>
      <c r="Y449" s="65"/>
      <c r="Z449" s="65"/>
    </row>
    <row r="450" spans="1:26" ht="12.75" customHeight="1" x14ac:dyDescent="0.2">
      <c r="A450" s="65"/>
      <c r="B450" s="65"/>
      <c r="C450" s="65"/>
      <c r="D450" s="65"/>
      <c r="E450" s="65"/>
      <c r="F450" s="65"/>
      <c r="G450" s="65"/>
      <c r="H450" s="65"/>
      <c r="I450" s="65"/>
      <c r="J450" s="65"/>
      <c r="K450" s="65"/>
      <c r="L450" s="65"/>
      <c r="M450" s="65"/>
      <c r="N450" s="65"/>
      <c r="O450" s="65"/>
      <c r="P450" s="65"/>
      <c r="Q450" s="65"/>
      <c r="R450" s="65"/>
      <c r="S450" s="65"/>
      <c r="T450" s="65"/>
      <c r="U450" s="65"/>
      <c r="V450" s="65"/>
      <c r="W450" s="65"/>
      <c r="X450" s="65"/>
      <c r="Y450" s="65"/>
      <c r="Z450" s="65"/>
    </row>
    <row r="451" spans="1:26" ht="12.75" customHeight="1" x14ac:dyDescent="0.2">
      <c r="A451" s="65"/>
      <c r="B451" s="65"/>
      <c r="C451" s="65"/>
      <c r="D451" s="65"/>
      <c r="E451" s="65"/>
      <c r="F451" s="65"/>
      <c r="G451" s="65"/>
      <c r="H451" s="65"/>
      <c r="I451" s="65"/>
      <c r="J451" s="65"/>
      <c r="K451" s="65"/>
      <c r="L451" s="65"/>
      <c r="M451" s="65"/>
      <c r="N451" s="65"/>
      <c r="O451" s="65"/>
      <c r="P451" s="65"/>
      <c r="Q451" s="65"/>
      <c r="R451" s="65"/>
      <c r="S451" s="65"/>
      <c r="T451" s="65"/>
      <c r="U451" s="65"/>
      <c r="V451" s="65"/>
      <c r="W451" s="65"/>
      <c r="X451" s="65"/>
      <c r="Y451" s="65"/>
      <c r="Z451" s="65"/>
    </row>
    <row r="452" spans="1:26" ht="12.75" customHeight="1" x14ac:dyDescent="0.2">
      <c r="A452" s="65"/>
      <c r="B452" s="65"/>
      <c r="C452" s="65"/>
      <c r="D452" s="65"/>
      <c r="E452" s="65"/>
      <c r="F452" s="65"/>
      <c r="G452" s="65"/>
      <c r="H452" s="65"/>
      <c r="I452" s="65"/>
      <c r="J452" s="65"/>
      <c r="K452" s="65"/>
      <c r="L452" s="65"/>
      <c r="M452" s="65"/>
      <c r="N452" s="65"/>
      <c r="O452" s="65"/>
      <c r="P452" s="65"/>
      <c r="Q452" s="65"/>
      <c r="R452" s="65"/>
      <c r="S452" s="65"/>
      <c r="T452" s="65"/>
      <c r="U452" s="65"/>
      <c r="V452" s="65"/>
      <c r="W452" s="65"/>
      <c r="X452" s="65"/>
      <c r="Y452" s="65"/>
      <c r="Z452" s="65"/>
    </row>
    <row r="453" spans="1:26" ht="12.75" customHeight="1" x14ac:dyDescent="0.2">
      <c r="A453" s="65"/>
      <c r="B453" s="65"/>
      <c r="C453" s="65"/>
      <c r="D453" s="65"/>
      <c r="E453" s="65"/>
      <c r="F453" s="65"/>
      <c r="G453" s="65"/>
      <c r="H453" s="65"/>
      <c r="I453" s="65"/>
      <c r="J453" s="65"/>
      <c r="K453" s="65"/>
      <c r="L453" s="65"/>
      <c r="M453" s="65"/>
      <c r="N453" s="65"/>
      <c r="O453" s="65"/>
      <c r="P453" s="65"/>
      <c r="Q453" s="65"/>
      <c r="R453" s="65"/>
      <c r="S453" s="65"/>
      <c r="T453" s="65"/>
      <c r="U453" s="65"/>
      <c r="V453" s="65"/>
      <c r="W453" s="65"/>
      <c r="X453" s="65"/>
      <c r="Y453" s="65"/>
      <c r="Z453" s="65"/>
    </row>
    <row r="454" spans="1:26" ht="12.75" customHeight="1" x14ac:dyDescent="0.2">
      <c r="A454" s="65"/>
      <c r="B454" s="65"/>
      <c r="C454" s="65"/>
      <c r="D454" s="65"/>
      <c r="E454" s="65"/>
      <c r="F454" s="65"/>
      <c r="G454" s="65"/>
      <c r="H454" s="65"/>
      <c r="I454" s="65"/>
      <c r="J454" s="65"/>
      <c r="K454" s="65"/>
      <c r="L454" s="65"/>
      <c r="M454" s="65"/>
      <c r="N454" s="65"/>
      <c r="O454" s="65"/>
      <c r="P454" s="65"/>
      <c r="Q454" s="65"/>
      <c r="R454" s="65"/>
      <c r="S454" s="65"/>
      <c r="T454" s="65"/>
      <c r="U454" s="65"/>
      <c r="V454" s="65"/>
      <c r="W454" s="65"/>
      <c r="X454" s="65"/>
      <c r="Y454" s="65"/>
      <c r="Z454" s="65"/>
    </row>
    <row r="455" spans="1:26" ht="12.75" customHeight="1" x14ac:dyDescent="0.2">
      <c r="A455" s="65"/>
      <c r="B455" s="65"/>
      <c r="C455" s="65"/>
      <c r="D455" s="65"/>
      <c r="E455" s="65"/>
      <c r="F455" s="65"/>
      <c r="G455" s="65"/>
      <c r="H455" s="65"/>
      <c r="I455" s="65"/>
      <c r="J455" s="65"/>
      <c r="K455" s="65"/>
      <c r="L455" s="65"/>
      <c r="M455" s="65"/>
      <c r="N455" s="65"/>
      <c r="O455" s="65"/>
      <c r="P455" s="65"/>
      <c r="Q455" s="65"/>
      <c r="R455" s="65"/>
      <c r="S455" s="65"/>
      <c r="T455" s="65"/>
      <c r="U455" s="65"/>
      <c r="V455" s="65"/>
      <c r="W455" s="65"/>
      <c r="X455" s="65"/>
      <c r="Y455" s="65"/>
      <c r="Z455" s="65"/>
    </row>
    <row r="456" spans="1:26" ht="12.75" customHeight="1" x14ac:dyDescent="0.2">
      <c r="A456" s="65"/>
      <c r="B456" s="65"/>
      <c r="C456" s="65"/>
      <c r="D456" s="65"/>
      <c r="E456" s="65"/>
      <c r="F456" s="65"/>
      <c r="G456" s="65"/>
      <c r="H456" s="65"/>
      <c r="I456" s="65"/>
      <c r="J456" s="65"/>
      <c r="K456" s="65"/>
      <c r="L456" s="65"/>
      <c r="M456" s="65"/>
      <c r="N456" s="65"/>
      <c r="O456" s="65"/>
      <c r="P456" s="65"/>
      <c r="Q456" s="65"/>
      <c r="R456" s="65"/>
      <c r="S456" s="65"/>
      <c r="T456" s="65"/>
      <c r="U456" s="65"/>
      <c r="V456" s="65"/>
      <c r="W456" s="65"/>
      <c r="X456" s="65"/>
      <c r="Y456" s="65"/>
      <c r="Z456" s="65"/>
    </row>
    <row r="457" spans="1:26" ht="12.75" customHeight="1" x14ac:dyDescent="0.2">
      <c r="A457" s="65"/>
      <c r="B457" s="65"/>
      <c r="C457" s="65"/>
      <c r="D457" s="65"/>
      <c r="E457" s="65"/>
      <c r="F457" s="65"/>
      <c r="G457" s="65"/>
      <c r="H457" s="65"/>
      <c r="I457" s="65"/>
      <c r="J457" s="65"/>
      <c r="K457" s="65"/>
      <c r="L457" s="65"/>
      <c r="M457" s="65"/>
      <c r="N457" s="65"/>
      <c r="O457" s="65"/>
      <c r="P457" s="65"/>
      <c r="Q457" s="65"/>
      <c r="R457" s="65"/>
      <c r="S457" s="65"/>
      <c r="T457" s="65"/>
      <c r="U457" s="65"/>
      <c r="V457" s="65"/>
      <c r="W457" s="65"/>
      <c r="X457" s="65"/>
      <c r="Y457" s="65"/>
      <c r="Z457" s="65"/>
    </row>
    <row r="458" spans="1:26" ht="12.75" customHeight="1" x14ac:dyDescent="0.2">
      <c r="A458" s="65"/>
      <c r="B458" s="65"/>
      <c r="C458" s="65"/>
      <c r="D458" s="65"/>
      <c r="E458" s="65"/>
      <c r="F458" s="65"/>
      <c r="G458" s="65"/>
      <c r="H458" s="65"/>
      <c r="I458" s="65"/>
      <c r="J458" s="65"/>
      <c r="K458" s="65"/>
      <c r="L458" s="65"/>
      <c r="M458" s="65"/>
      <c r="N458" s="65"/>
      <c r="O458" s="65"/>
      <c r="P458" s="65"/>
      <c r="Q458" s="65"/>
      <c r="R458" s="65"/>
      <c r="S458" s="65"/>
      <c r="T458" s="65"/>
      <c r="U458" s="65"/>
      <c r="V458" s="65"/>
      <c r="W458" s="65"/>
      <c r="X458" s="65"/>
      <c r="Y458" s="65"/>
      <c r="Z458" s="65"/>
    </row>
    <row r="459" spans="1:26" ht="12.75" customHeight="1" x14ac:dyDescent="0.2">
      <c r="A459" s="65"/>
      <c r="B459" s="65"/>
      <c r="C459" s="65"/>
      <c r="D459" s="65"/>
      <c r="E459" s="65"/>
      <c r="F459" s="65"/>
      <c r="G459" s="65"/>
      <c r="H459" s="65"/>
      <c r="I459" s="65"/>
      <c r="J459" s="65"/>
      <c r="K459" s="65"/>
      <c r="L459" s="65"/>
      <c r="M459" s="65"/>
      <c r="N459" s="65"/>
      <c r="O459" s="65"/>
      <c r="P459" s="65"/>
      <c r="Q459" s="65"/>
      <c r="R459" s="65"/>
      <c r="S459" s="65"/>
      <c r="T459" s="65"/>
      <c r="U459" s="65"/>
      <c r="V459" s="65"/>
      <c r="W459" s="65"/>
      <c r="X459" s="65"/>
      <c r="Y459" s="65"/>
      <c r="Z459" s="65"/>
    </row>
    <row r="460" spans="1:26" ht="12.75" customHeight="1" x14ac:dyDescent="0.2">
      <c r="A460" s="65"/>
      <c r="B460" s="65"/>
      <c r="C460" s="65"/>
      <c r="D460" s="65"/>
      <c r="E460" s="65"/>
      <c r="F460" s="65"/>
      <c r="G460" s="65"/>
      <c r="H460" s="65"/>
      <c r="I460" s="65"/>
      <c r="J460" s="65"/>
      <c r="K460" s="65"/>
      <c r="L460" s="65"/>
      <c r="M460" s="65"/>
      <c r="N460" s="65"/>
      <c r="O460" s="65"/>
      <c r="P460" s="65"/>
      <c r="Q460" s="65"/>
      <c r="R460" s="65"/>
      <c r="S460" s="65"/>
      <c r="T460" s="65"/>
      <c r="U460" s="65"/>
      <c r="V460" s="65"/>
      <c r="W460" s="65"/>
      <c r="X460" s="65"/>
      <c r="Y460" s="65"/>
      <c r="Z460" s="65"/>
    </row>
    <row r="461" spans="1:26" ht="12.75" customHeight="1" x14ac:dyDescent="0.2">
      <c r="A461" s="65"/>
      <c r="B461" s="65"/>
      <c r="C461" s="65"/>
      <c r="D461" s="65"/>
      <c r="E461" s="65"/>
      <c r="F461" s="65"/>
      <c r="G461" s="65"/>
      <c r="H461" s="65"/>
      <c r="I461" s="65"/>
      <c r="J461" s="65"/>
      <c r="K461" s="65"/>
      <c r="L461" s="65"/>
      <c r="M461" s="65"/>
      <c r="N461" s="65"/>
      <c r="O461" s="65"/>
      <c r="P461" s="65"/>
      <c r="Q461" s="65"/>
      <c r="R461" s="65"/>
      <c r="S461" s="65"/>
      <c r="T461" s="65"/>
      <c r="U461" s="65"/>
      <c r="V461" s="65"/>
      <c r="W461" s="65"/>
      <c r="X461" s="65"/>
      <c r="Y461" s="65"/>
      <c r="Z461" s="65"/>
    </row>
    <row r="462" spans="1:26" ht="12.75" customHeight="1" x14ac:dyDescent="0.2">
      <c r="A462" s="65"/>
      <c r="B462" s="65"/>
      <c r="C462" s="65"/>
      <c r="D462" s="65"/>
      <c r="E462" s="65"/>
      <c r="F462" s="65"/>
      <c r="G462" s="65"/>
      <c r="H462" s="65"/>
      <c r="I462" s="65"/>
      <c r="J462" s="65"/>
      <c r="K462" s="65"/>
      <c r="L462" s="65"/>
      <c r="M462" s="65"/>
      <c r="N462" s="65"/>
      <c r="O462" s="65"/>
      <c r="P462" s="65"/>
      <c r="Q462" s="65"/>
      <c r="R462" s="65"/>
      <c r="S462" s="65"/>
      <c r="T462" s="65"/>
      <c r="U462" s="65"/>
      <c r="V462" s="65"/>
      <c r="W462" s="65"/>
      <c r="X462" s="65"/>
      <c r="Y462" s="65"/>
      <c r="Z462" s="65"/>
    </row>
    <row r="463" spans="1:26" ht="12.75" customHeight="1" x14ac:dyDescent="0.2">
      <c r="A463" s="65"/>
      <c r="B463" s="65"/>
      <c r="C463" s="65"/>
      <c r="D463" s="65"/>
      <c r="E463" s="65"/>
      <c r="F463" s="65"/>
      <c r="G463" s="65"/>
      <c r="H463" s="65"/>
      <c r="I463" s="65"/>
      <c r="J463" s="65"/>
      <c r="K463" s="65"/>
      <c r="L463" s="65"/>
      <c r="M463" s="65"/>
      <c r="N463" s="65"/>
      <c r="O463" s="65"/>
      <c r="P463" s="65"/>
      <c r="Q463" s="65"/>
      <c r="R463" s="65"/>
      <c r="S463" s="65"/>
      <c r="T463" s="65"/>
      <c r="U463" s="65"/>
      <c r="V463" s="65"/>
      <c r="W463" s="65"/>
      <c r="X463" s="65"/>
      <c r="Y463" s="65"/>
      <c r="Z463" s="65"/>
    </row>
    <row r="464" spans="1:26" ht="12.75" customHeight="1" x14ac:dyDescent="0.2">
      <c r="A464" s="65"/>
      <c r="B464" s="65"/>
      <c r="C464" s="65"/>
      <c r="D464" s="65"/>
      <c r="E464" s="65"/>
      <c r="F464" s="65"/>
      <c r="G464" s="65"/>
      <c r="H464" s="65"/>
      <c r="I464" s="65"/>
      <c r="J464" s="65"/>
      <c r="K464" s="65"/>
      <c r="L464" s="65"/>
      <c r="M464" s="65"/>
      <c r="N464" s="65"/>
      <c r="O464" s="65"/>
      <c r="P464" s="65"/>
      <c r="Q464" s="65"/>
      <c r="R464" s="65"/>
      <c r="S464" s="65"/>
      <c r="T464" s="65"/>
      <c r="U464" s="65"/>
      <c r="V464" s="65"/>
      <c r="W464" s="65"/>
      <c r="X464" s="65"/>
      <c r="Y464" s="65"/>
      <c r="Z464" s="65"/>
    </row>
    <row r="465" spans="1:26" ht="12.75" customHeight="1" x14ac:dyDescent="0.2">
      <c r="A465" s="65"/>
      <c r="B465" s="65"/>
      <c r="C465" s="65"/>
      <c r="D465" s="65"/>
      <c r="E465" s="65"/>
      <c r="F465" s="65"/>
      <c r="G465" s="65"/>
      <c r="H465" s="65"/>
      <c r="I465" s="65"/>
      <c r="J465" s="65"/>
      <c r="K465" s="65"/>
      <c r="L465" s="65"/>
      <c r="M465" s="65"/>
      <c r="N465" s="65"/>
      <c r="O465" s="65"/>
      <c r="P465" s="65"/>
      <c r="Q465" s="65"/>
      <c r="R465" s="65"/>
      <c r="S465" s="65"/>
      <c r="T465" s="65"/>
      <c r="U465" s="65"/>
      <c r="V465" s="65"/>
      <c r="W465" s="65"/>
      <c r="X465" s="65"/>
      <c r="Y465" s="65"/>
      <c r="Z465" s="65"/>
    </row>
    <row r="466" spans="1:26" ht="12.75" customHeight="1" x14ac:dyDescent="0.2">
      <c r="A466" s="65"/>
      <c r="B466" s="65"/>
      <c r="C466" s="65"/>
      <c r="D466" s="65"/>
      <c r="E466" s="65"/>
      <c r="F466" s="65"/>
      <c r="G466" s="65"/>
      <c r="H466" s="65"/>
      <c r="I466" s="65"/>
      <c r="J466" s="65"/>
      <c r="K466" s="65"/>
      <c r="L466" s="65"/>
      <c r="M466" s="65"/>
      <c r="N466" s="65"/>
      <c r="O466" s="65"/>
      <c r="P466" s="65"/>
      <c r="Q466" s="65"/>
      <c r="R466" s="65"/>
      <c r="S466" s="65"/>
      <c r="T466" s="65"/>
      <c r="U466" s="65"/>
      <c r="V466" s="65"/>
      <c r="W466" s="65"/>
      <c r="X466" s="65"/>
      <c r="Y466" s="65"/>
      <c r="Z466" s="65"/>
    </row>
    <row r="467" spans="1:26" ht="12.75" customHeight="1" x14ac:dyDescent="0.2">
      <c r="A467" s="65"/>
      <c r="B467" s="65"/>
      <c r="C467" s="65"/>
      <c r="D467" s="65"/>
      <c r="E467" s="65"/>
      <c r="F467" s="65"/>
      <c r="G467" s="65"/>
      <c r="H467" s="65"/>
      <c r="I467" s="65"/>
      <c r="J467" s="65"/>
      <c r="K467" s="65"/>
      <c r="L467" s="65"/>
      <c r="M467" s="65"/>
      <c r="N467" s="65"/>
      <c r="O467" s="65"/>
      <c r="P467" s="65"/>
      <c r="Q467" s="65"/>
      <c r="R467" s="65"/>
      <c r="S467" s="65"/>
      <c r="T467" s="65"/>
      <c r="U467" s="65"/>
      <c r="V467" s="65"/>
      <c r="W467" s="65"/>
      <c r="X467" s="65"/>
      <c r="Y467" s="65"/>
      <c r="Z467" s="65"/>
    </row>
    <row r="468" spans="1:26" ht="12.75" customHeight="1" x14ac:dyDescent="0.2">
      <c r="A468" s="65"/>
      <c r="B468" s="65"/>
      <c r="C468" s="65"/>
      <c r="D468" s="65"/>
      <c r="E468" s="65"/>
      <c r="F468" s="65"/>
      <c r="G468" s="65"/>
      <c r="H468" s="65"/>
      <c r="I468" s="65"/>
      <c r="J468" s="65"/>
      <c r="K468" s="65"/>
      <c r="L468" s="65"/>
      <c r="M468" s="65"/>
      <c r="N468" s="65"/>
      <c r="O468" s="65"/>
      <c r="P468" s="65"/>
      <c r="Q468" s="65"/>
      <c r="R468" s="65"/>
      <c r="S468" s="65"/>
      <c r="T468" s="65"/>
      <c r="U468" s="65"/>
      <c r="V468" s="65"/>
      <c r="W468" s="65"/>
      <c r="X468" s="65"/>
      <c r="Y468" s="65"/>
      <c r="Z468" s="65"/>
    </row>
    <row r="469" spans="1:26" ht="12.75" customHeight="1" x14ac:dyDescent="0.2">
      <c r="A469" s="65"/>
      <c r="B469" s="65"/>
      <c r="C469" s="65"/>
      <c r="D469" s="65"/>
      <c r="E469" s="65"/>
      <c r="F469" s="65"/>
      <c r="G469" s="65"/>
      <c r="H469" s="65"/>
      <c r="I469" s="65"/>
      <c r="J469" s="65"/>
      <c r="K469" s="65"/>
      <c r="L469" s="65"/>
      <c r="M469" s="65"/>
      <c r="N469" s="65"/>
      <c r="O469" s="65"/>
      <c r="P469" s="65"/>
      <c r="Q469" s="65"/>
      <c r="R469" s="65"/>
      <c r="S469" s="65"/>
      <c r="T469" s="65"/>
      <c r="U469" s="65"/>
      <c r="V469" s="65"/>
      <c r="W469" s="65"/>
      <c r="X469" s="65"/>
      <c r="Y469" s="65"/>
      <c r="Z469" s="65"/>
    </row>
    <row r="470" spans="1:26" ht="12.75" customHeight="1" x14ac:dyDescent="0.2">
      <c r="A470" s="65"/>
      <c r="B470" s="65"/>
      <c r="C470" s="65"/>
      <c r="D470" s="65"/>
      <c r="E470" s="65"/>
      <c r="F470" s="65"/>
      <c r="G470" s="65"/>
      <c r="H470" s="65"/>
      <c r="I470" s="65"/>
      <c r="J470" s="65"/>
      <c r="K470" s="65"/>
      <c r="L470" s="65"/>
      <c r="M470" s="65"/>
      <c r="N470" s="65"/>
      <c r="O470" s="65"/>
      <c r="P470" s="65"/>
      <c r="Q470" s="65"/>
      <c r="R470" s="65"/>
      <c r="S470" s="65"/>
      <c r="T470" s="65"/>
      <c r="U470" s="65"/>
      <c r="V470" s="65"/>
      <c r="W470" s="65"/>
      <c r="X470" s="65"/>
      <c r="Y470" s="65"/>
      <c r="Z470" s="65"/>
    </row>
    <row r="471" spans="1:26" ht="12.75" customHeight="1" x14ac:dyDescent="0.2">
      <c r="A471" s="65"/>
      <c r="B471" s="65"/>
      <c r="C471" s="65"/>
      <c r="D471" s="65"/>
      <c r="E471" s="65"/>
      <c r="F471" s="65"/>
      <c r="G471" s="65"/>
      <c r="H471" s="65"/>
      <c r="I471" s="65"/>
      <c r="J471" s="65"/>
      <c r="K471" s="65"/>
      <c r="L471" s="65"/>
      <c r="M471" s="65"/>
      <c r="N471" s="65"/>
      <c r="O471" s="65"/>
      <c r="P471" s="65"/>
      <c r="Q471" s="65"/>
      <c r="R471" s="65"/>
      <c r="S471" s="65"/>
      <c r="T471" s="65"/>
      <c r="U471" s="65"/>
      <c r="V471" s="65"/>
      <c r="W471" s="65"/>
      <c r="X471" s="65"/>
      <c r="Y471" s="65"/>
      <c r="Z471" s="65"/>
    </row>
    <row r="472" spans="1:26" ht="12.75" customHeight="1" x14ac:dyDescent="0.2">
      <c r="A472" s="65"/>
      <c r="B472" s="65"/>
      <c r="C472" s="65"/>
      <c r="D472" s="65"/>
      <c r="E472" s="65"/>
      <c r="F472" s="65"/>
      <c r="G472" s="65"/>
      <c r="H472" s="65"/>
      <c r="I472" s="65"/>
      <c r="J472" s="65"/>
      <c r="K472" s="65"/>
      <c r="L472" s="65"/>
      <c r="M472" s="65"/>
      <c r="N472" s="65"/>
      <c r="O472" s="65"/>
      <c r="P472" s="65"/>
      <c r="Q472" s="65"/>
      <c r="R472" s="65"/>
      <c r="S472" s="65"/>
      <c r="T472" s="65"/>
      <c r="U472" s="65"/>
      <c r="V472" s="65"/>
      <c r="W472" s="65"/>
      <c r="X472" s="65"/>
      <c r="Y472" s="65"/>
      <c r="Z472" s="65"/>
    </row>
    <row r="473" spans="1:26" ht="12.75" customHeight="1" x14ac:dyDescent="0.2">
      <c r="A473" s="65"/>
      <c r="B473" s="65"/>
      <c r="C473" s="65"/>
      <c r="D473" s="65"/>
      <c r="E473" s="65"/>
      <c r="F473" s="65"/>
      <c r="G473" s="65"/>
      <c r="H473" s="65"/>
      <c r="I473" s="65"/>
      <c r="J473" s="65"/>
      <c r="K473" s="65"/>
      <c r="L473" s="65"/>
      <c r="M473" s="65"/>
      <c r="N473" s="65"/>
      <c r="O473" s="65"/>
      <c r="P473" s="65"/>
      <c r="Q473" s="65"/>
      <c r="R473" s="65"/>
      <c r="S473" s="65"/>
      <c r="T473" s="65"/>
      <c r="U473" s="65"/>
      <c r="V473" s="65"/>
      <c r="W473" s="65"/>
      <c r="X473" s="65"/>
      <c r="Y473" s="65"/>
      <c r="Z473" s="65"/>
    </row>
    <row r="474" spans="1:26" ht="12.75" customHeight="1" x14ac:dyDescent="0.2">
      <c r="A474" s="65"/>
      <c r="B474" s="65"/>
      <c r="C474" s="65"/>
      <c r="D474" s="65"/>
      <c r="E474" s="65"/>
      <c r="F474" s="65"/>
      <c r="G474" s="65"/>
      <c r="H474" s="65"/>
      <c r="I474" s="65"/>
      <c r="J474" s="65"/>
      <c r="K474" s="65"/>
      <c r="L474" s="65"/>
      <c r="M474" s="65"/>
      <c r="N474" s="65"/>
      <c r="O474" s="65"/>
      <c r="P474" s="65"/>
      <c r="Q474" s="65"/>
      <c r="R474" s="65"/>
      <c r="S474" s="65"/>
      <c r="T474" s="65"/>
      <c r="U474" s="65"/>
      <c r="V474" s="65"/>
      <c r="W474" s="65"/>
      <c r="X474" s="65"/>
      <c r="Y474" s="65"/>
      <c r="Z474" s="65"/>
    </row>
    <row r="475" spans="1:26" ht="12.75" customHeight="1" x14ac:dyDescent="0.2">
      <c r="A475" s="65"/>
      <c r="B475" s="65"/>
      <c r="C475" s="65"/>
      <c r="D475" s="65"/>
      <c r="E475" s="65"/>
      <c r="F475" s="65"/>
      <c r="G475" s="65"/>
      <c r="H475" s="65"/>
      <c r="I475" s="65"/>
      <c r="J475" s="65"/>
      <c r="K475" s="65"/>
      <c r="L475" s="65"/>
      <c r="M475" s="65"/>
      <c r="N475" s="65"/>
      <c r="O475" s="65"/>
      <c r="P475" s="65"/>
      <c r="Q475" s="65"/>
      <c r="R475" s="65"/>
      <c r="S475" s="65"/>
      <c r="T475" s="65"/>
      <c r="U475" s="65"/>
      <c r="V475" s="65"/>
      <c r="W475" s="65"/>
      <c r="X475" s="65"/>
      <c r="Y475" s="65"/>
      <c r="Z475" s="65"/>
    </row>
    <row r="476" spans="1:26" ht="12.75" customHeight="1" x14ac:dyDescent="0.2">
      <c r="A476" s="65"/>
      <c r="B476" s="65"/>
      <c r="C476" s="65"/>
      <c r="D476" s="65"/>
      <c r="E476" s="65"/>
      <c r="F476" s="65"/>
      <c r="G476" s="65"/>
      <c r="H476" s="65"/>
      <c r="I476" s="65"/>
      <c r="J476" s="65"/>
      <c r="K476" s="65"/>
      <c r="L476" s="65"/>
      <c r="M476" s="65"/>
      <c r="N476" s="65"/>
      <c r="O476" s="65"/>
      <c r="P476" s="65"/>
      <c r="Q476" s="65"/>
      <c r="R476" s="65"/>
      <c r="S476" s="65"/>
      <c r="T476" s="65"/>
      <c r="U476" s="65"/>
      <c r="V476" s="65"/>
      <c r="W476" s="65"/>
      <c r="X476" s="65"/>
      <c r="Y476" s="65"/>
      <c r="Z476" s="65"/>
    </row>
    <row r="477" spans="1:26" ht="12.75" customHeight="1" x14ac:dyDescent="0.2">
      <c r="A477" s="65"/>
      <c r="B477" s="65"/>
      <c r="C477" s="65"/>
      <c r="D477" s="65"/>
      <c r="E477" s="65"/>
      <c r="F477" s="65"/>
      <c r="G477" s="65"/>
      <c r="H477" s="65"/>
      <c r="I477" s="65"/>
      <c r="J477" s="65"/>
      <c r="K477" s="65"/>
      <c r="L477" s="65"/>
      <c r="M477" s="65"/>
      <c r="N477" s="65"/>
      <c r="O477" s="65"/>
      <c r="P477" s="65"/>
      <c r="Q477" s="65"/>
      <c r="R477" s="65"/>
      <c r="S477" s="65"/>
      <c r="T477" s="65"/>
      <c r="U477" s="65"/>
      <c r="V477" s="65"/>
      <c r="W477" s="65"/>
      <c r="X477" s="65"/>
      <c r="Y477" s="65"/>
      <c r="Z477" s="65"/>
    </row>
    <row r="478" spans="1:26" ht="12.75" customHeight="1" x14ac:dyDescent="0.2">
      <c r="A478" s="65"/>
      <c r="B478" s="65"/>
      <c r="C478" s="65"/>
      <c r="D478" s="65"/>
      <c r="E478" s="65"/>
      <c r="F478" s="65"/>
      <c r="G478" s="65"/>
      <c r="H478" s="65"/>
      <c r="I478" s="65"/>
      <c r="J478" s="65"/>
      <c r="K478" s="65"/>
      <c r="L478" s="65"/>
      <c r="M478" s="65"/>
      <c r="N478" s="65"/>
      <c r="O478" s="65"/>
      <c r="P478" s="65"/>
      <c r="Q478" s="65"/>
      <c r="R478" s="65"/>
      <c r="S478" s="65"/>
      <c r="T478" s="65"/>
      <c r="U478" s="65"/>
      <c r="V478" s="65"/>
      <c r="W478" s="65"/>
      <c r="X478" s="65"/>
      <c r="Y478" s="65"/>
      <c r="Z478" s="65"/>
    </row>
    <row r="479" spans="1:26" ht="12.75" customHeight="1" x14ac:dyDescent="0.2">
      <c r="A479" s="65"/>
      <c r="B479" s="65"/>
      <c r="C479" s="65"/>
      <c r="D479" s="65"/>
      <c r="E479" s="65"/>
      <c r="F479" s="65"/>
      <c r="G479" s="65"/>
      <c r="H479" s="65"/>
      <c r="I479" s="65"/>
      <c r="J479" s="65"/>
      <c r="K479" s="65"/>
      <c r="L479" s="65"/>
      <c r="M479" s="65"/>
      <c r="N479" s="65"/>
      <c r="O479" s="65"/>
      <c r="P479" s="65"/>
      <c r="Q479" s="65"/>
      <c r="R479" s="65"/>
      <c r="S479" s="65"/>
      <c r="T479" s="65"/>
      <c r="U479" s="65"/>
      <c r="V479" s="65"/>
      <c r="W479" s="65"/>
      <c r="X479" s="65"/>
      <c r="Y479" s="65"/>
      <c r="Z479" s="65"/>
    </row>
    <row r="480" spans="1:26" ht="12.75" customHeight="1" x14ac:dyDescent="0.2">
      <c r="A480" s="65"/>
      <c r="B480" s="65"/>
      <c r="C480" s="65"/>
      <c r="D480" s="65"/>
      <c r="E480" s="65"/>
      <c r="F480" s="65"/>
      <c r="G480" s="65"/>
      <c r="H480" s="65"/>
      <c r="I480" s="65"/>
      <c r="J480" s="65"/>
      <c r="K480" s="65"/>
      <c r="L480" s="65"/>
      <c r="M480" s="65"/>
      <c r="N480" s="65"/>
      <c r="O480" s="65"/>
      <c r="P480" s="65"/>
      <c r="Q480" s="65"/>
      <c r="R480" s="65"/>
      <c r="S480" s="65"/>
      <c r="T480" s="65"/>
      <c r="U480" s="65"/>
      <c r="V480" s="65"/>
      <c r="W480" s="65"/>
      <c r="X480" s="65"/>
      <c r="Y480" s="65"/>
      <c r="Z480" s="65"/>
    </row>
    <row r="481" spans="1:26" ht="12.75" customHeight="1" x14ac:dyDescent="0.2">
      <c r="A481" s="65"/>
      <c r="B481" s="65"/>
      <c r="C481" s="65"/>
      <c r="D481" s="65"/>
      <c r="E481" s="65"/>
      <c r="F481" s="65"/>
      <c r="G481" s="65"/>
      <c r="H481" s="65"/>
      <c r="I481" s="65"/>
      <c r="J481" s="65"/>
      <c r="K481" s="65"/>
      <c r="L481" s="65"/>
      <c r="M481" s="65"/>
      <c r="N481" s="65"/>
      <c r="O481" s="65"/>
      <c r="P481" s="65"/>
      <c r="Q481" s="65"/>
      <c r="R481" s="65"/>
      <c r="S481" s="65"/>
      <c r="T481" s="65"/>
      <c r="U481" s="65"/>
      <c r="V481" s="65"/>
      <c r="W481" s="65"/>
      <c r="X481" s="65"/>
      <c r="Y481" s="65"/>
      <c r="Z481" s="65"/>
    </row>
    <row r="482" spans="1:26" ht="12.75" customHeight="1" x14ac:dyDescent="0.2">
      <c r="A482" s="65"/>
      <c r="B482" s="65"/>
      <c r="C482" s="65"/>
      <c r="D482" s="65"/>
      <c r="E482" s="65"/>
      <c r="F482" s="65"/>
      <c r="G482" s="65"/>
      <c r="H482" s="65"/>
      <c r="I482" s="65"/>
      <c r="J482" s="65"/>
      <c r="K482" s="65"/>
      <c r="L482" s="65"/>
      <c r="M482" s="65"/>
      <c r="N482" s="65"/>
      <c r="O482" s="65"/>
      <c r="P482" s="65"/>
      <c r="Q482" s="65"/>
      <c r="R482" s="65"/>
      <c r="S482" s="65"/>
      <c r="T482" s="65"/>
      <c r="U482" s="65"/>
      <c r="V482" s="65"/>
      <c r="W482" s="65"/>
      <c r="X482" s="65"/>
      <c r="Y482" s="65"/>
      <c r="Z482" s="65"/>
    </row>
    <row r="483" spans="1:26" ht="12.75" customHeight="1" x14ac:dyDescent="0.2">
      <c r="A483" s="65"/>
      <c r="B483" s="65"/>
      <c r="C483" s="65"/>
      <c r="D483" s="65"/>
      <c r="E483" s="65"/>
      <c r="F483" s="65"/>
      <c r="G483" s="65"/>
      <c r="H483" s="65"/>
      <c r="I483" s="65"/>
      <c r="J483" s="65"/>
      <c r="K483" s="65"/>
      <c r="L483" s="65"/>
      <c r="M483" s="65"/>
      <c r="N483" s="65"/>
      <c r="O483" s="65"/>
      <c r="P483" s="65"/>
      <c r="Q483" s="65"/>
      <c r="R483" s="65"/>
      <c r="S483" s="65"/>
      <c r="T483" s="65"/>
      <c r="U483" s="65"/>
      <c r="V483" s="65"/>
      <c r="W483" s="65"/>
      <c r="X483" s="65"/>
      <c r="Y483" s="65"/>
      <c r="Z483" s="65"/>
    </row>
    <row r="484" spans="1:26" ht="12.75" customHeight="1" x14ac:dyDescent="0.2">
      <c r="A484" s="65"/>
      <c r="B484" s="65"/>
      <c r="C484" s="65"/>
      <c r="D484" s="65"/>
      <c r="E484" s="65"/>
      <c r="F484" s="65"/>
      <c r="G484" s="65"/>
      <c r="H484" s="65"/>
      <c r="I484" s="65"/>
      <c r="J484" s="65"/>
      <c r="K484" s="65"/>
      <c r="L484" s="65"/>
      <c r="M484" s="65"/>
      <c r="N484" s="65"/>
      <c r="O484" s="65"/>
      <c r="P484" s="65"/>
      <c r="Q484" s="65"/>
      <c r="R484" s="65"/>
      <c r="S484" s="65"/>
      <c r="T484" s="65"/>
      <c r="U484" s="65"/>
      <c r="V484" s="65"/>
      <c r="W484" s="65"/>
      <c r="X484" s="65"/>
      <c r="Y484" s="65"/>
      <c r="Z484" s="65"/>
    </row>
    <row r="485" spans="1:26" ht="12.75" customHeight="1" x14ac:dyDescent="0.2">
      <c r="A485" s="65"/>
      <c r="B485" s="65"/>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row>
    <row r="486" spans="1:26" ht="12.75" customHeight="1" x14ac:dyDescent="0.2">
      <c r="A486" s="65"/>
      <c r="B486" s="65"/>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row>
    <row r="487" spans="1:26" ht="12.75" customHeight="1" x14ac:dyDescent="0.2">
      <c r="A487" s="65"/>
      <c r="B487" s="65"/>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row>
    <row r="488" spans="1:26" ht="12.75" customHeight="1" x14ac:dyDescent="0.2">
      <c r="A488" s="65"/>
      <c r="B488" s="65"/>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row>
    <row r="489" spans="1:26" ht="12.75" customHeight="1" x14ac:dyDescent="0.2">
      <c r="A489" s="65"/>
      <c r="B489" s="65"/>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row>
    <row r="490" spans="1:26" ht="12.75" customHeight="1" x14ac:dyDescent="0.2">
      <c r="A490" s="65"/>
      <c r="B490" s="65"/>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row>
    <row r="491" spans="1:26" ht="12.75" customHeight="1" x14ac:dyDescent="0.2">
      <c r="A491" s="65"/>
      <c r="B491" s="65"/>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row>
    <row r="492" spans="1:26" ht="12.75" customHeight="1" x14ac:dyDescent="0.2">
      <c r="A492" s="65"/>
      <c r="B492" s="65"/>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row>
    <row r="493" spans="1:26" ht="12.75" customHeight="1" x14ac:dyDescent="0.2">
      <c r="A493" s="65"/>
      <c r="B493" s="65"/>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row>
    <row r="494" spans="1:26" ht="12.75" customHeight="1" x14ac:dyDescent="0.2">
      <c r="A494" s="65"/>
      <c r="B494" s="65"/>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row>
    <row r="495" spans="1:26" ht="12.75" customHeight="1" x14ac:dyDescent="0.2">
      <c r="A495" s="65"/>
      <c r="B495" s="65"/>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row>
    <row r="496" spans="1:26" ht="12.75" customHeight="1" x14ac:dyDescent="0.2">
      <c r="A496" s="65"/>
      <c r="B496" s="65"/>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row>
    <row r="497" spans="1:26" ht="12.75" customHeight="1" x14ac:dyDescent="0.2">
      <c r="A497" s="65"/>
      <c r="B497" s="65"/>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row>
    <row r="498" spans="1:26" ht="12.75" customHeight="1" x14ac:dyDescent="0.2">
      <c r="A498" s="65"/>
      <c r="B498" s="65"/>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row>
    <row r="499" spans="1:26" ht="12.75" customHeight="1" x14ac:dyDescent="0.2">
      <c r="A499" s="65"/>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row>
    <row r="500" spans="1:26" ht="12.75" customHeight="1" x14ac:dyDescent="0.2">
      <c r="A500" s="65"/>
      <c r="B500" s="65"/>
      <c r="C500" s="65"/>
      <c r="D500" s="65"/>
      <c r="E500" s="65"/>
      <c r="F500" s="65"/>
      <c r="G500" s="65"/>
      <c r="H500" s="65"/>
      <c r="I500" s="65"/>
      <c r="J500" s="65"/>
      <c r="K500" s="65"/>
      <c r="L500" s="65"/>
      <c r="M500" s="65"/>
      <c r="N500" s="65"/>
      <c r="O500" s="65"/>
      <c r="P500" s="65"/>
      <c r="Q500" s="65"/>
      <c r="R500" s="65"/>
      <c r="S500" s="65"/>
      <c r="T500" s="65"/>
      <c r="U500" s="65"/>
      <c r="V500" s="65"/>
      <c r="W500" s="65"/>
      <c r="X500" s="65"/>
      <c r="Y500" s="65"/>
      <c r="Z500" s="65"/>
    </row>
    <row r="501" spans="1:26" ht="12.75" customHeight="1" x14ac:dyDescent="0.2">
      <c r="A501" s="65"/>
      <c r="B501" s="65"/>
      <c r="C501" s="65"/>
      <c r="D501" s="65"/>
      <c r="E501" s="65"/>
      <c r="F501" s="65"/>
      <c r="G501" s="65"/>
      <c r="H501" s="65"/>
      <c r="I501" s="65"/>
      <c r="J501" s="65"/>
      <c r="K501" s="65"/>
      <c r="L501" s="65"/>
      <c r="M501" s="65"/>
      <c r="N501" s="65"/>
      <c r="O501" s="65"/>
      <c r="P501" s="65"/>
      <c r="Q501" s="65"/>
      <c r="R501" s="65"/>
      <c r="S501" s="65"/>
      <c r="T501" s="65"/>
      <c r="U501" s="65"/>
      <c r="V501" s="65"/>
      <c r="W501" s="65"/>
      <c r="X501" s="65"/>
      <c r="Y501" s="65"/>
      <c r="Z501" s="65"/>
    </row>
    <row r="502" spans="1:26" ht="12.75" customHeight="1" x14ac:dyDescent="0.2">
      <c r="A502" s="65"/>
      <c r="B502" s="65"/>
      <c r="C502" s="65"/>
      <c r="D502" s="65"/>
      <c r="E502" s="65"/>
      <c r="F502" s="65"/>
      <c r="G502" s="65"/>
      <c r="H502" s="65"/>
      <c r="I502" s="65"/>
      <c r="J502" s="65"/>
      <c r="K502" s="65"/>
      <c r="L502" s="65"/>
      <c r="M502" s="65"/>
      <c r="N502" s="65"/>
      <c r="O502" s="65"/>
      <c r="P502" s="65"/>
      <c r="Q502" s="65"/>
      <c r="R502" s="65"/>
      <c r="S502" s="65"/>
      <c r="T502" s="65"/>
      <c r="U502" s="65"/>
      <c r="V502" s="65"/>
      <c r="W502" s="65"/>
      <c r="X502" s="65"/>
      <c r="Y502" s="65"/>
      <c r="Z502" s="65"/>
    </row>
    <row r="503" spans="1:26" ht="12.75" customHeight="1" x14ac:dyDescent="0.2">
      <c r="A503" s="65"/>
      <c r="B503" s="65"/>
      <c r="C503" s="65"/>
      <c r="D503" s="65"/>
      <c r="E503" s="65"/>
      <c r="F503" s="65"/>
      <c r="G503" s="65"/>
      <c r="H503" s="65"/>
      <c r="I503" s="65"/>
      <c r="J503" s="65"/>
      <c r="K503" s="65"/>
      <c r="L503" s="65"/>
      <c r="M503" s="65"/>
      <c r="N503" s="65"/>
      <c r="O503" s="65"/>
      <c r="P503" s="65"/>
      <c r="Q503" s="65"/>
      <c r="R503" s="65"/>
      <c r="S503" s="65"/>
      <c r="T503" s="65"/>
      <c r="U503" s="65"/>
      <c r="V503" s="65"/>
      <c r="W503" s="65"/>
      <c r="X503" s="65"/>
      <c r="Y503" s="65"/>
      <c r="Z503" s="65"/>
    </row>
    <row r="504" spans="1:26" ht="12.75" customHeight="1" x14ac:dyDescent="0.2">
      <c r="A504" s="65"/>
      <c r="B504" s="65"/>
      <c r="C504" s="65"/>
      <c r="D504" s="65"/>
      <c r="E504" s="65"/>
      <c r="F504" s="65"/>
      <c r="G504" s="65"/>
      <c r="H504" s="65"/>
      <c r="I504" s="65"/>
      <c r="J504" s="65"/>
      <c r="K504" s="65"/>
      <c r="L504" s="65"/>
      <c r="M504" s="65"/>
      <c r="N504" s="65"/>
      <c r="O504" s="65"/>
      <c r="P504" s="65"/>
      <c r="Q504" s="65"/>
      <c r="R504" s="65"/>
      <c r="S504" s="65"/>
      <c r="T504" s="65"/>
      <c r="U504" s="65"/>
      <c r="V504" s="65"/>
      <c r="W504" s="65"/>
      <c r="X504" s="65"/>
      <c r="Y504" s="65"/>
      <c r="Z504" s="65"/>
    </row>
    <row r="505" spans="1:26" ht="12.75" customHeight="1" x14ac:dyDescent="0.2">
      <c r="A505" s="65"/>
      <c r="B505" s="65"/>
      <c r="C505" s="65"/>
      <c r="D505" s="65"/>
      <c r="E505" s="65"/>
      <c r="F505" s="65"/>
      <c r="G505" s="65"/>
      <c r="H505" s="65"/>
      <c r="I505" s="65"/>
      <c r="J505" s="65"/>
      <c r="K505" s="65"/>
      <c r="L505" s="65"/>
      <c r="M505" s="65"/>
      <c r="N505" s="65"/>
      <c r="O505" s="65"/>
      <c r="P505" s="65"/>
      <c r="Q505" s="65"/>
      <c r="R505" s="65"/>
      <c r="S505" s="65"/>
      <c r="T505" s="65"/>
      <c r="U505" s="65"/>
      <c r="V505" s="65"/>
      <c r="W505" s="65"/>
      <c r="X505" s="65"/>
      <c r="Y505" s="65"/>
      <c r="Z505" s="65"/>
    </row>
    <row r="506" spans="1:26" ht="12.75" customHeight="1" x14ac:dyDescent="0.2">
      <c r="A506" s="65"/>
      <c r="B506" s="65"/>
      <c r="C506" s="65"/>
      <c r="D506" s="65"/>
      <c r="E506" s="65"/>
      <c r="F506" s="65"/>
      <c r="G506" s="65"/>
      <c r="H506" s="65"/>
      <c r="I506" s="65"/>
      <c r="J506" s="65"/>
      <c r="K506" s="65"/>
      <c r="L506" s="65"/>
      <c r="M506" s="65"/>
      <c r="N506" s="65"/>
      <c r="O506" s="65"/>
      <c r="P506" s="65"/>
      <c r="Q506" s="65"/>
      <c r="R506" s="65"/>
      <c r="S506" s="65"/>
      <c r="T506" s="65"/>
      <c r="U506" s="65"/>
      <c r="V506" s="65"/>
      <c r="W506" s="65"/>
      <c r="X506" s="65"/>
      <c r="Y506" s="65"/>
      <c r="Z506" s="65"/>
    </row>
    <row r="507" spans="1:26" ht="12.75" customHeight="1" x14ac:dyDescent="0.2">
      <c r="A507" s="65"/>
      <c r="B507" s="65"/>
      <c r="C507" s="65"/>
      <c r="D507" s="65"/>
      <c r="E507" s="65"/>
      <c r="F507" s="65"/>
      <c r="G507" s="65"/>
      <c r="H507" s="65"/>
      <c r="I507" s="65"/>
      <c r="J507" s="65"/>
      <c r="K507" s="65"/>
      <c r="L507" s="65"/>
      <c r="M507" s="65"/>
      <c r="N507" s="65"/>
      <c r="O507" s="65"/>
      <c r="P507" s="65"/>
      <c r="Q507" s="65"/>
      <c r="R507" s="65"/>
      <c r="S507" s="65"/>
      <c r="T507" s="65"/>
      <c r="U507" s="65"/>
      <c r="V507" s="65"/>
      <c r="W507" s="65"/>
      <c r="X507" s="65"/>
      <c r="Y507" s="65"/>
      <c r="Z507" s="65"/>
    </row>
    <row r="508" spans="1:26" ht="12.75" customHeight="1" x14ac:dyDescent="0.2">
      <c r="A508" s="65"/>
      <c r="B508" s="65"/>
      <c r="C508" s="65"/>
      <c r="D508" s="65"/>
      <c r="E508" s="65"/>
      <c r="F508" s="65"/>
      <c r="G508" s="65"/>
      <c r="H508" s="65"/>
      <c r="I508" s="65"/>
      <c r="J508" s="65"/>
      <c r="K508" s="65"/>
      <c r="L508" s="65"/>
      <c r="M508" s="65"/>
      <c r="N508" s="65"/>
      <c r="O508" s="65"/>
      <c r="P508" s="65"/>
      <c r="Q508" s="65"/>
      <c r="R508" s="65"/>
      <c r="S508" s="65"/>
      <c r="T508" s="65"/>
      <c r="U508" s="65"/>
      <c r="V508" s="65"/>
      <c r="W508" s="65"/>
      <c r="X508" s="65"/>
      <c r="Y508" s="65"/>
      <c r="Z508" s="65"/>
    </row>
    <row r="509" spans="1:26" ht="12.75" customHeight="1" x14ac:dyDescent="0.2">
      <c r="A509" s="65"/>
      <c r="B509" s="65"/>
      <c r="C509" s="65"/>
      <c r="D509" s="65"/>
      <c r="E509" s="65"/>
      <c r="F509" s="65"/>
      <c r="G509" s="65"/>
      <c r="H509" s="65"/>
      <c r="I509" s="65"/>
      <c r="J509" s="65"/>
      <c r="K509" s="65"/>
      <c r="L509" s="65"/>
      <c r="M509" s="65"/>
      <c r="N509" s="65"/>
      <c r="O509" s="65"/>
      <c r="P509" s="65"/>
      <c r="Q509" s="65"/>
      <c r="R509" s="65"/>
      <c r="S509" s="65"/>
      <c r="T509" s="65"/>
      <c r="U509" s="65"/>
      <c r="V509" s="65"/>
      <c r="W509" s="65"/>
      <c r="X509" s="65"/>
      <c r="Y509" s="65"/>
      <c r="Z509" s="65"/>
    </row>
    <row r="510" spans="1:26" ht="12.75" customHeight="1" x14ac:dyDescent="0.2">
      <c r="A510" s="65"/>
      <c r="B510" s="65"/>
      <c r="C510" s="65"/>
      <c r="D510" s="65"/>
      <c r="E510" s="65"/>
      <c r="F510" s="65"/>
      <c r="G510" s="65"/>
      <c r="H510" s="65"/>
      <c r="I510" s="65"/>
      <c r="J510" s="65"/>
      <c r="K510" s="65"/>
      <c r="L510" s="65"/>
      <c r="M510" s="65"/>
      <c r="N510" s="65"/>
      <c r="O510" s="65"/>
      <c r="P510" s="65"/>
      <c r="Q510" s="65"/>
      <c r="R510" s="65"/>
      <c r="S510" s="65"/>
      <c r="T510" s="65"/>
      <c r="U510" s="65"/>
      <c r="V510" s="65"/>
      <c r="W510" s="65"/>
      <c r="X510" s="65"/>
      <c r="Y510" s="65"/>
      <c r="Z510" s="65"/>
    </row>
    <row r="511" spans="1:26" ht="12.75" customHeight="1" x14ac:dyDescent="0.2">
      <c r="A511" s="65"/>
      <c r="B511" s="65"/>
      <c r="C511" s="65"/>
      <c r="D511" s="65"/>
      <c r="E511" s="65"/>
      <c r="F511" s="65"/>
      <c r="G511" s="65"/>
      <c r="H511" s="65"/>
      <c r="I511" s="65"/>
      <c r="J511" s="65"/>
      <c r="K511" s="65"/>
      <c r="L511" s="65"/>
      <c r="M511" s="65"/>
      <c r="N511" s="65"/>
      <c r="O511" s="65"/>
      <c r="P511" s="65"/>
      <c r="Q511" s="65"/>
      <c r="R511" s="65"/>
      <c r="S511" s="65"/>
      <c r="T511" s="65"/>
      <c r="U511" s="65"/>
      <c r="V511" s="65"/>
      <c r="W511" s="65"/>
      <c r="X511" s="65"/>
      <c r="Y511" s="65"/>
      <c r="Z511" s="65"/>
    </row>
    <row r="512" spans="1:26" ht="12.75" customHeight="1" x14ac:dyDescent="0.2">
      <c r="A512" s="65"/>
      <c r="B512" s="65"/>
      <c r="C512" s="65"/>
      <c r="D512" s="65"/>
      <c r="E512" s="65"/>
      <c r="F512" s="65"/>
      <c r="G512" s="65"/>
      <c r="H512" s="65"/>
      <c r="I512" s="65"/>
      <c r="J512" s="65"/>
      <c r="K512" s="65"/>
      <c r="L512" s="65"/>
      <c r="M512" s="65"/>
      <c r="N512" s="65"/>
      <c r="O512" s="65"/>
      <c r="P512" s="65"/>
      <c r="Q512" s="65"/>
      <c r="R512" s="65"/>
      <c r="S512" s="65"/>
      <c r="T512" s="65"/>
      <c r="U512" s="65"/>
      <c r="V512" s="65"/>
      <c r="W512" s="65"/>
      <c r="X512" s="65"/>
      <c r="Y512" s="65"/>
      <c r="Z512" s="65"/>
    </row>
    <row r="513" spans="1:26" ht="12.75" customHeight="1" x14ac:dyDescent="0.2">
      <c r="A513" s="65"/>
      <c r="B513" s="65"/>
      <c r="C513" s="65"/>
      <c r="D513" s="65"/>
      <c r="E513" s="65"/>
      <c r="F513" s="65"/>
      <c r="G513" s="65"/>
      <c r="H513" s="65"/>
      <c r="I513" s="65"/>
      <c r="J513" s="65"/>
      <c r="K513" s="65"/>
      <c r="L513" s="65"/>
      <c r="M513" s="65"/>
      <c r="N513" s="65"/>
      <c r="O513" s="65"/>
      <c r="P513" s="65"/>
      <c r="Q513" s="65"/>
      <c r="R513" s="65"/>
      <c r="S513" s="65"/>
      <c r="T513" s="65"/>
      <c r="U513" s="65"/>
      <c r="V513" s="65"/>
      <c r="W513" s="65"/>
      <c r="X513" s="65"/>
      <c r="Y513" s="65"/>
      <c r="Z513" s="65"/>
    </row>
    <row r="514" spans="1:26" ht="12.75" customHeight="1" x14ac:dyDescent="0.2">
      <c r="A514" s="65"/>
      <c r="B514" s="65"/>
      <c r="C514" s="65"/>
      <c r="D514" s="65"/>
      <c r="E514" s="65"/>
      <c r="F514" s="65"/>
      <c r="G514" s="65"/>
      <c r="H514" s="65"/>
      <c r="I514" s="65"/>
      <c r="J514" s="65"/>
      <c r="K514" s="65"/>
      <c r="L514" s="65"/>
      <c r="M514" s="65"/>
      <c r="N514" s="65"/>
      <c r="O514" s="65"/>
      <c r="P514" s="65"/>
      <c r="Q514" s="65"/>
      <c r="R514" s="65"/>
      <c r="S514" s="65"/>
      <c r="T514" s="65"/>
      <c r="U514" s="65"/>
      <c r="V514" s="65"/>
      <c r="W514" s="65"/>
      <c r="X514" s="65"/>
      <c r="Y514" s="65"/>
      <c r="Z514" s="65"/>
    </row>
    <row r="515" spans="1:26" ht="12.75" customHeight="1" x14ac:dyDescent="0.2">
      <c r="A515" s="65"/>
      <c r="B515" s="65"/>
      <c r="C515" s="65"/>
      <c r="D515" s="65"/>
      <c r="E515" s="65"/>
      <c r="F515" s="65"/>
      <c r="G515" s="65"/>
      <c r="H515" s="65"/>
      <c r="I515" s="65"/>
      <c r="J515" s="65"/>
      <c r="K515" s="65"/>
      <c r="L515" s="65"/>
      <c r="M515" s="65"/>
      <c r="N515" s="65"/>
      <c r="O515" s="65"/>
      <c r="P515" s="65"/>
      <c r="Q515" s="65"/>
      <c r="R515" s="65"/>
      <c r="S515" s="65"/>
      <c r="T515" s="65"/>
      <c r="U515" s="65"/>
      <c r="V515" s="65"/>
      <c r="W515" s="65"/>
      <c r="X515" s="65"/>
      <c r="Y515" s="65"/>
      <c r="Z515" s="65"/>
    </row>
    <row r="516" spans="1:26" ht="12.75" customHeight="1" x14ac:dyDescent="0.2">
      <c r="A516" s="65"/>
      <c r="B516" s="65"/>
      <c r="C516" s="65"/>
      <c r="D516" s="65"/>
      <c r="E516" s="65"/>
      <c r="F516" s="65"/>
      <c r="G516" s="65"/>
      <c r="H516" s="65"/>
      <c r="I516" s="65"/>
      <c r="J516" s="65"/>
      <c r="K516" s="65"/>
      <c r="L516" s="65"/>
      <c r="M516" s="65"/>
      <c r="N516" s="65"/>
      <c r="O516" s="65"/>
      <c r="P516" s="65"/>
      <c r="Q516" s="65"/>
      <c r="R516" s="65"/>
      <c r="S516" s="65"/>
      <c r="T516" s="65"/>
      <c r="U516" s="65"/>
      <c r="V516" s="65"/>
      <c r="W516" s="65"/>
      <c r="X516" s="65"/>
      <c r="Y516" s="65"/>
      <c r="Z516" s="65"/>
    </row>
    <row r="517" spans="1:26" ht="12.75" customHeight="1" x14ac:dyDescent="0.2">
      <c r="A517" s="65"/>
      <c r="B517" s="65"/>
      <c r="C517" s="65"/>
      <c r="D517" s="65"/>
      <c r="E517" s="65"/>
      <c r="F517" s="65"/>
      <c r="G517" s="65"/>
      <c r="H517" s="65"/>
      <c r="I517" s="65"/>
      <c r="J517" s="65"/>
      <c r="K517" s="65"/>
      <c r="L517" s="65"/>
      <c r="M517" s="65"/>
      <c r="N517" s="65"/>
      <c r="O517" s="65"/>
      <c r="P517" s="65"/>
      <c r="Q517" s="65"/>
      <c r="R517" s="65"/>
      <c r="S517" s="65"/>
      <c r="T517" s="65"/>
      <c r="U517" s="65"/>
      <c r="V517" s="65"/>
      <c r="W517" s="65"/>
      <c r="X517" s="65"/>
      <c r="Y517" s="65"/>
      <c r="Z517" s="65"/>
    </row>
    <row r="518" spans="1:26" ht="12.75" customHeight="1" x14ac:dyDescent="0.2">
      <c r="A518" s="65"/>
      <c r="B518" s="65"/>
      <c r="C518" s="65"/>
      <c r="D518" s="65"/>
      <c r="E518" s="65"/>
      <c r="F518" s="65"/>
      <c r="G518" s="65"/>
      <c r="H518" s="65"/>
      <c r="I518" s="65"/>
      <c r="J518" s="65"/>
      <c r="K518" s="65"/>
      <c r="L518" s="65"/>
      <c r="M518" s="65"/>
      <c r="N518" s="65"/>
      <c r="O518" s="65"/>
      <c r="P518" s="65"/>
      <c r="Q518" s="65"/>
      <c r="R518" s="65"/>
      <c r="S518" s="65"/>
      <c r="T518" s="65"/>
      <c r="U518" s="65"/>
      <c r="V518" s="65"/>
      <c r="W518" s="65"/>
      <c r="X518" s="65"/>
      <c r="Y518" s="65"/>
      <c r="Z518" s="65"/>
    </row>
    <row r="519" spans="1:26" ht="12.75" customHeight="1" x14ac:dyDescent="0.2">
      <c r="A519" s="65"/>
      <c r="B519" s="65"/>
      <c r="C519" s="65"/>
      <c r="D519" s="65"/>
      <c r="E519" s="65"/>
      <c r="F519" s="65"/>
      <c r="G519" s="65"/>
      <c r="H519" s="65"/>
      <c r="I519" s="65"/>
      <c r="J519" s="65"/>
      <c r="K519" s="65"/>
      <c r="L519" s="65"/>
      <c r="M519" s="65"/>
      <c r="N519" s="65"/>
      <c r="O519" s="65"/>
      <c r="P519" s="65"/>
      <c r="Q519" s="65"/>
      <c r="R519" s="65"/>
      <c r="S519" s="65"/>
      <c r="T519" s="65"/>
      <c r="U519" s="65"/>
      <c r="V519" s="65"/>
      <c r="W519" s="65"/>
      <c r="X519" s="65"/>
      <c r="Y519" s="65"/>
      <c r="Z519" s="65"/>
    </row>
    <row r="520" spans="1:26" ht="12.75" customHeight="1" x14ac:dyDescent="0.2">
      <c r="A520" s="65"/>
      <c r="B520" s="65"/>
      <c r="C520" s="65"/>
      <c r="D520" s="65"/>
      <c r="E520" s="65"/>
      <c r="F520" s="65"/>
      <c r="G520" s="65"/>
      <c r="H520" s="65"/>
      <c r="I520" s="65"/>
      <c r="J520" s="65"/>
      <c r="K520" s="65"/>
      <c r="L520" s="65"/>
      <c r="M520" s="65"/>
      <c r="N520" s="65"/>
      <c r="O520" s="65"/>
      <c r="P520" s="65"/>
      <c r="Q520" s="65"/>
      <c r="R520" s="65"/>
      <c r="S520" s="65"/>
      <c r="T520" s="65"/>
      <c r="U520" s="65"/>
      <c r="V520" s="65"/>
      <c r="W520" s="65"/>
      <c r="X520" s="65"/>
      <c r="Y520" s="65"/>
      <c r="Z520" s="65"/>
    </row>
    <row r="521" spans="1:26" ht="12.75" customHeight="1" x14ac:dyDescent="0.2">
      <c r="A521" s="65"/>
      <c r="B521" s="65"/>
      <c r="C521" s="65"/>
      <c r="D521" s="65"/>
      <c r="E521" s="65"/>
      <c r="F521" s="65"/>
      <c r="G521" s="65"/>
      <c r="H521" s="65"/>
      <c r="I521" s="65"/>
      <c r="J521" s="65"/>
      <c r="K521" s="65"/>
      <c r="L521" s="65"/>
      <c r="M521" s="65"/>
      <c r="N521" s="65"/>
      <c r="O521" s="65"/>
      <c r="P521" s="65"/>
      <c r="Q521" s="65"/>
      <c r="R521" s="65"/>
      <c r="S521" s="65"/>
      <c r="T521" s="65"/>
      <c r="U521" s="65"/>
      <c r="V521" s="65"/>
      <c r="W521" s="65"/>
      <c r="X521" s="65"/>
      <c r="Y521" s="65"/>
      <c r="Z521" s="65"/>
    </row>
    <row r="522" spans="1:26" ht="12.75" customHeight="1" x14ac:dyDescent="0.2">
      <c r="A522" s="65"/>
      <c r="B522" s="65"/>
      <c r="C522" s="65"/>
      <c r="D522" s="65"/>
      <c r="E522" s="65"/>
      <c r="F522" s="65"/>
      <c r="G522" s="65"/>
      <c r="H522" s="65"/>
      <c r="I522" s="65"/>
      <c r="J522" s="65"/>
      <c r="K522" s="65"/>
      <c r="L522" s="65"/>
      <c r="M522" s="65"/>
      <c r="N522" s="65"/>
      <c r="O522" s="65"/>
      <c r="P522" s="65"/>
      <c r="Q522" s="65"/>
      <c r="R522" s="65"/>
      <c r="S522" s="65"/>
      <c r="T522" s="65"/>
      <c r="U522" s="65"/>
      <c r="V522" s="65"/>
      <c r="W522" s="65"/>
      <c r="X522" s="65"/>
      <c r="Y522" s="65"/>
      <c r="Z522" s="65"/>
    </row>
    <row r="523" spans="1:26" ht="12.75" customHeight="1" x14ac:dyDescent="0.2">
      <c r="A523" s="65"/>
      <c r="B523" s="65"/>
      <c r="C523" s="65"/>
      <c r="D523" s="65"/>
      <c r="E523" s="65"/>
      <c r="F523" s="65"/>
      <c r="G523" s="65"/>
      <c r="H523" s="65"/>
      <c r="I523" s="65"/>
      <c r="J523" s="65"/>
      <c r="K523" s="65"/>
      <c r="L523" s="65"/>
      <c r="M523" s="65"/>
      <c r="N523" s="65"/>
      <c r="O523" s="65"/>
      <c r="P523" s="65"/>
      <c r="Q523" s="65"/>
      <c r="R523" s="65"/>
      <c r="S523" s="65"/>
      <c r="T523" s="65"/>
      <c r="U523" s="65"/>
      <c r="V523" s="65"/>
      <c r="W523" s="65"/>
      <c r="X523" s="65"/>
      <c r="Y523" s="65"/>
      <c r="Z523" s="65"/>
    </row>
    <row r="524" spans="1:26" ht="12.75" customHeight="1" x14ac:dyDescent="0.2">
      <c r="A524" s="65"/>
      <c r="B524" s="65"/>
      <c r="C524" s="65"/>
      <c r="D524" s="65"/>
      <c r="E524" s="65"/>
      <c r="F524" s="65"/>
      <c r="G524" s="65"/>
      <c r="H524" s="65"/>
      <c r="I524" s="65"/>
      <c r="J524" s="65"/>
      <c r="K524" s="65"/>
      <c r="L524" s="65"/>
      <c r="M524" s="65"/>
      <c r="N524" s="65"/>
      <c r="O524" s="65"/>
      <c r="P524" s="65"/>
      <c r="Q524" s="65"/>
      <c r="R524" s="65"/>
      <c r="S524" s="65"/>
      <c r="T524" s="65"/>
      <c r="U524" s="65"/>
      <c r="V524" s="65"/>
      <c r="W524" s="65"/>
      <c r="X524" s="65"/>
      <c r="Y524" s="65"/>
      <c r="Z524" s="65"/>
    </row>
    <row r="525" spans="1:26" ht="12.75" customHeight="1" x14ac:dyDescent="0.2">
      <c r="A525" s="65"/>
      <c r="B525" s="65"/>
      <c r="C525" s="65"/>
      <c r="D525" s="65"/>
      <c r="E525" s="65"/>
      <c r="F525" s="65"/>
      <c r="G525" s="65"/>
      <c r="H525" s="65"/>
      <c r="I525" s="65"/>
      <c r="J525" s="65"/>
      <c r="K525" s="65"/>
      <c r="L525" s="65"/>
      <c r="M525" s="65"/>
      <c r="N525" s="65"/>
      <c r="O525" s="65"/>
      <c r="P525" s="65"/>
      <c r="Q525" s="65"/>
      <c r="R525" s="65"/>
      <c r="S525" s="65"/>
      <c r="T525" s="65"/>
      <c r="U525" s="65"/>
      <c r="V525" s="65"/>
      <c r="W525" s="65"/>
      <c r="X525" s="65"/>
      <c r="Y525" s="65"/>
      <c r="Z525" s="65"/>
    </row>
    <row r="526" spans="1:26" ht="12.75" customHeight="1" x14ac:dyDescent="0.2">
      <c r="A526" s="65"/>
      <c r="B526" s="65"/>
      <c r="C526" s="65"/>
      <c r="D526" s="65"/>
      <c r="E526" s="65"/>
      <c r="F526" s="65"/>
      <c r="G526" s="65"/>
      <c r="H526" s="65"/>
      <c r="I526" s="65"/>
      <c r="J526" s="65"/>
      <c r="K526" s="65"/>
      <c r="L526" s="65"/>
      <c r="M526" s="65"/>
      <c r="N526" s="65"/>
      <c r="O526" s="65"/>
      <c r="P526" s="65"/>
      <c r="Q526" s="65"/>
      <c r="R526" s="65"/>
      <c r="S526" s="65"/>
      <c r="T526" s="65"/>
      <c r="U526" s="65"/>
      <c r="V526" s="65"/>
      <c r="W526" s="65"/>
      <c r="X526" s="65"/>
      <c r="Y526" s="65"/>
      <c r="Z526" s="65"/>
    </row>
    <row r="527" spans="1:26" ht="12.75" customHeight="1" x14ac:dyDescent="0.2">
      <c r="A527" s="65"/>
      <c r="B527" s="65"/>
      <c r="C527" s="65"/>
      <c r="D527" s="65"/>
      <c r="E527" s="65"/>
      <c r="F527" s="65"/>
      <c r="G527" s="65"/>
      <c r="H527" s="65"/>
      <c r="I527" s="65"/>
      <c r="J527" s="65"/>
      <c r="K527" s="65"/>
      <c r="L527" s="65"/>
      <c r="M527" s="65"/>
      <c r="N527" s="65"/>
      <c r="O527" s="65"/>
      <c r="P527" s="65"/>
      <c r="Q527" s="65"/>
      <c r="R527" s="65"/>
      <c r="S527" s="65"/>
      <c r="T527" s="65"/>
      <c r="U527" s="65"/>
      <c r="V527" s="65"/>
      <c r="W527" s="65"/>
      <c r="X527" s="65"/>
      <c r="Y527" s="65"/>
      <c r="Z527" s="65"/>
    </row>
    <row r="528" spans="1:26" ht="12.75" customHeight="1" x14ac:dyDescent="0.2">
      <c r="A528" s="65"/>
      <c r="B528" s="65"/>
      <c r="C528" s="65"/>
      <c r="D528" s="65"/>
      <c r="E528" s="65"/>
      <c r="F528" s="65"/>
      <c r="G528" s="65"/>
      <c r="H528" s="65"/>
      <c r="I528" s="65"/>
      <c r="J528" s="65"/>
      <c r="K528" s="65"/>
      <c r="L528" s="65"/>
      <c r="M528" s="65"/>
      <c r="N528" s="65"/>
      <c r="O528" s="65"/>
      <c r="P528" s="65"/>
      <c r="Q528" s="65"/>
      <c r="R528" s="65"/>
      <c r="S528" s="65"/>
      <c r="T528" s="65"/>
      <c r="U528" s="65"/>
      <c r="V528" s="65"/>
      <c r="W528" s="65"/>
      <c r="X528" s="65"/>
      <c r="Y528" s="65"/>
      <c r="Z528" s="65"/>
    </row>
    <row r="529" spans="1:26" ht="12.75" customHeight="1" x14ac:dyDescent="0.2">
      <c r="A529" s="65"/>
      <c r="B529" s="65"/>
      <c r="C529" s="65"/>
      <c r="D529" s="65"/>
      <c r="E529" s="65"/>
      <c r="F529" s="65"/>
      <c r="G529" s="65"/>
      <c r="H529" s="65"/>
      <c r="I529" s="65"/>
      <c r="J529" s="65"/>
      <c r="K529" s="65"/>
      <c r="L529" s="65"/>
      <c r="M529" s="65"/>
      <c r="N529" s="65"/>
      <c r="O529" s="65"/>
      <c r="P529" s="65"/>
      <c r="Q529" s="65"/>
      <c r="R529" s="65"/>
      <c r="S529" s="65"/>
      <c r="T529" s="65"/>
      <c r="U529" s="65"/>
      <c r="V529" s="65"/>
      <c r="W529" s="65"/>
      <c r="X529" s="65"/>
      <c r="Y529" s="65"/>
      <c r="Z529" s="65"/>
    </row>
    <row r="530" spans="1:26" ht="12.75" customHeight="1" x14ac:dyDescent="0.2">
      <c r="A530" s="65"/>
      <c r="B530" s="65"/>
      <c r="C530" s="65"/>
      <c r="D530" s="65"/>
      <c r="E530" s="65"/>
      <c r="F530" s="65"/>
      <c r="G530" s="65"/>
      <c r="H530" s="65"/>
      <c r="I530" s="65"/>
      <c r="J530" s="65"/>
      <c r="K530" s="65"/>
      <c r="L530" s="65"/>
      <c r="M530" s="65"/>
      <c r="N530" s="65"/>
      <c r="O530" s="65"/>
      <c r="P530" s="65"/>
      <c r="Q530" s="65"/>
      <c r="R530" s="65"/>
      <c r="S530" s="65"/>
      <c r="T530" s="65"/>
      <c r="U530" s="65"/>
      <c r="V530" s="65"/>
      <c r="W530" s="65"/>
      <c r="X530" s="65"/>
      <c r="Y530" s="65"/>
      <c r="Z530" s="65"/>
    </row>
    <row r="531" spans="1:26" ht="12.75" customHeight="1" x14ac:dyDescent="0.2">
      <c r="A531" s="65"/>
      <c r="B531" s="65"/>
      <c r="C531" s="65"/>
      <c r="D531" s="65"/>
      <c r="E531" s="65"/>
      <c r="F531" s="65"/>
      <c r="G531" s="65"/>
      <c r="H531" s="65"/>
      <c r="I531" s="65"/>
      <c r="J531" s="65"/>
      <c r="K531" s="65"/>
      <c r="L531" s="65"/>
      <c r="M531" s="65"/>
      <c r="N531" s="65"/>
      <c r="O531" s="65"/>
      <c r="P531" s="65"/>
      <c r="Q531" s="65"/>
      <c r="R531" s="65"/>
      <c r="S531" s="65"/>
      <c r="T531" s="65"/>
      <c r="U531" s="65"/>
      <c r="V531" s="65"/>
      <c r="W531" s="65"/>
      <c r="X531" s="65"/>
      <c r="Y531" s="65"/>
      <c r="Z531" s="65"/>
    </row>
    <row r="532" spans="1:26" ht="12.75" customHeight="1" x14ac:dyDescent="0.2">
      <c r="A532" s="65"/>
      <c r="B532" s="65"/>
      <c r="C532" s="65"/>
      <c r="D532" s="65"/>
      <c r="E532" s="65"/>
      <c r="F532" s="65"/>
      <c r="G532" s="65"/>
      <c r="H532" s="65"/>
      <c r="I532" s="65"/>
      <c r="J532" s="65"/>
      <c r="K532" s="65"/>
      <c r="L532" s="65"/>
      <c r="M532" s="65"/>
      <c r="N532" s="65"/>
      <c r="O532" s="65"/>
      <c r="P532" s="65"/>
      <c r="Q532" s="65"/>
      <c r="R532" s="65"/>
      <c r="S532" s="65"/>
      <c r="T532" s="65"/>
      <c r="U532" s="65"/>
      <c r="V532" s="65"/>
      <c r="W532" s="65"/>
      <c r="X532" s="65"/>
      <c r="Y532" s="65"/>
      <c r="Z532" s="65"/>
    </row>
    <row r="533" spans="1:26" ht="12.75" customHeight="1" x14ac:dyDescent="0.2">
      <c r="A533" s="65"/>
      <c r="B533" s="65"/>
      <c r="C533" s="65"/>
      <c r="D533" s="65"/>
      <c r="E533" s="65"/>
      <c r="F533" s="65"/>
      <c r="G533" s="65"/>
      <c r="H533" s="65"/>
      <c r="I533" s="65"/>
      <c r="J533" s="65"/>
      <c r="K533" s="65"/>
      <c r="L533" s="65"/>
      <c r="M533" s="65"/>
      <c r="N533" s="65"/>
      <c r="O533" s="65"/>
      <c r="P533" s="65"/>
      <c r="Q533" s="65"/>
      <c r="R533" s="65"/>
      <c r="S533" s="65"/>
      <c r="T533" s="65"/>
      <c r="U533" s="65"/>
      <c r="V533" s="65"/>
      <c r="W533" s="65"/>
      <c r="X533" s="65"/>
      <c r="Y533" s="65"/>
      <c r="Z533" s="65"/>
    </row>
    <row r="534" spans="1:26" ht="12.75" customHeight="1" x14ac:dyDescent="0.2">
      <c r="A534" s="65"/>
      <c r="B534" s="65"/>
      <c r="C534" s="65"/>
      <c r="D534" s="65"/>
      <c r="E534" s="65"/>
      <c r="F534" s="65"/>
      <c r="G534" s="65"/>
      <c r="H534" s="65"/>
      <c r="I534" s="65"/>
      <c r="J534" s="65"/>
      <c r="K534" s="65"/>
      <c r="L534" s="65"/>
      <c r="M534" s="65"/>
      <c r="N534" s="65"/>
      <c r="O534" s="65"/>
      <c r="P534" s="65"/>
      <c r="Q534" s="65"/>
      <c r="R534" s="65"/>
      <c r="S534" s="65"/>
      <c r="T534" s="65"/>
      <c r="U534" s="65"/>
      <c r="V534" s="65"/>
      <c r="W534" s="65"/>
      <c r="X534" s="65"/>
      <c r="Y534" s="65"/>
      <c r="Z534" s="65"/>
    </row>
    <row r="535" spans="1:26" ht="12.75" customHeight="1" x14ac:dyDescent="0.2">
      <c r="A535" s="65"/>
      <c r="B535" s="65"/>
      <c r="C535" s="65"/>
      <c r="D535" s="65"/>
      <c r="E535" s="65"/>
      <c r="F535" s="65"/>
      <c r="G535" s="65"/>
      <c r="H535" s="65"/>
      <c r="I535" s="65"/>
      <c r="J535" s="65"/>
      <c r="K535" s="65"/>
      <c r="L535" s="65"/>
      <c r="M535" s="65"/>
      <c r="N535" s="65"/>
      <c r="O535" s="65"/>
      <c r="P535" s="65"/>
      <c r="Q535" s="65"/>
      <c r="R535" s="65"/>
      <c r="S535" s="65"/>
      <c r="T535" s="65"/>
      <c r="U535" s="65"/>
      <c r="V535" s="65"/>
      <c r="W535" s="65"/>
      <c r="X535" s="65"/>
      <c r="Y535" s="65"/>
      <c r="Z535" s="65"/>
    </row>
    <row r="536" spans="1:26" ht="12.75" customHeight="1" x14ac:dyDescent="0.2">
      <c r="A536" s="65"/>
      <c r="B536" s="65"/>
      <c r="C536" s="65"/>
      <c r="D536" s="65"/>
      <c r="E536" s="65"/>
      <c r="F536" s="65"/>
      <c r="G536" s="65"/>
      <c r="H536" s="65"/>
      <c r="I536" s="65"/>
      <c r="J536" s="65"/>
      <c r="K536" s="65"/>
      <c r="L536" s="65"/>
      <c r="M536" s="65"/>
      <c r="N536" s="65"/>
      <c r="O536" s="65"/>
      <c r="P536" s="65"/>
      <c r="Q536" s="65"/>
      <c r="R536" s="65"/>
      <c r="S536" s="65"/>
      <c r="T536" s="65"/>
      <c r="U536" s="65"/>
      <c r="V536" s="65"/>
      <c r="W536" s="65"/>
      <c r="X536" s="65"/>
      <c r="Y536" s="65"/>
      <c r="Z536" s="65"/>
    </row>
    <row r="537" spans="1:26" ht="12.75" customHeight="1" x14ac:dyDescent="0.2">
      <c r="A537" s="65"/>
      <c r="B537" s="65"/>
      <c r="C537" s="65"/>
      <c r="D537" s="65"/>
      <c r="E537" s="65"/>
      <c r="F537" s="65"/>
      <c r="G537" s="65"/>
      <c r="H537" s="65"/>
      <c r="I537" s="65"/>
      <c r="J537" s="65"/>
      <c r="K537" s="65"/>
      <c r="L537" s="65"/>
      <c r="M537" s="65"/>
      <c r="N537" s="65"/>
      <c r="O537" s="65"/>
      <c r="P537" s="65"/>
      <c r="Q537" s="65"/>
      <c r="R537" s="65"/>
      <c r="S537" s="65"/>
      <c r="T537" s="65"/>
      <c r="U537" s="65"/>
      <c r="V537" s="65"/>
      <c r="W537" s="65"/>
      <c r="X537" s="65"/>
      <c r="Y537" s="65"/>
      <c r="Z537" s="65"/>
    </row>
    <row r="538" spans="1:26" ht="12.75" customHeight="1" x14ac:dyDescent="0.2">
      <c r="A538" s="65"/>
      <c r="B538" s="65"/>
      <c r="C538" s="65"/>
      <c r="D538" s="65"/>
      <c r="E538" s="65"/>
      <c r="F538" s="65"/>
      <c r="G538" s="65"/>
      <c r="H538" s="65"/>
      <c r="I538" s="65"/>
      <c r="J538" s="65"/>
      <c r="K538" s="65"/>
      <c r="L538" s="65"/>
      <c r="M538" s="65"/>
      <c r="N538" s="65"/>
      <c r="O538" s="65"/>
      <c r="P538" s="65"/>
      <c r="Q538" s="65"/>
      <c r="R538" s="65"/>
      <c r="S538" s="65"/>
      <c r="T538" s="65"/>
      <c r="U538" s="65"/>
      <c r="V538" s="65"/>
      <c r="W538" s="65"/>
      <c r="X538" s="65"/>
      <c r="Y538" s="65"/>
      <c r="Z538" s="65"/>
    </row>
    <row r="539" spans="1:26" ht="12.75" customHeight="1" x14ac:dyDescent="0.2">
      <c r="A539" s="65"/>
      <c r="B539" s="65"/>
      <c r="C539" s="65"/>
      <c r="D539" s="65"/>
      <c r="E539" s="65"/>
      <c r="F539" s="65"/>
      <c r="G539" s="65"/>
      <c r="H539" s="65"/>
      <c r="I539" s="65"/>
      <c r="J539" s="65"/>
      <c r="K539" s="65"/>
      <c r="L539" s="65"/>
      <c r="M539" s="65"/>
      <c r="N539" s="65"/>
      <c r="O539" s="65"/>
      <c r="P539" s="65"/>
      <c r="Q539" s="65"/>
      <c r="R539" s="65"/>
      <c r="S539" s="65"/>
      <c r="T539" s="65"/>
      <c r="U539" s="65"/>
      <c r="V539" s="65"/>
      <c r="W539" s="65"/>
      <c r="X539" s="65"/>
      <c r="Y539" s="65"/>
      <c r="Z539" s="65"/>
    </row>
    <row r="540" spans="1:26" ht="12.75" customHeight="1" x14ac:dyDescent="0.2">
      <c r="A540" s="65"/>
      <c r="B540" s="65"/>
      <c r="C540" s="65"/>
      <c r="D540" s="65"/>
      <c r="E540" s="65"/>
      <c r="F540" s="65"/>
      <c r="G540" s="65"/>
      <c r="H540" s="65"/>
      <c r="I540" s="65"/>
      <c r="J540" s="65"/>
      <c r="K540" s="65"/>
      <c r="L540" s="65"/>
      <c r="M540" s="65"/>
      <c r="N540" s="65"/>
      <c r="O540" s="65"/>
      <c r="P540" s="65"/>
      <c r="Q540" s="65"/>
      <c r="R540" s="65"/>
      <c r="S540" s="65"/>
      <c r="T540" s="65"/>
      <c r="U540" s="65"/>
      <c r="V540" s="65"/>
      <c r="W540" s="65"/>
      <c r="X540" s="65"/>
      <c r="Y540" s="65"/>
      <c r="Z540" s="65"/>
    </row>
    <row r="541" spans="1:26" ht="12.75" customHeight="1" x14ac:dyDescent="0.2">
      <c r="A541" s="65"/>
      <c r="B541" s="65"/>
      <c r="C541" s="65"/>
      <c r="D541" s="65"/>
      <c r="E541" s="65"/>
      <c r="F541" s="65"/>
      <c r="G541" s="65"/>
      <c r="H541" s="65"/>
      <c r="I541" s="65"/>
      <c r="J541" s="65"/>
      <c r="K541" s="65"/>
      <c r="L541" s="65"/>
      <c r="M541" s="65"/>
      <c r="N541" s="65"/>
      <c r="O541" s="65"/>
      <c r="P541" s="65"/>
      <c r="Q541" s="65"/>
      <c r="R541" s="65"/>
      <c r="S541" s="65"/>
      <c r="T541" s="65"/>
      <c r="U541" s="65"/>
      <c r="V541" s="65"/>
      <c r="W541" s="65"/>
      <c r="X541" s="65"/>
      <c r="Y541" s="65"/>
      <c r="Z541" s="65"/>
    </row>
    <row r="542" spans="1:26" ht="12.75" customHeight="1" x14ac:dyDescent="0.2">
      <c r="A542" s="65"/>
      <c r="B542" s="65"/>
      <c r="C542" s="65"/>
      <c r="D542" s="65"/>
      <c r="E542" s="65"/>
      <c r="F542" s="65"/>
      <c r="G542" s="65"/>
      <c r="H542" s="65"/>
      <c r="I542" s="65"/>
      <c r="J542" s="65"/>
      <c r="K542" s="65"/>
      <c r="L542" s="65"/>
      <c r="M542" s="65"/>
      <c r="N542" s="65"/>
      <c r="O542" s="65"/>
      <c r="P542" s="65"/>
      <c r="Q542" s="65"/>
      <c r="R542" s="65"/>
      <c r="S542" s="65"/>
      <c r="T542" s="65"/>
      <c r="U542" s="65"/>
      <c r="V542" s="65"/>
      <c r="W542" s="65"/>
      <c r="X542" s="65"/>
      <c r="Y542" s="65"/>
      <c r="Z542" s="65"/>
    </row>
    <row r="543" spans="1:26" ht="12.75" customHeight="1" x14ac:dyDescent="0.2">
      <c r="A543" s="65"/>
      <c r="B543" s="65"/>
      <c r="C543" s="65"/>
      <c r="D543" s="65"/>
      <c r="E543" s="65"/>
      <c r="F543" s="65"/>
      <c r="G543" s="65"/>
      <c r="H543" s="65"/>
      <c r="I543" s="65"/>
      <c r="J543" s="65"/>
      <c r="K543" s="65"/>
      <c r="L543" s="65"/>
      <c r="M543" s="65"/>
      <c r="N543" s="65"/>
      <c r="O543" s="65"/>
      <c r="P543" s="65"/>
      <c r="Q543" s="65"/>
      <c r="R543" s="65"/>
      <c r="S543" s="65"/>
      <c r="T543" s="65"/>
      <c r="U543" s="65"/>
      <c r="V543" s="65"/>
      <c r="W543" s="65"/>
      <c r="X543" s="65"/>
      <c r="Y543" s="65"/>
      <c r="Z543" s="65"/>
    </row>
    <row r="544" spans="1:26" ht="12.75" customHeight="1" x14ac:dyDescent="0.2">
      <c r="A544" s="65"/>
      <c r="B544" s="65"/>
      <c r="C544" s="65"/>
      <c r="D544" s="65"/>
      <c r="E544" s="65"/>
      <c r="F544" s="65"/>
      <c r="G544" s="65"/>
      <c r="H544" s="65"/>
      <c r="I544" s="65"/>
      <c r="J544" s="65"/>
      <c r="K544" s="65"/>
      <c r="L544" s="65"/>
      <c r="M544" s="65"/>
      <c r="N544" s="65"/>
      <c r="O544" s="65"/>
      <c r="P544" s="65"/>
      <c r="Q544" s="65"/>
      <c r="R544" s="65"/>
      <c r="S544" s="65"/>
      <c r="T544" s="65"/>
      <c r="U544" s="65"/>
      <c r="V544" s="65"/>
      <c r="W544" s="65"/>
      <c r="X544" s="65"/>
      <c r="Y544" s="65"/>
      <c r="Z544" s="65"/>
    </row>
    <row r="545" spans="1:26" ht="12.75" customHeight="1" x14ac:dyDescent="0.2">
      <c r="A545" s="65"/>
      <c r="B545" s="65"/>
      <c r="C545" s="65"/>
      <c r="D545" s="65"/>
      <c r="E545" s="65"/>
      <c r="F545" s="65"/>
      <c r="G545" s="65"/>
      <c r="H545" s="65"/>
      <c r="I545" s="65"/>
      <c r="J545" s="65"/>
      <c r="K545" s="65"/>
      <c r="L545" s="65"/>
      <c r="M545" s="65"/>
      <c r="N545" s="65"/>
      <c r="O545" s="65"/>
      <c r="P545" s="65"/>
      <c r="Q545" s="65"/>
      <c r="R545" s="65"/>
      <c r="S545" s="65"/>
      <c r="T545" s="65"/>
      <c r="U545" s="65"/>
      <c r="V545" s="65"/>
      <c r="W545" s="65"/>
      <c r="X545" s="65"/>
      <c r="Y545" s="65"/>
      <c r="Z545" s="65"/>
    </row>
    <row r="546" spans="1:26" ht="12.75" customHeight="1" x14ac:dyDescent="0.2">
      <c r="A546" s="65"/>
      <c r="B546" s="65"/>
      <c r="C546" s="65"/>
      <c r="D546" s="65"/>
      <c r="E546" s="65"/>
      <c r="F546" s="65"/>
      <c r="G546" s="65"/>
      <c r="H546" s="65"/>
      <c r="I546" s="65"/>
      <c r="J546" s="65"/>
      <c r="K546" s="65"/>
      <c r="L546" s="65"/>
      <c r="M546" s="65"/>
      <c r="N546" s="65"/>
      <c r="O546" s="65"/>
      <c r="P546" s="65"/>
      <c r="Q546" s="65"/>
      <c r="R546" s="65"/>
      <c r="S546" s="65"/>
      <c r="T546" s="65"/>
      <c r="U546" s="65"/>
      <c r="V546" s="65"/>
      <c r="W546" s="65"/>
      <c r="X546" s="65"/>
      <c r="Y546" s="65"/>
      <c r="Z546" s="65"/>
    </row>
    <row r="547" spans="1:26" ht="12.75" customHeight="1" x14ac:dyDescent="0.2">
      <c r="A547" s="65"/>
      <c r="B547" s="65"/>
      <c r="C547" s="65"/>
      <c r="D547" s="65"/>
      <c r="E547" s="65"/>
      <c r="F547" s="65"/>
      <c r="G547" s="65"/>
      <c r="H547" s="65"/>
      <c r="I547" s="65"/>
      <c r="J547" s="65"/>
      <c r="K547" s="65"/>
      <c r="L547" s="65"/>
      <c r="M547" s="65"/>
      <c r="N547" s="65"/>
      <c r="O547" s="65"/>
      <c r="P547" s="65"/>
      <c r="Q547" s="65"/>
      <c r="R547" s="65"/>
      <c r="S547" s="65"/>
      <c r="T547" s="65"/>
      <c r="U547" s="65"/>
      <c r="V547" s="65"/>
      <c r="W547" s="65"/>
      <c r="X547" s="65"/>
      <c r="Y547" s="65"/>
      <c r="Z547" s="65"/>
    </row>
    <row r="548" spans="1:26" ht="12.75" customHeight="1" x14ac:dyDescent="0.2">
      <c r="A548" s="65"/>
      <c r="B548" s="65"/>
      <c r="C548" s="65"/>
      <c r="D548" s="65"/>
      <c r="E548" s="65"/>
      <c r="F548" s="65"/>
      <c r="G548" s="65"/>
      <c r="H548" s="65"/>
      <c r="I548" s="65"/>
      <c r="J548" s="65"/>
      <c r="K548" s="65"/>
      <c r="L548" s="65"/>
      <c r="M548" s="65"/>
      <c r="N548" s="65"/>
      <c r="O548" s="65"/>
      <c r="P548" s="65"/>
      <c r="Q548" s="65"/>
      <c r="R548" s="65"/>
      <c r="S548" s="65"/>
      <c r="T548" s="65"/>
      <c r="U548" s="65"/>
      <c r="V548" s="65"/>
      <c r="W548" s="65"/>
      <c r="X548" s="65"/>
      <c r="Y548" s="65"/>
      <c r="Z548" s="65"/>
    </row>
    <row r="549" spans="1:26" ht="12.75" customHeight="1" x14ac:dyDescent="0.2">
      <c r="A549" s="65"/>
      <c r="B549" s="65"/>
      <c r="C549" s="65"/>
      <c r="D549" s="65"/>
      <c r="E549" s="65"/>
      <c r="F549" s="65"/>
      <c r="G549" s="65"/>
      <c r="H549" s="65"/>
      <c r="I549" s="65"/>
      <c r="J549" s="65"/>
      <c r="K549" s="65"/>
      <c r="L549" s="65"/>
      <c r="M549" s="65"/>
      <c r="N549" s="65"/>
      <c r="O549" s="65"/>
      <c r="P549" s="65"/>
      <c r="Q549" s="65"/>
      <c r="R549" s="65"/>
      <c r="S549" s="65"/>
      <c r="T549" s="65"/>
      <c r="U549" s="65"/>
      <c r="V549" s="65"/>
      <c r="W549" s="65"/>
      <c r="X549" s="65"/>
      <c r="Y549" s="65"/>
      <c r="Z549" s="65"/>
    </row>
    <row r="550" spans="1:26" ht="12.75" customHeight="1" x14ac:dyDescent="0.2">
      <c r="A550" s="65"/>
      <c r="B550" s="65"/>
      <c r="C550" s="65"/>
      <c r="D550" s="65"/>
      <c r="E550" s="65"/>
      <c r="F550" s="65"/>
      <c r="G550" s="65"/>
      <c r="H550" s="65"/>
      <c r="I550" s="65"/>
      <c r="J550" s="65"/>
      <c r="K550" s="65"/>
      <c r="L550" s="65"/>
      <c r="M550" s="65"/>
      <c r="N550" s="65"/>
      <c r="O550" s="65"/>
      <c r="P550" s="65"/>
      <c r="Q550" s="65"/>
      <c r="R550" s="65"/>
      <c r="S550" s="65"/>
      <c r="T550" s="65"/>
      <c r="U550" s="65"/>
      <c r="V550" s="65"/>
      <c r="W550" s="65"/>
      <c r="X550" s="65"/>
      <c r="Y550" s="65"/>
      <c r="Z550" s="65"/>
    </row>
    <row r="551" spans="1:26" ht="12.75" customHeight="1" x14ac:dyDescent="0.2">
      <c r="A551" s="65"/>
      <c r="B551" s="65"/>
      <c r="C551" s="65"/>
      <c r="D551" s="65"/>
      <c r="E551" s="65"/>
      <c r="F551" s="65"/>
      <c r="G551" s="65"/>
      <c r="H551" s="65"/>
      <c r="I551" s="65"/>
      <c r="J551" s="65"/>
      <c r="K551" s="65"/>
      <c r="L551" s="65"/>
      <c r="M551" s="65"/>
      <c r="N551" s="65"/>
      <c r="O551" s="65"/>
      <c r="P551" s="65"/>
      <c r="Q551" s="65"/>
      <c r="R551" s="65"/>
      <c r="S551" s="65"/>
      <c r="T551" s="65"/>
      <c r="U551" s="65"/>
      <c r="V551" s="65"/>
      <c r="W551" s="65"/>
      <c r="X551" s="65"/>
      <c r="Y551" s="65"/>
      <c r="Z551" s="65"/>
    </row>
    <row r="552" spans="1:26" ht="12.75" customHeight="1" x14ac:dyDescent="0.2">
      <c r="A552" s="65"/>
      <c r="B552" s="65"/>
      <c r="C552" s="65"/>
      <c r="D552" s="65"/>
      <c r="E552" s="65"/>
      <c r="F552" s="65"/>
      <c r="G552" s="65"/>
      <c r="H552" s="65"/>
      <c r="I552" s="65"/>
      <c r="J552" s="65"/>
      <c r="K552" s="65"/>
      <c r="L552" s="65"/>
      <c r="M552" s="65"/>
      <c r="N552" s="65"/>
      <c r="O552" s="65"/>
      <c r="P552" s="65"/>
      <c r="Q552" s="65"/>
      <c r="R552" s="65"/>
      <c r="S552" s="65"/>
      <c r="T552" s="65"/>
      <c r="U552" s="65"/>
      <c r="V552" s="65"/>
      <c r="W552" s="65"/>
      <c r="X552" s="65"/>
      <c r="Y552" s="65"/>
      <c r="Z552" s="65"/>
    </row>
    <row r="553" spans="1:26" ht="12.75" customHeight="1" x14ac:dyDescent="0.2">
      <c r="A553" s="65"/>
      <c r="B553" s="65"/>
      <c r="C553" s="65"/>
      <c r="D553" s="65"/>
      <c r="E553" s="65"/>
      <c r="F553" s="65"/>
      <c r="G553" s="65"/>
      <c r="H553" s="65"/>
      <c r="I553" s="65"/>
      <c r="J553" s="65"/>
      <c r="K553" s="65"/>
      <c r="L553" s="65"/>
      <c r="M553" s="65"/>
      <c r="N553" s="65"/>
      <c r="O553" s="65"/>
      <c r="P553" s="65"/>
      <c r="Q553" s="65"/>
      <c r="R553" s="65"/>
      <c r="S553" s="65"/>
      <c r="T553" s="65"/>
      <c r="U553" s="65"/>
      <c r="V553" s="65"/>
      <c r="W553" s="65"/>
      <c r="X553" s="65"/>
      <c r="Y553" s="65"/>
      <c r="Z553" s="65"/>
    </row>
    <row r="554" spans="1:26" ht="12.75" customHeight="1" x14ac:dyDescent="0.2">
      <c r="A554" s="65"/>
      <c r="B554" s="65"/>
      <c r="C554" s="65"/>
      <c r="D554" s="65"/>
      <c r="E554" s="65"/>
      <c r="F554" s="65"/>
      <c r="G554" s="65"/>
      <c r="H554" s="65"/>
      <c r="I554" s="65"/>
      <c r="J554" s="65"/>
      <c r="K554" s="65"/>
      <c r="L554" s="65"/>
      <c r="M554" s="65"/>
      <c r="N554" s="65"/>
      <c r="O554" s="65"/>
      <c r="P554" s="65"/>
      <c r="Q554" s="65"/>
      <c r="R554" s="65"/>
      <c r="S554" s="65"/>
      <c r="T554" s="65"/>
      <c r="U554" s="65"/>
      <c r="V554" s="65"/>
      <c r="W554" s="65"/>
      <c r="X554" s="65"/>
      <c r="Y554" s="65"/>
      <c r="Z554" s="65"/>
    </row>
    <row r="555" spans="1:26" ht="12.75" customHeight="1" x14ac:dyDescent="0.2">
      <c r="A555" s="65"/>
      <c r="B555" s="65"/>
      <c r="C555" s="65"/>
      <c r="D555" s="65"/>
      <c r="E555" s="65"/>
      <c r="F555" s="65"/>
      <c r="G555" s="65"/>
      <c r="H555" s="65"/>
      <c r="I555" s="65"/>
      <c r="J555" s="65"/>
      <c r="K555" s="65"/>
      <c r="L555" s="65"/>
      <c r="M555" s="65"/>
      <c r="N555" s="65"/>
      <c r="O555" s="65"/>
      <c r="P555" s="65"/>
      <c r="Q555" s="65"/>
      <c r="R555" s="65"/>
      <c r="S555" s="65"/>
      <c r="T555" s="65"/>
      <c r="U555" s="65"/>
      <c r="V555" s="65"/>
      <c r="W555" s="65"/>
      <c r="X555" s="65"/>
      <c r="Y555" s="65"/>
      <c r="Z555" s="65"/>
    </row>
    <row r="556" spans="1:26" ht="12.75" customHeight="1" x14ac:dyDescent="0.2">
      <c r="A556" s="65"/>
      <c r="B556" s="65"/>
      <c r="C556" s="65"/>
      <c r="D556" s="65"/>
      <c r="E556" s="65"/>
      <c r="F556" s="65"/>
      <c r="G556" s="65"/>
      <c r="H556" s="65"/>
      <c r="I556" s="65"/>
      <c r="J556" s="65"/>
      <c r="K556" s="65"/>
      <c r="L556" s="65"/>
      <c r="M556" s="65"/>
      <c r="N556" s="65"/>
      <c r="O556" s="65"/>
      <c r="P556" s="65"/>
      <c r="Q556" s="65"/>
      <c r="R556" s="65"/>
      <c r="S556" s="65"/>
      <c r="T556" s="65"/>
      <c r="U556" s="65"/>
      <c r="V556" s="65"/>
      <c r="W556" s="65"/>
      <c r="X556" s="65"/>
      <c r="Y556" s="65"/>
      <c r="Z556" s="65"/>
    </row>
    <row r="557" spans="1:26" ht="12.75" customHeight="1" x14ac:dyDescent="0.2">
      <c r="A557" s="65"/>
      <c r="B557" s="65"/>
      <c r="C557" s="65"/>
      <c r="D557" s="65"/>
      <c r="E557" s="65"/>
      <c r="F557" s="65"/>
      <c r="G557" s="65"/>
      <c r="H557" s="65"/>
      <c r="I557" s="65"/>
      <c r="J557" s="65"/>
      <c r="K557" s="65"/>
      <c r="L557" s="65"/>
      <c r="M557" s="65"/>
      <c r="N557" s="65"/>
      <c r="O557" s="65"/>
      <c r="P557" s="65"/>
      <c r="Q557" s="65"/>
      <c r="R557" s="65"/>
      <c r="S557" s="65"/>
      <c r="T557" s="65"/>
      <c r="U557" s="65"/>
      <c r="V557" s="65"/>
      <c r="W557" s="65"/>
      <c r="X557" s="65"/>
      <c r="Y557" s="65"/>
      <c r="Z557" s="65"/>
    </row>
    <row r="558" spans="1:26" ht="12.75" customHeight="1" x14ac:dyDescent="0.2">
      <c r="A558" s="65"/>
      <c r="B558" s="65"/>
      <c r="C558" s="65"/>
      <c r="D558" s="65"/>
      <c r="E558" s="65"/>
      <c r="F558" s="65"/>
      <c r="G558" s="65"/>
      <c r="H558" s="65"/>
      <c r="I558" s="65"/>
      <c r="J558" s="65"/>
      <c r="K558" s="65"/>
      <c r="L558" s="65"/>
      <c r="M558" s="65"/>
      <c r="N558" s="65"/>
      <c r="O558" s="65"/>
      <c r="P558" s="65"/>
      <c r="Q558" s="65"/>
      <c r="R558" s="65"/>
      <c r="S558" s="65"/>
      <c r="T558" s="65"/>
      <c r="U558" s="65"/>
      <c r="V558" s="65"/>
      <c r="W558" s="65"/>
      <c r="X558" s="65"/>
      <c r="Y558" s="65"/>
      <c r="Z558" s="65"/>
    </row>
    <row r="559" spans="1:26" ht="12.75" customHeight="1" x14ac:dyDescent="0.2">
      <c r="A559" s="65"/>
      <c r="B559" s="65"/>
      <c r="C559" s="65"/>
      <c r="D559" s="65"/>
      <c r="E559" s="65"/>
      <c r="F559" s="65"/>
      <c r="G559" s="65"/>
      <c r="H559" s="65"/>
      <c r="I559" s="65"/>
      <c r="J559" s="65"/>
      <c r="K559" s="65"/>
      <c r="L559" s="65"/>
      <c r="M559" s="65"/>
      <c r="N559" s="65"/>
      <c r="O559" s="65"/>
      <c r="P559" s="65"/>
      <c r="Q559" s="65"/>
      <c r="R559" s="65"/>
      <c r="S559" s="65"/>
      <c r="T559" s="65"/>
      <c r="U559" s="65"/>
      <c r="V559" s="65"/>
      <c r="W559" s="65"/>
      <c r="X559" s="65"/>
      <c r="Y559" s="65"/>
      <c r="Z559" s="65"/>
    </row>
    <row r="560" spans="1:26" ht="12.75" customHeight="1" x14ac:dyDescent="0.2">
      <c r="A560" s="65"/>
      <c r="B560" s="65"/>
      <c r="C560" s="65"/>
      <c r="D560" s="65"/>
      <c r="E560" s="65"/>
      <c r="F560" s="65"/>
      <c r="G560" s="65"/>
      <c r="H560" s="65"/>
      <c r="I560" s="65"/>
      <c r="J560" s="65"/>
      <c r="K560" s="65"/>
      <c r="L560" s="65"/>
      <c r="M560" s="65"/>
      <c r="N560" s="65"/>
      <c r="O560" s="65"/>
      <c r="P560" s="65"/>
      <c r="Q560" s="65"/>
      <c r="R560" s="65"/>
      <c r="S560" s="65"/>
      <c r="T560" s="65"/>
      <c r="U560" s="65"/>
      <c r="V560" s="65"/>
      <c r="W560" s="65"/>
      <c r="X560" s="65"/>
      <c r="Y560" s="65"/>
      <c r="Z560" s="65"/>
    </row>
    <row r="561" spans="1:26" ht="12.75" customHeight="1" x14ac:dyDescent="0.2">
      <c r="A561" s="65"/>
      <c r="B561" s="65"/>
      <c r="C561" s="65"/>
      <c r="D561" s="65"/>
      <c r="E561" s="65"/>
      <c r="F561" s="65"/>
      <c r="G561" s="65"/>
      <c r="H561" s="65"/>
      <c r="I561" s="65"/>
      <c r="J561" s="65"/>
      <c r="K561" s="65"/>
      <c r="L561" s="65"/>
      <c r="M561" s="65"/>
      <c r="N561" s="65"/>
      <c r="O561" s="65"/>
      <c r="P561" s="65"/>
      <c r="Q561" s="65"/>
      <c r="R561" s="65"/>
      <c r="S561" s="65"/>
      <c r="T561" s="65"/>
      <c r="U561" s="65"/>
      <c r="V561" s="65"/>
      <c r="W561" s="65"/>
      <c r="X561" s="65"/>
      <c r="Y561" s="65"/>
      <c r="Z561" s="65"/>
    </row>
    <row r="562" spans="1:26" ht="12.75" customHeight="1" x14ac:dyDescent="0.2">
      <c r="A562" s="65"/>
      <c r="B562" s="65"/>
      <c r="C562" s="65"/>
      <c r="D562" s="65"/>
      <c r="E562" s="65"/>
      <c r="F562" s="65"/>
      <c r="G562" s="65"/>
      <c r="H562" s="65"/>
      <c r="I562" s="65"/>
      <c r="J562" s="65"/>
      <c r="K562" s="65"/>
      <c r="L562" s="65"/>
      <c r="M562" s="65"/>
      <c r="N562" s="65"/>
      <c r="O562" s="65"/>
      <c r="P562" s="65"/>
      <c r="Q562" s="65"/>
      <c r="R562" s="65"/>
      <c r="S562" s="65"/>
      <c r="T562" s="65"/>
      <c r="U562" s="65"/>
      <c r="V562" s="65"/>
      <c r="W562" s="65"/>
      <c r="X562" s="65"/>
      <c r="Y562" s="65"/>
      <c r="Z562" s="65"/>
    </row>
    <row r="563" spans="1:26" ht="12.75" customHeight="1" x14ac:dyDescent="0.2">
      <c r="A563" s="65"/>
      <c r="B563" s="65"/>
      <c r="C563" s="65"/>
      <c r="D563" s="65"/>
      <c r="E563" s="65"/>
      <c r="F563" s="65"/>
      <c r="G563" s="65"/>
      <c r="H563" s="65"/>
      <c r="I563" s="65"/>
      <c r="J563" s="65"/>
      <c r="K563" s="65"/>
      <c r="L563" s="65"/>
      <c r="M563" s="65"/>
      <c r="N563" s="65"/>
      <c r="O563" s="65"/>
      <c r="P563" s="65"/>
      <c r="Q563" s="65"/>
      <c r="R563" s="65"/>
      <c r="S563" s="65"/>
      <c r="T563" s="65"/>
      <c r="U563" s="65"/>
      <c r="V563" s="65"/>
      <c r="W563" s="65"/>
      <c r="X563" s="65"/>
      <c r="Y563" s="65"/>
      <c r="Z563" s="65"/>
    </row>
    <row r="564" spans="1:26" ht="12.75" customHeight="1" x14ac:dyDescent="0.2">
      <c r="A564" s="65"/>
      <c r="B564" s="65"/>
      <c r="C564" s="65"/>
      <c r="D564" s="65"/>
      <c r="E564" s="65"/>
      <c r="F564" s="65"/>
      <c r="G564" s="65"/>
      <c r="H564" s="65"/>
      <c r="I564" s="65"/>
      <c r="J564" s="65"/>
      <c r="K564" s="65"/>
      <c r="L564" s="65"/>
      <c r="M564" s="65"/>
      <c r="N564" s="65"/>
      <c r="O564" s="65"/>
      <c r="P564" s="65"/>
      <c r="Q564" s="65"/>
      <c r="R564" s="65"/>
      <c r="S564" s="65"/>
      <c r="T564" s="65"/>
      <c r="U564" s="65"/>
      <c r="V564" s="65"/>
      <c r="W564" s="65"/>
      <c r="X564" s="65"/>
      <c r="Y564" s="65"/>
      <c r="Z564" s="65"/>
    </row>
    <row r="565" spans="1:26" ht="12.75" customHeight="1" x14ac:dyDescent="0.2">
      <c r="A565" s="65"/>
      <c r="B565" s="65"/>
      <c r="C565" s="65"/>
      <c r="D565" s="65"/>
      <c r="E565" s="65"/>
      <c r="F565" s="65"/>
      <c r="G565" s="65"/>
      <c r="H565" s="65"/>
      <c r="I565" s="65"/>
      <c r="J565" s="65"/>
      <c r="K565" s="65"/>
      <c r="L565" s="65"/>
      <c r="M565" s="65"/>
      <c r="N565" s="65"/>
      <c r="O565" s="65"/>
      <c r="P565" s="65"/>
      <c r="Q565" s="65"/>
      <c r="R565" s="65"/>
      <c r="S565" s="65"/>
      <c r="T565" s="65"/>
      <c r="U565" s="65"/>
      <c r="V565" s="65"/>
      <c r="W565" s="65"/>
      <c r="X565" s="65"/>
      <c r="Y565" s="65"/>
      <c r="Z565" s="65"/>
    </row>
    <row r="566" spans="1:26" ht="12.75" customHeight="1" x14ac:dyDescent="0.2">
      <c r="A566" s="65"/>
      <c r="B566" s="65"/>
      <c r="C566" s="65"/>
      <c r="D566" s="65"/>
      <c r="E566" s="65"/>
      <c r="F566" s="65"/>
      <c r="G566" s="65"/>
      <c r="H566" s="65"/>
      <c r="I566" s="65"/>
      <c r="J566" s="65"/>
      <c r="K566" s="65"/>
      <c r="L566" s="65"/>
      <c r="M566" s="65"/>
      <c r="N566" s="65"/>
      <c r="O566" s="65"/>
      <c r="P566" s="65"/>
      <c r="Q566" s="65"/>
      <c r="R566" s="65"/>
      <c r="S566" s="65"/>
      <c r="T566" s="65"/>
      <c r="U566" s="65"/>
      <c r="V566" s="65"/>
      <c r="W566" s="65"/>
      <c r="X566" s="65"/>
      <c r="Y566" s="65"/>
      <c r="Z566" s="65"/>
    </row>
    <row r="567" spans="1:26" ht="12.75" customHeight="1" x14ac:dyDescent="0.2">
      <c r="A567" s="65"/>
      <c r="B567" s="65"/>
      <c r="C567" s="65"/>
      <c r="D567" s="65"/>
      <c r="E567" s="65"/>
      <c r="F567" s="65"/>
      <c r="G567" s="65"/>
      <c r="H567" s="65"/>
      <c r="I567" s="65"/>
      <c r="J567" s="65"/>
      <c r="K567" s="65"/>
      <c r="L567" s="65"/>
      <c r="M567" s="65"/>
      <c r="N567" s="65"/>
      <c r="O567" s="65"/>
      <c r="P567" s="65"/>
      <c r="Q567" s="65"/>
      <c r="R567" s="65"/>
      <c r="S567" s="65"/>
      <c r="T567" s="65"/>
      <c r="U567" s="65"/>
      <c r="V567" s="65"/>
      <c r="W567" s="65"/>
      <c r="X567" s="65"/>
      <c r="Y567" s="65"/>
      <c r="Z567" s="65"/>
    </row>
    <row r="568" spans="1:26" ht="12.75" customHeight="1" x14ac:dyDescent="0.2">
      <c r="A568" s="65"/>
      <c r="B568" s="65"/>
      <c r="C568" s="65"/>
      <c r="D568" s="65"/>
      <c r="E568" s="65"/>
      <c r="F568" s="65"/>
      <c r="G568" s="65"/>
      <c r="H568" s="65"/>
      <c r="I568" s="65"/>
      <c r="J568" s="65"/>
      <c r="K568" s="65"/>
      <c r="L568" s="65"/>
      <c r="M568" s="65"/>
      <c r="N568" s="65"/>
      <c r="O568" s="65"/>
      <c r="P568" s="65"/>
      <c r="Q568" s="65"/>
      <c r="R568" s="65"/>
      <c r="S568" s="65"/>
      <c r="T568" s="65"/>
      <c r="U568" s="65"/>
      <c r="V568" s="65"/>
      <c r="W568" s="65"/>
      <c r="X568" s="65"/>
      <c r="Y568" s="65"/>
      <c r="Z568" s="65"/>
    </row>
    <row r="569" spans="1:26" ht="12.75" customHeight="1" x14ac:dyDescent="0.2">
      <c r="A569" s="65"/>
      <c r="B569" s="65"/>
      <c r="C569" s="65"/>
      <c r="D569" s="65"/>
      <c r="E569" s="65"/>
      <c r="F569" s="65"/>
      <c r="G569" s="65"/>
      <c r="H569" s="65"/>
      <c r="I569" s="65"/>
      <c r="J569" s="65"/>
      <c r="K569" s="65"/>
      <c r="L569" s="65"/>
      <c r="M569" s="65"/>
      <c r="N569" s="65"/>
      <c r="O569" s="65"/>
      <c r="P569" s="65"/>
      <c r="Q569" s="65"/>
      <c r="R569" s="65"/>
      <c r="S569" s="65"/>
      <c r="T569" s="65"/>
      <c r="U569" s="65"/>
      <c r="V569" s="65"/>
      <c r="W569" s="65"/>
      <c r="X569" s="65"/>
      <c r="Y569" s="65"/>
      <c r="Z569" s="65"/>
    </row>
    <row r="570" spans="1:26" ht="12.75" customHeight="1" x14ac:dyDescent="0.2">
      <c r="A570" s="65"/>
      <c r="B570" s="65"/>
      <c r="C570" s="65"/>
      <c r="D570" s="65"/>
      <c r="E570" s="65"/>
      <c r="F570" s="65"/>
      <c r="G570" s="65"/>
      <c r="H570" s="65"/>
      <c r="I570" s="65"/>
      <c r="J570" s="65"/>
      <c r="K570" s="65"/>
      <c r="L570" s="65"/>
      <c r="M570" s="65"/>
      <c r="N570" s="65"/>
      <c r="O570" s="65"/>
      <c r="P570" s="65"/>
      <c r="Q570" s="65"/>
      <c r="R570" s="65"/>
      <c r="S570" s="65"/>
      <c r="T570" s="65"/>
      <c r="U570" s="65"/>
      <c r="V570" s="65"/>
      <c r="W570" s="65"/>
      <c r="X570" s="65"/>
      <c r="Y570" s="65"/>
      <c r="Z570" s="65"/>
    </row>
    <row r="571" spans="1:26" ht="12.75" customHeight="1" x14ac:dyDescent="0.2">
      <c r="A571" s="65"/>
      <c r="B571" s="65"/>
      <c r="C571" s="65"/>
      <c r="D571" s="65"/>
      <c r="E571" s="65"/>
      <c r="F571" s="65"/>
      <c r="G571" s="65"/>
      <c r="H571" s="65"/>
      <c r="I571" s="65"/>
      <c r="J571" s="65"/>
      <c r="K571" s="65"/>
      <c r="L571" s="65"/>
      <c r="M571" s="65"/>
      <c r="N571" s="65"/>
      <c r="O571" s="65"/>
      <c r="P571" s="65"/>
      <c r="Q571" s="65"/>
      <c r="R571" s="65"/>
      <c r="S571" s="65"/>
      <c r="T571" s="65"/>
      <c r="U571" s="65"/>
      <c r="V571" s="65"/>
      <c r="W571" s="65"/>
      <c r="X571" s="65"/>
      <c r="Y571" s="65"/>
      <c r="Z571" s="65"/>
    </row>
    <row r="572" spans="1:26" ht="12.75" customHeight="1" x14ac:dyDescent="0.2">
      <c r="A572" s="65"/>
      <c r="B572" s="65"/>
      <c r="C572" s="65"/>
      <c r="D572" s="65"/>
      <c r="E572" s="65"/>
      <c r="F572" s="65"/>
      <c r="G572" s="65"/>
      <c r="H572" s="65"/>
      <c r="I572" s="65"/>
      <c r="J572" s="65"/>
      <c r="K572" s="65"/>
      <c r="L572" s="65"/>
      <c r="M572" s="65"/>
      <c r="N572" s="65"/>
      <c r="O572" s="65"/>
      <c r="P572" s="65"/>
      <c r="Q572" s="65"/>
      <c r="R572" s="65"/>
      <c r="S572" s="65"/>
      <c r="T572" s="65"/>
      <c r="U572" s="65"/>
      <c r="V572" s="65"/>
      <c r="W572" s="65"/>
      <c r="X572" s="65"/>
      <c r="Y572" s="65"/>
      <c r="Z572" s="65"/>
    </row>
    <row r="573" spans="1:26" ht="12.75" customHeight="1" x14ac:dyDescent="0.2">
      <c r="A573" s="65"/>
      <c r="B573" s="65"/>
      <c r="C573" s="65"/>
      <c r="D573" s="65"/>
      <c r="E573" s="65"/>
      <c r="F573" s="65"/>
      <c r="G573" s="65"/>
      <c r="H573" s="65"/>
      <c r="I573" s="65"/>
      <c r="J573" s="65"/>
      <c r="K573" s="65"/>
      <c r="L573" s="65"/>
      <c r="M573" s="65"/>
      <c r="N573" s="65"/>
      <c r="O573" s="65"/>
      <c r="P573" s="65"/>
      <c r="Q573" s="65"/>
      <c r="R573" s="65"/>
      <c r="S573" s="65"/>
      <c r="T573" s="65"/>
      <c r="U573" s="65"/>
      <c r="V573" s="65"/>
      <c r="W573" s="65"/>
      <c r="X573" s="65"/>
      <c r="Y573" s="65"/>
      <c r="Z573" s="65"/>
    </row>
    <row r="574" spans="1:26" ht="12.75" customHeight="1" x14ac:dyDescent="0.2">
      <c r="A574" s="65"/>
      <c r="B574" s="65"/>
      <c r="C574" s="65"/>
      <c r="D574" s="65"/>
      <c r="E574" s="65"/>
      <c r="F574" s="65"/>
      <c r="G574" s="65"/>
      <c r="H574" s="65"/>
      <c r="I574" s="65"/>
      <c r="J574" s="65"/>
      <c r="K574" s="65"/>
      <c r="L574" s="65"/>
      <c r="M574" s="65"/>
      <c r="N574" s="65"/>
      <c r="O574" s="65"/>
      <c r="P574" s="65"/>
      <c r="Q574" s="65"/>
      <c r="R574" s="65"/>
      <c r="S574" s="65"/>
      <c r="T574" s="65"/>
      <c r="U574" s="65"/>
      <c r="V574" s="65"/>
      <c r="W574" s="65"/>
      <c r="X574" s="65"/>
      <c r="Y574" s="65"/>
      <c r="Z574" s="65"/>
    </row>
    <row r="575" spans="1:26" ht="12.75" customHeight="1" x14ac:dyDescent="0.2">
      <c r="A575" s="65"/>
      <c r="B575" s="65"/>
      <c r="C575" s="65"/>
      <c r="D575" s="65"/>
      <c r="E575" s="65"/>
      <c r="F575" s="65"/>
      <c r="G575" s="65"/>
      <c r="H575" s="65"/>
      <c r="I575" s="65"/>
      <c r="J575" s="65"/>
      <c r="K575" s="65"/>
      <c r="L575" s="65"/>
      <c r="M575" s="65"/>
      <c r="N575" s="65"/>
      <c r="O575" s="65"/>
      <c r="P575" s="65"/>
      <c r="Q575" s="65"/>
      <c r="R575" s="65"/>
      <c r="S575" s="65"/>
      <c r="T575" s="65"/>
      <c r="U575" s="65"/>
      <c r="V575" s="65"/>
      <c r="W575" s="65"/>
      <c r="X575" s="65"/>
      <c r="Y575" s="65"/>
      <c r="Z575" s="65"/>
    </row>
    <row r="576" spans="1:26" ht="12.75" customHeight="1" x14ac:dyDescent="0.2">
      <c r="A576" s="65"/>
      <c r="B576" s="65"/>
      <c r="C576" s="65"/>
      <c r="D576" s="65"/>
      <c r="E576" s="65"/>
      <c r="F576" s="65"/>
      <c r="G576" s="65"/>
      <c r="H576" s="65"/>
      <c r="I576" s="65"/>
      <c r="J576" s="65"/>
      <c r="K576" s="65"/>
      <c r="L576" s="65"/>
      <c r="M576" s="65"/>
      <c r="N576" s="65"/>
      <c r="O576" s="65"/>
      <c r="P576" s="65"/>
      <c r="Q576" s="65"/>
      <c r="R576" s="65"/>
      <c r="S576" s="65"/>
      <c r="T576" s="65"/>
      <c r="U576" s="65"/>
      <c r="V576" s="65"/>
      <c r="W576" s="65"/>
      <c r="X576" s="65"/>
      <c r="Y576" s="65"/>
      <c r="Z576" s="65"/>
    </row>
    <row r="577" spans="1:26" ht="12.75" customHeight="1" x14ac:dyDescent="0.2">
      <c r="A577" s="65"/>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row>
    <row r="578" spans="1:26" ht="12.75" customHeight="1" x14ac:dyDescent="0.2">
      <c r="A578" s="65"/>
      <c r="B578" s="65"/>
      <c r="C578" s="65"/>
      <c r="D578" s="65"/>
      <c r="E578" s="65"/>
      <c r="F578" s="65"/>
      <c r="G578" s="65"/>
      <c r="H578" s="65"/>
      <c r="I578" s="65"/>
      <c r="J578" s="65"/>
      <c r="K578" s="65"/>
      <c r="L578" s="65"/>
      <c r="M578" s="65"/>
      <c r="N578" s="65"/>
      <c r="O578" s="65"/>
      <c r="P578" s="65"/>
      <c r="Q578" s="65"/>
      <c r="R578" s="65"/>
      <c r="S578" s="65"/>
      <c r="T578" s="65"/>
      <c r="U578" s="65"/>
      <c r="V578" s="65"/>
      <c r="W578" s="65"/>
      <c r="X578" s="65"/>
      <c r="Y578" s="65"/>
      <c r="Z578" s="65"/>
    </row>
    <row r="579" spans="1:26" ht="12.75" customHeight="1" x14ac:dyDescent="0.2">
      <c r="A579" s="65"/>
      <c r="B579" s="65"/>
      <c r="C579" s="65"/>
      <c r="D579" s="65"/>
      <c r="E579" s="65"/>
      <c r="F579" s="65"/>
      <c r="G579" s="65"/>
      <c r="H579" s="65"/>
      <c r="I579" s="65"/>
      <c r="J579" s="65"/>
      <c r="K579" s="65"/>
      <c r="L579" s="65"/>
      <c r="M579" s="65"/>
      <c r="N579" s="65"/>
      <c r="O579" s="65"/>
      <c r="P579" s="65"/>
      <c r="Q579" s="65"/>
      <c r="R579" s="65"/>
      <c r="S579" s="65"/>
      <c r="T579" s="65"/>
      <c r="U579" s="65"/>
      <c r="V579" s="65"/>
      <c r="W579" s="65"/>
      <c r="X579" s="65"/>
      <c r="Y579" s="65"/>
      <c r="Z579" s="65"/>
    </row>
    <row r="580" spans="1:26" ht="12.75" customHeight="1" x14ac:dyDescent="0.2">
      <c r="A580" s="65"/>
      <c r="B580" s="65"/>
      <c r="C580" s="65"/>
      <c r="D580" s="65"/>
      <c r="E580" s="65"/>
      <c r="F580" s="65"/>
      <c r="G580" s="65"/>
      <c r="H580" s="65"/>
      <c r="I580" s="65"/>
      <c r="J580" s="65"/>
      <c r="K580" s="65"/>
      <c r="L580" s="65"/>
      <c r="M580" s="65"/>
      <c r="N580" s="65"/>
      <c r="O580" s="65"/>
      <c r="P580" s="65"/>
      <c r="Q580" s="65"/>
      <c r="R580" s="65"/>
      <c r="S580" s="65"/>
      <c r="T580" s="65"/>
      <c r="U580" s="65"/>
      <c r="V580" s="65"/>
      <c r="W580" s="65"/>
      <c r="X580" s="65"/>
      <c r="Y580" s="65"/>
      <c r="Z580" s="65"/>
    </row>
    <row r="581" spans="1:26" ht="12.75" customHeight="1" x14ac:dyDescent="0.2">
      <c r="A581" s="65"/>
      <c r="B581" s="65"/>
      <c r="C581" s="65"/>
      <c r="D581" s="65"/>
      <c r="E581" s="65"/>
      <c r="F581" s="65"/>
      <c r="G581" s="65"/>
      <c r="H581" s="65"/>
      <c r="I581" s="65"/>
      <c r="J581" s="65"/>
      <c r="K581" s="65"/>
      <c r="L581" s="65"/>
      <c r="M581" s="65"/>
      <c r="N581" s="65"/>
      <c r="O581" s="65"/>
      <c r="P581" s="65"/>
      <c r="Q581" s="65"/>
      <c r="R581" s="65"/>
      <c r="S581" s="65"/>
      <c r="T581" s="65"/>
      <c r="U581" s="65"/>
      <c r="V581" s="65"/>
      <c r="W581" s="65"/>
      <c r="X581" s="65"/>
      <c r="Y581" s="65"/>
      <c r="Z581" s="65"/>
    </row>
    <row r="582" spans="1:26" ht="12.75" customHeight="1" x14ac:dyDescent="0.2">
      <c r="A582" s="65"/>
      <c r="B582" s="65"/>
      <c r="C582" s="65"/>
      <c r="D582" s="65"/>
      <c r="E582" s="65"/>
      <c r="F582" s="65"/>
      <c r="G582" s="65"/>
      <c r="H582" s="65"/>
      <c r="I582" s="65"/>
      <c r="J582" s="65"/>
      <c r="K582" s="65"/>
      <c r="L582" s="65"/>
      <c r="M582" s="65"/>
      <c r="N582" s="65"/>
      <c r="O582" s="65"/>
      <c r="P582" s="65"/>
      <c r="Q582" s="65"/>
      <c r="R582" s="65"/>
      <c r="S582" s="65"/>
      <c r="T582" s="65"/>
      <c r="U582" s="65"/>
      <c r="V582" s="65"/>
      <c r="W582" s="65"/>
      <c r="X582" s="65"/>
      <c r="Y582" s="65"/>
      <c r="Z582" s="65"/>
    </row>
    <row r="583" spans="1:26" ht="12.75" customHeight="1" x14ac:dyDescent="0.2">
      <c r="A583" s="65"/>
      <c r="B583" s="65"/>
      <c r="C583" s="65"/>
      <c r="D583" s="65"/>
      <c r="E583" s="65"/>
      <c r="F583" s="65"/>
      <c r="G583" s="65"/>
      <c r="H583" s="65"/>
      <c r="I583" s="65"/>
      <c r="J583" s="65"/>
      <c r="K583" s="65"/>
      <c r="L583" s="65"/>
      <c r="M583" s="65"/>
      <c r="N583" s="65"/>
      <c r="O583" s="65"/>
      <c r="P583" s="65"/>
      <c r="Q583" s="65"/>
      <c r="R583" s="65"/>
      <c r="S583" s="65"/>
      <c r="T583" s="65"/>
      <c r="U583" s="65"/>
      <c r="V583" s="65"/>
      <c r="W583" s="65"/>
      <c r="X583" s="65"/>
      <c r="Y583" s="65"/>
      <c r="Z583" s="65"/>
    </row>
    <row r="584" spans="1:26" ht="12.75" customHeight="1" x14ac:dyDescent="0.2">
      <c r="A584" s="65"/>
      <c r="B584" s="65"/>
      <c r="C584" s="65"/>
      <c r="D584" s="65"/>
      <c r="E584" s="65"/>
      <c r="F584" s="65"/>
      <c r="G584" s="65"/>
      <c r="H584" s="65"/>
      <c r="I584" s="65"/>
      <c r="J584" s="65"/>
      <c r="K584" s="65"/>
      <c r="L584" s="65"/>
      <c r="M584" s="65"/>
      <c r="N584" s="65"/>
      <c r="O584" s="65"/>
      <c r="P584" s="65"/>
      <c r="Q584" s="65"/>
      <c r="R584" s="65"/>
      <c r="S584" s="65"/>
      <c r="T584" s="65"/>
      <c r="U584" s="65"/>
      <c r="V584" s="65"/>
      <c r="W584" s="65"/>
      <c r="X584" s="65"/>
      <c r="Y584" s="65"/>
      <c r="Z584" s="65"/>
    </row>
    <row r="585" spans="1:26" ht="12.75" customHeight="1" x14ac:dyDescent="0.2">
      <c r="A585" s="65"/>
      <c r="B585" s="65"/>
      <c r="C585" s="65"/>
      <c r="D585" s="65"/>
      <c r="E585" s="65"/>
      <c r="F585" s="65"/>
      <c r="G585" s="65"/>
      <c r="H585" s="65"/>
      <c r="I585" s="65"/>
      <c r="J585" s="65"/>
      <c r="K585" s="65"/>
      <c r="L585" s="65"/>
      <c r="M585" s="65"/>
      <c r="N585" s="65"/>
      <c r="O585" s="65"/>
      <c r="P585" s="65"/>
      <c r="Q585" s="65"/>
      <c r="R585" s="65"/>
      <c r="S585" s="65"/>
      <c r="T585" s="65"/>
      <c r="U585" s="65"/>
      <c r="V585" s="65"/>
      <c r="W585" s="65"/>
      <c r="X585" s="65"/>
      <c r="Y585" s="65"/>
      <c r="Z585" s="65"/>
    </row>
    <row r="586" spans="1:26" ht="12.75" customHeight="1" x14ac:dyDescent="0.2">
      <c r="A586" s="65"/>
      <c r="B586" s="65"/>
      <c r="C586" s="65"/>
      <c r="D586" s="65"/>
      <c r="E586" s="65"/>
      <c r="F586" s="65"/>
      <c r="G586" s="65"/>
      <c r="H586" s="65"/>
      <c r="I586" s="65"/>
      <c r="J586" s="65"/>
      <c r="K586" s="65"/>
      <c r="L586" s="65"/>
      <c r="M586" s="65"/>
      <c r="N586" s="65"/>
      <c r="O586" s="65"/>
      <c r="P586" s="65"/>
      <c r="Q586" s="65"/>
      <c r="R586" s="65"/>
      <c r="S586" s="65"/>
      <c r="T586" s="65"/>
      <c r="U586" s="65"/>
      <c r="V586" s="65"/>
      <c r="W586" s="65"/>
      <c r="X586" s="65"/>
      <c r="Y586" s="65"/>
      <c r="Z586" s="65"/>
    </row>
    <row r="587" spans="1:26" ht="12.75" customHeight="1" x14ac:dyDescent="0.2">
      <c r="A587" s="65"/>
      <c r="B587" s="65"/>
      <c r="C587" s="65"/>
      <c r="D587" s="65"/>
      <c r="E587" s="65"/>
      <c r="F587" s="65"/>
      <c r="G587" s="65"/>
      <c r="H587" s="65"/>
      <c r="I587" s="65"/>
      <c r="J587" s="65"/>
      <c r="K587" s="65"/>
      <c r="L587" s="65"/>
      <c r="M587" s="65"/>
      <c r="N587" s="65"/>
      <c r="O587" s="65"/>
      <c r="P587" s="65"/>
      <c r="Q587" s="65"/>
      <c r="R587" s="65"/>
      <c r="S587" s="65"/>
      <c r="T587" s="65"/>
      <c r="U587" s="65"/>
      <c r="V587" s="65"/>
      <c r="W587" s="65"/>
      <c r="X587" s="65"/>
      <c r="Y587" s="65"/>
      <c r="Z587" s="65"/>
    </row>
    <row r="588" spans="1:26" ht="12.75" customHeight="1" x14ac:dyDescent="0.2">
      <c r="A588" s="65"/>
      <c r="B588" s="65"/>
      <c r="C588" s="65"/>
      <c r="D588" s="65"/>
      <c r="E588" s="65"/>
      <c r="F588" s="65"/>
      <c r="G588" s="65"/>
      <c r="H588" s="65"/>
      <c r="I588" s="65"/>
      <c r="J588" s="65"/>
      <c r="K588" s="65"/>
      <c r="L588" s="65"/>
      <c r="M588" s="65"/>
      <c r="N588" s="65"/>
      <c r="O588" s="65"/>
      <c r="P588" s="65"/>
      <c r="Q588" s="65"/>
      <c r="R588" s="65"/>
      <c r="S588" s="65"/>
      <c r="T588" s="65"/>
      <c r="U588" s="65"/>
      <c r="V588" s="65"/>
      <c r="W588" s="65"/>
      <c r="X588" s="65"/>
      <c r="Y588" s="65"/>
      <c r="Z588" s="65"/>
    </row>
    <row r="589" spans="1:26" ht="12.75" customHeight="1" x14ac:dyDescent="0.2">
      <c r="A589" s="65"/>
      <c r="B589" s="65"/>
      <c r="C589" s="65"/>
      <c r="D589" s="65"/>
      <c r="E589" s="65"/>
      <c r="F589" s="65"/>
      <c r="G589" s="65"/>
      <c r="H589" s="65"/>
      <c r="I589" s="65"/>
      <c r="J589" s="65"/>
      <c r="K589" s="65"/>
      <c r="L589" s="65"/>
      <c r="M589" s="65"/>
      <c r="N589" s="65"/>
      <c r="O589" s="65"/>
      <c r="P589" s="65"/>
      <c r="Q589" s="65"/>
      <c r="R589" s="65"/>
      <c r="S589" s="65"/>
      <c r="T589" s="65"/>
      <c r="U589" s="65"/>
      <c r="V589" s="65"/>
      <c r="W589" s="65"/>
      <c r="X589" s="65"/>
      <c r="Y589" s="65"/>
      <c r="Z589" s="65"/>
    </row>
    <row r="590" spans="1:26" ht="12.75" customHeight="1" x14ac:dyDescent="0.2">
      <c r="A590" s="65"/>
      <c r="B590" s="65"/>
      <c r="C590" s="65"/>
      <c r="D590" s="65"/>
      <c r="E590" s="65"/>
      <c r="F590" s="65"/>
      <c r="G590" s="65"/>
      <c r="H590" s="65"/>
      <c r="I590" s="65"/>
      <c r="J590" s="65"/>
      <c r="K590" s="65"/>
      <c r="L590" s="65"/>
      <c r="M590" s="65"/>
      <c r="N590" s="65"/>
      <c r="O590" s="65"/>
      <c r="P590" s="65"/>
      <c r="Q590" s="65"/>
      <c r="R590" s="65"/>
      <c r="S590" s="65"/>
      <c r="T590" s="65"/>
      <c r="U590" s="65"/>
      <c r="V590" s="65"/>
      <c r="W590" s="65"/>
      <c r="X590" s="65"/>
      <c r="Y590" s="65"/>
      <c r="Z590" s="65"/>
    </row>
    <row r="591" spans="1:26" ht="12.75" customHeight="1" x14ac:dyDescent="0.2">
      <c r="A591" s="65"/>
      <c r="B591" s="65"/>
      <c r="C591" s="65"/>
      <c r="D591" s="65"/>
      <c r="E591" s="65"/>
      <c r="F591" s="65"/>
      <c r="G591" s="65"/>
      <c r="H591" s="65"/>
      <c r="I591" s="65"/>
      <c r="J591" s="65"/>
      <c r="K591" s="65"/>
      <c r="L591" s="65"/>
      <c r="M591" s="65"/>
      <c r="N591" s="65"/>
      <c r="O591" s="65"/>
      <c r="P591" s="65"/>
      <c r="Q591" s="65"/>
      <c r="R591" s="65"/>
      <c r="S591" s="65"/>
      <c r="T591" s="65"/>
      <c r="U591" s="65"/>
      <c r="V591" s="65"/>
      <c r="W591" s="65"/>
      <c r="X591" s="65"/>
      <c r="Y591" s="65"/>
      <c r="Z591" s="65"/>
    </row>
    <row r="592" spans="1:26" ht="12.75" customHeight="1" x14ac:dyDescent="0.2">
      <c r="A592" s="65"/>
      <c r="B592" s="65"/>
      <c r="C592" s="65"/>
      <c r="D592" s="65"/>
      <c r="E592" s="65"/>
      <c r="F592" s="65"/>
      <c r="G592" s="65"/>
      <c r="H592" s="65"/>
      <c r="I592" s="65"/>
      <c r="J592" s="65"/>
      <c r="K592" s="65"/>
      <c r="L592" s="65"/>
      <c r="M592" s="65"/>
      <c r="N592" s="65"/>
      <c r="O592" s="65"/>
      <c r="P592" s="65"/>
      <c r="Q592" s="65"/>
      <c r="R592" s="65"/>
      <c r="S592" s="65"/>
      <c r="T592" s="65"/>
      <c r="U592" s="65"/>
      <c r="V592" s="65"/>
      <c r="W592" s="65"/>
      <c r="X592" s="65"/>
      <c r="Y592" s="65"/>
      <c r="Z592" s="65"/>
    </row>
    <row r="593" spans="1:26" ht="12.75" customHeight="1" x14ac:dyDescent="0.2">
      <c r="A593" s="65"/>
      <c r="B593" s="65"/>
      <c r="C593" s="65"/>
      <c r="D593" s="65"/>
      <c r="E593" s="65"/>
      <c r="F593" s="65"/>
      <c r="G593" s="65"/>
      <c r="H593" s="65"/>
      <c r="I593" s="65"/>
      <c r="J593" s="65"/>
      <c r="K593" s="65"/>
      <c r="L593" s="65"/>
      <c r="M593" s="65"/>
      <c r="N593" s="65"/>
      <c r="O593" s="65"/>
      <c r="P593" s="65"/>
      <c r="Q593" s="65"/>
      <c r="R593" s="65"/>
      <c r="S593" s="65"/>
      <c r="T593" s="65"/>
      <c r="U593" s="65"/>
      <c r="V593" s="65"/>
      <c r="W593" s="65"/>
      <c r="X593" s="65"/>
      <c r="Y593" s="65"/>
      <c r="Z593" s="65"/>
    </row>
    <row r="594" spans="1:26" ht="12.75" customHeight="1" x14ac:dyDescent="0.2">
      <c r="A594" s="65"/>
      <c r="B594" s="65"/>
      <c r="C594" s="65"/>
      <c r="D594" s="65"/>
      <c r="E594" s="65"/>
      <c r="F594" s="65"/>
      <c r="G594" s="65"/>
      <c r="H594" s="65"/>
      <c r="I594" s="65"/>
      <c r="J594" s="65"/>
      <c r="K594" s="65"/>
      <c r="L594" s="65"/>
      <c r="M594" s="65"/>
      <c r="N594" s="65"/>
      <c r="O594" s="65"/>
      <c r="P594" s="65"/>
      <c r="Q594" s="65"/>
      <c r="R594" s="65"/>
      <c r="S594" s="65"/>
      <c r="T594" s="65"/>
      <c r="U594" s="65"/>
      <c r="V594" s="65"/>
      <c r="W594" s="65"/>
      <c r="X594" s="65"/>
      <c r="Y594" s="65"/>
      <c r="Z594" s="65"/>
    </row>
    <row r="595" spans="1:26" ht="12.75" customHeight="1" x14ac:dyDescent="0.2">
      <c r="A595" s="65"/>
      <c r="B595" s="65"/>
      <c r="C595" s="65"/>
      <c r="D595" s="65"/>
      <c r="E595" s="65"/>
      <c r="F595" s="65"/>
      <c r="G595" s="65"/>
      <c r="H595" s="65"/>
      <c r="I595" s="65"/>
      <c r="J595" s="65"/>
      <c r="K595" s="65"/>
      <c r="L595" s="65"/>
      <c r="M595" s="65"/>
      <c r="N595" s="65"/>
      <c r="O595" s="65"/>
      <c r="P595" s="65"/>
      <c r="Q595" s="65"/>
      <c r="R595" s="65"/>
      <c r="S595" s="65"/>
      <c r="T595" s="65"/>
      <c r="U595" s="65"/>
      <c r="V595" s="65"/>
      <c r="W595" s="65"/>
      <c r="X595" s="65"/>
      <c r="Y595" s="65"/>
      <c r="Z595" s="65"/>
    </row>
    <row r="596" spans="1:26" ht="12.75" customHeight="1" x14ac:dyDescent="0.2">
      <c r="A596" s="65"/>
      <c r="B596" s="65"/>
      <c r="C596" s="65"/>
      <c r="D596" s="65"/>
      <c r="E596" s="65"/>
      <c r="F596" s="65"/>
      <c r="G596" s="65"/>
      <c r="H596" s="65"/>
      <c r="I596" s="65"/>
      <c r="J596" s="65"/>
      <c r="K596" s="65"/>
      <c r="L596" s="65"/>
      <c r="M596" s="65"/>
      <c r="N596" s="65"/>
      <c r="O596" s="65"/>
      <c r="P596" s="65"/>
      <c r="Q596" s="65"/>
      <c r="R596" s="65"/>
      <c r="S596" s="65"/>
      <c r="T596" s="65"/>
      <c r="U596" s="65"/>
      <c r="V596" s="65"/>
      <c r="W596" s="65"/>
      <c r="X596" s="65"/>
      <c r="Y596" s="65"/>
      <c r="Z596" s="65"/>
    </row>
    <row r="597" spans="1:26" ht="12.75" customHeight="1" x14ac:dyDescent="0.2">
      <c r="A597" s="65"/>
      <c r="B597" s="65"/>
      <c r="C597" s="65"/>
      <c r="D597" s="65"/>
      <c r="E597" s="65"/>
      <c r="F597" s="65"/>
      <c r="G597" s="65"/>
      <c r="H597" s="65"/>
      <c r="I597" s="65"/>
      <c r="J597" s="65"/>
      <c r="K597" s="65"/>
      <c r="L597" s="65"/>
      <c r="M597" s="65"/>
      <c r="N597" s="65"/>
      <c r="O597" s="65"/>
      <c r="P597" s="65"/>
      <c r="Q597" s="65"/>
      <c r="R597" s="65"/>
      <c r="S597" s="65"/>
      <c r="T597" s="65"/>
      <c r="U597" s="65"/>
      <c r="V597" s="65"/>
      <c r="W597" s="65"/>
      <c r="X597" s="65"/>
      <c r="Y597" s="65"/>
      <c r="Z597" s="65"/>
    </row>
    <row r="598" spans="1:26" ht="12.75" customHeight="1" x14ac:dyDescent="0.2">
      <c r="A598" s="65"/>
      <c r="B598" s="65"/>
      <c r="C598" s="65"/>
      <c r="D598" s="65"/>
      <c r="E598" s="65"/>
      <c r="F598" s="65"/>
      <c r="G598" s="65"/>
      <c r="H598" s="65"/>
      <c r="I598" s="65"/>
      <c r="J598" s="65"/>
      <c r="K598" s="65"/>
      <c r="L598" s="65"/>
      <c r="M598" s="65"/>
      <c r="N598" s="65"/>
      <c r="O598" s="65"/>
      <c r="P598" s="65"/>
      <c r="Q598" s="65"/>
      <c r="R598" s="65"/>
      <c r="S598" s="65"/>
      <c r="T598" s="65"/>
      <c r="U598" s="65"/>
      <c r="V598" s="65"/>
      <c r="W598" s="65"/>
      <c r="X598" s="65"/>
      <c r="Y598" s="65"/>
      <c r="Z598" s="65"/>
    </row>
    <row r="599" spans="1:26" ht="12.75" customHeight="1" x14ac:dyDescent="0.2">
      <c r="A599" s="65"/>
      <c r="B599" s="65"/>
      <c r="C599" s="65"/>
      <c r="D599" s="65"/>
      <c r="E599" s="65"/>
      <c r="F599" s="65"/>
      <c r="G599" s="65"/>
      <c r="H599" s="65"/>
      <c r="I599" s="65"/>
      <c r="J599" s="65"/>
      <c r="K599" s="65"/>
      <c r="L599" s="65"/>
      <c r="M599" s="65"/>
      <c r="N599" s="65"/>
      <c r="O599" s="65"/>
      <c r="P599" s="65"/>
      <c r="Q599" s="65"/>
      <c r="R599" s="65"/>
      <c r="S599" s="65"/>
      <c r="T599" s="65"/>
      <c r="U599" s="65"/>
      <c r="V599" s="65"/>
      <c r="W599" s="65"/>
      <c r="X599" s="65"/>
      <c r="Y599" s="65"/>
      <c r="Z599" s="65"/>
    </row>
    <row r="600" spans="1:26" ht="12.75" customHeight="1" x14ac:dyDescent="0.2">
      <c r="A600" s="65"/>
      <c r="B600" s="65"/>
      <c r="C600" s="65"/>
      <c r="D600" s="65"/>
      <c r="E600" s="65"/>
      <c r="F600" s="65"/>
      <c r="G600" s="65"/>
      <c r="H600" s="65"/>
      <c r="I600" s="65"/>
      <c r="J600" s="65"/>
      <c r="K600" s="65"/>
      <c r="L600" s="65"/>
      <c r="M600" s="65"/>
      <c r="N600" s="65"/>
      <c r="O600" s="65"/>
      <c r="P600" s="65"/>
      <c r="Q600" s="65"/>
      <c r="R600" s="65"/>
      <c r="S600" s="65"/>
      <c r="T600" s="65"/>
      <c r="U600" s="65"/>
      <c r="V600" s="65"/>
      <c r="W600" s="65"/>
      <c r="X600" s="65"/>
      <c r="Y600" s="65"/>
      <c r="Z600" s="65"/>
    </row>
    <row r="601" spans="1:26" ht="12.75" customHeight="1" x14ac:dyDescent="0.2">
      <c r="A601" s="65"/>
      <c r="B601" s="65"/>
      <c r="C601" s="65"/>
      <c r="D601" s="65"/>
      <c r="E601" s="65"/>
      <c r="F601" s="65"/>
      <c r="G601" s="65"/>
      <c r="H601" s="65"/>
      <c r="I601" s="65"/>
      <c r="J601" s="65"/>
      <c r="K601" s="65"/>
      <c r="L601" s="65"/>
      <c r="M601" s="65"/>
      <c r="N601" s="65"/>
      <c r="O601" s="65"/>
      <c r="P601" s="65"/>
      <c r="Q601" s="65"/>
      <c r="R601" s="65"/>
      <c r="S601" s="65"/>
      <c r="T601" s="65"/>
      <c r="U601" s="65"/>
      <c r="V601" s="65"/>
      <c r="W601" s="65"/>
      <c r="X601" s="65"/>
      <c r="Y601" s="65"/>
      <c r="Z601" s="65"/>
    </row>
    <row r="602" spans="1:26" ht="12.75" customHeight="1" x14ac:dyDescent="0.2">
      <c r="A602" s="65"/>
      <c r="B602" s="65"/>
      <c r="C602" s="65"/>
      <c r="D602" s="65"/>
      <c r="E602" s="65"/>
      <c r="F602" s="65"/>
      <c r="G602" s="65"/>
      <c r="H602" s="65"/>
      <c r="I602" s="65"/>
      <c r="J602" s="65"/>
      <c r="K602" s="65"/>
      <c r="L602" s="65"/>
      <c r="M602" s="65"/>
      <c r="N602" s="65"/>
      <c r="O602" s="65"/>
      <c r="P602" s="65"/>
      <c r="Q602" s="65"/>
      <c r="R602" s="65"/>
      <c r="S602" s="65"/>
      <c r="T602" s="65"/>
      <c r="U602" s="65"/>
      <c r="V602" s="65"/>
      <c r="W602" s="65"/>
      <c r="X602" s="65"/>
      <c r="Y602" s="65"/>
      <c r="Z602" s="65"/>
    </row>
    <row r="603" spans="1:26" ht="12.75" customHeight="1" x14ac:dyDescent="0.2">
      <c r="A603" s="65"/>
      <c r="B603" s="65"/>
      <c r="C603" s="65"/>
      <c r="D603" s="65"/>
      <c r="E603" s="65"/>
      <c r="F603" s="65"/>
      <c r="G603" s="65"/>
      <c r="H603" s="65"/>
      <c r="I603" s="65"/>
      <c r="J603" s="65"/>
      <c r="K603" s="65"/>
      <c r="L603" s="65"/>
      <c r="M603" s="65"/>
      <c r="N603" s="65"/>
      <c r="O603" s="65"/>
      <c r="P603" s="65"/>
      <c r="Q603" s="65"/>
      <c r="R603" s="65"/>
      <c r="S603" s="65"/>
      <c r="T603" s="65"/>
      <c r="U603" s="65"/>
      <c r="V603" s="65"/>
      <c r="W603" s="65"/>
      <c r="X603" s="65"/>
      <c r="Y603" s="65"/>
      <c r="Z603" s="65"/>
    </row>
    <row r="604" spans="1:26" ht="12.75" customHeight="1" x14ac:dyDescent="0.2">
      <c r="A604" s="65"/>
      <c r="B604" s="65"/>
      <c r="C604" s="65"/>
      <c r="D604" s="65"/>
      <c r="E604" s="65"/>
      <c r="F604" s="65"/>
      <c r="G604" s="65"/>
      <c r="H604" s="65"/>
      <c r="I604" s="65"/>
      <c r="J604" s="65"/>
      <c r="K604" s="65"/>
      <c r="L604" s="65"/>
      <c r="M604" s="65"/>
      <c r="N604" s="65"/>
      <c r="O604" s="65"/>
      <c r="P604" s="65"/>
      <c r="Q604" s="65"/>
      <c r="R604" s="65"/>
      <c r="S604" s="65"/>
      <c r="T604" s="65"/>
      <c r="U604" s="65"/>
      <c r="V604" s="65"/>
      <c r="W604" s="65"/>
      <c r="X604" s="65"/>
      <c r="Y604" s="65"/>
      <c r="Z604" s="65"/>
    </row>
    <row r="605" spans="1:26" ht="12.75" customHeight="1" x14ac:dyDescent="0.2">
      <c r="A605" s="65"/>
      <c r="B605" s="65"/>
      <c r="C605" s="65"/>
      <c r="D605" s="65"/>
      <c r="E605" s="65"/>
      <c r="F605" s="65"/>
      <c r="G605" s="65"/>
      <c r="H605" s="65"/>
      <c r="I605" s="65"/>
      <c r="J605" s="65"/>
      <c r="K605" s="65"/>
      <c r="L605" s="65"/>
      <c r="M605" s="65"/>
      <c r="N605" s="65"/>
      <c r="O605" s="65"/>
      <c r="P605" s="65"/>
      <c r="Q605" s="65"/>
      <c r="R605" s="65"/>
      <c r="S605" s="65"/>
      <c r="T605" s="65"/>
      <c r="U605" s="65"/>
      <c r="V605" s="65"/>
      <c r="W605" s="65"/>
      <c r="X605" s="65"/>
      <c r="Y605" s="65"/>
      <c r="Z605" s="65"/>
    </row>
    <row r="606" spans="1:26" ht="12.75" customHeight="1" x14ac:dyDescent="0.2">
      <c r="A606" s="65"/>
      <c r="B606" s="65"/>
      <c r="C606" s="65"/>
      <c r="D606" s="65"/>
      <c r="E606" s="65"/>
      <c r="F606" s="65"/>
      <c r="G606" s="65"/>
      <c r="H606" s="65"/>
      <c r="I606" s="65"/>
      <c r="J606" s="65"/>
      <c r="K606" s="65"/>
      <c r="L606" s="65"/>
      <c r="M606" s="65"/>
      <c r="N606" s="65"/>
      <c r="O606" s="65"/>
      <c r="P606" s="65"/>
      <c r="Q606" s="65"/>
      <c r="R606" s="65"/>
      <c r="S606" s="65"/>
      <c r="T606" s="65"/>
      <c r="U606" s="65"/>
      <c r="V606" s="65"/>
      <c r="W606" s="65"/>
      <c r="X606" s="65"/>
      <c r="Y606" s="65"/>
      <c r="Z606" s="65"/>
    </row>
    <row r="607" spans="1:26" ht="12.75" customHeight="1" x14ac:dyDescent="0.2">
      <c r="A607" s="65"/>
      <c r="B607" s="65"/>
      <c r="C607" s="65"/>
      <c r="D607" s="65"/>
      <c r="E607" s="65"/>
      <c r="F607" s="65"/>
      <c r="G607" s="65"/>
      <c r="H607" s="65"/>
      <c r="I607" s="65"/>
      <c r="J607" s="65"/>
      <c r="K607" s="65"/>
      <c r="L607" s="65"/>
      <c r="M607" s="65"/>
      <c r="N607" s="65"/>
      <c r="O607" s="65"/>
      <c r="P607" s="65"/>
      <c r="Q607" s="65"/>
      <c r="R607" s="65"/>
      <c r="S607" s="65"/>
      <c r="T607" s="65"/>
      <c r="U607" s="65"/>
      <c r="V607" s="65"/>
      <c r="W607" s="65"/>
      <c r="X607" s="65"/>
      <c r="Y607" s="65"/>
      <c r="Z607" s="65"/>
    </row>
    <row r="608" spans="1:26" ht="12.75" customHeight="1" x14ac:dyDescent="0.2">
      <c r="A608" s="65"/>
      <c r="B608" s="65"/>
      <c r="C608" s="65"/>
      <c r="D608" s="65"/>
      <c r="E608" s="65"/>
      <c r="F608" s="65"/>
      <c r="G608" s="65"/>
      <c r="H608" s="65"/>
      <c r="I608" s="65"/>
      <c r="J608" s="65"/>
      <c r="K608" s="65"/>
      <c r="L608" s="65"/>
      <c r="M608" s="65"/>
      <c r="N608" s="65"/>
      <c r="O608" s="65"/>
      <c r="P608" s="65"/>
      <c r="Q608" s="65"/>
      <c r="R608" s="65"/>
      <c r="S608" s="65"/>
      <c r="T608" s="65"/>
      <c r="U608" s="65"/>
      <c r="V608" s="65"/>
      <c r="W608" s="65"/>
      <c r="X608" s="65"/>
      <c r="Y608" s="65"/>
      <c r="Z608" s="65"/>
    </row>
    <row r="609" spans="1:26" ht="12.75" customHeight="1" x14ac:dyDescent="0.2">
      <c r="A609" s="65"/>
      <c r="B609" s="65"/>
      <c r="C609" s="65"/>
      <c r="D609" s="65"/>
      <c r="E609" s="65"/>
      <c r="F609" s="65"/>
      <c r="G609" s="65"/>
      <c r="H609" s="65"/>
      <c r="I609" s="65"/>
      <c r="J609" s="65"/>
      <c r="K609" s="65"/>
      <c r="L609" s="65"/>
      <c r="M609" s="65"/>
      <c r="N609" s="65"/>
      <c r="O609" s="65"/>
      <c r="P609" s="65"/>
      <c r="Q609" s="65"/>
      <c r="R609" s="65"/>
      <c r="S609" s="65"/>
      <c r="T609" s="65"/>
      <c r="U609" s="65"/>
      <c r="V609" s="65"/>
      <c r="W609" s="65"/>
      <c r="X609" s="65"/>
      <c r="Y609" s="65"/>
      <c r="Z609" s="65"/>
    </row>
    <row r="610" spans="1:26" ht="12.75" customHeight="1" x14ac:dyDescent="0.2">
      <c r="A610" s="65"/>
      <c r="B610" s="65"/>
      <c r="C610" s="65"/>
      <c r="D610" s="65"/>
      <c r="E610" s="65"/>
      <c r="F610" s="65"/>
      <c r="G610" s="65"/>
      <c r="H610" s="65"/>
      <c r="I610" s="65"/>
      <c r="J610" s="65"/>
      <c r="K610" s="65"/>
      <c r="L610" s="65"/>
      <c r="M610" s="65"/>
      <c r="N610" s="65"/>
      <c r="O610" s="65"/>
      <c r="P610" s="65"/>
      <c r="Q610" s="65"/>
      <c r="R610" s="65"/>
      <c r="S610" s="65"/>
      <c r="T610" s="65"/>
      <c r="U610" s="65"/>
      <c r="V610" s="65"/>
      <c r="W610" s="65"/>
      <c r="X610" s="65"/>
      <c r="Y610" s="65"/>
      <c r="Z610" s="65"/>
    </row>
    <row r="611" spans="1:26" ht="12.75" customHeight="1" x14ac:dyDescent="0.2">
      <c r="A611" s="65"/>
      <c r="B611" s="65"/>
      <c r="C611" s="65"/>
      <c r="D611" s="65"/>
      <c r="E611" s="65"/>
      <c r="F611" s="65"/>
      <c r="G611" s="65"/>
      <c r="H611" s="65"/>
      <c r="I611" s="65"/>
      <c r="J611" s="65"/>
      <c r="K611" s="65"/>
      <c r="L611" s="65"/>
      <c r="M611" s="65"/>
      <c r="N611" s="65"/>
      <c r="O611" s="65"/>
      <c r="P611" s="65"/>
      <c r="Q611" s="65"/>
      <c r="R611" s="65"/>
      <c r="S611" s="65"/>
      <c r="T611" s="65"/>
      <c r="U611" s="65"/>
      <c r="V611" s="65"/>
      <c r="W611" s="65"/>
      <c r="X611" s="65"/>
      <c r="Y611" s="65"/>
      <c r="Z611" s="65"/>
    </row>
    <row r="612" spans="1:26" ht="12.75" customHeight="1" x14ac:dyDescent="0.2">
      <c r="A612" s="65"/>
      <c r="B612" s="65"/>
      <c r="C612" s="65"/>
      <c r="D612" s="65"/>
      <c r="E612" s="65"/>
      <c r="F612" s="65"/>
      <c r="G612" s="65"/>
      <c r="H612" s="65"/>
      <c r="I612" s="65"/>
      <c r="J612" s="65"/>
      <c r="K612" s="65"/>
      <c r="L612" s="65"/>
      <c r="M612" s="65"/>
      <c r="N612" s="65"/>
      <c r="O612" s="65"/>
      <c r="P612" s="65"/>
      <c r="Q612" s="65"/>
      <c r="R612" s="65"/>
      <c r="S612" s="65"/>
      <c r="T612" s="65"/>
      <c r="U612" s="65"/>
      <c r="V612" s="65"/>
      <c r="W612" s="65"/>
      <c r="X612" s="65"/>
      <c r="Y612" s="65"/>
      <c r="Z612" s="65"/>
    </row>
    <row r="613" spans="1:26" ht="12.75" customHeight="1" x14ac:dyDescent="0.2">
      <c r="A613" s="65"/>
      <c r="B613" s="65"/>
      <c r="C613" s="65"/>
      <c r="D613" s="65"/>
      <c r="E613" s="65"/>
      <c r="F613" s="65"/>
      <c r="G613" s="65"/>
      <c r="H613" s="65"/>
      <c r="I613" s="65"/>
      <c r="J613" s="65"/>
      <c r="K613" s="65"/>
      <c r="L613" s="65"/>
      <c r="M613" s="65"/>
      <c r="N613" s="65"/>
      <c r="O613" s="65"/>
      <c r="P613" s="65"/>
      <c r="Q613" s="65"/>
      <c r="R613" s="65"/>
      <c r="S613" s="65"/>
      <c r="T613" s="65"/>
      <c r="U613" s="65"/>
      <c r="V613" s="65"/>
      <c r="W613" s="65"/>
      <c r="X613" s="65"/>
      <c r="Y613" s="65"/>
      <c r="Z613" s="65"/>
    </row>
    <row r="614" spans="1:26" ht="12.75" customHeight="1" x14ac:dyDescent="0.2">
      <c r="A614" s="65"/>
      <c r="B614" s="65"/>
      <c r="C614" s="65"/>
      <c r="D614" s="65"/>
      <c r="E614" s="65"/>
      <c r="F614" s="65"/>
      <c r="G614" s="65"/>
      <c r="H614" s="65"/>
      <c r="I614" s="65"/>
      <c r="J614" s="65"/>
      <c r="K614" s="65"/>
      <c r="L614" s="65"/>
      <c r="M614" s="65"/>
      <c r="N614" s="65"/>
      <c r="O614" s="65"/>
      <c r="P614" s="65"/>
      <c r="Q614" s="65"/>
      <c r="R614" s="65"/>
      <c r="S614" s="65"/>
      <c r="T614" s="65"/>
      <c r="U614" s="65"/>
      <c r="V614" s="65"/>
      <c r="W614" s="65"/>
      <c r="X614" s="65"/>
      <c r="Y614" s="65"/>
      <c r="Z614" s="65"/>
    </row>
    <row r="615" spans="1:26" ht="12.75" customHeight="1" x14ac:dyDescent="0.2">
      <c r="A615" s="65"/>
      <c r="B615" s="65"/>
      <c r="C615" s="65"/>
      <c r="D615" s="65"/>
      <c r="E615" s="65"/>
      <c r="F615" s="65"/>
      <c r="G615" s="65"/>
      <c r="H615" s="65"/>
      <c r="I615" s="65"/>
      <c r="J615" s="65"/>
      <c r="K615" s="65"/>
      <c r="L615" s="65"/>
      <c r="M615" s="65"/>
      <c r="N615" s="65"/>
      <c r="O615" s="65"/>
      <c r="P615" s="65"/>
      <c r="Q615" s="65"/>
      <c r="R615" s="65"/>
      <c r="S615" s="65"/>
      <c r="T615" s="65"/>
      <c r="U615" s="65"/>
      <c r="V615" s="65"/>
      <c r="W615" s="65"/>
      <c r="X615" s="65"/>
      <c r="Y615" s="65"/>
      <c r="Z615" s="65"/>
    </row>
    <row r="616" spans="1:26" ht="12.75" customHeight="1" x14ac:dyDescent="0.2">
      <c r="A616" s="65"/>
      <c r="B616" s="65"/>
      <c r="C616" s="65"/>
      <c r="D616" s="65"/>
      <c r="E616" s="65"/>
      <c r="F616" s="65"/>
      <c r="G616" s="65"/>
      <c r="H616" s="65"/>
      <c r="I616" s="65"/>
      <c r="J616" s="65"/>
      <c r="K616" s="65"/>
      <c r="L616" s="65"/>
      <c r="M616" s="65"/>
      <c r="N616" s="65"/>
      <c r="O616" s="65"/>
      <c r="P616" s="65"/>
      <c r="Q616" s="65"/>
      <c r="R616" s="65"/>
      <c r="S616" s="65"/>
      <c r="T616" s="65"/>
      <c r="U616" s="65"/>
      <c r="V616" s="65"/>
      <c r="W616" s="65"/>
      <c r="X616" s="65"/>
      <c r="Y616" s="65"/>
      <c r="Z616" s="65"/>
    </row>
    <row r="617" spans="1:26" ht="12.75" customHeight="1" x14ac:dyDescent="0.2">
      <c r="A617" s="65"/>
      <c r="B617" s="65"/>
      <c r="C617" s="65"/>
      <c r="D617" s="65"/>
      <c r="E617" s="65"/>
      <c r="F617" s="65"/>
      <c r="G617" s="65"/>
      <c r="H617" s="65"/>
      <c r="I617" s="65"/>
      <c r="J617" s="65"/>
      <c r="K617" s="65"/>
      <c r="L617" s="65"/>
      <c r="M617" s="65"/>
      <c r="N617" s="65"/>
      <c r="O617" s="65"/>
      <c r="P617" s="65"/>
      <c r="Q617" s="65"/>
      <c r="R617" s="65"/>
      <c r="S617" s="65"/>
      <c r="T617" s="65"/>
      <c r="U617" s="65"/>
      <c r="V617" s="65"/>
      <c r="W617" s="65"/>
      <c r="X617" s="65"/>
      <c r="Y617" s="65"/>
      <c r="Z617" s="65"/>
    </row>
    <row r="618" spans="1:26" ht="12.75" customHeight="1" x14ac:dyDescent="0.2">
      <c r="A618" s="65"/>
      <c r="B618" s="65"/>
      <c r="C618" s="65"/>
      <c r="D618" s="65"/>
      <c r="E618" s="65"/>
      <c r="F618" s="65"/>
      <c r="G618" s="65"/>
      <c r="H618" s="65"/>
      <c r="I618" s="65"/>
      <c r="J618" s="65"/>
      <c r="K618" s="65"/>
      <c r="L618" s="65"/>
      <c r="M618" s="65"/>
      <c r="N618" s="65"/>
      <c r="O618" s="65"/>
      <c r="P618" s="65"/>
      <c r="Q618" s="65"/>
      <c r="R618" s="65"/>
      <c r="S618" s="65"/>
      <c r="T618" s="65"/>
      <c r="U618" s="65"/>
      <c r="V618" s="65"/>
      <c r="W618" s="65"/>
      <c r="X618" s="65"/>
      <c r="Y618" s="65"/>
      <c r="Z618" s="65"/>
    </row>
    <row r="619" spans="1:26" ht="12.75" customHeight="1" x14ac:dyDescent="0.2">
      <c r="A619" s="65"/>
      <c r="B619" s="65"/>
      <c r="C619" s="65"/>
      <c r="D619" s="65"/>
      <c r="E619" s="65"/>
      <c r="F619" s="65"/>
      <c r="G619" s="65"/>
      <c r="H619" s="65"/>
      <c r="I619" s="65"/>
      <c r="J619" s="65"/>
      <c r="K619" s="65"/>
      <c r="L619" s="65"/>
      <c r="M619" s="65"/>
      <c r="N619" s="65"/>
      <c r="O619" s="65"/>
      <c r="P619" s="65"/>
      <c r="Q619" s="65"/>
      <c r="R619" s="65"/>
      <c r="S619" s="65"/>
      <c r="T619" s="65"/>
      <c r="U619" s="65"/>
      <c r="V619" s="65"/>
      <c r="W619" s="65"/>
      <c r="X619" s="65"/>
      <c r="Y619" s="65"/>
      <c r="Z619" s="65"/>
    </row>
    <row r="620" spans="1:26" ht="12.75" customHeight="1" x14ac:dyDescent="0.2">
      <c r="A620" s="65"/>
      <c r="B620" s="65"/>
      <c r="C620" s="65"/>
      <c r="D620" s="65"/>
      <c r="E620" s="65"/>
      <c r="F620" s="65"/>
      <c r="G620" s="65"/>
      <c r="H620" s="65"/>
      <c r="I620" s="65"/>
      <c r="J620" s="65"/>
      <c r="K620" s="65"/>
      <c r="L620" s="65"/>
      <c r="M620" s="65"/>
      <c r="N620" s="65"/>
      <c r="O620" s="65"/>
      <c r="P620" s="65"/>
      <c r="Q620" s="65"/>
      <c r="R620" s="65"/>
      <c r="S620" s="65"/>
      <c r="T620" s="65"/>
      <c r="U620" s="65"/>
      <c r="V620" s="65"/>
      <c r="W620" s="65"/>
      <c r="X620" s="65"/>
      <c r="Y620" s="65"/>
      <c r="Z620" s="65"/>
    </row>
    <row r="621" spans="1:26" ht="12.75" customHeight="1" x14ac:dyDescent="0.2">
      <c r="A621" s="65"/>
      <c r="B621" s="65"/>
      <c r="C621" s="65"/>
      <c r="D621" s="65"/>
      <c r="E621" s="65"/>
      <c r="F621" s="65"/>
      <c r="G621" s="65"/>
      <c r="H621" s="65"/>
      <c r="I621" s="65"/>
      <c r="J621" s="65"/>
      <c r="K621" s="65"/>
      <c r="L621" s="65"/>
      <c r="M621" s="65"/>
      <c r="N621" s="65"/>
      <c r="O621" s="65"/>
      <c r="P621" s="65"/>
      <c r="Q621" s="65"/>
      <c r="R621" s="65"/>
      <c r="S621" s="65"/>
      <c r="T621" s="65"/>
      <c r="U621" s="65"/>
      <c r="V621" s="65"/>
      <c r="W621" s="65"/>
      <c r="X621" s="65"/>
      <c r="Y621" s="65"/>
      <c r="Z621" s="65"/>
    </row>
    <row r="622" spans="1:26" ht="12.75" customHeight="1" x14ac:dyDescent="0.2">
      <c r="A622" s="65"/>
      <c r="B622" s="65"/>
      <c r="C622" s="65"/>
      <c r="D622" s="65"/>
      <c r="E622" s="65"/>
      <c r="F622" s="65"/>
      <c r="G622" s="65"/>
      <c r="H622" s="65"/>
      <c r="I622" s="65"/>
      <c r="J622" s="65"/>
      <c r="K622" s="65"/>
      <c r="L622" s="65"/>
      <c r="M622" s="65"/>
      <c r="N622" s="65"/>
      <c r="O622" s="65"/>
      <c r="P622" s="65"/>
      <c r="Q622" s="65"/>
      <c r="R622" s="65"/>
      <c r="S622" s="65"/>
      <c r="T622" s="65"/>
      <c r="U622" s="65"/>
      <c r="V622" s="65"/>
      <c r="W622" s="65"/>
      <c r="X622" s="65"/>
      <c r="Y622" s="65"/>
      <c r="Z622" s="65"/>
    </row>
    <row r="623" spans="1:26" ht="12.75" customHeight="1" x14ac:dyDescent="0.2">
      <c r="A623" s="65"/>
      <c r="B623" s="65"/>
      <c r="C623" s="65"/>
      <c r="D623" s="65"/>
      <c r="E623" s="65"/>
      <c r="F623" s="65"/>
      <c r="G623" s="65"/>
      <c r="H623" s="65"/>
      <c r="I623" s="65"/>
      <c r="J623" s="65"/>
      <c r="K623" s="65"/>
      <c r="L623" s="65"/>
      <c r="M623" s="65"/>
      <c r="N623" s="65"/>
      <c r="O623" s="65"/>
      <c r="P623" s="65"/>
      <c r="Q623" s="65"/>
      <c r="R623" s="65"/>
      <c r="S623" s="65"/>
      <c r="T623" s="65"/>
      <c r="U623" s="65"/>
      <c r="V623" s="65"/>
      <c r="W623" s="65"/>
      <c r="X623" s="65"/>
      <c r="Y623" s="65"/>
      <c r="Z623" s="65"/>
    </row>
    <row r="624" spans="1:26" ht="12.75" customHeight="1" x14ac:dyDescent="0.2">
      <c r="A624" s="65"/>
      <c r="B624" s="65"/>
      <c r="C624" s="65"/>
      <c r="D624" s="65"/>
      <c r="E624" s="65"/>
      <c r="F624" s="65"/>
      <c r="G624" s="65"/>
      <c r="H624" s="65"/>
      <c r="I624" s="65"/>
      <c r="J624" s="65"/>
      <c r="K624" s="65"/>
      <c r="L624" s="65"/>
      <c r="M624" s="65"/>
      <c r="N624" s="65"/>
      <c r="O624" s="65"/>
      <c r="P624" s="65"/>
      <c r="Q624" s="65"/>
      <c r="R624" s="65"/>
      <c r="S624" s="65"/>
      <c r="T624" s="65"/>
      <c r="U624" s="65"/>
      <c r="V624" s="65"/>
      <c r="W624" s="65"/>
      <c r="X624" s="65"/>
      <c r="Y624" s="65"/>
      <c r="Z624" s="65"/>
    </row>
    <row r="625" spans="1:26" ht="12.75" customHeight="1" x14ac:dyDescent="0.2">
      <c r="A625" s="65"/>
      <c r="B625" s="65"/>
      <c r="C625" s="65"/>
      <c r="D625" s="65"/>
      <c r="E625" s="65"/>
      <c r="F625" s="65"/>
      <c r="G625" s="65"/>
      <c r="H625" s="65"/>
      <c r="I625" s="65"/>
      <c r="J625" s="65"/>
      <c r="K625" s="65"/>
      <c r="L625" s="65"/>
      <c r="M625" s="65"/>
      <c r="N625" s="65"/>
      <c r="O625" s="65"/>
      <c r="P625" s="65"/>
      <c r="Q625" s="65"/>
      <c r="R625" s="65"/>
      <c r="S625" s="65"/>
      <c r="T625" s="65"/>
      <c r="U625" s="65"/>
      <c r="V625" s="65"/>
      <c r="W625" s="65"/>
      <c r="X625" s="65"/>
      <c r="Y625" s="65"/>
      <c r="Z625" s="65"/>
    </row>
    <row r="626" spans="1:26" ht="12.75" customHeight="1" x14ac:dyDescent="0.2">
      <c r="A626" s="65"/>
      <c r="B626" s="65"/>
      <c r="C626" s="65"/>
      <c r="D626" s="65"/>
      <c r="E626" s="65"/>
      <c r="F626" s="65"/>
      <c r="G626" s="65"/>
      <c r="H626" s="65"/>
      <c r="I626" s="65"/>
      <c r="J626" s="65"/>
      <c r="K626" s="65"/>
      <c r="L626" s="65"/>
      <c r="M626" s="65"/>
      <c r="N626" s="65"/>
      <c r="O626" s="65"/>
      <c r="P626" s="65"/>
      <c r="Q626" s="65"/>
      <c r="R626" s="65"/>
      <c r="S626" s="65"/>
      <c r="T626" s="65"/>
      <c r="U626" s="65"/>
      <c r="V626" s="65"/>
      <c r="W626" s="65"/>
      <c r="X626" s="65"/>
      <c r="Y626" s="65"/>
      <c r="Z626" s="65"/>
    </row>
    <row r="627" spans="1:26" ht="12.75" customHeight="1" x14ac:dyDescent="0.2">
      <c r="A627" s="65"/>
      <c r="B627" s="65"/>
      <c r="C627" s="65"/>
      <c r="D627" s="65"/>
      <c r="E627" s="65"/>
      <c r="F627" s="65"/>
      <c r="G627" s="65"/>
      <c r="H627" s="65"/>
      <c r="I627" s="65"/>
      <c r="J627" s="65"/>
      <c r="K627" s="65"/>
      <c r="L627" s="65"/>
      <c r="M627" s="65"/>
      <c r="N627" s="65"/>
      <c r="O627" s="65"/>
      <c r="P627" s="65"/>
      <c r="Q627" s="65"/>
      <c r="R627" s="65"/>
      <c r="S627" s="65"/>
      <c r="T627" s="65"/>
      <c r="U627" s="65"/>
      <c r="V627" s="65"/>
      <c r="W627" s="65"/>
      <c r="X627" s="65"/>
      <c r="Y627" s="65"/>
      <c r="Z627" s="65"/>
    </row>
    <row r="628" spans="1:26" ht="12.75" customHeight="1" x14ac:dyDescent="0.2">
      <c r="A628" s="65"/>
      <c r="B628" s="65"/>
      <c r="C628" s="65"/>
      <c r="D628" s="65"/>
      <c r="E628" s="65"/>
      <c r="F628" s="65"/>
      <c r="G628" s="65"/>
      <c r="H628" s="65"/>
      <c r="I628" s="65"/>
      <c r="J628" s="65"/>
      <c r="K628" s="65"/>
      <c r="L628" s="65"/>
      <c r="M628" s="65"/>
      <c r="N628" s="65"/>
      <c r="O628" s="65"/>
      <c r="P628" s="65"/>
      <c r="Q628" s="65"/>
      <c r="R628" s="65"/>
      <c r="S628" s="65"/>
      <c r="T628" s="65"/>
      <c r="U628" s="65"/>
      <c r="V628" s="65"/>
      <c r="W628" s="65"/>
      <c r="X628" s="65"/>
      <c r="Y628" s="65"/>
      <c r="Z628" s="65"/>
    </row>
    <row r="629" spans="1:26" ht="12.75" customHeight="1" x14ac:dyDescent="0.2">
      <c r="A629" s="65"/>
      <c r="B629" s="65"/>
      <c r="C629" s="65"/>
      <c r="D629" s="65"/>
      <c r="E629" s="65"/>
      <c r="F629" s="65"/>
      <c r="G629" s="65"/>
      <c r="H629" s="65"/>
      <c r="I629" s="65"/>
      <c r="J629" s="65"/>
      <c r="K629" s="65"/>
      <c r="L629" s="65"/>
      <c r="M629" s="65"/>
      <c r="N629" s="65"/>
      <c r="O629" s="65"/>
      <c r="P629" s="65"/>
      <c r="Q629" s="65"/>
      <c r="R629" s="65"/>
      <c r="S629" s="65"/>
      <c r="T629" s="65"/>
      <c r="U629" s="65"/>
      <c r="V629" s="65"/>
      <c r="W629" s="65"/>
      <c r="X629" s="65"/>
      <c r="Y629" s="65"/>
      <c r="Z629" s="65"/>
    </row>
    <row r="630" spans="1:26" ht="12.75" customHeight="1" x14ac:dyDescent="0.2">
      <c r="A630" s="65"/>
      <c r="B630" s="65"/>
      <c r="C630" s="65"/>
      <c r="D630" s="65"/>
      <c r="E630" s="65"/>
      <c r="F630" s="65"/>
      <c r="G630" s="65"/>
      <c r="H630" s="65"/>
      <c r="I630" s="65"/>
      <c r="J630" s="65"/>
      <c r="K630" s="65"/>
      <c r="L630" s="65"/>
      <c r="M630" s="65"/>
      <c r="N630" s="65"/>
      <c r="O630" s="65"/>
      <c r="P630" s="65"/>
      <c r="Q630" s="65"/>
      <c r="R630" s="65"/>
      <c r="S630" s="65"/>
      <c r="T630" s="65"/>
      <c r="U630" s="65"/>
      <c r="V630" s="65"/>
      <c r="W630" s="65"/>
      <c r="X630" s="65"/>
      <c r="Y630" s="65"/>
      <c r="Z630" s="65"/>
    </row>
    <row r="631" spans="1:26" ht="12.75" customHeight="1" x14ac:dyDescent="0.2">
      <c r="A631" s="65"/>
      <c r="B631" s="65"/>
      <c r="C631" s="65"/>
      <c r="D631" s="65"/>
      <c r="E631" s="65"/>
      <c r="F631" s="65"/>
      <c r="G631" s="65"/>
      <c r="H631" s="65"/>
      <c r="I631" s="65"/>
      <c r="J631" s="65"/>
      <c r="K631" s="65"/>
      <c r="L631" s="65"/>
      <c r="M631" s="65"/>
      <c r="N631" s="65"/>
      <c r="O631" s="65"/>
      <c r="P631" s="65"/>
      <c r="Q631" s="65"/>
      <c r="R631" s="65"/>
      <c r="S631" s="65"/>
      <c r="T631" s="65"/>
      <c r="U631" s="65"/>
      <c r="V631" s="65"/>
      <c r="W631" s="65"/>
      <c r="X631" s="65"/>
      <c r="Y631" s="65"/>
      <c r="Z631" s="65"/>
    </row>
    <row r="632" spans="1:26" ht="12.75" customHeight="1" x14ac:dyDescent="0.2">
      <c r="A632" s="65"/>
      <c r="B632" s="65"/>
      <c r="C632" s="65"/>
      <c r="D632" s="65"/>
      <c r="E632" s="65"/>
      <c r="F632" s="65"/>
      <c r="G632" s="65"/>
      <c r="H632" s="65"/>
      <c r="I632" s="65"/>
      <c r="J632" s="65"/>
      <c r="K632" s="65"/>
      <c r="L632" s="65"/>
      <c r="M632" s="65"/>
      <c r="N632" s="65"/>
      <c r="O632" s="65"/>
      <c r="P632" s="65"/>
      <c r="Q632" s="65"/>
      <c r="R632" s="65"/>
      <c r="S632" s="65"/>
      <c r="T632" s="65"/>
      <c r="U632" s="65"/>
      <c r="V632" s="65"/>
      <c r="W632" s="65"/>
      <c r="X632" s="65"/>
      <c r="Y632" s="65"/>
      <c r="Z632" s="65"/>
    </row>
    <row r="633" spans="1:26" ht="12.75" customHeight="1" x14ac:dyDescent="0.2">
      <c r="A633" s="65"/>
      <c r="B633" s="65"/>
      <c r="C633" s="65"/>
      <c r="D633" s="65"/>
      <c r="E633" s="65"/>
      <c r="F633" s="65"/>
      <c r="G633" s="65"/>
      <c r="H633" s="65"/>
      <c r="I633" s="65"/>
      <c r="J633" s="65"/>
      <c r="K633" s="65"/>
      <c r="L633" s="65"/>
      <c r="M633" s="65"/>
      <c r="N633" s="65"/>
      <c r="O633" s="65"/>
      <c r="P633" s="65"/>
      <c r="Q633" s="65"/>
      <c r="R633" s="65"/>
      <c r="S633" s="65"/>
      <c r="T633" s="65"/>
      <c r="U633" s="65"/>
      <c r="V633" s="65"/>
      <c r="W633" s="65"/>
      <c r="X633" s="65"/>
      <c r="Y633" s="65"/>
      <c r="Z633" s="65"/>
    </row>
    <row r="634" spans="1:26" ht="12.75" customHeight="1" x14ac:dyDescent="0.2">
      <c r="A634" s="65"/>
      <c r="B634" s="65"/>
      <c r="C634" s="65"/>
      <c r="D634" s="65"/>
      <c r="E634" s="65"/>
      <c r="F634" s="65"/>
      <c r="G634" s="65"/>
      <c r="H634" s="65"/>
      <c r="I634" s="65"/>
      <c r="J634" s="65"/>
      <c r="K634" s="65"/>
      <c r="L634" s="65"/>
      <c r="M634" s="65"/>
      <c r="N634" s="65"/>
      <c r="O634" s="65"/>
      <c r="P634" s="65"/>
      <c r="Q634" s="65"/>
      <c r="R634" s="65"/>
      <c r="S634" s="65"/>
      <c r="T634" s="65"/>
      <c r="U634" s="65"/>
      <c r="V634" s="65"/>
      <c r="W634" s="65"/>
      <c r="X634" s="65"/>
      <c r="Y634" s="65"/>
      <c r="Z634" s="65"/>
    </row>
    <row r="635" spans="1:26" ht="12.75" customHeight="1" x14ac:dyDescent="0.2">
      <c r="A635" s="65"/>
      <c r="B635" s="65"/>
      <c r="C635" s="65"/>
      <c r="D635" s="65"/>
      <c r="E635" s="65"/>
      <c r="F635" s="65"/>
      <c r="G635" s="65"/>
      <c r="H635" s="65"/>
      <c r="I635" s="65"/>
      <c r="J635" s="65"/>
      <c r="K635" s="65"/>
      <c r="L635" s="65"/>
      <c r="M635" s="65"/>
      <c r="N635" s="65"/>
      <c r="O635" s="65"/>
      <c r="P635" s="65"/>
      <c r="Q635" s="65"/>
      <c r="R635" s="65"/>
      <c r="S635" s="65"/>
      <c r="T635" s="65"/>
      <c r="U635" s="65"/>
      <c r="V635" s="65"/>
      <c r="W635" s="65"/>
      <c r="X635" s="65"/>
      <c r="Y635" s="65"/>
      <c r="Z635" s="65"/>
    </row>
    <row r="636" spans="1:26" ht="12.75" customHeight="1" x14ac:dyDescent="0.2">
      <c r="A636" s="65"/>
      <c r="B636" s="65"/>
      <c r="C636" s="65"/>
      <c r="D636" s="65"/>
      <c r="E636" s="65"/>
      <c r="F636" s="65"/>
      <c r="G636" s="65"/>
      <c r="H636" s="65"/>
      <c r="I636" s="65"/>
      <c r="J636" s="65"/>
      <c r="K636" s="65"/>
      <c r="L636" s="65"/>
      <c r="M636" s="65"/>
      <c r="N636" s="65"/>
      <c r="O636" s="65"/>
      <c r="P636" s="65"/>
      <c r="Q636" s="65"/>
      <c r="R636" s="65"/>
      <c r="S636" s="65"/>
      <c r="T636" s="65"/>
      <c r="U636" s="65"/>
      <c r="V636" s="65"/>
      <c r="W636" s="65"/>
      <c r="X636" s="65"/>
      <c r="Y636" s="65"/>
      <c r="Z636" s="65"/>
    </row>
    <row r="637" spans="1:26" ht="12.75" customHeight="1" x14ac:dyDescent="0.2">
      <c r="A637" s="65"/>
      <c r="B637" s="65"/>
      <c r="C637" s="65"/>
      <c r="D637" s="65"/>
      <c r="E637" s="65"/>
      <c r="F637" s="65"/>
      <c r="G637" s="65"/>
      <c r="H637" s="65"/>
      <c r="I637" s="65"/>
      <c r="J637" s="65"/>
      <c r="K637" s="65"/>
      <c r="L637" s="65"/>
      <c r="M637" s="65"/>
      <c r="N637" s="65"/>
      <c r="O637" s="65"/>
      <c r="P637" s="65"/>
      <c r="Q637" s="65"/>
      <c r="R637" s="65"/>
      <c r="S637" s="65"/>
      <c r="T637" s="65"/>
      <c r="U637" s="65"/>
      <c r="V637" s="65"/>
      <c r="W637" s="65"/>
      <c r="X637" s="65"/>
      <c r="Y637" s="65"/>
      <c r="Z637" s="65"/>
    </row>
    <row r="638" spans="1:26" ht="12.75" customHeight="1" x14ac:dyDescent="0.2">
      <c r="A638" s="65"/>
      <c r="B638" s="65"/>
      <c r="C638" s="65"/>
      <c r="D638" s="65"/>
      <c r="E638" s="65"/>
      <c r="F638" s="65"/>
      <c r="G638" s="65"/>
      <c r="H638" s="65"/>
      <c r="I638" s="65"/>
      <c r="J638" s="65"/>
      <c r="K638" s="65"/>
      <c r="L638" s="65"/>
      <c r="M638" s="65"/>
      <c r="N638" s="65"/>
      <c r="O638" s="65"/>
      <c r="P638" s="65"/>
      <c r="Q638" s="65"/>
      <c r="R638" s="65"/>
      <c r="S638" s="65"/>
      <c r="T638" s="65"/>
      <c r="U638" s="65"/>
      <c r="V638" s="65"/>
      <c r="W638" s="65"/>
      <c r="X638" s="65"/>
      <c r="Y638" s="65"/>
      <c r="Z638" s="65"/>
    </row>
    <row r="639" spans="1:26" ht="12.75" customHeight="1" x14ac:dyDescent="0.2">
      <c r="A639" s="65"/>
      <c r="B639" s="65"/>
      <c r="C639" s="65"/>
      <c r="D639" s="65"/>
      <c r="E639" s="65"/>
      <c r="F639" s="65"/>
      <c r="G639" s="65"/>
      <c r="H639" s="65"/>
      <c r="I639" s="65"/>
      <c r="J639" s="65"/>
      <c r="K639" s="65"/>
      <c r="L639" s="65"/>
      <c r="M639" s="65"/>
      <c r="N639" s="65"/>
      <c r="O639" s="65"/>
      <c r="P639" s="65"/>
      <c r="Q639" s="65"/>
      <c r="R639" s="65"/>
      <c r="S639" s="65"/>
      <c r="T639" s="65"/>
      <c r="U639" s="65"/>
      <c r="V639" s="65"/>
      <c r="W639" s="65"/>
      <c r="X639" s="65"/>
      <c r="Y639" s="65"/>
      <c r="Z639" s="65"/>
    </row>
    <row r="640" spans="1:26" ht="12.75" customHeight="1" x14ac:dyDescent="0.2">
      <c r="A640" s="65"/>
      <c r="B640" s="65"/>
      <c r="C640" s="65"/>
      <c r="D640" s="65"/>
      <c r="E640" s="65"/>
      <c r="F640" s="65"/>
      <c r="G640" s="65"/>
      <c r="H640" s="65"/>
      <c r="I640" s="65"/>
      <c r="J640" s="65"/>
      <c r="K640" s="65"/>
      <c r="L640" s="65"/>
      <c r="M640" s="65"/>
      <c r="N640" s="65"/>
      <c r="O640" s="65"/>
      <c r="P640" s="65"/>
      <c r="Q640" s="65"/>
      <c r="R640" s="65"/>
      <c r="S640" s="65"/>
      <c r="T640" s="65"/>
      <c r="U640" s="65"/>
      <c r="V640" s="65"/>
      <c r="W640" s="65"/>
      <c r="X640" s="65"/>
      <c r="Y640" s="65"/>
      <c r="Z640" s="65"/>
    </row>
    <row r="641" spans="1:26" ht="12.75" customHeight="1" x14ac:dyDescent="0.2">
      <c r="A641" s="65"/>
      <c r="B641" s="65"/>
      <c r="C641" s="65"/>
      <c r="D641" s="65"/>
      <c r="E641" s="65"/>
      <c r="F641" s="65"/>
      <c r="G641" s="65"/>
      <c r="H641" s="65"/>
      <c r="I641" s="65"/>
      <c r="J641" s="65"/>
      <c r="K641" s="65"/>
      <c r="L641" s="65"/>
      <c r="M641" s="65"/>
      <c r="N641" s="65"/>
      <c r="O641" s="65"/>
      <c r="P641" s="65"/>
      <c r="Q641" s="65"/>
      <c r="R641" s="65"/>
      <c r="S641" s="65"/>
      <c r="T641" s="65"/>
      <c r="U641" s="65"/>
      <c r="V641" s="65"/>
      <c r="W641" s="65"/>
      <c r="X641" s="65"/>
      <c r="Y641" s="65"/>
      <c r="Z641" s="65"/>
    </row>
    <row r="642" spans="1:26" ht="12.75" customHeight="1" x14ac:dyDescent="0.2">
      <c r="A642" s="65"/>
      <c r="B642" s="65"/>
      <c r="C642" s="65"/>
      <c r="D642" s="65"/>
      <c r="E642" s="65"/>
      <c r="F642" s="65"/>
      <c r="G642" s="65"/>
      <c r="H642" s="65"/>
      <c r="I642" s="65"/>
      <c r="J642" s="65"/>
      <c r="K642" s="65"/>
      <c r="L642" s="65"/>
      <c r="M642" s="65"/>
      <c r="N642" s="65"/>
      <c r="O642" s="65"/>
      <c r="P642" s="65"/>
      <c r="Q642" s="65"/>
      <c r="R642" s="65"/>
      <c r="S642" s="65"/>
      <c r="T642" s="65"/>
      <c r="U642" s="65"/>
      <c r="V642" s="65"/>
      <c r="W642" s="65"/>
      <c r="X642" s="65"/>
      <c r="Y642" s="65"/>
      <c r="Z642" s="65"/>
    </row>
    <row r="643" spans="1:26" ht="12.75" customHeight="1" x14ac:dyDescent="0.2">
      <c r="A643" s="65"/>
      <c r="B643" s="65"/>
      <c r="C643" s="65"/>
      <c r="D643" s="65"/>
      <c r="E643" s="65"/>
      <c r="F643" s="65"/>
      <c r="G643" s="65"/>
      <c r="H643" s="65"/>
      <c r="I643" s="65"/>
      <c r="J643" s="65"/>
      <c r="K643" s="65"/>
      <c r="L643" s="65"/>
      <c r="M643" s="65"/>
      <c r="N643" s="65"/>
      <c r="O643" s="65"/>
      <c r="P643" s="65"/>
      <c r="Q643" s="65"/>
      <c r="R643" s="65"/>
      <c r="S643" s="65"/>
      <c r="T643" s="65"/>
      <c r="U643" s="65"/>
      <c r="V643" s="65"/>
      <c r="W643" s="65"/>
      <c r="X643" s="65"/>
      <c r="Y643" s="65"/>
      <c r="Z643" s="65"/>
    </row>
    <row r="644" spans="1:26" ht="12.75" customHeight="1" x14ac:dyDescent="0.2">
      <c r="A644" s="65"/>
      <c r="B644" s="65"/>
      <c r="C644" s="65"/>
      <c r="D644" s="65"/>
      <c r="E644" s="65"/>
      <c r="F644" s="65"/>
      <c r="G644" s="65"/>
      <c r="H644" s="65"/>
      <c r="I644" s="65"/>
      <c r="J644" s="65"/>
      <c r="K644" s="65"/>
      <c r="L644" s="65"/>
      <c r="M644" s="65"/>
      <c r="N644" s="65"/>
      <c r="O644" s="65"/>
      <c r="P644" s="65"/>
      <c r="Q644" s="65"/>
      <c r="R644" s="65"/>
      <c r="S644" s="65"/>
      <c r="T644" s="65"/>
      <c r="U644" s="65"/>
      <c r="V644" s="65"/>
      <c r="W644" s="65"/>
      <c r="X644" s="65"/>
      <c r="Y644" s="65"/>
      <c r="Z644" s="65"/>
    </row>
    <row r="645" spans="1:26" ht="12.75" customHeight="1" x14ac:dyDescent="0.2">
      <c r="A645" s="65"/>
      <c r="B645" s="65"/>
      <c r="C645" s="65"/>
      <c r="D645" s="65"/>
      <c r="E645" s="65"/>
      <c r="F645" s="65"/>
      <c r="G645" s="65"/>
      <c r="H645" s="65"/>
      <c r="I645" s="65"/>
      <c r="J645" s="65"/>
      <c r="K645" s="65"/>
      <c r="L645" s="65"/>
      <c r="M645" s="65"/>
      <c r="N645" s="65"/>
      <c r="O645" s="65"/>
      <c r="P645" s="65"/>
      <c r="Q645" s="65"/>
      <c r="R645" s="65"/>
      <c r="S645" s="65"/>
      <c r="T645" s="65"/>
      <c r="U645" s="65"/>
      <c r="V645" s="65"/>
      <c r="W645" s="65"/>
      <c r="X645" s="65"/>
      <c r="Y645" s="65"/>
      <c r="Z645" s="65"/>
    </row>
    <row r="646" spans="1:26" ht="12.75" customHeight="1" x14ac:dyDescent="0.2">
      <c r="A646" s="65"/>
      <c r="B646" s="65"/>
      <c r="C646" s="65"/>
      <c r="D646" s="65"/>
      <c r="E646" s="65"/>
      <c r="F646" s="65"/>
      <c r="G646" s="65"/>
      <c r="H646" s="65"/>
      <c r="I646" s="65"/>
      <c r="J646" s="65"/>
      <c r="K646" s="65"/>
      <c r="L646" s="65"/>
      <c r="M646" s="65"/>
      <c r="N646" s="65"/>
      <c r="O646" s="65"/>
      <c r="P646" s="65"/>
      <c r="Q646" s="65"/>
      <c r="R646" s="65"/>
      <c r="S646" s="65"/>
      <c r="T646" s="65"/>
      <c r="U646" s="65"/>
      <c r="V646" s="65"/>
      <c r="W646" s="65"/>
      <c r="X646" s="65"/>
      <c r="Y646" s="65"/>
      <c r="Z646" s="65"/>
    </row>
    <row r="647" spans="1:26" ht="12.75" customHeight="1" x14ac:dyDescent="0.2">
      <c r="A647" s="65"/>
      <c r="B647" s="65"/>
      <c r="C647" s="65"/>
      <c r="D647" s="65"/>
      <c r="E647" s="65"/>
      <c r="F647" s="65"/>
      <c r="G647" s="65"/>
      <c r="H647" s="65"/>
      <c r="I647" s="65"/>
      <c r="J647" s="65"/>
      <c r="K647" s="65"/>
      <c r="L647" s="65"/>
      <c r="M647" s="65"/>
      <c r="N647" s="65"/>
      <c r="O647" s="65"/>
      <c r="P647" s="65"/>
      <c r="Q647" s="65"/>
      <c r="R647" s="65"/>
      <c r="S647" s="65"/>
      <c r="T647" s="65"/>
      <c r="U647" s="65"/>
      <c r="V647" s="65"/>
      <c r="W647" s="65"/>
      <c r="X647" s="65"/>
      <c r="Y647" s="65"/>
      <c r="Z647" s="65"/>
    </row>
    <row r="648" spans="1:26" ht="12.75" customHeight="1" x14ac:dyDescent="0.2">
      <c r="A648" s="65"/>
      <c r="B648" s="65"/>
      <c r="C648" s="65"/>
      <c r="D648" s="65"/>
      <c r="E648" s="65"/>
      <c r="F648" s="65"/>
      <c r="G648" s="65"/>
      <c r="H648" s="65"/>
      <c r="I648" s="65"/>
      <c r="J648" s="65"/>
      <c r="K648" s="65"/>
      <c r="L648" s="65"/>
      <c r="M648" s="65"/>
      <c r="N648" s="65"/>
      <c r="O648" s="65"/>
      <c r="P648" s="65"/>
      <c r="Q648" s="65"/>
      <c r="R648" s="65"/>
      <c r="S648" s="65"/>
      <c r="T648" s="65"/>
      <c r="U648" s="65"/>
      <c r="V648" s="65"/>
      <c r="W648" s="65"/>
      <c r="X648" s="65"/>
      <c r="Y648" s="65"/>
      <c r="Z648" s="65"/>
    </row>
    <row r="649" spans="1:26" ht="12.75" customHeight="1" x14ac:dyDescent="0.2">
      <c r="A649" s="65"/>
      <c r="B649" s="65"/>
      <c r="C649" s="65"/>
      <c r="D649" s="65"/>
      <c r="E649" s="65"/>
      <c r="F649" s="65"/>
      <c r="G649" s="65"/>
      <c r="H649" s="65"/>
      <c r="I649" s="65"/>
      <c r="J649" s="65"/>
      <c r="K649" s="65"/>
      <c r="L649" s="65"/>
      <c r="M649" s="65"/>
      <c r="N649" s="65"/>
      <c r="O649" s="65"/>
      <c r="P649" s="65"/>
      <c r="Q649" s="65"/>
      <c r="R649" s="65"/>
      <c r="S649" s="65"/>
      <c r="T649" s="65"/>
      <c r="U649" s="65"/>
      <c r="V649" s="65"/>
      <c r="W649" s="65"/>
      <c r="X649" s="65"/>
      <c r="Y649" s="65"/>
      <c r="Z649" s="65"/>
    </row>
    <row r="650" spans="1:26" ht="12.75" customHeight="1" x14ac:dyDescent="0.2">
      <c r="A650" s="65"/>
      <c r="B650" s="65"/>
      <c r="C650" s="65"/>
      <c r="D650" s="65"/>
      <c r="E650" s="65"/>
      <c r="F650" s="65"/>
      <c r="G650" s="65"/>
      <c r="H650" s="65"/>
      <c r="I650" s="65"/>
      <c r="J650" s="65"/>
      <c r="K650" s="65"/>
      <c r="L650" s="65"/>
      <c r="M650" s="65"/>
      <c r="N650" s="65"/>
      <c r="O650" s="65"/>
      <c r="P650" s="65"/>
      <c r="Q650" s="65"/>
      <c r="R650" s="65"/>
      <c r="S650" s="65"/>
      <c r="T650" s="65"/>
      <c r="U650" s="65"/>
      <c r="V650" s="65"/>
      <c r="W650" s="65"/>
      <c r="X650" s="65"/>
      <c r="Y650" s="65"/>
      <c r="Z650" s="65"/>
    </row>
    <row r="651" spans="1:26" ht="12.75" customHeight="1" x14ac:dyDescent="0.2">
      <c r="A651" s="65"/>
      <c r="B651" s="65"/>
      <c r="C651" s="65"/>
      <c r="D651" s="65"/>
      <c r="E651" s="65"/>
      <c r="F651" s="65"/>
      <c r="G651" s="65"/>
      <c r="H651" s="65"/>
      <c r="I651" s="65"/>
      <c r="J651" s="65"/>
      <c r="K651" s="65"/>
      <c r="L651" s="65"/>
      <c r="M651" s="65"/>
      <c r="N651" s="65"/>
      <c r="O651" s="65"/>
      <c r="P651" s="65"/>
      <c r="Q651" s="65"/>
      <c r="R651" s="65"/>
      <c r="S651" s="65"/>
      <c r="T651" s="65"/>
      <c r="U651" s="65"/>
      <c r="V651" s="65"/>
      <c r="W651" s="65"/>
      <c r="X651" s="65"/>
      <c r="Y651" s="65"/>
      <c r="Z651" s="65"/>
    </row>
    <row r="652" spans="1:26" ht="12.75" customHeight="1" x14ac:dyDescent="0.2">
      <c r="A652" s="65"/>
      <c r="B652" s="65"/>
      <c r="C652" s="65"/>
      <c r="D652" s="65"/>
      <c r="E652" s="65"/>
      <c r="F652" s="65"/>
      <c r="G652" s="65"/>
      <c r="H652" s="65"/>
      <c r="I652" s="65"/>
      <c r="J652" s="65"/>
      <c r="K652" s="65"/>
      <c r="L652" s="65"/>
      <c r="M652" s="65"/>
      <c r="N652" s="65"/>
      <c r="O652" s="65"/>
      <c r="P652" s="65"/>
      <c r="Q652" s="65"/>
      <c r="R652" s="65"/>
      <c r="S652" s="65"/>
      <c r="T652" s="65"/>
      <c r="U652" s="65"/>
      <c r="V652" s="65"/>
      <c r="W652" s="65"/>
      <c r="X652" s="65"/>
      <c r="Y652" s="65"/>
      <c r="Z652" s="65"/>
    </row>
    <row r="653" spans="1:26" ht="12.75" customHeight="1" x14ac:dyDescent="0.2">
      <c r="A653" s="65"/>
      <c r="B653" s="65"/>
      <c r="C653" s="65"/>
      <c r="D653" s="65"/>
      <c r="E653" s="65"/>
      <c r="F653" s="65"/>
      <c r="G653" s="65"/>
      <c r="H653" s="65"/>
      <c r="I653" s="65"/>
      <c r="J653" s="65"/>
      <c r="K653" s="65"/>
      <c r="L653" s="65"/>
      <c r="M653" s="65"/>
      <c r="N653" s="65"/>
      <c r="O653" s="65"/>
      <c r="P653" s="65"/>
      <c r="Q653" s="65"/>
      <c r="R653" s="65"/>
      <c r="S653" s="65"/>
      <c r="T653" s="65"/>
      <c r="U653" s="65"/>
      <c r="V653" s="65"/>
      <c r="W653" s="65"/>
      <c r="X653" s="65"/>
      <c r="Y653" s="65"/>
      <c r="Z653" s="65"/>
    </row>
    <row r="654" spans="1:26" ht="12.75" customHeight="1" x14ac:dyDescent="0.2">
      <c r="A654" s="65"/>
      <c r="B654" s="65"/>
      <c r="C654" s="65"/>
      <c r="D654" s="65"/>
      <c r="E654" s="65"/>
      <c r="F654" s="65"/>
      <c r="G654" s="65"/>
      <c r="H654" s="65"/>
      <c r="I654" s="65"/>
      <c r="J654" s="65"/>
      <c r="K654" s="65"/>
      <c r="L654" s="65"/>
      <c r="M654" s="65"/>
      <c r="N654" s="65"/>
      <c r="O654" s="65"/>
      <c r="P654" s="65"/>
      <c r="Q654" s="65"/>
      <c r="R654" s="65"/>
      <c r="S654" s="65"/>
      <c r="T654" s="65"/>
      <c r="U654" s="65"/>
      <c r="V654" s="65"/>
      <c r="W654" s="65"/>
      <c r="X654" s="65"/>
      <c r="Y654" s="65"/>
      <c r="Z654" s="65"/>
    </row>
    <row r="655" spans="1:26" ht="12.75" customHeight="1" x14ac:dyDescent="0.2">
      <c r="A655" s="65"/>
      <c r="B655" s="65"/>
      <c r="C655" s="65"/>
      <c r="D655" s="65"/>
      <c r="E655" s="65"/>
      <c r="F655" s="65"/>
      <c r="G655" s="65"/>
      <c r="H655" s="65"/>
      <c r="I655" s="65"/>
      <c r="J655" s="65"/>
      <c r="K655" s="65"/>
      <c r="L655" s="65"/>
      <c r="M655" s="65"/>
      <c r="N655" s="65"/>
      <c r="O655" s="65"/>
      <c r="P655" s="65"/>
      <c r="Q655" s="65"/>
      <c r="R655" s="65"/>
      <c r="S655" s="65"/>
      <c r="T655" s="65"/>
      <c r="U655" s="65"/>
      <c r="V655" s="65"/>
      <c r="W655" s="65"/>
      <c r="X655" s="65"/>
      <c r="Y655" s="65"/>
      <c r="Z655" s="65"/>
    </row>
    <row r="656" spans="1:26" ht="12.75" customHeight="1" x14ac:dyDescent="0.2">
      <c r="A656" s="65"/>
      <c r="B656" s="65"/>
      <c r="C656" s="65"/>
      <c r="D656" s="65"/>
      <c r="E656" s="65"/>
      <c r="F656" s="65"/>
      <c r="G656" s="65"/>
      <c r="H656" s="65"/>
      <c r="I656" s="65"/>
      <c r="J656" s="65"/>
      <c r="K656" s="65"/>
      <c r="L656" s="65"/>
      <c r="M656" s="65"/>
      <c r="N656" s="65"/>
      <c r="O656" s="65"/>
      <c r="P656" s="65"/>
      <c r="Q656" s="65"/>
      <c r="R656" s="65"/>
      <c r="S656" s="65"/>
      <c r="T656" s="65"/>
      <c r="U656" s="65"/>
      <c r="V656" s="65"/>
      <c r="W656" s="65"/>
      <c r="X656" s="65"/>
      <c r="Y656" s="65"/>
      <c r="Z656" s="65"/>
    </row>
    <row r="657" spans="1:26" ht="12.75" customHeight="1" x14ac:dyDescent="0.2">
      <c r="A657" s="65"/>
      <c r="B657" s="65"/>
      <c r="C657" s="65"/>
      <c r="D657" s="65"/>
      <c r="E657" s="65"/>
      <c r="F657" s="65"/>
      <c r="G657" s="65"/>
      <c r="H657" s="65"/>
      <c r="I657" s="65"/>
      <c r="J657" s="65"/>
      <c r="K657" s="65"/>
      <c r="L657" s="65"/>
      <c r="M657" s="65"/>
      <c r="N657" s="65"/>
      <c r="O657" s="65"/>
      <c r="P657" s="65"/>
      <c r="Q657" s="65"/>
      <c r="R657" s="65"/>
      <c r="S657" s="65"/>
      <c r="T657" s="65"/>
      <c r="U657" s="65"/>
      <c r="V657" s="65"/>
      <c r="W657" s="65"/>
      <c r="X657" s="65"/>
      <c r="Y657" s="65"/>
      <c r="Z657" s="65"/>
    </row>
    <row r="658" spans="1:26" ht="12.75" customHeight="1" x14ac:dyDescent="0.2">
      <c r="A658" s="65"/>
      <c r="B658" s="65"/>
      <c r="C658" s="65"/>
      <c r="D658" s="65"/>
      <c r="E658" s="65"/>
      <c r="F658" s="65"/>
      <c r="G658" s="65"/>
      <c r="H658" s="65"/>
      <c r="I658" s="65"/>
      <c r="J658" s="65"/>
      <c r="K658" s="65"/>
      <c r="L658" s="65"/>
      <c r="M658" s="65"/>
      <c r="N658" s="65"/>
      <c r="O658" s="65"/>
      <c r="P658" s="65"/>
      <c r="Q658" s="65"/>
      <c r="R658" s="65"/>
      <c r="S658" s="65"/>
      <c r="T658" s="65"/>
      <c r="U658" s="65"/>
      <c r="V658" s="65"/>
      <c r="W658" s="65"/>
      <c r="X658" s="65"/>
      <c r="Y658" s="65"/>
      <c r="Z658" s="65"/>
    </row>
    <row r="659" spans="1:26" ht="12.75" customHeight="1" x14ac:dyDescent="0.2">
      <c r="A659" s="65"/>
      <c r="B659" s="65"/>
      <c r="C659" s="65"/>
      <c r="D659" s="65"/>
      <c r="E659" s="65"/>
      <c r="F659" s="65"/>
      <c r="G659" s="65"/>
      <c r="H659" s="65"/>
      <c r="I659" s="65"/>
      <c r="J659" s="65"/>
      <c r="K659" s="65"/>
      <c r="L659" s="65"/>
      <c r="M659" s="65"/>
      <c r="N659" s="65"/>
      <c r="O659" s="65"/>
      <c r="P659" s="65"/>
      <c r="Q659" s="65"/>
      <c r="R659" s="65"/>
      <c r="S659" s="65"/>
      <c r="T659" s="65"/>
      <c r="U659" s="65"/>
      <c r="V659" s="65"/>
      <c r="W659" s="65"/>
      <c r="X659" s="65"/>
      <c r="Y659" s="65"/>
      <c r="Z659" s="65"/>
    </row>
    <row r="660" spans="1:26" ht="12.75" customHeight="1" x14ac:dyDescent="0.2">
      <c r="A660" s="65"/>
      <c r="B660" s="65"/>
      <c r="C660" s="65"/>
      <c r="D660" s="65"/>
      <c r="E660" s="65"/>
      <c r="F660" s="65"/>
      <c r="G660" s="65"/>
      <c r="H660" s="65"/>
      <c r="I660" s="65"/>
      <c r="J660" s="65"/>
      <c r="K660" s="65"/>
      <c r="L660" s="65"/>
      <c r="M660" s="65"/>
      <c r="N660" s="65"/>
      <c r="O660" s="65"/>
      <c r="P660" s="65"/>
      <c r="Q660" s="65"/>
      <c r="R660" s="65"/>
      <c r="S660" s="65"/>
      <c r="T660" s="65"/>
      <c r="U660" s="65"/>
      <c r="V660" s="65"/>
      <c r="W660" s="65"/>
      <c r="X660" s="65"/>
      <c r="Y660" s="65"/>
      <c r="Z660" s="65"/>
    </row>
    <row r="661" spans="1:26" ht="12.75" customHeight="1" x14ac:dyDescent="0.2">
      <c r="A661" s="65"/>
      <c r="B661" s="65"/>
      <c r="C661" s="65"/>
      <c r="D661" s="65"/>
      <c r="E661" s="65"/>
      <c r="F661" s="65"/>
      <c r="G661" s="65"/>
      <c r="H661" s="65"/>
      <c r="I661" s="65"/>
      <c r="J661" s="65"/>
      <c r="K661" s="65"/>
      <c r="L661" s="65"/>
      <c r="M661" s="65"/>
      <c r="N661" s="65"/>
      <c r="O661" s="65"/>
      <c r="P661" s="65"/>
      <c r="Q661" s="65"/>
      <c r="R661" s="65"/>
      <c r="S661" s="65"/>
      <c r="T661" s="65"/>
      <c r="U661" s="65"/>
      <c r="V661" s="65"/>
      <c r="W661" s="65"/>
      <c r="X661" s="65"/>
      <c r="Y661" s="65"/>
      <c r="Z661" s="65"/>
    </row>
    <row r="662" spans="1:26" ht="12.75" customHeight="1" x14ac:dyDescent="0.2">
      <c r="A662" s="65"/>
      <c r="B662" s="65"/>
      <c r="C662" s="65"/>
      <c r="D662" s="65"/>
      <c r="E662" s="65"/>
      <c r="F662" s="65"/>
      <c r="G662" s="65"/>
      <c r="H662" s="65"/>
      <c r="I662" s="65"/>
      <c r="J662" s="65"/>
      <c r="K662" s="65"/>
      <c r="L662" s="65"/>
      <c r="M662" s="65"/>
      <c r="N662" s="65"/>
      <c r="O662" s="65"/>
      <c r="P662" s="65"/>
      <c r="Q662" s="65"/>
      <c r="R662" s="65"/>
      <c r="S662" s="65"/>
      <c r="T662" s="65"/>
      <c r="U662" s="65"/>
      <c r="V662" s="65"/>
      <c r="W662" s="65"/>
      <c r="X662" s="65"/>
      <c r="Y662" s="65"/>
      <c r="Z662" s="65"/>
    </row>
    <row r="663" spans="1:26" ht="12.75" customHeight="1" x14ac:dyDescent="0.2">
      <c r="A663" s="65"/>
      <c r="B663" s="65"/>
      <c r="C663" s="65"/>
      <c r="D663" s="65"/>
      <c r="E663" s="65"/>
      <c r="F663" s="65"/>
      <c r="G663" s="65"/>
      <c r="H663" s="65"/>
      <c r="I663" s="65"/>
      <c r="J663" s="65"/>
      <c r="K663" s="65"/>
      <c r="L663" s="65"/>
      <c r="M663" s="65"/>
      <c r="N663" s="65"/>
      <c r="O663" s="65"/>
      <c r="P663" s="65"/>
      <c r="Q663" s="65"/>
      <c r="R663" s="65"/>
      <c r="S663" s="65"/>
      <c r="T663" s="65"/>
      <c r="U663" s="65"/>
      <c r="V663" s="65"/>
      <c r="W663" s="65"/>
      <c r="X663" s="65"/>
      <c r="Y663" s="65"/>
      <c r="Z663" s="65"/>
    </row>
    <row r="664" spans="1:26" ht="12.75" customHeight="1" x14ac:dyDescent="0.2">
      <c r="A664" s="65"/>
      <c r="B664" s="65"/>
      <c r="C664" s="65"/>
      <c r="D664" s="65"/>
      <c r="E664" s="65"/>
      <c r="F664" s="65"/>
      <c r="G664" s="65"/>
      <c r="H664" s="65"/>
      <c r="I664" s="65"/>
      <c r="J664" s="65"/>
      <c r="K664" s="65"/>
      <c r="L664" s="65"/>
      <c r="M664" s="65"/>
      <c r="N664" s="65"/>
      <c r="O664" s="65"/>
      <c r="P664" s="65"/>
      <c r="Q664" s="65"/>
      <c r="R664" s="65"/>
      <c r="S664" s="65"/>
      <c r="T664" s="65"/>
      <c r="U664" s="65"/>
      <c r="V664" s="65"/>
      <c r="W664" s="65"/>
      <c r="X664" s="65"/>
      <c r="Y664" s="65"/>
      <c r="Z664" s="65"/>
    </row>
    <row r="665" spans="1:26" ht="12.75" customHeight="1" x14ac:dyDescent="0.2">
      <c r="A665" s="65"/>
      <c r="B665" s="65"/>
      <c r="C665" s="65"/>
      <c r="D665" s="65"/>
      <c r="E665" s="65"/>
      <c r="F665" s="65"/>
      <c r="G665" s="65"/>
      <c r="H665" s="65"/>
      <c r="I665" s="65"/>
      <c r="J665" s="65"/>
      <c r="K665" s="65"/>
      <c r="L665" s="65"/>
      <c r="M665" s="65"/>
      <c r="N665" s="65"/>
      <c r="O665" s="65"/>
      <c r="P665" s="65"/>
      <c r="Q665" s="65"/>
      <c r="R665" s="65"/>
      <c r="S665" s="65"/>
      <c r="T665" s="65"/>
      <c r="U665" s="65"/>
      <c r="V665" s="65"/>
      <c r="W665" s="65"/>
      <c r="X665" s="65"/>
      <c r="Y665" s="65"/>
      <c r="Z665" s="65"/>
    </row>
    <row r="666" spans="1:26" ht="12.75" customHeight="1" x14ac:dyDescent="0.2">
      <c r="A666" s="65"/>
      <c r="B666" s="65"/>
      <c r="C666" s="65"/>
      <c r="D666" s="65"/>
      <c r="E666" s="65"/>
      <c r="F666" s="65"/>
      <c r="G666" s="65"/>
      <c r="H666" s="65"/>
      <c r="I666" s="65"/>
      <c r="J666" s="65"/>
      <c r="K666" s="65"/>
      <c r="L666" s="65"/>
      <c r="M666" s="65"/>
      <c r="N666" s="65"/>
      <c r="O666" s="65"/>
      <c r="P666" s="65"/>
      <c r="Q666" s="65"/>
      <c r="R666" s="65"/>
      <c r="S666" s="65"/>
      <c r="T666" s="65"/>
      <c r="U666" s="65"/>
      <c r="V666" s="65"/>
      <c r="W666" s="65"/>
      <c r="X666" s="65"/>
      <c r="Y666" s="65"/>
      <c r="Z666" s="65"/>
    </row>
    <row r="667" spans="1:26" ht="12.75" customHeight="1" x14ac:dyDescent="0.2">
      <c r="A667" s="65"/>
      <c r="B667" s="65"/>
      <c r="C667" s="65"/>
      <c r="D667" s="65"/>
      <c r="E667" s="65"/>
      <c r="F667" s="65"/>
      <c r="G667" s="65"/>
      <c r="H667" s="65"/>
      <c r="I667" s="65"/>
      <c r="J667" s="65"/>
      <c r="K667" s="65"/>
      <c r="L667" s="65"/>
      <c r="M667" s="65"/>
      <c r="N667" s="65"/>
      <c r="O667" s="65"/>
      <c r="P667" s="65"/>
      <c r="Q667" s="65"/>
      <c r="R667" s="65"/>
      <c r="S667" s="65"/>
      <c r="T667" s="65"/>
      <c r="U667" s="65"/>
      <c r="V667" s="65"/>
      <c r="W667" s="65"/>
      <c r="X667" s="65"/>
      <c r="Y667" s="65"/>
      <c r="Z667" s="65"/>
    </row>
    <row r="668" spans="1:26" ht="12.75" customHeight="1" x14ac:dyDescent="0.2">
      <c r="A668" s="65"/>
      <c r="B668" s="65"/>
      <c r="C668" s="65"/>
      <c r="D668" s="65"/>
      <c r="E668" s="65"/>
      <c r="F668" s="65"/>
      <c r="G668" s="65"/>
      <c r="H668" s="65"/>
      <c r="I668" s="65"/>
      <c r="J668" s="65"/>
      <c r="K668" s="65"/>
      <c r="L668" s="65"/>
      <c r="M668" s="65"/>
      <c r="N668" s="65"/>
      <c r="O668" s="65"/>
      <c r="P668" s="65"/>
      <c r="Q668" s="65"/>
      <c r="R668" s="65"/>
      <c r="S668" s="65"/>
      <c r="T668" s="65"/>
      <c r="U668" s="65"/>
      <c r="V668" s="65"/>
      <c r="W668" s="65"/>
      <c r="X668" s="65"/>
      <c r="Y668" s="65"/>
      <c r="Z668" s="65"/>
    </row>
    <row r="669" spans="1:26" ht="12.75" customHeight="1" x14ac:dyDescent="0.2">
      <c r="A669" s="65"/>
      <c r="B669" s="65"/>
      <c r="C669" s="65"/>
      <c r="D669" s="65"/>
      <c r="E669" s="65"/>
      <c r="F669" s="65"/>
      <c r="G669" s="65"/>
      <c r="H669" s="65"/>
      <c r="I669" s="65"/>
      <c r="J669" s="65"/>
      <c r="K669" s="65"/>
      <c r="L669" s="65"/>
      <c r="M669" s="65"/>
      <c r="N669" s="65"/>
      <c r="O669" s="65"/>
      <c r="P669" s="65"/>
      <c r="Q669" s="65"/>
      <c r="R669" s="65"/>
      <c r="S669" s="65"/>
      <c r="T669" s="65"/>
      <c r="U669" s="65"/>
      <c r="V669" s="65"/>
      <c r="W669" s="65"/>
      <c r="X669" s="65"/>
      <c r="Y669" s="65"/>
      <c r="Z669" s="65"/>
    </row>
    <row r="670" spans="1:26" ht="12.75" customHeight="1" x14ac:dyDescent="0.2">
      <c r="A670" s="65"/>
      <c r="B670" s="65"/>
      <c r="C670" s="65"/>
      <c r="D670" s="65"/>
      <c r="E670" s="65"/>
      <c r="F670" s="65"/>
      <c r="G670" s="65"/>
      <c r="H670" s="65"/>
      <c r="I670" s="65"/>
      <c r="J670" s="65"/>
      <c r="K670" s="65"/>
      <c r="L670" s="65"/>
      <c r="M670" s="65"/>
      <c r="N670" s="65"/>
      <c r="O670" s="65"/>
      <c r="P670" s="65"/>
      <c r="Q670" s="65"/>
      <c r="R670" s="65"/>
      <c r="S670" s="65"/>
      <c r="T670" s="65"/>
      <c r="U670" s="65"/>
      <c r="V670" s="65"/>
      <c r="W670" s="65"/>
      <c r="X670" s="65"/>
      <c r="Y670" s="65"/>
      <c r="Z670" s="65"/>
    </row>
    <row r="671" spans="1:26" ht="12.75" customHeight="1" x14ac:dyDescent="0.2">
      <c r="A671" s="65"/>
      <c r="B671" s="65"/>
      <c r="C671" s="65"/>
      <c r="D671" s="65"/>
      <c r="E671" s="65"/>
      <c r="F671" s="65"/>
      <c r="G671" s="65"/>
      <c r="H671" s="65"/>
      <c r="I671" s="65"/>
      <c r="J671" s="65"/>
      <c r="K671" s="65"/>
      <c r="L671" s="65"/>
      <c r="M671" s="65"/>
      <c r="N671" s="65"/>
      <c r="O671" s="65"/>
      <c r="P671" s="65"/>
      <c r="Q671" s="65"/>
      <c r="R671" s="65"/>
      <c r="S671" s="65"/>
      <c r="T671" s="65"/>
      <c r="U671" s="65"/>
      <c r="V671" s="65"/>
      <c r="W671" s="65"/>
      <c r="X671" s="65"/>
      <c r="Y671" s="65"/>
      <c r="Z671" s="65"/>
    </row>
    <row r="672" spans="1:26" ht="12.75" customHeight="1" x14ac:dyDescent="0.2">
      <c r="A672" s="65"/>
      <c r="B672" s="65"/>
      <c r="C672" s="65"/>
      <c r="D672" s="65"/>
      <c r="E672" s="65"/>
      <c r="F672" s="65"/>
      <c r="G672" s="65"/>
      <c r="H672" s="65"/>
      <c r="I672" s="65"/>
      <c r="J672" s="65"/>
      <c r="K672" s="65"/>
      <c r="L672" s="65"/>
      <c r="M672" s="65"/>
      <c r="N672" s="65"/>
      <c r="O672" s="65"/>
      <c r="P672" s="65"/>
      <c r="Q672" s="65"/>
      <c r="R672" s="65"/>
      <c r="S672" s="65"/>
      <c r="T672" s="65"/>
      <c r="U672" s="65"/>
      <c r="V672" s="65"/>
      <c r="W672" s="65"/>
      <c r="X672" s="65"/>
      <c r="Y672" s="65"/>
      <c r="Z672" s="65"/>
    </row>
    <row r="673" spans="1:26" ht="12.75" customHeight="1" x14ac:dyDescent="0.2">
      <c r="A673" s="65"/>
      <c r="B673" s="65"/>
      <c r="C673" s="65"/>
      <c r="D673" s="65"/>
      <c r="E673" s="65"/>
      <c r="F673" s="65"/>
      <c r="G673" s="65"/>
      <c r="H673" s="65"/>
      <c r="I673" s="65"/>
      <c r="J673" s="65"/>
      <c r="K673" s="65"/>
      <c r="L673" s="65"/>
      <c r="M673" s="65"/>
      <c r="N673" s="65"/>
      <c r="O673" s="65"/>
      <c r="P673" s="65"/>
      <c r="Q673" s="65"/>
      <c r="R673" s="65"/>
      <c r="S673" s="65"/>
      <c r="T673" s="65"/>
      <c r="U673" s="65"/>
      <c r="V673" s="65"/>
      <c r="W673" s="65"/>
      <c r="X673" s="65"/>
      <c r="Y673" s="65"/>
      <c r="Z673" s="65"/>
    </row>
    <row r="674" spans="1:26" ht="12.75" customHeight="1" x14ac:dyDescent="0.2">
      <c r="A674" s="65"/>
      <c r="B674" s="65"/>
      <c r="C674" s="65"/>
      <c r="D674" s="65"/>
      <c r="E674" s="65"/>
      <c r="F674" s="65"/>
      <c r="G674" s="65"/>
      <c r="H674" s="65"/>
      <c r="I674" s="65"/>
      <c r="J674" s="65"/>
      <c r="K674" s="65"/>
      <c r="L674" s="65"/>
      <c r="M674" s="65"/>
      <c r="N674" s="65"/>
      <c r="O674" s="65"/>
      <c r="P674" s="65"/>
      <c r="Q674" s="65"/>
      <c r="R674" s="65"/>
      <c r="S674" s="65"/>
      <c r="T674" s="65"/>
      <c r="U674" s="65"/>
      <c r="V674" s="65"/>
      <c r="W674" s="65"/>
      <c r="X674" s="65"/>
      <c r="Y674" s="65"/>
      <c r="Z674" s="65"/>
    </row>
    <row r="675" spans="1:26" ht="12.75" customHeight="1" x14ac:dyDescent="0.2">
      <c r="A675" s="65"/>
      <c r="B675" s="65"/>
      <c r="C675" s="65"/>
      <c r="D675" s="65"/>
      <c r="E675" s="65"/>
      <c r="F675" s="65"/>
      <c r="G675" s="65"/>
      <c r="H675" s="65"/>
      <c r="I675" s="65"/>
      <c r="J675" s="65"/>
      <c r="K675" s="65"/>
      <c r="L675" s="65"/>
      <c r="M675" s="65"/>
      <c r="N675" s="65"/>
      <c r="O675" s="65"/>
      <c r="P675" s="65"/>
      <c r="Q675" s="65"/>
      <c r="R675" s="65"/>
      <c r="S675" s="65"/>
      <c r="T675" s="65"/>
      <c r="U675" s="65"/>
      <c r="V675" s="65"/>
      <c r="W675" s="65"/>
      <c r="X675" s="65"/>
      <c r="Y675" s="65"/>
      <c r="Z675" s="65"/>
    </row>
    <row r="676" spans="1:26" ht="12.75" customHeight="1" x14ac:dyDescent="0.2">
      <c r="A676" s="65"/>
      <c r="B676" s="65"/>
      <c r="C676" s="65"/>
      <c r="D676" s="65"/>
      <c r="E676" s="65"/>
      <c r="F676" s="65"/>
      <c r="G676" s="65"/>
      <c r="H676" s="65"/>
      <c r="I676" s="65"/>
      <c r="J676" s="65"/>
      <c r="K676" s="65"/>
      <c r="L676" s="65"/>
      <c r="M676" s="65"/>
      <c r="N676" s="65"/>
      <c r="O676" s="65"/>
      <c r="P676" s="65"/>
      <c r="Q676" s="65"/>
      <c r="R676" s="65"/>
      <c r="S676" s="65"/>
      <c r="T676" s="65"/>
      <c r="U676" s="65"/>
      <c r="V676" s="65"/>
      <c r="W676" s="65"/>
      <c r="X676" s="65"/>
      <c r="Y676" s="65"/>
      <c r="Z676" s="65"/>
    </row>
    <row r="677" spans="1:26" ht="12.75" customHeight="1" x14ac:dyDescent="0.2">
      <c r="A677" s="65"/>
      <c r="B677" s="65"/>
      <c r="C677" s="65"/>
      <c r="D677" s="65"/>
      <c r="E677" s="65"/>
      <c r="F677" s="65"/>
      <c r="G677" s="65"/>
      <c r="H677" s="65"/>
      <c r="I677" s="65"/>
      <c r="J677" s="65"/>
      <c r="K677" s="65"/>
      <c r="L677" s="65"/>
      <c r="M677" s="65"/>
      <c r="N677" s="65"/>
      <c r="O677" s="65"/>
      <c r="P677" s="65"/>
      <c r="Q677" s="65"/>
      <c r="R677" s="65"/>
      <c r="S677" s="65"/>
      <c r="T677" s="65"/>
      <c r="U677" s="65"/>
      <c r="V677" s="65"/>
      <c r="W677" s="65"/>
      <c r="X677" s="65"/>
      <c r="Y677" s="65"/>
      <c r="Z677" s="65"/>
    </row>
    <row r="678" spans="1:26" ht="12.75" customHeight="1" x14ac:dyDescent="0.2">
      <c r="A678" s="65"/>
      <c r="B678" s="65"/>
      <c r="C678" s="65"/>
      <c r="D678" s="65"/>
      <c r="E678" s="65"/>
      <c r="F678" s="65"/>
      <c r="G678" s="65"/>
      <c r="H678" s="65"/>
      <c r="I678" s="65"/>
      <c r="J678" s="65"/>
      <c r="K678" s="65"/>
      <c r="L678" s="65"/>
      <c r="M678" s="65"/>
      <c r="N678" s="65"/>
      <c r="O678" s="65"/>
      <c r="P678" s="65"/>
      <c r="Q678" s="65"/>
      <c r="R678" s="65"/>
      <c r="S678" s="65"/>
      <c r="T678" s="65"/>
      <c r="U678" s="65"/>
      <c r="V678" s="65"/>
      <c r="W678" s="65"/>
      <c r="X678" s="65"/>
      <c r="Y678" s="65"/>
      <c r="Z678" s="65"/>
    </row>
    <row r="679" spans="1:26" ht="12.75" customHeight="1" x14ac:dyDescent="0.2">
      <c r="A679" s="65"/>
      <c r="B679" s="65"/>
      <c r="C679" s="65"/>
      <c r="D679" s="65"/>
      <c r="E679" s="65"/>
      <c r="F679" s="65"/>
      <c r="G679" s="65"/>
      <c r="H679" s="65"/>
      <c r="I679" s="65"/>
      <c r="J679" s="65"/>
      <c r="K679" s="65"/>
      <c r="L679" s="65"/>
      <c r="M679" s="65"/>
      <c r="N679" s="65"/>
      <c r="O679" s="65"/>
      <c r="P679" s="65"/>
      <c r="Q679" s="65"/>
      <c r="R679" s="65"/>
      <c r="S679" s="65"/>
      <c r="T679" s="65"/>
      <c r="U679" s="65"/>
      <c r="V679" s="65"/>
      <c r="W679" s="65"/>
      <c r="X679" s="65"/>
      <c r="Y679" s="65"/>
      <c r="Z679" s="65"/>
    </row>
    <row r="680" spans="1:26" ht="12.75" customHeight="1" x14ac:dyDescent="0.2">
      <c r="A680" s="65"/>
      <c r="B680" s="65"/>
      <c r="C680" s="65"/>
      <c r="D680" s="65"/>
      <c r="E680" s="65"/>
      <c r="F680" s="65"/>
      <c r="G680" s="65"/>
      <c r="H680" s="65"/>
      <c r="I680" s="65"/>
      <c r="J680" s="65"/>
      <c r="K680" s="65"/>
      <c r="L680" s="65"/>
      <c r="M680" s="65"/>
      <c r="N680" s="65"/>
      <c r="O680" s="65"/>
      <c r="P680" s="65"/>
      <c r="Q680" s="65"/>
      <c r="R680" s="65"/>
      <c r="S680" s="65"/>
      <c r="T680" s="65"/>
      <c r="U680" s="65"/>
      <c r="V680" s="65"/>
      <c r="W680" s="65"/>
      <c r="X680" s="65"/>
      <c r="Y680" s="65"/>
      <c r="Z680" s="65"/>
    </row>
    <row r="681" spans="1:26" ht="12.75" customHeight="1" x14ac:dyDescent="0.2">
      <c r="A681" s="65"/>
      <c r="B681" s="65"/>
      <c r="C681" s="65"/>
      <c r="D681" s="65"/>
      <c r="E681" s="65"/>
      <c r="F681" s="65"/>
      <c r="G681" s="65"/>
      <c r="H681" s="65"/>
      <c r="I681" s="65"/>
      <c r="J681" s="65"/>
      <c r="K681" s="65"/>
      <c r="L681" s="65"/>
      <c r="M681" s="65"/>
      <c r="N681" s="65"/>
      <c r="O681" s="65"/>
      <c r="P681" s="65"/>
      <c r="Q681" s="65"/>
      <c r="R681" s="65"/>
      <c r="S681" s="65"/>
      <c r="T681" s="65"/>
      <c r="U681" s="65"/>
      <c r="V681" s="65"/>
      <c r="W681" s="65"/>
      <c r="X681" s="65"/>
      <c r="Y681" s="65"/>
      <c r="Z681" s="65"/>
    </row>
    <row r="682" spans="1:26" ht="12.75" customHeight="1" x14ac:dyDescent="0.2">
      <c r="A682" s="65"/>
      <c r="B682" s="65"/>
      <c r="C682" s="65"/>
      <c r="D682" s="65"/>
      <c r="E682" s="65"/>
      <c r="F682" s="65"/>
      <c r="G682" s="65"/>
      <c r="H682" s="65"/>
      <c r="I682" s="65"/>
      <c r="J682" s="65"/>
      <c r="K682" s="65"/>
      <c r="L682" s="65"/>
      <c r="M682" s="65"/>
      <c r="N682" s="65"/>
      <c r="O682" s="65"/>
      <c r="P682" s="65"/>
      <c r="Q682" s="65"/>
      <c r="R682" s="65"/>
      <c r="S682" s="65"/>
      <c r="T682" s="65"/>
      <c r="U682" s="65"/>
      <c r="V682" s="65"/>
      <c r="W682" s="65"/>
      <c r="X682" s="65"/>
      <c r="Y682" s="65"/>
      <c r="Z682" s="65"/>
    </row>
    <row r="683" spans="1:26" ht="12.75" customHeight="1" x14ac:dyDescent="0.2">
      <c r="A683" s="65"/>
      <c r="B683" s="65"/>
      <c r="C683" s="65"/>
      <c r="D683" s="65"/>
      <c r="E683" s="65"/>
      <c r="F683" s="65"/>
      <c r="G683" s="65"/>
      <c r="H683" s="65"/>
      <c r="I683" s="65"/>
      <c r="J683" s="65"/>
      <c r="K683" s="65"/>
      <c r="L683" s="65"/>
      <c r="M683" s="65"/>
      <c r="N683" s="65"/>
      <c r="O683" s="65"/>
      <c r="P683" s="65"/>
      <c r="Q683" s="65"/>
      <c r="R683" s="65"/>
      <c r="S683" s="65"/>
      <c r="T683" s="65"/>
      <c r="U683" s="65"/>
      <c r="V683" s="65"/>
      <c r="W683" s="65"/>
      <c r="X683" s="65"/>
      <c r="Y683" s="65"/>
      <c r="Z683" s="65"/>
    </row>
    <row r="684" spans="1:26" ht="12.75" customHeight="1" x14ac:dyDescent="0.2">
      <c r="A684" s="65"/>
      <c r="B684" s="65"/>
      <c r="C684" s="65"/>
      <c r="D684" s="65"/>
      <c r="E684" s="65"/>
      <c r="F684" s="65"/>
      <c r="G684" s="65"/>
      <c r="H684" s="65"/>
      <c r="I684" s="65"/>
      <c r="J684" s="65"/>
      <c r="K684" s="65"/>
      <c r="L684" s="65"/>
      <c r="M684" s="65"/>
      <c r="N684" s="65"/>
      <c r="O684" s="65"/>
      <c r="P684" s="65"/>
      <c r="Q684" s="65"/>
      <c r="R684" s="65"/>
      <c r="S684" s="65"/>
      <c r="T684" s="65"/>
      <c r="U684" s="65"/>
      <c r="V684" s="65"/>
      <c r="W684" s="65"/>
      <c r="X684" s="65"/>
      <c r="Y684" s="65"/>
      <c r="Z684" s="65"/>
    </row>
    <row r="685" spans="1:26" ht="12.75" customHeight="1" x14ac:dyDescent="0.2">
      <c r="A685" s="65"/>
      <c r="B685" s="65"/>
      <c r="C685" s="65"/>
      <c r="D685" s="65"/>
      <c r="E685" s="65"/>
      <c r="F685" s="65"/>
      <c r="G685" s="65"/>
      <c r="H685" s="65"/>
      <c r="I685" s="65"/>
      <c r="J685" s="65"/>
      <c r="K685" s="65"/>
      <c r="L685" s="65"/>
      <c r="M685" s="65"/>
      <c r="N685" s="65"/>
      <c r="O685" s="65"/>
      <c r="P685" s="65"/>
      <c r="Q685" s="65"/>
      <c r="R685" s="65"/>
      <c r="S685" s="65"/>
      <c r="T685" s="65"/>
      <c r="U685" s="65"/>
      <c r="V685" s="65"/>
      <c r="W685" s="65"/>
      <c r="X685" s="65"/>
      <c r="Y685" s="65"/>
      <c r="Z685" s="65"/>
    </row>
    <row r="686" spans="1:26" ht="12.75" customHeight="1" x14ac:dyDescent="0.2">
      <c r="A686" s="65"/>
      <c r="B686" s="65"/>
      <c r="C686" s="65"/>
      <c r="D686" s="65"/>
      <c r="E686" s="65"/>
      <c r="F686" s="65"/>
      <c r="G686" s="65"/>
      <c r="H686" s="65"/>
      <c r="I686" s="65"/>
      <c r="J686" s="65"/>
      <c r="K686" s="65"/>
      <c r="L686" s="65"/>
      <c r="M686" s="65"/>
      <c r="N686" s="65"/>
      <c r="O686" s="65"/>
      <c r="P686" s="65"/>
      <c r="Q686" s="65"/>
      <c r="R686" s="65"/>
      <c r="S686" s="65"/>
      <c r="T686" s="65"/>
      <c r="U686" s="65"/>
      <c r="V686" s="65"/>
      <c r="W686" s="65"/>
      <c r="X686" s="65"/>
      <c r="Y686" s="65"/>
      <c r="Z686" s="65"/>
    </row>
    <row r="687" spans="1:26" ht="12.75" customHeight="1" x14ac:dyDescent="0.2">
      <c r="A687" s="65"/>
      <c r="B687" s="65"/>
      <c r="C687" s="65"/>
      <c r="D687" s="65"/>
      <c r="E687" s="65"/>
      <c r="F687" s="65"/>
      <c r="G687" s="65"/>
      <c r="H687" s="65"/>
      <c r="I687" s="65"/>
      <c r="J687" s="65"/>
      <c r="K687" s="65"/>
      <c r="L687" s="65"/>
      <c r="M687" s="65"/>
      <c r="N687" s="65"/>
      <c r="O687" s="65"/>
      <c r="P687" s="65"/>
      <c r="Q687" s="65"/>
      <c r="R687" s="65"/>
      <c r="S687" s="65"/>
      <c r="T687" s="65"/>
      <c r="U687" s="65"/>
      <c r="V687" s="65"/>
      <c r="W687" s="65"/>
      <c r="X687" s="65"/>
      <c r="Y687" s="65"/>
      <c r="Z687" s="65"/>
    </row>
    <row r="688" spans="1:26" ht="12.75" customHeight="1" x14ac:dyDescent="0.2">
      <c r="A688" s="65"/>
      <c r="B688" s="65"/>
      <c r="C688" s="65"/>
      <c r="D688" s="65"/>
      <c r="E688" s="65"/>
      <c r="F688" s="65"/>
      <c r="G688" s="65"/>
      <c r="H688" s="65"/>
      <c r="I688" s="65"/>
      <c r="J688" s="65"/>
      <c r="K688" s="65"/>
      <c r="L688" s="65"/>
      <c r="M688" s="65"/>
      <c r="N688" s="65"/>
      <c r="O688" s="65"/>
      <c r="P688" s="65"/>
      <c r="Q688" s="65"/>
      <c r="R688" s="65"/>
      <c r="S688" s="65"/>
      <c r="T688" s="65"/>
      <c r="U688" s="65"/>
      <c r="V688" s="65"/>
      <c r="W688" s="65"/>
      <c r="X688" s="65"/>
      <c r="Y688" s="65"/>
      <c r="Z688" s="65"/>
    </row>
    <row r="689" spans="1:26" ht="12.75" customHeight="1" x14ac:dyDescent="0.2">
      <c r="A689" s="65"/>
      <c r="B689" s="65"/>
      <c r="C689" s="65"/>
      <c r="D689" s="65"/>
      <c r="E689" s="65"/>
      <c r="F689" s="65"/>
      <c r="G689" s="65"/>
      <c r="H689" s="65"/>
      <c r="I689" s="65"/>
      <c r="J689" s="65"/>
      <c r="K689" s="65"/>
      <c r="L689" s="65"/>
      <c r="M689" s="65"/>
      <c r="N689" s="65"/>
      <c r="O689" s="65"/>
      <c r="P689" s="65"/>
      <c r="Q689" s="65"/>
      <c r="R689" s="65"/>
      <c r="S689" s="65"/>
      <c r="T689" s="65"/>
      <c r="U689" s="65"/>
      <c r="V689" s="65"/>
      <c r="W689" s="65"/>
      <c r="X689" s="65"/>
      <c r="Y689" s="65"/>
      <c r="Z689" s="65"/>
    </row>
    <row r="690" spans="1:26" ht="12.75" customHeight="1" x14ac:dyDescent="0.2">
      <c r="A690" s="65"/>
      <c r="B690" s="65"/>
      <c r="C690" s="65"/>
      <c r="D690" s="65"/>
      <c r="E690" s="65"/>
      <c r="F690" s="65"/>
      <c r="G690" s="65"/>
      <c r="H690" s="65"/>
      <c r="I690" s="65"/>
      <c r="J690" s="65"/>
      <c r="K690" s="65"/>
      <c r="L690" s="65"/>
      <c r="M690" s="65"/>
      <c r="N690" s="65"/>
      <c r="O690" s="65"/>
      <c r="P690" s="65"/>
      <c r="Q690" s="65"/>
      <c r="R690" s="65"/>
      <c r="S690" s="65"/>
      <c r="T690" s="65"/>
      <c r="U690" s="65"/>
      <c r="V690" s="65"/>
      <c r="W690" s="65"/>
      <c r="X690" s="65"/>
      <c r="Y690" s="65"/>
      <c r="Z690" s="65"/>
    </row>
    <row r="691" spans="1:26" ht="12.75" customHeight="1" x14ac:dyDescent="0.2">
      <c r="A691" s="65"/>
      <c r="B691" s="65"/>
      <c r="C691" s="65"/>
      <c r="D691" s="65"/>
      <c r="E691" s="65"/>
      <c r="F691" s="65"/>
      <c r="G691" s="65"/>
      <c r="H691" s="65"/>
      <c r="I691" s="65"/>
      <c r="J691" s="65"/>
      <c r="K691" s="65"/>
      <c r="L691" s="65"/>
      <c r="M691" s="65"/>
      <c r="N691" s="65"/>
      <c r="O691" s="65"/>
      <c r="P691" s="65"/>
      <c r="Q691" s="65"/>
      <c r="R691" s="65"/>
      <c r="S691" s="65"/>
      <c r="T691" s="65"/>
      <c r="U691" s="65"/>
      <c r="V691" s="65"/>
      <c r="W691" s="65"/>
      <c r="X691" s="65"/>
      <c r="Y691" s="65"/>
      <c r="Z691" s="65"/>
    </row>
    <row r="692" spans="1:26" ht="12.75" customHeight="1" x14ac:dyDescent="0.2">
      <c r="A692" s="65"/>
      <c r="B692" s="65"/>
      <c r="C692" s="65"/>
      <c r="D692" s="65"/>
      <c r="E692" s="65"/>
      <c r="F692" s="65"/>
      <c r="G692" s="65"/>
      <c r="H692" s="65"/>
      <c r="I692" s="65"/>
      <c r="J692" s="65"/>
      <c r="K692" s="65"/>
      <c r="L692" s="65"/>
      <c r="M692" s="65"/>
      <c r="N692" s="65"/>
      <c r="O692" s="65"/>
      <c r="P692" s="65"/>
      <c r="Q692" s="65"/>
      <c r="R692" s="65"/>
      <c r="S692" s="65"/>
      <c r="T692" s="65"/>
      <c r="U692" s="65"/>
      <c r="V692" s="65"/>
      <c r="W692" s="65"/>
      <c r="X692" s="65"/>
      <c r="Y692" s="65"/>
      <c r="Z692" s="65"/>
    </row>
    <row r="693" spans="1:26" ht="12.75" customHeight="1" x14ac:dyDescent="0.2">
      <c r="A693" s="65"/>
      <c r="B693" s="65"/>
      <c r="C693" s="65"/>
      <c r="D693" s="65"/>
      <c r="E693" s="65"/>
      <c r="F693" s="65"/>
      <c r="G693" s="65"/>
      <c r="H693" s="65"/>
      <c r="I693" s="65"/>
      <c r="J693" s="65"/>
      <c r="K693" s="65"/>
      <c r="L693" s="65"/>
      <c r="M693" s="65"/>
      <c r="N693" s="65"/>
      <c r="O693" s="65"/>
      <c r="P693" s="65"/>
      <c r="Q693" s="65"/>
      <c r="R693" s="65"/>
      <c r="S693" s="65"/>
      <c r="T693" s="65"/>
      <c r="U693" s="65"/>
      <c r="V693" s="65"/>
      <c r="W693" s="65"/>
      <c r="X693" s="65"/>
      <c r="Y693" s="65"/>
      <c r="Z693" s="65"/>
    </row>
    <row r="694" spans="1:26" ht="12.75" customHeight="1" x14ac:dyDescent="0.2">
      <c r="A694" s="65"/>
      <c r="B694" s="65"/>
      <c r="C694" s="65"/>
      <c r="D694" s="65"/>
      <c r="E694" s="65"/>
      <c r="F694" s="65"/>
      <c r="G694" s="65"/>
      <c r="H694" s="65"/>
      <c r="I694" s="65"/>
      <c r="J694" s="65"/>
      <c r="K694" s="65"/>
      <c r="L694" s="65"/>
      <c r="M694" s="65"/>
      <c r="N694" s="65"/>
      <c r="O694" s="65"/>
      <c r="P694" s="65"/>
      <c r="Q694" s="65"/>
      <c r="R694" s="65"/>
      <c r="S694" s="65"/>
      <c r="T694" s="65"/>
      <c r="U694" s="65"/>
      <c r="V694" s="65"/>
      <c r="W694" s="65"/>
      <c r="X694" s="65"/>
      <c r="Y694" s="65"/>
      <c r="Z694" s="65"/>
    </row>
    <row r="695" spans="1:26" ht="12.75" customHeight="1" x14ac:dyDescent="0.2">
      <c r="A695" s="65"/>
      <c r="B695" s="65"/>
      <c r="C695" s="65"/>
      <c r="D695" s="65"/>
      <c r="E695" s="65"/>
      <c r="F695" s="65"/>
      <c r="G695" s="65"/>
      <c r="H695" s="65"/>
      <c r="I695" s="65"/>
      <c r="J695" s="65"/>
      <c r="K695" s="65"/>
      <c r="L695" s="65"/>
      <c r="M695" s="65"/>
      <c r="N695" s="65"/>
      <c r="O695" s="65"/>
      <c r="P695" s="65"/>
      <c r="Q695" s="65"/>
      <c r="R695" s="65"/>
      <c r="S695" s="65"/>
      <c r="T695" s="65"/>
      <c r="U695" s="65"/>
      <c r="V695" s="65"/>
      <c r="W695" s="65"/>
      <c r="X695" s="65"/>
      <c r="Y695" s="65"/>
      <c r="Z695" s="65"/>
    </row>
    <row r="696" spans="1:26" ht="12.75" customHeight="1" x14ac:dyDescent="0.2">
      <c r="A696" s="65"/>
      <c r="B696" s="65"/>
      <c r="C696" s="65"/>
      <c r="D696" s="65"/>
      <c r="E696" s="65"/>
      <c r="F696" s="65"/>
      <c r="G696" s="65"/>
      <c r="H696" s="65"/>
      <c r="I696" s="65"/>
      <c r="J696" s="65"/>
      <c r="K696" s="65"/>
      <c r="L696" s="65"/>
      <c r="M696" s="65"/>
      <c r="N696" s="65"/>
      <c r="O696" s="65"/>
      <c r="P696" s="65"/>
      <c r="Q696" s="65"/>
      <c r="R696" s="65"/>
      <c r="S696" s="65"/>
      <c r="T696" s="65"/>
      <c r="U696" s="65"/>
      <c r="V696" s="65"/>
      <c r="W696" s="65"/>
      <c r="X696" s="65"/>
      <c r="Y696" s="65"/>
      <c r="Z696" s="65"/>
    </row>
    <row r="697" spans="1:26" ht="12.75" customHeight="1" x14ac:dyDescent="0.2">
      <c r="A697" s="65"/>
      <c r="B697" s="65"/>
      <c r="C697" s="65"/>
      <c r="D697" s="65"/>
      <c r="E697" s="65"/>
      <c r="F697" s="65"/>
      <c r="G697" s="65"/>
      <c r="H697" s="65"/>
      <c r="I697" s="65"/>
      <c r="J697" s="65"/>
      <c r="K697" s="65"/>
      <c r="L697" s="65"/>
      <c r="M697" s="65"/>
      <c r="N697" s="65"/>
      <c r="O697" s="65"/>
      <c r="P697" s="65"/>
      <c r="Q697" s="65"/>
      <c r="R697" s="65"/>
      <c r="S697" s="65"/>
      <c r="T697" s="65"/>
      <c r="U697" s="65"/>
      <c r="V697" s="65"/>
      <c r="W697" s="65"/>
      <c r="X697" s="65"/>
      <c r="Y697" s="65"/>
      <c r="Z697" s="65"/>
    </row>
    <row r="698" spans="1:26" ht="12.75" customHeight="1" x14ac:dyDescent="0.2">
      <c r="A698" s="65"/>
      <c r="B698" s="65"/>
      <c r="C698" s="65"/>
      <c r="D698" s="65"/>
      <c r="E698" s="65"/>
      <c r="F698" s="65"/>
      <c r="G698" s="65"/>
      <c r="H698" s="65"/>
      <c r="I698" s="65"/>
      <c r="J698" s="65"/>
      <c r="K698" s="65"/>
      <c r="L698" s="65"/>
      <c r="M698" s="65"/>
      <c r="N698" s="65"/>
      <c r="O698" s="65"/>
      <c r="P698" s="65"/>
      <c r="Q698" s="65"/>
      <c r="R698" s="65"/>
      <c r="S698" s="65"/>
      <c r="T698" s="65"/>
      <c r="U698" s="65"/>
      <c r="V698" s="65"/>
      <c r="W698" s="65"/>
      <c r="X698" s="65"/>
      <c r="Y698" s="65"/>
      <c r="Z698" s="65"/>
    </row>
    <row r="699" spans="1:26" ht="12.75" customHeight="1" x14ac:dyDescent="0.2">
      <c r="A699" s="65"/>
      <c r="B699" s="65"/>
      <c r="C699" s="65"/>
      <c r="D699" s="65"/>
      <c r="E699" s="65"/>
      <c r="F699" s="65"/>
      <c r="G699" s="65"/>
      <c r="H699" s="65"/>
      <c r="I699" s="65"/>
      <c r="J699" s="65"/>
      <c r="K699" s="65"/>
      <c r="L699" s="65"/>
      <c r="M699" s="65"/>
      <c r="N699" s="65"/>
      <c r="O699" s="65"/>
      <c r="P699" s="65"/>
      <c r="Q699" s="65"/>
      <c r="R699" s="65"/>
      <c r="S699" s="65"/>
      <c r="T699" s="65"/>
      <c r="U699" s="65"/>
      <c r="V699" s="65"/>
      <c r="W699" s="65"/>
      <c r="X699" s="65"/>
      <c r="Y699" s="65"/>
      <c r="Z699" s="65"/>
    </row>
    <row r="700" spans="1:26" ht="12.75" customHeight="1" x14ac:dyDescent="0.2">
      <c r="A700" s="65"/>
      <c r="B700" s="65"/>
      <c r="C700" s="65"/>
      <c r="D700" s="65"/>
      <c r="E700" s="65"/>
      <c r="F700" s="65"/>
      <c r="G700" s="65"/>
      <c r="H700" s="65"/>
      <c r="I700" s="65"/>
      <c r="J700" s="65"/>
      <c r="K700" s="65"/>
      <c r="L700" s="65"/>
      <c r="M700" s="65"/>
      <c r="N700" s="65"/>
      <c r="O700" s="65"/>
      <c r="P700" s="65"/>
      <c r="Q700" s="65"/>
      <c r="R700" s="65"/>
      <c r="S700" s="65"/>
      <c r="T700" s="65"/>
      <c r="U700" s="65"/>
      <c r="V700" s="65"/>
      <c r="W700" s="65"/>
      <c r="X700" s="65"/>
      <c r="Y700" s="65"/>
      <c r="Z700" s="65"/>
    </row>
    <row r="701" spans="1:26" ht="12.75" customHeight="1" x14ac:dyDescent="0.2">
      <c r="A701" s="65"/>
      <c r="B701" s="65"/>
      <c r="C701" s="65"/>
      <c r="D701" s="65"/>
      <c r="E701" s="65"/>
      <c r="F701" s="65"/>
      <c r="G701" s="65"/>
      <c r="H701" s="65"/>
      <c r="I701" s="65"/>
      <c r="J701" s="65"/>
      <c r="K701" s="65"/>
      <c r="L701" s="65"/>
      <c r="M701" s="65"/>
      <c r="N701" s="65"/>
      <c r="O701" s="65"/>
      <c r="P701" s="65"/>
      <c r="Q701" s="65"/>
      <c r="R701" s="65"/>
      <c r="S701" s="65"/>
      <c r="T701" s="65"/>
      <c r="U701" s="65"/>
      <c r="V701" s="65"/>
      <c r="W701" s="65"/>
      <c r="X701" s="65"/>
      <c r="Y701" s="65"/>
      <c r="Z701" s="65"/>
    </row>
    <row r="702" spans="1:26" ht="12.75" customHeight="1" x14ac:dyDescent="0.2">
      <c r="A702" s="65"/>
      <c r="B702" s="65"/>
      <c r="C702" s="65"/>
      <c r="D702" s="65"/>
      <c r="E702" s="65"/>
      <c r="F702" s="65"/>
      <c r="G702" s="65"/>
      <c r="H702" s="65"/>
      <c r="I702" s="65"/>
      <c r="J702" s="65"/>
      <c r="K702" s="65"/>
      <c r="L702" s="65"/>
      <c r="M702" s="65"/>
      <c r="N702" s="65"/>
      <c r="O702" s="65"/>
      <c r="P702" s="65"/>
      <c r="Q702" s="65"/>
      <c r="R702" s="65"/>
      <c r="S702" s="65"/>
      <c r="T702" s="65"/>
      <c r="U702" s="65"/>
      <c r="V702" s="65"/>
      <c r="W702" s="65"/>
      <c r="X702" s="65"/>
      <c r="Y702" s="65"/>
      <c r="Z702" s="65"/>
    </row>
    <row r="703" spans="1:26" ht="12.75" customHeight="1" x14ac:dyDescent="0.2">
      <c r="A703" s="65"/>
      <c r="B703" s="65"/>
      <c r="C703" s="65"/>
      <c r="D703" s="65"/>
      <c r="E703" s="65"/>
      <c r="F703" s="65"/>
      <c r="G703" s="65"/>
      <c r="H703" s="65"/>
      <c r="I703" s="65"/>
      <c r="J703" s="65"/>
      <c r="K703" s="65"/>
      <c r="L703" s="65"/>
      <c r="M703" s="65"/>
      <c r="N703" s="65"/>
      <c r="O703" s="65"/>
      <c r="P703" s="65"/>
      <c r="Q703" s="65"/>
      <c r="R703" s="65"/>
      <c r="S703" s="65"/>
      <c r="T703" s="65"/>
      <c r="U703" s="65"/>
      <c r="V703" s="65"/>
      <c r="W703" s="65"/>
      <c r="X703" s="65"/>
      <c r="Y703" s="65"/>
      <c r="Z703" s="65"/>
    </row>
    <row r="704" spans="1:26" ht="12.75" customHeight="1" x14ac:dyDescent="0.2">
      <c r="A704" s="65"/>
      <c r="B704" s="65"/>
      <c r="C704" s="65"/>
      <c r="D704" s="65"/>
      <c r="E704" s="65"/>
      <c r="F704" s="65"/>
      <c r="G704" s="65"/>
      <c r="H704" s="65"/>
      <c r="I704" s="65"/>
      <c r="J704" s="65"/>
      <c r="K704" s="65"/>
      <c r="L704" s="65"/>
      <c r="M704" s="65"/>
      <c r="N704" s="65"/>
      <c r="O704" s="65"/>
      <c r="P704" s="65"/>
      <c r="Q704" s="65"/>
      <c r="R704" s="65"/>
      <c r="S704" s="65"/>
      <c r="T704" s="65"/>
      <c r="U704" s="65"/>
      <c r="V704" s="65"/>
      <c r="W704" s="65"/>
      <c r="X704" s="65"/>
      <c r="Y704" s="65"/>
      <c r="Z704" s="65"/>
    </row>
    <row r="705" spans="1:26" ht="12.75" customHeight="1" x14ac:dyDescent="0.2">
      <c r="A705" s="65"/>
      <c r="B705" s="65"/>
      <c r="C705" s="65"/>
      <c r="D705" s="65"/>
      <c r="E705" s="65"/>
      <c r="F705" s="65"/>
      <c r="G705" s="65"/>
      <c r="H705" s="65"/>
      <c r="I705" s="65"/>
      <c r="J705" s="65"/>
      <c r="K705" s="65"/>
      <c r="L705" s="65"/>
      <c r="M705" s="65"/>
      <c r="N705" s="65"/>
      <c r="O705" s="65"/>
      <c r="P705" s="65"/>
      <c r="Q705" s="65"/>
      <c r="R705" s="65"/>
      <c r="S705" s="65"/>
      <c r="T705" s="65"/>
      <c r="U705" s="65"/>
      <c r="V705" s="65"/>
      <c r="W705" s="65"/>
      <c r="X705" s="65"/>
      <c r="Y705" s="65"/>
      <c r="Z705" s="65"/>
    </row>
    <row r="706" spans="1:26" ht="12.75" customHeight="1" x14ac:dyDescent="0.2">
      <c r="A706" s="65"/>
      <c r="B706" s="65"/>
      <c r="C706" s="65"/>
      <c r="D706" s="65"/>
      <c r="E706" s="65"/>
      <c r="F706" s="65"/>
      <c r="G706" s="65"/>
      <c r="H706" s="65"/>
      <c r="I706" s="65"/>
      <c r="J706" s="65"/>
      <c r="K706" s="65"/>
      <c r="L706" s="65"/>
      <c r="M706" s="65"/>
      <c r="N706" s="65"/>
      <c r="O706" s="65"/>
      <c r="P706" s="65"/>
      <c r="Q706" s="65"/>
      <c r="R706" s="65"/>
      <c r="S706" s="65"/>
      <c r="T706" s="65"/>
      <c r="U706" s="65"/>
      <c r="V706" s="65"/>
      <c r="W706" s="65"/>
      <c r="X706" s="65"/>
      <c r="Y706" s="65"/>
      <c r="Z706" s="65"/>
    </row>
    <row r="707" spans="1:26" ht="12.75" customHeight="1" x14ac:dyDescent="0.2">
      <c r="A707" s="65"/>
      <c r="B707" s="65"/>
      <c r="C707" s="65"/>
      <c r="D707" s="65"/>
      <c r="E707" s="65"/>
      <c r="F707" s="65"/>
      <c r="G707" s="65"/>
      <c r="H707" s="65"/>
      <c r="I707" s="65"/>
      <c r="J707" s="65"/>
      <c r="K707" s="65"/>
      <c r="L707" s="65"/>
      <c r="M707" s="65"/>
      <c r="N707" s="65"/>
      <c r="O707" s="65"/>
      <c r="P707" s="65"/>
      <c r="Q707" s="65"/>
      <c r="R707" s="65"/>
      <c r="S707" s="65"/>
      <c r="T707" s="65"/>
      <c r="U707" s="65"/>
      <c r="V707" s="65"/>
      <c r="W707" s="65"/>
      <c r="X707" s="65"/>
      <c r="Y707" s="65"/>
      <c r="Z707" s="65"/>
    </row>
    <row r="708" spans="1:26" ht="12.75" customHeight="1" x14ac:dyDescent="0.2">
      <c r="A708" s="65"/>
      <c r="B708" s="65"/>
      <c r="C708" s="65"/>
      <c r="D708" s="65"/>
      <c r="E708" s="65"/>
      <c r="F708" s="65"/>
      <c r="G708" s="65"/>
      <c r="H708" s="65"/>
      <c r="I708" s="65"/>
      <c r="J708" s="65"/>
      <c r="K708" s="65"/>
      <c r="L708" s="65"/>
      <c r="M708" s="65"/>
      <c r="N708" s="65"/>
      <c r="O708" s="65"/>
      <c r="P708" s="65"/>
      <c r="Q708" s="65"/>
      <c r="R708" s="65"/>
      <c r="S708" s="65"/>
      <c r="T708" s="65"/>
      <c r="U708" s="65"/>
      <c r="V708" s="65"/>
      <c r="W708" s="65"/>
      <c r="X708" s="65"/>
      <c r="Y708" s="65"/>
      <c r="Z708" s="65"/>
    </row>
    <row r="709" spans="1:26" ht="12.75" customHeight="1" x14ac:dyDescent="0.2">
      <c r="A709" s="65"/>
      <c r="B709" s="65"/>
      <c r="C709" s="65"/>
      <c r="D709" s="65"/>
      <c r="E709" s="65"/>
      <c r="F709" s="65"/>
      <c r="G709" s="65"/>
      <c r="H709" s="65"/>
      <c r="I709" s="65"/>
      <c r="J709" s="65"/>
      <c r="K709" s="65"/>
      <c r="L709" s="65"/>
      <c r="M709" s="65"/>
      <c r="N709" s="65"/>
      <c r="O709" s="65"/>
      <c r="P709" s="65"/>
      <c r="Q709" s="65"/>
      <c r="R709" s="65"/>
      <c r="S709" s="65"/>
      <c r="T709" s="65"/>
      <c r="U709" s="65"/>
      <c r="V709" s="65"/>
      <c r="W709" s="65"/>
      <c r="X709" s="65"/>
      <c r="Y709" s="65"/>
      <c r="Z709" s="65"/>
    </row>
    <row r="710" spans="1:26" ht="12.75" customHeight="1" x14ac:dyDescent="0.2">
      <c r="A710" s="65"/>
      <c r="B710" s="65"/>
      <c r="C710" s="65"/>
      <c r="D710" s="65"/>
      <c r="E710" s="65"/>
      <c r="F710" s="65"/>
      <c r="G710" s="65"/>
      <c r="H710" s="65"/>
      <c r="I710" s="65"/>
      <c r="J710" s="65"/>
      <c r="K710" s="65"/>
      <c r="L710" s="65"/>
      <c r="M710" s="65"/>
      <c r="N710" s="65"/>
      <c r="O710" s="65"/>
      <c r="P710" s="65"/>
      <c r="Q710" s="65"/>
      <c r="R710" s="65"/>
      <c r="S710" s="65"/>
      <c r="T710" s="65"/>
      <c r="U710" s="65"/>
      <c r="V710" s="65"/>
      <c r="W710" s="65"/>
      <c r="X710" s="65"/>
      <c r="Y710" s="65"/>
      <c r="Z710" s="65"/>
    </row>
    <row r="711" spans="1:26" ht="12.75" customHeight="1" x14ac:dyDescent="0.2">
      <c r="A711" s="65"/>
      <c r="B711" s="65"/>
      <c r="C711" s="65"/>
      <c r="D711" s="65"/>
      <c r="E711" s="65"/>
      <c r="F711" s="65"/>
      <c r="G711" s="65"/>
      <c r="H711" s="65"/>
      <c r="I711" s="65"/>
      <c r="J711" s="65"/>
      <c r="K711" s="65"/>
      <c r="L711" s="65"/>
      <c r="M711" s="65"/>
      <c r="N711" s="65"/>
      <c r="O711" s="65"/>
      <c r="P711" s="65"/>
      <c r="Q711" s="65"/>
      <c r="R711" s="65"/>
      <c r="S711" s="65"/>
      <c r="T711" s="65"/>
      <c r="U711" s="65"/>
      <c r="V711" s="65"/>
      <c r="W711" s="65"/>
      <c r="X711" s="65"/>
      <c r="Y711" s="65"/>
      <c r="Z711" s="65"/>
    </row>
    <row r="712" spans="1:26" ht="12.75" customHeight="1" x14ac:dyDescent="0.2">
      <c r="A712" s="65"/>
      <c r="B712" s="65"/>
      <c r="C712" s="65"/>
      <c r="D712" s="65"/>
      <c r="E712" s="65"/>
      <c r="F712" s="65"/>
      <c r="G712" s="65"/>
      <c r="H712" s="65"/>
      <c r="I712" s="65"/>
      <c r="J712" s="65"/>
      <c r="K712" s="65"/>
      <c r="L712" s="65"/>
      <c r="M712" s="65"/>
      <c r="N712" s="65"/>
      <c r="O712" s="65"/>
      <c r="P712" s="65"/>
      <c r="Q712" s="65"/>
      <c r="R712" s="65"/>
      <c r="S712" s="65"/>
      <c r="T712" s="65"/>
      <c r="U712" s="65"/>
      <c r="V712" s="65"/>
      <c r="W712" s="65"/>
      <c r="X712" s="65"/>
      <c r="Y712" s="65"/>
      <c r="Z712" s="65"/>
    </row>
    <row r="713" spans="1:26" ht="12.75" customHeight="1" x14ac:dyDescent="0.2">
      <c r="A713" s="65"/>
      <c r="B713" s="65"/>
      <c r="C713" s="65"/>
      <c r="D713" s="65"/>
      <c r="E713" s="65"/>
      <c r="F713" s="65"/>
      <c r="G713" s="65"/>
      <c r="H713" s="65"/>
      <c r="I713" s="65"/>
      <c r="J713" s="65"/>
      <c r="K713" s="65"/>
      <c r="L713" s="65"/>
      <c r="M713" s="65"/>
      <c r="N713" s="65"/>
      <c r="O713" s="65"/>
      <c r="P713" s="65"/>
      <c r="Q713" s="65"/>
      <c r="R713" s="65"/>
      <c r="S713" s="65"/>
      <c r="T713" s="65"/>
      <c r="U713" s="65"/>
      <c r="V713" s="65"/>
      <c r="W713" s="65"/>
      <c r="X713" s="65"/>
      <c r="Y713" s="65"/>
      <c r="Z713" s="65"/>
    </row>
    <row r="714" spans="1:26" ht="12.75" customHeight="1" x14ac:dyDescent="0.2">
      <c r="A714" s="65"/>
      <c r="B714" s="65"/>
      <c r="C714" s="65"/>
      <c r="D714" s="65"/>
      <c r="E714" s="65"/>
      <c r="F714" s="65"/>
      <c r="G714" s="65"/>
      <c r="H714" s="65"/>
      <c r="I714" s="65"/>
      <c r="J714" s="65"/>
      <c r="K714" s="65"/>
      <c r="L714" s="65"/>
      <c r="M714" s="65"/>
      <c r="N714" s="65"/>
      <c r="O714" s="65"/>
      <c r="P714" s="65"/>
      <c r="Q714" s="65"/>
      <c r="R714" s="65"/>
      <c r="S714" s="65"/>
      <c r="T714" s="65"/>
      <c r="U714" s="65"/>
      <c r="V714" s="65"/>
      <c r="W714" s="65"/>
      <c r="X714" s="65"/>
      <c r="Y714" s="65"/>
      <c r="Z714" s="65"/>
    </row>
    <row r="715" spans="1:26" ht="12.75" customHeight="1" x14ac:dyDescent="0.2">
      <c r="A715" s="65"/>
      <c r="B715" s="65"/>
      <c r="C715" s="65"/>
      <c r="D715" s="65"/>
      <c r="E715" s="65"/>
      <c r="F715" s="65"/>
      <c r="G715" s="65"/>
      <c r="H715" s="65"/>
      <c r="I715" s="65"/>
      <c r="J715" s="65"/>
      <c r="K715" s="65"/>
      <c r="L715" s="65"/>
      <c r="M715" s="65"/>
      <c r="N715" s="65"/>
      <c r="O715" s="65"/>
      <c r="P715" s="65"/>
      <c r="Q715" s="65"/>
      <c r="R715" s="65"/>
      <c r="S715" s="65"/>
      <c r="T715" s="65"/>
      <c r="U715" s="65"/>
      <c r="V715" s="65"/>
      <c r="W715" s="65"/>
      <c r="X715" s="65"/>
      <c r="Y715" s="65"/>
      <c r="Z715" s="65"/>
    </row>
    <row r="716" spans="1:26" ht="12.75" customHeight="1" x14ac:dyDescent="0.2">
      <c r="A716" s="65"/>
      <c r="B716" s="65"/>
      <c r="C716" s="65"/>
      <c r="D716" s="65"/>
      <c r="E716" s="65"/>
      <c r="F716" s="65"/>
      <c r="G716" s="65"/>
      <c r="H716" s="65"/>
      <c r="I716" s="65"/>
      <c r="J716" s="65"/>
      <c r="K716" s="65"/>
      <c r="L716" s="65"/>
      <c r="M716" s="65"/>
      <c r="N716" s="65"/>
      <c r="O716" s="65"/>
      <c r="P716" s="65"/>
      <c r="Q716" s="65"/>
      <c r="R716" s="65"/>
      <c r="S716" s="65"/>
      <c r="T716" s="65"/>
      <c r="U716" s="65"/>
      <c r="V716" s="65"/>
      <c r="W716" s="65"/>
      <c r="X716" s="65"/>
      <c r="Y716" s="65"/>
      <c r="Z716" s="65"/>
    </row>
    <row r="717" spans="1:26" ht="12.75" customHeight="1" x14ac:dyDescent="0.2">
      <c r="A717" s="65"/>
      <c r="B717" s="65"/>
      <c r="C717" s="65"/>
      <c r="D717" s="65"/>
      <c r="E717" s="65"/>
      <c r="F717" s="65"/>
      <c r="G717" s="65"/>
      <c r="H717" s="65"/>
      <c r="I717" s="65"/>
      <c r="J717" s="65"/>
      <c r="K717" s="65"/>
      <c r="L717" s="65"/>
      <c r="M717" s="65"/>
      <c r="N717" s="65"/>
      <c r="O717" s="65"/>
      <c r="P717" s="65"/>
      <c r="Q717" s="65"/>
      <c r="R717" s="65"/>
      <c r="S717" s="65"/>
      <c r="T717" s="65"/>
      <c r="U717" s="65"/>
      <c r="V717" s="65"/>
      <c r="W717" s="65"/>
      <c r="X717" s="65"/>
      <c r="Y717" s="65"/>
      <c r="Z717" s="65"/>
    </row>
    <row r="718" spans="1:26" ht="12.75" customHeight="1" x14ac:dyDescent="0.2">
      <c r="A718" s="65"/>
      <c r="B718" s="65"/>
      <c r="C718" s="65"/>
      <c r="D718" s="65"/>
      <c r="E718" s="65"/>
      <c r="F718" s="65"/>
      <c r="G718" s="65"/>
      <c r="H718" s="65"/>
      <c r="I718" s="65"/>
      <c r="J718" s="65"/>
      <c r="K718" s="65"/>
      <c r="L718" s="65"/>
      <c r="M718" s="65"/>
      <c r="N718" s="65"/>
      <c r="O718" s="65"/>
      <c r="P718" s="65"/>
      <c r="Q718" s="65"/>
      <c r="R718" s="65"/>
      <c r="S718" s="65"/>
      <c r="T718" s="65"/>
      <c r="U718" s="65"/>
      <c r="V718" s="65"/>
      <c r="W718" s="65"/>
      <c r="X718" s="65"/>
      <c r="Y718" s="65"/>
      <c r="Z718" s="65"/>
    </row>
    <row r="719" spans="1:26" ht="12.75" customHeight="1" x14ac:dyDescent="0.2">
      <c r="A719" s="65"/>
      <c r="B719" s="65"/>
      <c r="C719" s="65"/>
      <c r="D719" s="65"/>
      <c r="E719" s="65"/>
      <c r="F719" s="65"/>
      <c r="G719" s="65"/>
      <c r="H719" s="65"/>
      <c r="I719" s="65"/>
      <c r="J719" s="65"/>
      <c r="K719" s="65"/>
      <c r="L719" s="65"/>
      <c r="M719" s="65"/>
      <c r="N719" s="65"/>
      <c r="O719" s="65"/>
      <c r="P719" s="65"/>
      <c r="Q719" s="65"/>
      <c r="R719" s="65"/>
      <c r="S719" s="65"/>
      <c r="T719" s="65"/>
      <c r="U719" s="65"/>
      <c r="V719" s="65"/>
      <c r="W719" s="65"/>
      <c r="X719" s="65"/>
      <c r="Y719" s="65"/>
      <c r="Z719" s="65"/>
    </row>
    <row r="720" spans="1:26" ht="12.75" customHeight="1" x14ac:dyDescent="0.2">
      <c r="A720" s="65"/>
      <c r="B720" s="65"/>
      <c r="C720" s="65"/>
      <c r="D720" s="65"/>
      <c r="E720" s="65"/>
      <c r="F720" s="65"/>
      <c r="G720" s="65"/>
      <c r="H720" s="65"/>
      <c r="I720" s="65"/>
      <c r="J720" s="65"/>
      <c r="K720" s="65"/>
      <c r="L720" s="65"/>
      <c r="M720" s="65"/>
      <c r="N720" s="65"/>
      <c r="O720" s="65"/>
      <c r="P720" s="65"/>
      <c r="Q720" s="65"/>
      <c r="R720" s="65"/>
      <c r="S720" s="65"/>
      <c r="T720" s="65"/>
      <c r="U720" s="65"/>
      <c r="V720" s="65"/>
      <c r="W720" s="65"/>
      <c r="X720" s="65"/>
      <c r="Y720" s="65"/>
      <c r="Z720" s="65"/>
    </row>
    <row r="721" spans="1:26" ht="12.75" customHeight="1" x14ac:dyDescent="0.2">
      <c r="A721" s="65"/>
      <c r="B721" s="65"/>
      <c r="C721" s="65"/>
      <c r="D721" s="65"/>
      <c r="E721" s="65"/>
      <c r="F721" s="65"/>
      <c r="G721" s="65"/>
      <c r="H721" s="65"/>
      <c r="I721" s="65"/>
      <c r="J721" s="65"/>
      <c r="K721" s="65"/>
      <c r="L721" s="65"/>
      <c r="M721" s="65"/>
      <c r="N721" s="65"/>
      <c r="O721" s="65"/>
      <c r="P721" s="65"/>
      <c r="Q721" s="65"/>
      <c r="R721" s="65"/>
      <c r="S721" s="65"/>
      <c r="T721" s="65"/>
      <c r="U721" s="65"/>
      <c r="V721" s="65"/>
      <c r="W721" s="65"/>
      <c r="X721" s="65"/>
      <c r="Y721" s="65"/>
      <c r="Z721" s="65"/>
    </row>
    <row r="722" spans="1:26" ht="12.75" customHeight="1" x14ac:dyDescent="0.2">
      <c r="A722" s="65"/>
      <c r="B722" s="65"/>
      <c r="C722" s="65"/>
      <c r="D722" s="65"/>
      <c r="E722" s="65"/>
      <c r="F722" s="65"/>
      <c r="G722" s="65"/>
      <c r="H722" s="65"/>
      <c r="I722" s="65"/>
      <c r="J722" s="65"/>
      <c r="K722" s="65"/>
      <c r="L722" s="65"/>
      <c r="M722" s="65"/>
      <c r="N722" s="65"/>
      <c r="O722" s="65"/>
      <c r="P722" s="65"/>
      <c r="Q722" s="65"/>
      <c r="R722" s="65"/>
      <c r="S722" s="65"/>
      <c r="T722" s="65"/>
      <c r="U722" s="65"/>
      <c r="V722" s="65"/>
      <c r="W722" s="65"/>
      <c r="X722" s="65"/>
      <c r="Y722" s="65"/>
      <c r="Z722" s="65"/>
    </row>
    <row r="723" spans="1:26" ht="12.75" customHeight="1" x14ac:dyDescent="0.2">
      <c r="A723" s="65"/>
      <c r="B723" s="65"/>
      <c r="C723" s="65"/>
      <c r="D723" s="65"/>
      <c r="E723" s="65"/>
      <c r="F723" s="65"/>
      <c r="G723" s="65"/>
      <c r="H723" s="65"/>
      <c r="I723" s="65"/>
      <c r="J723" s="65"/>
      <c r="K723" s="65"/>
      <c r="L723" s="65"/>
      <c r="M723" s="65"/>
      <c r="N723" s="65"/>
      <c r="O723" s="65"/>
      <c r="P723" s="65"/>
      <c r="Q723" s="65"/>
      <c r="R723" s="65"/>
      <c r="S723" s="65"/>
      <c r="T723" s="65"/>
      <c r="U723" s="65"/>
      <c r="V723" s="65"/>
      <c r="W723" s="65"/>
      <c r="X723" s="65"/>
      <c r="Y723" s="65"/>
      <c r="Z723" s="65"/>
    </row>
    <row r="724" spans="1:26" ht="12.75" customHeight="1" x14ac:dyDescent="0.2">
      <c r="A724" s="65"/>
      <c r="B724" s="65"/>
      <c r="C724" s="65"/>
      <c r="D724" s="65"/>
      <c r="E724" s="65"/>
      <c r="F724" s="65"/>
      <c r="G724" s="65"/>
      <c r="H724" s="65"/>
      <c r="I724" s="65"/>
      <c r="J724" s="65"/>
      <c r="K724" s="65"/>
      <c r="L724" s="65"/>
      <c r="M724" s="65"/>
      <c r="N724" s="65"/>
      <c r="O724" s="65"/>
      <c r="P724" s="65"/>
      <c r="Q724" s="65"/>
      <c r="R724" s="65"/>
      <c r="S724" s="65"/>
      <c r="T724" s="65"/>
      <c r="U724" s="65"/>
      <c r="V724" s="65"/>
      <c r="W724" s="65"/>
      <c r="X724" s="65"/>
      <c r="Y724" s="65"/>
      <c r="Z724" s="65"/>
    </row>
    <row r="725" spans="1:26" ht="12.75" customHeight="1" x14ac:dyDescent="0.2">
      <c r="A725" s="65"/>
      <c r="B725" s="65"/>
      <c r="C725" s="65"/>
      <c r="D725" s="65"/>
      <c r="E725" s="65"/>
      <c r="F725" s="65"/>
      <c r="G725" s="65"/>
      <c r="H725" s="65"/>
      <c r="I725" s="65"/>
      <c r="J725" s="65"/>
      <c r="K725" s="65"/>
      <c r="L725" s="65"/>
      <c r="M725" s="65"/>
      <c r="N725" s="65"/>
      <c r="O725" s="65"/>
      <c r="P725" s="65"/>
      <c r="Q725" s="65"/>
      <c r="R725" s="65"/>
      <c r="S725" s="65"/>
      <c r="T725" s="65"/>
      <c r="U725" s="65"/>
      <c r="V725" s="65"/>
      <c r="W725" s="65"/>
      <c r="X725" s="65"/>
      <c r="Y725" s="65"/>
      <c r="Z725" s="65"/>
    </row>
    <row r="726" spans="1:26" ht="12.75" customHeight="1" x14ac:dyDescent="0.2">
      <c r="A726" s="65"/>
      <c r="B726" s="65"/>
      <c r="C726" s="65"/>
      <c r="D726" s="65"/>
      <c r="E726" s="65"/>
      <c r="F726" s="65"/>
      <c r="G726" s="65"/>
      <c r="H726" s="65"/>
      <c r="I726" s="65"/>
      <c r="J726" s="65"/>
      <c r="K726" s="65"/>
      <c r="L726" s="65"/>
      <c r="M726" s="65"/>
      <c r="N726" s="65"/>
      <c r="O726" s="65"/>
      <c r="P726" s="65"/>
      <c r="Q726" s="65"/>
      <c r="R726" s="65"/>
      <c r="S726" s="65"/>
      <c r="T726" s="65"/>
      <c r="U726" s="65"/>
      <c r="V726" s="65"/>
      <c r="W726" s="65"/>
      <c r="X726" s="65"/>
      <c r="Y726" s="65"/>
      <c r="Z726" s="65"/>
    </row>
    <row r="727" spans="1:26" ht="12.75" customHeight="1" x14ac:dyDescent="0.2">
      <c r="A727" s="65"/>
      <c r="B727" s="65"/>
      <c r="C727" s="65"/>
      <c r="D727" s="65"/>
      <c r="E727" s="65"/>
      <c r="F727" s="65"/>
      <c r="G727" s="65"/>
      <c r="H727" s="65"/>
      <c r="I727" s="65"/>
      <c r="J727" s="65"/>
      <c r="K727" s="65"/>
      <c r="L727" s="65"/>
      <c r="M727" s="65"/>
      <c r="N727" s="65"/>
      <c r="O727" s="65"/>
      <c r="P727" s="65"/>
      <c r="Q727" s="65"/>
      <c r="R727" s="65"/>
      <c r="S727" s="65"/>
      <c r="T727" s="65"/>
      <c r="U727" s="65"/>
      <c r="V727" s="65"/>
      <c r="W727" s="65"/>
      <c r="X727" s="65"/>
      <c r="Y727" s="65"/>
      <c r="Z727" s="65"/>
    </row>
    <row r="728" spans="1:26" ht="12.75" customHeight="1" x14ac:dyDescent="0.2">
      <c r="A728" s="65"/>
      <c r="B728" s="65"/>
      <c r="C728" s="65"/>
      <c r="D728" s="65"/>
      <c r="E728" s="65"/>
      <c r="F728" s="65"/>
      <c r="G728" s="65"/>
      <c r="H728" s="65"/>
      <c r="I728" s="65"/>
      <c r="J728" s="65"/>
      <c r="K728" s="65"/>
      <c r="L728" s="65"/>
      <c r="M728" s="65"/>
      <c r="N728" s="65"/>
      <c r="O728" s="65"/>
      <c r="P728" s="65"/>
      <c r="Q728" s="65"/>
      <c r="R728" s="65"/>
      <c r="S728" s="65"/>
      <c r="T728" s="65"/>
      <c r="U728" s="65"/>
      <c r="V728" s="65"/>
      <c r="W728" s="65"/>
      <c r="X728" s="65"/>
      <c r="Y728" s="65"/>
      <c r="Z728" s="65"/>
    </row>
    <row r="729" spans="1:26" ht="12.75" customHeight="1" x14ac:dyDescent="0.2">
      <c r="A729" s="65"/>
      <c r="B729" s="65"/>
      <c r="C729" s="65"/>
      <c r="D729" s="65"/>
      <c r="E729" s="65"/>
      <c r="F729" s="65"/>
      <c r="G729" s="65"/>
      <c r="H729" s="65"/>
      <c r="I729" s="65"/>
      <c r="J729" s="65"/>
      <c r="K729" s="65"/>
      <c r="L729" s="65"/>
      <c r="M729" s="65"/>
      <c r="N729" s="65"/>
      <c r="O729" s="65"/>
      <c r="P729" s="65"/>
      <c r="Q729" s="65"/>
      <c r="R729" s="65"/>
      <c r="S729" s="65"/>
      <c r="T729" s="65"/>
      <c r="U729" s="65"/>
      <c r="V729" s="65"/>
      <c r="W729" s="65"/>
      <c r="X729" s="65"/>
      <c r="Y729" s="65"/>
      <c r="Z729" s="65"/>
    </row>
    <row r="730" spans="1:26" ht="12.75" customHeight="1" x14ac:dyDescent="0.2">
      <c r="A730" s="65"/>
      <c r="B730" s="65"/>
      <c r="C730" s="65"/>
      <c r="D730" s="65"/>
      <c r="E730" s="65"/>
      <c r="F730" s="65"/>
      <c r="G730" s="65"/>
      <c r="H730" s="65"/>
      <c r="I730" s="65"/>
      <c r="J730" s="65"/>
      <c r="K730" s="65"/>
      <c r="L730" s="65"/>
      <c r="M730" s="65"/>
      <c r="N730" s="65"/>
      <c r="O730" s="65"/>
      <c r="P730" s="65"/>
      <c r="Q730" s="65"/>
      <c r="R730" s="65"/>
      <c r="S730" s="65"/>
      <c r="T730" s="65"/>
      <c r="U730" s="65"/>
      <c r="V730" s="65"/>
      <c r="W730" s="65"/>
      <c r="X730" s="65"/>
      <c r="Y730" s="65"/>
      <c r="Z730" s="65"/>
    </row>
    <row r="731" spans="1:26" ht="12.75" customHeight="1" x14ac:dyDescent="0.2">
      <c r="A731" s="65"/>
      <c r="B731" s="65"/>
      <c r="C731" s="65"/>
      <c r="D731" s="65"/>
      <c r="E731" s="65"/>
      <c r="F731" s="65"/>
      <c r="G731" s="65"/>
      <c r="H731" s="65"/>
      <c r="I731" s="65"/>
      <c r="J731" s="65"/>
      <c r="K731" s="65"/>
      <c r="L731" s="65"/>
      <c r="M731" s="65"/>
      <c r="N731" s="65"/>
      <c r="O731" s="65"/>
      <c r="P731" s="65"/>
      <c r="Q731" s="65"/>
      <c r="R731" s="65"/>
      <c r="S731" s="65"/>
      <c r="T731" s="65"/>
      <c r="U731" s="65"/>
      <c r="V731" s="65"/>
      <c r="W731" s="65"/>
      <c r="X731" s="65"/>
      <c r="Y731" s="65"/>
      <c r="Z731" s="65"/>
    </row>
    <row r="732" spans="1:26" ht="12.75" customHeight="1" x14ac:dyDescent="0.2">
      <c r="A732" s="65"/>
      <c r="B732" s="65"/>
      <c r="C732" s="65"/>
      <c r="D732" s="65"/>
      <c r="E732" s="65"/>
      <c r="F732" s="65"/>
      <c r="G732" s="65"/>
      <c r="H732" s="65"/>
      <c r="I732" s="65"/>
      <c r="J732" s="65"/>
      <c r="K732" s="65"/>
      <c r="L732" s="65"/>
      <c r="M732" s="65"/>
      <c r="N732" s="65"/>
      <c r="O732" s="65"/>
      <c r="P732" s="65"/>
      <c r="Q732" s="65"/>
      <c r="R732" s="65"/>
      <c r="S732" s="65"/>
      <c r="T732" s="65"/>
      <c r="U732" s="65"/>
      <c r="V732" s="65"/>
      <c r="W732" s="65"/>
      <c r="X732" s="65"/>
      <c r="Y732" s="65"/>
      <c r="Z732" s="65"/>
    </row>
    <row r="733" spans="1:26" ht="12.75" customHeight="1" x14ac:dyDescent="0.2">
      <c r="A733" s="65"/>
      <c r="B733" s="65"/>
      <c r="C733" s="65"/>
      <c r="D733" s="65"/>
      <c r="E733" s="65"/>
      <c r="F733" s="65"/>
      <c r="G733" s="65"/>
      <c r="H733" s="65"/>
      <c r="I733" s="65"/>
      <c r="J733" s="65"/>
      <c r="K733" s="65"/>
      <c r="L733" s="65"/>
      <c r="M733" s="65"/>
      <c r="N733" s="65"/>
      <c r="O733" s="65"/>
      <c r="P733" s="65"/>
      <c r="Q733" s="65"/>
      <c r="R733" s="65"/>
      <c r="S733" s="65"/>
      <c r="T733" s="65"/>
      <c r="U733" s="65"/>
      <c r="V733" s="65"/>
      <c r="W733" s="65"/>
      <c r="X733" s="65"/>
      <c r="Y733" s="65"/>
      <c r="Z733" s="65"/>
    </row>
    <row r="734" spans="1:26" ht="12.75" customHeight="1" x14ac:dyDescent="0.2">
      <c r="A734" s="65"/>
      <c r="B734" s="65"/>
      <c r="C734" s="65"/>
      <c r="D734" s="65"/>
      <c r="E734" s="65"/>
      <c r="F734" s="65"/>
      <c r="G734" s="65"/>
      <c r="H734" s="65"/>
      <c r="I734" s="65"/>
      <c r="J734" s="65"/>
      <c r="K734" s="65"/>
      <c r="L734" s="65"/>
      <c r="M734" s="65"/>
      <c r="N734" s="65"/>
      <c r="O734" s="65"/>
      <c r="P734" s="65"/>
      <c r="Q734" s="65"/>
      <c r="R734" s="65"/>
      <c r="S734" s="65"/>
      <c r="T734" s="65"/>
      <c r="U734" s="65"/>
      <c r="V734" s="65"/>
      <c r="W734" s="65"/>
      <c r="X734" s="65"/>
      <c r="Y734" s="65"/>
      <c r="Z734" s="65"/>
    </row>
    <row r="735" spans="1:26" ht="12.75" customHeight="1" x14ac:dyDescent="0.2">
      <c r="A735" s="65"/>
      <c r="B735" s="65"/>
      <c r="C735" s="65"/>
      <c r="D735" s="65"/>
      <c r="E735" s="65"/>
      <c r="F735" s="65"/>
      <c r="G735" s="65"/>
      <c r="H735" s="65"/>
      <c r="I735" s="65"/>
      <c r="J735" s="65"/>
      <c r="K735" s="65"/>
      <c r="L735" s="65"/>
      <c r="M735" s="65"/>
      <c r="N735" s="65"/>
      <c r="O735" s="65"/>
      <c r="P735" s="65"/>
      <c r="Q735" s="65"/>
      <c r="R735" s="65"/>
      <c r="S735" s="65"/>
      <c r="T735" s="65"/>
      <c r="U735" s="65"/>
      <c r="V735" s="65"/>
      <c r="W735" s="65"/>
      <c r="X735" s="65"/>
      <c r="Y735" s="65"/>
      <c r="Z735" s="65"/>
    </row>
    <row r="736" spans="1:26" ht="12.75" customHeight="1" x14ac:dyDescent="0.2">
      <c r="A736" s="65"/>
      <c r="B736" s="65"/>
      <c r="C736" s="65"/>
      <c r="D736" s="65"/>
      <c r="E736" s="65"/>
      <c r="F736" s="65"/>
      <c r="G736" s="65"/>
      <c r="H736" s="65"/>
      <c r="I736" s="65"/>
      <c r="J736" s="65"/>
      <c r="K736" s="65"/>
      <c r="L736" s="65"/>
      <c r="M736" s="65"/>
      <c r="N736" s="65"/>
      <c r="O736" s="65"/>
      <c r="P736" s="65"/>
      <c r="Q736" s="65"/>
      <c r="R736" s="65"/>
      <c r="S736" s="65"/>
      <c r="T736" s="65"/>
      <c r="U736" s="65"/>
      <c r="V736" s="65"/>
      <c r="W736" s="65"/>
      <c r="X736" s="65"/>
      <c r="Y736" s="65"/>
      <c r="Z736" s="65"/>
    </row>
    <row r="737" spans="1:26" ht="12.75" customHeight="1" x14ac:dyDescent="0.2">
      <c r="A737" s="65"/>
      <c r="B737" s="65"/>
      <c r="C737" s="65"/>
      <c r="D737" s="65"/>
      <c r="E737" s="65"/>
      <c r="F737" s="65"/>
      <c r="G737" s="65"/>
      <c r="H737" s="65"/>
      <c r="I737" s="65"/>
      <c r="J737" s="65"/>
      <c r="K737" s="65"/>
      <c r="L737" s="65"/>
      <c r="M737" s="65"/>
      <c r="N737" s="65"/>
      <c r="O737" s="65"/>
      <c r="P737" s="65"/>
      <c r="Q737" s="65"/>
      <c r="R737" s="65"/>
      <c r="S737" s="65"/>
      <c r="T737" s="65"/>
      <c r="U737" s="65"/>
      <c r="V737" s="65"/>
      <c r="W737" s="65"/>
      <c r="X737" s="65"/>
      <c r="Y737" s="65"/>
      <c r="Z737" s="65"/>
    </row>
    <row r="738" spans="1:26" ht="12.75" customHeight="1" x14ac:dyDescent="0.2">
      <c r="A738" s="65"/>
      <c r="B738" s="65"/>
      <c r="C738" s="65"/>
      <c r="D738" s="65"/>
      <c r="E738" s="65"/>
      <c r="F738" s="65"/>
      <c r="G738" s="65"/>
      <c r="H738" s="65"/>
      <c r="I738" s="65"/>
      <c r="J738" s="65"/>
      <c r="K738" s="65"/>
      <c r="L738" s="65"/>
      <c r="M738" s="65"/>
      <c r="N738" s="65"/>
      <c r="O738" s="65"/>
      <c r="P738" s="65"/>
      <c r="Q738" s="65"/>
      <c r="R738" s="65"/>
      <c r="S738" s="65"/>
      <c r="T738" s="65"/>
      <c r="U738" s="65"/>
      <c r="V738" s="65"/>
      <c r="W738" s="65"/>
      <c r="X738" s="65"/>
      <c r="Y738" s="65"/>
      <c r="Z738" s="65"/>
    </row>
    <row r="739" spans="1:26" ht="12.75" customHeight="1" x14ac:dyDescent="0.2">
      <c r="A739" s="65"/>
      <c r="B739" s="65"/>
      <c r="C739" s="65"/>
      <c r="D739" s="65"/>
      <c r="E739" s="65"/>
      <c r="F739" s="65"/>
      <c r="G739" s="65"/>
      <c r="H739" s="65"/>
      <c r="I739" s="65"/>
      <c r="J739" s="65"/>
      <c r="K739" s="65"/>
      <c r="L739" s="65"/>
      <c r="M739" s="65"/>
      <c r="N739" s="65"/>
      <c r="O739" s="65"/>
      <c r="P739" s="65"/>
      <c r="Q739" s="65"/>
      <c r="R739" s="65"/>
      <c r="S739" s="65"/>
      <c r="T739" s="65"/>
      <c r="U739" s="65"/>
      <c r="V739" s="65"/>
      <c r="W739" s="65"/>
      <c r="X739" s="65"/>
      <c r="Y739" s="65"/>
      <c r="Z739" s="65"/>
    </row>
    <row r="740" spans="1:26" ht="12.75" customHeight="1" x14ac:dyDescent="0.2">
      <c r="A740" s="65"/>
      <c r="B740" s="65"/>
      <c r="C740" s="65"/>
      <c r="D740" s="65"/>
      <c r="E740" s="65"/>
      <c r="F740" s="65"/>
      <c r="G740" s="65"/>
      <c r="H740" s="65"/>
      <c r="I740" s="65"/>
      <c r="J740" s="65"/>
      <c r="K740" s="65"/>
      <c r="L740" s="65"/>
      <c r="M740" s="65"/>
      <c r="N740" s="65"/>
      <c r="O740" s="65"/>
      <c r="P740" s="65"/>
      <c r="Q740" s="65"/>
      <c r="R740" s="65"/>
      <c r="S740" s="65"/>
      <c r="T740" s="65"/>
      <c r="U740" s="65"/>
      <c r="V740" s="65"/>
      <c r="W740" s="65"/>
      <c r="X740" s="65"/>
      <c r="Y740" s="65"/>
      <c r="Z740" s="65"/>
    </row>
    <row r="741" spans="1:26" ht="12.75" customHeight="1" x14ac:dyDescent="0.2">
      <c r="A741" s="65"/>
      <c r="B741" s="65"/>
      <c r="C741" s="65"/>
      <c r="D741" s="65"/>
      <c r="E741" s="65"/>
      <c r="F741" s="65"/>
      <c r="G741" s="65"/>
      <c r="H741" s="65"/>
      <c r="I741" s="65"/>
      <c r="J741" s="65"/>
      <c r="K741" s="65"/>
      <c r="L741" s="65"/>
      <c r="M741" s="65"/>
      <c r="N741" s="65"/>
      <c r="O741" s="65"/>
      <c r="P741" s="65"/>
      <c r="Q741" s="65"/>
      <c r="R741" s="65"/>
      <c r="S741" s="65"/>
      <c r="T741" s="65"/>
      <c r="U741" s="65"/>
      <c r="V741" s="65"/>
      <c r="W741" s="65"/>
      <c r="X741" s="65"/>
      <c r="Y741" s="65"/>
      <c r="Z741" s="65"/>
    </row>
    <row r="742" spans="1:26" ht="12.75" customHeight="1" x14ac:dyDescent="0.2">
      <c r="A742" s="65"/>
      <c r="B742" s="65"/>
      <c r="C742" s="65"/>
      <c r="D742" s="65"/>
      <c r="E742" s="65"/>
      <c r="F742" s="65"/>
      <c r="G742" s="65"/>
      <c r="H742" s="65"/>
      <c r="I742" s="65"/>
      <c r="J742" s="65"/>
      <c r="K742" s="65"/>
      <c r="L742" s="65"/>
      <c r="M742" s="65"/>
      <c r="N742" s="65"/>
      <c r="O742" s="65"/>
      <c r="P742" s="65"/>
      <c r="Q742" s="65"/>
      <c r="R742" s="65"/>
      <c r="S742" s="65"/>
      <c r="T742" s="65"/>
      <c r="U742" s="65"/>
      <c r="V742" s="65"/>
      <c r="W742" s="65"/>
      <c r="X742" s="65"/>
      <c r="Y742" s="65"/>
      <c r="Z742" s="65"/>
    </row>
    <row r="743" spans="1:26" ht="12.75" customHeight="1" x14ac:dyDescent="0.2">
      <c r="A743" s="65"/>
      <c r="B743" s="65"/>
      <c r="C743" s="65"/>
      <c r="D743" s="65"/>
      <c r="E743" s="65"/>
      <c r="F743" s="65"/>
      <c r="G743" s="65"/>
      <c r="H743" s="65"/>
      <c r="I743" s="65"/>
      <c r="J743" s="65"/>
      <c r="K743" s="65"/>
      <c r="L743" s="65"/>
      <c r="M743" s="65"/>
      <c r="N743" s="65"/>
      <c r="O743" s="65"/>
      <c r="P743" s="65"/>
      <c r="Q743" s="65"/>
      <c r="R743" s="65"/>
      <c r="S743" s="65"/>
      <c r="T743" s="65"/>
      <c r="U743" s="65"/>
      <c r="V743" s="65"/>
      <c r="W743" s="65"/>
      <c r="X743" s="65"/>
      <c r="Y743" s="65"/>
      <c r="Z743" s="65"/>
    </row>
    <row r="744" spans="1:26" ht="12.75" customHeight="1" x14ac:dyDescent="0.2">
      <c r="A744" s="65"/>
      <c r="B744" s="65"/>
      <c r="C744" s="65"/>
      <c r="D744" s="65"/>
      <c r="E744" s="65"/>
      <c r="F744" s="65"/>
      <c r="G744" s="65"/>
      <c r="H744" s="65"/>
      <c r="I744" s="65"/>
      <c r="J744" s="65"/>
      <c r="K744" s="65"/>
      <c r="L744" s="65"/>
      <c r="M744" s="65"/>
      <c r="N744" s="65"/>
      <c r="O744" s="65"/>
      <c r="P744" s="65"/>
      <c r="Q744" s="65"/>
      <c r="R744" s="65"/>
      <c r="S744" s="65"/>
      <c r="T744" s="65"/>
      <c r="U744" s="65"/>
      <c r="V744" s="65"/>
      <c r="W744" s="65"/>
      <c r="X744" s="65"/>
      <c r="Y744" s="65"/>
      <c r="Z744" s="65"/>
    </row>
    <row r="745" spans="1:26" ht="12.75" customHeight="1" x14ac:dyDescent="0.2">
      <c r="A745" s="65"/>
      <c r="B745" s="65"/>
      <c r="C745" s="65"/>
      <c r="D745" s="65"/>
      <c r="E745" s="65"/>
      <c r="F745" s="65"/>
      <c r="G745" s="65"/>
      <c r="H745" s="65"/>
      <c r="I745" s="65"/>
      <c r="J745" s="65"/>
      <c r="K745" s="65"/>
      <c r="L745" s="65"/>
      <c r="M745" s="65"/>
      <c r="N745" s="65"/>
      <c r="O745" s="65"/>
      <c r="P745" s="65"/>
      <c r="Q745" s="65"/>
      <c r="R745" s="65"/>
      <c r="S745" s="65"/>
      <c r="T745" s="65"/>
      <c r="U745" s="65"/>
      <c r="V745" s="65"/>
      <c r="W745" s="65"/>
      <c r="X745" s="65"/>
      <c r="Y745" s="65"/>
      <c r="Z745" s="65"/>
    </row>
    <row r="746" spans="1:26" ht="12.75" customHeight="1" x14ac:dyDescent="0.2">
      <c r="A746" s="65"/>
      <c r="B746" s="65"/>
      <c r="C746" s="65"/>
      <c r="D746" s="65"/>
      <c r="E746" s="65"/>
      <c r="F746" s="65"/>
      <c r="G746" s="65"/>
      <c r="H746" s="65"/>
      <c r="I746" s="65"/>
      <c r="J746" s="65"/>
      <c r="K746" s="65"/>
      <c r="L746" s="65"/>
      <c r="M746" s="65"/>
      <c r="N746" s="65"/>
      <c r="O746" s="65"/>
      <c r="P746" s="65"/>
      <c r="Q746" s="65"/>
      <c r="R746" s="65"/>
      <c r="S746" s="65"/>
      <c r="T746" s="65"/>
      <c r="U746" s="65"/>
      <c r="V746" s="65"/>
      <c r="W746" s="65"/>
      <c r="X746" s="65"/>
      <c r="Y746" s="65"/>
      <c r="Z746" s="65"/>
    </row>
    <row r="747" spans="1:26" ht="12.75" customHeight="1" x14ac:dyDescent="0.2">
      <c r="A747" s="65"/>
      <c r="B747" s="65"/>
      <c r="C747" s="65"/>
      <c r="D747" s="65"/>
      <c r="E747" s="65"/>
      <c r="F747" s="65"/>
      <c r="G747" s="65"/>
      <c r="H747" s="65"/>
      <c r="I747" s="65"/>
      <c r="J747" s="65"/>
      <c r="K747" s="65"/>
      <c r="L747" s="65"/>
      <c r="M747" s="65"/>
      <c r="N747" s="65"/>
      <c r="O747" s="65"/>
      <c r="P747" s="65"/>
      <c r="Q747" s="65"/>
      <c r="R747" s="65"/>
      <c r="S747" s="65"/>
      <c r="T747" s="65"/>
      <c r="U747" s="65"/>
      <c r="V747" s="65"/>
      <c r="W747" s="65"/>
      <c r="X747" s="65"/>
      <c r="Y747" s="65"/>
      <c r="Z747" s="65"/>
    </row>
    <row r="748" spans="1:26" ht="12.75" customHeight="1" x14ac:dyDescent="0.2">
      <c r="A748" s="65"/>
      <c r="B748" s="65"/>
      <c r="C748" s="65"/>
      <c r="D748" s="65"/>
      <c r="E748" s="65"/>
      <c r="F748" s="65"/>
      <c r="G748" s="65"/>
      <c r="H748" s="65"/>
      <c r="I748" s="65"/>
      <c r="J748" s="65"/>
      <c r="K748" s="65"/>
      <c r="L748" s="65"/>
      <c r="M748" s="65"/>
      <c r="N748" s="65"/>
      <c r="O748" s="65"/>
      <c r="P748" s="65"/>
      <c r="Q748" s="65"/>
      <c r="R748" s="65"/>
      <c r="S748" s="65"/>
      <c r="T748" s="65"/>
      <c r="U748" s="65"/>
      <c r="V748" s="65"/>
      <c r="W748" s="65"/>
      <c r="X748" s="65"/>
      <c r="Y748" s="65"/>
      <c r="Z748" s="65"/>
    </row>
    <row r="749" spans="1:26" ht="12.75" customHeight="1" x14ac:dyDescent="0.2">
      <c r="A749" s="65"/>
      <c r="B749" s="65"/>
      <c r="C749" s="65"/>
      <c r="D749" s="65"/>
      <c r="E749" s="65"/>
      <c r="F749" s="65"/>
      <c r="G749" s="65"/>
      <c r="H749" s="65"/>
      <c r="I749" s="65"/>
      <c r="J749" s="65"/>
      <c r="K749" s="65"/>
      <c r="L749" s="65"/>
      <c r="M749" s="65"/>
      <c r="N749" s="65"/>
      <c r="O749" s="65"/>
      <c r="P749" s="65"/>
      <c r="Q749" s="65"/>
      <c r="R749" s="65"/>
      <c r="S749" s="65"/>
      <c r="T749" s="65"/>
      <c r="U749" s="65"/>
      <c r="V749" s="65"/>
      <c r="W749" s="65"/>
      <c r="X749" s="65"/>
      <c r="Y749" s="65"/>
      <c r="Z749" s="65"/>
    </row>
    <row r="750" spans="1:26" ht="12.75" customHeight="1" x14ac:dyDescent="0.2">
      <c r="A750" s="65"/>
      <c r="B750" s="65"/>
      <c r="C750" s="65"/>
      <c r="D750" s="65"/>
      <c r="E750" s="65"/>
      <c r="F750" s="65"/>
      <c r="G750" s="65"/>
      <c r="H750" s="65"/>
      <c r="I750" s="65"/>
      <c r="J750" s="65"/>
      <c r="K750" s="65"/>
      <c r="L750" s="65"/>
      <c r="M750" s="65"/>
      <c r="N750" s="65"/>
      <c r="O750" s="65"/>
      <c r="P750" s="65"/>
      <c r="Q750" s="65"/>
      <c r="R750" s="65"/>
      <c r="S750" s="65"/>
      <c r="T750" s="65"/>
      <c r="U750" s="65"/>
      <c r="V750" s="65"/>
      <c r="W750" s="65"/>
      <c r="X750" s="65"/>
      <c r="Y750" s="65"/>
      <c r="Z750" s="65"/>
    </row>
    <row r="751" spans="1:26" ht="12.75" customHeight="1" x14ac:dyDescent="0.2">
      <c r="A751" s="65"/>
      <c r="B751" s="65"/>
      <c r="C751" s="65"/>
      <c r="D751" s="65"/>
      <c r="E751" s="65"/>
      <c r="F751" s="65"/>
      <c r="G751" s="65"/>
      <c r="H751" s="65"/>
      <c r="I751" s="65"/>
      <c r="J751" s="65"/>
      <c r="K751" s="65"/>
      <c r="L751" s="65"/>
      <c r="M751" s="65"/>
      <c r="N751" s="65"/>
      <c r="O751" s="65"/>
      <c r="P751" s="65"/>
      <c r="Q751" s="65"/>
      <c r="R751" s="65"/>
      <c r="S751" s="65"/>
      <c r="T751" s="65"/>
      <c r="U751" s="65"/>
      <c r="V751" s="65"/>
      <c r="W751" s="65"/>
      <c r="X751" s="65"/>
      <c r="Y751" s="65"/>
      <c r="Z751" s="65"/>
    </row>
    <row r="752" spans="1:26" ht="12.75" customHeight="1" x14ac:dyDescent="0.2">
      <c r="A752" s="65"/>
      <c r="B752" s="65"/>
      <c r="C752" s="65"/>
      <c r="D752" s="65"/>
      <c r="E752" s="65"/>
      <c r="F752" s="65"/>
      <c r="G752" s="65"/>
      <c r="H752" s="65"/>
      <c r="I752" s="65"/>
      <c r="J752" s="65"/>
      <c r="K752" s="65"/>
      <c r="L752" s="65"/>
      <c r="M752" s="65"/>
      <c r="N752" s="65"/>
      <c r="O752" s="65"/>
      <c r="P752" s="65"/>
      <c r="Q752" s="65"/>
      <c r="R752" s="65"/>
      <c r="S752" s="65"/>
      <c r="T752" s="65"/>
      <c r="U752" s="65"/>
      <c r="V752" s="65"/>
      <c r="W752" s="65"/>
      <c r="X752" s="65"/>
      <c r="Y752" s="65"/>
      <c r="Z752" s="65"/>
    </row>
    <row r="753" spans="1:26" ht="12.75" customHeight="1" x14ac:dyDescent="0.2">
      <c r="A753" s="65"/>
      <c r="B753" s="65"/>
      <c r="C753" s="65"/>
      <c r="D753" s="65"/>
      <c r="E753" s="65"/>
      <c r="F753" s="65"/>
      <c r="G753" s="65"/>
      <c r="H753" s="65"/>
      <c r="I753" s="65"/>
      <c r="J753" s="65"/>
      <c r="K753" s="65"/>
      <c r="L753" s="65"/>
      <c r="M753" s="65"/>
      <c r="N753" s="65"/>
      <c r="O753" s="65"/>
      <c r="P753" s="65"/>
      <c r="Q753" s="65"/>
      <c r="R753" s="65"/>
      <c r="S753" s="65"/>
      <c r="T753" s="65"/>
      <c r="U753" s="65"/>
      <c r="V753" s="65"/>
      <c r="W753" s="65"/>
      <c r="X753" s="65"/>
      <c r="Y753" s="65"/>
      <c r="Z753" s="65"/>
    </row>
    <row r="754" spans="1:26" ht="12.75" customHeight="1" x14ac:dyDescent="0.2">
      <c r="A754" s="65"/>
      <c r="B754" s="65"/>
      <c r="C754" s="65"/>
      <c r="D754" s="65"/>
      <c r="E754" s="65"/>
      <c r="F754" s="65"/>
      <c r="G754" s="65"/>
      <c r="H754" s="65"/>
      <c r="I754" s="65"/>
      <c r="J754" s="65"/>
      <c r="K754" s="65"/>
      <c r="L754" s="65"/>
      <c r="M754" s="65"/>
      <c r="N754" s="65"/>
      <c r="O754" s="65"/>
      <c r="P754" s="65"/>
      <c r="Q754" s="65"/>
      <c r="R754" s="65"/>
      <c r="S754" s="65"/>
      <c r="T754" s="65"/>
      <c r="U754" s="65"/>
      <c r="V754" s="65"/>
      <c r="W754" s="65"/>
      <c r="X754" s="65"/>
      <c r="Y754" s="65"/>
      <c r="Z754" s="65"/>
    </row>
    <row r="755" spans="1:26" ht="12.75" customHeight="1" x14ac:dyDescent="0.2">
      <c r="A755" s="65"/>
      <c r="B755" s="65"/>
      <c r="C755" s="65"/>
      <c r="D755" s="65"/>
      <c r="E755" s="65"/>
      <c r="F755" s="65"/>
      <c r="G755" s="65"/>
      <c r="H755" s="65"/>
      <c r="I755" s="65"/>
      <c r="J755" s="65"/>
      <c r="K755" s="65"/>
      <c r="L755" s="65"/>
      <c r="M755" s="65"/>
      <c r="N755" s="65"/>
      <c r="O755" s="65"/>
      <c r="P755" s="65"/>
      <c r="Q755" s="65"/>
      <c r="R755" s="65"/>
      <c r="S755" s="65"/>
      <c r="T755" s="65"/>
      <c r="U755" s="65"/>
      <c r="V755" s="65"/>
      <c r="W755" s="65"/>
      <c r="X755" s="65"/>
      <c r="Y755" s="65"/>
      <c r="Z755" s="65"/>
    </row>
    <row r="756" spans="1:26" ht="12.75" customHeight="1" x14ac:dyDescent="0.2">
      <c r="A756" s="65"/>
      <c r="B756" s="65"/>
      <c r="C756" s="65"/>
      <c r="D756" s="65"/>
      <c r="E756" s="65"/>
      <c r="F756" s="65"/>
      <c r="G756" s="65"/>
      <c r="H756" s="65"/>
      <c r="I756" s="65"/>
      <c r="J756" s="65"/>
      <c r="K756" s="65"/>
      <c r="L756" s="65"/>
      <c r="M756" s="65"/>
      <c r="N756" s="65"/>
      <c r="O756" s="65"/>
      <c r="P756" s="65"/>
      <c r="Q756" s="65"/>
      <c r="R756" s="65"/>
      <c r="S756" s="65"/>
      <c r="T756" s="65"/>
      <c r="U756" s="65"/>
      <c r="V756" s="65"/>
      <c r="W756" s="65"/>
      <c r="X756" s="65"/>
      <c r="Y756" s="65"/>
      <c r="Z756" s="65"/>
    </row>
    <row r="757" spans="1:26" ht="12.75" customHeight="1" x14ac:dyDescent="0.2">
      <c r="A757" s="65"/>
      <c r="B757" s="65"/>
      <c r="C757" s="65"/>
      <c r="D757" s="65"/>
      <c r="E757" s="65"/>
      <c r="F757" s="65"/>
      <c r="G757" s="65"/>
      <c r="H757" s="65"/>
      <c r="I757" s="65"/>
      <c r="J757" s="65"/>
      <c r="K757" s="65"/>
      <c r="L757" s="65"/>
      <c r="M757" s="65"/>
      <c r="N757" s="65"/>
      <c r="O757" s="65"/>
      <c r="P757" s="65"/>
      <c r="Q757" s="65"/>
      <c r="R757" s="65"/>
      <c r="S757" s="65"/>
      <c r="T757" s="65"/>
      <c r="U757" s="65"/>
      <c r="V757" s="65"/>
      <c r="W757" s="65"/>
      <c r="X757" s="65"/>
      <c r="Y757" s="65"/>
      <c r="Z757" s="65"/>
    </row>
    <row r="758" spans="1:26" ht="12.75" customHeight="1" x14ac:dyDescent="0.2">
      <c r="A758" s="65"/>
      <c r="B758" s="65"/>
      <c r="C758" s="65"/>
      <c r="D758" s="65"/>
      <c r="E758" s="65"/>
      <c r="F758" s="65"/>
      <c r="G758" s="65"/>
      <c r="H758" s="65"/>
      <c r="I758" s="65"/>
      <c r="J758" s="65"/>
      <c r="K758" s="65"/>
      <c r="L758" s="65"/>
      <c r="M758" s="65"/>
      <c r="N758" s="65"/>
      <c r="O758" s="65"/>
      <c r="P758" s="65"/>
      <c r="Q758" s="65"/>
      <c r="R758" s="65"/>
      <c r="S758" s="65"/>
      <c r="T758" s="65"/>
      <c r="U758" s="65"/>
      <c r="V758" s="65"/>
      <c r="W758" s="65"/>
      <c r="X758" s="65"/>
      <c r="Y758" s="65"/>
      <c r="Z758" s="65"/>
    </row>
    <row r="759" spans="1:26" ht="12.75" customHeight="1" x14ac:dyDescent="0.2">
      <c r="A759" s="65"/>
      <c r="B759" s="65"/>
      <c r="C759" s="65"/>
      <c r="D759" s="65"/>
      <c r="E759" s="65"/>
      <c r="F759" s="65"/>
      <c r="G759" s="65"/>
      <c r="H759" s="65"/>
      <c r="I759" s="65"/>
      <c r="J759" s="65"/>
      <c r="K759" s="65"/>
      <c r="L759" s="65"/>
      <c r="M759" s="65"/>
      <c r="N759" s="65"/>
      <c r="O759" s="65"/>
      <c r="P759" s="65"/>
      <c r="Q759" s="65"/>
      <c r="R759" s="65"/>
      <c r="S759" s="65"/>
      <c r="T759" s="65"/>
      <c r="U759" s="65"/>
      <c r="V759" s="65"/>
      <c r="W759" s="65"/>
      <c r="X759" s="65"/>
      <c r="Y759" s="65"/>
      <c r="Z759" s="65"/>
    </row>
    <row r="760" spans="1:26" ht="12.75" customHeight="1" x14ac:dyDescent="0.2">
      <c r="A760" s="65"/>
      <c r="B760" s="65"/>
      <c r="C760" s="65"/>
      <c r="D760" s="65"/>
      <c r="E760" s="65"/>
      <c r="F760" s="65"/>
      <c r="G760" s="65"/>
      <c r="H760" s="65"/>
      <c r="I760" s="65"/>
      <c r="J760" s="65"/>
      <c r="K760" s="65"/>
      <c r="L760" s="65"/>
      <c r="M760" s="65"/>
      <c r="N760" s="65"/>
      <c r="O760" s="65"/>
      <c r="P760" s="65"/>
      <c r="Q760" s="65"/>
      <c r="R760" s="65"/>
      <c r="S760" s="65"/>
      <c r="T760" s="65"/>
      <c r="U760" s="65"/>
      <c r="V760" s="65"/>
      <c r="W760" s="65"/>
      <c r="X760" s="65"/>
      <c r="Y760" s="65"/>
      <c r="Z760" s="65"/>
    </row>
    <row r="761" spans="1:26" ht="12.75" customHeight="1" x14ac:dyDescent="0.2">
      <c r="A761" s="65"/>
      <c r="B761" s="65"/>
      <c r="C761" s="65"/>
      <c r="D761" s="65"/>
      <c r="E761" s="65"/>
      <c r="F761" s="65"/>
      <c r="G761" s="65"/>
      <c r="H761" s="65"/>
      <c r="I761" s="65"/>
      <c r="J761" s="65"/>
      <c r="K761" s="65"/>
      <c r="L761" s="65"/>
      <c r="M761" s="65"/>
      <c r="N761" s="65"/>
      <c r="O761" s="65"/>
      <c r="P761" s="65"/>
      <c r="Q761" s="65"/>
      <c r="R761" s="65"/>
      <c r="S761" s="65"/>
      <c r="T761" s="65"/>
      <c r="U761" s="65"/>
      <c r="V761" s="65"/>
      <c r="W761" s="65"/>
      <c r="X761" s="65"/>
      <c r="Y761" s="65"/>
      <c r="Z761" s="65"/>
    </row>
    <row r="762" spans="1:26" ht="12.75" customHeight="1" x14ac:dyDescent="0.2">
      <c r="A762" s="65"/>
      <c r="B762" s="65"/>
      <c r="C762" s="65"/>
      <c r="D762" s="65"/>
      <c r="E762" s="65"/>
      <c r="F762" s="65"/>
      <c r="G762" s="65"/>
      <c r="H762" s="65"/>
      <c r="I762" s="65"/>
      <c r="J762" s="65"/>
      <c r="K762" s="65"/>
      <c r="L762" s="65"/>
      <c r="M762" s="65"/>
      <c r="N762" s="65"/>
      <c r="O762" s="65"/>
      <c r="P762" s="65"/>
      <c r="Q762" s="65"/>
      <c r="R762" s="65"/>
      <c r="S762" s="65"/>
      <c r="T762" s="65"/>
      <c r="U762" s="65"/>
      <c r="V762" s="65"/>
      <c r="W762" s="65"/>
      <c r="X762" s="65"/>
      <c r="Y762" s="65"/>
      <c r="Z762" s="65"/>
    </row>
    <row r="763" spans="1:26" ht="12.75" customHeight="1" x14ac:dyDescent="0.2">
      <c r="A763" s="65"/>
      <c r="B763" s="65"/>
      <c r="C763" s="65"/>
      <c r="D763" s="65"/>
      <c r="E763" s="65"/>
      <c r="F763" s="65"/>
      <c r="G763" s="65"/>
      <c r="H763" s="65"/>
      <c r="I763" s="65"/>
      <c r="J763" s="65"/>
      <c r="K763" s="65"/>
      <c r="L763" s="65"/>
      <c r="M763" s="65"/>
      <c r="N763" s="65"/>
      <c r="O763" s="65"/>
      <c r="P763" s="65"/>
      <c r="Q763" s="65"/>
      <c r="R763" s="65"/>
      <c r="S763" s="65"/>
      <c r="T763" s="65"/>
      <c r="U763" s="65"/>
      <c r="V763" s="65"/>
      <c r="W763" s="65"/>
      <c r="X763" s="65"/>
      <c r="Y763" s="65"/>
      <c r="Z763" s="65"/>
    </row>
    <row r="764" spans="1:26" ht="12.75" customHeight="1" x14ac:dyDescent="0.2">
      <c r="A764" s="65"/>
      <c r="B764" s="65"/>
      <c r="C764" s="65"/>
      <c r="D764" s="65"/>
      <c r="E764" s="65"/>
      <c r="F764" s="65"/>
      <c r="G764" s="65"/>
      <c r="H764" s="65"/>
      <c r="I764" s="65"/>
      <c r="J764" s="65"/>
      <c r="K764" s="65"/>
      <c r="L764" s="65"/>
      <c r="M764" s="65"/>
      <c r="N764" s="65"/>
      <c r="O764" s="65"/>
      <c r="P764" s="65"/>
      <c r="Q764" s="65"/>
      <c r="R764" s="65"/>
      <c r="S764" s="65"/>
      <c r="T764" s="65"/>
      <c r="U764" s="65"/>
      <c r="V764" s="65"/>
      <c r="W764" s="65"/>
      <c r="X764" s="65"/>
      <c r="Y764" s="65"/>
      <c r="Z764" s="65"/>
    </row>
    <row r="765" spans="1:26" ht="12.75" customHeight="1" x14ac:dyDescent="0.2">
      <c r="A765" s="65"/>
      <c r="B765" s="65"/>
      <c r="C765" s="65"/>
      <c r="D765" s="65"/>
      <c r="E765" s="65"/>
      <c r="F765" s="65"/>
      <c r="G765" s="65"/>
      <c r="H765" s="65"/>
      <c r="I765" s="65"/>
      <c r="J765" s="65"/>
      <c r="K765" s="65"/>
      <c r="L765" s="65"/>
      <c r="M765" s="65"/>
      <c r="N765" s="65"/>
      <c r="O765" s="65"/>
      <c r="P765" s="65"/>
      <c r="Q765" s="65"/>
      <c r="R765" s="65"/>
      <c r="S765" s="65"/>
      <c r="T765" s="65"/>
      <c r="U765" s="65"/>
      <c r="V765" s="65"/>
      <c r="W765" s="65"/>
      <c r="X765" s="65"/>
      <c r="Y765" s="65"/>
      <c r="Z765" s="65"/>
    </row>
    <row r="766" spans="1:26" ht="12.75" customHeight="1" x14ac:dyDescent="0.2">
      <c r="A766" s="65"/>
      <c r="B766" s="65"/>
      <c r="C766" s="65"/>
      <c r="D766" s="65"/>
      <c r="E766" s="65"/>
      <c r="F766" s="65"/>
      <c r="G766" s="65"/>
      <c r="H766" s="65"/>
      <c r="I766" s="65"/>
      <c r="J766" s="65"/>
      <c r="K766" s="65"/>
      <c r="L766" s="65"/>
      <c r="M766" s="65"/>
      <c r="N766" s="65"/>
      <c r="O766" s="65"/>
      <c r="P766" s="65"/>
      <c r="Q766" s="65"/>
      <c r="R766" s="65"/>
      <c r="S766" s="65"/>
      <c r="T766" s="65"/>
      <c r="U766" s="65"/>
      <c r="V766" s="65"/>
      <c r="W766" s="65"/>
      <c r="X766" s="65"/>
      <c r="Y766" s="65"/>
      <c r="Z766" s="65"/>
    </row>
    <row r="767" spans="1:26" ht="12.75" customHeight="1" x14ac:dyDescent="0.2">
      <c r="A767" s="65"/>
      <c r="B767" s="65"/>
      <c r="C767" s="65"/>
      <c r="D767" s="65"/>
      <c r="E767" s="65"/>
      <c r="F767" s="65"/>
      <c r="G767" s="65"/>
      <c r="H767" s="65"/>
      <c r="I767" s="65"/>
      <c r="J767" s="65"/>
      <c r="K767" s="65"/>
      <c r="L767" s="65"/>
      <c r="M767" s="65"/>
      <c r="N767" s="65"/>
      <c r="O767" s="65"/>
      <c r="P767" s="65"/>
      <c r="Q767" s="65"/>
      <c r="R767" s="65"/>
      <c r="S767" s="65"/>
      <c r="T767" s="65"/>
      <c r="U767" s="65"/>
      <c r="V767" s="65"/>
      <c r="W767" s="65"/>
      <c r="X767" s="65"/>
      <c r="Y767" s="65"/>
      <c r="Z767" s="65"/>
    </row>
    <row r="768" spans="1:26" ht="12.75" customHeight="1" x14ac:dyDescent="0.2">
      <c r="A768" s="65"/>
      <c r="B768" s="65"/>
      <c r="C768" s="65"/>
      <c r="D768" s="65"/>
      <c r="E768" s="65"/>
      <c r="F768" s="65"/>
      <c r="G768" s="65"/>
      <c r="H768" s="65"/>
      <c r="I768" s="65"/>
      <c r="J768" s="65"/>
      <c r="K768" s="65"/>
      <c r="L768" s="65"/>
      <c r="M768" s="65"/>
      <c r="N768" s="65"/>
      <c r="O768" s="65"/>
      <c r="P768" s="65"/>
      <c r="Q768" s="65"/>
      <c r="R768" s="65"/>
      <c r="S768" s="65"/>
      <c r="T768" s="65"/>
      <c r="U768" s="65"/>
      <c r="V768" s="65"/>
      <c r="W768" s="65"/>
      <c r="X768" s="65"/>
      <c r="Y768" s="65"/>
      <c r="Z768" s="65"/>
    </row>
    <row r="769" spans="1:26" ht="12.75" customHeight="1" x14ac:dyDescent="0.2">
      <c r="A769" s="65"/>
      <c r="B769" s="65"/>
      <c r="C769" s="65"/>
      <c r="D769" s="65"/>
      <c r="E769" s="65"/>
      <c r="F769" s="65"/>
      <c r="G769" s="65"/>
      <c r="H769" s="65"/>
      <c r="I769" s="65"/>
      <c r="J769" s="65"/>
      <c r="K769" s="65"/>
      <c r="L769" s="65"/>
      <c r="M769" s="65"/>
      <c r="N769" s="65"/>
      <c r="O769" s="65"/>
      <c r="P769" s="65"/>
      <c r="Q769" s="65"/>
      <c r="R769" s="65"/>
      <c r="S769" s="65"/>
      <c r="T769" s="65"/>
      <c r="U769" s="65"/>
      <c r="V769" s="65"/>
      <c r="W769" s="65"/>
      <c r="X769" s="65"/>
      <c r="Y769" s="65"/>
      <c r="Z769" s="65"/>
    </row>
    <row r="770" spans="1:26" ht="12.75" customHeight="1" x14ac:dyDescent="0.2">
      <c r="A770" s="65"/>
      <c r="B770" s="65"/>
      <c r="C770" s="65"/>
      <c r="D770" s="65"/>
      <c r="E770" s="65"/>
      <c r="F770" s="65"/>
      <c r="G770" s="65"/>
      <c r="H770" s="65"/>
      <c r="I770" s="65"/>
      <c r="J770" s="65"/>
      <c r="K770" s="65"/>
      <c r="L770" s="65"/>
      <c r="M770" s="65"/>
      <c r="N770" s="65"/>
      <c r="O770" s="65"/>
      <c r="P770" s="65"/>
      <c r="Q770" s="65"/>
      <c r="R770" s="65"/>
      <c r="S770" s="65"/>
      <c r="T770" s="65"/>
      <c r="U770" s="65"/>
      <c r="V770" s="65"/>
      <c r="W770" s="65"/>
      <c r="X770" s="65"/>
      <c r="Y770" s="65"/>
      <c r="Z770" s="65"/>
    </row>
    <row r="771" spans="1:26" ht="12.75" customHeight="1" x14ac:dyDescent="0.2">
      <c r="A771" s="65"/>
      <c r="B771" s="65"/>
      <c r="C771" s="65"/>
      <c r="D771" s="65"/>
      <c r="E771" s="65"/>
      <c r="F771" s="65"/>
      <c r="G771" s="65"/>
      <c r="H771" s="65"/>
      <c r="I771" s="65"/>
      <c r="J771" s="65"/>
      <c r="K771" s="65"/>
      <c r="L771" s="65"/>
      <c r="M771" s="65"/>
      <c r="N771" s="65"/>
      <c r="O771" s="65"/>
      <c r="P771" s="65"/>
      <c r="Q771" s="65"/>
      <c r="R771" s="65"/>
      <c r="S771" s="65"/>
      <c r="T771" s="65"/>
      <c r="U771" s="65"/>
      <c r="V771" s="65"/>
      <c r="W771" s="65"/>
      <c r="X771" s="65"/>
      <c r="Y771" s="65"/>
      <c r="Z771" s="65"/>
    </row>
    <row r="772" spans="1:26" ht="12.75" customHeight="1" x14ac:dyDescent="0.2">
      <c r="A772" s="65"/>
      <c r="B772" s="65"/>
      <c r="C772" s="65"/>
      <c r="D772" s="65"/>
      <c r="E772" s="65"/>
      <c r="F772" s="65"/>
      <c r="G772" s="65"/>
      <c r="H772" s="65"/>
      <c r="I772" s="65"/>
      <c r="J772" s="65"/>
      <c r="K772" s="65"/>
      <c r="L772" s="65"/>
      <c r="M772" s="65"/>
      <c r="N772" s="65"/>
      <c r="O772" s="65"/>
      <c r="P772" s="65"/>
      <c r="Q772" s="65"/>
      <c r="R772" s="65"/>
      <c r="S772" s="65"/>
      <c r="T772" s="65"/>
      <c r="U772" s="65"/>
      <c r="V772" s="65"/>
      <c r="W772" s="65"/>
      <c r="X772" s="65"/>
      <c r="Y772" s="65"/>
      <c r="Z772" s="65"/>
    </row>
    <row r="773" spans="1:26" ht="12.75" customHeight="1" x14ac:dyDescent="0.2">
      <c r="A773" s="65"/>
      <c r="B773" s="65"/>
      <c r="C773" s="65"/>
      <c r="D773" s="65"/>
      <c r="E773" s="65"/>
      <c r="F773" s="65"/>
      <c r="G773" s="65"/>
      <c r="H773" s="65"/>
      <c r="I773" s="65"/>
      <c r="J773" s="65"/>
      <c r="K773" s="65"/>
      <c r="L773" s="65"/>
      <c r="M773" s="65"/>
      <c r="N773" s="65"/>
      <c r="O773" s="65"/>
      <c r="P773" s="65"/>
      <c r="Q773" s="65"/>
      <c r="R773" s="65"/>
      <c r="S773" s="65"/>
      <c r="T773" s="65"/>
      <c r="U773" s="65"/>
      <c r="V773" s="65"/>
      <c r="W773" s="65"/>
      <c r="X773" s="65"/>
      <c r="Y773" s="65"/>
      <c r="Z773" s="65"/>
    </row>
    <row r="774" spans="1:26" ht="12.75" customHeight="1" x14ac:dyDescent="0.2">
      <c r="A774" s="65"/>
      <c r="B774" s="65"/>
      <c r="C774" s="65"/>
      <c r="D774" s="65"/>
      <c r="E774" s="65"/>
      <c r="F774" s="65"/>
      <c r="G774" s="65"/>
      <c r="H774" s="65"/>
      <c r="I774" s="65"/>
      <c r="J774" s="65"/>
      <c r="K774" s="65"/>
      <c r="L774" s="65"/>
      <c r="M774" s="65"/>
      <c r="N774" s="65"/>
      <c r="O774" s="65"/>
      <c r="P774" s="65"/>
      <c r="Q774" s="65"/>
      <c r="R774" s="65"/>
      <c r="S774" s="65"/>
      <c r="T774" s="65"/>
      <c r="U774" s="65"/>
      <c r="V774" s="65"/>
      <c r="W774" s="65"/>
      <c r="X774" s="65"/>
      <c r="Y774" s="65"/>
      <c r="Z774" s="65"/>
    </row>
    <row r="775" spans="1:26" ht="12.75" customHeight="1" x14ac:dyDescent="0.2">
      <c r="A775" s="65"/>
      <c r="B775" s="65"/>
      <c r="C775" s="65"/>
      <c r="D775" s="65"/>
      <c r="E775" s="65"/>
      <c r="F775" s="65"/>
      <c r="G775" s="65"/>
      <c r="H775" s="65"/>
      <c r="I775" s="65"/>
      <c r="J775" s="65"/>
      <c r="K775" s="65"/>
      <c r="L775" s="65"/>
      <c r="M775" s="65"/>
      <c r="N775" s="65"/>
      <c r="O775" s="65"/>
      <c r="P775" s="65"/>
      <c r="Q775" s="65"/>
      <c r="R775" s="65"/>
      <c r="S775" s="65"/>
      <c r="T775" s="65"/>
      <c r="U775" s="65"/>
      <c r="V775" s="65"/>
      <c r="W775" s="65"/>
      <c r="X775" s="65"/>
      <c r="Y775" s="65"/>
      <c r="Z775" s="65"/>
    </row>
    <row r="776" spans="1:26" ht="12.75" customHeight="1" x14ac:dyDescent="0.2">
      <c r="A776" s="65"/>
      <c r="B776" s="65"/>
      <c r="C776" s="65"/>
      <c r="D776" s="65"/>
      <c r="E776" s="65"/>
      <c r="F776" s="65"/>
      <c r="G776" s="65"/>
      <c r="H776" s="65"/>
      <c r="I776" s="65"/>
      <c r="J776" s="65"/>
      <c r="K776" s="65"/>
      <c r="L776" s="65"/>
      <c r="M776" s="65"/>
      <c r="N776" s="65"/>
      <c r="O776" s="65"/>
      <c r="P776" s="65"/>
      <c r="Q776" s="65"/>
      <c r="R776" s="65"/>
      <c r="S776" s="65"/>
      <c r="T776" s="65"/>
      <c r="U776" s="65"/>
      <c r="V776" s="65"/>
      <c r="W776" s="65"/>
      <c r="X776" s="65"/>
      <c r="Y776" s="65"/>
      <c r="Z776" s="65"/>
    </row>
    <row r="777" spans="1:26" ht="12.75" customHeight="1" x14ac:dyDescent="0.2">
      <c r="A777" s="65"/>
      <c r="B777" s="65"/>
      <c r="C777" s="65"/>
      <c r="D777" s="65"/>
      <c r="E777" s="65"/>
      <c r="F777" s="65"/>
      <c r="G777" s="65"/>
      <c r="H777" s="65"/>
      <c r="I777" s="65"/>
      <c r="J777" s="65"/>
      <c r="K777" s="65"/>
      <c r="L777" s="65"/>
      <c r="M777" s="65"/>
      <c r="N777" s="65"/>
      <c r="O777" s="65"/>
      <c r="P777" s="65"/>
      <c r="Q777" s="65"/>
      <c r="R777" s="65"/>
      <c r="S777" s="65"/>
      <c r="T777" s="65"/>
      <c r="U777" s="65"/>
      <c r="V777" s="65"/>
      <c r="W777" s="65"/>
      <c r="X777" s="65"/>
      <c r="Y777" s="65"/>
      <c r="Z777" s="65"/>
    </row>
    <row r="778" spans="1:26" ht="12.75" customHeight="1" x14ac:dyDescent="0.2">
      <c r="A778" s="65"/>
      <c r="B778" s="65"/>
      <c r="C778" s="65"/>
      <c r="D778" s="65"/>
      <c r="E778" s="65"/>
      <c r="F778" s="65"/>
      <c r="G778" s="65"/>
      <c r="H778" s="65"/>
      <c r="I778" s="65"/>
      <c r="J778" s="65"/>
      <c r="K778" s="65"/>
      <c r="L778" s="65"/>
      <c r="M778" s="65"/>
      <c r="N778" s="65"/>
      <c r="O778" s="65"/>
      <c r="P778" s="65"/>
      <c r="Q778" s="65"/>
      <c r="R778" s="65"/>
      <c r="S778" s="65"/>
      <c r="T778" s="65"/>
      <c r="U778" s="65"/>
      <c r="V778" s="65"/>
      <c r="W778" s="65"/>
      <c r="X778" s="65"/>
      <c r="Y778" s="65"/>
      <c r="Z778" s="65"/>
    </row>
    <row r="779" spans="1:26" ht="12.75" customHeight="1" x14ac:dyDescent="0.2">
      <c r="A779" s="65"/>
      <c r="B779" s="65"/>
      <c r="C779" s="65"/>
      <c r="D779" s="65"/>
      <c r="E779" s="65"/>
      <c r="F779" s="65"/>
      <c r="G779" s="65"/>
      <c r="H779" s="65"/>
      <c r="I779" s="65"/>
      <c r="J779" s="65"/>
      <c r="K779" s="65"/>
      <c r="L779" s="65"/>
      <c r="M779" s="65"/>
      <c r="N779" s="65"/>
      <c r="O779" s="65"/>
      <c r="P779" s="65"/>
      <c r="Q779" s="65"/>
      <c r="R779" s="65"/>
      <c r="S779" s="65"/>
      <c r="T779" s="65"/>
      <c r="U779" s="65"/>
      <c r="V779" s="65"/>
      <c r="W779" s="65"/>
      <c r="X779" s="65"/>
      <c r="Y779" s="65"/>
      <c r="Z779" s="65"/>
    </row>
    <row r="780" spans="1:26" ht="12.75" customHeight="1" x14ac:dyDescent="0.2">
      <c r="A780" s="65"/>
      <c r="B780" s="65"/>
      <c r="C780" s="65"/>
      <c r="D780" s="65"/>
      <c r="E780" s="65"/>
      <c r="F780" s="65"/>
      <c r="G780" s="65"/>
      <c r="H780" s="65"/>
      <c r="I780" s="65"/>
      <c r="J780" s="65"/>
      <c r="K780" s="65"/>
      <c r="L780" s="65"/>
      <c r="M780" s="65"/>
      <c r="N780" s="65"/>
      <c r="O780" s="65"/>
      <c r="P780" s="65"/>
      <c r="Q780" s="65"/>
      <c r="R780" s="65"/>
      <c r="S780" s="65"/>
      <c r="T780" s="65"/>
      <c r="U780" s="65"/>
      <c r="V780" s="65"/>
      <c r="W780" s="65"/>
      <c r="X780" s="65"/>
      <c r="Y780" s="65"/>
      <c r="Z780" s="65"/>
    </row>
    <row r="781" spans="1:26" ht="12.75" customHeight="1" x14ac:dyDescent="0.2">
      <c r="A781" s="65"/>
      <c r="B781" s="65"/>
      <c r="C781" s="65"/>
      <c r="D781" s="65"/>
      <c r="E781" s="65"/>
      <c r="F781" s="65"/>
      <c r="G781" s="65"/>
      <c r="H781" s="65"/>
      <c r="I781" s="65"/>
      <c r="J781" s="65"/>
      <c r="K781" s="65"/>
      <c r="L781" s="65"/>
      <c r="M781" s="65"/>
      <c r="N781" s="65"/>
      <c r="O781" s="65"/>
      <c r="P781" s="65"/>
      <c r="Q781" s="65"/>
      <c r="R781" s="65"/>
      <c r="S781" s="65"/>
      <c r="T781" s="65"/>
      <c r="U781" s="65"/>
      <c r="V781" s="65"/>
      <c r="W781" s="65"/>
      <c r="X781" s="65"/>
      <c r="Y781" s="65"/>
      <c r="Z781" s="65"/>
    </row>
    <row r="782" spans="1:26" ht="12.75" customHeight="1" x14ac:dyDescent="0.2">
      <c r="A782" s="65"/>
      <c r="B782" s="65"/>
      <c r="C782" s="65"/>
      <c r="D782" s="65"/>
      <c r="E782" s="65"/>
      <c r="F782" s="65"/>
      <c r="G782" s="65"/>
      <c r="H782" s="65"/>
      <c r="I782" s="65"/>
      <c r="J782" s="65"/>
      <c r="K782" s="65"/>
      <c r="L782" s="65"/>
      <c r="M782" s="65"/>
      <c r="N782" s="65"/>
      <c r="O782" s="65"/>
      <c r="P782" s="65"/>
      <c r="Q782" s="65"/>
      <c r="R782" s="65"/>
      <c r="S782" s="65"/>
      <c r="T782" s="65"/>
      <c r="U782" s="65"/>
      <c r="V782" s="65"/>
      <c r="W782" s="65"/>
      <c r="X782" s="65"/>
      <c r="Y782" s="65"/>
      <c r="Z782" s="65"/>
    </row>
    <row r="783" spans="1:26" ht="12.75" customHeight="1" x14ac:dyDescent="0.2">
      <c r="A783" s="65"/>
      <c r="B783" s="65"/>
      <c r="C783" s="65"/>
      <c r="D783" s="65"/>
      <c r="E783" s="65"/>
      <c r="F783" s="65"/>
      <c r="G783" s="65"/>
      <c r="H783" s="65"/>
      <c r="I783" s="65"/>
      <c r="J783" s="65"/>
      <c r="K783" s="65"/>
      <c r="L783" s="65"/>
      <c r="M783" s="65"/>
      <c r="N783" s="65"/>
      <c r="O783" s="65"/>
      <c r="P783" s="65"/>
      <c r="Q783" s="65"/>
      <c r="R783" s="65"/>
      <c r="S783" s="65"/>
      <c r="T783" s="65"/>
      <c r="U783" s="65"/>
      <c r="V783" s="65"/>
      <c r="W783" s="65"/>
      <c r="X783" s="65"/>
      <c r="Y783" s="65"/>
      <c r="Z783" s="65"/>
    </row>
    <row r="784" spans="1:26" ht="12.75" customHeight="1" x14ac:dyDescent="0.2">
      <c r="A784" s="65"/>
      <c r="B784" s="65"/>
      <c r="C784" s="65"/>
      <c r="D784" s="65"/>
      <c r="E784" s="65"/>
      <c r="F784" s="65"/>
      <c r="G784" s="65"/>
      <c r="H784" s="65"/>
      <c r="I784" s="65"/>
      <c r="J784" s="65"/>
      <c r="K784" s="65"/>
      <c r="L784" s="65"/>
      <c r="M784" s="65"/>
      <c r="N784" s="65"/>
      <c r="O784" s="65"/>
      <c r="P784" s="65"/>
      <c r="Q784" s="65"/>
      <c r="R784" s="65"/>
      <c r="S784" s="65"/>
      <c r="T784" s="65"/>
      <c r="U784" s="65"/>
      <c r="V784" s="65"/>
      <c r="W784" s="65"/>
      <c r="X784" s="65"/>
      <c r="Y784" s="65"/>
      <c r="Z784" s="65"/>
    </row>
    <row r="785" spans="1:26" ht="12.75" customHeight="1" x14ac:dyDescent="0.2">
      <c r="A785" s="65"/>
      <c r="B785" s="65"/>
      <c r="C785" s="65"/>
      <c r="D785" s="65"/>
      <c r="E785" s="65"/>
      <c r="F785" s="65"/>
      <c r="G785" s="65"/>
      <c r="H785" s="65"/>
      <c r="I785" s="65"/>
      <c r="J785" s="65"/>
      <c r="K785" s="65"/>
      <c r="L785" s="65"/>
      <c r="M785" s="65"/>
      <c r="N785" s="65"/>
      <c r="O785" s="65"/>
      <c r="P785" s="65"/>
      <c r="Q785" s="65"/>
      <c r="R785" s="65"/>
      <c r="S785" s="65"/>
      <c r="T785" s="65"/>
      <c r="U785" s="65"/>
      <c r="V785" s="65"/>
      <c r="W785" s="65"/>
      <c r="X785" s="65"/>
      <c r="Y785" s="65"/>
      <c r="Z785" s="65"/>
    </row>
    <row r="786" spans="1:26" ht="12.75" customHeight="1" x14ac:dyDescent="0.2">
      <c r="A786" s="65"/>
      <c r="B786" s="65"/>
      <c r="C786" s="65"/>
      <c r="D786" s="65"/>
      <c r="E786" s="65"/>
      <c r="F786" s="65"/>
      <c r="G786" s="65"/>
      <c r="H786" s="65"/>
      <c r="I786" s="65"/>
      <c r="J786" s="65"/>
      <c r="K786" s="65"/>
      <c r="L786" s="65"/>
      <c r="M786" s="65"/>
      <c r="N786" s="65"/>
      <c r="O786" s="65"/>
      <c r="P786" s="65"/>
      <c r="Q786" s="65"/>
      <c r="R786" s="65"/>
      <c r="S786" s="65"/>
      <c r="T786" s="65"/>
      <c r="U786" s="65"/>
      <c r="V786" s="65"/>
      <c r="W786" s="65"/>
      <c r="X786" s="65"/>
      <c r="Y786" s="65"/>
      <c r="Z786" s="65"/>
    </row>
    <row r="787" spans="1:26" ht="12.75" customHeight="1" x14ac:dyDescent="0.2">
      <c r="A787" s="65"/>
      <c r="B787" s="65"/>
      <c r="C787" s="65"/>
      <c r="D787" s="65"/>
      <c r="E787" s="65"/>
      <c r="F787" s="65"/>
      <c r="G787" s="65"/>
      <c r="H787" s="65"/>
      <c r="I787" s="65"/>
      <c r="J787" s="65"/>
      <c r="K787" s="65"/>
      <c r="L787" s="65"/>
      <c r="M787" s="65"/>
      <c r="N787" s="65"/>
      <c r="O787" s="65"/>
      <c r="P787" s="65"/>
      <c r="Q787" s="65"/>
      <c r="R787" s="65"/>
      <c r="S787" s="65"/>
      <c r="T787" s="65"/>
      <c r="U787" s="65"/>
      <c r="V787" s="65"/>
      <c r="W787" s="65"/>
      <c r="X787" s="65"/>
      <c r="Y787" s="65"/>
      <c r="Z787" s="65"/>
    </row>
    <row r="788" spans="1:26" ht="12.75" customHeight="1" x14ac:dyDescent="0.2">
      <c r="A788" s="65"/>
      <c r="B788" s="65"/>
      <c r="C788" s="65"/>
      <c r="D788" s="65"/>
      <c r="E788" s="65"/>
      <c r="F788" s="65"/>
      <c r="G788" s="65"/>
      <c r="H788" s="65"/>
      <c r="I788" s="65"/>
      <c r="J788" s="65"/>
      <c r="K788" s="65"/>
      <c r="L788" s="65"/>
      <c r="M788" s="65"/>
      <c r="N788" s="65"/>
      <c r="O788" s="65"/>
      <c r="P788" s="65"/>
      <c r="Q788" s="65"/>
      <c r="R788" s="65"/>
      <c r="S788" s="65"/>
      <c r="T788" s="65"/>
      <c r="U788" s="65"/>
      <c r="V788" s="65"/>
      <c r="W788" s="65"/>
      <c r="X788" s="65"/>
      <c r="Y788" s="65"/>
      <c r="Z788" s="65"/>
    </row>
    <row r="789" spans="1:26" ht="12.75" customHeight="1" x14ac:dyDescent="0.2">
      <c r="A789" s="65"/>
      <c r="B789" s="65"/>
      <c r="C789" s="65"/>
      <c r="D789" s="65"/>
      <c r="E789" s="65"/>
      <c r="F789" s="65"/>
      <c r="G789" s="65"/>
      <c r="H789" s="65"/>
      <c r="I789" s="65"/>
      <c r="J789" s="65"/>
      <c r="K789" s="65"/>
      <c r="L789" s="65"/>
      <c r="M789" s="65"/>
      <c r="N789" s="65"/>
      <c r="O789" s="65"/>
      <c r="P789" s="65"/>
      <c r="Q789" s="65"/>
      <c r="R789" s="65"/>
      <c r="S789" s="65"/>
      <c r="T789" s="65"/>
      <c r="U789" s="65"/>
      <c r="V789" s="65"/>
      <c r="W789" s="65"/>
      <c r="X789" s="65"/>
      <c r="Y789" s="65"/>
      <c r="Z789" s="65"/>
    </row>
    <row r="790" spans="1:26" ht="12.75" customHeight="1" x14ac:dyDescent="0.2">
      <c r="A790" s="65"/>
      <c r="B790" s="65"/>
      <c r="C790" s="65"/>
      <c r="D790" s="65"/>
      <c r="E790" s="65"/>
      <c r="F790" s="65"/>
      <c r="G790" s="65"/>
      <c r="H790" s="65"/>
      <c r="I790" s="65"/>
      <c r="J790" s="65"/>
      <c r="K790" s="65"/>
      <c r="L790" s="65"/>
      <c r="M790" s="65"/>
      <c r="N790" s="65"/>
      <c r="O790" s="65"/>
      <c r="P790" s="65"/>
      <c r="Q790" s="65"/>
      <c r="R790" s="65"/>
      <c r="S790" s="65"/>
      <c r="T790" s="65"/>
      <c r="U790" s="65"/>
      <c r="V790" s="65"/>
      <c r="W790" s="65"/>
      <c r="X790" s="65"/>
      <c r="Y790" s="65"/>
      <c r="Z790" s="65"/>
    </row>
    <row r="791" spans="1:26" ht="12.75" customHeight="1" x14ac:dyDescent="0.2">
      <c r="A791" s="65"/>
      <c r="B791" s="65"/>
      <c r="C791" s="65"/>
      <c r="D791" s="65"/>
      <c r="E791" s="65"/>
      <c r="F791" s="65"/>
      <c r="G791" s="65"/>
      <c r="H791" s="65"/>
      <c r="I791" s="65"/>
      <c r="J791" s="65"/>
      <c r="K791" s="65"/>
      <c r="L791" s="65"/>
      <c r="M791" s="65"/>
      <c r="N791" s="65"/>
      <c r="O791" s="65"/>
      <c r="P791" s="65"/>
      <c r="Q791" s="65"/>
      <c r="R791" s="65"/>
      <c r="S791" s="65"/>
      <c r="T791" s="65"/>
      <c r="U791" s="65"/>
      <c r="V791" s="65"/>
      <c r="W791" s="65"/>
      <c r="X791" s="65"/>
      <c r="Y791" s="65"/>
      <c r="Z791" s="65"/>
    </row>
    <row r="792" spans="1:26" ht="12.75" customHeight="1" x14ac:dyDescent="0.2">
      <c r="A792" s="65"/>
      <c r="B792" s="65"/>
      <c r="C792" s="65"/>
      <c r="D792" s="65"/>
      <c r="E792" s="65"/>
      <c r="F792" s="65"/>
      <c r="G792" s="65"/>
      <c r="H792" s="65"/>
      <c r="I792" s="65"/>
      <c r="J792" s="65"/>
      <c r="K792" s="65"/>
      <c r="L792" s="65"/>
      <c r="M792" s="65"/>
      <c r="N792" s="65"/>
      <c r="O792" s="65"/>
      <c r="P792" s="65"/>
      <c r="Q792" s="65"/>
      <c r="R792" s="65"/>
      <c r="S792" s="65"/>
      <c r="T792" s="65"/>
      <c r="U792" s="65"/>
      <c r="V792" s="65"/>
      <c r="W792" s="65"/>
      <c r="X792" s="65"/>
      <c r="Y792" s="65"/>
      <c r="Z792" s="65"/>
    </row>
    <row r="793" spans="1:26" ht="12.75" customHeight="1" x14ac:dyDescent="0.2">
      <c r="A793" s="65"/>
      <c r="B793" s="65"/>
      <c r="C793" s="65"/>
      <c r="D793" s="65"/>
      <c r="E793" s="65"/>
      <c r="F793" s="65"/>
      <c r="G793" s="65"/>
      <c r="H793" s="65"/>
      <c r="I793" s="65"/>
      <c r="J793" s="65"/>
      <c r="K793" s="65"/>
      <c r="L793" s="65"/>
      <c r="M793" s="65"/>
      <c r="N793" s="65"/>
      <c r="O793" s="65"/>
      <c r="P793" s="65"/>
      <c r="Q793" s="65"/>
      <c r="R793" s="65"/>
      <c r="S793" s="65"/>
      <c r="T793" s="65"/>
      <c r="U793" s="65"/>
      <c r="V793" s="65"/>
      <c r="W793" s="65"/>
      <c r="X793" s="65"/>
      <c r="Y793" s="65"/>
      <c r="Z793" s="65"/>
    </row>
    <row r="794" spans="1:26" ht="12.75" customHeight="1" x14ac:dyDescent="0.2">
      <c r="A794" s="65"/>
      <c r="B794" s="65"/>
      <c r="C794" s="65"/>
      <c r="D794" s="65"/>
      <c r="E794" s="65"/>
      <c r="F794" s="65"/>
      <c r="G794" s="65"/>
      <c r="H794" s="65"/>
      <c r="I794" s="65"/>
      <c r="J794" s="65"/>
      <c r="K794" s="65"/>
      <c r="L794" s="65"/>
      <c r="M794" s="65"/>
      <c r="N794" s="65"/>
      <c r="O794" s="65"/>
      <c r="P794" s="65"/>
      <c r="Q794" s="65"/>
      <c r="R794" s="65"/>
      <c r="S794" s="65"/>
      <c r="T794" s="65"/>
      <c r="U794" s="65"/>
      <c r="V794" s="65"/>
      <c r="W794" s="65"/>
      <c r="X794" s="65"/>
      <c r="Y794" s="65"/>
      <c r="Z794" s="65"/>
    </row>
    <row r="795" spans="1:26" ht="12.75" customHeight="1" x14ac:dyDescent="0.2">
      <c r="A795" s="65"/>
      <c r="B795" s="65"/>
      <c r="C795" s="65"/>
      <c r="D795" s="65"/>
      <c r="E795" s="65"/>
      <c r="F795" s="65"/>
      <c r="G795" s="65"/>
      <c r="H795" s="65"/>
      <c r="I795" s="65"/>
      <c r="J795" s="65"/>
      <c r="K795" s="65"/>
      <c r="L795" s="65"/>
      <c r="M795" s="65"/>
      <c r="N795" s="65"/>
      <c r="O795" s="65"/>
      <c r="P795" s="65"/>
      <c r="Q795" s="65"/>
      <c r="R795" s="65"/>
      <c r="S795" s="65"/>
      <c r="T795" s="65"/>
      <c r="U795" s="65"/>
      <c r="V795" s="65"/>
      <c r="W795" s="65"/>
      <c r="X795" s="65"/>
      <c r="Y795" s="65"/>
      <c r="Z795" s="65"/>
    </row>
    <row r="796" spans="1:26" ht="12.75" customHeight="1" x14ac:dyDescent="0.2">
      <c r="A796" s="65"/>
      <c r="B796" s="65"/>
      <c r="C796" s="65"/>
      <c r="D796" s="65"/>
      <c r="E796" s="65"/>
      <c r="F796" s="65"/>
      <c r="G796" s="65"/>
      <c r="H796" s="65"/>
      <c r="I796" s="65"/>
      <c r="J796" s="65"/>
      <c r="K796" s="65"/>
      <c r="L796" s="65"/>
      <c r="M796" s="65"/>
      <c r="N796" s="65"/>
      <c r="O796" s="65"/>
      <c r="P796" s="65"/>
      <c r="Q796" s="65"/>
      <c r="R796" s="65"/>
      <c r="S796" s="65"/>
      <c r="T796" s="65"/>
      <c r="U796" s="65"/>
      <c r="V796" s="65"/>
      <c r="W796" s="65"/>
      <c r="X796" s="65"/>
      <c r="Y796" s="65"/>
      <c r="Z796" s="65"/>
    </row>
    <row r="797" spans="1:26" ht="12.75" customHeight="1" x14ac:dyDescent="0.2">
      <c r="A797" s="65"/>
      <c r="B797" s="65"/>
      <c r="C797" s="65"/>
      <c r="D797" s="65"/>
      <c r="E797" s="65"/>
      <c r="F797" s="65"/>
      <c r="G797" s="65"/>
      <c r="H797" s="65"/>
      <c r="I797" s="65"/>
      <c r="J797" s="65"/>
      <c r="K797" s="65"/>
      <c r="L797" s="65"/>
      <c r="M797" s="65"/>
      <c r="N797" s="65"/>
      <c r="O797" s="65"/>
      <c r="P797" s="65"/>
      <c r="Q797" s="65"/>
      <c r="R797" s="65"/>
      <c r="S797" s="65"/>
      <c r="T797" s="65"/>
      <c r="U797" s="65"/>
      <c r="V797" s="65"/>
      <c r="W797" s="65"/>
      <c r="X797" s="65"/>
      <c r="Y797" s="65"/>
      <c r="Z797" s="65"/>
    </row>
    <row r="798" spans="1:26" ht="12.75" customHeight="1" x14ac:dyDescent="0.2">
      <c r="A798" s="65"/>
      <c r="B798" s="65"/>
      <c r="C798" s="65"/>
      <c r="D798" s="65"/>
      <c r="E798" s="65"/>
      <c r="F798" s="65"/>
      <c r="G798" s="65"/>
      <c r="H798" s="65"/>
      <c r="I798" s="65"/>
      <c r="J798" s="65"/>
      <c r="K798" s="65"/>
      <c r="L798" s="65"/>
      <c r="M798" s="65"/>
      <c r="N798" s="65"/>
      <c r="O798" s="65"/>
      <c r="P798" s="65"/>
      <c r="Q798" s="65"/>
      <c r="R798" s="65"/>
      <c r="S798" s="65"/>
      <c r="T798" s="65"/>
      <c r="U798" s="65"/>
      <c r="V798" s="65"/>
      <c r="W798" s="65"/>
      <c r="X798" s="65"/>
      <c r="Y798" s="65"/>
      <c r="Z798" s="65"/>
    </row>
    <row r="799" spans="1:26" ht="12.75" customHeight="1" x14ac:dyDescent="0.2">
      <c r="A799" s="65"/>
      <c r="B799" s="65"/>
      <c r="C799" s="65"/>
      <c r="D799" s="65"/>
      <c r="E799" s="65"/>
      <c r="F799" s="65"/>
      <c r="G799" s="65"/>
      <c r="H799" s="65"/>
      <c r="I799" s="65"/>
      <c r="J799" s="65"/>
      <c r="K799" s="65"/>
      <c r="L799" s="65"/>
      <c r="M799" s="65"/>
      <c r="N799" s="65"/>
      <c r="O799" s="65"/>
      <c r="P799" s="65"/>
      <c r="Q799" s="65"/>
      <c r="R799" s="65"/>
      <c r="S799" s="65"/>
      <c r="T799" s="65"/>
      <c r="U799" s="65"/>
      <c r="V799" s="65"/>
      <c r="W799" s="65"/>
      <c r="X799" s="65"/>
      <c r="Y799" s="65"/>
      <c r="Z799" s="65"/>
    </row>
    <row r="800" spans="1:26" ht="12.75" customHeight="1" x14ac:dyDescent="0.2">
      <c r="A800" s="65"/>
      <c r="B800" s="65"/>
      <c r="C800" s="65"/>
      <c r="D800" s="65"/>
      <c r="E800" s="65"/>
      <c r="F800" s="65"/>
      <c r="G800" s="65"/>
      <c r="H800" s="65"/>
      <c r="I800" s="65"/>
      <c r="J800" s="65"/>
      <c r="K800" s="65"/>
      <c r="L800" s="65"/>
      <c r="M800" s="65"/>
      <c r="N800" s="65"/>
      <c r="O800" s="65"/>
      <c r="P800" s="65"/>
      <c r="Q800" s="65"/>
      <c r="R800" s="65"/>
      <c r="S800" s="65"/>
      <c r="T800" s="65"/>
      <c r="U800" s="65"/>
      <c r="V800" s="65"/>
      <c r="W800" s="65"/>
      <c r="X800" s="65"/>
      <c r="Y800" s="65"/>
      <c r="Z800" s="65"/>
    </row>
    <row r="801" spans="1:26" ht="12.75" customHeight="1" x14ac:dyDescent="0.2">
      <c r="A801" s="65"/>
      <c r="B801" s="65"/>
      <c r="C801" s="65"/>
      <c r="D801" s="65"/>
      <c r="E801" s="65"/>
      <c r="F801" s="65"/>
      <c r="G801" s="65"/>
      <c r="H801" s="65"/>
      <c r="I801" s="65"/>
      <c r="J801" s="65"/>
      <c r="K801" s="65"/>
      <c r="L801" s="65"/>
      <c r="M801" s="65"/>
      <c r="N801" s="65"/>
      <c r="O801" s="65"/>
      <c r="P801" s="65"/>
      <c r="Q801" s="65"/>
      <c r="R801" s="65"/>
      <c r="S801" s="65"/>
      <c r="T801" s="65"/>
      <c r="U801" s="65"/>
      <c r="V801" s="65"/>
      <c r="W801" s="65"/>
      <c r="X801" s="65"/>
      <c r="Y801" s="65"/>
      <c r="Z801" s="65"/>
    </row>
    <row r="802" spans="1:26" ht="12.75" customHeight="1" x14ac:dyDescent="0.2">
      <c r="A802" s="65"/>
      <c r="B802" s="65"/>
      <c r="C802" s="65"/>
      <c r="D802" s="65"/>
      <c r="E802" s="65"/>
      <c r="F802" s="65"/>
      <c r="G802" s="65"/>
      <c r="H802" s="65"/>
      <c r="I802" s="65"/>
      <c r="J802" s="65"/>
      <c r="K802" s="65"/>
      <c r="L802" s="65"/>
      <c r="M802" s="65"/>
      <c r="N802" s="65"/>
      <c r="O802" s="65"/>
      <c r="P802" s="65"/>
      <c r="Q802" s="65"/>
      <c r="R802" s="65"/>
      <c r="S802" s="65"/>
      <c r="T802" s="65"/>
      <c r="U802" s="65"/>
      <c r="V802" s="65"/>
      <c r="W802" s="65"/>
      <c r="X802" s="65"/>
      <c r="Y802" s="65"/>
      <c r="Z802" s="65"/>
    </row>
    <row r="803" spans="1:26" ht="12.75" customHeight="1" x14ac:dyDescent="0.2">
      <c r="A803" s="65"/>
      <c r="B803" s="65"/>
      <c r="C803" s="65"/>
      <c r="D803" s="65"/>
      <c r="E803" s="65"/>
      <c r="F803" s="65"/>
      <c r="G803" s="65"/>
      <c r="H803" s="65"/>
      <c r="I803" s="65"/>
      <c r="J803" s="65"/>
      <c r="K803" s="65"/>
      <c r="L803" s="65"/>
      <c r="M803" s="65"/>
      <c r="N803" s="65"/>
      <c r="O803" s="65"/>
      <c r="P803" s="65"/>
      <c r="Q803" s="65"/>
      <c r="R803" s="65"/>
      <c r="S803" s="65"/>
      <c r="T803" s="65"/>
      <c r="U803" s="65"/>
      <c r="V803" s="65"/>
      <c r="W803" s="65"/>
      <c r="X803" s="65"/>
      <c r="Y803" s="65"/>
      <c r="Z803" s="65"/>
    </row>
    <row r="804" spans="1:26" ht="12.75" customHeight="1" x14ac:dyDescent="0.2">
      <c r="A804" s="65"/>
      <c r="B804" s="65"/>
      <c r="C804" s="65"/>
      <c r="D804" s="65"/>
      <c r="E804" s="65"/>
      <c r="F804" s="65"/>
      <c r="G804" s="65"/>
      <c r="H804" s="65"/>
      <c r="I804" s="65"/>
      <c r="J804" s="65"/>
      <c r="K804" s="65"/>
      <c r="L804" s="65"/>
      <c r="M804" s="65"/>
      <c r="N804" s="65"/>
      <c r="O804" s="65"/>
      <c r="P804" s="65"/>
      <c r="Q804" s="65"/>
      <c r="R804" s="65"/>
      <c r="S804" s="65"/>
      <c r="T804" s="65"/>
      <c r="U804" s="65"/>
      <c r="V804" s="65"/>
      <c r="W804" s="65"/>
      <c r="X804" s="65"/>
      <c r="Y804" s="65"/>
      <c r="Z804" s="65"/>
    </row>
    <row r="805" spans="1:26" ht="12.75" customHeight="1" x14ac:dyDescent="0.2">
      <c r="A805" s="65"/>
      <c r="B805" s="65"/>
      <c r="C805" s="65"/>
      <c r="D805" s="65"/>
      <c r="E805" s="65"/>
      <c r="F805" s="65"/>
      <c r="G805" s="65"/>
      <c r="H805" s="65"/>
      <c r="I805" s="65"/>
      <c r="J805" s="65"/>
      <c r="K805" s="65"/>
      <c r="L805" s="65"/>
      <c r="M805" s="65"/>
      <c r="N805" s="65"/>
      <c r="O805" s="65"/>
      <c r="P805" s="65"/>
      <c r="Q805" s="65"/>
      <c r="R805" s="65"/>
      <c r="S805" s="65"/>
      <c r="T805" s="65"/>
      <c r="U805" s="65"/>
      <c r="V805" s="65"/>
      <c r="W805" s="65"/>
      <c r="X805" s="65"/>
      <c r="Y805" s="65"/>
      <c r="Z805" s="65"/>
    </row>
    <row r="806" spans="1:26" ht="12.75" customHeight="1" x14ac:dyDescent="0.2">
      <c r="A806" s="65"/>
      <c r="B806" s="65"/>
      <c r="C806" s="65"/>
      <c r="D806" s="65"/>
      <c r="E806" s="65"/>
      <c r="F806" s="65"/>
      <c r="G806" s="65"/>
      <c r="H806" s="65"/>
      <c r="I806" s="65"/>
      <c r="J806" s="65"/>
      <c r="K806" s="65"/>
      <c r="L806" s="65"/>
      <c r="M806" s="65"/>
      <c r="N806" s="65"/>
      <c r="O806" s="65"/>
      <c r="P806" s="65"/>
      <c r="Q806" s="65"/>
      <c r="R806" s="65"/>
      <c r="S806" s="65"/>
      <c r="T806" s="65"/>
      <c r="U806" s="65"/>
      <c r="V806" s="65"/>
      <c r="W806" s="65"/>
      <c r="X806" s="65"/>
      <c r="Y806" s="65"/>
      <c r="Z806" s="65"/>
    </row>
    <row r="807" spans="1:26" ht="12.75" customHeight="1" x14ac:dyDescent="0.2">
      <c r="A807" s="65"/>
      <c r="B807" s="65"/>
      <c r="C807" s="65"/>
      <c r="D807" s="65"/>
      <c r="E807" s="65"/>
      <c r="F807" s="65"/>
      <c r="G807" s="65"/>
      <c r="H807" s="65"/>
      <c r="I807" s="65"/>
      <c r="J807" s="65"/>
      <c r="K807" s="65"/>
      <c r="L807" s="65"/>
      <c r="M807" s="65"/>
      <c r="N807" s="65"/>
      <c r="O807" s="65"/>
      <c r="P807" s="65"/>
      <c r="Q807" s="65"/>
      <c r="R807" s="65"/>
      <c r="S807" s="65"/>
      <c r="T807" s="65"/>
      <c r="U807" s="65"/>
      <c r="V807" s="65"/>
      <c r="W807" s="65"/>
      <c r="X807" s="65"/>
      <c r="Y807" s="65"/>
      <c r="Z807" s="65"/>
    </row>
    <row r="808" spans="1:26" ht="12.75" customHeight="1" x14ac:dyDescent="0.2">
      <c r="A808" s="65"/>
      <c r="B808" s="65"/>
      <c r="C808" s="65"/>
      <c r="D808" s="65"/>
      <c r="E808" s="65"/>
      <c r="F808" s="65"/>
      <c r="G808" s="65"/>
      <c r="H808" s="65"/>
      <c r="I808" s="65"/>
      <c r="J808" s="65"/>
      <c r="K808" s="65"/>
      <c r="L808" s="65"/>
      <c r="M808" s="65"/>
      <c r="N808" s="65"/>
      <c r="O808" s="65"/>
      <c r="P808" s="65"/>
      <c r="Q808" s="65"/>
      <c r="R808" s="65"/>
      <c r="S808" s="65"/>
      <c r="T808" s="65"/>
      <c r="U808" s="65"/>
      <c r="V808" s="65"/>
      <c r="W808" s="65"/>
      <c r="X808" s="65"/>
      <c r="Y808" s="65"/>
      <c r="Z808" s="65"/>
    </row>
    <row r="809" spans="1:26" ht="12.75" customHeight="1" x14ac:dyDescent="0.2">
      <c r="A809" s="65"/>
      <c r="B809" s="65"/>
      <c r="C809" s="65"/>
      <c r="D809" s="65"/>
      <c r="E809" s="65"/>
      <c r="F809" s="65"/>
      <c r="G809" s="65"/>
      <c r="H809" s="65"/>
      <c r="I809" s="65"/>
      <c r="J809" s="65"/>
      <c r="K809" s="65"/>
      <c r="L809" s="65"/>
      <c r="M809" s="65"/>
      <c r="N809" s="65"/>
      <c r="O809" s="65"/>
      <c r="P809" s="65"/>
      <c r="Q809" s="65"/>
      <c r="R809" s="65"/>
      <c r="S809" s="65"/>
      <c r="T809" s="65"/>
      <c r="U809" s="65"/>
      <c r="V809" s="65"/>
      <c r="W809" s="65"/>
      <c r="X809" s="65"/>
      <c r="Y809" s="65"/>
      <c r="Z809" s="65"/>
    </row>
    <row r="810" spans="1:26" ht="12.75" customHeight="1" x14ac:dyDescent="0.2">
      <c r="A810" s="65"/>
      <c r="B810" s="65"/>
      <c r="C810" s="65"/>
      <c r="D810" s="65"/>
      <c r="E810" s="65"/>
      <c r="F810" s="65"/>
      <c r="G810" s="65"/>
      <c r="H810" s="65"/>
      <c r="I810" s="65"/>
      <c r="J810" s="65"/>
      <c r="K810" s="65"/>
      <c r="L810" s="65"/>
      <c r="M810" s="65"/>
      <c r="N810" s="65"/>
      <c r="O810" s="65"/>
      <c r="P810" s="65"/>
      <c r="Q810" s="65"/>
      <c r="R810" s="65"/>
      <c r="S810" s="65"/>
      <c r="T810" s="65"/>
      <c r="U810" s="65"/>
      <c r="V810" s="65"/>
      <c r="W810" s="65"/>
      <c r="X810" s="65"/>
      <c r="Y810" s="65"/>
      <c r="Z810" s="65"/>
    </row>
    <row r="811" spans="1:26" ht="12.75" customHeight="1" x14ac:dyDescent="0.2">
      <c r="A811" s="65"/>
      <c r="B811" s="65"/>
      <c r="C811" s="65"/>
      <c r="D811" s="65"/>
      <c r="E811" s="65"/>
      <c r="F811" s="65"/>
      <c r="G811" s="65"/>
      <c r="H811" s="65"/>
      <c r="I811" s="65"/>
      <c r="J811" s="65"/>
      <c r="K811" s="65"/>
      <c r="L811" s="65"/>
      <c r="M811" s="65"/>
      <c r="N811" s="65"/>
      <c r="O811" s="65"/>
      <c r="P811" s="65"/>
      <c r="Q811" s="65"/>
      <c r="R811" s="65"/>
      <c r="S811" s="65"/>
      <c r="T811" s="65"/>
      <c r="U811" s="65"/>
      <c r="V811" s="65"/>
      <c r="W811" s="65"/>
      <c r="X811" s="65"/>
      <c r="Y811" s="65"/>
      <c r="Z811" s="65"/>
    </row>
    <row r="812" spans="1:26" ht="12.75" customHeight="1" x14ac:dyDescent="0.2">
      <c r="A812" s="65"/>
      <c r="B812" s="65"/>
      <c r="C812" s="65"/>
      <c r="D812" s="65"/>
      <c r="E812" s="65"/>
      <c r="F812" s="65"/>
      <c r="G812" s="65"/>
      <c r="H812" s="65"/>
      <c r="I812" s="65"/>
      <c r="J812" s="65"/>
      <c r="K812" s="65"/>
      <c r="L812" s="65"/>
      <c r="M812" s="65"/>
      <c r="N812" s="65"/>
      <c r="O812" s="65"/>
      <c r="P812" s="65"/>
      <c r="Q812" s="65"/>
      <c r="R812" s="65"/>
      <c r="S812" s="65"/>
      <c r="T812" s="65"/>
      <c r="U812" s="65"/>
      <c r="V812" s="65"/>
      <c r="W812" s="65"/>
      <c r="X812" s="65"/>
      <c r="Y812" s="65"/>
      <c r="Z812" s="65"/>
    </row>
    <row r="813" spans="1:26" ht="12.75" customHeight="1" x14ac:dyDescent="0.2">
      <c r="A813" s="65"/>
      <c r="B813" s="65"/>
      <c r="C813" s="65"/>
      <c r="D813" s="65"/>
      <c r="E813" s="65"/>
      <c r="F813" s="65"/>
      <c r="G813" s="65"/>
      <c r="H813" s="65"/>
      <c r="I813" s="65"/>
      <c r="J813" s="65"/>
      <c r="K813" s="65"/>
      <c r="L813" s="65"/>
      <c r="M813" s="65"/>
      <c r="N813" s="65"/>
      <c r="O813" s="65"/>
      <c r="P813" s="65"/>
      <c r="Q813" s="65"/>
      <c r="R813" s="65"/>
      <c r="S813" s="65"/>
      <c r="T813" s="65"/>
      <c r="U813" s="65"/>
      <c r="V813" s="65"/>
      <c r="W813" s="65"/>
      <c r="X813" s="65"/>
      <c r="Y813" s="65"/>
      <c r="Z813" s="65"/>
    </row>
    <row r="814" spans="1:26" ht="12.75" customHeight="1" x14ac:dyDescent="0.2">
      <c r="A814" s="65"/>
      <c r="B814" s="65"/>
      <c r="C814" s="65"/>
      <c r="D814" s="65"/>
      <c r="E814" s="65"/>
      <c r="F814" s="65"/>
      <c r="G814" s="65"/>
      <c r="H814" s="65"/>
      <c r="I814" s="65"/>
      <c r="J814" s="65"/>
      <c r="K814" s="65"/>
      <c r="L814" s="65"/>
      <c r="M814" s="65"/>
      <c r="N814" s="65"/>
      <c r="O814" s="65"/>
      <c r="P814" s="65"/>
      <c r="Q814" s="65"/>
      <c r="R814" s="65"/>
      <c r="S814" s="65"/>
      <c r="T814" s="65"/>
      <c r="U814" s="65"/>
      <c r="V814" s="65"/>
      <c r="W814" s="65"/>
      <c r="X814" s="65"/>
      <c r="Y814" s="65"/>
      <c r="Z814" s="65"/>
    </row>
    <row r="815" spans="1:26" ht="12.75" customHeight="1" x14ac:dyDescent="0.2">
      <c r="A815" s="65"/>
      <c r="B815" s="65"/>
      <c r="C815" s="65"/>
      <c r="D815" s="65"/>
      <c r="E815" s="65"/>
      <c r="F815" s="65"/>
      <c r="G815" s="65"/>
      <c r="H815" s="65"/>
      <c r="I815" s="65"/>
      <c r="J815" s="65"/>
      <c r="K815" s="65"/>
      <c r="L815" s="65"/>
      <c r="M815" s="65"/>
      <c r="N815" s="65"/>
      <c r="O815" s="65"/>
      <c r="P815" s="65"/>
      <c r="Q815" s="65"/>
      <c r="R815" s="65"/>
      <c r="S815" s="65"/>
      <c r="T815" s="65"/>
      <c r="U815" s="65"/>
      <c r="V815" s="65"/>
      <c r="W815" s="65"/>
      <c r="X815" s="65"/>
      <c r="Y815" s="65"/>
      <c r="Z815" s="65"/>
    </row>
    <row r="816" spans="1:26" ht="12.75" customHeight="1" x14ac:dyDescent="0.2">
      <c r="A816" s="65"/>
      <c r="B816" s="65"/>
      <c r="C816" s="65"/>
      <c r="D816" s="65"/>
      <c r="E816" s="65"/>
      <c r="F816" s="65"/>
      <c r="G816" s="65"/>
      <c r="H816" s="65"/>
      <c r="I816" s="65"/>
      <c r="J816" s="65"/>
      <c r="K816" s="65"/>
      <c r="L816" s="65"/>
      <c r="M816" s="65"/>
      <c r="N816" s="65"/>
      <c r="O816" s="65"/>
      <c r="P816" s="65"/>
      <c r="Q816" s="65"/>
      <c r="R816" s="65"/>
      <c r="S816" s="65"/>
      <c r="T816" s="65"/>
      <c r="U816" s="65"/>
      <c r="V816" s="65"/>
      <c r="W816" s="65"/>
      <c r="X816" s="65"/>
      <c r="Y816" s="65"/>
      <c r="Z816" s="65"/>
    </row>
    <row r="817" spans="1:26" ht="12.75" customHeight="1" x14ac:dyDescent="0.2">
      <c r="A817" s="65"/>
      <c r="B817" s="65"/>
      <c r="C817" s="65"/>
      <c r="D817" s="65"/>
      <c r="E817" s="65"/>
      <c r="F817" s="65"/>
      <c r="G817" s="65"/>
      <c r="H817" s="65"/>
      <c r="I817" s="65"/>
      <c r="J817" s="65"/>
      <c r="K817" s="65"/>
      <c r="L817" s="65"/>
      <c r="M817" s="65"/>
      <c r="N817" s="65"/>
      <c r="O817" s="65"/>
      <c r="P817" s="65"/>
      <c r="Q817" s="65"/>
      <c r="R817" s="65"/>
      <c r="S817" s="65"/>
      <c r="T817" s="65"/>
      <c r="U817" s="65"/>
      <c r="V817" s="65"/>
      <c r="W817" s="65"/>
      <c r="X817" s="65"/>
      <c r="Y817" s="65"/>
      <c r="Z817" s="65"/>
    </row>
    <row r="818" spans="1:26" ht="12.75" customHeight="1" x14ac:dyDescent="0.2">
      <c r="A818" s="65"/>
      <c r="B818" s="65"/>
      <c r="C818" s="65"/>
      <c r="D818" s="65"/>
      <c r="E818" s="65"/>
      <c r="F818" s="65"/>
      <c r="G818" s="65"/>
      <c r="H818" s="65"/>
      <c r="I818" s="65"/>
      <c r="J818" s="65"/>
      <c r="K818" s="65"/>
      <c r="L818" s="65"/>
      <c r="M818" s="65"/>
      <c r="N818" s="65"/>
      <c r="O818" s="65"/>
      <c r="P818" s="65"/>
      <c r="Q818" s="65"/>
      <c r="R818" s="65"/>
      <c r="S818" s="65"/>
      <c r="T818" s="65"/>
      <c r="U818" s="65"/>
      <c r="V818" s="65"/>
      <c r="W818" s="65"/>
      <c r="X818" s="65"/>
      <c r="Y818" s="65"/>
      <c r="Z818" s="65"/>
    </row>
    <row r="819" spans="1:26" ht="12.75" customHeight="1" x14ac:dyDescent="0.2">
      <c r="A819" s="65"/>
      <c r="B819" s="65"/>
      <c r="C819" s="65"/>
      <c r="D819" s="65"/>
      <c r="E819" s="65"/>
      <c r="F819" s="65"/>
      <c r="G819" s="65"/>
      <c r="H819" s="65"/>
      <c r="I819" s="65"/>
      <c r="J819" s="65"/>
      <c r="K819" s="65"/>
      <c r="L819" s="65"/>
      <c r="M819" s="65"/>
      <c r="N819" s="65"/>
      <c r="O819" s="65"/>
      <c r="P819" s="65"/>
      <c r="Q819" s="65"/>
      <c r="R819" s="65"/>
      <c r="S819" s="65"/>
      <c r="T819" s="65"/>
      <c r="U819" s="65"/>
      <c r="V819" s="65"/>
      <c r="W819" s="65"/>
      <c r="X819" s="65"/>
      <c r="Y819" s="65"/>
      <c r="Z819" s="65"/>
    </row>
    <row r="820" spans="1:26" ht="12.75" customHeight="1" x14ac:dyDescent="0.2">
      <c r="A820" s="65"/>
      <c r="B820" s="65"/>
      <c r="C820" s="65"/>
      <c r="D820" s="65"/>
      <c r="E820" s="65"/>
      <c r="F820" s="65"/>
      <c r="G820" s="65"/>
      <c r="H820" s="65"/>
      <c r="I820" s="65"/>
      <c r="J820" s="65"/>
      <c r="K820" s="65"/>
      <c r="L820" s="65"/>
      <c r="M820" s="65"/>
      <c r="N820" s="65"/>
      <c r="O820" s="65"/>
      <c r="P820" s="65"/>
      <c r="Q820" s="65"/>
      <c r="R820" s="65"/>
      <c r="S820" s="65"/>
      <c r="T820" s="65"/>
      <c r="U820" s="65"/>
      <c r="V820" s="65"/>
      <c r="W820" s="65"/>
      <c r="X820" s="65"/>
      <c r="Y820" s="65"/>
      <c r="Z820" s="65"/>
    </row>
    <row r="821" spans="1:26" ht="12.75" customHeight="1" x14ac:dyDescent="0.2">
      <c r="A821" s="65"/>
      <c r="B821" s="65"/>
      <c r="C821" s="65"/>
      <c r="D821" s="65"/>
      <c r="E821" s="65"/>
      <c r="F821" s="65"/>
      <c r="G821" s="65"/>
      <c r="H821" s="65"/>
      <c r="I821" s="65"/>
      <c r="J821" s="65"/>
      <c r="K821" s="65"/>
      <c r="L821" s="65"/>
      <c r="M821" s="65"/>
      <c r="N821" s="65"/>
      <c r="O821" s="65"/>
      <c r="P821" s="65"/>
      <c r="Q821" s="65"/>
      <c r="R821" s="65"/>
      <c r="S821" s="65"/>
      <c r="T821" s="65"/>
      <c r="U821" s="65"/>
      <c r="V821" s="65"/>
      <c r="W821" s="65"/>
      <c r="X821" s="65"/>
      <c r="Y821" s="65"/>
      <c r="Z821" s="65"/>
    </row>
    <row r="822" spans="1:26" ht="12.75" customHeight="1" x14ac:dyDescent="0.2">
      <c r="A822" s="65"/>
      <c r="B822" s="65"/>
      <c r="C822" s="65"/>
      <c r="D822" s="65"/>
      <c r="E822" s="65"/>
      <c r="F822" s="65"/>
      <c r="G822" s="65"/>
      <c r="H822" s="65"/>
      <c r="I822" s="65"/>
      <c r="J822" s="65"/>
      <c r="K822" s="65"/>
      <c r="L822" s="65"/>
      <c r="M822" s="65"/>
      <c r="N822" s="65"/>
      <c r="O822" s="65"/>
      <c r="P822" s="65"/>
      <c r="Q822" s="65"/>
      <c r="R822" s="65"/>
      <c r="S822" s="65"/>
      <c r="T822" s="65"/>
      <c r="U822" s="65"/>
      <c r="V822" s="65"/>
      <c r="W822" s="65"/>
      <c r="X822" s="65"/>
      <c r="Y822" s="65"/>
      <c r="Z822" s="65"/>
    </row>
    <row r="823" spans="1:26" ht="12.75" customHeight="1" x14ac:dyDescent="0.2">
      <c r="A823" s="65"/>
      <c r="B823" s="65"/>
      <c r="C823" s="65"/>
      <c r="D823" s="65"/>
      <c r="E823" s="65"/>
      <c r="F823" s="65"/>
      <c r="G823" s="65"/>
      <c r="H823" s="65"/>
      <c r="I823" s="65"/>
      <c r="J823" s="65"/>
      <c r="K823" s="65"/>
      <c r="L823" s="65"/>
      <c r="M823" s="65"/>
      <c r="N823" s="65"/>
      <c r="O823" s="65"/>
      <c r="P823" s="65"/>
      <c r="Q823" s="65"/>
      <c r="R823" s="65"/>
      <c r="S823" s="65"/>
      <c r="T823" s="65"/>
      <c r="U823" s="65"/>
      <c r="V823" s="65"/>
      <c r="W823" s="65"/>
      <c r="X823" s="65"/>
      <c r="Y823" s="65"/>
      <c r="Z823" s="65"/>
    </row>
    <row r="824" spans="1:26" ht="12.75" customHeight="1" x14ac:dyDescent="0.2">
      <c r="A824" s="65"/>
      <c r="B824" s="65"/>
      <c r="C824" s="65"/>
      <c r="D824" s="65"/>
      <c r="E824" s="65"/>
      <c r="F824" s="65"/>
      <c r="G824" s="65"/>
      <c r="H824" s="65"/>
      <c r="I824" s="65"/>
      <c r="J824" s="65"/>
      <c r="K824" s="65"/>
      <c r="L824" s="65"/>
      <c r="M824" s="65"/>
      <c r="N824" s="65"/>
      <c r="O824" s="65"/>
      <c r="P824" s="65"/>
      <c r="Q824" s="65"/>
      <c r="R824" s="65"/>
      <c r="S824" s="65"/>
      <c r="T824" s="65"/>
      <c r="U824" s="65"/>
      <c r="V824" s="65"/>
      <c r="W824" s="65"/>
      <c r="X824" s="65"/>
      <c r="Y824" s="65"/>
      <c r="Z824" s="65"/>
    </row>
    <row r="825" spans="1:26" ht="12.75" customHeight="1" x14ac:dyDescent="0.2">
      <c r="A825" s="65"/>
      <c r="B825" s="65"/>
      <c r="C825" s="65"/>
      <c r="D825" s="65"/>
      <c r="E825" s="65"/>
      <c r="F825" s="65"/>
      <c r="G825" s="65"/>
      <c r="H825" s="65"/>
      <c r="I825" s="65"/>
      <c r="J825" s="65"/>
      <c r="K825" s="65"/>
      <c r="L825" s="65"/>
      <c r="M825" s="65"/>
      <c r="N825" s="65"/>
      <c r="O825" s="65"/>
      <c r="P825" s="65"/>
      <c r="Q825" s="65"/>
      <c r="R825" s="65"/>
      <c r="S825" s="65"/>
      <c r="T825" s="65"/>
      <c r="U825" s="65"/>
      <c r="V825" s="65"/>
      <c r="W825" s="65"/>
      <c r="X825" s="65"/>
      <c r="Y825" s="65"/>
      <c r="Z825" s="65"/>
    </row>
    <row r="826" spans="1:26" ht="12.75" customHeight="1" x14ac:dyDescent="0.2">
      <c r="A826" s="65"/>
      <c r="B826" s="65"/>
      <c r="C826" s="65"/>
      <c r="D826" s="65"/>
      <c r="E826" s="65"/>
      <c r="F826" s="65"/>
      <c r="G826" s="65"/>
      <c r="H826" s="65"/>
      <c r="I826" s="65"/>
      <c r="J826" s="65"/>
      <c r="K826" s="65"/>
      <c r="L826" s="65"/>
      <c r="M826" s="65"/>
      <c r="N826" s="65"/>
      <c r="O826" s="65"/>
      <c r="P826" s="65"/>
      <c r="Q826" s="65"/>
      <c r="R826" s="65"/>
      <c r="S826" s="65"/>
      <c r="T826" s="65"/>
      <c r="U826" s="65"/>
      <c r="V826" s="65"/>
      <c r="W826" s="65"/>
      <c r="X826" s="65"/>
      <c r="Y826" s="65"/>
      <c r="Z826" s="65"/>
    </row>
    <row r="827" spans="1:26" ht="12.75" customHeight="1" x14ac:dyDescent="0.2">
      <c r="A827" s="65"/>
      <c r="B827" s="65"/>
      <c r="C827" s="65"/>
      <c r="D827" s="65"/>
      <c r="E827" s="65"/>
      <c r="F827" s="65"/>
      <c r="G827" s="65"/>
      <c r="H827" s="65"/>
      <c r="I827" s="65"/>
      <c r="J827" s="65"/>
      <c r="K827" s="65"/>
      <c r="L827" s="65"/>
      <c r="M827" s="65"/>
      <c r="N827" s="65"/>
      <c r="O827" s="65"/>
      <c r="P827" s="65"/>
      <c r="Q827" s="65"/>
      <c r="R827" s="65"/>
      <c r="S827" s="65"/>
      <c r="T827" s="65"/>
      <c r="U827" s="65"/>
      <c r="V827" s="65"/>
      <c r="W827" s="65"/>
      <c r="X827" s="65"/>
      <c r="Y827" s="65"/>
      <c r="Z827" s="65"/>
    </row>
    <row r="828" spans="1:26" ht="12.75" customHeight="1" x14ac:dyDescent="0.2">
      <c r="A828" s="65"/>
      <c r="B828" s="65"/>
      <c r="C828" s="65"/>
      <c r="D828" s="65"/>
      <c r="E828" s="65"/>
      <c r="F828" s="65"/>
      <c r="G828" s="65"/>
      <c r="H828" s="65"/>
      <c r="I828" s="65"/>
      <c r="J828" s="65"/>
      <c r="K828" s="65"/>
      <c r="L828" s="65"/>
      <c r="M828" s="65"/>
      <c r="N828" s="65"/>
      <c r="O828" s="65"/>
      <c r="P828" s="65"/>
      <c r="Q828" s="65"/>
      <c r="R828" s="65"/>
      <c r="S828" s="65"/>
      <c r="T828" s="65"/>
      <c r="U828" s="65"/>
      <c r="V828" s="65"/>
      <c r="W828" s="65"/>
      <c r="X828" s="65"/>
      <c r="Y828" s="65"/>
      <c r="Z828" s="65"/>
    </row>
    <row r="829" spans="1:26" ht="12.75" customHeight="1" x14ac:dyDescent="0.2">
      <c r="A829" s="65"/>
      <c r="B829" s="65"/>
      <c r="C829" s="65"/>
      <c r="D829" s="65"/>
      <c r="E829" s="65"/>
      <c r="F829" s="65"/>
      <c r="G829" s="65"/>
      <c r="H829" s="65"/>
      <c r="I829" s="65"/>
      <c r="J829" s="65"/>
      <c r="K829" s="65"/>
      <c r="L829" s="65"/>
      <c r="M829" s="65"/>
      <c r="N829" s="65"/>
      <c r="O829" s="65"/>
      <c r="P829" s="65"/>
      <c r="Q829" s="65"/>
      <c r="R829" s="65"/>
      <c r="S829" s="65"/>
      <c r="T829" s="65"/>
      <c r="U829" s="65"/>
      <c r="V829" s="65"/>
      <c r="W829" s="65"/>
      <c r="X829" s="65"/>
      <c r="Y829" s="65"/>
      <c r="Z829" s="65"/>
    </row>
    <row r="830" spans="1:26" ht="12.75" customHeight="1" x14ac:dyDescent="0.2">
      <c r="A830" s="65"/>
      <c r="B830" s="65"/>
      <c r="C830" s="65"/>
      <c r="D830" s="65"/>
      <c r="E830" s="65"/>
      <c r="F830" s="65"/>
      <c r="G830" s="65"/>
      <c r="H830" s="65"/>
      <c r="I830" s="65"/>
      <c r="J830" s="65"/>
      <c r="K830" s="65"/>
      <c r="L830" s="65"/>
      <c r="M830" s="65"/>
      <c r="N830" s="65"/>
      <c r="O830" s="65"/>
      <c r="P830" s="65"/>
      <c r="Q830" s="65"/>
      <c r="R830" s="65"/>
      <c r="S830" s="65"/>
      <c r="T830" s="65"/>
      <c r="U830" s="65"/>
      <c r="V830" s="65"/>
      <c r="W830" s="65"/>
      <c r="X830" s="65"/>
      <c r="Y830" s="65"/>
      <c r="Z830" s="65"/>
    </row>
    <row r="831" spans="1:26" ht="12.75" customHeight="1" x14ac:dyDescent="0.2">
      <c r="A831" s="65"/>
      <c r="B831" s="65"/>
      <c r="C831" s="65"/>
      <c r="D831" s="65"/>
      <c r="E831" s="65"/>
      <c r="F831" s="65"/>
      <c r="G831" s="65"/>
      <c r="H831" s="65"/>
      <c r="I831" s="65"/>
      <c r="J831" s="65"/>
      <c r="K831" s="65"/>
      <c r="L831" s="65"/>
      <c r="M831" s="65"/>
      <c r="N831" s="65"/>
      <c r="O831" s="65"/>
      <c r="P831" s="65"/>
      <c r="Q831" s="65"/>
      <c r="R831" s="65"/>
      <c r="S831" s="65"/>
      <c r="T831" s="65"/>
      <c r="U831" s="65"/>
      <c r="V831" s="65"/>
      <c r="W831" s="65"/>
      <c r="X831" s="65"/>
      <c r="Y831" s="65"/>
      <c r="Z831" s="65"/>
    </row>
    <row r="832" spans="1:26" ht="12.75" customHeight="1" x14ac:dyDescent="0.2">
      <c r="A832" s="65"/>
      <c r="B832" s="65"/>
      <c r="C832" s="65"/>
      <c r="D832" s="65"/>
      <c r="E832" s="65"/>
      <c r="F832" s="65"/>
      <c r="G832" s="65"/>
      <c r="H832" s="65"/>
      <c r="I832" s="65"/>
      <c r="J832" s="65"/>
      <c r="K832" s="65"/>
      <c r="L832" s="65"/>
      <c r="M832" s="65"/>
      <c r="N832" s="65"/>
      <c r="O832" s="65"/>
      <c r="P832" s="65"/>
      <c r="Q832" s="65"/>
      <c r="R832" s="65"/>
      <c r="S832" s="65"/>
      <c r="T832" s="65"/>
      <c r="U832" s="65"/>
      <c r="V832" s="65"/>
      <c r="W832" s="65"/>
      <c r="X832" s="65"/>
      <c r="Y832" s="65"/>
      <c r="Z832" s="65"/>
    </row>
    <row r="833" spans="1:26" ht="12.75" customHeight="1" x14ac:dyDescent="0.2">
      <c r="A833" s="65"/>
      <c r="B833" s="65"/>
      <c r="C833" s="65"/>
      <c r="D833" s="65"/>
      <c r="E833" s="65"/>
      <c r="F833" s="65"/>
      <c r="G833" s="65"/>
      <c r="H833" s="65"/>
      <c r="I833" s="65"/>
      <c r="J833" s="65"/>
      <c r="K833" s="65"/>
      <c r="L833" s="65"/>
      <c r="M833" s="65"/>
      <c r="N833" s="65"/>
      <c r="O833" s="65"/>
      <c r="P833" s="65"/>
      <c r="Q833" s="65"/>
      <c r="R833" s="65"/>
      <c r="S833" s="65"/>
      <c r="T833" s="65"/>
      <c r="U833" s="65"/>
      <c r="V833" s="65"/>
      <c r="W833" s="65"/>
      <c r="X833" s="65"/>
      <c r="Y833" s="65"/>
      <c r="Z833" s="65"/>
    </row>
    <row r="834" spans="1:26" ht="12.75" customHeight="1" x14ac:dyDescent="0.2">
      <c r="A834" s="65"/>
      <c r="B834" s="65"/>
      <c r="C834" s="65"/>
      <c r="D834" s="65"/>
      <c r="E834" s="65"/>
      <c r="F834" s="65"/>
      <c r="G834" s="65"/>
      <c r="H834" s="65"/>
      <c r="I834" s="65"/>
      <c r="J834" s="65"/>
      <c r="K834" s="65"/>
      <c r="L834" s="65"/>
      <c r="M834" s="65"/>
      <c r="N834" s="65"/>
      <c r="O834" s="65"/>
      <c r="P834" s="65"/>
      <c r="Q834" s="65"/>
      <c r="R834" s="65"/>
      <c r="S834" s="65"/>
      <c r="T834" s="65"/>
      <c r="U834" s="65"/>
      <c r="V834" s="65"/>
      <c r="W834" s="65"/>
      <c r="X834" s="65"/>
      <c r="Y834" s="65"/>
      <c r="Z834" s="65"/>
    </row>
    <row r="835" spans="1:26" ht="12.75" customHeight="1" x14ac:dyDescent="0.2">
      <c r="A835" s="65"/>
      <c r="B835" s="65"/>
      <c r="C835" s="65"/>
      <c r="D835" s="65"/>
      <c r="E835" s="65"/>
      <c r="F835" s="65"/>
      <c r="G835" s="65"/>
      <c r="H835" s="65"/>
      <c r="I835" s="65"/>
      <c r="J835" s="65"/>
      <c r="K835" s="65"/>
      <c r="L835" s="65"/>
      <c r="M835" s="65"/>
      <c r="N835" s="65"/>
      <c r="O835" s="65"/>
      <c r="P835" s="65"/>
      <c r="Q835" s="65"/>
      <c r="R835" s="65"/>
      <c r="S835" s="65"/>
      <c r="T835" s="65"/>
      <c r="U835" s="65"/>
      <c r="V835" s="65"/>
      <c r="W835" s="65"/>
      <c r="X835" s="65"/>
      <c r="Y835" s="65"/>
      <c r="Z835" s="65"/>
    </row>
    <row r="836" spans="1:26" ht="12.75" customHeight="1" x14ac:dyDescent="0.2">
      <c r="A836" s="65"/>
      <c r="B836" s="65"/>
      <c r="C836" s="65"/>
      <c r="D836" s="65"/>
      <c r="E836" s="65"/>
      <c r="F836" s="65"/>
      <c r="G836" s="65"/>
      <c r="H836" s="65"/>
      <c r="I836" s="65"/>
      <c r="J836" s="65"/>
      <c r="K836" s="65"/>
      <c r="L836" s="65"/>
      <c r="M836" s="65"/>
      <c r="N836" s="65"/>
      <c r="O836" s="65"/>
      <c r="P836" s="65"/>
      <c r="Q836" s="65"/>
      <c r="R836" s="65"/>
      <c r="S836" s="65"/>
      <c r="T836" s="65"/>
      <c r="U836" s="65"/>
      <c r="V836" s="65"/>
      <c r="W836" s="65"/>
      <c r="X836" s="65"/>
      <c r="Y836" s="65"/>
      <c r="Z836" s="65"/>
    </row>
    <row r="837" spans="1:26" ht="12.75" customHeight="1" x14ac:dyDescent="0.2">
      <c r="A837" s="65"/>
      <c r="B837" s="65"/>
      <c r="C837" s="65"/>
      <c r="D837" s="65"/>
      <c r="E837" s="65"/>
      <c r="F837" s="65"/>
      <c r="G837" s="65"/>
      <c r="H837" s="65"/>
      <c r="I837" s="65"/>
      <c r="J837" s="65"/>
      <c r="K837" s="65"/>
      <c r="L837" s="65"/>
      <c r="M837" s="65"/>
      <c r="N837" s="65"/>
      <c r="O837" s="65"/>
      <c r="P837" s="65"/>
      <c r="Q837" s="65"/>
      <c r="R837" s="65"/>
      <c r="S837" s="65"/>
      <c r="T837" s="65"/>
      <c r="U837" s="65"/>
      <c r="V837" s="65"/>
      <c r="W837" s="65"/>
      <c r="X837" s="65"/>
      <c r="Y837" s="65"/>
      <c r="Z837" s="65"/>
    </row>
    <row r="838" spans="1:26" ht="12.75" customHeight="1" x14ac:dyDescent="0.2">
      <c r="A838" s="65"/>
      <c r="B838" s="65"/>
      <c r="C838" s="65"/>
      <c r="D838" s="65"/>
      <c r="E838" s="65"/>
      <c r="F838" s="65"/>
      <c r="G838" s="65"/>
      <c r="H838" s="65"/>
      <c r="I838" s="65"/>
      <c r="J838" s="65"/>
      <c r="K838" s="65"/>
      <c r="L838" s="65"/>
      <c r="M838" s="65"/>
      <c r="N838" s="65"/>
      <c r="O838" s="65"/>
      <c r="P838" s="65"/>
      <c r="Q838" s="65"/>
      <c r="R838" s="65"/>
      <c r="S838" s="65"/>
      <c r="T838" s="65"/>
      <c r="U838" s="65"/>
      <c r="V838" s="65"/>
      <c r="W838" s="65"/>
      <c r="X838" s="65"/>
      <c r="Y838" s="65"/>
      <c r="Z838" s="65"/>
    </row>
    <row r="839" spans="1:26" ht="12.75" customHeight="1" x14ac:dyDescent="0.2">
      <c r="A839" s="65"/>
      <c r="B839" s="65"/>
      <c r="C839" s="65"/>
      <c r="D839" s="65"/>
      <c r="E839" s="65"/>
      <c r="F839" s="65"/>
      <c r="G839" s="65"/>
      <c r="H839" s="65"/>
      <c r="I839" s="65"/>
      <c r="J839" s="65"/>
      <c r="K839" s="65"/>
      <c r="L839" s="65"/>
      <c r="M839" s="65"/>
      <c r="N839" s="65"/>
      <c r="O839" s="65"/>
      <c r="P839" s="65"/>
      <c r="Q839" s="65"/>
      <c r="R839" s="65"/>
      <c r="S839" s="65"/>
      <c r="T839" s="65"/>
      <c r="U839" s="65"/>
      <c r="V839" s="65"/>
      <c r="W839" s="65"/>
      <c r="X839" s="65"/>
      <c r="Y839" s="65"/>
      <c r="Z839" s="65"/>
    </row>
    <row r="840" spans="1:26" ht="12.75" customHeight="1" x14ac:dyDescent="0.2">
      <c r="A840" s="65"/>
      <c r="B840" s="65"/>
      <c r="C840" s="65"/>
      <c r="D840" s="65"/>
      <c r="E840" s="65"/>
      <c r="F840" s="65"/>
      <c r="G840" s="65"/>
      <c r="H840" s="65"/>
      <c r="I840" s="65"/>
      <c r="J840" s="65"/>
      <c r="K840" s="65"/>
      <c r="L840" s="65"/>
      <c r="M840" s="65"/>
      <c r="N840" s="65"/>
      <c r="O840" s="65"/>
      <c r="P840" s="65"/>
      <c r="Q840" s="65"/>
      <c r="R840" s="65"/>
      <c r="S840" s="65"/>
      <c r="T840" s="65"/>
      <c r="U840" s="65"/>
      <c r="V840" s="65"/>
      <c r="W840" s="65"/>
      <c r="X840" s="65"/>
      <c r="Y840" s="65"/>
      <c r="Z840" s="65"/>
    </row>
    <row r="841" spans="1:26" ht="12.75" customHeight="1" x14ac:dyDescent="0.2">
      <c r="A841" s="65"/>
      <c r="B841" s="65"/>
      <c r="C841" s="65"/>
      <c r="D841" s="65"/>
      <c r="E841" s="65"/>
      <c r="F841" s="65"/>
      <c r="G841" s="65"/>
      <c r="H841" s="65"/>
      <c r="I841" s="65"/>
      <c r="J841" s="65"/>
      <c r="K841" s="65"/>
      <c r="L841" s="65"/>
      <c r="M841" s="65"/>
      <c r="N841" s="65"/>
      <c r="O841" s="65"/>
      <c r="P841" s="65"/>
      <c r="Q841" s="65"/>
      <c r="R841" s="65"/>
      <c r="S841" s="65"/>
      <c r="T841" s="65"/>
      <c r="U841" s="65"/>
      <c r="V841" s="65"/>
      <c r="W841" s="65"/>
      <c r="X841" s="65"/>
      <c r="Y841" s="65"/>
      <c r="Z841" s="65"/>
    </row>
    <row r="842" spans="1:26" ht="12.75" customHeight="1" x14ac:dyDescent="0.2">
      <c r="A842" s="65"/>
      <c r="B842" s="65"/>
      <c r="C842" s="65"/>
      <c r="D842" s="65"/>
      <c r="E842" s="65"/>
      <c r="F842" s="65"/>
      <c r="G842" s="65"/>
      <c r="H842" s="65"/>
      <c r="I842" s="65"/>
      <c r="J842" s="65"/>
      <c r="K842" s="65"/>
      <c r="L842" s="65"/>
      <c r="M842" s="65"/>
      <c r="N842" s="65"/>
      <c r="O842" s="65"/>
      <c r="P842" s="65"/>
      <c r="Q842" s="65"/>
      <c r="R842" s="65"/>
      <c r="S842" s="65"/>
      <c r="T842" s="65"/>
      <c r="U842" s="65"/>
      <c r="V842" s="65"/>
      <c r="W842" s="65"/>
      <c r="X842" s="65"/>
      <c r="Y842" s="65"/>
      <c r="Z842" s="65"/>
    </row>
    <row r="843" spans="1:26" ht="12.75" customHeight="1" x14ac:dyDescent="0.2">
      <c r="A843" s="65"/>
      <c r="B843" s="65"/>
      <c r="C843" s="65"/>
      <c r="D843" s="65"/>
      <c r="E843" s="65"/>
      <c r="F843" s="65"/>
      <c r="G843" s="65"/>
      <c r="H843" s="65"/>
      <c r="I843" s="65"/>
      <c r="J843" s="65"/>
      <c r="K843" s="65"/>
      <c r="L843" s="65"/>
      <c r="M843" s="65"/>
      <c r="N843" s="65"/>
      <c r="O843" s="65"/>
      <c r="P843" s="65"/>
      <c r="Q843" s="65"/>
      <c r="R843" s="65"/>
      <c r="S843" s="65"/>
      <c r="T843" s="65"/>
      <c r="U843" s="65"/>
      <c r="V843" s="65"/>
      <c r="W843" s="65"/>
      <c r="X843" s="65"/>
      <c r="Y843" s="65"/>
      <c r="Z843" s="65"/>
    </row>
    <row r="844" spans="1:26" ht="12.75" customHeight="1" x14ac:dyDescent="0.2">
      <c r="A844" s="65"/>
      <c r="B844" s="65"/>
      <c r="C844" s="65"/>
      <c r="D844" s="65"/>
      <c r="E844" s="65"/>
      <c r="F844" s="65"/>
      <c r="G844" s="65"/>
      <c r="H844" s="65"/>
      <c r="I844" s="65"/>
      <c r="J844" s="65"/>
      <c r="K844" s="65"/>
      <c r="L844" s="65"/>
      <c r="M844" s="65"/>
      <c r="N844" s="65"/>
      <c r="O844" s="65"/>
      <c r="P844" s="65"/>
      <c r="Q844" s="65"/>
      <c r="R844" s="65"/>
      <c r="S844" s="65"/>
      <c r="T844" s="65"/>
      <c r="U844" s="65"/>
      <c r="V844" s="65"/>
      <c r="W844" s="65"/>
      <c r="X844" s="65"/>
      <c r="Y844" s="65"/>
      <c r="Z844" s="65"/>
    </row>
    <row r="845" spans="1:26" ht="12.75" customHeight="1" x14ac:dyDescent="0.2">
      <c r="A845" s="65"/>
      <c r="B845" s="65"/>
      <c r="C845" s="65"/>
      <c r="D845" s="65"/>
      <c r="E845" s="65"/>
      <c r="F845" s="65"/>
      <c r="G845" s="65"/>
      <c r="H845" s="65"/>
      <c r="I845" s="65"/>
      <c r="J845" s="65"/>
      <c r="K845" s="65"/>
      <c r="L845" s="65"/>
      <c r="M845" s="65"/>
      <c r="N845" s="65"/>
      <c r="O845" s="65"/>
      <c r="P845" s="65"/>
      <c r="Q845" s="65"/>
      <c r="R845" s="65"/>
      <c r="S845" s="65"/>
      <c r="T845" s="65"/>
      <c r="U845" s="65"/>
      <c r="V845" s="65"/>
      <c r="W845" s="65"/>
      <c r="X845" s="65"/>
      <c r="Y845" s="65"/>
      <c r="Z845" s="65"/>
    </row>
    <row r="846" spans="1:26" ht="12.75" customHeight="1" x14ac:dyDescent="0.2">
      <c r="A846" s="65"/>
      <c r="B846" s="65"/>
      <c r="C846" s="65"/>
      <c r="D846" s="65"/>
      <c r="E846" s="65"/>
      <c r="F846" s="65"/>
      <c r="G846" s="65"/>
      <c r="H846" s="65"/>
      <c r="I846" s="65"/>
      <c r="J846" s="65"/>
      <c r="K846" s="65"/>
      <c r="L846" s="65"/>
      <c r="M846" s="65"/>
      <c r="N846" s="65"/>
      <c r="O846" s="65"/>
      <c r="P846" s="65"/>
      <c r="Q846" s="65"/>
      <c r="R846" s="65"/>
      <c r="S846" s="65"/>
      <c r="T846" s="65"/>
      <c r="U846" s="65"/>
      <c r="V846" s="65"/>
      <c r="W846" s="65"/>
      <c r="X846" s="65"/>
      <c r="Y846" s="65"/>
      <c r="Z846" s="65"/>
    </row>
    <row r="847" spans="1:26" ht="12.75" customHeight="1" x14ac:dyDescent="0.2">
      <c r="A847" s="65"/>
      <c r="B847" s="65"/>
      <c r="C847" s="65"/>
      <c r="D847" s="65"/>
      <c r="E847" s="65"/>
      <c r="F847" s="65"/>
      <c r="G847" s="65"/>
      <c r="H847" s="65"/>
      <c r="I847" s="65"/>
      <c r="J847" s="65"/>
      <c r="K847" s="65"/>
      <c r="L847" s="65"/>
      <c r="M847" s="65"/>
      <c r="N847" s="65"/>
      <c r="O847" s="65"/>
      <c r="P847" s="65"/>
      <c r="Q847" s="65"/>
      <c r="R847" s="65"/>
      <c r="S847" s="65"/>
      <c r="T847" s="65"/>
      <c r="U847" s="65"/>
      <c r="V847" s="65"/>
      <c r="W847" s="65"/>
      <c r="X847" s="65"/>
      <c r="Y847" s="65"/>
      <c r="Z847" s="65"/>
    </row>
    <row r="848" spans="1:26" ht="12.75" customHeight="1" x14ac:dyDescent="0.2">
      <c r="A848" s="65"/>
      <c r="B848" s="65"/>
      <c r="C848" s="65"/>
      <c r="D848" s="65"/>
      <c r="E848" s="65"/>
      <c r="F848" s="65"/>
      <c r="G848" s="65"/>
      <c r="H848" s="65"/>
      <c r="I848" s="65"/>
      <c r="J848" s="65"/>
      <c r="K848" s="65"/>
      <c r="L848" s="65"/>
      <c r="M848" s="65"/>
      <c r="N848" s="65"/>
      <c r="O848" s="65"/>
      <c r="P848" s="65"/>
      <c r="Q848" s="65"/>
      <c r="R848" s="65"/>
      <c r="S848" s="65"/>
      <c r="T848" s="65"/>
      <c r="U848" s="65"/>
      <c r="V848" s="65"/>
      <c r="W848" s="65"/>
      <c r="X848" s="65"/>
      <c r="Y848" s="65"/>
      <c r="Z848" s="65"/>
    </row>
    <row r="849" spans="1:26" ht="12.75" customHeight="1" x14ac:dyDescent="0.2">
      <c r="A849" s="65"/>
      <c r="B849" s="65"/>
      <c r="C849" s="65"/>
      <c r="D849" s="65"/>
      <c r="E849" s="65"/>
      <c r="F849" s="65"/>
      <c r="G849" s="65"/>
      <c r="H849" s="65"/>
      <c r="I849" s="65"/>
      <c r="J849" s="65"/>
      <c r="K849" s="65"/>
      <c r="L849" s="65"/>
      <c r="M849" s="65"/>
      <c r="N849" s="65"/>
      <c r="O849" s="65"/>
      <c r="P849" s="65"/>
      <c r="Q849" s="65"/>
      <c r="R849" s="65"/>
      <c r="S849" s="65"/>
      <c r="T849" s="65"/>
      <c r="U849" s="65"/>
      <c r="V849" s="65"/>
      <c r="W849" s="65"/>
      <c r="X849" s="65"/>
      <c r="Y849" s="65"/>
      <c r="Z849" s="65"/>
    </row>
    <row r="850" spans="1:26" ht="12.75" customHeight="1" x14ac:dyDescent="0.2">
      <c r="A850" s="65"/>
      <c r="B850" s="65"/>
      <c r="C850" s="65"/>
      <c r="D850" s="65"/>
      <c r="E850" s="65"/>
      <c r="F850" s="65"/>
      <c r="G850" s="65"/>
      <c r="H850" s="65"/>
      <c r="I850" s="65"/>
      <c r="J850" s="65"/>
      <c r="K850" s="65"/>
      <c r="L850" s="65"/>
      <c r="M850" s="65"/>
      <c r="N850" s="65"/>
      <c r="O850" s="65"/>
      <c r="P850" s="65"/>
      <c r="Q850" s="65"/>
      <c r="R850" s="65"/>
      <c r="S850" s="65"/>
      <c r="T850" s="65"/>
      <c r="U850" s="65"/>
      <c r="V850" s="65"/>
      <c r="W850" s="65"/>
      <c r="X850" s="65"/>
      <c r="Y850" s="65"/>
      <c r="Z850" s="65"/>
    </row>
    <row r="851" spans="1:26" ht="12.75" customHeight="1" x14ac:dyDescent="0.2">
      <c r="A851" s="65"/>
      <c r="B851" s="65"/>
      <c r="C851" s="65"/>
      <c r="D851" s="65"/>
      <c r="E851" s="65"/>
      <c r="F851" s="65"/>
      <c r="G851" s="65"/>
      <c r="H851" s="65"/>
      <c r="I851" s="65"/>
      <c r="J851" s="65"/>
      <c r="K851" s="65"/>
      <c r="L851" s="65"/>
      <c r="M851" s="65"/>
      <c r="N851" s="65"/>
      <c r="O851" s="65"/>
      <c r="P851" s="65"/>
      <c r="Q851" s="65"/>
      <c r="R851" s="65"/>
      <c r="S851" s="65"/>
      <c r="T851" s="65"/>
      <c r="U851" s="65"/>
      <c r="V851" s="65"/>
      <c r="W851" s="65"/>
      <c r="X851" s="65"/>
      <c r="Y851" s="65"/>
      <c r="Z851" s="65"/>
    </row>
    <row r="852" spans="1:26" ht="12.75" customHeight="1" x14ac:dyDescent="0.2">
      <c r="A852" s="65"/>
      <c r="B852" s="65"/>
      <c r="C852" s="65"/>
      <c r="D852" s="65"/>
      <c r="E852" s="65"/>
      <c r="F852" s="65"/>
      <c r="G852" s="65"/>
      <c r="H852" s="65"/>
      <c r="I852" s="65"/>
      <c r="J852" s="65"/>
      <c r="K852" s="65"/>
      <c r="L852" s="65"/>
      <c r="M852" s="65"/>
      <c r="N852" s="65"/>
      <c r="O852" s="65"/>
      <c r="P852" s="65"/>
      <c r="Q852" s="65"/>
      <c r="R852" s="65"/>
      <c r="S852" s="65"/>
      <c r="T852" s="65"/>
      <c r="U852" s="65"/>
      <c r="V852" s="65"/>
      <c r="W852" s="65"/>
      <c r="X852" s="65"/>
      <c r="Y852" s="65"/>
      <c r="Z852" s="65"/>
    </row>
    <row r="853" spans="1:26" ht="12.75" customHeight="1" x14ac:dyDescent="0.2">
      <c r="A853" s="65"/>
      <c r="B853" s="65"/>
      <c r="C853" s="65"/>
      <c r="D853" s="65"/>
      <c r="E853" s="65"/>
      <c r="F853" s="65"/>
      <c r="G853" s="65"/>
      <c r="H853" s="65"/>
      <c r="I853" s="65"/>
      <c r="J853" s="65"/>
      <c r="K853" s="65"/>
      <c r="L853" s="65"/>
      <c r="M853" s="65"/>
      <c r="N853" s="65"/>
      <c r="O853" s="65"/>
      <c r="P853" s="65"/>
      <c r="Q853" s="65"/>
      <c r="R853" s="65"/>
      <c r="S853" s="65"/>
      <c r="T853" s="65"/>
      <c r="U853" s="65"/>
      <c r="V853" s="65"/>
      <c r="W853" s="65"/>
      <c r="X853" s="65"/>
      <c r="Y853" s="65"/>
      <c r="Z853" s="65"/>
    </row>
    <row r="854" spans="1:26" ht="12.75" customHeight="1" x14ac:dyDescent="0.2">
      <c r="A854" s="65"/>
      <c r="B854" s="65"/>
      <c r="C854" s="65"/>
      <c r="D854" s="65"/>
      <c r="E854" s="65"/>
      <c r="F854" s="65"/>
      <c r="G854" s="65"/>
      <c r="H854" s="65"/>
      <c r="I854" s="65"/>
      <c r="J854" s="65"/>
      <c r="K854" s="65"/>
      <c r="L854" s="65"/>
      <c r="M854" s="65"/>
      <c r="N854" s="65"/>
      <c r="O854" s="65"/>
      <c r="P854" s="65"/>
      <c r="Q854" s="65"/>
      <c r="R854" s="65"/>
      <c r="S854" s="65"/>
      <c r="T854" s="65"/>
      <c r="U854" s="65"/>
      <c r="V854" s="65"/>
      <c r="W854" s="65"/>
      <c r="X854" s="65"/>
      <c r="Y854" s="65"/>
      <c r="Z854" s="65"/>
    </row>
    <row r="855" spans="1:26" ht="12.75" customHeight="1" x14ac:dyDescent="0.2">
      <c r="A855" s="65"/>
      <c r="B855" s="65"/>
      <c r="C855" s="65"/>
      <c r="D855" s="65"/>
      <c r="E855" s="65"/>
      <c r="F855" s="65"/>
      <c r="G855" s="65"/>
      <c r="H855" s="65"/>
      <c r="I855" s="65"/>
      <c r="J855" s="65"/>
      <c r="K855" s="65"/>
      <c r="L855" s="65"/>
      <c r="M855" s="65"/>
      <c r="N855" s="65"/>
      <c r="O855" s="65"/>
      <c r="P855" s="65"/>
      <c r="Q855" s="65"/>
      <c r="R855" s="65"/>
      <c r="S855" s="65"/>
      <c r="T855" s="65"/>
      <c r="U855" s="65"/>
      <c r="V855" s="65"/>
      <c r="W855" s="65"/>
      <c r="X855" s="65"/>
      <c r="Y855" s="65"/>
      <c r="Z855" s="65"/>
    </row>
    <row r="856" spans="1:26" ht="12.75" customHeight="1" x14ac:dyDescent="0.2">
      <c r="A856" s="65"/>
      <c r="B856" s="65"/>
      <c r="C856" s="65"/>
      <c r="D856" s="65"/>
      <c r="E856" s="65"/>
      <c r="F856" s="65"/>
      <c r="G856" s="65"/>
      <c r="H856" s="65"/>
      <c r="I856" s="65"/>
      <c r="J856" s="65"/>
      <c r="K856" s="65"/>
      <c r="L856" s="65"/>
      <c r="M856" s="65"/>
      <c r="N856" s="65"/>
      <c r="O856" s="65"/>
      <c r="P856" s="65"/>
      <c r="Q856" s="65"/>
      <c r="R856" s="65"/>
      <c r="S856" s="65"/>
      <c r="T856" s="65"/>
      <c r="U856" s="65"/>
      <c r="V856" s="65"/>
      <c r="W856" s="65"/>
      <c r="X856" s="65"/>
      <c r="Y856" s="65"/>
      <c r="Z856" s="65"/>
    </row>
    <row r="857" spans="1:26" ht="12.75" customHeight="1" x14ac:dyDescent="0.2">
      <c r="A857" s="65"/>
      <c r="B857" s="65"/>
      <c r="C857" s="65"/>
      <c r="D857" s="65"/>
      <c r="E857" s="65"/>
      <c r="F857" s="65"/>
      <c r="G857" s="65"/>
      <c r="H857" s="65"/>
      <c r="I857" s="65"/>
      <c r="J857" s="65"/>
      <c r="K857" s="65"/>
      <c r="L857" s="65"/>
      <c r="M857" s="65"/>
      <c r="N857" s="65"/>
      <c r="O857" s="65"/>
      <c r="P857" s="65"/>
      <c r="Q857" s="65"/>
      <c r="R857" s="65"/>
      <c r="S857" s="65"/>
      <c r="T857" s="65"/>
      <c r="U857" s="65"/>
      <c r="V857" s="65"/>
      <c r="W857" s="65"/>
      <c r="X857" s="65"/>
      <c r="Y857" s="65"/>
      <c r="Z857" s="65"/>
    </row>
    <row r="858" spans="1:26" ht="12.75" customHeight="1" x14ac:dyDescent="0.2">
      <c r="A858" s="65"/>
      <c r="B858" s="65"/>
      <c r="C858" s="65"/>
      <c r="D858" s="65"/>
      <c r="E858" s="65"/>
      <c r="F858" s="65"/>
      <c r="G858" s="65"/>
      <c r="H858" s="65"/>
      <c r="I858" s="65"/>
      <c r="J858" s="65"/>
      <c r="K858" s="65"/>
      <c r="L858" s="65"/>
      <c r="M858" s="65"/>
      <c r="N858" s="65"/>
      <c r="O858" s="65"/>
      <c r="P858" s="65"/>
      <c r="Q858" s="65"/>
      <c r="R858" s="65"/>
      <c r="S858" s="65"/>
      <c r="T858" s="65"/>
      <c r="U858" s="65"/>
      <c r="V858" s="65"/>
      <c r="W858" s="65"/>
      <c r="X858" s="65"/>
      <c r="Y858" s="65"/>
      <c r="Z858" s="65"/>
    </row>
    <row r="859" spans="1:26" ht="12.75" customHeight="1" x14ac:dyDescent="0.2">
      <c r="A859" s="65"/>
      <c r="B859" s="65"/>
      <c r="C859" s="65"/>
      <c r="D859" s="65"/>
      <c r="E859" s="65"/>
      <c r="F859" s="65"/>
      <c r="G859" s="65"/>
      <c r="H859" s="65"/>
      <c r="I859" s="65"/>
      <c r="J859" s="65"/>
      <c r="K859" s="65"/>
      <c r="L859" s="65"/>
      <c r="M859" s="65"/>
      <c r="N859" s="65"/>
      <c r="O859" s="65"/>
      <c r="P859" s="65"/>
      <c r="Q859" s="65"/>
      <c r="R859" s="65"/>
      <c r="S859" s="65"/>
      <c r="T859" s="65"/>
      <c r="U859" s="65"/>
      <c r="V859" s="65"/>
      <c r="W859" s="65"/>
      <c r="X859" s="65"/>
      <c r="Y859" s="65"/>
      <c r="Z859" s="65"/>
    </row>
    <row r="860" spans="1:26" ht="12.75" customHeight="1" x14ac:dyDescent="0.2">
      <c r="A860" s="65"/>
      <c r="B860" s="65"/>
      <c r="C860" s="65"/>
      <c r="D860" s="65"/>
      <c r="E860" s="65"/>
      <c r="F860" s="65"/>
      <c r="G860" s="65"/>
      <c r="H860" s="65"/>
      <c r="I860" s="65"/>
      <c r="J860" s="65"/>
      <c r="K860" s="65"/>
      <c r="L860" s="65"/>
      <c r="M860" s="65"/>
      <c r="N860" s="65"/>
      <c r="O860" s="65"/>
      <c r="P860" s="65"/>
      <c r="Q860" s="65"/>
      <c r="R860" s="65"/>
      <c r="S860" s="65"/>
      <c r="T860" s="65"/>
      <c r="U860" s="65"/>
      <c r="V860" s="65"/>
      <c r="W860" s="65"/>
      <c r="X860" s="65"/>
      <c r="Y860" s="65"/>
      <c r="Z860" s="65"/>
    </row>
    <row r="861" spans="1:26" ht="12.75" customHeight="1" x14ac:dyDescent="0.2">
      <c r="A861" s="65"/>
      <c r="B861" s="65"/>
      <c r="C861" s="65"/>
      <c r="D861" s="65"/>
      <c r="E861" s="65"/>
      <c r="F861" s="65"/>
      <c r="G861" s="65"/>
      <c r="H861" s="65"/>
      <c r="I861" s="65"/>
      <c r="J861" s="65"/>
      <c r="K861" s="65"/>
      <c r="L861" s="65"/>
      <c r="M861" s="65"/>
      <c r="N861" s="65"/>
      <c r="O861" s="65"/>
      <c r="P861" s="65"/>
      <c r="Q861" s="65"/>
      <c r="R861" s="65"/>
      <c r="S861" s="65"/>
      <c r="T861" s="65"/>
      <c r="U861" s="65"/>
      <c r="V861" s="65"/>
      <c r="W861" s="65"/>
      <c r="X861" s="65"/>
      <c r="Y861" s="65"/>
      <c r="Z861" s="65"/>
    </row>
    <row r="862" spans="1:26" ht="12.75" customHeight="1" x14ac:dyDescent="0.2">
      <c r="A862" s="65"/>
      <c r="B862" s="65"/>
      <c r="C862" s="65"/>
      <c r="D862" s="65"/>
      <c r="E862" s="65"/>
      <c r="F862" s="65"/>
      <c r="G862" s="65"/>
      <c r="H862" s="65"/>
      <c r="I862" s="65"/>
      <c r="J862" s="65"/>
      <c r="K862" s="65"/>
      <c r="L862" s="65"/>
      <c r="M862" s="65"/>
      <c r="N862" s="65"/>
      <c r="O862" s="65"/>
      <c r="P862" s="65"/>
      <c r="Q862" s="65"/>
      <c r="R862" s="65"/>
      <c r="S862" s="65"/>
      <c r="T862" s="65"/>
      <c r="U862" s="65"/>
      <c r="V862" s="65"/>
      <c r="W862" s="65"/>
      <c r="X862" s="65"/>
      <c r="Y862" s="65"/>
      <c r="Z862" s="65"/>
    </row>
    <row r="863" spans="1:26" ht="12.75" customHeight="1" x14ac:dyDescent="0.2">
      <c r="A863" s="65"/>
      <c r="B863" s="65"/>
      <c r="C863" s="65"/>
      <c r="D863" s="65"/>
      <c r="E863" s="65"/>
      <c r="F863" s="65"/>
      <c r="G863" s="65"/>
      <c r="H863" s="65"/>
      <c r="I863" s="65"/>
      <c r="J863" s="65"/>
      <c r="K863" s="65"/>
      <c r="L863" s="65"/>
      <c r="M863" s="65"/>
      <c r="N863" s="65"/>
      <c r="O863" s="65"/>
      <c r="P863" s="65"/>
      <c r="Q863" s="65"/>
      <c r="R863" s="65"/>
      <c r="S863" s="65"/>
      <c r="T863" s="65"/>
      <c r="U863" s="65"/>
      <c r="V863" s="65"/>
      <c r="W863" s="65"/>
      <c r="X863" s="65"/>
      <c r="Y863" s="65"/>
      <c r="Z863" s="65"/>
    </row>
    <row r="864" spans="1:26" ht="12.75" customHeight="1" x14ac:dyDescent="0.2">
      <c r="A864" s="65"/>
      <c r="B864" s="65"/>
      <c r="C864" s="65"/>
      <c r="D864" s="65"/>
      <c r="E864" s="65"/>
      <c r="F864" s="65"/>
      <c r="G864" s="65"/>
      <c r="H864" s="65"/>
      <c r="I864" s="65"/>
      <c r="J864" s="65"/>
      <c r="K864" s="65"/>
      <c r="L864" s="65"/>
      <c r="M864" s="65"/>
      <c r="N864" s="65"/>
      <c r="O864" s="65"/>
      <c r="P864" s="65"/>
      <c r="Q864" s="65"/>
      <c r="R864" s="65"/>
      <c r="S864" s="65"/>
      <c r="T864" s="65"/>
      <c r="U864" s="65"/>
      <c r="V864" s="65"/>
      <c r="W864" s="65"/>
      <c r="X864" s="65"/>
      <c r="Y864" s="65"/>
      <c r="Z864" s="65"/>
    </row>
    <row r="865" spans="1:26" ht="12.75" customHeight="1" x14ac:dyDescent="0.2">
      <c r="A865" s="65"/>
      <c r="B865" s="65"/>
      <c r="C865" s="65"/>
      <c r="D865" s="65"/>
      <c r="E865" s="65"/>
      <c r="F865" s="65"/>
      <c r="G865" s="65"/>
      <c r="H865" s="65"/>
      <c r="I865" s="65"/>
      <c r="J865" s="65"/>
      <c r="K865" s="65"/>
      <c r="L865" s="65"/>
      <c r="M865" s="65"/>
      <c r="N865" s="65"/>
      <c r="O865" s="65"/>
      <c r="P865" s="65"/>
      <c r="Q865" s="65"/>
      <c r="R865" s="65"/>
      <c r="S865" s="65"/>
      <c r="T865" s="65"/>
      <c r="U865" s="65"/>
      <c r="V865" s="65"/>
      <c r="W865" s="65"/>
      <c r="X865" s="65"/>
      <c r="Y865" s="65"/>
      <c r="Z865" s="65"/>
    </row>
    <row r="866" spans="1:26" ht="12.75" customHeight="1" x14ac:dyDescent="0.2">
      <c r="A866" s="65"/>
      <c r="B866" s="65"/>
      <c r="C866" s="65"/>
      <c r="D866" s="65"/>
      <c r="E866" s="65"/>
      <c r="F866" s="65"/>
      <c r="G866" s="65"/>
      <c r="H866" s="65"/>
      <c r="I866" s="65"/>
      <c r="J866" s="65"/>
      <c r="K866" s="65"/>
      <c r="L866" s="65"/>
      <c r="M866" s="65"/>
      <c r="N866" s="65"/>
      <c r="O866" s="65"/>
      <c r="P866" s="65"/>
      <c r="Q866" s="65"/>
      <c r="R866" s="65"/>
      <c r="S866" s="65"/>
      <c r="T866" s="65"/>
      <c r="U866" s="65"/>
      <c r="V866" s="65"/>
      <c r="W866" s="65"/>
      <c r="X866" s="65"/>
      <c r="Y866" s="65"/>
      <c r="Z866" s="65"/>
    </row>
    <row r="867" spans="1:26" ht="12.75" customHeight="1" x14ac:dyDescent="0.2">
      <c r="A867" s="65"/>
      <c r="B867" s="65"/>
      <c r="C867" s="65"/>
      <c r="D867" s="65"/>
      <c r="E867" s="65"/>
      <c r="F867" s="65"/>
      <c r="G867" s="65"/>
      <c r="H867" s="65"/>
      <c r="I867" s="65"/>
      <c r="J867" s="65"/>
      <c r="K867" s="65"/>
      <c r="L867" s="65"/>
      <c r="M867" s="65"/>
      <c r="N867" s="65"/>
      <c r="O867" s="65"/>
      <c r="P867" s="65"/>
      <c r="Q867" s="65"/>
      <c r="R867" s="65"/>
      <c r="S867" s="65"/>
      <c r="T867" s="65"/>
      <c r="U867" s="65"/>
      <c r="V867" s="65"/>
      <c r="W867" s="65"/>
      <c r="X867" s="65"/>
      <c r="Y867" s="65"/>
      <c r="Z867" s="65"/>
    </row>
    <row r="868" spans="1:26" ht="12.75" customHeight="1" x14ac:dyDescent="0.2">
      <c r="A868" s="65"/>
      <c r="B868" s="65"/>
      <c r="C868" s="65"/>
      <c r="D868" s="65"/>
      <c r="E868" s="65"/>
      <c r="F868" s="65"/>
      <c r="G868" s="65"/>
      <c r="H868" s="65"/>
      <c r="I868" s="65"/>
      <c r="J868" s="65"/>
      <c r="K868" s="65"/>
      <c r="L868" s="65"/>
      <c r="M868" s="65"/>
      <c r="N868" s="65"/>
      <c r="O868" s="65"/>
      <c r="P868" s="65"/>
      <c r="Q868" s="65"/>
      <c r="R868" s="65"/>
      <c r="S868" s="65"/>
      <c r="T868" s="65"/>
      <c r="U868" s="65"/>
      <c r="V868" s="65"/>
      <c r="W868" s="65"/>
      <c r="X868" s="65"/>
      <c r="Y868" s="65"/>
      <c r="Z868" s="65"/>
    </row>
    <row r="869" spans="1:26" ht="12.75" customHeight="1" x14ac:dyDescent="0.2">
      <c r="A869" s="65"/>
      <c r="B869" s="65"/>
      <c r="C869" s="65"/>
      <c r="D869" s="65"/>
      <c r="E869" s="65"/>
      <c r="F869" s="65"/>
      <c r="G869" s="65"/>
      <c r="H869" s="65"/>
      <c r="I869" s="65"/>
      <c r="J869" s="65"/>
      <c r="K869" s="65"/>
      <c r="L869" s="65"/>
      <c r="M869" s="65"/>
      <c r="N869" s="65"/>
      <c r="O869" s="65"/>
      <c r="P869" s="65"/>
      <c r="Q869" s="65"/>
      <c r="R869" s="65"/>
      <c r="S869" s="65"/>
      <c r="T869" s="65"/>
      <c r="U869" s="65"/>
      <c r="V869" s="65"/>
      <c r="W869" s="65"/>
      <c r="X869" s="65"/>
      <c r="Y869" s="65"/>
      <c r="Z869" s="65"/>
    </row>
    <row r="870" spans="1:26" ht="12.75" customHeight="1" x14ac:dyDescent="0.2">
      <c r="A870" s="65"/>
      <c r="B870" s="65"/>
      <c r="C870" s="65"/>
      <c r="D870" s="65"/>
      <c r="E870" s="65"/>
      <c r="F870" s="65"/>
      <c r="G870" s="65"/>
      <c r="H870" s="65"/>
      <c r="I870" s="65"/>
      <c r="J870" s="65"/>
      <c r="K870" s="65"/>
      <c r="L870" s="65"/>
      <c r="M870" s="65"/>
      <c r="N870" s="65"/>
      <c r="O870" s="65"/>
      <c r="P870" s="65"/>
      <c r="Q870" s="65"/>
      <c r="R870" s="65"/>
      <c r="S870" s="65"/>
      <c r="T870" s="65"/>
      <c r="U870" s="65"/>
      <c r="V870" s="65"/>
      <c r="W870" s="65"/>
      <c r="X870" s="65"/>
      <c r="Y870" s="65"/>
      <c r="Z870" s="65"/>
    </row>
    <row r="871" spans="1:26" ht="12.75" customHeight="1" x14ac:dyDescent="0.2">
      <c r="A871" s="65"/>
      <c r="B871" s="65"/>
      <c r="C871" s="65"/>
      <c r="D871" s="65"/>
      <c r="E871" s="65"/>
      <c r="F871" s="65"/>
      <c r="G871" s="65"/>
      <c r="H871" s="65"/>
      <c r="I871" s="65"/>
      <c r="J871" s="65"/>
      <c r="K871" s="65"/>
      <c r="L871" s="65"/>
      <c r="M871" s="65"/>
      <c r="N871" s="65"/>
      <c r="O871" s="65"/>
      <c r="P871" s="65"/>
      <c r="Q871" s="65"/>
      <c r="R871" s="65"/>
      <c r="S871" s="65"/>
      <c r="T871" s="65"/>
      <c r="U871" s="65"/>
      <c r="V871" s="65"/>
      <c r="W871" s="65"/>
      <c r="X871" s="65"/>
      <c r="Y871" s="65"/>
      <c r="Z871" s="65"/>
    </row>
    <row r="872" spans="1:26" ht="12.75" customHeight="1" x14ac:dyDescent="0.2">
      <c r="A872" s="65"/>
      <c r="B872" s="65"/>
      <c r="C872" s="65"/>
      <c r="D872" s="65"/>
      <c r="E872" s="65"/>
      <c r="F872" s="65"/>
      <c r="G872" s="65"/>
      <c r="H872" s="65"/>
      <c r="I872" s="65"/>
      <c r="J872" s="65"/>
      <c r="K872" s="65"/>
      <c r="L872" s="65"/>
      <c r="M872" s="65"/>
      <c r="N872" s="65"/>
      <c r="O872" s="65"/>
      <c r="P872" s="65"/>
      <c r="Q872" s="65"/>
      <c r="R872" s="65"/>
      <c r="S872" s="65"/>
      <c r="T872" s="65"/>
      <c r="U872" s="65"/>
      <c r="V872" s="65"/>
      <c r="W872" s="65"/>
      <c r="X872" s="65"/>
      <c r="Y872" s="65"/>
      <c r="Z872" s="65"/>
    </row>
    <row r="873" spans="1:26" ht="12.75" customHeight="1" x14ac:dyDescent="0.2">
      <c r="A873" s="65"/>
      <c r="B873" s="65"/>
      <c r="C873" s="65"/>
      <c r="D873" s="65"/>
      <c r="E873" s="65"/>
      <c r="F873" s="65"/>
      <c r="G873" s="65"/>
      <c r="H873" s="65"/>
      <c r="I873" s="65"/>
      <c r="J873" s="65"/>
      <c r="K873" s="65"/>
      <c r="L873" s="65"/>
      <c r="M873" s="65"/>
      <c r="N873" s="65"/>
      <c r="O873" s="65"/>
      <c r="P873" s="65"/>
      <c r="Q873" s="65"/>
      <c r="R873" s="65"/>
      <c r="S873" s="65"/>
      <c r="T873" s="65"/>
      <c r="U873" s="65"/>
      <c r="V873" s="65"/>
      <c r="W873" s="65"/>
      <c r="X873" s="65"/>
      <c r="Y873" s="65"/>
      <c r="Z873" s="65"/>
    </row>
    <row r="874" spans="1:26" ht="12.75" customHeight="1" x14ac:dyDescent="0.2">
      <c r="A874" s="65"/>
      <c r="B874" s="65"/>
      <c r="C874" s="65"/>
      <c r="D874" s="65"/>
      <c r="E874" s="65"/>
      <c r="F874" s="65"/>
      <c r="G874" s="65"/>
      <c r="H874" s="65"/>
      <c r="I874" s="65"/>
      <c r="J874" s="65"/>
      <c r="K874" s="65"/>
      <c r="L874" s="65"/>
      <c r="M874" s="65"/>
      <c r="N874" s="65"/>
      <c r="O874" s="65"/>
      <c r="P874" s="65"/>
      <c r="Q874" s="65"/>
      <c r="R874" s="65"/>
      <c r="S874" s="65"/>
      <c r="T874" s="65"/>
      <c r="U874" s="65"/>
      <c r="V874" s="65"/>
      <c r="W874" s="65"/>
      <c r="X874" s="65"/>
      <c r="Y874" s="65"/>
      <c r="Z874" s="65"/>
    </row>
    <row r="875" spans="1:26" ht="12.75" customHeight="1" x14ac:dyDescent="0.2">
      <c r="A875" s="65"/>
      <c r="B875" s="65"/>
      <c r="C875" s="65"/>
      <c r="D875" s="65"/>
      <c r="E875" s="65"/>
      <c r="F875" s="65"/>
      <c r="G875" s="65"/>
      <c r="H875" s="65"/>
      <c r="I875" s="65"/>
      <c r="J875" s="65"/>
      <c r="K875" s="65"/>
      <c r="L875" s="65"/>
      <c r="M875" s="65"/>
      <c r="N875" s="65"/>
      <c r="O875" s="65"/>
      <c r="P875" s="65"/>
      <c r="Q875" s="65"/>
      <c r="R875" s="65"/>
      <c r="S875" s="65"/>
      <c r="T875" s="65"/>
      <c r="U875" s="65"/>
      <c r="V875" s="65"/>
      <c r="W875" s="65"/>
      <c r="X875" s="65"/>
      <c r="Y875" s="65"/>
      <c r="Z875" s="65"/>
    </row>
    <row r="876" spans="1:26" ht="12.75" customHeight="1" x14ac:dyDescent="0.2">
      <c r="A876" s="65"/>
      <c r="B876" s="65"/>
      <c r="C876" s="65"/>
      <c r="D876" s="65"/>
      <c r="E876" s="65"/>
      <c r="F876" s="65"/>
      <c r="G876" s="65"/>
      <c r="H876" s="65"/>
      <c r="I876" s="65"/>
      <c r="J876" s="65"/>
      <c r="K876" s="65"/>
      <c r="L876" s="65"/>
      <c r="M876" s="65"/>
      <c r="N876" s="65"/>
      <c r="O876" s="65"/>
      <c r="P876" s="65"/>
      <c r="Q876" s="65"/>
      <c r="R876" s="65"/>
      <c r="S876" s="65"/>
      <c r="T876" s="65"/>
      <c r="U876" s="65"/>
      <c r="V876" s="65"/>
      <c r="W876" s="65"/>
      <c r="X876" s="65"/>
      <c r="Y876" s="65"/>
      <c r="Z876" s="65"/>
    </row>
    <row r="877" spans="1:26" ht="12.75" customHeight="1" x14ac:dyDescent="0.2">
      <c r="A877" s="65"/>
      <c r="B877" s="65"/>
      <c r="C877" s="65"/>
      <c r="D877" s="65"/>
      <c r="E877" s="65"/>
      <c r="F877" s="65"/>
      <c r="G877" s="65"/>
      <c r="H877" s="65"/>
      <c r="I877" s="65"/>
      <c r="J877" s="65"/>
      <c r="K877" s="65"/>
      <c r="L877" s="65"/>
      <c r="M877" s="65"/>
      <c r="N877" s="65"/>
      <c r="O877" s="65"/>
      <c r="P877" s="65"/>
      <c r="Q877" s="65"/>
      <c r="R877" s="65"/>
      <c r="S877" s="65"/>
      <c r="T877" s="65"/>
      <c r="U877" s="65"/>
      <c r="V877" s="65"/>
      <c r="W877" s="65"/>
      <c r="X877" s="65"/>
      <c r="Y877" s="65"/>
      <c r="Z877" s="65"/>
    </row>
    <row r="878" spans="1:26" ht="12.75" customHeight="1" x14ac:dyDescent="0.2">
      <c r="A878" s="65"/>
      <c r="B878" s="65"/>
      <c r="C878" s="65"/>
      <c r="D878" s="65"/>
      <c r="E878" s="65"/>
      <c r="F878" s="65"/>
      <c r="G878" s="65"/>
      <c r="H878" s="65"/>
      <c r="I878" s="65"/>
      <c r="J878" s="65"/>
      <c r="K878" s="65"/>
      <c r="L878" s="65"/>
      <c r="M878" s="65"/>
      <c r="N878" s="65"/>
      <c r="O878" s="65"/>
      <c r="P878" s="65"/>
      <c r="Q878" s="65"/>
      <c r="R878" s="65"/>
      <c r="S878" s="65"/>
      <c r="T878" s="65"/>
      <c r="U878" s="65"/>
      <c r="V878" s="65"/>
      <c r="W878" s="65"/>
      <c r="X878" s="65"/>
      <c r="Y878" s="65"/>
      <c r="Z878" s="65"/>
    </row>
    <row r="879" spans="1:26" ht="12.75" customHeight="1" x14ac:dyDescent="0.2">
      <c r="A879" s="65"/>
      <c r="B879" s="65"/>
      <c r="C879" s="65"/>
      <c r="D879" s="65"/>
      <c r="E879" s="65"/>
      <c r="F879" s="65"/>
      <c r="G879" s="65"/>
      <c r="H879" s="65"/>
      <c r="I879" s="65"/>
      <c r="J879" s="65"/>
      <c r="K879" s="65"/>
      <c r="L879" s="65"/>
      <c r="M879" s="65"/>
      <c r="N879" s="65"/>
      <c r="O879" s="65"/>
      <c r="P879" s="65"/>
      <c r="Q879" s="65"/>
      <c r="R879" s="65"/>
      <c r="S879" s="65"/>
      <c r="T879" s="65"/>
      <c r="U879" s="65"/>
      <c r="V879" s="65"/>
      <c r="W879" s="65"/>
      <c r="X879" s="65"/>
      <c r="Y879" s="65"/>
      <c r="Z879" s="65"/>
    </row>
    <row r="880" spans="1:26" ht="12.75" customHeight="1" x14ac:dyDescent="0.2">
      <c r="A880" s="65"/>
      <c r="B880" s="65"/>
      <c r="C880" s="65"/>
      <c r="D880" s="65"/>
      <c r="E880" s="65"/>
      <c r="F880" s="65"/>
      <c r="G880" s="65"/>
      <c r="H880" s="65"/>
      <c r="I880" s="65"/>
      <c r="J880" s="65"/>
      <c r="K880" s="65"/>
      <c r="L880" s="65"/>
      <c r="M880" s="65"/>
      <c r="N880" s="65"/>
      <c r="O880" s="65"/>
      <c r="P880" s="65"/>
      <c r="Q880" s="65"/>
      <c r="R880" s="65"/>
      <c r="S880" s="65"/>
      <c r="T880" s="65"/>
      <c r="U880" s="65"/>
      <c r="V880" s="65"/>
      <c r="W880" s="65"/>
      <c r="X880" s="65"/>
      <c r="Y880" s="65"/>
      <c r="Z880" s="65"/>
    </row>
    <row r="881" spans="1:26" ht="12.75" customHeight="1" x14ac:dyDescent="0.2">
      <c r="A881" s="65"/>
      <c r="B881" s="65"/>
      <c r="C881" s="65"/>
      <c r="D881" s="65"/>
      <c r="E881" s="65"/>
      <c r="F881" s="65"/>
      <c r="G881" s="65"/>
      <c r="H881" s="65"/>
      <c r="I881" s="65"/>
      <c r="J881" s="65"/>
      <c r="K881" s="65"/>
      <c r="L881" s="65"/>
      <c r="M881" s="65"/>
      <c r="N881" s="65"/>
      <c r="O881" s="65"/>
      <c r="P881" s="65"/>
      <c r="Q881" s="65"/>
      <c r="R881" s="65"/>
      <c r="S881" s="65"/>
      <c r="T881" s="65"/>
      <c r="U881" s="65"/>
      <c r="V881" s="65"/>
      <c r="W881" s="65"/>
      <c r="X881" s="65"/>
      <c r="Y881" s="65"/>
      <c r="Z881" s="65"/>
    </row>
    <row r="882" spans="1:26" ht="12.75" customHeight="1" x14ac:dyDescent="0.2">
      <c r="A882" s="65"/>
      <c r="B882" s="65"/>
      <c r="C882" s="65"/>
      <c r="D882" s="65"/>
      <c r="E882" s="65"/>
      <c r="F882" s="65"/>
      <c r="G882" s="65"/>
      <c r="H882" s="65"/>
      <c r="I882" s="65"/>
      <c r="J882" s="65"/>
      <c r="K882" s="65"/>
      <c r="L882" s="65"/>
      <c r="M882" s="65"/>
      <c r="N882" s="65"/>
      <c r="O882" s="65"/>
      <c r="P882" s="65"/>
      <c r="Q882" s="65"/>
      <c r="R882" s="65"/>
      <c r="S882" s="65"/>
      <c r="T882" s="65"/>
      <c r="U882" s="65"/>
      <c r="V882" s="65"/>
      <c r="W882" s="65"/>
      <c r="X882" s="65"/>
      <c r="Y882" s="65"/>
      <c r="Z882" s="65"/>
    </row>
    <row r="883" spans="1:26" ht="12.75" customHeight="1" x14ac:dyDescent="0.2">
      <c r="A883" s="65"/>
      <c r="B883" s="65"/>
      <c r="C883" s="65"/>
      <c r="D883" s="65"/>
      <c r="E883" s="65"/>
      <c r="F883" s="65"/>
      <c r="G883" s="65"/>
      <c r="H883" s="65"/>
      <c r="I883" s="65"/>
      <c r="J883" s="65"/>
      <c r="K883" s="65"/>
      <c r="L883" s="65"/>
      <c r="M883" s="65"/>
      <c r="N883" s="65"/>
      <c r="O883" s="65"/>
      <c r="P883" s="65"/>
      <c r="Q883" s="65"/>
      <c r="R883" s="65"/>
      <c r="S883" s="65"/>
      <c r="T883" s="65"/>
      <c r="U883" s="65"/>
      <c r="V883" s="65"/>
      <c r="W883" s="65"/>
      <c r="X883" s="65"/>
      <c r="Y883" s="65"/>
      <c r="Z883" s="65"/>
    </row>
    <row r="884" spans="1:26" ht="12.75" customHeight="1" x14ac:dyDescent="0.2">
      <c r="A884" s="65"/>
      <c r="B884" s="65"/>
      <c r="C884" s="65"/>
      <c r="D884" s="65"/>
      <c r="E884" s="65"/>
      <c r="F884" s="65"/>
      <c r="G884" s="65"/>
      <c r="H884" s="65"/>
      <c r="I884" s="65"/>
      <c r="J884" s="65"/>
      <c r="K884" s="65"/>
      <c r="L884" s="65"/>
      <c r="M884" s="65"/>
      <c r="N884" s="65"/>
      <c r="O884" s="65"/>
      <c r="P884" s="65"/>
      <c r="Q884" s="65"/>
      <c r="R884" s="65"/>
      <c r="S884" s="65"/>
      <c r="T884" s="65"/>
      <c r="U884" s="65"/>
      <c r="V884" s="65"/>
      <c r="W884" s="65"/>
      <c r="X884" s="65"/>
      <c r="Y884" s="65"/>
      <c r="Z884" s="65"/>
    </row>
    <row r="885" spans="1:26" ht="12.75" customHeight="1" x14ac:dyDescent="0.2">
      <c r="A885" s="65"/>
      <c r="B885" s="65"/>
      <c r="C885" s="65"/>
      <c r="D885" s="65"/>
      <c r="E885" s="65"/>
      <c r="F885" s="65"/>
      <c r="G885" s="65"/>
      <c r="H885" s="65"/>
      <c r="I885" s="65"/>
      <c r="J885" s="65"/>
      <c r="K885" s="65"/>
      <c r="L885" s="65"/>
      <c r="M885" s="65"/>
      <c r="N885" s="65"/>
      <c r="O885" s="65"/>
      <c r="P885" s="65"/>
      <c r="Q885" s="65"/>
      <c r="R885" s="65"/>
      <c r="S885" s="65"/>
      <c r="T885" s="65"/>
      <c r="U885" s="65"/>
      <c r="V885" s="65"/>
      <c r="W885" s="65"/>
      <c r="X885" s="65"/>
      <c r="Y885" s="65"/>
      <c r="Z885" s="65"/>
    </row>
    <row r="886" spans="1:26" ht="12.75" customHeight="1" x14ac:dyDescent="0.2">
      <c r="A886" s="65"/>
      <c r="B886" s="65"/>
      <c r="C886" s="65"/>
      <c r="D886" s="65"/>
      <c r="E886" s="65"/>
      <c r="F886" s="65"/>
      <c r="G886" s="65"/>
      <c r="H886" s="65"/>
      <c r="I886" s="65"/>
      <c r="J886" s="65"/>
      <c r="K886" s="65"/>
      <c r="L886" s="65"/>
      <c r="M886" s="65"/>
      <c r="N886" s="65"/>
      <c r="O886" s="65"/>
      <c r="P886" s="65"/>
      <c r="Q886" s="65"/>
      <c r="R886" s="65"/>
      <c r="S886" s="65"/>
      <c r="T886" s="65"/>
      <c r="U886" s="65"/>
      <c r="V886" s="65"/>
      <c r="W886" s="65"/>
      <c r="X886" s="65"/>
      <c r="Y886" s="65"/>
      <c r="Z886" s="65"/>
    </row>
    <row r="887" spans="1:26" ht="12.75" customHeight="1" x14ac:dyDescent="0.2">
      <c r="A887" s="65"/>
      <c r="B887" s="65"/>
      <c r="C887" s="65"/>
      <c r="D887" s="65"/>
      <c r="E887" s="65"/>
      <c r="F887" s="65"/>
      <c r="G887" s="65"/>
      <c r="H887" s="65"/>
      <c r="I887" s="65"/>
      <c r="J887" s="65"/>
      <c r="K887" s="65"/>
      <c r="L887" s="65"/>
      <c r="M887" s="65"/>
      <c r="N887" s="65"/>
      <c r="O887" s="65"/>
      <c r="P887" s="65"/>
      <c r="Q887" s="65"/>
      <c r="R887" s="65"/>
      <c r="S887" s="65"/>
      <c r="T887" s="65"/>
      <c r="U887" s="65"/>
      <c r="V887" s="65"/>
      <c r="W887" s="65"/>
      <c r="X887" s="65"/>
      <c r="Y887" s="65"/>
      <c r="Z887" s="65"/>
    </row>
    <row r="888" spans="1:26" ht="12.75" customHeight="1" x14ac:dyDescent="0.2">
      <c r="A888" s="65"/>
      <c r="B888" s="65"/>
      <c r="C888" s="65"/>
      <c r="D888" s="65"/>
      <c r="E888" s="65"/>
      <c r="F888" s="65"/>
      <c r="G888" s="65"/>
      <c r="H888" s="65"/>
      <c r="I888" s="65"/>
      <c r="J888" s="65"/>
      <c r="K888" s="65"/>
      <c r="L888" s="65"/>
      <c r="M888" s="65"/>
      <c r="N888" s="65"/>
      <c r="O888" s="65"/>
      <c r="P888" s="65"/>
      <c r="Q888" s="65"/>
      <c r="R888" s="65"/>
      <c r="S888" s="65"/>
      <c r="T888" s="65"/>
      <c r="U888" s="65"/>
      <c r="V888" s="65"/>
      <c r="W888" s="65"/>
      <c r="X888" s="65"/>
      <c r="Y888" s="65"/>
      <c r="Z888" s="65"/>
    </row>
    <row r="889" spans="1:26" ht="12.75" customHeight="1" x14ac:dyDescent="0.2">
      <c r="A889" s="65"/>
      <c r="B889" s="65"/>
      <c r="C889" s="65"/>
      <c r="D889" s="65"/>
      <c r="E889" s="65"/>
      <c r="F889" s="65"/>
      <c r="G889" s="65"/>
      <c r="H889" s="65"/>
      <c r="I889" s="65"/>
      <c r="J889" s="65"/>
      <c r="K889" s="65"/>
      <c r="L889" s="65"/>
      <c r="M889" s="65"/>
      <c r="N889" s="65"/>
      <c r="O889" s="65"/>
      <c r="P889" s="65"/>
      <c r="Q889" s="65"/>
      <c r="R889" s="65"/>
      <c r="S889" s="65"/>
      <c r="T889" s="65"/>
      <c r="U889" s="65"/>
      <c r="V889" s="65"/>
      <c r="W889" s="65"/>
      <c r="X889" s="65"/>
      <c r="Y889" s="65"/>
      <c r="Z889" s="65"/>
    </row>
    <row r="890" spans="1:26" ht="12.75" customHeight="1" x14ac:dyDescent="0.2">
      <c r="A890" s="65"/>
      <c r="B890" s="65"/>
      <c r="C890" s="65"/>
      <c r="D890" s="65"/>
      <c r="E890" s="65"/>
      <c r="F890" s="65"/>
      <c r="G890" s="65"/>
      <c r="H890" s="65"/>
      <c r="I890" s="65"/>
      <c r="J890" s="65"/>
      <c r="K890" s="65"/>
      <c r="L890" s="65"/>
      <c r="M890" s="65"/>
      <c r="N890" s="65"/>
      <c r="O890" s="65"/>
      <c r="P890" s="65"/>
      <c r="Q890" s="65"/>
      <c r="R890" s="65"/>
      <c r="S890" s="65"/>
      <c r="T890" s="65"/>
      <c r="U890" s="65"/>
      <c r="V890" s="65"/>
      <c r="W890" s="65"/>
      <c r="X890" s="65"/>
      <c r="Y890" s="65"/>
      <c r="Z890" s="65"/>
    </row>
    <row r="891" spans="1:26" ht="12.75" customHeight="1" x14ac:dyDescent="0.2">
      <c r="A891" s="65"/>
      <c r="B891" s="65"/>
      <c r="C891" s="65"/>
      <c r="D891" s="65"/>
      <c r="E891" s="65"/>
      <c r="F891" s="65"/>
      <c r="G891" s="65"/>
      <c r="H891" s="65"/>
      <c r="I891" s="65"/>
      <c r="J891" s="65"/>
      <c r="K891" s="65"/>
      <c r="L891" s="65"/>
      <c r="M891" s="65"/>
      <c r="N891" s="65"/>
      <c r="O891" s="65"/>
      <c r="P891" s="65"/>
      <c r="Q891" s="65"/>
      <c r="R891" s="65"/>
      <c r="S891" s="65"/>
      <c r="T891" s="65"/>
      <c r="U891" s="65"/>
      <c r="V891" s="65"/>
      <c r="W891" s="65"/>
      <c r="X891" s="65"/>
      <c r="Y891" s="65"/>
      <c r="Z891" s="65"/>
    </row>
    <row r="892" spans="1:26" ht="12.75" customHeight="1" x14ac:dyDescent="0.2">
      <c r="A892" s="65"/>
      <c r="B892" s="65"/>
      <c r="C892" s="65"/>
      <c r="D892" s="65"/>
      <c r="E892" s="65"/>
      <c r="F892" s="65"/>
      <c r="G892" s="65"/>
      <c r="H892" s="65"/>
      <c r="I892" s="65"/>
      <c r="J892" s="65"/>
      <c r="K892" s="65"/>
      <c r="L892" s="65"/>
      <c r="M892" s="65"/>
      <c r="N892" s="65"/>
      <c r="O892" s="65"/>
      <c r="P892" s="65"/>
      <c r="Q892" s="65"/>
      <c r="R892" s="65"/>
      <c r="S892" s="65"/>
      <c r="T892" s="65"/>
      <c r="U892" s="65"/>
      <c r="V892" s="65"/>
      <c r="W892" s="65"/>
      <c r="X892" s="65"/>
      <c r="Y892" s="65"/>
      <c r="Z892" s="65"/>
    </row>
    <row r="893" spans="1:26" ht="12.75" customHeight="1" x14ac:dyDescent="0.2">
      <c r="A893" s="65"/>
      <c r="B893" s="65"/>
      <c r="C893" s="65"/>
      <c r="D893" s="65"/>
      <c r="E893" s="65"/>
      <c r="F893" s="65"/>
      <c r="G893" s="65"/>
      <c r="H893" s="65"/>
      <c r="I893" s="65"/>
      <c r="J893" s="65"/>
      <c r="K893" s="65"/>
      <c r="L893" s="65"/>
      <c r="M893" s="65"/>
      <c r="N893" s="65"/>
      <c r="O893" s="65"/>
      <c r="P893" s="65"/>
      <c r="Q893" s="65"/>
      <c r="R893" s="65"/>
      <c r="S893" s="65"/>
      <c r="T893" s="65"/>
      <c r="U893" s="65"/>
      <c r="V893" s="65"/>
      <c r="W893" s="65"/>
      <c r="X893" s="65"/>
      <c r="Y893" s="65"/>
      <c r="Z893" s="65"/>
    </row>
    <row r="894" spans="1:26" ht="12.75" customHeight="1" x14ac:dyDescent="0.2">
      <c r="A894" s="65"/>
      <c r="B894" s="65"/>
      <c r="C894" s="65"/>
      <c r="D894" s="65"/>
      <c r="E894" s="65"/>
      <c r="F894" s="65"/>
      <c r="G894" s="65"/>
      <c r="H894" s="65"/>
      <c r="I894" s="65"/>
      <c r="J894" s="65"/>
      <c r="K894" s="65"/>
      <c r="L894" s="65"/>
      <c r="M894" s="65"/>
      <c r="N894" s="65"/>
      <c r="O894" s="65"/>
      <c r="P894" s="65"/>
      <c r="Q894" s="65"/>
      <c r="R894" s="65"/>
      <c r="S894" s="65"/>
      <c r="T894" s="65"/>
      <c r="U894" s="65"/>
      <c r="V894" s="65"/>
      <c r="W894" s="65"/>
      <c r="X894" s="65"/>
      <c r="Y894" s="65"/>
      <c r="Z894" s="65"/>
    </row>
    <row r="895" spans="1:26" ht="12.75" customHeight="1" x14ac:dyDescent="0.2">
      <c r="A895" s="65"/>
      <c r="B895" s="65"/>
      <c r="C895" s="65"/>
      <c r="D895" s="65"/>
      <c r="E895" s="65"/>
      <c r="F895" s="65"/>
      <c r="G895" s="65"/>
      <c r="H895" s="65"/>
      <c r="I895" s="65"/>
      <c r="J895" s="65"/>
      <c r="K895" s="65"/>
      <c r="L895" s="65"/>
      <c r="M895" s="65"/>
      <c r="N895" s="65"/>
      <c r="O895" s="65"/>
      <c r="P895" s="65"/>
      <c r="Q895" s="65"/>
      <c r="R895" s="65"/>
      <c r="S895" s="65"/>
      <c r="T895" s="65"/>
      <c r="U895" s="65"/>
      <c r="V895" s="65"/>
      <c r="W895" s="65"/>
      <c r="X895" s="65"/>
      <c r="Y895" s="65"/>
      <c r="Z895" s="65"/>
    </row>
    <row r="896" spans="1:26" ht="12.75" customHeight="1" x14ac:dyDescent="0.2">
      <c r="A896" s="65"/>
      <c r="B896" s="65"/>
      <c r="C896" s="65"/>
      <c r="D896" s="65"/>
      <c r="E896" s="65"/>
      <c r="F896" s="65"/>
      <c r="G896" s="65"/>
      <c r="H896" s="65"/>
      <c r="I896" s="65"/>
      <c r="J896" s="65"/>
      <c r="K896" s="65"/>
      <c r="L896" s="65"/>
      <c r="M896" s="65"/>
      <c r="N896" s="65"/>
      <c r="O896" s="65"/>
      <c r="P896" s="65"/>
      <c r="Q896" s="65"/>
      <c r="R896" s="65"/>
      <c r="S896" s="65"/>
      <c r="T896" s="65"/>
      <c r="U896" s="65"/>
      <c r="V896" s="65"/>
      <c r="W896" s="65"/>
      <c r="X896" s="65"/>
      <c r="Y896" s="65"/>
      <c r="Z896" s="65"/>
    </row>
    <row r="897" spans="1:26" ht="12.75" customHeight="1" x14ac:dyDescent="0.2">
      <c r="A897" s="65"/>
      <c r="B897" s="65"/>
      <c r="C897" s="65"/>
      <c r="D897" s="65"/>
      <c r="E897" s="65"/>
      <c r="F897" s="65"/>
      <c r="G897" s="65"/>
      <c r="H897" s="65"/>
      <c r="I897" s="65"/>
      <c r="J897" s="65"/>
      <c r="K897" s="65"/>
      <c r="L897" s="65"/>
      <c r="M897" s="65"/>
      <c r="N897" s="65"/>
      <c r="O897" s="65"/>
      <c r="P897" s="65"/>
      <c r="Q897" s="65"/>
      <c r="R897" s="65"/>
      <c r="S897" s="65"/>
      <c r="T897" s="65"/>
      <c r="U897" s="65"/>
      <c r="V897" s="65"/>
      <c r="W897" s="65"/>
      <c r="X897" s="65"/>
      <c r="Y897" s="65"/>
      <c r="Z897" s="65"/>
    </row>
    <row r="898" spans="1:26" ht="12.75" customHeight="1" x14ac:dyDescent="0.2">
      <c r="A898" s="65"/>
      <c r="B898" s="65"/>
      <c r="C898" s="65"/>
      <c r="D898" s="65"/>
      <c r="E898" s="65"/>
      <c r="F898" s="65"/>
      <c r="G898" s="65"/>
      <c r="H898" s="65"/>
      <c r="I898" s="65"/>
      <c r="J898" s="65"/>
      <c r="K898" s="65"/>
      <c r="L898" s="65"/>
      <c r="M898" s="65"/>
      <c r="N898" s="65"/>
      <c r="O898" s="65"/>
      <c r="P898" s="65"/>
      <c r="Q898" s="65"/>
      <c r="R898" s="65"/>
      <c r="S898" s="65"/>
      <c r="T898" s="65"/>
      <c r="U898" s="65"/>
      <c r="V898" s="65"/>
      <c r="W898" s="65"/>
      <c r="X898" s="65"/>
      <c r="Y898" s="65"/>
      <c r="Z898" s="65"/>
    </row>
    <row r="899" spans="1:26" ht="12.75" customHeight="1" x14ac:dyDescent="0.2">
      <c r="A899" s="65"/>
      <c r="B899" s="65"/>
      <c r="C899" s="65"/>
      <c r="D899" s="65"/>
      <c r="E899" s="65"/>
      <c r="F899" s="65"/>
      <c r="G899" s="65"/>
      <c r="H899" s="65"/>
      <c r="I899" s="65"/>
      <c r="J899" s="65"/>
      <c r="K899" s="65"/>
      <c r="L899" s="65"/>
      <c r="M899" s="65"/>
      <c r="N899" s="65"/>
      <c r="O899" s="65"/>
      <c r="P899" s="65"/>
      <c r="Q899" s="65"/>
      <c r="R899" s="65"/>
      <c r="S899" s="65"/>
      <c r="T899" s="65"/>
      <c r="U899" s="65"/>
      <c r="V899" s="65"/>
      <c r="W899" s="65"/>
      <c r="X899" s="65"/>
      <c r="Y899" s="65"/>
      <c r="Z899" s="65"/>
    </row>
    <row r="900" spans="1:26" ht="12.75" customHeight="1" x14ac:dyDescent="0.2">
      <c r="A900" s="65"/>
      <c r="B900" s="65"/>
      <c r="C900" s="65"/>
      <c r="D900" s="65"/>
      <c r="E900" s="65"/>
      <c r="F900" s="65"/>
      <c r="G900" s="65"/>
      <c r="H900" s="65"/>
      <c r="I900" s="65"/>
      <c r="J900" s="65"/>
      <c r="K900" s="65"/>
      <c r="L900" s="65"/>
      <c r="M900" s="65"/>
      <c r="N900" s="65"/>
      <c r="O900" s="65"/>
      <c r="P900" s="65"/>
      <c r="Q900" s="65"/>
      <c r="R900" s="65"/>
      <c r="S900" s="65"/>
      <c r="T900" s="65"/>
      <c r="U900" s="65"/>
      <c r="V900" s="65"/>
      <c r="W900" s="65"/>
      <c r="X900" s="65"/>
      <c r="Y900" s="65"/>
      <c r="Z900" s="65"/>
    </row>
    <row r="901" spans="1:26" ht="12.75" customHeight="1" x14ac:dyDescent="0.2">
      <c r="A901" s="65"/>
      <c r="B901" s="65"/>
      <c r="C901" s="65"/>
      <c r="D901" s="65"/>
      <c r="E901" s="65"/>
      <c r="F901" s="65"/>
      <c r="G901" s="65"/>
      <c r="H901" s="65"/>
      <c r="I901" s="65"/>
      <c r="J901" s="65"/>
      <c r="K901" s="65"/>
      <c r="L901" s="65"/>
      <c r="M901" s="65"/>
      <c r="N901" s="65"/>
      <c r="O901" s="65"/>
      <c r="P901" s="65"/>
      <c r="Q901" s="65"/>
      <c r="R901" s="65"/>
      <c r="S901" s="65"/>
      <c r="T901" s="65"/>
      <c r="U901" s="65"/>
      <c r="V901" s="65"/>
      <c r="W901" s="65"/>
      <c r="X901" s="65"/>
      <c r="Y901" s="65"/>
      <c r="Z901" s="65"/>
    </row>
    <row r="902" spans="1:26" ht="12.75" customHeight="1" x14ac:dyDescent="0.2">
      <c r="A902" s="65"/>
      <c r="B902" s="65"/>
      <c r="C902" s="65"/>
      <c r="D902" s="65"/>
      <c r="E902" s="65"/>
      <c r="F902" s="65"/>
      <c r="G902" s="65"/>
      <c r="H902" s="65"/>
      <c r="I902" s="65"/>
      <c r="J902" s="65"/>
      <c r="K902" s="65"/>
      <c r="L902" s="65"/>
      <c r="M902" s="65"/>
      <c r="N902" s="65"/>
      <c r="O902" s="65"/>
      <c r="P902" s="65"/>
      <c r="Q902" s="65"/>
      <c r="R902" s="65"/>
      <c r="S902" s="65"/>
      <c r="T902" s="65"/>
      <c r="U902" s="65"/>
      <c r="V902" s="65"/>
      <c r="W902" s="65"/>
      <c r="X902" s="65"/>
      <c r="Y902" s="65"/>
      <c r="Z902" s="65"/>
    </row>
    <row r="903" spans="1:26" ht="12.75" customHeight="1" x14ac:dyDescent="0.2">
      <c r="A903" s="65"/>
      <c r="B903" s="65"/>
      <c r="C903" s="65"/>
      <c r="D903" s="65"/>
      <c r="E903" s="65"/>
      <c r="F903" s="65"/>
      <c r="G903" s="65"/>
      <c r="H903" s="65"/>
      <c r="I903" s="65"/>
      <c r="J903" s="65"/>
      <c r="K903" s="65"/>
      <c r="L903" s="65"/>
      <c r="M903" s="65"/>
      <c r="N903" s="65"/>
      <c r="O903" s="65"/>
      <c r="P903" s="65"/>
      <c r="Q903" s="65"/>
      <c r="R903" s="65"/>
      <c r="S903" s="65"/>
      <c r="T903" s="65"/>
      <c r="U903" s="65"/>
      <c r="V903" s="65"/>
      <c r="W903" s="65"/>
      <c r="X903" s="65"/>
      <c r="Y903" s="65"/>
      <c r="Z903" s="65"/>
    </row>
    <row r="904" spans="1:26" ht="12.75" customHeight="1" x14ac:dyDescent="0.2">
      <c r="A904" s="65"/>
      <c r="B904" s="65"/>
      <c r="C904" s="65"/>
      <c r="D904" s="65"/>
      <c r="E904" s="65"/>
      <c r="F904" s="65"/>
      <c r="G904" s="65"/>
      <c r="H904" s="65"/>
      <c r="I904" s="65"/>
      <c r="J904" s="65"/>
      <c r="K904" s="65"/>
      <c r="L904" s="65"/>
      <c r="M904" s="65"/>
      <c r="N904" s="65"/>
      <c r="O904" s="65"/>
      <c r="P904" s="65"/>
      <c r="Q904" s="65"/>
      <c r="R904" s="65"/>
      <c r="S904" s="65"/>
      <c r="T904" s="65"/>
      <c r="U904" s="65"/>
      <c r="V904" s="65"/>
      <c r="W904" s="65"/>
      <c r="X904" s="65"/>
      <c r="Y904" s="65"/>
      <c r="Z904" s="65"/>
    </row>
    <row r="905" spans="1:26" ht="12.75" customHeight="1" x14ac:dyDescent="0.2">
      <c r="A905" s="65"/>
      <c r="B905" s="65"/>
      <c r="C905" s="65"/>
      <c r="D905" s="65"/>
      <c r="E905" s="65"/>
      <c r="F905" s="65"/>
      <c r="G905" s="65"/>
      <c r="H905" s="65"/>
      <c r="I905" s="65"/>
      <c r="J905" s="65"/>
      <c r="K905" s="65"/>
      <c r="L905" s="65"/>
      <c r="M905" s="65"/>
      <c r="N905" s="65"/>
      <c r="O905" s="65"/>
      <c r="P905" s="65"/>
      <c r="Q905" s="65"/>
      <c r="R905" s="65"/>
      <c r="S905" s="65"/>
      <c r="T905" s="65"/>
      <c r="U905" s="65"/>
      <c r="V905" s="65"/>
      <c r="W905" s="65"/>
      <c r="X905" s="65"/>
      <c r="Y905" s="65"/>
      <c r="Z905" s="65"/>
    </row>
    <row r="906" spans="1:26" ht="12.75" customHeight="1" x14ac:dyDescent="0.2">
      <c r="A906" s="65"/>
      <c r="B906" s="65"/>
      <c r="C906" s="65"/>
      <c r="D906" s="65"/>
      <c r="E906" s="65"/>
      <c r="F906" s="65"/>
      <c r="G906" s="65"/>
      <c r="H906" s="65"/>
      <c r="I906" s="65"/>
      <c r="J906" s="65"/>
      <c r="K906" s="65"/>
      <c r="L906" s="65"/>
      <c r="M906" s="65"/>
      <c r="N906" s="65"/>
      <c r="O906" s="65"/>
      <c r="P906" s="65"/>
      <c r="Q906" s="65"/>
      <c r="R906" s="65"/>
      <c r="S906" s="65"/>
      <c r="T906" s="65"/>
      <c r="U906" s="65"/>
      <c r="V906" s="65"/>
      <c r="W906" s="65"/>
      <c r="X906" s="65"/>
      <c r="Y906" s="65"/>
      <c r="Z906" s="65"/>
    </row>
    <row r="907" spans="1:26" ht="12.75" customHeight="1" x14ac:dyDescent="0.2">
      <c r="A907" s="65"/>
      <c r="B907" s="65"/>
      <c r="C907" s="65"/>
      <c r="D907" s="65"/>
      <c r="E907" s="65"/>
      <c r="F907" s="65"/>
      <c r="G907" s="65"/>
      <c r="H907" s="65"/>
      <c r="I907" s="65"/>
      <c r="J907" s="65"/>
      <c r="K907" s="65"/>
      <c r="L907" s="65"/>
      <c r="M907" s="65"/>
      <c r="N907" s="65"/>
      <c r="O907" s="65"/>
      <c r="P907" s="65"/>
      <c r="Q907" s="65"/>
      <c r="R907" s="65"/>
      <c r="S907" s="65"/>
      <c r="T907" s="65"/>
      <c r="U907" s="65"/>
      <c r="V907" s="65"/>
      <c r="W907" s="65"/>
      <c r="X907" s="65"/>
      <c r="Y907" s="65"/>
      <c r="Z907" s="65"/>
    </row>
    <row r="908" spans="1:26" ht="12.75" customHeight="1" x14ac:dyDescent="0.2">
      <c r="A908" s="65"/>
      <c r="B908" s="65"/>
      <c r="C908" s="65"/>
      <c r="D908" s="65"/>
      <c r="E908" s="65"/>
      <c r="F908" s="65"/>
      <c r="G908" s="65"/>
      <c r="H908" s="65"/>
      <c r="I908" s="65"/>
      <c r="J908" s="65"/>
      <c r="K908" s="65"/>
      <c r="L908" s="65"/>
      <c r="M908" s="65"/>
      <c r="N908" s="65"/>
      <c r="O908" s="65"/>
      <c r="P908" s="65"/>
      <c r="Q908" s="65"/>
      <c r="R908" s="65"/>
      <c r="S908" s="65"/>
      <c r="T908" s="65"/>
      <c r="U908" s="65"/>
      <c r="V908" s="65"/>
      <c r="W908" s="65"/>
      <c r="X908" s="65"/>
      <c r="Y908" s="65"/>
      <c r="Z908" s="65"/>
    </row>
    <row r="909" spans="1:26" ht="12.75" customHeight="1" x14ac:dyDescent="0.2">
      <c r="A909" s="65"/>
      <c r="B909" s="65"/>
      <c r="C909" s="65"/>
      <c r="D909" s="65"/>
      <c r="E909" s="65"/>
      <c r="F909" s="65"/>
      <c r="G909" s="65"/>
      <c r="H909" s="65"/>
      <c r="I909" s="65"/>
      <c r="J909" s="65"/>
      <c r="K909" s="65"/>
      <c r="L909" s="65"/>
      <c r="M909" s="65"/>
      <c r="N909" s="65"/>
      <c r="O909" s="65"/>
      <c r="P909" s="65"/>
      <c r="Q909" s="65"/>
      <c r="R909" s="65"/>
      <c r="S909" s="65"/>
      <c r="T909" s="65"/>
      <c r="U909" s="65"/>
      <c r="V909" s="65"/>
      <c r="W909" s="65"/>
      <c r="X909" s="65"/>
      <c r="Y909" s="65"/>
      <c r="Z909" s="65"/>
    </row>
    <row r="910" spans="1:26" ht="12.75" customHeight="1" x14ac:dyDescent="0.2">
      <c r="A910" s="65"/>
      <c r="B910" s="65"/>
      <c r="C910" s="65"/>
      <c r="D910" s="65"/>
      <c r="E910" s="65"/>
      <c r="F910" s="65"/>
      <c r="G910" s="65"/>
      <c r="H910" s="65"/>
      <c r="I910" s="65"/>
      <c r="J910" s="65"/>
      <c r="K910" s="65"/>
      <c r="L910" s="65"/>
      <c r="M910" s="65"/>
      <c r="N910" s="65"/>
      <c r="O910" s="65"/>
      <c r="P910" s="65"/>
      <c r="Q910" s="65"/>
      <c r="R910" s="65"/>
      <c r="S910" s="65"/>
      <c r="T910" s="65"/>
      <c r="U910" s="65"/>
      <c r="V910" s="65"/>
      <c r="W910" s="65"/>
      <c r="X910" s="65"/>
      <c r="Y910" s="65"/>
      <c r="Z910" s="65"/>
    </row>
    <row r="911" spans="1:26" ht="12.75" customHeight="1" x14ac:dyDescent="0.2">
      <c r="A911" s="65"/>
      <c r="B911" s="65"/>
      <c r="C911" s="65"/>
      <c r="D911" s="65"/>
      <c r="E911" s="65"/>
      <c r="F911" s="65"/>
      <c r="G911" s="65"/>
      <c r="H911" s="65"/>
      <c r="I911" s="65"/>
      <c r="J911" s="65"/>
      <c r="K911" s="65"/>
      <c r="L911" s="65"/>
      <c r="M911" s="65"/>
      <c r="N911" s="65"/>
      <c r="O911" s="65"/>
      <c r="P911" s="65"/>
      <c r="Q911" s="65"/>
      <c r="R911" s="65"/>
      <c r="S911" s="65"/>
      <c r="T911" s="65"/>
      <c r="U911" s="65"/>
      <c r="V911" s="65"/>
      <c r="W911" s="65"/>
      <c r="X911" s="65"/>
      <c r="Y911" s="65"/>
      <c r="Z911" s="65"/>
    </row>
    <row r="912" spans="1:26" ht="12.75" customHeight="1" x14ac:dyDescent="0.2">
      <c r="A912" s="65"/>
      <c r="B912" s="65"/>
      <c r="C912" s="65"/>
      <c r="D912" s="65"/>
      <c r="E912" s="65"/>
      <c r="F912" s="65"/>
      <c r="G912" s="65"/>
      <c r="H912" s="65"/>
      <c r="I912" s="65"/>
      <c r="J912" s="65"/>
      <c r="K912" s="65"/>
      <c r="L912" s="65"/>
      <c r="M912" s="65"/>
      <c r="N912" s="65"/>
      <c r="O912" s="65"/>
      <c r="P912" s="65"/>
      <c r="Q912" s="65"/>
      <c r="R912" s="65"/>
      <c r="S912" s="65"/>
      <c r="T912" s="65"/>
      <c r="U912" s="65"/>
      <c r="V912" s="65"/>
      <c r="W912" s="65"/>
      <c r="X912" s="65"/>
      <c r="Y912" s="65"/>
      <c r="Z912" s="65"/>
    </row>
    <row r="913" spans="1:26" ht="12.75" customHeight="1" x14ac:dyDescent="0.2">
      <c r="A913" s="65"/>
      <c r="B913" s="65"/>
      <c r="C913" s="65"/>
      <c r="D913" s="65"/>
      <c r="E913" s="65"/>
      <c r="F913" s="65"/>
      <c r="G913" s="65"/>
      <c r="H913" s="65"/>
      <c r="I913" s="65"/>
      <c r="J913" s="65"/>
      <c r="K913" s="65"/>
      <c r="L913" s="65"/>
      <c r="M913" s="65"/>
      <c r="N913" s="65"/>
      <c r="O913" s="65"/>
      <c r="P913" s="65"/>
      <c r="Q913" s="65"/>
      <c r="R913" s="65"/>
      <c r="S913" s="65"/>
      <c r="T913" s="65"/>
      <c r="U913" s="65"/>
      <c r="V913" s="65"/>
      <c r="W913" s="65"/>
      <c r="X913" s="65"/>
      <c r="Y913" s="65"/>
      <c r="Z913" s="65"/>
    </row>
    <row r="914" spans="1:26" ht="12.75" customHeight="1" x14ac:dyDescent="0.2">
      <c r="A914" s="65"/>
      <c r="B914" s="65"/>
      <c r="C914" s="65"/>
      <c r="D914" s="65"/>
      <c r="E914" s="65"/>
      <c r="F914" s="65"/>
      <c r="G914" s="65"/>
      <c r="H914" s="65"/>
      <c r="I914" s="65"/>
      <c r="J914" s="65"/>
      <c r="K914" s="65"/>
      <c r="L914" s="65"/>
      <c r="M914" s="65"/>
      <c r="N914" s="65"/>
      <c r="O914" s="65"/>
      <c r="P914" s="65"/>
      <c r="Q914" s="65"/>
      <c r="R914" s="65"/>
      <c r="S914" s="65"/>
      <c r="T914" s="65"/>
      <c r="U914" s="65"/>
      <c r="V914" s="65"/>
      <c r="W914" s="65"/>
      <c r="X914" s="65"/>
      <c r="Y914" s="65"/>
      <c r="Z914" s="65"/>
    </row>
    <row r="915" spans="1:26" ht="12.75" customHeight="1" x14ac:dyDescent="0.2">
      <c r="A915" s="65"/>
      <c r="B915" s="65"/>
      <c r="C915" s="65"/>
      <c r="D915" s="65"/>
      <c r="E915" s="65"/>
      <c r="F915" s="65"/>
      <c r="G915" s="65"/>
      <c r="H915" s="65"/>
      <c r="I915" s="65"/>
      <c r="J915" s="65"/>
      <c r="K915" s="65"/>
      <c r="L915" s="65"/>
      <c r="M915" s="65"/>
      <c r="N915" s="65"/>
      <c r="O915" s="65"/>
      <c r="P915" s="65"/>
      <c r="Q915" s="65"/>
      <c r="R915" s="65"/>
      <c r="S915" s="65"/>
      <c r="T915" s="65"/>
      <c r="U915" s="65"/>
      <c r="V915" s="65"/>
      <c r="W915" s="65"/>
      <c r="X915" s="65"/>
      <c r="Y915" s="65"/>
      <c r="Z915" s="65"/>
    </row>
    <row r="916" spans="1:26" ht="12.75" customHeight="1" x14ac:dyDescent="0.2">
      <c r="A916" s="65"/>
      <c r="B916" s="65"/>
      <c r="C916" s="65"/>
      <c r="D916" s="65"/>
      <c r="E916" s="65"/>
      <c r="F916" s="65"/>
      <c r="G916" s="65"/>
      <c r="H916" s="65"/>
      <c r="I916" s="65"/>
      <c r="J916" s="65"/>
      <c r="K916" s="65"/>
      <c r="L916" s="65"/>
      <c r="M916" s="65"/>
      <c r="N916" s="65"/>
      <c r="O916" s="65"/>
      <c r="P916" s="65"/>
      <c r="Q916" s="65"/>
      <c r="R916" s="65"/>
      <c r="S916" s="65"/>
      <c r="T916" s="65"/>
      <c r="U916" s="65"/>
      <c r="V916" s="65"/>
      <c r="W916" s="65"/>
      <c r="X916" s="65"/>
      <c r="Y916" s="65"/>
      <c r="Z916" s="65"/>
    </row>
    <row r="917" spans="1:26" ht="12.75" customHeight="1" x14ac:dyDescent="0.2">
      <c r="A917" s="65"/>
      <c r="B917" s="65"/>
      <c r="C917" s="65"/>
      <c r="D917" s="65"/>
      <c r="E917" s="65"/>
      <c r="F917" s="65"/>
      <c r="G917" s="65"/>
      <c r="H917" s="65"/>
      <c r="I917" s="65"/>
      <c r="J917" s="65"/>
      <c r="K917" s="65"/>
      <c r="L917" s="65"/>
      <c r="M917" s="65"/>
      <c r="N917" s="65"/>
      <c r="O917" s="65"/>
      <c r="P917" s="65"/>
      <c r="Q917" s="65"/>
      <c r="R917" s="65"/>
      <c r="S917" s="65"/>
      <c r="T917" s="65"/>
      <c r="U917" s="65"/>
      <c r="V917" s="65"/>
      <c r="W917" s="65"/>
      <c r="X917" s="65"/>
      <c r="Y917" s="65"/>
      <c r="Z917" s="65"/>
    </row>
    <row r="918" spans="1:26" ht="12.75" customHeight="1" x14ac:dyDescent="0.2">
      <c r="A918" s="65"/>
      <c r="B918" s="65"/>
      <c r="C918" s="65"/>
      <c r="D918" s="65"/>
      <c r="E918" s="65"/>
      <c r="F918" s="65"/>
      <c r="G918" s="65"/>
      <c r="H918" s="65"/>
      <c r="I918" s="65"/>
      <c r="J918" s="65"/>
      <c r="K918" s="65"/>
      <c r="L918" s="65"/>
      <c r="M918" s="65"/>
      <c r="N918" s="65"/>
      <c r="O918" s="65"/>
      <c r="P918" s="65"/>
      <c r="Q918" s="65"/>
      <c r="R918" s="65"/>
      <c r="S918" s="65"/>
      <c r="T918" s="65"/>
      <c r="U918" s="65"/>
      <c r="V918" s="65"/>
      <c r="W918" s="65"/>
      <c r="X918" s="65"/>
      <c r="Y918" s="65"/>
      <c r="Z918" s="65"/>
    </row>
    <row r="919" spans="1:26" ht="12.75" customHeight="1" x14ac:dyDescent="0.2">
      <c r="A919" s="65"/>
      <c r="B919" s="65"/>
      <c r="C919" s="65"/>
      <c r="D919" s="65"/>
      <c r="E919" s="65"/>
      <c r="F919" s="65"/>
      <c r="G919" s="65"/>
      <c r="H919" s="65"/>
      <c r="I919" s="65"/>
      <c r="J919" s="65"/>
      <c r="K919" s="65"/>
      <c r="L919" s="65"/>
      <c r="M919" s="65"/>
      <c r="N919" s="65"/>
      <c r="O919" s="65"/>
      <c r="P919" s="65"/>
      <c r="Q919" s="65"/>
      <c r="R919" s="65"/>
      <c r="S919" s="65"/>
      <c r="T919" s="65"/>
      <c r="U919" s="65"/>
      <c r="V919" s="65"/>
      <c r="W919" s="65"/>
      <c r="X919" s="65"/>
      <c r="Y919" s="65"/>
      <c r="Z919" s="65"/>
    </row>
    <row r="920" spans="1:26" ht="12.75" customHeight="1" x14ac:dyDescent="0.2">
      <c r="A920" s="65"/>
      <c r="B920" s="65"/>
      <c r="C920" s="65"/>
      <c r="D920" s="65"/>
      <c r="E920" s="65"/>
      <c r="F920" s="65"/>
      <c r="G920" s="65"/>
      <c r="H920" s="65"/>
      <c r="I920" s="65"/>
      <c r="J920" s="65"/>
      <c r="K920" s="65"/>
      <c r="L920" s="65"/>
      <c r="M920" s="65"/>
      <c r="N920" s="65"/>
      <c r="O920" s="65"/>
      <c r="P920" s="65"/>
      <c r="Q920" s="65"/>
      <c r="R920" s="65"/>
      <c r="S920" s="65"/>
      <c r="T920" s="65"/>
      <c r="U920" s="65"/>
      <c r="V920" s="65"/>
      <c r="W920" s="65"/>
      <c r="X920" s="65"/>
      <c r="Y920" s="65"/>
      <c r="Z920" s="65"/>
    </row>
    <row r="921" spans="1:26" ht="12.75" customHeight="1" x14ac:dyDescent="0.2">
      <c r="A921" s="65"/>
      <c r="B921" s="65"/>
      <c r="C921" s="65"/>
      <c r="D921" s="65"/>
      <c r="E921" s="65"/>
      <c r="F921" s="65"/>
      <c r="G921" s="65"/>
      <c r="H921" s="65"/>
      <c r="I921" s="65"/>
      <c r="J921" s="65"/>
      <c r="K921" s="65"/>
      <c r="L921" s="65"/>
      <c r="M921" s="65"/>
      <c r="N921" s="65"/>
      <c r="O921" s="65"/>
      <c r="P921" s="65"/>
      <c r="Q921" s="65"/>
      <c r="R921" s="65"/>
      <c r="S921" s="65"/>
      <c r="T921" s="65"/>
      <c r="U921" s="65"/>
      <c r="V921" s="65"/>
      <c r="W921" s="65"/>
      <c r="X921" s="65"/>
      <c r="Y921" s="65"/>
      <c r="Z921" s="65"/>
    </row>
    <row r="922" spans="1:26" ht="12.75" customHeight="1" x14ac:dyDescent="0.2">
      <c r="A922" s="65"/>
      <c r="B922" s="65"/>
      <c r="C922" s="65"/>
      <c r="D922" s="65"/>
      <c r="E922" s="65"/>
      <c r="F922" s="65"/>
      <c r="G922" s="65"/>
      <c r="H922" s="65"/>
      <c r="I922" s="65"/>
      <c r="J922" s="65"/>
      <c r="K922" s="65"/>
      <c r="L922" s="65"/>
      <c r="M922" s="65"/>
      <c r="N922" s="65"/>
      <c r="O922" s="65"/>
      <c r="P922" s="65"/>
      <c r="Q922" s="65"/>
      <c r="R922" s="65"/>
      <c r="S922" s="65"/>
      <c r="T922" s="65"/>
      <c r="U922" s="65"/>
      <c r="V922" s="65"/>
      <c r="W922" s="65"/>
      <c r="X922" s="65"/>
      <c r="Y922" s="65"/>
      <c r="Z922" s="65"/>
    </row>
    <row r="923" spans="1:26" ht="12.75" customHeight="1" x14ac:dyDescent="0.2">
      <c r="A923" s="65"/>
      <c r="B923" s="65"/>
      <c r="C923" s="65"/>
      <c r="D923" s="65"/>
      <c r="E923" s="65"/>
      <c r="F923" s="65"/>
      <c r="G923" s="65"/>
      <c r="H923" s="65"/>
      <c r="I923" s="65"/>
      <c r="J923" s="65"/>
      <c r="K923" s="65"/>
      <c r="L923" s="65"/>
      <c r="M923" s="65"/>
      <c r="N923" s="65"/>
      <c r="O923" s="65"/>
      <c r="P923" s="65"/>
      <c r="Q923" s="65"/>
      <c r="R923" s="65"/>
      <c r="S923" s="65"/>
      <c r="T923" s="65"/>
      <c r="U923" s="65"/>
      <c r="V923" s="65"/>
      <c r="W923" s="65"/>
      <c r="X923" s="65"/>
      <c r="Y923" s="65"/>
      <c r="Z923" s="65"/>
    </row>
    <row r="924" spans="1:26" ht="12.75" customHeight="1" x14ac:dyDescent="0.2">
      <c r="A924" s="65"/>
      <c r="B924" s="65"/>
      <c r="C924" s="65"/>
      <c r="D924" s="65"/>
      <c r="E924" s="65"/>
      <c r="F924" s="65"/>
      <c r="G924" s="65"/>
      <c r="H924" s="65"/>
      <c r="I924" s="65"/>
      <c r="J924" s="65"/>
      <c r="K924" s="65"/>
      <c r="L924" s="65"/>
      <c r="M924" s="65"/>
      <c r="N924" s="65"/>
      <c r="O924" s="65"/>
      <c r="P924" s="65"/>
      <c r="Q924" s="65"/>
      <c r="R924" s="65"/>
      <c r="S924" s="65"/>
      <c r="T924" s="65"/>
      <c r="U924" s="65"/>
      <c r="V924" s="65"/>
      <c r="W924" s="65"/>
      <c r="X924" s="65"/>
      <c r="Y924" s="65"/>
      <c r="Z924" s="65"/>
    </row>
    <row r="925" spans="1:26" ht="12.75" customHeight="1" x14ac:dyDescent="0.2">
      <c r="A925" s="65"/>
      <c r="B925" s="65"/>
      <c r="C925" s="65"/>
      <c r="D925" s="65"/>
      <c r="E925" s="65"/>
      <c r="F925" s="65"/>
      <c r="G925" s="65"/>
      <c r="H925" s="65"/>
      <c r="I925" s="65"/>
      <c r="J925" s="65"/>
      <c r="K925" s="65"/>
      <c r="L925" s="65"/>
      <c r="M925" s="65"/>
      <c r="N925" s="65"/>
      <c r="O925" s="65"/>
      <c r="P925" s="65"/>
      <c r="Q925" s="65"/>
      <c r="R925" s="65"/>
      <c r="S925" s="65"/>
      <c r="T925" s="65"/>
      <c r="U925" s="65"/>
      <c r="V925" s="65"/>
      <c r="W925" s="65"/>
      <c r="X925" s="65"/>
      <c r="Y925" s="65"/>
      <c r="Z925" s="65"/>
    </row>
    <row r="926" spans="1:26" ht="12.75" customHeight="1" x14ac:dyDescent="0.2">
      <c r="A926" s="65"/>
      <c r="B926" s="65"/>
      <c r="C926" s="65"/>
      <c r="D926" s="65"/>
      <c r="E926" s="65"/>
      <c r="F926" s="65"/>
      <c r="G926" s="65"/>
      <c r="H926" s="65"/>
      <c r="I926" s="65"/>
      <c r="J926" s="65"/>
      <c r="K926" s="65"/>
      <c r="L926" s="65"/>
      <c r="M926" s="65"/>
      <c r="N926" s="65"/>
      <c r="O926" s="65"/>
      <c r="P926" s="65"/>
      <c r="Q926" s="65"/>
      <c r="R926" s="65"/>
      <c r="S926" s="65"/>
      <c r="T926" s="65"/>
      <c r="U926" s="65"/>
      <c r="V926" s="65"/>
      <c r="W926" s="65"/>
      <c r="X926" s="65"/>
      <c r="Y926" s="65"/>
      <c r="Z926" s="65"/>
    </row>
    <row r="927" spans="1:26" ht="12.75" customHeight="1" x14ac:dyDescent="0.2">
      <c r="A927" s="65"/>
      <c r="B927" s="65"/>
      <c r="C927" s="65"/>
      <c r="D927" s="65"/>
      <c r="E927" s="65"/>
      <c r="F927" s="65"/>
      <c r="G927" s="65"/>
      <c r="H927" s="65"/>
      <c r="I927" s="65"/>
      <c r="J927" s="65"/>
      <c r="K927" s="65"/>
      <c r="L927" s="65"/>
      <c r="M927" s="65"/>
      <c r="N927" s="65"/>
      <c r="O927" s="65"/>
      <c r="P927" s="65"/>
      <c r="Q927" s="65"/>
      <c r="R927" s="65"/>
      <c r="S927" s="65"/>
      <c r="T927" s="65"/>
      <c r="U927" s="65"/>
      <c r="V927" s="65"/>
      <c r="W927" s="65"/>
      <c r="X927" s="65"/>
      <c r="Y927" s="65"/>
      <c r="Z927" s="65"/>
    </row>
    <row r="928" spans="1:26" ht="12.75" customHeight="1" x14ac:dyDescent="0.2">
      <c r="A928" s="65"/>
      <c r="B928" s="65"/>
      <c r="C928" s="65"/>
      <c r="D928" s="65"/>
      <c r="E928" s="65"/>
      <c r="F928" s="65"/>
      <c r="G928" s="65"/>
      <c r="H928" s="65"/>
      <c r="I928" s="65"/>
      <c r="J928" s="65"/>
      <c r="K928" s="65"/>
      <c r="L928" s="65"/>
      <c r="M928" s="65"/>
      <c r="N928" s="65"/>
      <c r="O928" s="65"/>
      <c r="P928" s="65"/>
      <c r="Q928" s="65"/>
      <c r="R928" s="65"/>
      <c r="S928" s="65"/>
      <c r="T928" s="65"/>
      <c r="U928" s="65"/>
      <c r="V928" s="65"/>
      <c r="W928" s="65"/>
      <c r="X928" s="65"/>
      <c r="Y928" s="65"/>
      <c r="Z928" s="65"/>
    </row>
    <row r="929" spans="1:26" ht="12.75" customHeight="1" x14ac:dyDescent="0.2">
      <c r="A929" s="65"/>
      <c r="B929" s="65"/>
      <c r="C929" s="65"/>
      <c r="D929" s="65"/>
      <c r="E929" s="65"/>
      <c r="F929" s="65"/>
      <c r="G929" s="65"/>
      <c r="H929" s="65"/>
      <c r="I929" s="65"/>
      <c r="J929" s="65"/>
      <c r="K929" s="65"/>
      <c r="L929" s="65"/>
      <c r="M929" s="65"/>
      <c r="N929" s="65"/>
      <c r="O929" s="65"/>
      <c r="P929" s="65"/>
      <c r="Q929" s="65"/>
      <c r="R929" s="65"/>
      <c r="S929" s="65"/>
      <c r="T929" s="65"/>
      <c r="U929" s="65"/>
      <c r="V929" s="65"/>
      <c r="W929" s="65"/>
      <c r="X929" s="65"/>
      <c r="Y929" s="65"/>
      <c r="Z929" s="65"/>
    </row>
    <row r="930" spans="1:26" ht="12.75" customHeight="1" x14ac:dyDescent="0.2">
      <c r="A930" s="65"/>
      <c r="B930" s="65"/>
      <c r="C930" s="65"/>
      <c r="D930" s="65"/>
      <c r="E930" s="65"/>
      <c r="F930" s="65"/>
      <c r="G930" s="65"/>
      <c r="H930" s="65"/>
      <c r="I930" s="65"/>
      <c r="J930" s="65"/>
      <c r="K930" s="65"/>
      <c r="L930" s="65"/>
      <c r="M930" s="65"/>
      <c r="N930" s="65"/>
      <c r="O930" s="65"/>
      <c r="P930" s="65"/>
      <c r="Q930" s="65"/>
      <c r="R930" s="65"/>
      <c r="S930" s="65"/>
      <c r="T930" s="65"/>
      <c r="U930" s="65"/>
      <c r="V930" s="65"/>
      <c r="W930" s="65"/>
      <c r="X930" s="65"/>
      <c r="Y930" s="65"/>
      <c r="Z930" s="65"/>
    </row>
    <row r="931" spans="1:26" ht="12.75" customHeight="1" x14ac:dyDescent="0.2">
      <c r="A931" s="65"/>
      <c r="B931" s="65"/>
      <c r="C931" s="65"/>
      <c r="D931" s="65"/>
      <c r="E931" s="65"/>
      <c r="F931" s="65"/>
      <c r="G931" s="65"/>
      <c r="H931" s="65"/>
      <c r="I931" s="65"/>
      <c r="J931" s="65"/>
      <c r="K931" s="65"/>
      <c r="L931" s="65"/>
      <c r="M931" s="65"/>
      <c r="N931" s="65"/>
      <c r="O931" s="65"/>
      <c r="P931" s="65"/>
      <c r="Q931" s="65"/>
      <c r="R931" s="65"/>
      <c r="S931" s="65"/>
      <c r="T931" s="65"/>
      <c r="U931" s="65"/>
      <c r="V931" s="65"/>
      <c r="W931" s="65"/>
      <c r="X931" s="65"/>
      <c r="Y931" s="65"/>
      <c r="Z931" s="65"/>
    </row>
    <row r="932" spans="1:26" ht="12.75" customHeight="1" x14ac:dyDescent="0.2">
      <c r="A932" s="65"/>
      <c r="B932" s="65"/>
      <c r="C932" s="65"/>
      <c r="D932" s="65"/>
      <c r="E932" s="65"/>
      <c r="F932" s="65"/>
      <c r="G932" s="65"/>
      <c r="H932" s="65"/>
      <c r="I932" s="65"/>
      <c r="J932" s="65"/>
      <c r="K932" s="65"/>
      <c r="L932" s="65"/>
      <c r="M932" s="65"/>
      <c r="N932" s="65"/>
      <c r="O932" s="65"/>
      <c r="P932" s="65"/>
      <c r="Q932" s="65"/>
      <c r="R932" s="65"/>
      <c r="S932" s="65"/>
      <c r="T932" s="65"/>
      <c r="U932" s="65"/>
      <c r="V932" s="65"/>
      <c r="W932" s="65"/>
      <c r="X932" s="65"/>
      <c r="Y932" s="65"/>
      <c r="Z932" s="65"/>
    </row>
    <row r="933" spans="1:26" ht="12.75" customHeight="1" x14ac:dyDescent="0.2">
      <c r="A933" s="65"/>
      <c r="B933" s="65"/>
      <c r="C933" s="65"/>
      <c r="D933" s="65"/>
      <c r="E933" s="65"/>
      <c r="F933" s="65"/>
      <c r="G933" s="65"/>
      <c r="H933" s="65"/>
      <c r="I933" s="65"/>
      <c r="J933" s="65"/>
      <c r="K933" s="65"/>
      <c r="L933" s="65"/>
      <c r="M933" s="65"/>
      <c r="N933" s="65"/>
      <c r="O933" s="65"/>
      <c r="P933" s="65"/>
      <c r="Q933" s="65"/>
      <c r="R933" s="65"/>
      <c r="S933" s="65"/>
      <c r="T933" s="65"/>
      <c r="U933" s="65"/>
      <c r="V933" s="65"/>
      <c r="W933" s="65"/>
      <c r="X933" s="65"/>
      <c r="Y933" s="65"/>
      <c r="Z933" s="65"/>
    </row>
    <row r="934" spans="1:26" ht="12.75" customHeight="1" x14ac:dyDescent="0.2">
      <c r="A934" s="65"/>
      <c r="B934" s="65"/>
      <c r="C934" s="65"/>
      <c r="D934" s="65"/>
      <c r="E934" s="65"/>
      <c r="F934" s="65"/>
      <c r="G934" s="65"/>
      <c r="H934" s="65"/>
      <c r="I934" s="65"/>
      <c r="J934" s="65"/>
      <c r="K934" s="65"/>
      <c r="L934" s="65"/>
      <c r="M934" s="65"/>
      <c r="N934" s="65"/>
      <c r="O934" s="65"/>
      <c r="P934" s="65"/>
      <c r="Q934" s="65"/>
      <c r="R934" s="65"/>
      <c r="S934" s="65"/>
      <c r="T934" s="65"/>
      <c r="U934" s="65"/>
      <c r="V934" s="65"/>
      <c r="W934" s="65"/>
      <c r="X934" s="65"/>
      <c r="Y934" s="65"/>
      <c r="Z934" s="65"/>
    </row>
    <row r="935" spans="1:26" ht="12.75" customHeight="1" x14ac:dyDescent="0.2">
      <c r="A935" s="65"/>
      <c r="B935" s="65"/>
      <c r="C935" s="65"/>
      <c r="D935" s="65"/>
      <c r="E935" s="65"/>
      <c r="F935" s="65"/>
      <c r="G935" s="65"/>
      <c r="H935" s="65"/>
      <c r="I935" s="65"/>
      <c r="J935" s="65"/>
      <c r="K935" s="65"/>
      <c r="L935" s="65"/>
      <c r="M935" s="65"/>
      <c r="N935" s="65"/>
      <c r="O935" s="65"/>
      <c r="P935" s="65"/>
      <c r="Q935" s="65"/>
      <c r="R935" s="65"/>
      <c r="S935" s="65"/>
      <c r="T935" s="65"/>
      <c r="U935" s="65"/>
      <c r="V935" s="65"/>
      <c r="W935" s="65"/>
      <c r="X935" s="65"/>
      <c r="Y935" s="65"/>
      <c r="Z935" s="65"/>
    </row>
    <row r="936" spans="1:26" ht="12.75" customHeight="1" x14ac:dyDescent="0.2">
      <c r="A936" s="65"/>
      <c r="B936" s="65"/>
      <c r="C936" s="65"/>
      <c r="D936" s="65"/>
      <c r="E936" s="65"/>
      <c r="F936" s="65"/>
      <c r="G936" s="65"/>
      <c r="H936" s="65"/>
      <c r="I936" s="65"/>
      <c r="J936" s="65"/>
      <c r="K936" s="65"/>
      <c r="L936" s="65"/>
      <c r="M936" s="65"/>
      <c r="N936" s="65"/>
      <c r="O936" s="65"/>
      <c r="P936" s="65"/>
      <c r="Q936" s="65"/>
      <c r="R936" s="65"/>
      <c r="S936" s="65"/>
      <c r="T936" s="65"/>
      <c r="U936" s="65"/>
      <c r="V936" s="65"/>
      <c r="W936" s="65"/>
      <c r="X936" s="65"/>
      <c r="Y936" s="65"/>
      <c r="Z936" s="65"/>
    </row>
    <row r="937" spans="1:26" ht="12.75" customHeight="1" x14ac:dyDescent="0.2">
      <c r="A937" s="65"/>
      <c r="B937" s="65"/>
      <c r="C937" s="65"/>
      <c r="D937" s="65"/>
      <c r="E937" s="65"/>
      <c r="F937" s="65"/>
      <c r="G937" s="65"/>
      <c r="H937" s="65"/>
      <c r="I937" s="65"/>
      <c r="J937" s="65"/>
      <c r="K937" s="65"/>
      <c r="L937" s="65"/>
      <c r="M937" s="65"/>
      <c r="N937" s="65"/>
      <c r="O937" s="65"/>
      <c r="P937" s="65"/>
      <c r="Q937" s="65"/>
      <c r="R937" s="65"/>
      <c r="S937" s="65"/>
      <c r="T937" s="65"/>
      <c r="U937" s="65"/>
      <c r="V937" s="65"/>
      <c r="W937" s="65"/>
      <c r="X937" s="65"/>
      <c r="Y937" s="65"/>
      <c r="Z937" s="65"/>
    </row>
    <row r="938" spans="1:26" ht="12.75" customHeight="1" x14ac:dyDescent="0.2">
      <c r="A938" s="65"/>
      <c r="B938" s="65"/>
      <c r="C938" s="65"/>
      <c r="D938" s="65"/>
      <c r="E938" s="65"/>
      <c r="F938" s="65"/>
      <c r="G938" s="65"/>
      <c r="H938" s="65"/>
      <c r="I938" s="65"/>
      <c r="J938" s="65"/>
      <c r="K938" s="65"/>
      <c r="L938" s="65"/>
      <c r="M938" s="65"/>
      <c r="N938" s="65"/>
      <c r="O938" s="65"/>
      <c r="P938" s="65"/>
      <c r="Q938" s="65"/>
      <c r="R938" s="65"/>
      <c r="S938" s="65"/>
      <c r="T938" s="65"/>
      <c r="U938" s="65"/>
      <c r="V938" s="65"/>
      <c r="W938" s="65"/>
      <c r="X938" s="65"/>
      <c r="Y938" s="65"/>
      <c r="Z938" s="65"/>
    </row>
    <row r="939" spans="1:26" ht="12.75" customHeight="1" x14ac:dyDescent="0.2">
      <c r="A939" s="65"/>
      <c r="B939" s="65"/>
      <c r="C939" s="65"/>
      <c r="D939" s="65"/>
      <c r="E939" s="65"/>
      <c r="F939" s="65"/>
      <c r="G939" s="65"/>
      <c r="H939" s="65"/>
      <c r="I939" s="65"/>
      <c r="J939" s="65"/>
      <c r="K939" s="65"/>
      <c r="L939" s="65"/>
      <c r="M939" s="65"/>
      <c r="N939" s="65"/>
      <c r="O939" s="65"/>
      <c r="P939" s="65"/>
      <c r="Q939" s="65"/>
      <c r="R939" s="65"/>
      <c r="S939" s="65"/>
      <c r="T939" s="65"/>
      <c r="U939" s="65"/>
      <c r="V939" s="65"/>
      <c r="W939" s="65"/>
      <c r="X939" s="65"/>
      <c r="Y939" s="65"/>
      <c r="Z939" s="65"/>
    </row>
    <row r="940" spans="1:26" ht="12.75" customHeight="1" x14ac:dyDescent="0.2">
      <c r="A940" s="65"/>
      <c r="B940" s="65"/>
      <c r="C940" s="65"/>
      <c r="D940" s="65"/>
      <c r="E940" s="65"/>
      <c r="F940" s="65"/>
      <c r="G940" s="65"/>
      <c r="H940" s="65"/>
      <c r="I940" s="65"/>
      <c r="J940" s="65"/>
      <c r="K940" s="65"/>
      <c r="L940" s="65"/>
      <c r="M940" s="65"/>
      <c r="N940" s="65"/>
      <c r="O940" s="65"/>
      <c r="P940" s="65"/>
      <c r="Q940" s="65"/>
      <c r="R940" s="65"/>
      <c r="S940" s="65"/>
      <c r="T940" s="65"/>
      <c r="U940" s="65"/>
      <c r="V940" s="65"/>
      <c r="W940" s="65"/>
      <c r="X940" s="65"/>
      <c r="Y940" s="65"/>
      <c r="Z940" s="65"/>
    </row>
    <row r="941" spans="1:26" ht="12.75" customHeight="1" x14ac:dyDescent="0.2">
      <c r="A941" s="65"/>
      <c r="B941" s="65"/>
      <c r="C941" s="65"/>
      <c r="D941" s="65"/>
      <c r="E941" s="65"/>
      <c r="F941" s="65"/>
      <c r="G941" s="65"/>
      <c r="H941" s="65"/>
      <c r="I941" s="65"/>
      <c r="J941" s="65"/>
      <c r="K941" s="65"/>
      <c r="L941" s="65"/>
      <c r="M941" s="65"/>
      <c r="N941" s="65"/>
      <c r="O941" s="65"/>
      <c r="P941" s="65"/>
      <c r="Q941" s="65"/>
      <c r="R941" s="65"/>
      <c r="S941" s="65"/>
      <c r="T941" s="65"/>
      <c r="U941" s="65"/>
      <c r="V941" s="65"/>
      <c r="W941" s="65"/>
      <c r="X941" s="65"/>
      <c r="Y941" s="65"/>
      <c r="Z941" s="65"/>
    </row>
    <row r="942" spans="1:26" ht="12.75" customHeight="1" x14ac:dyDescent="0.2">
      <c r="A942" s="65"/>
      <c r="B942" s="65"/>
      <c r="C942" s="65"/>
      <c r="D942" s="65"/>
      <c r="E942" s="65"/>
      <c r="F942" s="65"/>
      <c r="G942" s="65"/>
      <c r="H942" s="65"/>
      <c r="I942" s="65"/>
      <c r="J942" s="65"/>
      <c r="K942" s="65"/>
      <c r="L942" s="65"/>
      <c r="M942" s="65"/>
      <c r="N942" s="65"/>
      <c r="O942" s="65"/>
      <c r="P942" s="65"/>
      <c r="Q942" s="65"/>
      <c r="R942" s="65"/>
      <c r="S942" s="65"/>
      <c r="T942" s="65"/>
      <c r="U942" s="65"/>
      <c r="V942" s="65"/>
      <c r="W942" s="65"/>
      <c r="X942" s="65"/>
      <c r="Y942" s="65"/>
      <c r="Z942" s="65"/>
    </row>
    <row r="943" spans="1:26" ht="12.75" customHeight="1" x14ac:dyDescent="0.2">
      <c r="A943" s="65"/>
      <c r="B943" s="65"/>
      <c r="C943" s="65"/>
      <c r="D943" s="65"/>
      <c r="E943" s="65"/>
      <c r="F943" s="65"/>
      <c r="G943" s="65"/>
      <c r="H943" s="65"/>
      <c r="I943" s="65"/>
      <c r="J943" s="65"/>
      <c r="K943" s="65"/>
      <c r="L943" s="65"/>
      <c r="M943" s="65"/>
      <c r="N943" s="65"/>
      <c r="O943" s="65"/>
      <c r="P943" s="65"/>
      <c r="Q943" s="65"/>
      <c r="R943" s="65"/>
      <c r="S943" s="65"/>
      <c r="T943" s="65"/>
      <c r="U943" s="65"/>
      <c r="V943" s="65"/>
      <c r="W943" s="65"/>
      <c r="X943" s="65"/>
      <c r="Y943" s="65"/>
      <c r="Z943" s="65"/>
    </row>
    <row r="944" spans="1:26" ht="12.75" customHeight="1" x14ac:dyDescent="0.2">
      <c r="A944" s="65"/>
      <c r="B944" s="65"/>
      <c r="C944" s="65"/>
      <c r="D944" s="65"/>
      <c r="E944" s="65"/>
      <c r="F944" s="65"/>
      <c r="G944" s="65"/>
      <c r="H944" s="65"/>
      <c r="I944" s="65"/>
      <c r="J944" s="65"/>
      <c r="K944" s="65"/>
      <c r="L944" s="65"/>
      <c r="M944" s="65"/>
      <c r="N944" s="65"/>
      <c r="O944" s="65"/>
      <c r="P944" s="65"/>
      <c r="Q944" s="65"/>
      <c r="R944" s="65"/>
      <c r="S944" s="65"/>
      <c r="T944" s="65"/>
      <c r="U944" s="65"/>
      <c r="V944" s="65"/>
      <c r="W944" s="65"/>
      <c r="X944" s="65"/>
      <c r="Y944" s="65"/>
      <c r="Z944" s="65"/>
    </row>
    <row r="945" spans="1:26" ht="12.75" customHeight="1" x14ac:dyDescent="0.2">
      <c r="A945" s="65"/>
      <c r="B945" s="65"/>
      <c r="C945" s="65"/>
      <c r="D945" s="65"/>
      <c r="E945" s="65"/>
      <c r="F945" s="65"/>
      <c r="G945" s="65"/>
      <c r="H945" s="65"/>
      <c r="I945" s="65"/>
      <c r="J945" s="65"/>
      <c r="K945" s="65"/>
      <c r="L945" s="65"/>
      <c r="M945" s="65"/>
      <c r="N945" s="65"/>
      <c r="O945" s="65"/>
      <c r="P945" s="65"/>
      <c r="Q945" s="65"/>
      <c r="R945" s="65"/>
      <c r="S945" s="65"/>
      <c r="T945" s="65"/>
      <c r="U945" s="65"/>
      <c r="V945" s="65"/>
      <c r="W945" s="65"/>
      <c r="X945" s="65"/>
      <c r="Y945" s="65"/>
      <c r="Z945" s="65"/>
    </row>
    <row r="946" spans="1:26" ht="12.75" customHeight="1" x14ac:dyDescent="0.2">
      <c r="A946" s="65"/>
      <c r="B946" s="65"/>
      <c r="C946" s="65"/>
      <c r="D946" s="65"/>
      <c r="E946" s="65"/>
      <c r="F946" s="65"/>
      <c r="G946" s="65"/>
      <c r="H946" s="65"/>
      <c r="I946" s="65"/>
      <c r="J946" s="65"/>
      <c r="K946" s="65"/>
      <c r="L946" s="65"/>
      <c r="M946" s="65"/>
      <c r="N946" s="65"/>
      <c r="O946" s="65"/>
      <c r="P946" s="65"/>
      <c r="Q946" s="65"/>
      <c r="R946" s="65"/>
      <c r="S946" s="65"/>
      <c r="T946" s="65"/>
      <c r="U946" s="65"/>
      <c r="V946" s="65"/>
      <c r="W946" s="65"/>
      <c r="X946" s="65"/>
      <c r="Y946" s="65"/>
      <c r="Z946" s="65"/>
    </row>
    <row r="947" spans="1:26" ht="12.75" customHeight="1" x14ac:dyDescent="0.2">
      <c r="A947" s="65"/>
      <c r="B947" s="65"/>
      <c r="C947" s="65"/>
      <c r="D947" s="65"/>
      <c r="E947" s="65"/>
      <c r="F947" s="65"/>
      <c r="G947" s="65"/>
      <c r="H947" s="65"/>
      <c r="I947" s="65"/>
      <c r="J947" s="65"/>
      <c r="K947" s="65"/>
      <c r="L947" s="65"/>
      <c r="M947" s="65"/>
      <c r="N947" s="65"/>
      <c r="O947" s="65"/>
      <c r="P947" s="65"/>
      <c r="Q947" s="65"/>
      <c r="R947" s="65"/>
      <c r="S947" s="65"/>
      <c r="T947" s="65"/>
      <c r="U947" s="65"/>
      <c r="V947" s="65"/>
      <c r="W947" s="65"/>
      <c r="X947" s="65"/>
      <c r="Y947" s="65"/>
      <c r="Z947" s="65"/>
    </row>
    <row r="948" spans="1:26" ht="12.75" customHeight="1" x14ac:dyDescent="0.2">
      <c r="A948" s="65"/>
      <c r="B948" s="65"/>
      <c r="C948" s="65"/>
      <c r="D948" s="65"/>
      <c r="E948" s="65"/>
      <c r="F948" s="65"/>
      <c r="G948" s="65"/>
      <c r="H948" s="65"/>
      <c r="I948" s="65"/>
      <c r="J948" s="65"/>
      <c r="K948" s="65"/>
      <c r="L948" s="65"/>
      <c r="M948" s="65"/>
      <c r="N948" s="65"/>
      <c r="O948" s="65"/>
      <c r="P948" s="65"/>
      <c r="Q948" s="65"/>
      <c r="R948" s="65"/>
      <c r="S948" s="65"/>
      <c r="T948" s="65"/>
      <c r="U948" s="65"/>
      <c r="V948" s="65"/>
      <c r="W948" s="65"/>
      <c r="X948" s="65"/>
      <c r="Y948" s="65"/>
      <c r="Z948" s="65"/>
    </row>
    <row r="949" spans="1:26" ht="12.75" customHeight="1" x14ac:dyDescent="0.2">
      <c r="A949" s="65"/>
      <c r="B949" s="65"/>
      <c r="C949" s="65"/>
      <c r="D949" s="65"/>
      <c r="E949" s="65"/>
      <c r="F949" s="65"/>
      <c r="G949" s="65"/>
      <c r="H949" s="65"/>
      <c r="I949" s="65"/>
      <c r="J949" s="65"/>
      <c r="K949" s="65"/>
      <c r="L949" s="65"/>
      <c r="M949" s="65"/>
      <c r="N949" s="65"/>
      <c r="O949" s="65"/>
      <c r="P949" s="65"/>
      <c r="Q949" s="65"/>
      <c r="R949" s="65"/>
      <c r="S949" s="65"/>
      <c r="T949" s="65"/>
      <c r="U949" s="65"/>
      <c r="V949" s="65"/>
      <c r="W949" s="65"/>
      <c r="X949" s="65"/>
      <c r="Y949" s="65"/>
      <c r="Z949" s="65"/>
    </row>
    <row r="950" spans="1:26" ht="12.75" customHeight="1" x14ac:dyDescent="0.2">
      <c r="A950" s="6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row>
    <row r="951" spans="1:26" ht="12.75" customHeight="1" x14ac:dyDescent="0.2">
      <c r="A951" s="65"/>
      <c r="B951" s="65"/>
      <c r="C951" s="65"/>
      <c r="D951" s="65"/>
      <c r="E951" s="65"/>
      <c r="F951" s="65"/>
      <c r="G951" s="65"/>
      <c r="H951" s="65"/>
      <c r="I951" s="65"/>
      <c r="J951" s="65"/>
      <c r="K951" s="65"/>
      <c r="L951" s="65"/>
      <c r="M951" s="65"/>
      <c r="N951" s="65"/>
      <c r="O951" s="65"/>
      <c r="P951" s="65"/>
      <c r="Q951" s="65"/>
      <c r="R951" s="65"/>
      <c r="S951" s="65"/>
      <c r="T951" s="65"/>
      <c r="U951" s="65"/>
      <c r="V951" s="65"/>
      <c r="W951" s="65"/>
      <c r="X951" s="65"/>
      <c r="Y951" s="65"/>
      <c r="Z951" s="65"/>
    </row>
    <row r="952" spans="1:26" ht="12.75" customHeight="1" x14ac:dyDescent="0.2">
      <c r="A952" s="65"/>
      <c r="B952" s="65"/>
      <c r="C952" s="65"/>
      <c r="D952" s="65"/>
      <c r="E952" s="65"/>
      <c r="F952" s="65"/>
      <c r="G952" s="65"/>
      <c r="H952" s="65"/>
      <c r="I952" s="65"/>
      <c r="J952" s="65"/>
      <c r="K952" s="65"/>
      <c r="L952" s="65"/>
      <c r="M952" s="65"/>
      <c r="N952" s="65"/>
      <c r="O952" s="65"/>
      <c r="P952" s="65"/>
      <c r="Q952" s="65"/>
      <c r="R952" s="65"/>
      <c r="S952" s="65"/>
      <c r="T952" s="65"/>
      <c r="U952" s="65"/>
      <c r="V952" s="65"/>
      <c r="W952" s="65"/>
      <c r="X952" s="65"/>
      <c r="Y952" s="65"/>
      <c r="Z952" s="65"/>
    </row>
    <row r="953" spans="1:26" ht="12.75" customHeight="1" x14ac:dyDescent="0.2">
      <c r="A953" s="65"/>
      <c r="B953" s="65"/>
      <c r="C953" s="65"/>
      <c r="D953" s="65"/>
      <c r="E953" s="65"/>
      <c r="F953" s="65"/>
      <c r="G953" s="65"/>
      <c r="H953" s="65"/>
      <c r="I953" s="65"/>
      <c r="J953" s="65"/>
      <c r="K953" s="65"/>
      <c r="L953" s="65"/>
      <c r="M953" s="65"/>
      <c r="N953" s="65"/>
      <c r="O953" s="65"/>
      <c r="P953" s="65"/>
      <c r="Q953" s="65"/>
      <c r="R953" s="65"/>
      <c r="S953" s="65"/>
      <c r="T953" s="65"/>
      <c r="U953" s="65"/>
      <c r="V953" s="65"/>
      <c r="W953" s="65"/>
      <c r="X953" s="65"/>
      <c r="Y953" s="65"/>
      <c r="Z953" s="65"/>
    </row>
    <row r="954" spans="1:26" ht="12.75" customHeight="1" x14ac:dyDescent="0.2">
      <c r="A954" s="65"/>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row>
    <row r="955" spans="1:26" ht="12.75" customHeight="1" x14ac:dyDescent="0.2">
      <c r="A955" s="6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row>
    <row r="956" spans="1:26" ht="12.75" customHeight="1" x14ac:dyDescent="0.2">
      <c r="A956" s="65"/>
      <c r="B956" s="65"/>
      <c r="C956" s="65"/>
      <c r="D956" s="65"/>
      <c r="E956" s="65"/>
      <c r="F956" s="65"/>
      <c r="G956" s="65"/>
      <c r="H956" s="65"/>
      <c r="I956" s="65"/>
      <c r="J956" s="65"/>
      <c r="K956" s="65"/>
      <c r="L956" s="65"/>
      <c r="M956" s="65"/>
      <c r="N956" s="65"/>
      <c r="O956" s="65"/>
      <c r="P956" s="65"/>
      <c r="Q956" s="65"/>
      <c r="R956" s="65"/>
      <c r="S956" s="65"/>
      <c r="T956" s="65"/>
      <c r="U956" s="65"/>
      <c r="V956" s="65"/>
      <c r="W956" s="65"/>
      <c r="X956" s="65"/>
      <c r="Y956" s="65"/>
      <c r="Z956" s="65"/>
    </row>
    <row r="957" spans="1:26" ht="12.75" customHeight="1" x14ac:dyDescent="0.2">
      <c r="A957" s="65"/>
      <c r="B957" s="65"/>
      <c r="C957" s="65"/>
      <c r="D957" s="65"/>
      <c r="E957" s="65"/>
      <c r="F957" s="65"/>
      <c r="G957" s="65"/>
      <c r="H957" s="65"/>
      <c r="I957" s="65"/>
      <c r="J957" s="65"/>
      <c r="K957" s="65"/>
      <c r="L957" s="65"/>
      <c r="M957" s="65"/>
      <c r="N957" s="65"/>
      <c r="O957" s="65"/>
      <c r="P957" s="65"/>
      <c r="Q957" s="65"/>
      <c r="R957" s="65"/>
      <c r="S957" s="65"/>
      <c r="T957" s="65"/>
      <c r="U957" s="65"/>
      <c r="V957" s="65"/>
      <c r="W957" s="65"/>
      <c r="X957" s="65"/>
      <c r="Y957" s="65"/>
      <c r="Z957" s="65"/>
    </row>
    <row r="958" spans="1:26" ht="12.75" customHeight="1" x14ac:dyDescent="0.2">
      <c r="A958" s="6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row>
    <row r="959" spans="1:26" ht="12.75" customHeight="1" x14ac:dyDescent="0.2">
      <c r="A959" s="65"/>
      <c r="B959" s="65"/>
      <c r="C959" s="65"/>
      <c r="D959" s="65"/>
      <c r="E959" s="65"/>
      <c r="F959" s="65"/>
      <c r="G959" s="65"/>
      <c r="H959" s="65"/>
      <c r="I959" s="65"/>
      <c r="J959" s="65"/>
      <c r="K959" s="65"/>
      <c r="L959" s="65"/>
      <c r="M959" s="65"/>
      <c r="N959" s="65"/>
      <c r="O959" s="65"/>
      <c r="P959" s="65"/>
      <c r="Q959" s="65"/>
      <c r="R959" s="65"/>
      <c r="S959" s="65"/>
      <c r="T959" s="65"/>
      <c r="U959" s="65"/>
      <c r="V959" s="65"/>
      <c r="W959" s="65"/>
      <c r="X959" s="65"/>
      <c r="Y959" s="65"/>
      <c r="Z959" s="65"/>
    </row>
    <row r="960" spans="1:26" ht="12.75" customHeight="1" x14ac:dyDescent="0.2">
      <c r="A960" s="65"/>
      <c r="B960" s="65"/>
      <c r="C960" s="65"/>
      <c r="D960" s="65"/>
      <c r="E960" s="65"/>
      <c r="F960" s="65"/>
      <c r="G960" s="65"/>
      <c r="H960" s="65"/>
      <c r="I960" s="65"/>
      <c r="J960" s="65"/>
      <c r="K960" s="65"/>
      <c r="L960" s="65"/>
      <c r="M960" s="65"/>
      <c r="N960" s="65"/>
      <c r="O960" s="65"/>
      <c r="P960" s="65"/>
      <c r="Q960" s="65"/>
      <c r="R960" s="65"/>
      <c r="S960" s="65"/>
      <c r="T960" s="65"/>
      <c r="U960" s="65"/>
      <c r="V960" s="65"/>
      <c r="W960" s="65"/>
      <c r="X960" s="65"/>
      <c r="Y960" s="65"/>
      <c r="Z960" s="65"/>
    </row>
    <row r="961" spans="1:26" ht="12.75" customHeight="1" x14ac:dyDescent="0.2">
      <c r="A961" s="65"/>
      <c r="B961" s="65"/>
      <c r="C961" s="65"/>
      <c r="D961" s="65"/>
      <c r="E961" s="65"/>
      <c r="F961" s="65"/>
      <c r="G961" s="65"/>
      <c r="H961" s="65"/>
      <c r="I961" s="65"/>
      <c r="J961" s="65"/>
      <c r="K961" s="65"/>
      <c r="L961" s="65"/>
      <c r="M961" s="65"/>
      <c r="N961" s="65"/>
      <c r="O961" s="65"/>
      <c r="P961" s="65"/>
      <c r="Q961" s="65"/>
      <c r="R961" s="65"/>
      <c r="S961" s="65"/>
      <c r="T961" s="65"/>
      <c r="U961" s="65"/>
      <c r="V961" s="65"/>
      <c r="W961" s="65"/>
      <c r="X961" s="65"/>
      <c r="Y961" s="65"/>
      <c r="Z961" s="65"/>
    </row>
    <row r="962" spans="1:26" ht="12.75" customHeight="1" x14ac:dyDescent="0.2">
      <c r="A962" s="65"/>
      <c r="B962" s="65"/>
      <c r="C962" s="65"/>
      <c r="D962" s="65"/>
      <c r="E962" s="65"/>
      <c r="F962" s="65"/>
      <c r="G962" s="65"/>
      <c r="H962" s="65"/>
      <c r="I962" s="65"/>
      <c r="J962" s="65"/>
      <c r="K962" s="65"/>
      <c r="L962" s="65"/>
      <c r="M962" s="65"/>
      <c r="N962" s="65"/>
      <c r="O962" s="65"/>
      <c r="P962" s="65"/>
      <c r="Q962" s="65"/>
      <c r="R962" s="65"/>
      <c r="S962" s="65"/>
      <c r="T962" s="65"/>
      <c r="U962" s="65"/>
      <c r="V962" s="65"/>
      <c r="W962" s="65"/>
      <c r="X962" s="65"/>
      <c r="Y962" s="65"/>
      <c r="Z962" s="65"/>
    </row>
    <row r="963" spans="1:26" ht="12.75" customHeight="1" x14ac:dyDescent="0.2">
      <c r="A963" s="65"/>
      <c r="B963" s="65"/>
      <c r="C963" s="65"/>
      <c r="D963" s="65"/>
      <c r="E963" s="65"/>
      <c r="F963" s="65"/>
      <c r="G963" s="65"/>
      <c r="H963" s="65"/>
      <c r="I963" s="65"/>
      <c r="J963" s="65"/>
      <c r="K963" s="65"/>
      <c r="L963" s="65"/>
      <c r="M963" s="65"/>
      <c r="N963" s="65"/>
      <c r="O963" s="65"/>
      <c r="P963" s="65"/>
      <c r="Q963" s="65"/>
      <c r="R963" s="65"/>
      <c r="S963" s="65"/>
      <c r="T963" s="65"/>
      <c r="U963" s="65"/>
      <c r="V963" s="65"/>
      <c r="W963" s="65"/>
      <c r="X963" s="65"/>
      <c r="Y963" s="65"/>
      <c r="Z963" s="65"/>
    </row>
    <row r="964" spans="1:26" ht="12.75" customHeight="1" x14ac:dyDescent="0.2">
      <c r="A964" s="65"/>
      <c r="B964" s="65"/>
      <c r="C964" s="65"/>
      <c r="D964" s="65"/>
      <c r="E964" s="65"/>
      <c r="F964" s="65"/>
      <c r="G964" s="65"/>
      <c r="H964" s="65"/>
      <c r="I964" s="65"/>
      <c r="J964" s="65"/>
      <c r="K964" s="65"/>
      <c r="L964" s="65"/>
      <c r="M964" s="65"/>
      <c r="N964" s="65"/>
      <c r="O964" s="65"/>
      <c r="P964" s="65"/>
      <c r="Q964" s="65"/>
      <c r="R964" s="65"/>
      <c r="S964" s="65"/>
      <c r="T964" s="65"/>
      <c r="U964" s="65"/>
      <c r="V964" s="65"/>
      <c r="W964" s="65"/>
      <c r="X964" s="65"/>
      <c r="Y964" s="65"/>
      <c r="Z964" s="65"/>
    </row>
    <row r="965" spans="1:26" ht="12.75" customHeight="1" x14ac:dyDescent="0.2">
      <c r="A965" s="65"/>
      <c r="B965" s="65"/>
      <c r="C965" s="65"/>
      <c r="D965" s="65"/>
      <c r="E965" s="65"/>
      <c r="F965" s="65"/>
      <c r="G965" s="65"/>
      <c r="H965" s="65"/>
      <c r="I965" s="65"/>
      <c r="J965" s="65"/>
      <c r="K965" s="65"/>
      <c r="L965" s="65"/>
      <c r="M965" s="65"/>
      <c r="N965" s="65"/>
      <c r="O965" s="65"/>
      <c r="P965" s="65"/>
      <c r="Q965" s="65"/>
      <c r="R965" s="65"/>
      <c r="S965" s="65"/>
      <c r="T965" s="65"/>
      <c r="U965" s="65"/>
      <c r="V965" s="65"/>
      <c r="W965" s="65"/>
      <c r="X965" s="65"/>
      <c r="Y965" s="65"/>
      <c r="Z965" s="65"/>
    </row>
    <row r="966" spans="1:26" ht="12.75" customHeight="1" x14ac:dyDescent="0.2">
      <c r="A966" s="65"/>
      <c r="B966" s="65"/>
      <c r="C966" s="65"/>
      <c r="D966" s="65"/>
      <c r="E966" s="65"/>
      <c r="F966" s="65"/>
      <c r="G966" s="65"/>
      <c r="H966" s="65"/>
      <c r="I966" s="65"/>
      <c r="J966" s="65"/>
      <c r="K966" s="65"/>
      <c r="L966" s="65"/>
      <c r="M966" s="65"/>
      <c r="N966" s="65"/>
      <c r="O966" s="65"/>
      <c r="P966" s="65"/>
      <c r="Q966" s="65"/>
      <c r="R966" s="65"/>
      <c r="S966" s="65"/>
      <c r="T966" s="65"/>
      <c r="U966" s="65"/>
      <c r="V966" s="65"/>
      <c r="W966" s="65"/>
      <c r="X966" s="65"/>
      <c r="Y966" s="65"/>
      <c r="Z966" s="65"/>
    </row>
    <row r="967" spans="1:26" ht="12.75" customHeight="1" x14ac:dyDescent="0.2">
      <c r="A967" s="6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row>
    <row r="968" spans="1:26" ht="12.75" customHeight="1" x14ac:dyDescent="0.2">
      <c r="A968" s="65"/>
      <c r="B968" s="65"/>
      <c r="C968" s="65"/>
      <c r="D968" s="65"/>
      <c r="E968" s="65"/>
      <c r="F968" s="65"/>
      <c r="G968" s="65"/>
      <c r="H968" s="65"/>
      <c r="I968" s="65"/>
      <c r="J968" s="65"/>
      <c r="K968" s="65"/>
      <c r="L968" s="65"/>
      <c r="M968" s="65"/>
      <c r="N968" s="65"/>
      <c r="O968" s="65"/>
      <c r="P968" s="65"/>
      <c r="Q968" s="65"/>
      <c r="R968" s="65"/>
      <c r="S968" s="65"/>
      <c r="T968" s="65"/>
      <c r="U968" s="65"/>
      <c r="V968" s="65"/>
      <c r="W968" s="65"/>
      <c r="X968" s="65"/>
      <c r="Y968" s="65"/>
      <c r="Z968" s="65"/>
    </row>
    <row r="969" spans="1:26" ht="12.75" customHeight="1" x14ac:dyDescent="0.2">
      <c r="A969" s="65"/>
      <c r="B969" s="65"/>
      <c r="C969" s="65"/>
      <c r="D969" s="65"/>
      <c r="E969" s="65"/>
      <c r="F969" s="65"/>
      <c r="G969" s="65"/>
      <c r="H969" s="65"/>
      <c r="I969" s="65"/>
      <c r="J969" s="65"/>
      <c r="K969" s="65"/>
      <c r="L969" s="65"/>
      <c r="M969" s="65"/>
      <c r="N969" s="65"/>
      <c r="O969" s="65"/>
      <c r="P969" s="65"/>
      <c r="Q969" s="65"/>
      <c r="R969" s="65"/>
      <c r="S969" s="65"/>
      <c r="T969" s="65"/>
      <c r="U969" s="65"/>
      <c r="V969" s="65"/>
      <c r="W969" s="65"/>
      <c r="X969" s="65"/>
      <c r="Y969" s="65"/>
      <c r="Z969" s="65"/>
    </row>
    <row r="970" spans="1:26" ht="12.75" customHeight="1" x14ac:dyDescent="0.2">
      <c r="A970" s="6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row>
    <row r="971" spans="1:26" ht="12.75" customHeight="1" x14ac:dyDescent="0.2">
      <c r="A971" s="65"/>
      <c r="B971" s="65"/>
      <c r="C971" s="65"/>
      <c r="D971" s="65"/>
      <c r="E971" s="65"/>
      <c r="F971" s="65"/>
      <c r="G971" s="65"/>
      <c r="H971" s="65"/>
      <c r="I971" s="65"/>
      <c r="J971" s="65"/>
      <c r="K971" s="65"/>
      <c r="L971" s="65"/>
      <c r="M971" s="65"/>
      <c r="N971" s="65"/>
      <c r="O971" s="65"/>
      <c r="P971" s="65"/>
      <c r="Q971" s="65"/>
      <c r="R971" s="65"/>
      <c r="S971" s="65"/>
      <c r="T971" s="65"/>
      <c r="U971" s="65"/>
      <c r="V971" s="65"/>
      <c r="W971" s="65"/>
      <c r="X971" s="65"/>
      <c r="Y971" s="65"/>
      <c r="Z971" s="65"/>
    </row>
    <row r="972" spans="1:26" ht="12.75" customHeight="1" x14ac:dyDescent="0.2">
      <c r="A972" s="6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row>
    <row r="973" spans="1:26" ht="12.75" customHeight="1" x14ac:dyDescent="0.2">
      <c r="A973" s="65"/>
      <c r="B973" s="65"/>
      <c r="C973" s="65"/>
      <c r="D973" s="65"/>
      <c r="E973" s="65"/>
      <c r="F973" s="65"/>
      <c r="G973" s="65"/>
      <c r="H973" s="65"/>
      <c r="I973" s="65"/>
      <c r="J973" s="65"/>
      <c r="K973" s="65"/>
      <c r="L973" s="65"/>
      <c r="M973" s="65"/>
      <c r="N973" s="65"/>
      <c r="O973" s="65"/>
      <c r="P973" s="65"/>
      <c r="Q973" s="65"/>
      <c r="R973" s="65"/>
      <c r="S973" s="65"/>
      <c r="T973" s="65"/>
      <c r="U973" s="65"/>
      <c r="V973" s="65"/>
      <c r="W973" s="65"/>
      <c r="X973" s="65"/>
      <c r="Y973" s="65"/>
      <c r="Z973" s="65"/>
    </row>
    <row r="974" spans="1:26" ht="12.75" customHeight="1" x14ac:dyDescent="0.2">
      <c r="A974" s="65"/>
      <c r="B974" s="65"/>
      <c r="C974" s="65"/>
      <c r="D974" s="65"/>
      <c r="E974" s="65"/>
      <c r="F974" s="65"/>
      <c r="G974" s="65"/>
      <c r="H974" s="65"/>
      <c r="I974" s="65"/>
      <c r="J974" s="65"/>
      <c r="K974" s="65"/>
      <c r="L974" s="65"/>
      <c r="M974" s="65"/>
      <c r="N974" s="65"/>
      <c r="O974" s="65"/>
      <c r="P974" s="65"/>
      <c r="Q974" s="65"/>
      <c r="R974" s="65"/>
      <c r="S974" s="65"/>
      <c r="T974" s="65"/>
      <c r="U974" s="65"/>
      <c r="V974" s="65"/>
      <c r="W974" s="65"/>
      <c r="X974" s="65"/>
      <c r="Y974" s="65"/>
      <c r="Z974" s="65"/>
    </row>
    <row r="975" spans="1:26" ht="12.75" customHeight="1" x14ac:dyDescent="0.2">
      <c r="A975" s="65"/>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row>
    <row r="976" spans="1:26" ht="12.75" customHeight="1" x14ac:dyDescent="0.2">
      <c r="A976" s="65"/>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row>
    <row r="977" spans="1:26" ht="12.75" customHeight="1" x14ac:dyDescent="0.2">
      <c r="A977" s="65"/>
      <c r="B977" s="65"/>
      <c r="C977" s="65"/>
      <c r="D977" s="65"/>
      <c r="E977" s="65"/>
      <c r="F977" s="65"/>
      <c r="G977" s="65"/>
      <c r="H977" s="65"/>
      <c r="I977" s="65"/>
      <c r="J977" s="65"/>
      <c r="K977" s="65"/>
      <c r="L977" s="65"/>
      <c r="M977" s="65"/>
      <c r="N977" s="65"/>
      <c r="O977" s="65"/>
      <c r="P977" s="65"/>
      <c r="Q977" s="65"/>
      <c r="R977" s="65"/>
      <c r="S977" s="65"/>
      <c r="T977" s="65"/>
      <c r="U977" s="65"/>
      <c r="V977" s="65"/>
      <c r="W977" s="65"/>
      <c r="X977" s="65"/>
      <c r="Y977" s="65"/>
      <c r="Z977" s="65"/>
    </row>
    <row r="978" spans="1:26" ht="12.75" customHeight="1" x14ac:dyDescent="0.2">
      <c r="A978" s="65"/>
      <c r="B978" s="65"/>
      <c r="C978" s="65"/>
      <c r="D978" s="65"/>
      <c r="E978" s="65"/>
      <c r="F978" s="65"/>
      <c r="G978" s="65"/>
      <c r="H978" s="65"/>
      <c r="I978" s="65"/>
      <c r="J978" s="65"/>
      <c r="K978" s="65"/>
      <c r="L978" s="65"/>
      <c r="M978" s="65"/>
      <c r="N978" s="65"/>
      <c r="O978" s="65"/>
      <c r="P978" s="65"/>
      <c r="Q978" s="65"/>
      <c r="R978" s="65"/>
      <c r="S978" s="65"/>
      <c r="T978" s="65"/>
      <c r="U978" s="65"/>
      <c r="V978" s="65"/>
      <c r="W978" s="65"/>
      <c r="X978" s="65"/>
      <c r="Y978" s="65"/>
      <c r="Z978" s="65"/>
    </row>
    <row r="979" spans="1:26" ht="12.75" customHeight="1" x14ac:dyDescent="0.2">
      <c r="A979" s="6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row>
    <row r="980" spans="1:26" ht="12.75" customHeight="1" x14ac:dyDescent="0.2">
      <c r="A980" s="65"/>
      <c r="B980" s="65"/>
      <c r="C980" s="65"/>
      <c r="D980" s="65"/>
      <c r="E980" s="65"/>
      <c r="F980" s="65"/>
      <c r="G980" s="65"/>
      <c r="H980" s="65"/>
      <c r="I980" s="65"/>
      <c r="J980" s="65"/>
      <c r="K980" s="65"/>
      <c r="L980" s="65"/>
      <c r="M980" s="65"/>
      <c r="N980" s="65"/>
      <c r="O980" s="65"/>
      <c r="P980" s="65"/>
      <c r="Q980" s="65"/>
      <c r="R980" s="65"/>
      <c r="S980" s="65"/>
      <c r="T980" s="65"/>
      <c r="U980" s="65"/>
      <c r="V980" s="65"/>
      <c r="W980" s="65"/>
      <c r="X980" s="65"/>
      <c r="Y980" s="65"/>
      <c r="Z980" s="65"/>
    </row>
    <row r="981" spans="1:26" ht="12.75" customHeight="1" x14ac:dyDescent="0.2">
      <c r="A981" s="65"/>
      <c r="B981" s="65"/>
      <c r="C981" s="65"/>
      <c r="D981" s="65"/>
      <c r="E981" s="65"/>
      <c r="F981" s="65"/>
      <c r="G981" s="65"/>
      <c r="H981" s="65"/>
      <c r="I981" s="65"/>
      <c r="J981" s="65"/>
      <c r="K981" s="65"/>
      <c r="L981" s="65"/>
      <c r="M981" s="65"/>
      <c r="N981" s="65"/>
      <c r="O981" s="65"/>
      <c r="P981" s="65"/>
      <c r="Q981" s="65"/>
      <c r="R981" s="65"/>
      <c r="S981" s="65"/>
      <c r="T981" s="65"/>
      <c r="U981" s="65"/>
      <c r="V981" s="65"/>
      <c r="W981" s="65"/>
      <c r="X981" s="65"/>
      <c r="Y981" s="65"/>
      <c r="Z981" s="65"/>
    </row>
    <row r="982" spans="1:26" ht="12.75" customHeight="1" x14ac:dyDescent="0.2">
      <c r="A982" s="65"/>
      <c r="B982" s="65"/>
      <c r="C982" s="65"/>
      <c r="D982" s="65"/>
      <c r="E982" s="65"/>
      <c r="F982" s="65"/>
      <c r="G982" s="65"/>
      <c r="H982" s="65"/>
      <c r="I982" s="65"/>
      <c r="J982" s="65"/>
      <c r="K982" s="65"/>
      <c r="L982" s="65"/>
      <c r="M982" s="65"/>
      <c r="N982" s="65"/>
      <c r="O982" s="65"/>
      <c r="P982" s="65"/>
      <c r="Q982" s="65"/>
      <c r="R982" s="65"/>
      <c r="S982" s="65"/>
      <c r="T982" s="65"/>
      <c r="U982" s="65"/>
      <c r="V982" s="65"/>
      <c r="W982" s="65"/>
      <c r="X982" s="65"/>
      <c r="Y982" s="65"/>
      <c r="Z982" s="65"/>
    </row>
    <row r="983" spans="1:26" ht="12.75" customHeight="1" x14ac:dyDescent="0.2">
      <c r="A983" s="65"/>
      <c r="B983" s="65"/>
      <c r="C983" s="65"/>
      <c r="D983" s="65"/>
      <c r="E983" s="65"/>
      <c r="F983" s="65"/>
      <c r="G983" s="65"/>
      <c r="H983" s="65"/>
      <c r="I983" s="65"/>
      <c r="J983" s="65"/>
      <c r="K983" s="65"/>
      <c r="L983" s="65"/>
      <c r="M983" s="65"/>
      <c r="N983" s="65"/>
      <c r="O983" s="65"/>
      <c r="P983" s="65"/>
      <c r="Q983" s="65"/>
      <c r="R983" s="65"/>
      <c r="S983" s="65"/>
      <c r="T983" s="65"/>
      <c r="U983" s="65"/>
      <c r="V983" s="65"/>
      <c r="W983" s="65"/>
      <c r="X983" s="65"/>
      <c r="Y983" s="65"/>
      <c r="Z983" s="65"/>
    </row>
    <row r="984" spans="1:26" ht="12.75" customHeight="1" x14ac:dyDescent="0.2">
      <c r="A984" s="65"/>
      <c r="B984" s="65"/>
      <c r="C984" s="65"/>
      <c r="D984" s="65"/>
      <c r="E984" s="65"/>
      <c r="F984" s="65"/>
      <c r="G984" s="65"/>
      <c r="H984" s="65"/>
      <c r="I984" s="65"/>
      <c r="J984" s="65"/>
      <c r="K984" s="65"/>
      <c r="L984" s="65"/>
      <c r="M984" s="65"/>
      <c r="N984" s="65"/>
      <c r="O984" s="65"/>
      <c r="P984" s="65"/>
      <c r="Q984" s="65"/>
      <c r="R984" s="65"/>
      <c r="S984" s="65"/>
      <c r="T984" s="65"/>
      <c r="U984" s="65"/>
      <c r="V984" s="65"/>
      <c r="W984" s="65"/>
      <c r="X984" s="65"/>
      <c r="Y984" s="65"/>
      <c r="Z984" s="65"/>
    </row>
    <row r="985" spans="1:26" ht="12.75" customHeight="1" x14ac:dyDescent="0.2">
      <c r="A985" s="65"/>
      <c r="B985" s="65"/>
      <c r="C985" s="65"/>
      <c r="D985" s="65"/>
      <c r="E985" s="65"/>
      <c r="F985" s="65"/>
      <c r="G985" s="65"/>
      <c r="H985" s="65"/>
      <c r="I985" s="65"/>
      <c r="J985" s="65"/>
      <c r="K985" s="65"/>
      <c r="L985" s="65"/>
      <c r="M985" s="65"/>
      <c r="N985" s="65"/>
      <c r="O985" s="65"/>
      <c r="P985" s="65"/>
      <c r="Q985" s="65"/>
      <c r="R985" s="65"/>
      <c r="S985" s="65"/>
      <c r="T985" s="65"/>
      <c r="U985" s="65"/>
      <c r="V985" s="65"/>
      <c r="W985" s="65"/>
      <c r="X985" s="65"/>
      <c r="Y985" s="65"/>
      <c r="Z985" s="65"/>
    </row>
    <row r="986" spans="1:26" ht="12.75" customHeight="1" x14ac:dyDescent="0.2">
      <c r="A986" s="65"/>
      <c r="B986" s="65"/>
      <c r="C986" s="65"/>
      <c r="D986" s="65"/>
      <c r="E986" s="65"/>
      <c r="F986" s="65"/>
      <c r="G986" s="65"/>
      <c r="H986" s="65"/>
      <c r="I986" s="65"/>
      <c r="J986" s="65"/>
      <c r="K986" s="65"/>
      <c r="L986" s="65"/>
      <c r="M986" s="65"/>
      <c r="N986" s="65"/>
      <c r="O986" s="65"/>
      <c r="P986" s="65"/>
      <c r="Q986" s="65"/>
      <c r="R986" s="65"/>
      <c r="S986" s="65"/>
      <c r="T986" s="65"/>
      <c r="U986" s="65"/>
      <c r="V986" s="65"/>
      <c r="W986" s="65"/>
      <c r="X986" s="65"/>
      <c r="Y986" s="65"/>
      <c r="Z986" s="65"/>
    </row>
    <row r="987" spans="1:26" ht="12.75" customHeight="1" x14ac:dyDescent="0.2">
      <c r="A987" s="65"/>
      <c r="B987" s="65"/>
      <c r="C987" s="65"/>
      <c r="D987" s="65"/>
      <c r="E987" s="65"/>
      <c r="F987" s="65"/>
      <c r="G987" s="65"/>
      <c r="H987" s="65"/>
      <c r="I987" s="65"/>
      <c r="J987" s="65"/>
      <c r="K987" s="65"/>
      <c r="L987" s="65"/>
      <c r="M987" s="65"/>
      <c r="N987" s="65"/>
      <c r="O987" s="65"/>
      <c r="P987" s="65"/>
      <c r="Q987" s="65"/>
      <c r="R987" s="65"/>
      <c r="S987" s="65"/>
      <c r="T987" s="65"/>
      <c r="U987" s="65"/>
      <c r="V987" s="65"/>
      <c r="W987" s="65"/>
      <c r="X987" s="65"/>
      <c r="Y987" s="65"/>
      <c r="Z987" s="65"/>
    </row>
    <row r="988" spans="1:26" ht="12.75" customHeight="1" x14ac:dyDescent="0.2">
      <c r="A988" s="65"/>
      <c r="B988" s="65"/>
      <c r="C988" s="65"/>
      <c r="D988" s="65"/>
      <c r="E988" s="65"/>
      <c r="F988" s="65"/>
      <c r="G988" s="65"/>
      <c r="H988" s="65"/>
      <c r="I988" s="65"/>
      <c r="J988" s="65"/>
      <c r="K988" s="65"/>
      <c r="L988" s="65"/>
      <c r="M988" s="65"/>
      <c r="N988" s="65"/>
      <c r="O988" s="65"/>
      <c r="P988" s="65"/>
      <c r="Q988" s="65"/>
      <c r="R988" s="65"/>
      <c r="S988" s="65"/>
      <c r="T988" s="65"/>
      <c r="U988" s="65"/>
      <c r="V988" s="65"/>
      <c r="W988" s="65"/>
      <c r="X988" s="65"/>
      <c r="Y988" s="65"/>
      <c r="Z988" s="65"/>
    </row>
    <row r="989" spans="1:26" ht="12.75" customHeight="1" x14ac:dyDescent="0.2">
      <c r="A989" s="65"/>
      <c r="B989" s="65"/>
      <c r="C989" s="65"/>
      <c r="D989" s="65"/>
      <c r="E989" s="65"/>
      <c r="F989" s="65"/>
      <c r="G989" s="65"/>
      <c r="H989" s="65"/>
      <c r="I989" s="65"/>
      <c r="J989" s="65"/>
      <c r="K989" s="65"/>
      <c r="L989" s="65"/>
      <c r="M989" s="65"/>
      <c r="N989" s="65"/>
      <c r="O989" s="65"/>
      <c r="P989" s="65"/>
      <c r="Q989" s="65"/>
      <c r="R989" s="65"/>
      <c r="S989" s="65"/>
      <c r="T989" s="65"/>
      <c r="U989" s="65"/>
      <c r="V989" s="65"/>
      <c r="W989" s="65"/>
      <c r="X989" s="65"/>
      <c r="Y989" s="65"/>
      <c r="Z989" s="65"/>
    </row>
    <row r="990" spans="1:26" ht="12.75" customHeight="1" x14ac:dyDescent="0.2">
      <c r="A990" s="65"/>
      <c r="B990" s="65"/>
      <c r="C990" s="65"/>
      <c r="D990" s="65"/>
      <c r="E990" s="65"/>
      <c r="F990" s="65"/>
      <c r="G990" s="65"/>
      <c r="H990" s="65"/>
      <c r="I990" s="65"/>
      <c r="J990" s="65"/>
      <c r="K990" s="65"/>
      <c r="L990" s="65"/>
      <c r="M990" s="65"/>
      <c r="N990" s="65"/>
      <c r="O990" s="65"/>
      <c r="P990" s="65"/>
      <c r="Q990" s="65"/>
      <c r="R990" s="65"/>
      <c r="S990" s="65"/>
      <c r="T990" s="65"/>
      <c r="U990" s="65"/>
      <c r="V990" s="65"/>
      <c r="W990" s="65"/>
      <c r="X990" s="65"/>
      <c r="Y990" s="65"/>
      <c r="Z990" s="65"/>
    </row>
    <row r="991" spans="1:26" ht="12.75" customHeight="1" x14ac:dyDescent="0.2">
      <c r="A991" s="65"/>
      <c r="B991" s="65"/>
      <c r="C991" s="65"/>
      <c r="D991" s="65"/>
      <c r="E991" s="65"/>
      <c r="F991" s="65"/>
      <c r="G991" s="65"/>
      <c r="H991" s="65"/>
      <c r="I991" s="65"/>
      <c r="J991" s="65"/>
      <c r="K991" s="65"/>
      <c r="L991" s="65"/>
      <c r="M991" s="65"/>
      <c r="N991" s="65"/>
      <c r="O991" s="65"/>
      <c r="P991" s="65"/>
      <c r="Q991" s="65"/>
      <c r="R991" s="65"/>
      <c r="S991" s="65"/>
      <c r="T991" s="65"/>
      <c r="U991" s="65"/>
      <c r="V991" s="65"/>
      <c r="W991" s="65"/>
      <c r="X991" s="65"/>
      <c r="Y991" s="65"/>
      <c r="Z991" s="65"/>
    </row>
    <row r="992" spans="1:26" ht="12.75" customHeight="1" x14ac:dyDescent="0.2">
      <c r="A992" s="65"/>
      <c r="B992" s="65"/>
      <c r="C992" s="65"/>
      <c r="D992" s="65"/>
      <c r="E992" s="65"/>
      <c r="F992" s="65"/>
      <c r="G992" s="65"/>
      <c r="H992" s="65"/>
      <c r="I992" s="65"/>
      <c r="J992" s="65"/>
      <c r="K992" s="65"/>
      <c r="L992" s="65"/>
      <c r="M992" s="65"/>
      <c r="N992" s="65"/>
      <c r="O992" s="65"/>
      <c r="P992" s="65"/>
      <c r="Q992" s="65"/>
      <c r="R992" s="65"/>
      <c r="S992" s="65"/>
      <c r="T992" s="65"/>
      <c r="U992" s="65"/>
      <c r="V992" s="65"/>
      <c r="W992" s="65"/>
      <c r="X992" s="65"/>
      <c r="Y992" s="65"/>
      <c r="Z992" s="65"/>
    </row>
    <row r="993" spans="1:26" ht="12.75" customHeight="1" x14ac:dyDescent="0.2">
      <c r="A993" s="65"/>
      <c r="B993" s="65"/>
      <c r="C993" s="65"/>
      <c r="D993" s="65"/>
      <c r="E993" s="65"/>
      <c r="F993" s="65"/>
      <c r="G993" s="65"/>
      <c r="H993" s="65"/>
      <c r="I993" s="65"/>
      <c r="J993" s="65"/>
      <c r="K993" s="65"/>
      <c r="L993" s="65"/>
      <c r="M993" s="65"/>
      <c r="N993" s="65"/>
      <c r="O993" s="65"/>
      <c r="P993" s="65"/>
      <c r="Q993" s="65"/>
      <c r="R993" s="65"/>
      <c r="S993" s="65"/>
      <c r="T993" s="65"/>
      <c r="U993" s="65"/>
      <c r="V993" s="65"/>
      <c r="W993" s="65"/>
      <c r="X993" s="65"/>
      <c r="Y993" s="65"/>
      <c r="Z993" s="65"/>
    </row>
    <row r="994" spans="1:26" ht="12.75" customHeight="1" x14ac:dyDescent="0.2">
      <c r="A994" s="65"/>
      <c r="B994" s="65"/>
      <c r="C994" s="65"/>
      <c r="D994" s="65"/>
      <c r="E994" s="65"/>
      <c r="F994" s="65"/>
      <c r="G994" s="65"/>
      <c r="H994" s="65"/>
      <c r="I994" s="65"/>
      <c r="J994" s="65"/>
      <c r="K994" s="65"/>
      <c r="L994" s="65"/>
      <c r="M994" s="65"/>
      <c r="N994" s="65"/>
      <c r="O994" s="65"/>
      <c r="P994" s="65"/>
      <c r="Q994" s="65"/>
      <c r="R994" s="65"/>
      <c r="S994" s="65"/>
      <c r="T994" s="65"/>
      <c r="U994" s="65"/>
      <c r="V994" s="65"/>
      <c r="W994" s="65"/>
      <c r="X994" s="65"/>
      <c r="Y994" s="65"/>
      <c r="Z994" s="65"/>
    </row>
    <row r="995" spans="1:26" ht="12.75" customHeight="1" x14ac:dyDescent="0.2">
      <c r="A995" s="65"/>
      <c r="B995" s="65"/>
      <c r="C995" s="65"/>
      <c r="D995" s="65"/>
      <c r="E995" s="65"/>
      <c r="F995" s="65"/>
      <c r="G995" s="65"/>
      <c r="H995" s="65"/>
      <c r="I995" s="65"/>
      <c r="J995" s="65"/>
      <c r="K995" s="65"/>
      <c r="L995" s="65"/>
      <c r="M995" s="65"/>
      <c r="N995" s="65"/>
      <c r="O995" s="65"/>
      <c r="P995" s="65"/>
      <c r="Q995" s="65"/>
      <c r="R995" s="65"/>
      <c r="S995" s="65"/>
      <c r="T995" s="65"/>
      <c r="U995" s="65"/>
      <c r="V995" s="65"/>
      <c r="W995" s="65"/>
      <c r="X995" s="65"/>
      <c r="Y995" s="65"/>
      <c r="Z995" s="65"/>
    </row>
    <row r="996" spans="1:26" ht="12.75" customHeight="1" x14ac:dyDescent="0.2">
      <c r="A996" s="65"/>
      <c r="B996" s="65"/>
      <c r="C996" s="65"/>
      <c r="D996" s="65"/>
      <c r="E996" s="65"/>
      <c r="F996" s="65"/>
      <c r="G996" s="65"/>
      <c r="H996" s="65"/>
      <c r="I996" s="65"/>
      <c r="J996" s="65"/>
      <c r="K996" s="65"/>
      <c r="L996" s="65"/>
      <c r="M996" s="65"/>
      <c r="N996" s="65"/>
      <c r="O996" s="65"/>
      <c r="P996" s="65"/>
      <c r="Q996" s="65"/>
      <c r="R996" s="65"/>
      <c r="S996" s="65"/>
      <c r="T996" s="65"/>
      <c r="U996" s="65"/>
      <c r="V996" s="65"/>
      <c r="W996" s="65"/>
      <c r="X996" s="65"/>
      <c r="Y996" s="65"/>
      <c r="Z996" s="65"/>
    </row>
    <row r="997" spans="1:26" ht="12.75" customHeight="1" x14ac:dyDescent="0.2">
      <c r="A997" s="65"/>
      <c r="B997" s="65"/>
      <c r="C997" s="65"/>
      <c r="D997" s="65"/>
      <c r="E997" s="65"/>
      <c r="F997" s="65"/>
      <c r="G997" s="65"/>
      <c r="H997" s="65"/>
      <c r="I997" s="65"/>
      <c r="J997" s="65"/>
      <c r="K997" s="65"/>
      <c r="L997" s="65"/>
      <c r="M997" s="65"/>
      <c r="N997" s="65"/>
      <c r="O997" s="65"/>
      <c r="P997" s="65"/>
      <c r="Q997" s="65"/>
      <c r="R997" s="65"/>
      <c r="S997" s="65"/>
      <c r="T997" s="65"/>
      <c r="U997" s="65"/>
      <c r="V997" s="65"/>
      <c r="W997" s="65"/>
      <c r="X997" s="65"/>
      <c r="Y997" s="65"/>
      <c r="Z997" s="65"/>
    </row>
    <row r="998" spans="1:26" ht="12.75" customHeight="1" x14ac:dyDescent="0.2">
      <c r="A998" s="65"/>
      <c r="B998" s="65"/>
      <c r="C998" s="65"/>
      <c r="D998" s="65"/>
      <c r="E998" s="65"/>
      <c r="F998" s="65"/>
      <c r="G998" s="65"/>
      <c r="H998" s="65"/>
      <c r="I998" s="65"/>
      <c r="J998" s="65"/>
      <c r="K998" s="65"/>
      <c r="L998" s="65"/>
      <c r="M998" s="65"/>
      <c r="N998" s="65"/>
      <c r="O998" s="65"/>
      <c r="P998" s="65"/>
      <c r="Q998" s="65"/>
      <c r="R998" s="65"/>
      <c r="S998" s="65"/>
      <c r="T998" s="65"/>
      <c r="U998" s="65"/>
      <c r="V998" s="65"/>
      <c r="W998" s="65"/>
      <c r="X998" s="65"/>
      <c r="Y998" s="65"/>
      <c r="Z998" s="65"/>
    </row>
    <row r="999" spans="1:26" ht="12.75" customHeight="1" x14ac:dyDescent="0.2">
      <c r="A999" s="65"/>
      <c r="B999" s="65"/>
      <c r="C999" s="65"/>
      <c r="D999" s="65"/>
      <c r="E999" s="65"/>
      <c r="F999" s="65"/>
      <c r="G999" s="65"/>
      <c r="H999" s="65"/>
      <c r="I999" s="65"/>
      <c r="J999" s="65"/>
      <c r="K999" s="65"/>
      <c r="L999" s="65"/>
      <c r="M999" s="65"/>
      <c r="N999" s="65"/>
      <c r="O999" s="65"/>
      <c r="P999" s="65"/>
      <c r="Q999" s="65"/>
      <c r="R999" s="65"/>
      <c r="S999" s="65"/>
      <c r="T999" s="65"/>
      <c r="U999" s="65"/>
      <c r="V999" s="65"/>
      <c r="W999" s="65"/>
      <c r="X999" s="65"/>
      <c r="Y999" s="65"/>
      <c r="Z999" s="65"/>
    </row>
    <row r="1000" spans="1:26" ht="12.75" customHeight="1" x14ac:dyDescent="0.2">
      <c r="A1000" s="65"/>
      <c r="B1000" s="65"/>
      <c r="C1000" s="65"/>
      <c r="D1000" s="65"/>
      <c r="E1000" s="65"/>
      <c r="F1000" s="65"/>
      <c r="G1000" s="65"/>
      <c r="H1000" s="65"/>
      <c r="I1000" s="65"/>
      <c r="J1000" s="65"/>
      <c r="K1000" s="65"/>
      <c r="L1000" s="65"/>
      <c r="M1000" s="65"/>
      <c r="N1000" s="65"/>
      <c r="O1000" s="65"/>
      <c r="P1000" s="65"/>
      <c r="Q1000" s="65"/>
      <c r="R1000" s="65"/>
      <c r="S1000" s="65"/>
      <c r="T1000" s="65"/>
      <c r="U1000" s="65"/>
      <c r="V1000" s="65"/>
      <c r="W1000" s="65"/>
      <c r="X1000" s="65"/>
      <c r="Y1000" s="65"/>
      <c r="Z1000" s="65"/>
    </row>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K944"/>
  <sheetViews>
    <sheetView view="pageBreakPreview" topLeftCell="X11" zoomScale="73" zoomScaleNormal="98" zoomScaleSheetLayoutView="73" workbookViewId="0">
      <selection activeCell="G17" sqref="G17"/>
    </sheetView>
  </sheetViews>
  <sheetFormatPr baseColWidth="10" defaultColWidth="12.625" defaultRowHeight="15" customHeight="1" x14ac:dyDescent="0.2"/>
  <cols>
    <col min="1" max="1" width="1.75" style="276" customWidth="1"/>
    <col min="2" max="2" width="3.5" style="274" customWidth="1"/>
    <col min="3" max="3" width="16" style="274" customWidth="1"/>
    <col min="4" max="4" width="34.125" style="274" customWidth="1"/>
    <col min="5" max="5" width="28.5" style="274" customWidth="1"/>
    <col min="6" max="6" width="18.5" style="274" customWidth="1"/>
    <col min="7" max="7" width="36.25" style="274" customWidth="1"/>
    <col min="8" max="9" width="10.75" style="274" hidden="1" customWidth="1"/>
    <col min="10" max="10" width="16.25" style="274" customWidth="1"/>
    <col min="11" max="11" width="19.75" style="274" customWidth="1"/>
    <col min="12" max="12" width="24.875" style="274" customWidth="1"/>
    <col min="13" max="13" width="15.625" style="274" customWidth="1"/>
    <col min="14" max="14" width="20.75" style="274" customWidth="1"/>
    <col min="15" max="15" width="5.5" style="274" customWidth="1"/>
    <col min="16" max="16" width="23.875" style="274" customWidth="1"/>
    <col min="17" max="17" width="5.875" style="274" customWidth="1"/>
    <col min="18" max="18" width="15.375" style="274" customWidth="1"/>
    <col min="19" max="19" width="8.25" style="274" customWidth="1"/>
    <col min="20" max="20" width="20.625" style="274" customWidth="1"/>
    <col min="21" max="21" width="5.125" style="274" customWidth="1"/>
    <col min="22" max="22" width="59" style="274" customWidth="1"/>
    <col min="23" max="23" width="17.625" style="274" customWidth="1"/>
    <col min="24" max="24" width="6" style="274" customWidth="1"/>
    <col min="25" max="25" width="4.375" style="274" customWidth="1"/>
    <col min="26" max="26" width="4.875" style="274" customWidth="1"/>
    <col min="27" max="27" width="6.25" style="274" customWidth="1"/>
    <col min="28" max="28" width="5.875" style="274" customWidth="1"/>
    <col min="29" max="29" width="5.5" style="274" customWidth="1"/>
    <col min="30" max="30" width="0.625" style="274" hidden="1" customWidth="1"/>
    <col min="31" max="31" width="0.5" style="274" hidden="1" customWidth="1"/>
    <col min="32" max="32" width="20.375" style="274" customWidth="1"/>
    <col min="33" max="33" width="9.125" style="274" customWidth="1"/>
    <col min="34" max="34" width="16.75" style="274" customWidth="1"/>
    <col min="35" max="35" width="8" style="274" customWidth="1"/>
    <col min="36" max="37" width="19.125" style="274" customWidth="1"/>
    <col min="38" max="38" width="17.375" style="274" customWidth="1"/>
    <col min="39" max="39" width="0.125" style="274" customWidth="1"/>
    <col min="40" max="40" width="18.375" style="274" customWidth="1"/>
    <col min="41" max="41" width="28" style="274" hidden="1" customWidth="1"/>
    <col min="42" max="42" width="33" style="274" hidden="1" customWidth="1"/>
    <col min="43" max="43" width="15.5" style="274" hidden="1" customWidth="1"/>
    <col min="44" max="44" width="9.875" style="274" customWidth="1"/>
    <col min="45" max="63" width="10" style="274" customWidth="1"/>
    <col min="64" max="16384" width="12.625" style="274"/>
  </cols>
  <sheetData>
    <row r="1" spans="2:63" ht="15" customHeight="1" x14ac:dyDescent="0.2">
      <c r="B1" s="1250"/>
      <c r="C1" s="1251"/>
      <c r="D1" s="1251"/>
      <c r="E1" s="1251"/>
      <c r="F1" s="1252"/>
      <c r="G1" s="1259" t="s">
        <v>269</v>
      </c>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1"/>
      <c r="AM1" s="1268" t="s">
        <v>270</v>
      </c>
      <c r="AN1" s="1270" t="s">
        <v>271</v>
      </c>
      <c r="AO1" s="276"/>
      <c r="AP1" s="276"/>
      <c r="AQ1" s="276"/>
    </row>
    <row r="2" spans="2:63" ht="15" customHeight="1" x14ac:dyDescent="0.2">
      <c r="B2" s="1253"/>
      <c r="C2" s="1254"/>
      <c r="D2" s="1254"/>
      <c r="E2" s="1254"/>
      <c r="F2" s="1255"/>
      <c r="G2" s="1262"/>
      <c r="H2" s="1263"/>
      <c r="I2" s="1263"/>
      <c r="J2" s="1263"/>
      <c r="K2" s="1263"/>
      <c r="L2" s="1263"/>
      <c r="M2" s="1263"/>
      <c r="N2" s="1263"/>
      <c r="O2" s="1263"/>
      <c r="P2" s="1263"/>
      <c r="Q2" s="1263"/>
      <c r="R2" s="1263"/>
      <c r="S2" s="1263"/>
      <c r="T2" s="1263"/>
      <c r="U2" s="1263"/>
      <c r="V2" s="1263"/>
      <c r="W2" s="1263"/>
      <c r="X2" s="1263"/>
      <c r="Y2" s="1263"/>
      <c r="Z2" s="1263"/>
      <c r="AA2" s="1263"/>
      <c r="AB2" s="1263"/>
      <c r="AC2" s="1263"/>
      <c r="AD2" s="1263"/>
      <c r="AE2" s="1263"/>
      <c r="AF2" s="1263"/>
      <c r="AG2" s="1263"/>
      <c r="AH2" s="1263"/>
      <c r="AI2" s="1263"/>
      <c r="AJ2" s="1263"/>
      <c r="AK2" s="1263"/>
      <c r="AL2" s="1264"/>
      <c r="AM2" s="1269"/>
      <c r="AN2" s="1271"/>
      <c r="AO2" s="276"/>
      <c r="AP2" s="276"/>
      <c r="AQ2" s="276"/>
    </row>
    <row r="3" spans="2:63" ht="5.25" customHeight="1" x14ac:dyDescent="0.2">
      <c r="B3" s="1253"/>
      <c r="C3" s="1254"/>
      <c r="D3" s="1254"/>
      <c r="E3" s="1254"/>
      <c r="F3" s="1255"/>
      <c r="G3" s="1262"/>
      <c r="H3" s="1263"/>
      <c r="I3" s="1263"/>
      <c r="J3" s="1263"/>
      <c r="K3" s="1263"/>
      <c r="L3" s="1263"/>
      <c r="M3" s="1263"/>
      <c r="N3" s="1263"/>
      <c r="O3" s="1263"/>
      <c r="P3" s="1263"/>
      <c r="Q3" s="1263"/>
      <c r="R3" s="1263"/>
      <c r="S3" s="1263"/>
      <c r="T3" s="1263"/>
      <c r="U3" s="1263"/>
      <c r="V3" s="1263"/>
      <c r="W3" s="1263"/>
      <c r="X3" s="1263"/>
      <c r="Y3" s="1263"/>
      <c r="Z3" s="1263"/>
      <c r="AA3" s="1263"/>
      <c r="AB3" s="1263"/>
      <c r="AC3" s="1263"/>
      <c r="AD3" s="1263"/>
      <c r="AE3" s="1263"/>
      <c r="AF3" s="1263"/>
      <c r="AG3" s="1263"/>
      <c r="AH3" s="1263"/>
      <c r="AI3" s="1263"/>
      <c r="AJ3" s="1263"/>
      <c r="AK3" s="1263"/>
      <c r="AL3" s="1264"/>
      <c r="AN3" s="277"/>
      <c r="AO3" s="276"/>
      <c r="AP3" s="276"/>
      <c r="AQ3" s="276"/>
    </row>
    <row r="4" spans="2:63" ht="30" customHeight="1" x14ac:dyDescent="0.2">
      <c r="B4" s="1253"/>
      <c r="C4" s="1254"/>
      <c r="D4" s="1254"/>
      <c r="E4" s="1254"/>
      <c r="F4" s="1255"/>
      <c r="G4" s="1262"/>
      <c r="H4" s="1263"/>
      <c r="I4" s="1263"/>
      <c r="J4" s="1263"/>
      <c r="K4" s="1263"/>
      <c r="L4" s="1263"/>
      <c r="M4" s="1263"/>
      <c r="N4" s="1263"/>
      <c r="O4" s="1263"/>
      <c r="P4" s="1263"/>
      <c r="Q4" s="1263"/>
      <c r="R4" s="1263"/>
      <c r="S4" s="1263"/>
      <c r="T4" s="1263"/>
      <c r="U4" s="1263"/>
      <c r="V4" s="1263"/>
      <c r="W4" s="1263"/>
      <c r="X4" s="1263"/>
      <c r="Y4" s="1263"/>
      <c r="Z4" s="1263"/>
      <c r="AA4" s="1263"/>
      <c r="AB4" s="1263"/>
      <c r="AC4" s="1263"/>
      <c r="AD4" s="1263"/>
      <c r="AE4" s="1263"/>
      <c r="AF4" s="1263"/>
      <c r="AG4" s="1263"/>
      <c r="AH4" s="1263"/>
      <c r="AI4" s="1263"/>
      <c r="AJ4" s="1263"/>
      <c r="AK4" s="1263"/>
      <c r="AL4" s="1264"/>
      <c r="AM4" s="278" t="s">
        <v>272</v>
      </c>
      <c r="AN4" s="279" t="s">
        <v>273</v>
      </c>
      <c r="AO4" s="276"/>
      <c r="AP4" s="276"/>
      <c r="AQ4" s="276"/>
    </row>
    <row r="5" spans="2:63" ht="6" customHeight="1" x14ac:dyDescent="0.2">
      <c r="B5" s="1253"/>
      <c r="C5" s="1254"/>
      <c r="D5" s="1254"/>
      <c r="E5" s="1254"/>
      <c r="F5" s="1255"/>
      <c r="G5" s="1262"/>
      <c r="H5" s="1263"/>
      <c r="I5" s="1263"/>
      <c r="J5" s="1263"/>
      <c r="K5" s="1263"/>
      <c r="L5" s="1263"/>
      <c r="M5" s="1263"/>
      <c r="N5" s="1263"/>
      <c r="O5" s="1263"/>
      <c r="P5" s="1263"/>
      <c r="Q5" s="1263"/>
      <c r="R5" s="1263"/>
      <c r="S5" s="1263"/>
      <c r="T5" s="1263"/>
      <c r="U5" s="1263"/>
      <c r="V5" s="1263"/>
      <c r="W5" s="1263"/>
      <c r="X5" s="1263"/>
      <c r="Y5" s="1263"/>
      <c r="Z5" s="1263"/>
      <c r="AA5" s="1263"/>
      <c r="AB5" s="1263"/>
      <c r="AC5" s="1263"/>
      <c r="AD5" s="1263"/>
      <c r="AE5" s="1263"/>
      <c r="AF5" s="1263"/>
      <c r="AG5" s="1263"/>
      <c r="AH5" s="1263"/>
      <c r="AI5" s="1263"/>
      <c r="AJ5" s="1263"/>
      <c r="AK5" s="1263"/>
      <c r="AL5" s="1264"/>
      <c r="AO5" s="276"/>
      <c r="AP5" s="276"/>
      <c r="AQ5" s="276"/>
    </row>
    <row r="6" spans="2:63" ht="33" customHeight="1" x14ac:dyDescent="0.2">
      <c r="B6" s="1256"/>
      <c r="C6" s="1257"/>
      <c r="D6" s="1257"/>
      <c r="E6" s="1257"/>
      <c r="F6" s="1258"/>
      <c r="G6" s="1265"/>
      <c r="H6" s="1266"/>
      <c r="I6" s="1266"/>
      <c r="J6" s="1266"/>
      <c r="K6" s="1266"/>
      <c r="L6" s="1266"/>
      <c r="M6" s="1266"/>
      <c r="N6" s="1266"/>
      <c r="O6" s="1266"/>
      <c r="P6" s="1266"/>
      <c r="Q6" s="1266"/>
      <c r="R6" s="1266"/>
      <c r="S6" s="1266"/>
      <c r="T6" s="1266"/>
      <c r="U6" s="1266"/>
      <c r="V6" s="1266"/>
      <c r="W6" s="1266"/>
      <c r="X6" s="1266"/>
      <c r="Y6" s="1266"/>
      <c r="Z6" s="1266"/>
      <c r="AA6" s="1266"/>
      <c r="AB6" s="1266"/>
      <c r="AC6" s="1266"/>
      <c r="AD6" s="1266"/>
      <c r="AE6" s="1266"/>
      <c r="AF6" s="1266"/>
      <c r="AG6" s="1266"/>
      <c r="AH6" s="1266"/>
      <c r="AI6" s="1266"/>
      <c r="AJ6" s="1266"/>
      <c r="AK6" s="1266"/>
      <c r="AL6" s="1267"/>
      <c r="AM6" s="280" t="s">
        <v>274</v>
      </c>
      <c r="AN6" s="279" t="s">
        <v>277</v>
      </c>
      <c r="AO6" s="276"/>
      <c r="AP6" s="276"/>
      <c r="AQ6" s="276"/>
    </row>
    <row r="7" spans="2:63" s="276" customFormat="1" ht="15" customHeight="1" x14ac:dyDescent="0.2">
      <c r="B7" s="281"/>
      <c r="C7" s="282"/>
      <c r="D7" s="282"/>
      <c r="E7" s="282"/>
      <c r="F7" s="282"/>
      <c r="G7" s="282"/>
      <c r="H7" s="282"/>
      <c r="I7" s="282"/>
      <c r="J7" s="282"/>
      <c r="K7" s="282"/>
      <c r="L7" s="282"/>
      <c r="M7" s="282"/>
      <c r="N7" s="282"/>
      <c r="O7" s="282"/>
      <c r="P7" s="282"/>
      <c r="Q7" s="282"/>
      <c r="R7" s="282"/>
      <c r="S7" s="282"/>
      <c r="T7" s="282"/>
      <c r="U7" s="282"/>
      <c r="V7" s="282"/>
      <c r="W7" s="282"/>
      <c r="X7" s="282"/>
      <c r="Y7" s="282"/>
      <c r="Z7" s="282"/>
      <c r="AA7" s="282"/>
      <c r="AB7" s="282"/>
      <c r="AC7" s="282"/>
      <c r="AD7" s="282"/>
      <c r="AE7" s="282"/>
      <c r="AF7" s="282"/>
      <c r="AG7" s="282"/>
      <c r="AH7" s="282"/>
      <c r="AI7" s="282"/>
      <c r="AJ7" s="282"/>
      <c r="AK7" s="282"/>
      <c r="AL7" s="282"/>
      <c r="AM7" s="282"/>
      <c r="AN7" s="282"/>
    </row>
    <row r="8" spans="2:63" ht="12" customHeight="1" x14ac:dyDescent="0.2">
      <c r="B8" s="283"/>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c r="AL8" s="284"/>
      <c r="AM8" s="285"/>
      <c r="AN8" s="285"/>
      <c r="AO8" s="276"/>
      <c r="AP8" s="276"/>
    </row>
    <row r="9" spans="2:63" ht="37.5" customHeight="1" x14ac:dyDescent="0.2">
      <c r="B9" s="1272" t="s">
        <v>275</v>
      </c>
      <c r="C9" s="1273"/>
      <c r="D9" s="1273"/>
      <c r="E9" s="1274"/>
      <c r="F9" s="1275" t="s">
        <v>217</v>
      </c>
      <c r="G9" s="1275"/>
      <c r="H9" s="1275"/>
      <c r="I9" s="1275"/>
      <c r="J9" s="1275"/>
      <c r="K9" s="1275"/>
      <c r="L9" s="1275"/>
      <c r="M9" s="1275"/>
      <c r="N9" s="1275"/>
      <c r="O9" s="1275"/>
      <c r="P9" s="1275"/>
      <c r="Q9" s="1275"/>
      <c r="R9" s="1275"/>
      <c r="S9" s="1275"/>
      <c r="T9" s="1275"/>
      <c r="U9" s="1275"/>
      <c r="V9" s="1275"/>
      <c r="W9" s="1275"/>
      <c r="X9" s="1275"/>
      <c r="Y9" s="1275"/>
      <c r="Z9" s="1275"/>
      <c r="AA9" s="1275"/>
      <c r="AB9" s="1275"/>
      <c r="AC9" s="1275"/>
      <c r="AD9" s="1275"/>
      <c r="AE9" s="1275"/>
      <c r="AF9" s="1275"/>
      <c r="AG9" s="1275"/>
      <c r="AH9" s="1275"/>
      <c r="AI9" s="1275"/>
      <c r="AJ9" s="1275"/>
      <c r="AK9" s="1276"/>
      <c r="AL9" s="1276"/>
      <c r="AN9" s="286"/>
      <c r="AO9" s="276"/>
      <c r="AP9" s="276"/>
      <c r="AR9" s="242"/>
      <c r="AS9" s="242"/>
      <c r="AT9" s="242"/>
      <c r="AU9" s="242"/>
      <c r="AV9" s="242"/>
      <c r="AW9" s="242"/>
      <c r="AX9" s="242"/>
      <c r="AY9" s="242"/>
      <c r="AZ9" s="242"/>
      <c r="BA9" s="242"/>
      <c r="BB9" s="242"/>
      <c r="BC9" s="242"/>
      <c r="BD9" s="242"/>
      <c r="BE9" s="242"/>
      <c r="BF9" s="242"/>
      <c r="BG9" s="242"/>
      <c r="BH9" s="242"/>
      <c r="BI9" s="242"/>
      <c r="BJ9" s="242"/>
      <c r="BK9" s="242"/>
    </row>
    <row r="10" spans="2:63" ht="36" customHeight="1" x14ac:dyDescent="0.2">
      <c r="B10" s="1272" t="s">
        <v>276</v>
      </c>
      <c r="C10" s="1273"/>
      <c r="D10" s="1273"/>
      <c r="E10" s="1274"/>
      <c r="F10" s="1275" t="str">
        <f>'[2]Objetivos y Alcances '!B4</f>
        <v>Diseñar e implementar planes, lineamientos y estrategias de comunicación y mercadeo orientados a fortalecer la difusión veraz y oportuna de la gestión institucional, contribuyendo al posicionamiento de la entidad ante la ciudadanía y su permanente interacción con los grupos de interés.</v>
      </c>
      <c r="G10" s="1275"/>
      <c r="H10" s="1275"/>
      <c r="I10" s="1275"/>
      <c r="J10" s="1275"/>
      <c r="K10" s="1275"/>
      <c r="L10" s="1275"/>
      <c r="M10" s="1275"/>
      <c r="N10" s="1275"/>
      <c r="O10" s="1275"/>
      <c r="P10" s="1275"/>
      <c r="Q10" s="1275"/>
      <c r="R10" s="1275"/>
      <c r="S10" s="1275"/>
      <c r="T10" s="1275"/>
      <c r="U10" s="1275"/>
      <c r="V10" s="1275"/>
      <c r="W10" s="1275"/>
      <c r="X10" s="1275"/>
      <c r="Y10" s="1275"/>
      <c r="Z10" s="1275"/>
      <c r="AA10" s="1275"/>
      <c r="AB10" s="1275"/>
      <c r="AC10" s="1275"/>
      <c r="AD10" s="1275"/>
      <c r="AE10" s="1275"/>
      <c r="AF10" s="1275"/>
      <c r="AG10" s="1275"/>
      <c r="AH10" s="1275"/>
      <c r="AI10" s="1275"/>
      <c r="AJ10" s="1275"/>
      <c r="AK10" s="1275"/>
      <c r="AL10" s="1275"/>
      <c r="AM10" s="286"/>
      <c r="AN10" s="286"/>
      <c r="AO10" s="276"/>
      <c r="AP10" s="276"/>
      <c r="AR10" s="242"/>
      <c r="AS10" s="242"/>
      <c r="AT10" s="242"/>
      <c r="AU10" s="242"/>
      <c r="AV10" s="242"/>
      <c r="AW10" s="242"/>
      <c r="AX10" s="242"/>
      <c r="AY10" s="242"/>
      <c r="AZ10" s="242"/>
      <c r="BA10" s="242"/>
      <c r="BB10" s="242"/>
      <c r="BC10" s="242"/>
      <c r="BD10" s="242"/>
      <c r="BE10" s="242"/>
      <c r="BF10" s="242"/>
      <c r="BG10" s="242"/>
      <c r="BH10" s="242"/>
      <c r="BI10" s="242"/>
      <c r="BJ10" s="242"/>
      <c r="BK10" s="242"/>
    </row>
    <row r="11" spans="2:63" ht="14.25" customHeight="1" x14ac:dyDescent="0.2">
      <c r="B11" s="242"/>
      <c r="C11" s="242"/>
      <c r="D11" s="242"/>
      <c r="E11" s="242"/>
      <c r="F11" s="242"/>
      <c r="G11" s="242"/>
      <c r="H11" s="242"/>
      <c r="I11" s="242"/>
      <c r="J11" s="242"/>
      <c r="K11" s="242"/>
      <c r="L11" s="242"/>
      <c r="M11" s="242"/>
      <c r="N11" s="242"/>
      <c r="O11" s="242"/>
      <c r="P11" s="242"/>
      <c r="Q11" s="242"/>
      <c r="R11" s="242"/>
      <c r="S11" s="242"/>
      <c r="T11" s="242"/>
      <c r="U11" s="242"/>
      <c r="V11" s="242"/>
      <c r="W11" s="242"/>
      <c r="X11" s="242"/>
      <c r="Y11" s="242"/>
      <c r="Z11" s="242"/>
      <c r="AA11" s="242"/>
      <c r="AB11" s="242"/>
      <c r="AC11" s="242"/>
      <c r="AD11" s="242"/>
      <c r="AE11" s="242"/>
      <c r="AF11" s="242"/>
      <c r="AG11" s="242"/>
      <c r="AH11" s="242"/>
      <c r="AI11" s="242"/>
      <c r="AJ11" s="242"/>
      <c r="AK11" s="242"/>
      <c r="AL11" s="242"/>
      <c r="AM11" s="242"/>
      <c r="AN11" s="242"/>
      <c r="AO11" s="242"/>
      <c r="AP11" s="242"/>
      <c r="AQ11" s="242"/>
      <c r="AR11" s="242"/>
      <c r="AS11" s="242"/>
      <c r="AT11" s="242"/>
      <c r="AU11" s="242"/>
      <c r="AV11" s="242"/>
      <c r="AW11" s="242"/>
      <c r="AX11" s="242"/>
      <c r="AY11" s="242"/>
      <c r="AZ11" s="242"/>
      <c r="BA11" s="242"/>
      <c r="BB11" s="242"/>
      <c r="BC11" s="242"/>
      <c r="BD11" s="242"/>
      <c r="BE11" s="242"/>
      <c r="BF11" s="242"/>
      <c r="BG11" s="242"/>
      <c r="BH11" s="242"/>
      <c r="BI11" s="242"/>
      <c r="BJ11" s="242"/>
      <c r="BK11" s="242"/>
    </row>
    <row r="12" spans="2:63" ht="36" customHeight="1" x14ac:dyDescent="0.2">
      <c r="B12" s="1277" t="s">
        <v>118</v>
      </c>
      <c r="C12" s="1277"/>
      <c r="D12" s="1278"/>
      <c r="E12" s="1278"/>
      <c r="F12" s="1278"/>
      <c r="G12" s="1278"/>
      <c r="H12" s="1278"/>
      <c r="I12" s="1278"/>
      <c r="J12" s="1278"/>
      <c r="K12" s="1278"/>
      <c r="L12" s="1278"/>
      <c r="M12" s="1278"/>
      <c r="N12" s="1279" t="s">
        <v>117</v>
      </c>
      <c r="O12" s="1280"/>
      <c r="P12" s="1280"/>
      <c r="Q12" s="1280"/>
      <c r="R12" s="1280"/>
      <c r="S12" s="1280"/>
      <c r="T12" s="1280"/>
      <c r="U12" s="1281" t="s">
        <v>123</v>
      </c>
      <c r="V12" s="1282"/>
      <c r="W12" s="1282"/>
      <c r="X12" s="1282"/>
      <c r="Y12" s="1282"/>
      <c r="Z12" s="1282"/>
      <c r="AA12" s="1282"/>
      <c r="AB12" s="1282"/>
      <c r="AC12" s="824"/>
      <c r="AD12" s="824"/>
      <c r="AE12" s="1283" t="s">
        <v>137</v>
      </c>
      <c r="AF12" s="1284"/>
      <c r="AG12" s="1284"/>
      <c r="AH12" s="1284"/>
      <c r="AI12" s="1284"/>
      <c r="AJ12" s="1285"/>
      <c r="AK12" s="831"/>
      <c r="AL12" s="1307" t="s">
        <v>131</v>
      </c>
      <c r="AM12" s="1308"/>
      <c r="AN12" s="1308"/>
      <c r="AO12" s="1308"/>
      <c r="AP12" s="1308"/>
      <c r="AQ12" s="1308"/>
      <c r="AR12" s="825" t="s">
        <v>935</v>
      </c>
      <c r="AS12" s="242"/>
      <c r="AT12" s="242"/>
      <c r="AU12" s="242"/>
      <c r="AV12" s="242"/>
      <c r="AW12" s="242"/>
      <c r="AX12" s="242"/>
      <c r="AY12" s="242"/>
      <c r="AZ12" s="242"/>
      <c r="BA12" s="242"/>
      <c r="BB12" s="242"/>
      <c r="BC12" s="242"/>
      <c r="BD12" s="242"/>
      <c r="BE12" s="242"/>
      <c r="BF12" s="242"/>
      <c r="BG12" s="242"/>
      <c r="BH12" s="242"/>
      <c r="BI12" s="242"/>
      <c r="BJ12" s="242"/>
      <c r="BK12" s="242"/>
    </row>
    <row r="13" spans="2:63" ht="16.5" customHeight="1" x14ac:dyDescent="0.2">
      <c r="B13" s="1288" t="s">
        <v>108</v>
      </c>
      <c r="C13" s="1277" t="s">
        <v>109</v>
      </c>
      <c r="D13" s="1289" t="s">
        <v>111</v>
      </c>
      <c r="E13" s="1289" t="s">
        <v>112</v>
      </c>
      <c r="F13" s="1289" t="s">
        <v>110</v>
      </c>
      <c r="G13" s="1289" t="s">
        <v>113</v>
      </c>
      <c r="H13" s="1291" t="s">
        <v>138</v>
      </c>
      <c r="I13" s="1291" t="s">
        <v>139</v>
      </c>
      <c r="J13" s="1305" t="s">
        <v>1194</v>
      </c>
      <c r="K13" s="1291" t="s">
        <v>114</v>
      </c>
      <c r="L13" s="1289" t="s">
        <v>115</v>
      </c>
      <c r="M13" s="1289" t="s">
        <v>116</v>
      </c>
      <c r="N13" s="1286" t="s">
        <v>119</v>
      </c>
      <c r="O13" s="1295" t="s">
        <v>1</v>
      </c>
      <c r="P13" s="1286" t="s">
        <v>120</v>
      </c>
      <c r="Q13" s="1286" t="s">
        <v>1</v>
      </c>
      <c r="R13" s="1286" t="s">
        <v>121</v>
      </c>
      <c r="S13" s="1295" t="s">
        <v>1</v>
      </c>
      <c r="T13" s="1286" t="s">
        <v>122</v>
      </c>
      <c r="U13" s="1296" t="s">
        <v>127</v>
      </c>
      <c r="V13" s="1298" t="s">
        <v>126</v>
      </c>
      <c r="W13" s="1300" t="s">
        <v>124</v>
      </c>
      <c r="X13" s="1302" t="s">
        <v>125</v>
      </c>
      <c r="Y13" s="1302"/>
      <c r="Z13" s="1302"/>
      <c r="AA13" s="1302"/>
      <c r="AB13" s="1302"/>
      <c r="AC13" s="1302"/>
      <c r="AD13" s="826"/>
      <c r="AE13" s="1303"/>
      <c r="AF13" s="1293" t="s">
        <v>128</v>
      </c>
      <c r="AG13" s="1303" t="s">
        <v>1</v>
      </c>
      <c r="AH13" s="1293" t="s">
        <v>129</v>
      </c>
      <c r="AI13" s="1303" t="s">
        <v>1</v>
      </c>
      <c r="AJ13" s="1314" t="s">
        <v>130</v>
      </c>
      <c r="AK13" s="827"/>
      <c r="AL13" s="1312" t="s">
        <v>132</v>
      </c>
      <c r="AM13" s="1309" t="s">
        <v>133</v>
      </c>
      <c r="AN13" s="1309" t="s">
        <v>134</v>
      </c>
      <c r="AO13" s="1309" t="s">
        <v>135</v>
      </c>
      <c r="AP13" s="1310" t="s">
        <v>136</v>
      </c>
      <c r="AQ13" s="1309" t="s">
        <v>264</v>
      </c>
      <c r="AR13" s="1249" t="s">
        <v>929</v>
      </c>
      <c r="AS13" s="242"/>
      <c r="AT13" s="242"/>
      <c r="AU13" s="242"/>
      <c r="AV13" s="242"/>
      <c r="AW13" s="242"/>
      <c r="AX13" s="242"/>
      <c r="AY13" s="242"/>
      <c r="AZ13" s="242"/>
      <c r="BA13" s="242"/>
      <c r="BB13" s="242"/>
      <c r="BC13" s="242"/>
      <c r="BD13" s="242"/>
      <c r="BE13" s="242"/>
      <c r="BF13" s="242"/>
      <c r="BG13" s="242"/>
      <c r="BH13" s="242"/>
      <c r="BI13" s="242"/>
      <c r="BJ13" s="242"/>
      <c r="BK13" s="242"/>
    </row>
    <row r="14" spans="2:63" ht="120.75" customHeight="1" x14ac:dyDescent="0.2">
      <c r="B14" s="1278"/>
      <c r="C14" s="1278"/>
      <c r="D14" s="1278"/>
      <c r="E14" s="1278"/>
      <c r="F14" s="1289"/>
      <c r="G14" s="1290"/>
      <c r="H14" s="1292"/>
      <c r="I14" s="1292"/>
      <c r="J14" s="1306"/>
      <c r="K14" s="1292"/>
      <c r="L14" s="1289"/>
      <c r="M14" s="1278"/>
      <c r="N14" s="1287"/>
      <c r="O14" s="1287"/>
      <c r="P14" s="1287"/>
      <c r="Q14" s="1287"/>
      <c r="R14" s="1287"/>
      <c r="S14" s="1287"/>
      <c r="T14" s="1287"/>
      <c r="U14" s="1297"/>
      <c r="V14" s="1299"/>
      <c r="W14" s="1301"/>
      <c r="X14" s="828" t="s">
        <v>2</v>
      </c>
      <c r="Y14" s="828" t="s">
        <v>3</v>
      </c>
      <c r="Z14" s="828" t="s">
        <v>4</v>
      </c>
      <c r="AA14" s="828" t="s">
        <v>5</v>
      </c>
      <c r="AB14" s="828" t="s">
        <v>6</v>
      </c>
      <c r="AC14" s="828" t="s">
        <v>7</v>
      </c>
      <c r="AD14" s="829"/>
      <c r="AE14" s="1304"/>
      <c r="AF14" s="1294"/>
      <c r="AG14" s="1304"/>
      <c r="AH14" s="1294"/>
      <c r="AI14" s="1304"/>
      <c r="AJ14" s="1315"/>
      <c r="AK14" s="830"/>
      <c r="AL14" s="1313"/>
      <c r="AM14" s="1309"/>
      <c r="AN14" s="1309"/>
      <c r="AO14" s="1309"/>
      <c r="AP14" s="1311"/>
      <c r="AQ14" s="1309"/>
      <c r="AR14" s="1249"/>
      <c r="AS14" s="243"/>
      <c r="AT14" s="243"/>
      <c r="AU14" s="243"/>
      <c r="AV14" s="243"/>
      <c r="AW14" s="243"/>
      <c r="AX14" s="243"/>
      <c r="AY14" s="243"/>
      <c r="AZ14" s="243"/>
      <c r="BA14" s="243"/>
      <c r="BB14" s="243"/>
      <c r="BC14" s="243"/>
      <c r="BD14" s="243"/>
      <c r="BE14" s="243"/>
      <c r="BF14" s="243"/>
      <c r="BG14" s="243"/>
      <c r="BH14" s="243"/>
      <c r="BI14" s="243"/>
      <c r="BJ14" s="243"/>
      <c r="BK14" s="243"/>
    </row>
    <row r="15" spans="2:63" s="888" customFormat="1" ht="123" customHeight="1" x14ac:dyDescent="0.2">
      <c r="B15" s="904">
        <v>1</v>
      </c>
      <c r="C15" s="385" t="s">
        <v>495</v>
      </c>
      <c r="D15" s="385" t="s">
        <v>496</v>
      </c>
      <c r="E15" s="385" t="s">
        <v>497</v>
      </c>
      <c r="F15" s="201" t="s">
        <v>90</v>
      </c>
      <c r="G15" s="385" t="s">
        <v>498</v>
      </c>
      <c r="H15" s="902" t="s">
        <v>439</v>
      </c>
      <c r="I15" s="903" t="s">
        <v>439</v>
      </c>
      <c r="J15" s="942" t="s">
        <v>151</v>
      </c>
      <c r="K15" s="942" t="s">
        <v>302</v>
      </c>
      <c r="L15" s="201" t="s">
        <v>161</v>
      </c>
      <c r="M15" s="904">
        <v>500</v>
      </c>
      <c r="N15" s="991" t="str">
        <f>IF(M15&lt;=0,"",IF(M15&lt;=2,"MUY BAJA",IF(M15&lt;=24,"BAJA",IF(M15&lt;=500,"MEDIA",IF(M15&lt;=5000,"ALTA","MUY ALTA")))))</f>
        <v>MEDIA</v>
      </c>
      <c r="O15" s="906">
        <f>IF(N15="","",IF(N15="Muy Baja",0.2,IF(N15="Baja",0.4,IF(N15="Media",0.6,IF(N15="Alta",0.8,IF(N15="Muy Alta",1,))))))</f>
        <v>0.6</v>
      </c>
      <c r="P15" s="992" t="s">
        <v>523</v>
      </c>
      <c r="Q15" s="275">
        <v>0.4</v>
      </c>
      <c r="R15" s="993" t="str">
        <f t="shared" ref="R15:R17" si="0">IF(Q15=0.2,"LEVE",IF(Q15=0.4,"MENOR",IF(Q15=0.6,"MODERADO",IF(Q15=0.8,"MAYOR",IF(Q15=1,"CATASTROFICO","")))))</f>
        <v>MENOR</v>
      </c>
      <c r="S15" s="272">
        <f>IF(R15="","",IF(R15="LEVE",0.2,IF(R15="MENOR",0.4,IF(R15="MODERADO",0.6,IF(R15="MAYOR",0.8,IF(R15="CATASTRÓFICO",1,))))))</f>
        <v>0.4</v>
      </c>
      <c r="T15" s="253" t="str">
        <f>IF(OR(AND(N15="MUY BAJA",R15="LEVE"),AND(N15="MUY BAJA",R15="MENOR"),AND(N15="BAJA",R15="LEVE")),"BAJO",IF(OR(AND(N15="MUY BAJA",R15="MODERADO"),AND(N15="BAJA",R15="MENOR"),AND(N15="BAJA",R15="MODERADO"),AND(N15="MEDIA",R15="LEVE"),AND(N15="MEDIA",R15="MENOR"),AND(N15="MEDIA",R15="MODERADO"),AND(N15="ALTA",R15="LEVE"),AND(N15="ALTA",R15="MENOR")),"MODERADO",IF(OR(AND(N15="MUY BAJA",R15="MAYOR"),AND(N15="BAJA",R15="MAYOR"),AND(N15="MEDIA",R15="MAYOR"),AND(N15="ALTA",R15="MODERADO"),AND(N15="ALTA",R15="MAYOR"),AND(N15="MUY ALTA",R15="LEVE"),AND(N15="MUY ALTA",R15="MENOR"),AND(N15="MUY ALTA",R15="MODERADO"),AND(N15="MUY ALTA",R15="MAYOR")),"ALTO",IF(OR(AND(N15="MUY BAJA",R15="CATASTRÓFICO"),AND(N15="BAJA",R15="CATASTRÓFICO"),AND(N15="MEDIA",R15="CATASTRÓFICO"),AND(N15="ALTA",R15="CATASTRÓFICO"),AND(N15="MUY ALTA",R15="CATASTRÓFICO")),"EXTREMO",""))))</f>
        <v>MODERADO</v>
      </c>
      <c r="U15" s="901">
        <v>1</v>
      </c>
      <c r="V15" s="225" t="s">
        <v>854</v>
      </c>
      <c r="W15" s="901" t="str">
        <f t="shared" ref="W15:W16" si="1">IF(OR(X15="Preventivo",X15="Detectivo"),"Probabilidad",IF(X15="Correctivo","Impacto",""))</f>
        <v>Probabilidad</v>
      </c>
      <c r="X15" s="249" t="s">
        <v>65</v>
      </c>
      <c r="Y15" s="249" t="s">
        <v>71</v>
      </c>
      <c r="Z15" s="250" t="str">
        <f t="shared" ref="Z15:Z16" si="2">IF(AND(X15="Preventivo",Y15="Automático"),"50%",IF(AND(X15="Preventivo",Y15="Manual"),"40%",IF(AND(X15="Detectivo",Y15="Automático"),"40%",IF(AND(X15="Detectivo",Y15="Manual"),"30%",IF(AND(X15="Correctivo",Y15="Automático"),"35%",IF(AND(X15="Correctivo",Y15="Manual"),"25%",""))))))</f>
        <v>30%</v>
      </c>
      <c r="AA15" s="249" t="s">
        <v>74</v>
      </c>
      <c r="AB15" s="249" t="s">
        <v>79</v>
      </c>
      <c r="AC15" s="249" t="s">
        <v>83</v>
      </c>
      <c r="AD15" s="350"/>
      <c r="AE15" s="251">
        <f>IFERROR(IF(W15="Probabilidad",(O15-(+O15*Z15)),IF(W15="Impacto",O15,"")),"")</f>
        <v>0.42</v>
      </c>
      <c r="AF15" s="252" t="str">
        <f>IFERROR(IF(AE15="","",IF(AE15&lt;=0.2,"MUY BAJA",IF(AE15&lt;=0.4,"BAJA",IF(AE15&lt;=0.6,"MEDIA",IF(AE15&lt;=0.8,"ALTA","MUY ALTA"))))),"")</f>
        <v>MEDIA</v>
      </c>
      <c r="AG15" s="250">
        <v>0.4</v>
      </c>
      <c r="AH15" s="252" t="str">
        <f>R15</f>
        <v>MENOR</v>
      </c>
      <c r="AI15" s="250">
        <f t="shared" ref="AI15:AI16" si="3">IFERROR(IF(W15="Impacto",(S15-(+S15*Z15)),IF(W15="Probabilidad",S15,"")),"")</f>
        <v>0.4</v>
      </c>
      <c r="AJ15" s="253" t="str">
        <f>IFERROR(IF(OR(AND(AF15="MUY BAJA",AH15="LEVE"),AND(AF15="MUY BAJA",AH15="MENOR"),AND(AF15="BAJA",AH15="LEVE")),"BAJO",IF(OR(AND(AF15="MUY BAJA",AH15="MODERADO"),AND(AF15="BAJA",AH15="MENOR"),AND(AF15="BAJA",AH15="MODERADO"),AND(AF15="MEDIA",AH15="LEVE"),AND(AF15="MEDIA",AH15="MENOR"),AND(AF15="MEDIA",AH15="MODERADO"),AND(AF15="ALTA",AH15="LEVE"),AND(AF15="ALTA",AH15="MENOR")),"MODERADO",IF(OR(AND(AF15="MUY BAJA",AH15="MAYOR"),AND(AF15="BAJA",AH15="MAYOR"),AND(AF15="MEDIA",AH15="MAYOR"),AND(AF15="ALTA",AH15="MODERADO"),AND(AF15="ALTA",AH15="MAYOR"),AND(AF15="MUY ALTA",AH15="LEVE"),AND(AF15="MUY ALTA",AH15="MENOR"),AND(AF15="MUY ALTA",AH15="MODERADO"),AND(AF15="MUY ALTA",AH15="MAYOR")),"ALTO",IF(OR(AND(AF15="MUY BAJA",AH15="CATASTRÓFICO"),AND(AF15="BAJA",AH15="CATASTRÓFICO"),AND(AF15="MEDIA",AH15="CATASTRÓFICO"),AND(AF15="ALTA",AH15="CATASTRÓFICO"),AND(AF15="MUY ALTA",AH15="CATASTRÓFICO")),"EXTREMO","")))),"")</f>
        <v>MODERADO</v>
      </c>
      <c r="AK15" s="253" t="str">
        <f>AJ15</f>
        <v>MODERADO</v>
      </c>
      <c r="AL15" s="909" t="s">
        <v>258</v>
      </c>
      <c r="AM15" s="225"/>
      <c r="AN15" s="134" t="s">
        <v>499</v>
      </c>
      <c r="AO15" s="135" t="s">
        <v>500</v>
      </c>
      <c r="AP15" s="225" t="s">
        <v>855</v>
      </c>
      <c r="AQ15" s="908" t="s">
        <v>267</v>
      </c>
      <c r="AR15" s="912">
        <v>1</v>
      </c>
      <c r="AS15" s="242"/>
      <c r="AT15" s="242"/>
      <c r="AU15" s="242"/>
      <c r="AV15" s="242"/>
      <c r="AW15" s="242"/>
      <c r="AX15" s="242"/>
      <c r="AY15" s="242"/>
      <c r="AZ15" s="242"/>
      <c r="BA15" s="242"/>
      <c r="BB15" s="242"/>
      <c r="BC15" s="242"/>
      <c r="BD15" s="242"/>
      <c r="BE15" s="242"/>
      <c r="BF15" s="242"/>
      <c r="BG15" s="242"/>
      <c r="BH15" s="242"/>
      <c r="BI15" s="242"/>
      <c r="BJ15" s="242"/>
      <c r="BK15" s="242"/>
    </row>
    <row r="16" spans="2:63" s="888" customFormat="1" ht="122.25" customHeight="1" x14ac:dyDescent="0.2">
      <c r="B16" s="904">
        <v>2</v>
      </c>
      <c r="C16" s="385" t="s">
        <v>501</v>
      </c>
      <c r="D16" s="385" t="s">
        <v>502</v>
      </c>
      <c r="E16" s="385" t="s">
        <v>503</v>
      </c>
      <c r="F16" s="201" t="s">
        <v>92</v>
      </c>
      <c r="G16" s="385" t="s">
        <v>608</v>
      </c>
      <c r="H16" s="902"/>
      <c r="I16" s="225"/>
      <c r="J16" s="942" t="s">
        <v>151</v>
      </c>
      <c r="K16" s="942" t="s">
        <v>291</v>
      </c>
      <c r="L16" s="201" t="s">
        <v>161</v>
      </c>
      <c r="M16" s="994">
        <v>5</v>
      </c>
      <c r="N16" s="252" t="str">
        <f t="shared" ref="N16:N17" si="4">IF(M16&lt;=0,"",IF(M16&lt;=2,"MUY BAJA",IF(M16&lt;=24,"BAJA",IF(M16&lt;=500,"MEDIA",IF(M16&lt;=5000,"ALTA","MUY ALTA")))))</f>
        <v>BAJA</v>
      </c>
      <c r="O16" s="272">
        <f t="shared" ref="O16:O17" si="5">IF(N16="","",IF(N16="Muy Baja",0.2,IF(N16="Baja",0.4,IF(N16="Media",0.6,IF(N16="Alta",0.8,IF(N16="Muy Alta",1,))))))</f>
        <v>0.4</v>
      </c>
      <c r="P16" s="272" t="s">
        <v>503</v>
      </c>
      <c r="Q16" s="275">
        <v>0.4</v>
      </c>
      <c r="R16" s="252" t="str">
        <f t="shared" si="0"/>
        <v>MENOR</v>
      </c>
      <c r="S16" s="272">
        <f t="shared" ref="S16:S17" si="6">IF(R16="","",IF(R16="Leve",0.2,IF(R16="Menor",0.4,IF(R16="Moderado",0.6,IF(R16="Mayor",0.8,IF(R16="Catastrófico",1,))))))</f>
        <v>0.4</v>
      </c>
      <c r="T16" s="252" t="str">
        <f t="shared" ref="T16" si="7">IF(S16&lt;=0,"",IF(S16&lt;=2,"MUY BAJA",IF(S16&lt;=24,"BAJA",IF(S16&lt;=500,"MEDIA",IF(S16&lt;=5000,"ALTA","MUY ALTA")))))</f>
        <v>MUY BAJA</v>
      </c>
      <c r="U16" s="901">
        <v>1</v>
      </c>
      <c r="V16" s="225" t="s">
        <v>858</v>
      </c>
      <c r="W16" s="901" t="str">
        <f t="shared" si="1"/>
        <v>Probabilidad</v>
      </c>
      <c r="X16" s="249" t="s">
        <v>63</v>
      </c>
      <c r="Y16" s="249" t="s">
        <v>69</v>
      </c>
      <c r="Z16" s="250" t="str">
        <f t="shared" si="2"/>
        <v>50%</v>
      </c>
      <c r="AA16" s="249" t="s">
        <v>74</v>
      </c>
      <c r="AB16" s="249" t="s">
        <v>79</v>
      </c>
      <c r="AC16" s="249" t="s">
        <v>83</v>
      </c>
      <c r="AD16" s="249"/>
      <c r="AE16" s="251">
        <f t="shared" ref="AE16:AE17" si="8">IFERROR(IF(W16="Probabilidad",(O16-(+O16*Z16)),IF(W16="Impacto",O16,"")),"")</f>
        <v>0.2</v>
      </c>
      <c r="AF16" s="252" t="str">
        <f t="shared" ref="AF16:AF17" si="9">IFERROR(IF(AE16="","",IF(AE16&lt;=0.2,"MUY BAJA",IF(AE16&lt;=0.4,"BAJA",IF(AE16&lt;=0.6,"MEDIA",IF(AE16&lt;=0.8,"ALTA","MUY ALTA"))))),"")</f>
        <v>MUY BAJA</v>
      </c>
      <c r="AG16" s="250">
        <f t="shared" ref="AG16:AG17" si="10">+AE16</f>
        <v>0.2</v>
      </c>
      <c r="AH16" s="252" t="str">
        <f t="shared" ref="AH16:AH17" si="11">R16</f>
        <v>MENOR</v>
      </c>
      <c r="AI16" s="250">
        <f t="shared" si="3"/>
        <v>0.4</v>
      </c>
      <c r="AJ16" s="253" t="str">
        <f t="shared" ref="AJ16" si="12">IFERROR(IF(OR(AND(AF16="MUY BAJA",AH16="LEVE"),AND(AF16="MUY BAJA",AH16="MENOR"),AND(AF16="BAJA",AH16="LEVE")),"BAJO",IF(OR(AND(AF16="MUY BAJA",AH16="MODERADO"),AND(AF16="BAJA",AH16="MENOR"),AND(AF16="BAJA",AH16="MODERADO"),AND(AF16="MEDIA",AH16="LEVE"),AND(AF16="MEDIA",AH16="MENOR"),AND(AF16="MEDIA",AH16="MODERADO"),AND(AF16="ALTA",AH16="LEVE"),AND(AF16="ALTA",AH16="MENOR")),"MODERADO",IF(OR(AND(AF16="MUY BAJA",AH16="MAYOR"),AND(AF16="BAJA",AH16="MAYOR"),AND(AF16="MEDIA",AH16="MAYOR"),AND(AF16="ALTA",AH16="MODERADO"),AND(AF16="ALTA",AH16="MAYOR"),AND(AF16="MUY ALTA",AH16="LEVE"),AND(AF16="MUY ALTA",AH16="MENOR"),AND(AF16="MUY ALTA",AH16="MODERADO"),AND(AF16="MUY ALTA",AH16="MAYOR")),"ALTO",IF(OR(AND(AF16="MUY BAJA",AH16="CATASTRÓFICO"),AND(AF16="BAJA",AH16="CATASTRÓFICO"),AND(AF16="MEDIA",AH16="CATASTRÓFICO"),AND(AF16="ALTA",AH16="CATASTRÓFICO"),AND(AF16="MUY ALTA",AH16="CATASTRÓFICO")),"EXTREMO","")))),"")</f>
        <v>BAJO</v>
      </c>
      <c r="AK16" s="253" t="str">
        <f t="shared" ref="AK16:AK17" si="13">AJ16</f>
        <v>BAJO</v>
      </c>
      <c r="AL16" s="909" t="s">
        <v>260</v>
      </c>
      <c r="AM16" s="225"/>
      <c r="AN16" s="134" t="s">
        <v>499</v>
      </c>
      <c r="AO16" s="135" t="s">
        <v>500</v>
      </c>
      <c r="AP16" s="995" t="s">
        <v>856</v>
      </c>
      <c r="AQ16" s="908" t="s">
        <v>267</v>
      </c>
      <c r="AR16" s="912">
        <v>1</v>
      </c>
      <c r="AS16" s="242"/>
      <c r="AT16" s="242"/>
      <c r="AU16" s="242"/>
      <c r="AV16" s="242"/>
      <c r="AW16" s="242"/>
      <c r="AX16" s="242"/>
      <c r="AY16" s="242"/>
      <c r="AZ16" s="242"/>
      <c r="BA16" s="242"/>
      <c r="BB16" s="242"/>
      <c r="BC16" s="242"/>
      <c r="BD16" s="242"/>
      <c r="BE16" s="242"/>
      <c r="BF16" s="242"/>
      <c r="BG16" s="242"/>
      <c r="BH16" s="242"/>
      <c r="BI16" s="242"/>
      <c r="BJ16" s="242"/>
      <c r="BK16" s="242"/>
    </row>
    <row r="17" spans="2:63" s="888" customFormat="1" ht="129.75" customHeight="1" x14ac:dyDescent="0.2">
      <c r="B17" s="901">
        <v>3</v>
      </c>
      <c r="C17" s="200" t="s">
        <v>504</v>
      </c>
      <c r="D17" s="200" t="s">
        <v>505</v>
      </c>
      <c r="E17" s="200" t="s">
        <v>506</v>
      </c>
      <c r="F17" s="201" t="s">
        <v>151</v>
      </c>
      <c r="G17" s="200" t="s">
        <v>507</v>
      </c>
      <c r="H17" s="225"/>
      <c r="I17" s="225"/>
      <c r="J17" s="942" t="s">
        <v>151</v>
      </c>
      <c r="K17" s="942" t="s">
        <v>291</v>
      </c>
      <c r="L17" s="201" t="s">
        <v>158</v>
      </c>
      <c r="M17" s="994">
        <v>200</v>
      </c>
      <c r="N17" s="252" t="str">
        <f t="shared" si="4"/>
        <v>MEDIA</v>
      </c>
      <c r="O17" s="272">
        <f t="shared" si="5"/>
        <v>0.6</v>
      </c>
      <c r="P17" s="927" t="s">
        <v>523</v>
      </c>
      <c r="Q17" s="275">
        <v>0.4</v>
      </c>
      <c r="R17" s="252" t="str">
        <f t="shared" si="0"/>
        <v>MENOR</v>
      </c>
      <c r="S17" s="272">
        <f t="shared" si="6"/>
        <v>0.4</v>
      </c>
      <c r="T17" s="253" t="str">
        <f t="shared" ref="T17" si="14">IF(OR(AND(N17="MUY BAJA",R17="LEVE"),AND(N17="MUY BAJA",R17="MENOR"),AND(N17="BAJA",R17="LEVE")),"BAJO",IF(OR(AND(N17="MUY BAJA",R17="MODERADO"),AND(N17="BAJA",R17="MENOR"),AND(N17="BAJA",R17="MODERADO"),AND(N17="MEDIA",R17="LEVE"),AND(N17="MEDIA",R17="MENOR"),AND(N17="MEDIA",R17="MODERADO"),AND(N17="ALTA",R17="LEVE"),AND(N17="ALTA",R17="MENOR")),"MODERADO",IF(OR(AND(N17="MUY BAJA",R17="MAYOR"),AND(N17="BAJA",R17="MAYOR"),AND(N17="MEDIA",R17="MAYOR"),AND(N17="ALTA",R17="MODERADO"),AND(N17="ALTA",R17="MAYOR"),AND(N17="MUY ALTA",R17="LEVE"),AND(N17="MUY ALTA",R17="MENOR"),AND(N17="MUY ALTA",R17="MODERADO"),AND(N17="MUY ALTA",R17="MAYOR")),"ALTO",IF(OR(AND(N17="MUY BAJA",R17="CATASTRÓFICO"),AND(N17="BAJA",R17="CATASTRÓFICO"),AND(N17="MEDIA",R17="CATASTRÓFICO"),AND(N17="ALTA",R17="CATASTRÓFICO"),AND(N17="MUY ALTA",R17="CATASTRÓFICO")),"EXTREMO",""))))</f>
        <v>MODERADO</v>
      </c>
      <c r="U17" s="901">
        <v>1</v>
      </c>
      <c r="V17" s="200" t="s">
        <v>508</v>
      </c>
      <c r="W17" s="901" t="str">
        <f>IF(OR(X17="Preventivo",X17="Detectivo"),"Probabilidad",IF(X17="Correctivo","Impacto",""))</f>
        <v>Probabilidad</v>
      </c>
      <c r="X17" s="249" t="s">
        <v>63</v>
      </c>
      <c r="Y17" s="249" t="s">
        <v>69</v>
      </c>
      <c r="Z17" s="250" t="str">
        <f>IF(AND(X17="Preventivo",Y17="Automático"),"50%",IF(AND(X17="Preventivo",Y17="Manual"),"40%",IF(AND(X17="Detectivo",Y17="Automático"),"40%",IF(AND(X17="Detectivo",Y17="Manual"),"30%",IF(AND(X17="Correctivo",Y17="Automático"),"35%",IF(AND(X17="Correctivo",Y17="Manual"),"25%",""))))))</f>
        <v>50%</v>
      </c>
      <c r="AA17" s="249" t="s">
        <v>74</v>
      </c>
      <c r="AB17" s="249" t="s">
        <v>79</v>
      </c>
      <c r="AC17" s="249" t="s">
        <v>83</v>
      </c>
      <c r="AD17" s="249"/>
      <c r="AE17" s="251">
        <f t="shared" si="8"/>
        <v>0.3</v>
      </c>
      <c r="AF17" s="252" t="str">
        <f t="shared" si="9"/>
        <v>BAJA</v>
      </c>
      <c r="AG17" s="250">
        <f t="shared" si="10"/>
        <v>0.3</v>
      </c>
      <c r="AH17" s="252" t="str">
        <f t="shared" si="11"/>
        <v>MENOR</v>
      </c>
      <c r="AI17" s="250">
        <f>IFERROR(IF(W17="Impacto",(S17-(+S17*Z17)),IF(W17="Probabilidad",S17,"")),"")</f>
        <v>0.4</v>
      </c>
      <c r="AJ17" s="253" t="s">
        <v>385</v>
      </c>
      <c r="AK17" s="253" t="str">
        <f t="shared" si="13"/>
        <v>BAJO</v>
      </c>
      <c r="AL17" s="909" t="s">
        <v>260</v>
      </c>
      <c r="AM17" s="225"/>
      <c r="AN17" s="134" t="s">
        <v>499</v>
      </c>
      <c r="AO17" s="135" t="s">
        <v>500</v>
      </c>
      <c r="AP17" s="995" t="s">
        <v>857</v>
      </c>
      <c r="AQ17" s="908" t="s">
        <v>267</v>
      </c>
      <c r="AR17" s="912">
        <v>1</v>
      </c>
      <c r="AS17" s="242"/>
      <c r="AT17" s="242"/>
      <c r="AU17" s="242"/>
      <c r="AV17" s="242"/>
      <c r="AW17" s="242"/>
      <c r="AX17" s="242"/>
      <c r="AY17" s="242"/>
      <c r="AZ17" s="242"/>
      <c r="BA17" s="242"/>
      <c r="BB17" s="242"/>
      <c r="BC17" s="242"/>
      <c r="BD17" s="242"/>
      <c r="BE17" s="242"/>
      <c r="BF17" s="242"/>
      <c r="BG17" s="242"/>
      <c r="BH17" s="242"/>
      <c r="BI17" s="242"/>
      <c r="BJ17" s="242"/>
      <c r="BK17" s="242"/>
    </row>
    <row r="18" spans="2:63" ht="16.5" customHeight="1" x14ac:dyDescent="0.2"/>
    <row r="19" spans="2:63" ht="16.5" customHeight="1" x14ac:dyDescent="0.2">
      <c r="C19" s="274">
        <f>COUNT(B15:B17)</f>
        <v>3</v>
      </c>
      <c r="D19" s="274">
        <f>COUNTIFS(AK15:AK17,"BAJO")</f>
        <v>2</v>
      </c>
      <c r="E19" s="274" t="s">
        <v>385</v>
      </c>
      <c r="AQ19" s="274" t="s">
        <v>972</v>
      </c>
      <c r="AR19" s="624">
        <f>AVERAGE(AR15:AR17)</f>
        <v>1</v>
      </c>
    </row>
    <row r="20" spans="2:63" ht="16.5" customHeight="1" x14ac:dyDescent="0.2">
      <c r="D20" s="274">
        <f>COUNTIFS(AK15:AK17,"MODERADO")</f>
        <v>1</v>
      </c>
      <c r="E20" s="274" t="s">
        <v>281</v>
      </c>
    </row>
    <row r="21" spans="2:63" ht="16.5" customHeight="1" x14ac:dyDescent="0.2"/>
    <row r="22" spans="2:63" ht="16.5" customHeight="1" x14ac:dyDescent="0.2"/>
    <row r="23" spans="2:63" ht="16.5" customHeight="1" x14ac:dyDescent="0.2"/>
    <row r="24" spans="2:63" ht="16.5" customHeight="1" x14ac:dyDescent="0.2"/>
    <row r="25" spans="2:63" ht="16.5" customHeight="1" x14ac:dyDescent="0.2"/>
    <row r="26" spans="2:63" ht="16.5" customHeight="1" x14ac:dyDescent="0.2"/>
    <row r="27" spans="2:63" ht="16.5" customHeight="1" x14ac:dyDescent="0.2"/>
    <row r="28" spans="2:63" ht="16.5" customHeight="1" x14ac:dyDescent="0.2"/>
    <row r="29" spans="2:63" ht="16.5" customHeight="1" x14ac:dyDescent="0.2"/>
    <row r="30" spans="2:63" ht="16.5" customHeight="1" x14ac:dyDescent="0.2"/>
    <row r="31" spans="2:63" ht="16.5" customHeight="1" x14ac:dyDescent="0.2"/>
    <row r="32" spans="2:63"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ht="16.5" customHeight="1" x14ac:dyDescent="0.2"/>
    <row r="50" ht="16.5" customHeight="1" x14ac:dyDescent="0.2"/>
    <row r="51" ht="16.5" customHeight="1" x14ac:dyDescent="0.2"/>
    <row r="52" ht="16.5" customHeight="1" x14ac:dyDescent="0.2"/>
    <row r="53" ht="16.5" customHeight="1" x14ac:dyDescent="0.2"/>
    <row r="54" ht="16.5" customHeight="1" x14ac:dyDescent="0.2"/>
    <row r="55" ht="16.5" customHeight="1" x14ac:dyDescent="0.2"/>
    <row r="56" ht="16.5" customHeight="1" x14ac:dyDescent="0.2"/>
    <row r="57" ht="16.5" customHeight="1" x14ac:dyDescent="0.2"/>
    <row r="58" ht="16.5" customHeight="1" x14ac:dyDescent="0.2"/>
    <row r="59" ht="16.5" customHeight="1" x14ac:dyDescent="0.2"/>
    <row r="60" ht="16.5" customHeight="1" x14ac:dyDescent="0.2"/>
    <row r="61" ht="16.5" customHeight="1" x14ac:dyDescent="0.2"/>
    <row r="62" ht="16.5" customHeight="1" x14ac:dyDescent="0.2"/>
    <row r="63" ht="16.5" customHeight="1" x14ac:dyDescent="0.2"/>
    <row r="64" ht="16.5" customHeight="1" x14ac:dyDescent="0.2"/>
    <row r="65" ht="16.5" customHeight="1" x14ac:dyDescent="0.2"/>
    <row r="66" ht="16.5" customHeight="1" x14ac:dyDescent="0.2"/>
    <row r="67" ht="16.5" customHeight="1" x14ac:dyDescent="0.2"/>
    <row r="68" ht="16.5" customHeight="1" x14ac:dyDescent="0.2"/>
    <row r="69" ht="16.5" customHeight="1" x14ac:dyDescent="0.2"/>
    <row r="70" ht="16.5" customHeight="1" x14ac:dyDescent="0.2"/>
    <row r="71" ht="16.5" customHeight="1" x14ac:dyDescent="0.2"/>
    <row r="72" ht="16.5" customHeight="1" x14ac:dyDescent="0.2"/>
    <row r="73" ht="16.5" customHeight="1" x14ac:dyDescent="0.2"/>
    <row r="74" ht="16.5" customHeight="1" x14ac:dyDescent="0.2"/>
    <row r="75" ht="16.5" customHeight="1" x14ac:dyDescent="0.2"/>
    <row r="76" ht="16.5" customHeight="1" x14ac:dyDescent="0.2"/>
    <row r="77" ht="16.5" customHeight="1" x14ac:dyDescent="0.2"/>
    <row r="78" ht="16.5" customHeight="1" x14ac:dyDescent="0.2"/>
    <row r="79" ht="16.5" customHeight="1" x14ac:dyDescent="0.2"/>
    <row r="80" ht="16.5" customHeight="1" x14ac:dyDescent="0.2"/>
    <row r="81" ht="16.5" customHeight="1" x14ac:dyDescent="0.2"/>
    <row r="82" ht="16.5" customHeight="1" x14ac:dyDescent="0.2"/>
    <row r="83" ht="16.5" customHeight="1" x14ac:dyDescent="0.2"/>
    <row r="84" ht="16.5" customHeight="1" x14ac:dyDescent="0.2"/>
    <row r="85" ht="16.5" customHeight="1" x14ac:dyDescent="0.2"/>
    <row r="86" ht="16.5" customHeight="1" x14ac:dyDescent="0.2"/>
    <row r="87" ht="16.5" customHeight="1" x14ac:dyDescent="0.2"/>
    <row r="88" ht="16.5" customHeight="1" x14ac:dyDescent="0.2"/>
    <row r="89" ht="16.5" customHeight="1" x14ac:dyDescent="0.2"/>
    <row r="90" ht="16.5" customHeight="1" x14ac:dyDescent="0.2"/>
    <row r="91" ht="16.5" customHeight="1" x14ac:dyDescent="0.2"/>
    <row r="92" ht="16.5" customHeight="1" x14ac:dyDescent="0.2"/>
    <row r="93" ht="16.5" customHeight="1" x14ac:dyDescent="0.2"/>
    <row r="94" ht="16.5" customHeight="1" x14ac:dyDescent="0.2"/>
    <row r="95" ht="16.5" customHeight="1" x14ac:dyDescent="0.2"/>
    <row r="96" ht="16.5" customHeight="1" x14ac:dyDescent="0.2"/>
    <row r="97" ht="16.5" customHeight="1" x14ac:dyDescent="0.2"/>
    <row r="98" ht="16.5" customHeight="1" x14ac:dyDescent="0.2"/>
    <row r="99" ht="16.5" customHeight="1" x14ac:dyDescent="0.2"/>
    <row r="100" ht="16.5" customHeight="1" x14ac:dyDescent="0.2"/>
    <row r="101" ht="16.5" customHeight="1" x14ac:dyDescent="0.2"/>
    <row r="102" ht="16.5" customHeight="1" x14ac:dyDescent="0.2"/>
    <row r="103" ht="16.5" customHeight="1" x14ac:dyDescent="0.2"/>
    <row r="104" ht="16.5" customHeight="1" x14ac:dyDescent="0.2"/>
    <row r="105" ht="16.5" customHeight="1" x14ac:dyDescent="0.2"/>
    <row r="106" ht="16.5" customHeight="1" x14ac:dyDescent="0.2"/>
    <row r="107" ht="16.5" customHeight="1" x14ac:dyDescent="0.2"/>
    <row r="108" ht="16.5" customHeight="1" x14ac:dyDescent="0.2"/>
    <row r="109" ht="16.5" customHeight="1" x14ac:dyDescent="0.2"/>
    <row r="110" ht="16.5" customHeight="1" x14ac:dyDescent="0.2"/>
    <row r="111" ht="16.5" customHeight="1" x14ac:dyDescent="0.2"/>
    <row r="112" ht="16.5" customHeight="1" x14ac:dyDescent="0.2"/>
    <row r="113" ht="16.5" customHeight="1" x14ac:dyDescent="0.2"/>
    <row r="114" ht="16.5" customHeight="1" x14ac:dyDescent="0.2"/>
    <row r="115" ht="16.5" customHeight="1" x14ac:dyDescent="0.2"/>
    <row r="116" ht="16.5" customHeight="1" x14ac:dyDescent="0.2"/>
    <row r="117" ht="16.5" customHeight="1" x14ac:dyDescent="0.2"/>
    <row r="118" ht="16.5" customHeight="1" x14ac:dyDescent="0.2"/>
    <row r="119" ht="16.5" customHeight="1" x14ac:dyDescent="0.2"/>
    <row r="120" ht="16.5" customHeight="1" x14ac:dyDescent="0.2"/>
    <row r="121" ht="16.5" customHeight="1" x14ac:dyDescent="0.2"/>
    <row r="122" ht="16.5" customHeight="1" x14ac:dyDescent="0.2"/>
    <row r="123" ht="16.5" customHeight="1" x14ac:dyDescent="0.2"/>
    <row r="124" ht="16.5" customHeight="1" x14ac:dyDescent="0.2"/>
    <row r="125" ht="16.5" customHeight="1" x14ac:dyDescent="0.2"/>
    <row r="126" ht="16.5" customHeight="1" x14ac:dyDescent="0.2"/>
    <row r="127" ht="16.5" customHeight="1" x14ac:dyDescent="0.2"/>
    <row r="128" ht="16.5" customHeight="1" x14ac:dyDescent="0.2"/>
    <row r="129" ht="16.5" customHeight="1" x14ac:dyDescent="0.2"/>
    <row r="130" ht="16.5" customHeight="1" x14ac:dyDescent="0.2"/>
    <row r="131" ht="16.5" customHeight="1" x14ac:dyDescent="0.2"/>
    <row r="132" ht="16.5" customHeight="1" x14ac:dyDescent="0.2"/>
    <row r="133" ht="16.5" customHeight="1" x14ac:dyDescent="0.2"/>
    <row r="134" ht="16.5" customHeight="1" x14ac:dyDescent="0.2"/>
    <row r="135" ht="16.5" customHeight="1" x14ac:dyDescent="0.2"/>
    <row r="136" ht="16.5" customHeight="1" x14ac:dyDescent="0.2"/>
    <row r="137" ht="16.5" customHeight="1" x14ac:dyDescent="0.2"/>
    <row r="138" ht="16.5" customHeight="1" x14ac:dyDescent="0.2"/>
    <row r="139" ht="16.5" customHeight="1" x14ac:dyDescent="0.2"/>
    <row r="140" ht="16.5" customHeight="1" x14ac:dyDescent="0.2"/>
    <row r="141" ht="16.5" customHeight="1" x14ac:dyDescent="0.2"/>
    <row r="142" ht="16.5" customHeight="1" x14ac:dyDescent="0.2"/>
    <row r="143" ht="16.5" customHeight="1" x14ac:dyDescent="0.2"/>
    <row r="144" ht="16.5" customHeight="1" x14ac:dyDescent="0.2"/>
    <row r="145" ht="16.5" customHeight="1" x14ac:dyDescent="0.2"/>
    <row r="146" ht="16.5" customHeight="1" x14ac:dyDescent="0.2"/>
    <row r="147" ht="16.5" customHeight="1" x14ac:dyDescent="0.2"/>
    <row r="148" ht="16.5" customHeight="1" x14ac:dyDescent="0.2"/>
    <row r="149" ht="16.5" customHeight="1" x14ac:dyDescent="0.2"/>
    <row r="150" ht="16.5" customHeight="1" x14ac:dyDescent="0.2"/>
    <row r="151" ht="16.5" customHeight="1" x14ac:dyDescent="0.2"/>
    <row r="152" ht="16.5" customHeight="1" x14ac:dyDescent="0.2"/>
    <row r="153" ht="16.5" customHeight="1" x14ac:dyDescent="0.2"/>
    <row r="154" ht="16.5" customHeight="1" x14ac:dyDescent="0.2"/>
    <row r="155" ht="16.5" customHeight="1" x14ac:dyDescent="0.2"/>
    <row r="156" ht="16.5" customHeight="1" x14ac:dyDescent="0.2"/>
    <row r="157" ht="16.5" customHeight="1" x14ac:dyDescent="0.2"/>
    <row r="158" ht="16.5" customHeight="1" x14ac:dyDescent="0.2"/>
    <row r="159" ht="16.5" customHeight="1" x14ac:dyDescent="0.2"/>
    <row r="160" ht="16.5" customHeight="1" x14ac:dyDescent="0.2"/>
    <row r="161" ht="16.5" customHeight="1" x14ac:dyDescent="0.2"/>
    <row r="162" ht="16.5" customHeight="1" x14ac:dyDescent="0.2"/>
    <row r="163" ht="16.5" customHeight="1" x14ac:dyDescent="0.2"/>
    <row r="164" ht="16.5" customHeight="1" x14ac:dyDescent="0.2"/>
    <row r="165" ht="16.5" customHeight="1" x14ac:dyDescent="0.2"/>
    <row r="166" ht="16.5" customHeight="1" x14ac:dyDescent="0.2"/>
    <row r="167" ht="16.5" customHeight="1" x14ac:dyDescent="0.2"/>
    <row r="168" ht="16.5" customHeight="1" x14ac:dyDescent="0.2"/>
    <row r="169" ht="16.5" customHeight="1" x14ac:dyDescent="0.2"/>
    <row r="170" ht="16.5" customHeight="1" x14ac:dyDescent="0.2"/>
    <row r="171" ht="16.5" customHeight="1" x14ac:dyDescent="0.2"/>
    <row r="172" ht="16.5" customHeight="1" x14ac:dyDescent="0.2"/>
    <row r="173" ht="16.5" customHeight="1" x14ac:dyDescent="0.2"/>
    <row r="174" ht="16.5" customHeight="1" x14ac:dyDescent="0.2"/>
    <row r="175" ht="16.5" customHeight="1" x14ac:dyDescent="0.2"/>
    <row r="176" ht="16.5" customHeight="1" x14ac:dyDescent="0.2"/>
    <row r="177" ht="16.5" customHeight="1" x14ac:dyDescent="0.2"/>
    <row r="178" ht="16.5" customHeight="1" x14ac:dyDescent="0.2"/>
    <row r="179" ht="16.5" customHeight="1" x14ac:dyDescent="0.2"/>
    <row r="180" ht="16.5" customHeight="1" x14ac:dyDescent="0.2"/>
    <row r="181" ht="16.5" customHeight="1" x14ac:dyDescent="0.2"/>
    <row r="182" ht="16.5" customHeight="1" x14ac:dyDescent="0.2"/>
    <row r="183" ht="16.5" customHeight="1" x14ac:dyDescent="0.2"/>
    <row r="184" ht="16.5" customHeight="1" x14ac:dyDescent="0.2"/>
    <row r="185" ht="16.5" customHeight="1" x14ac:dyDescent="0.2"/>
    <row r="186" ht="16.5" customHeight="1" x14ac:dyDescent="0.2"/>
    <row r="187" ht="16.5" customHeight="1" x14ac:dyDescent="0.2"/>
    <row r="188" ht="16.5" customHeight="1" x14ac:dyDescent="0.2"/>
    <row r="189" ht="16.5" customHeight="1" x14ac:dyDescent="0.2"/>
    <row r="190" ht="16.5" customHeight="1" x14ac:dyDescent="0.2"/>
    <row r="191" ht="16.5" customHeight="1" x14ac:dyDescent="0.2"/>
    <row r="192" ht="16.5" customHeight="1" x14ac:dyDescent="0.2"/>
    <row r="193" ht="16.5" customHeight="1" x14ac:dyDescent="0.2"/>
    <row r="194" ht="16.5" customHeight="1" x14ac:dyDescent="0.2"/>
    <row r="195" ht="16.5" customHeight="1" x14ac:dyDescent="0.2"/>
    <row r="196" ht="16.5" customHeight="1" x14ac:dyDescent="0.2"/>
    <row r="197" ht="16.5" customHeight="1" x14ac:dyDescent="0.2"/>
    <row r="198" ht="16.5" customHeight="1" x14ac:dyDescent="0.2"/>
    <row r="199" ht="16.5" customHeight="1" x14ac:dyDescent="0.2"/>
    <row r="200" ht="16.5" customHeight="1" x14ac:dyDescent="0.2"/>
    <row r="201" ht="16.5" customHeight="1" x14ac:dyDescent="0.2"/>
    <row r="202" ht="16.5" customHeight="1" x14ac:dyDescent="0.2"/>
    <row r="203" ht="16.5" customHeight="1" x14ac:dyDescent="0.2"/>
    <row r="204" ht="16.5" customHeight="1" x14ac:dyDescent="0.2"/>
    <row r="205" ht="16.5" customHeight="1" x14ac:dyDescent="0.2"/>
    <row r="206" ht="16.5" customHeight="1" x14ac:dyDescent="0.2"/>
    <row r="207" ht="16.5" customHeight="1" x14ac:dyDescent="0.2"/>
    <row r="208" ht="16.5" customHeight="1" x14ac:dyDescent="0.2"/>
    <row r="209" ht="16.5" customHeight="1" x14ac:dyDescent="0.2"/>
    <row r="210" ht="16.5" customHeight="1" x14ac:dyDescent="0.2"/>
    <row r="211" ht="16.5" customHeight="1" x14ac:dyDescent="0.2"/>
    <row r="212" ht="16.5" customHeight="1" x14ac:dyDescent="0.2"/>
    <row r="213" ht="16.5" customHeight="1" x14ac:dyDescent="0.2"/>
    <row r="214" ht="16.5" customHeight="1" x14ac:dyDescent="0.2"/>
    <row r="215" ht="16.5" customHeight="1" x14ac:dyDescent="0.2"/>
    <row r="216" ht="16.5" customHeight="1" x14ac:dyDescent="0.2"/>
    <row r="217" ht="16.5" customHeight="1" x14ac:dyDescent="0.2"/>
    <row r="218" ht="16.5" customHeight="1" x14ac:dyDescent="0.2"/>
    <row r="219" ht="16.5" customHeight="1" x14ac:dyDescent="0.2"/>
    <row r="220" ht="16.5" customHeight="1" x14ac:dyDescent="0.2"/>
    <row r="221" ht="16.5" customHeight="1" x14ac:dyDescent="0.2"/>
    <row r="222" ht="16.5" customHeight="1" x14ac:dyDescent="0.2"/>
    <row r="223" ht="16.5" customHeight="1" x14ac:dyDescent="0.2"/>
    <row r="224" ht="16.5" customHeight="1" x14ac:dyDescent="0.2"/>
    <row r="225" ht="16.5" customHeight="1" x14ac:dyDescent="0.2"/>
    <row r="226" ht="16.5" customHeight="1" x14ac:dyDescent="0.2"/>
    <row r="227" ht="16.5" customHeight="1" x14ac:dyDescent="0.2"/>
    <row r="228" ht="16.5" customHeight="1" x14ac:dyDescent="0.2"/>
    <row r="229" ht="16.5" customHeight="1" x14ac:dyDescent="0.2"/>
    <row r="230" ht="16.5" customHeight="1" x14ac:dyDescent="0.2"/>
    <row r="231" ht="16.5" customHeight="1" x14ac:dyDescent="0.2"/>
    <row r="232" ht="16.5" customHeight="1" x14ac:dyDescent="0.2"/>
    <row r="233" ht="16.5" customHeight="1" x14ac:dyDescent="0.2"/>
    <row r="234" ht="16.5" customHeight="1" x14ac:dyDescent="0.2"/>
    <row r="235" ht="16.5" customHeight="1" x14ac:dyDescent="0.2"/>
    <row r="236" ht="16.5" customHeight="1" x14ac:dyDescent="0.2"/>
    <row r="237" ht="16.5" customHeight="1" x14ac:dyDescent="0.2"/>
    <row r="238" ht="16.5" customHeight="1" x14ac:dyDescent="0.2"/>
    <row r="239" ht="16.5" customHeight="1" x14ac:dyDescent="0.2"/>
    <row r="240" ht="16.5" customHeight="1" x14ac:dyDescent="0.2"/>
    <row r="241" ht="16.5" customHeight="1" x14ac:dyDescent="0.2"/>
    <row r="242" ht="16.5" customHeight="1" x14ac:dyDescent="0.2"/>
    <row r="243" ht="16.5" customHeight="1" x14ac:dyDescent="0.2"/>
    <row r="244" ht="16.5" customHeight="1" x14ac:dyDescent="0.2"/>
    <row r="245" ht="16.5" customHeight="1" x14ac:dyDescent="0.2"/>
    <row r="246" ht="16.5" customHeight="1" x14ac:dyDescent="0.2"/>
    <row r="247" ht="16.5" customHeight="1" x14ac:dyDescent="0.2"/>
    <row r="248" ht="16.5" customHeight="1" x14ac:dyDescent="0.2"/>
    <row r="249" ht="16.5" customHeight="1" x14ac:dyDescent="0.2"/>
    <row r="250" ht="16.5" customHeight="1" x14ac:dyDescent="0.2"/>
    <row r="251" ht="16.5" customHeight="1" x14ac:dyDescent="0.2"/>
    <row r="252" ht="16.5" customHeight="1" x14ac:dyDescent="0.2"/>
    <row r="253" ht="16.5" customHeight="1" x14ac:dyDescent="0.2"/>
    <row r="254" ht="16.5" customHeight="1" x14ac:dyDescent="0.2"/>
    <row r="255" ht="16.5" customHeight="1" x14ac:dyDescent="0.2"/>
    <row r="256" ht="16.5" customHeight="1" x14ac:dyDescent="0.2"/>
    <row r="257" ht="16.5" customHeight="1" x14ac:dyDescent="0.2"/>
    <row r="258" ht="16.5" customHeight="1" x14ac:dyDescent="0.2"/>
    <row r="259" ht="16.5" customHeight="1" x14ac:dyDescent="0.2"/>
    <row r="260" ht="16.5" customHeight="1" x14ac:dyDescent="0.2"/>
    <row r="261" ht="16.5" customHeight="1" x14ac:dyDescent="0.2"/>
    <row r="262" ht="16.5" customHeight="1" x14ac:dyDescent="0.2"/>
    <row r="263" ht="16.5" customHeight="1" x14ac:dyDescent="0.2"/>
    <row r="264" ht="16.5" customHeight="1" x14ac:dyDescent="0.2"/>
    <row r="265" ht="16.5" customHeight="1" x14ac:dyDescent="0.2"/>
    <row r="266" ht="16.5" customHeight="1" x14ac:dyDescent="0.2"/>
    <row r="267" ht="16.5" customHeight="1" x14ac:dyDescent="0.2"/>
    <row r="268" ht="16.5" customHeight="1" x14ac:dyDescent="0.2"/>
    <row r="269" ht="16.5" customHeight="1" x14ac:dyDescent="0.2"/>
    <row r="270" ht="16.5" customHeight="1" x14ac:dyDescent="0.2"/>
    <row r="271" ht="16.5" customHeight="1" x14ac:dyDescent="0.2"/>
    <row r="272" ht="16.5" customHeight="1" x14ac:dyDescent="0.2"/>
    <row r="273" ht="16.5" customHeight="1" x14ac:dyDescent="0.2"/>
    <row r="274" ht="16.5" customHeight="1" x14ac:dyDescent="0.2"/>
    <row r="275" ht="16.5" customHeight="1" x14ac:dyDescent="0.2"/>
    <row r="276" ht="16.5" customHeight="1" x14ac:dyDescent="0.2"/>
    <row r="277" ht="16.5" customHeight="1" x14ac:dyDescent="0.2"/>
    <row r="278" ht="16.5" customHeight="1" x14ac:dyDescent="0.2"/>
    <row r="279" ht="16.5" customHeight="1" x14ac:dyDescent="0.2"/>
    <row r="280" ht="16.5" customHeight="1" x14ac:dyDescent="0.2"/>
    <row r="281" ht="16.5" customHeight="1" x14ac:dyDescent="0.2"/>
    <row r="282" ht="16.5" customHeight="1" x14ac:dyDescent="0.2"/>
    <row r="283" ht="16.5" customHeight="1" x14ac:dyDescent="0.2"/>
    <row r="284" ht="16.5" customHeight="1" x14ac:dyDescent="0.2"/>
    <row r="285" ht="16.5" customHeight="1" x14ac:dyDescent="0.2"/>
    <row r="286" ht="16.5" customHeight="1" x14ac:dyDescent="0.2"/>
    <row r="287" ht="16.5" customHeight="1" x14ac:dyDescent="0.2"/>
    <row r="288" ht="16.5" customHeight="1" x14ac:dyDescent="0.2"/>
    <row r="289" ht="16.5" customHeight="1" x14ac:dyDescent="0.2"/>
    <row r="290" ht="16.5" customHeight="1" x14ac:dyDescent="0.2"/>
    <row r="291" ht="16.5" customHeight="1" x14ac:dyDescent="0.2"/>
    <row r="292" ht="16.5" customHeight="1" x14ac:dyDescent="0.2"/>
    <row r="293" ht="16.5" customHeight="1" x14ac:dyDescent="0.2"/>
    <row r="294" ht="16.5" customHeight="1" x14ac:dyDescent="0.2"/>
    <row r="295" ht="16.5" customHeight="1" x14ac:dyDescent="0.2"/>
    <row r="296" ht="16.5" customHeight="1" x14ac:dyDescent="0.2"/>
    <row r="297" ht="16.5" customHeight="1" x14ac:dyDescent="0.2"/>
    <row r="298" ht="16.5" customHeight="1" x14ac:dyDescent="0.2"/>
    <row r="299" ht="16.5" customHeight="1" x14ac:dyDescent="0.2"/>
    <row r="300" ht="16.5" customHeight="1" x14ac:dyDescent="0.2"/>
    <row r="301" ht="16.5" customHeight="1" x14ac:dyDescent="0.2"/>
    <row r="302" ht="16.5" customHeight="1" x14ac:dyDescent="0.2"/>
    <row r="303" ht="16.5" customHeight="1" x14ac:dyDescent="0.2"/>
    <row r="304" ht="16.5" customHeight="1" x14ac:dyDescent="0.2"/>
    <row r="305" ht="16.5" customHeight="1" x14ac:dyDescent="0.2"/>
    <row r="306" ht="16.5" customHeight="1" x14ac:dyDescent="0.2"/>
    <row r="307" ht="16.5" customHeight="1" x14ac:dyDescent="0.2"/>
    <row r="308" ht="16.5" customHeight="1" x14ac:dyDescent="0.2"/>
    <row r="309" ht="16.5" customHeight="1" x14ac:dyDescent="0.2"/>
    <row r="310" ht="16.5" customHeight="1" x14ac:dyDescent="0.2"/>
    <row r="311" ht="16.5" customHeight="1" x14ac:dyDescent="0.2"/>
    <row r="312" ht="16.5" customHeight="1" x14ac:dyDescent="0.2"/>
    <row r="313" ht="16.5" customHeight="1" x14ac:dyDescent="0.2"/>
    <row r="314" ht="16.5" customHeight="1" x14ac:dyDescent="0.2"/>
    <row r="315" ht="16.5" customHeight="1" x14ac:dyDescent="0.2"/>
    <row r="316" ht="16.5" customHeight="1" x14ac:dyDescent="0.2"/>
    <row r="317" ht="16.5" customHeight="1" x14ac:dyDescent="0.2"/>
    <row r="318" ht="16.5" customHeight="1" x14ac:dyDescent="0.2"/>
    <row r="319" ht="16.5" customHeight="1" x14ac:dyDescent="0.2"/>
    <row r="320" ht="16.5" customHeight="1" x14ac:dyDescent="0.2"/>
    <row r="321" ht="16.5" customHeight="1" x14ac:dyDescent="0.2"/>
    <row r="322" ht="16.5" customHeight="1" x14ac:dyDescent="0.2"/>
    <row r="323" ht="16.5" customHeight="1" x14ac:dyDescent="0.2"/>
    <row r="324" ht="16.5" customHeight="1" x14ac:dyDescent="0.2"/>
    <row r="325" ht="16.5" customHeight="1" x14ac:dyDescent="0.2"/>
    <row r="326" ht="16.5" customHeight="1" x14ac:dyDescent="0.2"/>
    <row r="327" ht="16.5" customHeight="1" x14ac:dyDescent="0.2"/>
    <row r="328" ht="16.5" customHeight="1" x14ac:dyDescent="0.2"/>
    <row r="329" ht="16.5" customHeight="1" x14ac:dyDescent="0.2"/>
    <row r="330" ht="16.5" customHeight="1" x14ac:dyDescent="0.2"/>
    <row r="331" ht="16.5" customHeight="1" x14ac:dyDescent="0.2"/>
    <row r="332" ht="16.5" customHeight="1" x14ac:dyDescent="0.2"/>
    <row r="333" ht="16.5" customHeight="1" x14ac:dyDescent="0.2"/>
    <row r="334" ht="16.5" customHeight="1" x14ac:dyDescent="0.2"/>
    <row r="335" ht="16.5" customHeight="1" x14ac:dyDescent="0.2"/>
    <row r="336" ht="16.5" customHeight="1" x14ac:dyDescent="0.2"/>
    <row r="337" ht="16.5" customHeight="1" x14ac:dyDescent="0.2"/>
    <row r="338" ht="16.5" customHeight="1" x14ac:dyDescent="0.2"/>
    <row r="339" ht="16.5" customHeight="1" x14ac:dyDescent="0.2"/>
    <row r="340" ht="16.5" customHeight="1" x14ac:dyDescent="0.2"/>
    <row r="341" ht="16.5" customHeight="1" x14ac:dyDescent="0.2"/>
    <row r="342" ht="16.5" customHeight="1" x14ac:dyDescent="0.2"/>
    <row r="343" ht="16.5" customHeight="1" x14ac:dyDescent="0.2"/>
    <row r="344" ht="16.5" customHeight="1" x14ac:dyDescent="0.2"/>
    <row r="345" ht="16.5" customHeight="1" x14ac:dyDescent="0.2"/>
    <row r="346" ht="16.5" customHeight="1" x14ac:dyDescent="0.2"/>
    <row r="347" ht="16.5" customHeight="1" x14ac:dyDescent="0.2"/>
    <row r="348" ht="16.5" customHeight="1" x14ac:dyDescent="0.2"/>
    <row r="349" ht="16.5" customHeight="1" x14ac:dyDescent="0.2"/>
    <row r="350" ht="16.5" customHeight="1" x14ac:dyDescent="0.2"/>
    <row r="351" ht="16.5" customHeight="1" x14ac:dyDescent="0.2"/>
    <row r="352" ht="16.5" customHeight="1" x14ac:dyDescent="0.2"/>
    <row r="353" ht="16.5" customHeight="1" x14ac:dyDescent="0.2"/>
    <row r="354" ht="16.5" customHeight="1" x14ac:dyDescent="0.2"/>
    <row r="355" ht="16.5" customHeight="1" x14ac:dyDescent="0.2"/>
    <row r="356" ht="16.5" customHeight="1" x14ac:dyDescent="0.2"/>
    <row r="357" ht="16.5" customHeight="1" x14ac:dyDescent="0.2"/>
    <row r="358" ht="16.5" customHeight="1" x14ac:dyDescent="0.2"/>
    <row r="359" ht="16.5" customHeight="1" x14ac:dyDescent="0.2"/>
    <row r="360" ht="16.5" customHeight="1" x14ac:dyDescent="0.2"/>
    <row r="361" ht="16.5" customHeight="1" x14ac:dyDescent="0.2"/>
    <row r="362" ht="16.5" customHeight="1" x14ac:dyDescent="0.2"/>
    <row r="363" ht="16.5" customHeight="1" x14ac:dyDescent="0.2"/>
    <row r="364" ht="16.5" customHeight="1" x14ac:dyDescent="0.2"/>
    <row r="365" ht="16.5" customHeight="1" x14ac:dyDescent="0.2"/>
    <row r="366" ht="16.5" customHeight="1" x14ac:dyDescent="0.2"/>
    <row r="367" ht="16.5" customHeight="1" x14ac:dyDescent="0.2"/>
    <row r="368" ht="16.5" customHeight="1" x14ac:dyDescent="0.2"/>
    <row r="369" ht="16.5" customHeight="1" x14ac:dyDescent="0.2"/>
    <row r="370" ht="16.5" customHeight="1" x14ac:dyDescent="0.2"/>
    <row r="371" ht="16.5" customHeight="1" x14ac:dyDescent="0.2"/>
    <row r="372" ht="16.5" customHeight="1" x14ac:dyDescent="0.2"/>
    <row r="373" ht="16.5" customHeight="1" x14ac:dyDescent="0.2"/>
    <row r="374" ht="16.5" customHeight="1" x14ac:dyDescent="0.2"/>
    <row r="375" ht="16.5" customHeight="1" x14ac:dyDescent="0.2"/>
    <row r="376" ht="16.5" customHeight="1" x14ac:dyDescent="0.2"/>
    <row r="377" ht="16.5" customHeight="1" x14ac:dyDescent="0.2"/>
    <row r="378" ht="16.5" customHeight="1" x14ac:dyDescent="0.2"/>
    <row r="379" ht="16.5" customHeight="1" x14ac:dyDescent="0.2"/>
    <row r="380" ht="16.5" customHeight="1" x14ac:dyDescent="0.2"/>
    <row r="381" ht="16.5" customHeight="1" x14ac:dyDescent="0.2"/>
    <row r="382" ht="16.5" customHeight="1" x14ac:dyDescent="0.2"/>
    <row r="383" ht="16.5" customHeight="1" x14ac:dyDescent="0.2"/>
    <row r="384" ht="16.5" customHeight="1" x14ac:dyDescent="0.2"/>
    <row r="385" ht="16.5" customHeight="1" x14ac:dyDescent="0.2"/>
    <row r="386" ht="16.5" customHeight="1" x14ac:dyDescent="0.2"/>
    <row r="387" ht="16.5" customHeight="1" x14ac:dyDescent="0.2"/>
    <row r="388" ht="16.5" customHeight="1" x14ac:dyDescent="0.2"/>
    <row r="389" ht="16.5" customHeight="1" x14ac:dyDescent="0.2"/>
    <row r="390" ht="16.5" customHeight="1" x14ac:dyDescent="0.2"/>
    <row r="391" ht="16.5" customHeight="1" x14ac:dyDescent="0.2"/>
    <row r="392" ht="16.5" customHeight="1" x14ac:dyDescent="0.2"/>
    <row r="393" ht="16.5" customHeight="1" x14ac:dyDescent="0.2"/>
    <row r="394" ht="16.5" customHeight="1" x14ac:dyDescent="0.2"/>
    <row r="395" ht="16.5" customHeight="1" x14ac:dyDescent="0.2"/>
    <row r="396" ht="16.5" customHeight="1" x14ac:dyDescent="0.2"/>
    <row r="397" ht="16.5" customHeight="1" x14ac:dyDescent="0.2"/>
    <row r="398" ht="16.5" customHeight="1" x14ac:dyDescent="0.2"/>
    <row r="399" ht="16.5" customHeight="1" x14ac:dyDescent="0.2"/>
    <row r="400" ht="16.5" customHeight="1" x14ac:dyDescent="0.2"/>
    <row r="401" ht="16.5" customHeight="1" x14ac:dyDescent="0.2"/>
    <row r="402" ht="16.5" customHeight="1" x14ac:dyDescent="0.2"/>
    <row r="403" ht="16.5" customHeight="1" x14ac:dyDescent="0.2"/>
    <row r="404" ht="16.5" customHeight="1" x14ac:dyDescent="0.2"/>
    <row r="405" ht="16.5" customHeight="1" x14ac:dyDescent="0.2"/>
    <row r="406" ht="16.5" customHeight="1" x14ac:dyDescent="0.2"/>
    <row r="407" ht="16.5" customHeight="1" x14ac:dyDescent="0.2"/>
    <row r="408" ht="16.5" customHeight="1" x14ac:dyDescent="0.2"/>
    <row r="409" ht="16.5" customHeight="1" x14ac:dyDescent="0.2"/>
    <row r="410" ht="16.5" customHeight="1" x14ac:dyDescent="0.2"/>
    <row r="411" ht="16.5" customHeight="1" x14ac:dyDescent="0.2"/>
    <row r="412" ht="16.5" customHeight="1" x14ac:dyDescent="0.2"/>
    <row r="413" ht="16.5" customHeight="1" x14ac:dyDescent="0.2"/>
    <row r="414" ht="16.5" customHeight="1" x14ac:dyDescent="0.2"/>
    <row r="415" ht="16.5" customHeight="1" x14ac:dyDescent="0.2"/>
    <row r="416" ht="16.5" customHeight="1" x14ac:dyDescent="0.2"/>
    <row r="417" ht="16.5" customHeight="1" x14ac:dyDescent="0.2"/>
    <row r="418" ht="16.5" customHeight="1" x14ac:dyDescent="0.2"/>
    <row r="419" ht="16.5" customHeight="1" x14ac:dyDescent="0.2"/>
    <row r="420" ht="16.5" customHeight="1" x14ac:dyDescent="0.2"/>
    <row r="421" ht="16.5" customHeight="1" x14ac:dyDescent="0.2"/>
    <row r="422" ht="16.5" customHeight="1" x14ac:dyDescent="0.2"/>
    <row r="423" ht="16.5" customHeight="1" x14ac:dyDescent="0.2"/>
    <row r="424" ht="16.5" customHeight="1" x14ac:dyDescent="0.2"/>
    <row r="425" ht="16.5" customHeight="1" x14ac:dyDescent="0.2"/>
    <row r="426" ht="16.5" customHeight="1" x14ac:dyDescent="0.2"/>
    <row r="427" ht="16.5" customHeight="1" x14ac:dyDescent="0.2"/>
    <row r="428" ht="16.5" customHeight="1" x14ac:dyDescent="0.2"/>
    <row r="429" ht="16.5" customHeight="1" x14ac:dyDescent="0.2"/>
    <row r="430" ht="16.5" customHeight="1" x14ac:dyDescent="0.2"/>
    <row r="431" ht="16.5" customHeight="1" x14ac:dyDescent="0.2"/>
    <row r="432" ht="16.5" customHeight="1" x14ac:dyDescent="0.2"/>
    <row r="433" ht="16.5" customHeight="1" x14ac:dyDescent="0.2"/>
    <row r="434" ht="16.5" customHeight="1" x14ac:dyDescent="0.2"/>
    <row r="435" ht="16.5" customHeight="1" x14ac:dyDescent="0.2"/>
    <row r="436" ht="16.5" customHeight="1" x14ac:dyDescent="0.2"/>
    <row r="437" ht="16.5" customHeight="1" x14ac:dyDescent="0.2"/>
    <row r="438" ht="16.5" customHeight="1" x14ac:dyDescent="0.2"/>
    <row r="439" ht="16.5" customHeight="1" x14ac:dyDescent="0.2"/>
    <row r="440" ht="16.5" customHeight="1" x14ac:dyDescent="0.2"/>
    <row r="441" ht="16.5" customHeight="1" x14ac:dyDescent="0.2"/>
    <row r="442" ht="16.5" customHeight="1" x14ac:dyDescent="0.2"/>
    <row r="443" ht="16.5" customHeight="1" x14ac:dyDescent="0.2"/>
    <row r="444" ht="16.5" customHeight="1" x14ac:dyDescent="0.2"/>
    <row r="445" ht="16.5" customHeight="1" x14ac:dyDescent="0.2"/>
    <row r="446" ht="16.5" customHeight="1" x14ac:dyDescent="0.2"/>
    <row r="447" ht="16.5" customHeight="1" x14ac:dyDescent="0.2"/>
    <row r="448" ht="16.5" customHeight="1" x14ac:dyDescent="0.2"/>
    <row r="449" ht="16.5" customHeight="1" x14ac:dyDescent="0.2"/>
    <row r="450" ht="16.5" customHeight="1" x14ac:dyDescent="0.2"/>
    <row r="451" ht="16.5" customHeight="1" x14ac:dyDescent="0.2"/>
    <row r="452" ht="16.5" customHeight="1" x14ac:dyDescent="0.2"/>
    <row r="453" ht="16.5" customHeight="1" x14ac:dyDescent="0.2"/>
    <row r="454" ht="16.5" customHeight="1" x14ac:dyDescent="0.2"/>
    <row r="455" ht="16.5" customHeight="1" x14ac:dyDescent="0.2"/>
    <row r="456" ht="16.5" customHeight="1" x14ac:dyDescent="0.2"/>
    <row r="457" ht="16.5" customHeight="1" x14ac:dyDescent="0.2"/>
    <row r="458" ht="16.5" customHeight="1" x14ac:dyDescent="0.2"/>
    <row r="459" ht="16.5" customHeight="1" x14ac:dyDescent="0.2"/>
    <row r="460" ht="16.5" customHeight="1" x14ac:dyDescent="0.2"/>
    <row r="461" ht="16.5" customHeight="1" x14ac:dyDescent="0.2"/>
    <row r="462" ht="16.5" customHeight="1" x14ac:dyDescent="0.2"/>
    <row r="463" ht="16.5" customHeight="1" x14ac:dyDescent="0.2"/>
    <row r="464" ht="16.5" customHeight="1" x14ac:dyDescent="0.2"/>
    <row r="465" ht="16.5" customHeight="1" x14ac:dyDescent="0.2"/>
    <row r="466" ht="16.5" customHeight="1" x14ac:dyDescent="0.2"/>
    <row r="467" ht="16.5" customHeight="1" x14ac:dyDescent="0.2"/>
    <row r="468" ht="16.5" customHeight="1" x14ac:dyDescent="0.2"/>
    <row r="469" ht="16.5" customHeight="1" x14ac:dyDescent="0.2"/>
    <row r="470" ht="16.5" customHeight="1" x14ac:dyDescent="0.2"/>
    <row r="471" ht="16.5" customHeight="1" x14ac:dyDescent="0.2"/>
    <row r="472" ht="16.5" customHeight="1" x14ac:dyDescent="0.2"/>
    <row r="473" ht="16.5" customHeight="1" x14ac:dyDescent="0.2"/>
    <row r="474" ht="16.5" customHeight="1" x14ac:dyDescent="0.2"/>
    <row r="475" ht="16.5" customHeight="1" x14ac:dyDescent="0.2"/>
    <row r="476" ht="16.5" customHeight="1" x14ac:dyDescent="0.2"/>
    <row r="477" ht="16.5" customHeight="1" x14ac:dyDescent="0.2"/>
    <row r="478" ht="16.5" customHeight="1" x14ac:dyDescent="0.2"/>
    <row r="479" ht="16.5" customHeight="1" x14ac:dyDescent="0.2"/>
    <row r="480" ht="16.5" customHeight="1" x14ac:dyDescent="0.2"/>
    <row r="481" ht="16.5" customHeight="1" x14ac:dyDescent="0.2"/>
    <row r="482" ht="16.5" customHeight="1" x14ac:dyDescent="0.2"/>
    <row r="483" ht="16.5" customHeight="1" x14ac:dyDescent="0.2"/>
    <row r="484" ht="16.5" customHeight="1" x14ac:dyDescent="0.2"/>
    <row r="485" ht="16.5" customHeight="1" x14ac:dyDescent="0.2"/>
    <row r="486" ht="16.5" customHeight="1" x14ac:dyDescent="0.2"/>
    <row r="487" ht="16.5" customHeight="1" x14ac:dyDescent="0.2"/>
    <row r="488" ht="16.5" customHeight="1" x14ac:dyDescent="0.2"/>
    <row r="489" ht="16.5" customHeight="1" x14ac:dyDescent="0.2"/>
    <row r="490" ht="16.5" customHeight="1" x14ac:dyDescent="0.2"/>
    <row r="491" ht="16.5" customHeight="1" x14ac:dyDescent="0.2"/>
    <row r="492" ht="16.5" customHeight="1" x14ac:dyDescent="0.2"/>
    <row r="493" ht="16.5" customHeight="1" x14ac:dyDescent="0.2"/>
    <row r="494" ht="16.5" customHeight="1" x14ac:dyDescent="0.2"/>
    <row r="495" ht="16.5" customHeight="1" x14ac:dyDescent="0.2"/>
    <row r="496" ht="16.5" customHeight="1" x14ac:dyDescent="0.2"/>
    <row r="497" ht="16.5" customHeight="1" x14ac:dyDescent="0.2"/>
    <row r="498" ht="16.5" customHeight="1" x14ac:dyDescent="0.2"/>
    <row r="499" ht="16.5" customHeight="1" x14ac:dyDescent="0.2"/>
    <row r="500" ht="16.5" customHeight="1" x14ac:dyDescent="0.2"/>
    <row r="501" ht="16.5" customHeight="1" x14ac:dyDescent="0.2"/>
    <row r="502" ht="16.5" customHeight="1" x14ac:dyDescent="0.2"/>
    <row r="503" ht="16.5" customHeight="1" x14ac:dyDescent="0.2"/>
    <row r="504" ht="16.5" customHeight="1" x14ac:dyDescent="0.2"/>
    <row r="505" ht="16.5" customHeight="1" x14ac:dyDescent="0.2"/>
    <row r="506" ht="16.5" customHeight="1" x14ac:dyDescent="0.2"/>
    <row r="507" ht="16.5" customHeight="1" x14ac:dyDescent="0.2"/>
    <row r="508" ht="16.5" customHeight="1" x14ac:dyDescent="0.2"/>
    <row r="509" ht="16.5" customHeight="1" x14ac:dyDescent="0.2"/>
    <row r="510" ht="16.5" customHeight="1" x14ac:dyDescent="0.2"/>
    <row r="511" ht="16.5" customHeight="1" x14ac:dyDescent="0.2"/>
    <row r="512" ht="16.5" customHeight="1" x14ac:dyDescent="0.2"/>
    <row r="513" ht="16.5" customHeight="1" x14ac:dyDescent="0.2"/>
    <row r="514" ht="16.5" customHeight="1" x14ac:dyDescent="0.2"/>
    <row r="515" ht="16.5" customHeight="1" x14ac:dyDescent="0.2"/>
    <row r="516" ht="16.5" customHeight="1" x14ac:dyDescent="0.2"/>
    <row r="517" ht="16.5" customHeight="1" x14ac:dyDescent="0.2"/>
    <row r="518" ht="16.5" customHeight="1" x14ac:dyDescent="0.2"/>
    <row r="519" ht="16.5" customHeight="1" x14ac:dyDescent="0.2"/>
    <row r="520" ht="16.5" customHeight="1" x14ac:dyDescent="0.2"/>
    <row r="521" ht="16.5" customHeight="1" x14ac:dyDescent="0.2"/>
    <row r="522" ht="16.5" customHeight="1" x14ac:dyDescent="0.2"/>
    <row r="523" ht="16.5" customHeight="1" x14ac:dyDescent="0.2"/>
    <row r="524" ht="16.5" customHeight="1" x14ac:dyDescent="0.2"/>
    <row r="525" ht="16.5" customHeight="1" x14ac:dyDescent="0.2"/>
    <row r="526" ht="16.5" customHeight="1" x14ac:dyDescent="0.2"/>
    <row r="527" ht="16.5" customHeight="1" x14ac:dyDescent="0.2"/>
    <row r="528" ht="16.5" customHeight="1" x14ac:dyDescent="0.2"/>
    <row r="529" ht="16.5" customHeight="1" x14ac:dyDescent="0.2"/>
    <row r="530" ht="16.5" customHeight="1" x14ac:dyDescent="0.2"/>
    <row r="531" ht="16.5" customHeight="1" x14ac:dyDescent="0.2"/>
    <row r="532" ht="16.5" customHeight="1" x14ac:dyDescent="0.2"/>
    <row r="533" ht="16.5" customHeight="1" x14ac:dyDescent="0.2"/>
    <row r="534" ht="16.5" customHeight="1" x14ac:dyDescent="0.2"/>
    <row r="535" ht="16.5" customHeight="1" x14ac:dyDescent="0.2"/>
    <row r="536" ht="16.5" customHeight="1" x14ac:dyDescent="0.2"/>
    <row r="537" ht="16.5" customHeight="1" x14ac:dyDescent="0.2"/>
    <row r="538" ht="16.5" customHeight="1" x14ac:dyDescent="0.2"/>
    <row r="539" ht="16.5" customHeight="1" x14ac:dyDescent="0.2"/>
    <row r="540" ht="16.5" customHeight="1" x14ac:dyDescent="0.2"/>
    <row r="541" ht="16.5" customHeight="1" x14ac:dyDescent="0.2"/>
    <row r="542" ht="16.5" customHeight="1" x14ac:dyDescent="0.2"/>
    <row r="543" ht="16.5" customHeight="1" x14ac:dyDescent="0.2"/>
    <row r="544" ht="16.5" customHeight="1" x14ac:dyDescent="0.2"/>
    <row r="545" ht="16.5" customHeight="1" x14ac:dyDescent="0.2"/>
    <row r="546" ht="16.5" customHeight="1" x14ac:dyDescent="0.2"/>
    <row r="547" ht="16.5" customHeight="1" x14ac:dyDescent="0.2"/>
    <row r="548" ht="16.5" customHeight="1" x14ac:dyDescent="0.2"/>
    <row r="549" ht="16.5" customHeight="1" x14ac:dyDescent="0.2"/>
    <row r="550" ht="16.5" customHeight="1" x14ac:dyDescent="0.2"/>
    <row r="551" ht="16.5" customHeight="1" x14ac:dyDescent="0.2"/>
    <row r="552" ht="16.5" customHeight="1" x14ac:dyDescent="0.2"/>
    <row r="553" ht="16.5" customHeight="1" x14ac:dyDescent="0.2"/>
    <row r="554" ht="16.5" customHeight="1" x14ac:dyDescent="0.2"/>
    <row r="555" ht="16.5" customHeight="1" x14ac:dyDescent="0.2"/>
    <row r="556" ht="16.5" customHeight="1" x14ac:dyDescent="0.2"/>
    <row r="557" ht="16.5" customHeight="1" x14ac:dyDescent="0.2"/>
    <row r="558" ht="16.5" customHeight="1" x14ac:dyDescent="0.2"/>
    <row r="559" ht="16.5" customHeight="1" x14ac:dyDescent="0.2"/>
    <row r="560" ht="16.5" customHeight="1" x14ac:dyDescent="0.2"/>
    <row r="561" ht="16.5" customHeight="1" x14ac:dyDescent="0.2"/>
    <row r="562" ht="16.5" customHeight="1" x14ac:dyDescent="0.2"/>
    <row r="563" ht="16.5" customHeight="1" x14ac:dyDescent="0.2"/>
    <row r="564" ht="16.5" customHeight="1" x14ac:dyDescent="0.2"/>
    <row r="565" ht="16.5" customHeight="1" x14ac:dyDescent="0.2"/>
    <row r="566" ht="16.5" customHeight="1" x14ac:dyDescent="0.2"/>
    <row r="567" ht="16.5" customHeight="1" x14ac:dyDescent="0.2"/>
    <row r="568" ht="16.5" customHeight="1" x14ac:dyDescent="0.2"/>
    <row r="569" ht="16.5" customHeight="1" x14ac:dyDescent="0.2"/>
    <row r="570" ht="16.5" customHeight="1" x14ac:dyDescent="0.2"/>
    <row r="571" ht="16.5" customHeight="1" x14ac:dyDescent="0.2"/>
    <row r="572" ht="16.5" customHeight="1" x14ac:dyDescent="0.2"/>
    <row r="573" ht="16.5" customHeight="1" x14ac:dyDescent="0.2"/>
    <row r="574" ht="16.5" customHeight="1" x14ac:dyDescent="0.2"/>
    <row r="575" ht="16.5" customHeight="1" x14ac:dyDescent="0.2"/>
    <row r="576" ht="16.5" customHeight="1" x14ac:dyDescent="0.2"/>
    <row r="577" ht="16.5" customHeight="1" x14ac:dyDescent="0.2"/>
    <row r="578" ht="16.5" customHeight="1" x14ac:dyDescent="0.2"/>
    <row r="579" ht="16.5" customHeight="1" x14ac:dyDescent="0.2"/>
    <row r="580" ht="16.5" customHeight="1" x14ac:dyDescent="0.2"/>
    <row r="581" ht="16.5" customHeight="1" x14ac:dyDescent="0.2"/>
    <row r="582" ht="16.5" customHeight="1" x14ac:dyDescent="0.2"/>
    <row r="583" ht="16.5" customHeight="1" x14ac:dyDescent="0.2"/>
    <row r="584" ht="16.5" customHeight="1" x14ac:dyDescent="0.2"/>
    <row r="585" ht="16.5" customHeight="1" x14ac:dyDescent="0.2"/>
    <row r="586" ht="16.5" customHeight="1" x14ac:dyDescent="0.2"/>
    <row r="587" ht="16.5" customHeight="1" x14ac:dyDescent="0.2"/>
    <row r="588" ht="16.5" customHeight="1" x14ac:dyDescent="0.2"/>
    <row r="589" ht="16.5" customHeight="1" x14ac:dyDescent="0.2"/>
    <row r="590" ht="16.5" customHeight="1" x14ac:dyDescent="0.2"/>
    <row r="591" ht="16.5" customHeight="1" x14ac:dyDescent="0.2"/>
    <row r="592" ht="16.5" customHeight="1" x14ac:dyDescent="0.2"/>
    <row r="593" ht="16.5" customHeight="1" x14ac:dyDescent="0.2"/>
    <row r="594" ht="16.5" customHeight="1" x14ac:dyDescent="0.2"/>
    <row r="595" ht="16.5" customHeight="1" x14ac:dyDescent="0.2"/>
    <row r="596" ht="16.5" customHeight="1" x14ac:dyDescent="0.2"/>
    <row r="597" ht="16.5" customHeight="1" x14ac:dyDescent="0.2"/>
    <row r="598" ht="16.5" customHeight="1" x14ac:dyDescent="0.2"/>
    <row r="599" ht="16.5" customHeight="1" x14ac:dyDescent="0.2"/>
    <row r="600" ht="16.5" customHeight="1" x14ac:dyDescent="0.2"/>
    <row r="601" ht="16.5" customHeight="1" x14ac:dyDescent="0.2"/>
    <row r="602" ht="16.5" customHeight="1" x14ac:dyDescent="0.2"/>
    <row r="603" ht="16.5" customHeight="1" x14ac:dyDescent="0.2"/>
    <row r="604" ht="16.5" customHeight="1" x14ac:dyDescent="0.2"/>
    <row r="605" ht="16.5" customHeight="1" x14ac:dyDescent="0.2"/>
    <row r="606" ht="16.5" customHeight="1" x14ac:dyDescent="0.2"/>
    <row r="607" ht="16.5" customHeight="1" x14ac:dyDescent="0.2"/>
    <row r="608" ht="16.5" customHeight="1" x14ac:dyDescent="0.2"/>
    <row r="609" ht="16.5" customHeight="1" x14ac:dyDescent="0.2"/>
    <row r="610" ht="16.5" customHeight="1" x14ac:dyDescent="0.2"/>
    <row r="611" ht="16.5" customHeight="1" x14ac:dyDescent="0.2"/>
    <row r="612" ht="16.5" customHeight="1" x14ac:dyDescent="0.2"/>
    <row r="613" ht="16.5" customHeight="1" x14ac:dyDescent="0.2"/>
    <row r="614" ht="16.5" customHeight="1" x14ac:dyDescent="0.2"/>
    <row r="615" ht="16.5" customHeight="1" x14ac:dyDescent="0.2"/>
    <row r="616" ht="16.5" customHeight="1" x14ac:dyDescent="0.2"/>
    <row r="617" ht="16.5" customHeight="1" x14ac:dyDescent="0.2"/>
    <row r="618" ht="16.5" customHeight="1" x14ac:dyDescent="0.2"/>
    <row r="619" ht="16.5" customHeight="1" x14ac:dyDescent="0.2"/>
    <row r="620" ht="16.5" customHeight="1" x14ac:dyDescent="0.2"/>
    <row r="621" ht="16.5" customHeight="1" x14ac:dyDescent="0.2"/>
    <row r="622" ht="16.5" customHeight="1" x14ac:dyDescent="0.2"/>
    <row r="623" ht="16.5" customHeight="1" x14ac:dyDescent="0.2"/>
    <row r="624" ht="16.5" customHeight="1" x14ac:dyDescent="0.2"/>
    <row r="625" ht="16.5" customHeight="1" x14ac:dyDescent="0.2"/>
    <row r="626" ht="16.5" customHeight="1" x14ac:dyDescent="0.2"/>
    <row r="627" ht="16.5" customHeight="1" x14ac:dyDescent="0.2"/>
    <row r="628" ht="16.5" customHeight="1" x14ac:dyDescent="0.2"/>
    <row r="629" ht="16.5" customHeight="1" x14ac:dyDescent="0.2"/>
    <row r="630" ht="16.5" customHeight="1" x14ac:dyDescent="0.2"/>
    <row r="631" ht="16.5" customHeight="1" x14ac:dyDescent="0.2"/>
    <row r="632" ht="16.5" customHeight="1" x14ac:dyDescent="0.2"/>
    <row r="633" ht="16.5" customHeight="1" x14ac:dyDescent="0.2"/>
    <row r="634" ht="16.5" customHeight="1" x14ac:dyDescent="0.2"/>
    <row r="635" ht="16.5" customHeight="1" x14ac:dyDescent="0.2"/>
    <row r="636" ht="16.5" customHeight="1" x14ac:dyDescent="0.2"/>
    <row r="637" ht="16.5" customHeight="1" x14ac:dyDescent="0.2"/>
    <row r="638" ht="16.5" customHeight="1" x14ac:dyDescent="0.2"/>
    <row r="639" ht="16.5" customHeight="1" x14ac:dyDescent="0.2"/>
    <row r="640" ht="16.5" customHeight="1" x14ac:dyDescent="0.2"/>
    <row r="641" ht="16.5" customHeight="1" x14ac:dyDescent="0.2"/>
    <row r="642" ht="16.5" customHeight="1" x14ac:dyDescent="0.2"/>
    <row r="643" ht="16.5" customHeight="1" x14ac:dyDescent="0.2"/>
    <row r="644" ht="16.5" customHeight="1" x14ac:dyDescent="0.2"/>
    <row r="645" ht="16.5" customHeight="1" x14ac:dyDescent="0.2"/>
    <row r="646" ht="16.5" customHeight="1" x14ac:dyDescent="0.2"/>
    <row r="647" ht="16.5" customHeight="1" x14ac:dyDescent="0.2"/>
    <row r="648" ht="16.5" customHeight="1" x14ac:dyDescent="0.2"/>
    <row r="649" ht="16.5" customHeight="1" x14ac:dyDescent="0.2"/>
    <row r="650" ht="16.5" customHeight="1" x14ac:dyDescent="0.2"/>
    <row r="651" ht="16.5" customHeight="1" x14ac:dyDescent="0.2"/>
    <row r="652" ht="16.5" customHeight="1" x14ac:dyDescent="0.2"/>
    <row r="653" ht="16.5" customHeight="1" x14ac:dyDescent="0.2"/>
    <row r="654" ht="16.5" customHeight="1" x14ac:dyDescent="0.2"/>
    <row r="655" ht="16.5" customHeight="1" x14ac:dyDescent="0.2"/>
    <row r="656" ht="16.5" customHeight="1" x14ac:dyDescent="0.2"/>
    <row r="657" ht="16.5" customHeight="1" x14ac:dyDescent="0.2"/>
    <row r="658" ht="16.5" customHeight="1" x14ac:dyDescent="0.2"/>
    <row r="659" ht="16.5" customHeight="1" x14ac:dyDescent="0.2"/>
    <row r="660" ht="16.5" customHeight="1" x14ac:dyDescent="0.2"/>
    <row r="661" ht="16.5" customHeight="1" x14ac:dyDescent="0.2"/>
    <row r="662" ht="16.5" customHeight="1" x14ac:dyDescent="0.2"/>
    <row r="663" ht="16.5" customHeight="1" x14ac:dyDescent="0.2"/>
    <row r="664" ht="16.5" customHeight="1" x14ac:dyDescent="0.2"/>
    <row r="665" ht="16.5" customHeight="1" x14ac:dyDescent="0.2"/>
    <row r="666" ht="16.5" customHeight="1" x14ac:dyDescent="0.2"/>
    <row r="667" ht="16.5" customHeight="1" x14ac:dyDescent="0.2"/>
    <row r="668" ht="16.5" customHeight="1" x14ac:dyDescent="0.2"/>
    <row r="669" ht="16.5" customHeight="1" x14ac:dyDescent="0.2"/>
    <row r="670" ht="16.5" customHeight="1" x14ac:dyDescent="0.2"/>
    <row r="671" ht="16.5" customHeight="1" x14ac:dyDescent="0.2"/>
    <row r="672" ht="16.5" customHeight="1" x14ac:dyDescent="0.2"/>
    <row r="673" ht="16.5" customHeight="1" x14ac:dyDescent="0.2"/>
    <row r="674" ht="16.5" customHeight="1" x14ac:dyDescent="0.2"/>
    <row r="675" ht="16.5" customHeight="1" x14ac:dyDescent="0.2"/>
    <row r="676" ht="16.5" customHeight="1" x14ac:dyDescent="0.2"/>
    <row r="677" ht="16.5" customHeight="1" x14ac:dyDescent="0.2"/>
    <row r="678" ht="16.5" customHeight="1" x14ac:dyDescent="0.2"/>
    <row r="679" ht="16.5" customHeight="1" x14ac:dyDescent="0.2"/>
    <row r="680" ht="16.5" customHeight="1" x14ac:dyDescent="0.2"/>
    <row r="681" ht="16.5" customHeight="1" x14ac:dyDescent="0.2"/>
    <row r="682" ht="16.5" customHeight="1" x14ac:dyDescent="0.2"/>
    <row r="683" ht="16.5" customHeight="1" x14ac:dyDescent="0.2"/>
    <row r="684" ht="16.5" customHeight="1" x14ac:dyDescent="0.2"/>
    <row r="685" ht="16.5" customHeight="1" x14ac:dyDescent="0.2"/>
    <row r="686" ht="16.5" customHeight="1" x14ac:dyDescent="0.2"/>
    <row r="687" ht="16.5" customHeight="1" x14ac:dyDescent="0.2"/>
    <row r="688" ht="16.5" customHeight="1" x14ac:dyDescent="0.2"/>
    <row r="689" ht="16.5" customHeight="1" x14ac:dyDescent="0.2"/>
    <row r="690" ht="16.5" customHeight="1" x14ac:dyDescent="0.2"/>
    <row r="691" ht="16.5" customHeight="1" x14ac:dyDescent="0.2"/>
    <row r="692" ht="16.5" customHeight="1" x14ac:dyDescent="0.2"/>
    <row r="693" ht="16.5" customHeight="1" x14ac:dyDescent="0.2"/>
    <row r="694" ht="16.5" customHeight="1" x14ac:dyDescent="0.2"/>
    <row r="695" ht="16.5" customHeight="1" x14ac:dyDescent="0.2"/>
    <row r="696" ht="16.5" customHeight="1" x14ac:dyDescent="0.2"/>
    <row r="697" ht="16.5" customHeight="1" x14ac:dyDescent="0.2"/>
    <row r="698" ht="16.5" customHeight="1" x14ac:dyDescent="0.2"/>
    <row r="699" ht="16.5" customHeight="1" x14ac:dyDescent="0.2"/>
    <row r="700" ht="16.5" customHeight="1" x14ac:dyDescent="0.2"/>
    <row r="701" ht="16.5" customHeight="1" x14ac:dyDescent="0.2"/>
    <row r="702" ht="16.5" customHeight="1" x14ac:dyDescent="0.2"/>
    <row r="703" ht="16.5" customHeight="1" x14ac:dyDescent="0.2"/>
    <row r="704" ht="16.5" customHeight="1" x14ac:dyDescent="0.2"/>
    <row r="705" ht="16.5" customHeight="1" x14ac:dyDescent="0.2"/>
    <row r="706" ht="16.5" customHeight="1" x14ac:dyDescent="0.2"/>
    <row r="707" ht="16.5" customHeight="1" x14ac:dyDescent="0.2"/>
    <row r="708" ht="16.5" customHeight="1" x14ac:dyDescent="0.2"/>
    <row r="709" ht="16.5" customHeight="1" x14ac:dyDescent="0.2"/>
    <row r="710" ht="16.5" customHeight="1" x14ac:dyDescent="0.2"/>
    <row r="711" ht="16.5" customHeight="1" x14ac:dyDescent="0.2"/>
    <row r="712" ht="16.5" customHeight="1" x14ac:dyDescent="0.2"/>
    <row r="713" ht="16.5" customHeight="1" x14ac:dyDescent="0.2"/>
    <row r="714" ht="16.5" customHeight="1" x14ac:dyDescent="0.2"/>
    <row r="715" ht="16.5" customHeight="1" x14ac:dyDescent="0.2"/>
    <row r="716" ht="16.5" customHeight="1" x14ac:dyDescent="0.2"/>
    <row r="717" ht="16.5" customHeight="1" x14ac:dyDescent="0.2"/>
    <row r="718" ht="16.5" customHeight="1" x14ac:dyDescent="0.2"/>
    <row r="719" ht="16.5" customHeight="1" x14ac:dyDescent="0.2"/>
    <row r="720" ht="16.5" customHeight="1" x14ac:dyDescent="0.2"/>
    <row r="721" ht="16.5" customHeight="1" x14ac:dyDescent="0.2"/>
    <row r="722" ht="16.5" customHeight="1" x14ac:dyDescent="0.2"/>
    <row r="723" ht="16.5" customHeight="1" x14ac:dyDescent="0.2"/>
    <row r="724" ht="16.5" customHeight="1" x14ac:dyDescent="0.2"/>
    <row r="725" ht="16.5" customHeight="1" x14ac:dyDescent="0.2"/>
    <row r="726" ht="16.5" customHeight="1" x14ac:dyDescent="0.2"/>
    <row r="727" ht="16.5" customHeight="1" x14ac:dyDescent="0.2"/>
    <row r="728" ht="16.5" customHeight="1" x14ac:dyDescent="0.2"/>
    <row r="729" ht="16.5" customHeight="1" x14ac:dyDescent="0.2"/>
    <row r="730" ht="16.5" customHeight="1" x14ac:dyDescent="0.2"/>
    <row r="731" ht="16.5" customHeight="1" x14ac:dyDescent="0.2"/>
    <row r="732" ht="16.5" customHeight="1" x14ac:dyDescent="0.2"/>
    <row r="733" ht="16.5" customHeight="1" x14ac:dyDescent="0.2"/>
    <row r="734" ht="16.5" customHeight="1" x14ac:dyDescent="0.2"/>
    <row r="735" ht="16.5" customHeight="1" x14ac:dyDescent="0.2"/>
    <row r="736" ht="16.5" customHeight="1" x14ac:dyDescent="0.2"/>
    <row r="737" ht="16.5" customHeight="1" x14ac:dyDescent="0.2"/>
    <row r="738" ht="16.5" customHeight="1" x14ac:dyDescent="0.2"/>
    <row r="739" ht="16.5" customHeight="1" x14ac:dyDescent="0.2"/>
    <row r="740" ht="16.5" customHeight="1" x14ac:dyDescent="0.2"/>
    <row r="741" ht="16.5" customHeight="1" x14ac:dyDescent="0.2"/>
    <row r="742" ht="16.5" customHeight="1" x14ac:dyDescent="0.2"/>
    <row r="743" ht="16.5" customHeight="1" x14ac:dyDescent="0.2"/>
    <row r="744" ht="16.5" customHeight="1" x14ac:dyDescent="0.2"/>
    <row r="745" ht="16.5" customHeight="1" x14ac:dyDescent="0.2"/>
    <row r="746" ht="16.5" customHeight="1" x14ac:dyDescent="0.2"/>
    <row r="747" ht="16.5" customHeight="1" x14ac:dyDescent="0.2"/>
    <row r="748" ht="16.5" customHeight="1" x14ac:dyDescent="0.2"/>
    <row r="749" ht="16.5" customHeight="1" x14ac:dyDescent="0.2"/>
    <row r="750" ht="16.5" customHeight="1" x14ac:dyDescent="0.2"/>
    <row r="751" ht="16.5" customHeight="1" x14ac:dyDescent="0.2"/>
    <row r="752" ht="16.5" customHeight="1" x14ac:dyDescent="0.2"/>
    <row r="753" ht="16.5" customHeight="1" x14ac:dyDescent="0.2"/>
    <row r="754" ht="16.5" customHeight="1" x14ac:dyDescent="0.2"/>
    <row r="755" ht="16.5" customHeight="1" x14ac:dyDescent="0.2"/>
    <row r="756" ht="16.5" customHeight="1" x14ac:dyDescent="0.2"/>
    <row r="757" ht="16.5" customHeight="1" x14ac:dyDescent="0.2"/>
    <row r="758" ht="16.5" customHeight="1" x14ac:dyDescent="0.2"/>
    <row r="759" ht="16.5" customHeight="1" x14ac:dyDescent="0.2"/>
    <row r="760" ht="16.5" customHeight="1" x14ac:dyDescent="0.2"/>
    <row r="761" ht="16.5" customHeight="1" x14ac:dyDescent="0.2"/>
    <row r="762" ht="16.5" customHeight="1" x14ac:dyDescent="0.2"/>
    <row r="763" ht="16.5" customHeight="1" x14ac:dyDescent="0.2"/>
    <row r="764" ht="16.5" customHeight="1" x14ac:dyDescent="0.2"/>
    <row r="765" ht="16.5" customHeight="1" x14ac:dyDescent="0.2"/>
    <row r="766" ht="16.5" customHeight="1" x14ac:dyDescent="0.2"/>
    <row r="767" ht="16.5" customHeight="1" x14ac:dyDescent="0.2"/>
    <row r="768" ht="16.5" customHeight="1" x14ac:dyDescent="0.2"/>
    <row r="769" ht="16.5" customHeight="1" x14ac:dyDescent="0.2"/>
    <row r="770" ht="16.5" customHeight="1" x14ac:dyDescent="0.2"/>
    <row r="771" ht="16.5" customHeight="1" x14ac:dyDescent="0.2"/>
    <row r="772" ht="16.5" customHeight="1" x14ac:dyDescent="0.2"/>
    <row r="773" ht="16.5" customHeight="1" x14ac:dyDescent="0.2"/>
    <row r="774" ht="16.5" customHeight="1" x14ac:dyDescent="0.2"/>
    <row r="775" ht="16.5" customHeight="1" x14ac:dyDescent="0.2"/>
    <row r="776" ht="16.5" customHeight="1" x14ac:dyDescent="0.2"/>
    <row r="777" ht="16.5" customHeight="1" x14ac:dyDescent="0.2"/>
    <row r="778" ht="16.5" customHeight="1" x14ac:dyDescent="0.2"/>
    <row r="779" ht="16.5" customHeight="1" x14ac:dyDescent="0.2"/>
    <row r="780" ht="16.5" customHeight="1" x14ac:dyDescent="0.2"/>
    <row r="781" ht="16.5" customHeight="1" x14ac:dyDescent="0.2"/>
    <row r="782" ht="16.5" customHeight="1" x14ac:dyDescent="0.2"/>
    <row r="783" ht="16.5" customHeight="1" x14ac:dyDescent="0.2"/>
    <row r="784" ht="16.5" customHeight="1" x14ac:dyDescent="0.2"/>
    <row r="785" ht="16.5" customHeight="1" x14ac:dyDescent="0.2"/>
    <row r="786" ht="16.5" customHeight="1" x14ac:dyDescent="0.2"/>
    <row r="787" ht="16.5" customHeight="1" x14ac:dyDescent="0.2"/>
    <row r="788" ht="16.5" customHeight="1" x14ac:dyDescent="0.2"/>
    <row r="789" ht="16.5" customHeight="1" x14ac:dyDescent="0.2"/>
    <row r="790" ht="16.5" customHeight="1" x14ac:dyDescent="0.2"/>
    <row r="791" ht="16.5" customHeight="1" x14ac:dyDescent="0.2"/>
    <row r="792" ht="16.5" customHeight="1" x14ac:dyDescent="0.2"/>
    <row r="793" ht="16.5" customHeight="1" x14ac:dyDescent="0.2"/>
    <row r="794" ht="16.5" customHeight="1" x14ac:dyDescent="0.2"/>
    <row r="795" ht="16.5" customHeight="1" x14ac:dyDescent="0.2"/>
    <row r="796" ht="16.5" customHeight="1" x14ac:dyDescent="0.2"/>
    <row r="797" ht="16.5" customHeight="1" x14ac:dyDescent="0.2"/>
    <row r="798" ht="16.5" customHeight="1" x14ac:dyDescent="0.2"/>
    <row r="799" ht="16.5" customHeight="1" x14ac:dyDescent="0.2"/>
    <row r="800" ht="16.5" customHeight="1" x14ac:dyDescent="0.2"/>
    <row r="801" ht="16.5" customHeight="1" x14ac:dyDescent="0.2"/>
    <row r="802" ht="16.5" customHeight="1" x14ac:dyDescent="0.2"/>
    <row r="803" ht="16.5" customHeight="1" x14ac:dyDescent="0.2"/>
    <row r="804" ht="16.5" customHeight="1" x14ac:dyDescent="0.2"/>
    <row r="805" ht="16.5" customHeight="1" x14ac:dyDescent="0.2"/>
    <row r="806" ht="16.5" customHeight="1" x14ac:dyDescent="0.2"/>
    <row r="807" ht="16.5" customHeight="1" x14ac:dyDescent="0.2"/>
    <row r="808" ht="16.5" customHeight="1" x14ac:dyDescent="0.2"/>
    <row r="809" ht="16.5" customHeight="1" x14ac:dyDescent="0.2"/>
    <row r="810" ht="16.5" customHeight="1" x14ac:dyDescent="0.2"/>
    <row r="811" ht="16.5" customHeight="1" x14ac:dyDescent="0.2"/>
    <row r="812" ht="16.5" customHeight="1" x14ac:dyDescent="0.2"/>
    <row r="813" ht="16.5" customHeight="1" x14ac:dyDescent="0.2"/>
    <row r="814" ht="16.5" customHeight="1" x14ac:dyDescent="0.2"/>
    <row r="815" ht="16.5" customHeight="1" x14ac:dyDescent="0.2"/>
    <row r="816" ht="16.5" customHeight="1" x14ac:dyDescent="0.2"/>
    <row r="817" ht="16.5" customHeight="1" x14ac:dyDescent="0.2"/>
    <row r="818" ht="16.5" customHeight="1" x14ac:dyDescent="0.2"/>
    <row r="819" ht="16.5" customHeight="1" x14ac:dyDescent="0.2"/>
    <row r="820" ht="16.5" customHeight="1" x14ac:dyDescent="0.2"/>
    <row r="821" ht="16.5" customHeight="1" x14ac:dyDescent="0.2"/>
    <row r="822" ht="16.5" customHeight="1" x14ac:dyDescent="0.2"/>
    <row r="823" ht="16.5" customHeight="1" x14ac:dyDescent="0.2"/>
    <row r="824" ht="16.5" customHeight="1" x14ac:dyDescent="0.2"/>
    <row r="825" ht="16.5" customHeight="1" x14ac:dyDescent="0.2"/>
    <row r="826" ht="16.5" customHeight="1" x14ac:dyDescent="0.2"/>
    <row r="827" ht="16.5" customHeight="1" x14ac:dyDescent="0.2"/>
    <row r="828" ht="16.5" customHeight="1" x14ac:dyDescent="0.2"/>
    <row r="829" ht="16.5" customHeight="1" x14ac:dyDescent="0.2"/>
    <row r="830" ht="16.5" customHeight="1" x14ac:dyDescent="0.2"/>
    <row r="831" ht="16.5" customHeight="1" x14ac:dyDescent="0.2"/>
    <row r="832" ht="16.5" customHeight="1" x14ac:dyDescent="0.2"/>
    <row r="833" ht="16.5" customHeight="1" x14ac:dyDescent="0.2"/>
    <row r="834" ht="16.5" customHeight="1" x14ac:dyDescent="0.2"/>
    <row r="835" ht="16.5" customHeight="1" x14ac:dyDescent="0.2"/>
    <row r="836" ht="16.5" customHeight="1" x14ac:dyDescent="0.2"/>
    <row r="837" ht="16.5" customHeight="1" x14ac:dyDescent="0.2"/>
    <row r="838" ht="16.5" customHeight="1" x14ac:dyDescent="0.2"/>
    <row r="839" ht="16.5" customHeight="1" x14ac:dyDescent="0.2"/>
    <row r="840" ht="16.5" customHeight="1" x14ac:dyDescent="0.2"/>
    <row r="841" ht="16.5" customHeight="1" x14ac:dyDescent="0.2"/>
    <row r="842" ht="16.5" customHeight="1" x14ac:dyDescent="0.2"/>
    <row r="843" ht="16.5" customHeight="1" x14ac:dyDescent="0.2"/>
    <row r="844" ht="16.5" customHeight="1" x14ac:dyDescent="0.2"/>
    <row r="845" ht="16.5" customHeight="1" x14ac:dyDescent="0.2"/>
    <row r="846" ht="16.5" customHeight="1" x14ac:dyDescent="0.2"/>
    <row r="847" ht="16.5" customHeight="1" x14ac:dyDescent="0.2"/>
    <row r="848" ht="16.5" customHeight="1" x14ac:dyDescent="0.2"/>
    <row r="849" ht="16.5" customHeight="1" x14ac:dyDescent="0.2"/>
    <row r="850" ht="16.5" customHeight="1" x14ac:dyDescent="0.2"/>
    <row r="851" ht="16.5" customHeight="1" x14ac:dyDescent="0.2"/>
    <row r="852" ht="16.5" customHeight="1" x14ac:dyDescent="0.2"/>
    <row r="853" ht="16.5" customHeight="1" x14ac:dyDescent="0.2"/>
    <row r="854" ht="16.5" customHeight="1" x14ac:dyDescent="0.2"/>
    <row r="855" ht="16.5" customHeight="1" x14ac:dyDescent="0.2"/>
    <row r="856" ht="16.5" customHeight="1" x14ac:dyDescent="0.2"/>
    <row r="857" ht="16.5" customHeight="1" x14ac:dyDescent="0.2"/>
    <row r="858" ht="16.5" customHeight="1" x14ac:dyDescent="0.2"/>
    <row r="859" ht="16.5" customHeight="1" x14ac:dyDescent="0.2"/>
    <row r="860" ht="16.5" customHeight="1" x14ac:dyDescent="0.2"/>
    <row r="861" ht="16.5" customHeight="1" x14ac:dyDescent="0.2"/>
    <row r="862" ht="16.5" customHeight="1" x14ac:dyDescent="0.2"/>
    <row r="863" ht="16.5" customHeight="1" x14ac:dyDescent="0.2"/>
    <row r="864" ht="16.5" customHeight="1" x14ac:dyDescent="0.2"/>
    <row r="865" ht="16.5" customHeight="1" x14ac:dyDescent="0.2"/>
    <row r="866" ht="16.5" customHeight="1" x14ac:dyDescent="0.2"/>
    <row r="867" ht="16.5" customHeight="1" x14ac:dyDescent="0.2"/>
    <row r="868" ht="16.5" customHeight="1" x14ac:dyDescent="0.2"/>
    <row r="869" ht="16.5" customHeight="1" x14ac:dyDescent="0.2"/>
    <row r="870" ht="16.5" customHeight="1" x14ac:dyDescent="0.2"/>
    <row r="871" ht="16.5" customHeight="1" x14ac:dyDescent="0.2"/>
    <row r="872" ht="16.5" customHeight="1" x14ac:dyDescent="0.2"/>
    <row r="873" ht="16.5" customHeight="1" x14ac:dyDescent="0.2"/>
    <row r="874" ht="16.5" customHeight="1" x14ac:dyDescent="0.2"/>
    <row r="875" ht="16.5" customHeight="1" x14ac:dyDescent="0.2"/>
    <row r="876" ht="16.5" customHeight="1" x14ac:dyDescent="0.2"/>
    <row r="877" ht="16.5" customHeight="1" x14ac:dyDescent="0.2"/>
    <row r="878" ht="16.5" customHeight="1" x14ac:dyDescent="0.2"/>
    <row r="879" ht="16.5" customHeight="1" x14ac:dyDescent="0.2"/>
    <row r="880" ht="16.5" customHeight="1" x14ac:dyDescent="0.2"/>
    <row r="881" ht="16.5" customHeight="1" x14ac:dyDescent="0.2"/>
    <row r="882" ht="16.5" customHeight="1" x14ac:dyDescent="0.2"/>
    <row r="883" ht="16.5" customHeight="1" x14ac:dyDescent="0.2"/>
    <row r="884" ht="16.5" customHeight="1" x14ac:dyDescent="0.2"/>
    <row r="885" ht="16.5" customHeight="1" x14ac:dyDescent="0.2"/>
    <row r="886" ht="16.5" customHeight="1" x14ac:dyDescent="0.2"/>
    <row r="887" ht="16.5" customHeight="1" x14ac:dyDescent="0.2"/>
    <row r="888" ht="16.5" customHeight="1" x14ac:dyDescent="0.2"/>
    <row r="889" ht="16.5" customHeight="1" x14ac:dyDescent="0.2"/>
    <row r="890" ht="16.5" customHeight="1" x14ac:dyDescent="0.2"/>
    <row r="891" ht="16.5" customHeight="1" x14ac:dyDescent="0.2"/>
    <row r="892" ht="16.5" customHeight="1" x14ac:dyDescent="0.2"/>
    <row r="893" ht="16.5" customHeight="1" x14ac:dyDescent="0.2"/>
    <row r="894" ht="16.5" customHeight="1" x14ac:dyDescent="0.2"/>
    <row r="895" ht="16.5" customHeight="1" x14ac:dyDescent="0.2"/>
    <row r="896" ht="16.5" customHeight="1" x14ac:dyDescent="0.2"/>
    <row r="897" ht="16.5" customHeight="1" x14ac:dyDescent="0.2"/>
    <row r="898" ht="16.5" customHeight="1" x14ac:dyDescent="0.2"/>
    <row r="899" ht="16.5" customHeight="1" x14ac:dyDescent="0.2"/>
    <row r="900" ht="16.5" customHeight="1" x14ac:dyDescent="0.2"/>
    <row r="901" ht="16.5" customHeight="1" x14ac:dyDescent="0.2"/>
    <row r="902" ht="16.5" customHeight="1" x14ac:dyDescent="0.2"/>
    <row r="903" ht="16.5" customHeight="1" x14ac:dyDescent="0.2"/>
    <row r="904" ht="16.5" customHeight="1" x14ac:dyDescent="0.2"/>
    <row r="905" ht="16.5" customHeight="1" x14ac:dyDescent="0.2"/>
    <row r="906" ht="16.5" customHeight="1" x14ac:dyDescent="0.2"/>
    <row r="907" ht="16.5" customHeight="1" x14ac:dyDescent="0.2"/>
    <row r="908" ht="16.5" customHeight="1" x14ac:dyDescent="0.2"/>
    <row r="909" ht="16.5" customHeight="1" x14ac:dyDescent="0.2"/>
    <row r="910" ht="16.5" customHeight="1" x14ac:dyDescent="0.2"/>
    <row r="911" ht="16.5" customHeight="1" x14ac:dyDescent="0.2"/>
    <row r="912" ht="16.5" customHeight="1" x14ac:dyDescent="0.2"/>
    <row r="913" ht="16.5" customHeight="1" x14ac:dyDescent="0.2"/>
    <row r="914" ht="16.5" customHeight="1" x14ac:dyDescent="0.2"/>
    <row r="915" ht="16.5" customHeight="1" x14ac:dyDescent="0.2"/>
    <row r="916" ht="16.5" customHeight="1" x14ac:dyDescent="0.2"/>
    <row r="917" ht="16.5" customHeight="1" x14ac:dyDescent="0.2"/>
    <row r="918" ht="16.5" customHeight="1" x14ac:dyDescent="0.2"/>
    <row r="919" ht="16.5" customHeight="1" x14ac:dyDescent="0.2"/>
    <row r="920" ht="16.5" customHeight="1" x14ac:dyDescent="0.2"/>
    <row r="921" ht="16.5" customHeight="1" x14ac:dyDescent="0.2"/>
    <row r="922" ht="16.5" customHeight="1" x14ac:dyDescent="0.2"/>
    <row r="923" ht="16.5" customHeight="1" x14ac:dyDescent="0.2"/>
    <row r="924" ht="16.5" customHeight="1" x14ac:dyDescent="0.2"/>
    <row r="925" ht="16.5" customHeight="1" x14ac:dyDescent="0.2"/>
    <row r="926" ht="16.5" customHeight="1" x14ac:dyDescent="0.2"/>
    <row r="927" ht="16.5" customHeight="1" x14ac:dyDescent="0.2"/>
    <row r="928" ht="16.5" customHeight="1" x14ac:dyDescent="0.2"/>
    <row r="929" ht="16.5" customHeight="1" x14ac:dyDescent="0.2"/>
    <row r="930" ht="16.5" customHeight="1" x14ac:dyDescent="0.2"/>
    <row r="931" ht="16.5" customHeight="1" x14ac:dyDescent="0.2"/>
    <row r="932" ht="16.5" customHeight="1" x14ac:dyDescent="0.2"/>
    <row r="933" ht="16.5" customHeight="1" x14ac:dyDescent="0.2"/>
    <row r="934" ht="16.5" customHeight="1" x14ac:dyDescent="0.2"/>
    <row r="935" ht="16.5" customHeight="1" x14ac:dyDescent="0.2"/>
    <row r="936" ht="16.5" customHeight="1" x14ac:dyDescent="0.2"/>
    <row r="937" ht="16.5" customHeight="1" x14ac:dyDescent="0.2"/>
    <row r="938" ht="16.5" customHeight="1" x14ac:dyDescent="0.2"/>
    <row r="939" ht="16.5" customHeight="1" x14ac:dyDescent="0.2"/>
    <row r="940" ht="16.5" customHeight="1" x14ac:dyDescent="0.2"/>
    <row r="941" ht="16.5" customHeight="1" x14ac:dyDescent="0.2"/>
    <row r="942" ht="16.5" customHeight="1" x14ac:dyDescent="0.2"/>
    <row r="943" ht="16.5" customHeight="1" x14ac:dyDescent="0.2"/>
    <row r="944" ht="16.5" customHeight="1" x14ac:dyDescent="0.2"/>
  </sheetData>
  <autoFilter ref="B13:AQ17" xr:uid="{00000000-0009-0000-0000-00000D000000}">
    <filterColumn colId="22" showButton="0"/>
    <filterColumn colId="23" showButton="0"/>
    <filterColumn colId="24" showButton="0"/>
    <filterColumn colId="25" showButton="0"/>
    <filterColumn colId="26" showButton="0"/>
  </autoFilter>
  <mergeCells count="49">
    <mergeCell ref="J13:J14"/>
    <mergeCell ref="AL12:AQ12"/>
    <mergeCell ref="AN13:AN14"/>
    <mergeCell ref="AO13:AO14"/>
    <mergeCell ref="AP13:AP14"/>
    <mergeCell ref="AQ13:AQ14"/>
    <mergeCell ref="AM13:AM14"/>
    <mergeCell ref="AL13:AL14"/>
    <mergeCell ref="AG13:AG14"/>
    <mergeCell ref="AH13:AH14"/>
    <mergeCell ref="AI13:AI14"/>
    <mergeCell ref="AJ13:AJ14"/>
    <mergeCell ref="I13:I14"/>
    <mergeCell ref="K13:K14"/>
    <mergeCell ref="L13:L14"/>
    <mergeCell ref="M13:M14"/>
    <mergeCell ref="AF13:AF14"/>
    <mergeCell ref="O13:O14"/>
    <mergeCell ref="P13:P14"/>
    <mergeCell ref="Q13:Q14"/>
    <mergeCell ref="R13:R14"/>
    <mergeCell ref="S13:S14"/>
    <mergeCell ref="T13:T14"/>
    <mergeCell ref="U13:U14"/>
    <mergeCell ref="V13:V14"/>
    <mergeCell ref="W13:W14"/>
    <mergeCell ref="X13:AC13"/>
    <mergeCell ref="AE13:AE14"/>
    <mergeCell ref="D13:D14"/>
    <mergeCell ref="E13:E14"/>
    <mergeCell ref="F13:F14"/>
    <mergeCell ref="G13:G14"/>
    <mergeCell ref="H13:H14"/>
    <mergeCell ref="AR13:AR14"/>
    <mergeCell ref="B1:F6"/>
    <mergeCell ref="G1:AL6"/>
    <mergeCell ref="AM1:AM2"/>
    <mergeCell ref="AN1:AN2"/>
    <mergeCell ref="B9:E9"/>
    <mergeCell ref="F9:AL9"/>
    <mergeCell ref="B10:E10"/>
    <mergeCell ref="F10:AL10"/>
    <mergeCell ref="B12:M12"/>
    <mergeCell ref="N12:T12"/>
    <mergeCell ref="U12:AB12"/>
    <mergeCell ref="AE12:AJ12"/>
    <mergeCell ref="N13:N14"/>
    <mergeCell ref="B13:B14"/>
    <mergeCell ref="C13:C14"/>
  </mergeCells>
  <conditionalFormatting sqref="N15:N17">
    <cfRule type="cellIs" dxfId="837" priority="31" operator="equal">
      <formula>"MUY BAJA"</formula>
    </cfRule>
    <cfRule type="cellIs" dxfId="836" priority="30" operator="equal">
      <formula>"BAJA"</formula>
    </cfRule>
    <cfRule type="cellIs" dxfId="835" priority="27" operator="equal">
      <formula>"MUY ALTA"</formula>
    </cfRule>
    <cfRule type="cellIs" dxfId="834" priority="28" operator="equal">
      <formula>"ALTA"</formula>
    </cfRule>
    <cfRule type="cellIs" dxfId="833" priority="29" operator="equal">
      <formula>"MEDIA"</formula>
    </cfRule>
  </conditionalFormatting>
  <conditionalFormatting sqref="Q15:Q17">
    <cfRule type="containsText" dxfId="832" priority="48" operator="containsText" text="❌">
      <formula>NOT(ISERROR(SEARCH(("❌"),(Q15))))</formula>
    </cfRule>
  </conditionalFormatting>
  <conditionalFormatting sqref="R15:R17">
    <cfRule type="cellIs" dxfId="831" priority="32" operator="equal">
      <formula>"CATASTROFICO"</formula>
    </cfRule>
    <cfRule type="cellIs" dxfId="830" priority="33" operator="equal">
      <formula>"MAYOR"</formula>
    </cfRule>
    <cfRule type="cellIs" dxfId="829" priority="34" operator="equal">
      <formula>"MDOERADO"</formula>
    </cfRule>
    <cfRule type="cellIs" dxfId="828" priority="35" operator="equal">
      <formula>"MENOR"</formula>
    </cfRule>
    <cfRule type="cellIs" dxfId="827" priority="36" operator="equal">
      <formula>"LEVE"</formula>
    </cfRule>
  </conditionalFormatting>
  <conditionalFormatting sqref="T15 T17">
    <cfRule type="cellIs" dxfId="826" priority="37" operator="equal">
      <formula>"Extremo"</formula>
    </cfRule>
    <cfRule type="cellIs" dxfId="825" priority="38" operator="equal">
      <formula>"Alto"</formula>
    </cfRule>
  </conditionalFormatting>
  <conditionalFormatting sqref="T15 AJ15:AK17 T17">
    <cfRule type="cellIs" dxfId="824" priority="39" operator="equal">
      <formula>"Moderado"</formula>
    </cfRule>
    <cfRule type="cellIs" dxfId="823" priority="40" operator="equal">
      <formula>"Bajo"</formula>
    </cfRule>
  </conditionalFormatting>
  <conditionalFormatting sqref="T16">
    <cfRule type="cellIs" dxfId="822" priority="13" operator="equal">
      <formula>"MUY ALTA"</formula>
    </cfRule>
    <cfRule type="cellIs" dxfId="821" priority="14" operator="equal">
      <formula>"ALTA"</formula>
    </cfRule>
    <cfRule type="cellIs" dxfId="820" priority="15" operator="equal">
      <formula>"MEDIA"</formula>
    </cfRule>
    <cfRule type="cellIs" dxfId="819" priority="16" operator="equal">
      <formula>"BAJA"</formula>
    </cfRule>
    <cfRule type="cellIs" dxfId="818" priority="17" operator="equal">
      <formula>"MUY BAJA"</formula>
    </cfRule>
  </conditionalFormatting>
  <conditionalFormatting sqref="AF15:AF17">
    <cfRule type="cellIs" dxfId="817" priority="22" operator="equal">
      <formula>"Muy Alta"</formula>
    </cfRule>
    <cfRule type="cellIs" dxfId="816" priority="23" operator="equal">
      <formula>"Alta"</formula>
    </cfRule>
    <cfRule type="cellIs" dxfId="815" priority="24" operator="equal">
      <formula>"Media"</formula>
    </cfRule>
    <cfRule type="cellIs" dxfId="814" priority="25" operator="equal">
      <formula>"Baja"</formula>
    </cfRule>
    <cfRule type="cellIs" dxfId="813" priority="26" operator="equal">
      <formula>"Muy Baja"</formula>
    </cfRule>
  </conditionalFormatting>
  <conditionalFormatting sqref="AH15:AH17">
    <cfRule type="cellIs" dxfId="812" priority="41" operator="equal">
      <formula>"Catastrófico"</formula>
    </cfRule>
    <cfRule type="cellIs" dxfId="811" priority="42" operator="equal">
      <formula>"Mayor"</formula>
    </cfRule>
    <cfRule type="cellIs" dxfId="810" priority="43" operator="equal">
      <formula>"Moderado"</formula>
    </cfRule>
    <cfRule type="cellIs" dxfId="809" priority="44" operator="equal">
      <formula>"Menor"</formula>
    </cfRule>
    <cfRule type="cellIs" dxfId="808" priority="45" operator="equal">
      <formula>"Leve"</formula>
    </cfRule>
  </conditionalFormatting>
  <conditionalFormatting sqref="AJ15:AK17">
    <cfRule type="cellIs" dxfId="807" priority="46" operator="equal">
      <formula>"Extremo"</formula>
    </cfRule>
    <cfRule type="cellIs" dxfId="806" priority="47" operator="equal">
      <formula>"Alto"</formula>
    </cfRule>
  </conditionalFormatting>
  <conditionalFormatting sqref="AQ15:AR17">
    <cfRule type="cellIs" dxfId="805" priority="3" operator="equal">
      <formula>"No iniciado"</formula>
    </cfRule>
    <cfRule type="cellIs" dxfId="804" priority="4" operator="equal">
      <formula>"Atrasado"</formula>
    </cfRule>
    <cfRule type="cellIs" dxfId="803" priority="1" operator="equal">
      <formula>"Completo"</formula>
    </cfRule>
  </conditionalFormatting>
  <dataValidations count="1">
    <dataValidation allowBlank="1" showInputMessage="1" showErrorMessage="1" prompt="Recuerde que las acciones se generan bajo la medida de mitigar el riesgo" sqref="AM15:AM17" xr:uid="{00000000-0002-0000-0D00-000000000000}"/>
  </dataValidations>
  <printOptions horizontalCentered="1" verticalCentered="1"/>
  <pageMargins left="0.51181102362204722" right="0.51181102362204722" top="0.55118110236220474" bottom="0.55118110236220474" header="0.31496062992125984" footer="0.31496062992125984"/>
  <pageSetup scale="20" orientation="landscape" r:id="rId1"/>
  <colBreaks count="1" manualBreakCount="1">
    <brk id="44"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2" operator="containsText" id="{5E5056C0-324F-4922-AF52-386EF85EF8A9}">
            <xm:f>NOT(ISERROR(SEARCH("En desarrollo",AQ15)))</xm:f>
            <xm:f>"En desarrollo"</xm:f>
            <x14:dxf>
              <fill>
                <patternFill>
                  <bgColor rgb="FFFFFF00"/>
                </patternFill>
              </fill>
            </x14:dxf>
          </x14:cfRule>
          <xm:sqref>AQ15:AR17</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A570B47C-C11C-4A23-BED0-619BED2C581B}">
          <x14:formula1>
            <xm:f>'Tabla probabilidad'!$C$51:$C$57</xm:f>
          </x14:formula1>
          <xm:sqref>F15:F17</xm:sqref>
        </x14:dataValidation>
        <x14:dataValidation type="list" allowBlank="1" showInputMessage="1" showErrorMessage="1" xr:uid="{7544DD71-D84E-46CA-831F-9517DA8BF204}">
          <x14:formula1>
            <xm:f>'Tabla probabilidad'!$C$39:$C$42</xm:f>
          </x14:formula1>
          <xm:sqref>J15:J17</xm:sqref>
        </x14:dataValidation>
        <x14:dataValidation type="list" allowBlank="1" showInputMessage="1" showErrorMessage="1" xr:uid="{3B08F6F4-B7FE-424B-AE27-A4A18B53C828}">
          <x14:formula1>
            <xm:f>'Tabla probabilidad'!$D$39:$D$48</xm:f>
          </x14:formula1>
          <xm:sqref>K15:K17</xm:sqref>
        </x14:dataValidation>
        <x14:dataValidation type="list" allowBlank="1" showInputMessage="1" showErrorMessage="1" xr:uid="{831CDE83-28AC-4399-8C8A-153A48DB09DA}">
          <x14:formula1>
            <xm:f>'Tabla probabilidad'!$G$39:$G$60</xm:f>
          </x14:formula1>
          <xm:sqref>L15:L17</xm:sqref>
        </x14:dataValidation>
        <x14:dataValidation type="list" allowBlank="1" showInputMessage="1" showErrorMessage="1" xr:uid="{7E7B4197-8C7F-42AD-9D3C-FAC1C158B560}">
          <x14:formula1>
            <xm:f>'Tratamiento del riesgo'!$C$5:$C$8</xm:f>
          </x14:formula1>
          <xm:sqref>AL15:AL17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A938"/>
  <sheetViews>
    <sheetView topLeftCell="AG16" zoomScale="93" zoomScaleNormal="93" workbookViewId="0">
      <selection activeCell="G28" sqref="G28:G29"/>
    </sheetView>
  </sheetViews>
  <sheetFormatPr baseColWidth="10" defaultColWidth="12.625" defaultRowHeight="15" customHeight="1" x14ac:dyDescent="0.3"/>
  <cols>
    <col min="1" max="1" width="1.75" style="308" customWidth="1"/>
    <col min="2" max="2" width="3.5" style="146" customWidth="1"/>
    <col min="3" max="3" width="16" style="146" customWidth="1"/>
    <col min="4" max="4" width="34.125" style="146" customWidth="1"/>
    <col min="5" max="5" width="28.5" style="146" customWidth="1"/>
    <col min="6" max="6" width="30.375" style="146" customWidth="1"/>
    <col min="7" max="7" width="36.25" style="146" customWidth="1"/>
    <col min="8" max="8" width="12.125" style="151" hidden="1" customWidth="1"/>
    <col min="9" max="9" width="13.75" style="151" hidden="1" customWidth="1"/>
    <col min="10" max="10" width="14.75" style="146" customWidth="1"/>
    <col min="11" max="11" width="24.875" style="146" customWidth="1"/>
    <col min="12" max="12" width="5.5" style="146" customWidth="1"/>
    <col min="13" max="13" width="20.75" style="146" customWidth="1"/>
    <col min="14" max="14" width="5.5" style="146" customWidth="1"/>
    <col min="15" max="15" width="23.875" style="146" customWidth="1"/>
    <col min="16" max="16" width="5.875" style="146" customWidth="1"/>
    <col min="17" max="17" width="15.375" style="146" customWidth="1"/>
    <col min="18" max="18" width="6.25" style="146" customWidth="1"/>
    <col min="19" max="19" width="20.625" style="146" customWidth="1"/>
    <col min="20" max="20" width="5.125" style="146" customWidth="1"/>
    <col min="21" max="21" width="59" style="146" customWidth="1"/>
    <col min="22" max="22" width="17.625" style="146" customWidth="1"/>
    <col min="23" max="23" width="6" style="146" customWidth="1"/>
    <col min="24" max="24" width="4.375" style="146" customWidth="1"/>
    <col min="25" max="25" width="4.875" style="146" customWidth="1"/>
    <col min="26" max="26" width="6.25" style="146" customWidth="1"/>
    <col min="27" max="28" width="5.875" style="146" customWidth="1"/>
    <col min="29" max="30" width="0.25" style="146" hidden="1" customWidth="1"/>
    <col min="31" max="31" width="15.875" style="146" customWidth="1"/>
    <col min="32" max="32" width="9.125" style="146" customWidth="1"/>
    <col min="33" max="33" width="16.75" style="146" customWidth="1"/>
    <col min="34" max="34" width="8" style="146" customWidth="1"/>
    <col min="35" max="36" width="19.125" style="146" customWidth="1"/>
    <col min="37" max="37" width="20.875" style="146" customWidth="1"/>
    <col min="38" max="38" width="16.25" style="146" hidden="1" customWidth="1"/>
    <col min="39" max="39" width="31.375" style="146" bestFit="1" customWidth="1"/>
    <col min="40" max="40" width="8.625" style="146" customWidth="1"/>
    <col min="41" max="41" width="33" style="146" hidden="1" customWidth="1"/>
    <col min="42" max="42" width="15.5" style="146" hidden="1" customWidth="1"/>
    <col min="43" max="43" width="16.75" style="146" hidden="1" customWidth="1"/>
    <col min="44" max="62" width="10" style="146" customWidth="1"/>
    <col min="63" max="16384" width="12.625" style="146"/>
  </cols>
  <sheetData>
    <row r="1" spans="1:62" ht="15" customHeight="1" x14ac:dyDescent="0.3">
      <c r="B1" s="1316"/>
      <c r="C1" s="1317"/>
      <c r="D1" s="1317"/>
      <c r="E1" s="1317"/>
      <c r="F1" s="1318"/>
      <c r="G1" s="1325" t="s">
        <v>269</v>
      </c>
      <c r="H1" s="1326"/>
      <c r="I1" s="1326"/>
      <c r="J1" s="1326"/>
      <c r="K1" s="1326"/>
      <c r="L1" s="1326"/>
      <c r="M1" s="1326"/>
      <c r="N1" s="1326"/>
      <c r="O1" s="1326"/>
      <c r="P1" s="1326"/>
      <c r="Q1" s="1326"/>
      <c r="R1" s="1326"/>
      <c r="S1" s="1326"/>
      <c r="T1" s="1326"/>
      <c r="U1" s="1326"/>
      <c r="V1" s="1326"/>
      <c r="W1" s="1326"/>
      <c r="X1" s="1326"/>
      <c r="Y1" s="1326"/>
      <c r="Z1" s="1326"/>
      <c r="AA1" s="1326"/>
      <c r="AB1" s="1326"/>
      <c r="AC1" s="1326"/>
      <c r="AD1" s="1326"/>
      <c r="AE1" s="1326"/>
      <c r="AF1" s="1326"/>
      <c r="AG1" s="1326"/>
      <c r="AH1" s="1326"/>
      <c r="AI1" s="1326"/>
      <c r="AJ1" s="1326"/>
      <c r="AK1" s="1327"/>
      <c r="AL1" s="1334" t="s">
        <v>270</v>
      </c>
      <c r="AM1" s="1336" t="s">
        <v>271</v>
      </c>
      <c r="AN1" s="308"/>
      <c r="AO1" s="308"/>
      <c r="AP1" s="308"/>
    </row>
    <row r="2" spans="1:62" ht="15" customHeight="1" x14ac:dyDescent="0.3">
      <c r="B2" s="1319"/>
      <c r="C2" s="1320"/>
      <c r="D2" s="1320"/>
      <c r="E2" s="1320"/>
      <c r="F2" s="1321"/>
      <c r="G2" s="1328"/>
      <c r="H2" s="1329"/>
      <c r="I2" s="1329"/>
      <c r="J2" s="1329"/>
      <c r="K2" s="1329"/>
      <c r="L2" s="1329"/>
      <c r="M2" s="1329"/>
      <c r="N2" s="1329"/>
      <c r="O2" s="1329"/>
      <c r="P2" s="1329"/>
      <c r="Q2" s="1329"/>
      <c r="R2" s="1329"/>
      <c r="S2" s="1329"/>
      <c r="T2" s="1329"/>
      <c r="U2" s="1329"/>
      <c r="V2" s="1329"/>
      <c r="W2" s="1329"/>
      <c r="X2" s="1329"/>
      <c r="Y2" s="1329"/>
      <c r="Z2" s="1329"/>
      <c r="AA2" s="1329"/>
      <c r="AB2" s="1329"/>
      <c r="AC2" s="1329"/>
      <c r="AD2" s="1329"/>
      <c r="AE2" s="1329"/>
      <c r="AF2" s="1329"/>
      <c r="AG2" s="1329"/>
      <c r="AH2" s="1329"/>
      <c r="AI2" s="1329"/>
      <c r="AJ2" s="1329"/>
      <c r="AK2" s="1330"/>
      <c r="AL2" s="1335"/>
      <c r="AM2" s="1336"/>
      <c r="AN2" s="308"/>
      <c r="AO2" s="308"/>
      <c r="AP2" s="308"/>
    </row>
    <row r="3" spans="1:62" ht="5.25" customHeight="1" x14ac:dyDescent="0.3">
      <c r="B3" s="1319"/>
      <c r="C3" s="1320"/>
      <c r="D3" s="1320"/>
      <c r="E3" s="1320"/>
      <c r="F3" s="1321"/>
      <c r="G3" s="1328"/>
      <c r="H3" s="1329"/>
      <c r="I3" s="1329"/>
      <c r="J3" s="1329"/>
      <c r="K3" s="1329"/>
      <c r="L3" s="1329"/>
      <c r="M3" s="1329"/>
      <c r="N3" s="1329"/>
      <c r="O3" s="1329"/>
      <c r="P3" s="1329"/>
      <c r="Q3" s="1329"/>
      <c r="R3" s="1329"/>
      <c r="S3" s="1329"/>
      <c r="T3" s="1329"/>
      <c r="U3" s="1329"/>
      <c r="V3" s="1329"/>
      <c r="W3" s="1329"/>
      <c r="X3" s="1329"/>
      <c r="Y3" s="1329"/>
      <c r="Z3" s="1329"/>
      <c r="AA3" s="1329"/>
      <c r="AB3" s="1329"/>
      <c r="AC3" s="1329"/>
      <c r="AD3" s="1329"/>
      <c r="AE3" s="1329"/>
      <c r="AF3" s="1329"/>
      <c r="AG3" s="1329"/>
      <c r="AH3" s="1329"/>
      <c r="AI3" s="1329"/>
      <c r="AJ3" s="1329"/>
      <c r="AK3" s="1330"/>
      <c r="AM3" s="771"/>
      <c r="AN3" s="308"/>
      <c r="AO3" s="308"/>
      <c r="AP3" s="308"/>
    </row>
    <row r="4" spans="1:62" ht="30" customHeight="1" x14ac:dyDescent="0.3">
      <c r="B4" s="1319"/>
      <c r="C4" s="1320"/>
      <c r="D4" s="1320"/>
      <c r="E4" s="1320"/>
      <c r="F4" s="1321"/>
      <c r="G4" s="1328"/>
      <c r="H4" s="1329"/>
      <c r="I4" s="1329"/>
      <c r="J4" s="1329"/>
      <c r="K4" s="1329"/>
      <c r="L4" s="1329"/>
      <c r="M4" s="1329"/>
      <c r="N4" s="1329"/>
      <c r="O4" s="1329"/>
      <c r="P4" s="1329"/>
      <c r="Q4" s="1329"/>
      <c r="R4" s="1329"/>
      <c r="S4" s="1329"/>
      <c r="T4" s="1329"/>
      <c r="U4" s="1329"/>
      <c r="V4" s="1329"/>
      <c r="W4" s="1329"/>
      <c r="X4" s="1329"/>
      <c r="Y4" s="1329"/>
      <c r="Z4" s="1329"/>
      <c r="AA4" s="1329"/>
      <c r="AB4" s="1329"/>
      <c r="AC4" s="1329"/>
      <c r="AD4" s="1329"/>
      <c r="AE4" s="1329"/>
      <c r="AF4" s="1329"/>
      <c r="AG4" s="1329"/>
      <c r="AH4" s="1329"/>
      <c r="AI4" s="1329"/>
      <c r="AJ4" s="1329"/>
      <c r="AK4" s="1330"/>
      <c r="AL4" s="314" t="s">
        <v>272</v>
      </c>
      <c r="AM4" s="772" t="s">
        <v>273</v>
      </c>
      <c r="AN4" s="308"/>
      <c r="AO4" s="308"/>
      <c r="AP4" s="308"/>
    </row>
    <row r="5" spans="1:62" ht="6" customHeight="1" x14ac:dyDescent="0.3">
      <c r="B5" s="1319"/>
      <c r="C5" s="1320"/>
      <c r="D5" s="1320"/>
      <c r="E5" s="1320"/>
      <c r="F5" s="1321"/>
      <c r="G5" s="1328"/>
      <c r="H5" s="1329"/>
      <c r="I5" s="1329"/>
      <c r="J5" s="1329"/>
      <c r="K5" s="1329"/>
      <c r="L5" s="1329"/>
      <c r="M5" s="1329"/>
      <c r="N5" s="1329"/>
      <c r="O5" s="1329"/>
      <c r="P5" s="1329"/>
      <c r="Q5" s="1329"/>
      <c r="R5" s="1329"/>
      <c r="S5" s="1329"/>
      <c r="T5" s="1329"/>
      <c r="U5" s="1329"/>
      <c r="V5" s="1329"/>
      <c r="W5" s="1329"/>
      <c r="X5" s="1329"/>
      <c r="Y5" s="1329"/>
      <c r="Z5" s="1329"/>
      <c r="AA5" s="1329"/>
      <c r="AB5" s="1329"/>
      <c r="AC5" s="1329"/>
      <c r="AD5" s="1329"/>
      <c r="AE5" s="1329"/>
      <c r="AF5" s="1329"/>
      <c r="AG5" s="1329"/>
      <c r="AH5" s="1329"/>
      <c r="AI5" s="1329"/>
      <c r="AJ5" s="1329"/>
      <c r="AK5" s="1330"/>
      <c r="AM5" s="130"/>
      <c r="AN5" s="308"/>
      <c r="AO5" s="308"/>
      <c r="AP5" s="308"/>
    </row>
    <row r="6" spans="1:62" ht="33" customHeight="1" x14ac:dyDescent="0.3">
      <c r="B6" s="1322"/>
      <c r="C6" s="1323"/>
      <c r="D6" s="1323"/>
      <c r="E6" s="1323"/>
      <c r="F6" s="1324"/>
      <c r="G6" s="1331"/>
      <c r="H6" s="1332"/>
      <c r="I6" s="1332"/>
      <c r="J6" s="1332"/>
      <c r="K6" s="1332"/>
      <c r="L6" s="1332"/>
      <c r="M6" s="1332"/>
      <c r="N6" s="1332"/>
      <c r="O6" s="1332"/>
      <c r="P6" s="1332"/>
      <c r="Q6" s="1332"/>
      <c r="R6" s="1332"/>
      <c r="S6" s="1332"/>
      <c r="T6" s="1332"/>
      <c r="U6" s="1332"/>
      <c r="V6" s="1332"/>
      <c r="W6" s="1332"/>
      <c r="X6" s="1332"/>
      <c r="Y6" s="1332"/>
      <c r="Z6" s="1332"/>
      <c r="AA6" s="1332"/>
      <c r="AB6" s="1332"/>
      <c r="AC6" s="1332"/>
      <c r="AD6" s="1332"/>
      <c r="AE6" s="1332"/>
      <c r="AF6" s="1332"/>
      <c r="AG6" s="1332"/>
      <c r="AH6" s="1332"/>
      <c r="AI6" s="1332"/>
      <c r="AJ6" s="1332"/>
      <c r="AK6" s="1333"/>
      <c r="AL6" s="316" t="s">
        <v>274</v>
      </c>
      <c r="AM6" s="772" t="s">
        <v>277</v>
      </c>
      <c r="AN6" s="308"/>
      <c r="AO6" s="308"/>
      <c r="AP6" s="308"/>
    </row>
    <row r="7" spans="1:62" s="308" customFormat="1" ht="15" customHeight="1" x14ac:dyDescent="0.3">
      <c r="B7" s="309"/>
      <c r="C7" s="310"/>
      <c r="D7" s="310"/>
      <c r="E7" s="310"/>
      <c r="F7" s="310"/>
      <c r="G7" s="310"/>
      <c r="H7" s="310"/>
      <c r="I7" s="310"/>
      <c r="J7" s="310"/>
      <c r="K7" s="310"/>
      <c r="L7" s="310"/>
      <c r="M7" s="310"/>
      <c r="N7" s="310"/>
      <c r="O7" s="310"/>
      <c r="P7" s="310"/>
      <c r="Q7" s="310"/>
      <c r="R7" s="310"/>
      <c r="S7" s="310"/>
      <c r="T7" s="310"/>
      <c r="U7" s="310"/>
      <c r="V7" s="310"/>
      <c r="W7" s="310"/>
      <c r="X7" s="310"/>
      <c r="Y7" s="310"/>
      <c r="Z7" s="310"/>
      <c r="AA7" s="310"/>
      <c r="AB7" s="310"/>
      <c r="AC7" s="310"/>
      <c r="AD7" s="310"/>
      <c r="AE7" s="310"/>
      <c r="AF7" s="310"/>
      <c r="AG7" s="310"/>
      <c r="AH7" s="310"/>
      <c r="AI7" s="310"/>
      <c r="AJ7" s="310"/>
      <c r="AK7" s="310"/>
      <c r="AL7" s="310"/>
      <c r="AM7" s="310"/>
    </row>
    <row r="8" spans="1:62" ht="12" customHeight="1" x14ac:dyDescent="0.3">
      <c r="B8" s="311"/>
      <c r="C8" s="312"/>
      <c r="D8" s="312"/>
      <c r="E8" s="312"/>
      <c r="F8" s="312"/>
      <c r="G8" s="312"/>
      <c r="H8" s="312"/>
      <c r="I8" s="312"/>
      <c r="J8" s="312"/>
      <c r="K8" s="312"/>
      <c r="L8" s="312"/>
      <c r="M8" s="312"/>
      <c r="N8" s="312"/>
      <c r="O8" s="312"/>
      <c r="P8" s="312"/>
      <c r="Q8" s="312"/>
      <c r="R8" s="312"/>
      <c r="S8" s="312"/>
      <c r="T8" s="312"/>
      <c r="U8" s="312"/>
      <c r="V8" s="312"/>
      <c r="W8" s="312"/>
      <c r="X8" s="312"/>
      <c r="Y8" s="312"/>
      <c r="Z8" s="312"/>
      <c r="AA8" s="312"/>
      <c r="AB8" s="312"/>
      <c r="AC8" s="312"/>
      <c r="AD8" s="312"/>
      <c r="AE8" s="312"/>
      <c r="AF8" s="312"/>
      <c r="AG8" s="312"/>
      <c r="AH8" s="312"/>
      <c r="AI8" s="312"/>
      <c r="AJ8" s="312"/>
      <c r="AK8" s="312"/>
      <c r="AL8" s="317"/>
      <c r="AM8" s="317"/>
      <c r="AN8" s="308"/>
      <c r="AO8" s="308"/>
    </row>
    <row r="9" spans="1:62" ht="37.5" customHeight="1" x14ac:dyDescent="0.3">
      <c r="B9" s="1337" t="s">
        <v>275</v>
      </c>
      <c r="C9" s="1338"/>
      <c r="D9" s="1338"/>
      <c r="E9" s="1339"/>
      <c r="F9" s="1340" t="s">
        <v>229</v>
      </c>
      <c r="G9" s="1340"/>
      <c r="H9" s="1340"/>
      <c r="I9" s="1340"/>
      <c r="J9" s="1340"/>
      <c r="K9" s="1340"/>
      <c r="L9" s="1340"/>
      <c r="M9" s="1340"/>
      <c r="N9" s="1340"/>
      <c r="O9" s="1340"/>
      <c r="P9" s="1340"/>
      <c r="Q9" s="1340"/>
      <c r="R9" s="1340"/>
      <c r="S9" s="1340"/>
      <c r="T9" s="1340"/>
      <c r="U9" s="1340"/>
      <c r="V9" s="1340"/>
      <c r="W9" s="1340"/>
      <c r="X9" s="1340"/>
      <c r="Y9" s="1340"/>
      <c r="Z9" s="1340"/>
      <c r="AA9" s="1340"/>
      <c r="AB9" s="1340"/>
      <c r="AC9" s="1340"/>
      <c r="AD9" s="1340"/>
      <c r="AE9" s="1340"/>
      <c r="AF9" s="1340"/>
      <c r="AG9" s="1340"/>
      <c r="AH9" s="1340"/>
      <c r="AI9" s="1340"/>
      <c r="AJ9" s="1340"/>
      <c r="AK9" s="1340"/>
      <c r="AM9" s="318"/>
      <c r="AN9" s="308"/>
      <c r="AO9" s="308"/>
      <c r="AQ9" s="116"/>
      <c r="AR9" s="116"/>
      <c r="AS9" s="116"/>
      <c r="AT9" s="116"/>
      <c r="AU9" s="116"/>
      <c r="AV9" s="116"/>
      <c r="AW9" s="116"/>
      <c r="AX9" s="116"/>
      <c r="AY9" s="116"/>
      <c r="AZ9" s="116"/>
      <c r="BA9" s="116"/>
      <c r="BB9" s="116"/>
      <c r="BC9" s="116"/>
      <c r="BD9" s="116"/>
      <c r="BE9" s="116"/>
      <c r="BF9" s="116"/>
      <c r="BG9" s="116"/>
      <c r="BH9" s="116"/>
      <c r="BI9" s="116"/>
      <c r="BJ9" s="116"/>
    </row>
    <row r="10" spans="1:62" ht="36" customHeight="1" x14ac:dyDescent="0.3">
      <c r="B10" s="1337" t="s">
        <v>276</v>
      </c>
      <c r="C10" s="1338"/>
      <c r="D10" s="1338"/>
      <c r="E10" s="1339"/>
      <c r="F10" s="1340" t="str">
        <f>'[3]Objetivos y Alcances '!B10</f>
        <v>Realizar investigación y formación en el campo de la Psiquiatría y Salud Mental, con el fin de generar nuevo conocimiento, contribuyendo a la formación de profesionales de la salud, con un enfoque de responsabilidad social.</v>
      </c>
      <c r="G10" s="1340"/>
      <c r="H10" s="1340"/>
      <c r="I10" s="1340"/>
      <c r="J10" s="1340"/>
      <c r="K10" s="1340"/>
      <c r="L10" s="1340"/>
      <c r="M10" s="1340"/>
      <c r="N10" s="1340"/>
      <c r="O10" s="1340"/>
      <c r="P10" s="1340"/>
      <c r="Q10" s="1340"/>
      <c r="R10" s="1340"/>
      <c r="S10" s="1340"/>
      <c r="T10" s="1340"/>
      <c r="U10" s="1340"/>
      <c r="V10" s="1340"/>
      <c r="W10" s="1340"/>
      <c r="X10" s="1340"/>
      <c r="Y10" s="1340"/>
      <c r="Z10" s="1340"/>
      <c r="AA10" s="1340"/>
      <c r="AB10" s="1340"/>
      <c r="AC10" s="1340"/>
      <c r="AD10" s="1340"/>
      <c r="AE10" s="1340"/>
      <c r="AF10" s="1340"/>
      <c r="AG10" s="1340"/>
      <c r="AH10" s="1340"/>
      <c r="AI10" s="1340"/>
      <c r="AJ10" s="1340"/>
      <c r="AK10" s="1340"/>
      <c r="AL10" s="319"/>
      <c r="AM10" s="319"/>
      <c r="AN10" s="308"/>
      <c r="AO10" s="308"/>
      <c r="AQ10" s="116"/>
      <c r="AR10" s="116"/>
      <c r="AS10" s="116"/>
      <c r="AT10" s="116"/>
      <c r="AU10" s="116"/>
      <c r="AV10" s="116"/>
      <c r="AW10" s="116"/>
      <c r="AX10" s="116"/>
      <c r="AY10" s="116"/>
      <c r="AZ10" s="116"/>
      <c r="BA10" s="116"/>
      <c r="BB10" s="116"/>
      <c r="BC10" s="116"/>
      <c r="BD10" s="116"/>
      <c r="BE10" s="116"/>
      <c r="BF10" s="116"/>
      <c r="BG10" s="116"/>
      <c r="BH10" s="116"/>
      <c r="BI10" s="116"/>
      <c r="BJ10" s="116"/>
    </row>
    <row r="11" spans="1:62" ht="14.25" customHeight="1" x14ac:dyDescent="0.3">
      <c r="B11" s="160"/>
      <c r="C11" s="160"/>
      <c r="D11" s="160"/>
      <c r="E11" s="160"/>
      <c r="F11" s="160"/>
      <c r="G11" s="116"/>
      <c r="H11" s="116"/>
      <c r="I11" s="116"/>
      <c r="J11" s="320"/>
      <c r="K11" s="320"/>
      <c r="L11" s="116"/>
      <c r="M11" s="116"/>
      <c r="N11" s="116"/>
      <c r="O11" s="116"/>
      <c r="P11" s="116"/>
      <c r="Q11" s="116"/>
      <c r="R11" s="116"/>
      <c r="S11" s="116"/>
      <c r="T11" s="116"/>
      <c r="U11" s="116"/>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row>
    <row r="12" spans="1:62" ht="36" customHeight="1" x14ac:dyDescent="0.3">
      <c r="B12" s="1347" t="s">
        <v>118</v>
      </c>
      <c r="C12" s="1348"/>
      <c r="D12" s="1348"/>
      <c r="E12" s="1348"/>
      <c r="F12" s="1348"/>
      <c r="G12" s="1348"/>
      <c r="H12" s="1348"/>
      <c r="I12" s="1348"/>
      <c r="J12" s="1348"/>
      <c r="K12" s="1349"/>
      <c r="L12" s="1350" t="s">
        <v>117</v>
      </c>
      <c r="M12" s="1351"/>
      <c r="N12" s="1351"/>
      <c r="O12" s="1351"/>
      <c r="P12" s="1351"/>
      <c r="Q12" s="1351"/>
      <c r="R12" s="1351"/>
      <c r="S12" s="1352"/>
      <c r="T12" s="1353" t="s">
        <v>123</v>
      </c>
      <c r="U12" s="1354"/>
      <c r="V12" s="1354"/>
      <c r="W12" s="1354"/>
      <c r="X12" s="1354"/>
      <c r="Y12" s="1354"/>
      <c r="Z12" s="1354"/>
      <c r="AA12" s="1354"/>
      <c r="AB12" s="321"/>
      <c r="AC12" s="321"/>
      <c r="AD12" s="1355" t="s">
        <v>137</v>
      </c>
      <c r="AE12" s="1356"/>
      <c r="AF12" s="1356"/>
      <c r="AG12" s="1356"/>
      <c r="AH12" s="1356"/>
      <c r="AI12" s="1357"/>
      <c r="AJ12" s="774"/>
      <c r="AK12" s="1412" t="s">
        <v>131</v>
      </c>
      <c r="AL12" s="1413"/>
      <c r="AM12" s="1413"/>
      <c r="AN12" s="1413"/>
      <c r="AO12" s="1413"/>
      <c r="AP12" s="1411" t="s">
        <v>935</v>
      </c>
      <c r="AQ12" s="1411"/>
      <c r="AR12" s="611"/>
      <c r="AS12" s="116"/>
      <c r="AT12" s="116"/>
      <c r="AU12" s="116"/>
      <c r="AV12" s="116"/>
      <c r="AW12" s="116"/>
      <c r="AX12" s="116"/>
      <c r="AY12" s="116"/>
      <c r="AZ12" s="116"/>
      <c r="BA12" s="116"/>
      <c r="BB12" s="116"/>
      <c r="BC12" s="116"/>
      <c r="BD12" s="116"/>
      <c r="BE12" s="116"/>
      <c r="BF12" s="116"/>
      <c r="BG12" s="116"/>
      <c r="BH12" s="116"/>
      <c r="BI12" s="116"/>
      <c r="BJ12" s="116"/>
    </row>
    <row r="13" spans="1:62" ht="16.5" customHeight="1" x14ac:dyDescent="0.3">
      <c r="B13" s="1341" t="s">
        <v>108</v>
      </c>
      <c r="C13" s="1343" t="s">
        <v>341</v>
      </c>
      <c r="D13" s="1345" t="s">
        <v>111</v>
      </c>
      <c r="E13" s="1345" t="s">
        <v>112</v>
      </c>
      <c r="F13" s="1345" t="s">
        <v>110</v>
      </c>
      <c r="G13" s="1345" t="s">
        <v>113</v>
      </c>
      <c r="H13" s="1360" t="s">
        <v>138</v>
      </c>
      <c r="I13" s="1360" t="s">
        <v>139</v>
      </c>
      <c r="J13" s="1360" t="s">
        <v>114</v>
      </c>
      <c r="K13" s="1345" t="s">
        <v>115</v>
      </c>
      <c r="L13" s="1364" t="s">
        <v>342</v>
      </c>
      <c r="M13" s="1365"/>
      <c r="N13" s="1358" t="s">
        <v>1</v>
      </c>
      <c r="O13" s="1368" t="s">
        <v>120</v>
      </c>
      <c r="P13" s="1433" t="s">
        <v>121</v>
      </c>
      <c r="Q13" s="1434"/>
      <c r="R13" s="1358" t="s">
        <v>1</v>
      </c>
      <c r="S13" s="1368" t="s">
        <v>122</v>
      </c>
      <c r="T13" s="1369" t="s">
        <v>127</v>
      </c>
      <c r="U13" s="1444" t="s">
        <v>126</v>
      </c>
      <c r="V13" s="1428" t="s">
        <v>124</v>
      </c>
      <c r="W13" s="1430" t="s">
        <v>125</v>
      </c>
      <c r="X13" s="1430"/>
      <c r="Y13" s="1430"/>
      <c r="Z13" s="1430"/>
      <c r="AA13" s="1430"/>
      <c r="AB13" s="1430"/>
      <c r="AC13" s="322"/>
      <c r="AD13" s="1426"/>
      <c r="AE13" s="1431" t="s">
        <v>128</v>
      </c>
      <c r="AF13" s="1426" t="s">
        <v>1</v>
      </c>
      <c r="AG13" s="1431" t="s">
        <v>129</v>
      </c>
      <c r="AH13" s="1426" t="s">
        <v>1</v>
      </c>
      <c r="AI13" s="1438" t="s">
        <v>130</v>
      </c>
      <c r="AJ13" s="1439"/>
      <c r="AK13" s="1420" t="s">
        <v>132</v>
      </c>
      <c r="AL13" s="1420" t="s">
        <v>133</v>
      </c>
      <c r="AM13" s="1420" t="s">
        <v>134</v>
      </c>
      <c r="AN13" s="1420"/>
      <c r="AO13" s="1421" t="s">
        <v>136</v>
      </c>
      <c r="AP13" s="1420" t="s">
        <v>264</v>
      </c>
      <c r="AQ13" s="1420" t="s">
        <v>929</v>
      </c>
      <c r="AR13" s="116"/>
      <c r="AS13" s="116"/>
      <c r="AT13" s="116"/>
      <c r="AU13" s="116"/>
      <c r="AV13" s="116"/>
      <c r="AW13" s="116"/>
      <c r="AX13" s="116"/>
      <c r="AY13" s="116"/>
      <c r="AZ13" s="116"/>
      <c r="BA13" s="116"/>
      <c r="BB13" s="116"/>
      <c r="BC13" s="116"/>
      <c r="BD13" s="116"/>
      <c r="BE13" s="116"/>
      <c r="BF13" s="116"/>
      <c r="BG13" s="116"/>
      <c r="BH13" s="116"/>
      <c r="BI13" s="116"/>
      <c r="BJ13" s="116"/>
    </row>
    <row r="14" spans="1:62" ht="120.75" customHeight="1" x14ac:dyDescent="0.3">
      <c r="B14" s="1342"/>
      <c r="C14" s="1344"/>
      <c r="D14" s="1342"/>
      <c r="E14" s="1342"/>
      <c r="F14" s="1345"/>
      <c r="G14" s="1346"/>
      <c r="H14" s="1361"/>
      <c r="I14" s="1361"/>
      <c r="J14" s="1361"/>
      <c r="K14" s="1345"/>
      <c r="L14" s="1366"/>
      <c r="M14" s="1367"/>
      <c r="N14" s="1359"/>
      <c r="O14" s="1359"/>
      <c r="P14" s="1435"/>
      <c r="Q14" s="1436"/>
      <c r="R14" s="1359"/>
      <c r="S14" s="1359"/>
      <c r="T14" s="1370"/>
      <c r="U14" s="1445"/>
      <c r="V14" s="1429"/>
      <c r="W14" s="331" t="s">
        <v>2</v>
      </c>
      <c r="X14" s="331" t="s">
        <v>3</v>
      </c>
      <c r="Y14" s="331" t="s">
        <v>4</v>
      </c>
      <c r="Z14" s="331" t="s">
        <v>5</v>
      </c>
      <c r="AA14" s="331" t="s">
        <v>6</v>
      </c>
      <c r="AB14" s="331" t="s">
        <v>7</v>
      </c>
      <c r="AC14" s="332"/>
      <c r="AD14" s="1427"/>
      <c r="AE14" s="1432"/>
      <c r="AF14" s="1427"/>
      <c r="AG14" s="1432"/>
      <c r="AH14" s="1427"/>
      <c r="AI14" s="1440"/>
      <c r="AJ14" s="1441"/>
      <c r="AK14" s="1420"/>
      <c r="AL14" s="1420"/>
      <c r="AM14" s="1420"/>
      <c r="AN14" s="1420"/>
      <c r="AO14" s="1422"/>
      <c r="AP14" s="1420"/>
      <c r="AQ14" s="1420"/>
      <c r="AR14" s="122"/>
      <c r="AS14" s="122"/>
      <c r="AT14" s="122"/>
      <c r="AU14" s="122"/>
      <c r="AV14" s="122"/>
      <c r="AW14" s="122"/>
      <c r="AX14" s="122"/>
      <c r="AY14" s="122"/>
      <c r="AZ14" s="122"/>
      <c r="BA14" s="122"/>
      <c r="BB14" s="122"/>
      <c r="BC14" s="122"/>
      <c r="BD14" s="122"/>
      <c r="BE14" s="122"/>
      <c r="BF14" s="122"/>
      <c r="BG14" s="122"/>
      <c r="BH14" s="122"/>
      <c r="BI14" s="122"/>
      <c r="BJ14" s="122"/>
    </row>
    <row r="15" spans="1:62" ht="94.5" customHeight="1" x14ac:dyDescent="0.3">
      <c r="A15" s="146"/>
      <c r="B15" s="1373">
        <v>1</v>
      </c>
      <c r="C15" s="1383" t="s">
        <v>509</v>
      </c>
      <c r="D15" s="1378" t="s">
        <v>513</v>
      </c>
      <c r="E15" s="1378" t="s">
        <v>510</v>
      </c>
      <c r="F15" s="1380" t="s">
        <v>147</v>
      </c>
      <c r="G15" s="1378" t="s">
        <v>514</v>
      </c>
      <c r="H15" s="1383" t="s">
        <v>347</v>
      </c>
      <c r="I15" s="1386" t="s">
        <v>347</v>
      </c>
      <c r="J15" s="1397" t="s">
        <v>348</v>
      </c>
      <c r="K15" s="1383" t="s">
        <v>335</v>
      </c>
      <c r="L15" s="208">
        <v>3</v>
      </c>
      <c r="M15" s="171" t="str">
        <f>IF(L15=0,"",IF(L15&lt;=1,"IMPROBABLE",IF(L15&lt;=2,"RARA VEZ",IF(L15&lt;=3,"PROBABLE",IF(L15&lt;=4,"CASI SEGURA","INMINENTE")))))</f>
        <v>PROBABLE</v>
      </c>
      <c r="N15" s="154">
        <f>IF(M15="","",IF(M15="IMPROBABLE",0.2,IF(M15="RARA VEZ",0.4,IF(M15="PROBABLE",0.6,IF(M15="CASI SEGURO",0.8,IF(M15="INMINENTE",1,))))))</f>
        <v>0.6</v>
      </c>
      <c r="O15" s="1371" t="s">
        <v>199</v>
      </c>
      <c r="P15" s="167">
        <v>2</v>
      </c>
      <c r="Q15" s="199" t="str">
        <f>IF(P15=1,"LEVE",IF(P15=2,"MENOR",IF(P15=3,"MODERADO",IF(P15=4,"MAYOR",IF(P15=5,"CATASTROFICO","")))))</f>
        <v>MENOR</v>
      </c>
      <c r="R15" s="154">
        <f>IF(Q15="","",IF(Q15="LEVE",0.2,IF(Q15="MENOR",0.4,IF(Q15="MODERADO",0.6,IF(Q15="MAYOR",0.8,IF(Q15="CATASTRÓFICO",1,))))))</f>
        <v>0.4</v>
      </c>
      <c r="S15" s="162" t="str">
        <f>IF(OR(AND(M15="IMPROBABLE",Q15="LEVE"),AND(M15="RARA VEZ",Q15="MENOR"),AND(M15="RARA VEZ",Q15="LEVE")),"BAJO",IF(OR(AND(M15="IMPROBABLE",Q15="MODERADO"),AND(M15="RARA VEZ",Q15="MENOR"),AND(M15="RARA VEZ",Q15="MODERADO"),AND(M15=" PROBABLE",Q15="LEVE"),AND(M15="PROBABLE",Q15="MENOR"),AND(M15="PROBABLE",Q15="MODERADO"),AND(M15="CASI SEGURO",Q15="LEVE"),AND(M15="CASI SEGURO",Q15="MENOR")),"MODERADO",IF(OR(AND(M15="IMPROBABLE",Q15="MAYOR"),AND(M15="IMPROBABLE",Q15="MAYOR"),AND(M15="PROBABLE",Q15="MAYOR"),AND(M15="CASI SEGURO",Q15="MODERADO"),AND(M15="CASI SEGURO",Q15="MAYOR"),AND(M15="INMINENTE",Q15="LEVE"),AND(M15="INMINENTE",Q15="MENOR"),AND(M15="INMINENTE",Q15="MODERADO"),AND(M15="INMINENTE",Q15="MAYOR")),"ALTO",IF(OR(AND(M15="IMPROBABLE",Q15="CATASTRÓFICO"),AND(M15="RARA VEZ",Q15="CATASTRÓFICO"),AND(M15="PROBABLE",Q15="CATASTRÓFICO"),AND(M15="CASI SEGURO",Q15="CATASTRÓFICO"),AND(M15="INMINENTE",Q15="CATASTRÓFICO")),"EXTREMO",""))))</f>
        <v>MODERADO</v>
      </c>
      <c r="T15" s="908">
        <v>1</v>
      </c>
      <c r="U15" s="988" t="s">
        <v>714</v>
      </c>
      <c r="V15" s="908" t="str">
        <f t="shared" ref="V15:V21" si="0">IF(OR(W15="Preventivo",W15="Detectivo"),"Probabilidad",IF(W15="Correctivo","Impacto",""))</f>
        <v>Probabilidad</v>
      </c>
      <c r="W15" s="131" t="s">
        <v>63</v>
      </c>
      <c r="X15" s="131" t="s">
        <v>71</v>
      </c>
      <c r="Y15" s="912" t="str">
        <f t="shared" ref="Y15:Y29" si="1">IF(AND(W15="Preventivo",X15="Automático"),"50%",IF(AND(W15="Preventivo",X15="Manual"),"40%",IF(AND(W15="Detectivo",X15="Automático"),"40%",IF(AND(W15="Detectivo",X15="Manual"),"30%",IF(AND(W15="Correctivo",X15="Automático"),"35%",IF(AND(W15="Correctivo",X15="Manual"),"25%",""))))))</f>
        <v>40%</v>
      </c>
      <c r="Z15" s="131" t="s">
        <v>74</v>
      </c>
      <c r="AA15" s="131" t="s">
        <v>79</v>
      </c>
      <c r="AB15" s="131" t="s">
        <v>83</v>
      </c>
      <c r="AC15" s="333"/>
      <c r="AD15" s="133">
        <f>IFERROR(IF(V15="Probabilidad",(N15-(+N15*Y15)),IF(V15="Impacto",N15,"")),"")</f>
        <v>0.36</v>
      </c>
      <c r="AE15" s="128" t="str">
        <f>IFERROR(IF(AD15="","",IF(AD15&lt;=0.2,"IMPROBABLE",IF(AD15&lt;=0.4,"RARA VEZ",IF(AD15&lt;=0.6,"PROBABLE",IF(AD15&lt;=0.8,"CASI SEGURO","INMINENTE"))))),"")</f>
        <v>RARA VEZ</v>
      </c>
      <c r="AF15" s="912">
        <f t="shared" ref="AF15:AF29" si="2">+AD15</f>
        <v>0.36</v>
      </c>
      <c r="AG15" s="171" t="str">
        <f>Q15</f>
        <v>MENOR</v>
      </c>
      <c r="AH15" s="912">
        <f t="shared" ref="AH15:AH25" si="3">IFERROR(IF(V15="Impacto",(R15-(+R15*Y15)),IF(V15="Probabilidad",R15,"")),"")</f>
        <v>0.4</v>
      </c>
      <c r="AI15" s="892" t="str">
        <f>IFERROR(IF(OR(AND(AE15="IMPROBABLE",AG15="LEVE"),AND(AE15="IMPROBABLE",AG15="MENOR"),AND(AE15="RARA VEZ",AG15="MENOR")),"BAJO",IF(OR(AND(AE15="IMPROBABLE",AG15="MODERADO"),AND(AE15="RARA VEZ",AG15="MENOR"),AND(AE15="RARA VEZ",AG15="MODERADO"),AND(AE15="PROBABLE",AG15="LEVE"),AND(AE15="PROBABLE",AG15="MENOR"),AND(AE15="PROBABLE",AG15="MODERADO"),AND(AE15="CASI SEGURO",AG15="LEVE"),AND(AE15="CASI SEGURO",AG15="MENOR")),"MODERADO",IF(OR(AND(AE15="IMPROBABLE",AG15="MAYOR"),AND(AE15="RARA VEZ",AG15="MAYOR"),AND(AE15="PROBABLE",AG15="MAYOR"),AND(AE15="CASI SEGURO",AG15="MODERADO"),AND(AE15="CASI SEGURO",AG15="MAYOR"),AND(AE15="INMINENTE",AG15="LEVE"),AND(AE15="INMINENTE",AG15="MENOR"),AND(AE15="CASI SEGURO",AG15="MODERADO"),AND(AE15="INMINENTE",AG15="MAYOR")),"ALTO",IF(OR(AND(AE15="IMPROBABLE",AG15="CATASTRÓFICO"),AND(AE15="RARA VEZ",AG15="CATASTRÓFICO"),AND(AE15="PROBABLE",AG15="CATASTRÓFICO"),AND(AE15="CASI SEGURO",AG15="CATASTRÓFICO"),AND(AE15="INMINENTE",AG15="CATASTRÓFICO")),"EXTREMO","")))),"")</f>
        <v>BAJO</v>
      </c>
      <c r="AJ15" s="1442" t="str">
        <f>AI18</f>
        <v>BAJO</v>
      </c>
      <c r="AK15" s="1383" t="s">
        <v>260</v>
      </c>
      <c r="AL15" s="1380"/>
      <c r="AM15" s="1380" t="s">
        <v>947</v>
      </c>
      <c r="AN15" s="1380" t="s">
        <v>932</v>
      </c>
      <c r="AO15" s="983" t="s">
        <v>650</v>
      </c>
      <c r="AP15" s="1373" t="s">
        <v>267</v>
      </c>
      <c r="AQ15" s="1414">
        <v>1</v>
      </c>
      <c r="AR15" s="155"/>
      <c r="AS15" s="155"/>
      <c r="AT15" s="155"/>
      <c r="AU15" s="155"/>
      <c r="AV15" s="155"/>
      <c r="AW15" s="155"/>
      <c r="AX15" s="155"/>
      <c r="AY15" s="155"/>
      <c r="AZ15" s="155"/>
      <c r="BA15" s="155"/>
      <c r="BB15" s="155"/>
      <c r="BC15" s="155"/>
      <c r="BD15" s="155"/>
      <c r="BE15" s="155"/>
      <c r="BF15" s="155"/>
      <c r="BG15" s="155"/>
      <c r="BH15" s="155"/>
      <c r="BI15" s="155"/>
      <c r="BJ15" s="155"/>
    </row>
    <row r="16" spans="1:62" ht="63.75" customHeight="1" x14ac:dyDescent="0.3">
      <c r="A16" s="146"/>
      <c r="B16" s="1374"/>
      <c r="C16" s="1384"/>
      <c r="D16" s="1379"/>
      <c r="E16" s="1379"/>
      <c r="F16" s="1381"/>
      <c r="G16" s="1379"/>
      <c r="H16" s="1385"/>
      <c r="I16" s="1388"/>
      <c r="J16" s="1398"/>
      <c r="K16" s="1384"/>
      <c r="L16" s="334">
        <v>3</v>
      </c>
      <c r="M16" s="171" t="str">
        <f>IF(L16=0,"",IF(L16&lt;=1,"IMPROBABLE",IF(L16&lt;=2,"RARA VEZ",IF(L16&lt;=3,"PROBABLE",IF(L16&lt;=4,"CASI SEGURA","INMINENTE")))))</f>
        <v>PROBABLE</v>
      </c>
      <c r="N16" s="154">
        <f>IF(M16="","",IF(M16="IMPROBABLE",0.2,IF(M16="RARA VEZ",0.4,IF(M16="PROBABLE",0.6,IF(M16="CASI SEGURO",0.8,IF(M16="INMINENTE",1,))))))</f>
        <v>0.6</v>
      </c>
      <c r="O16" s="1372"/>
      <c r="P16" s="167">
        <v>2</v>
      </c>
      <c r="Q16" s="199" t="str">
        <f>IF(P16=1,"LEVE",IF(P16=2,"MENOR",IF(P16=3,"MODERADO",IF(P16=4,"MAYOR",IF(P16=5,"CATASTROFICO","")))))</f>
        <v>MENOR</v>
      </c>
      <c r="R16" s="154">
        <f>IF(Q16="","",IF(Q16="LEVE",0.2,IF(Q16="MENOR",0.4,IF(Q16="MODERADO",0.6,IF(Q16="MAYOR",0.8,IF(Q16="CATASTRÓFICO",1,))))))</f>
        <v>0.4</v>
      </c>
      <c r="S16" s="162" t="str">
        <f>IF(OR(AND(M16="IMPROBABLE",Q16="LEVE"),AND(M16="RARA VEZ",Q16="MENOR"),AND(M16="RARA VEZ",Q16="LEVE")),"BAJO",IF(OR(AND(M16="IMPROBABLE",Q16="MODERADO"),AND(M16="RARA VEZ",Q16="MENOR"),AND(M16="RARA VEZ",Q16="MODERADO"),AND(M16=" PROBABLE",Q16="LEVE"),AND(M16="PROBABLE",Q16="MENOR"),AND(M16="PROBABLE",Q16="MODERADO"),AND(M16="CASI SEGURO",Q16="LEVE"),AND(M16="CASI SEGURO",Q16="MENOR")),"MODERADO",IF(OR(AND(M16="IMPROBABLE",Q16="MAYOR"),AND(M16="IMPROBABLE",Q16="MAYOR"),AND(M16="PROBABLE",Q16="MAYOR"),AND(M16="CASI SEGURO",Q16="MODERADO"),AND(M16="CASI SEGURO",Q16="MAYOR"),AND(M16="INMINENTE",Q16="LEVE"),AND(M16="INMINENTE",Q16="MENOR"),AND(M16="INMINENTE",Q16="MODERADO"),AND(M16="INMINENTE",Q16="MAYOR")),"ALTO",IF(OR(AND(M16="IMPROBABLE",Q16="CATASTRÓFICO"),AND(M16="RARA VEZ",Q16="CATASTRÓFICO"),AND(M16="PROBABLE",Q16="CATASTRÓFICO"),AND(M16="CASI SEGURO",Q16="CATASTRÓFICO"),AND(M16="INMINENTE",Q16="CATASTRÓFICO")),"EXTREMO",""))))</f>
        <v>MODERADO</v>
      </c>
      <c r="T16" s="908">
        <v>2</v>
      </c>
      <c r="U16" s="988" t="s">
        <v>651</v>
      </c>
      <c r="V16" s="908" t="str">
        <f t="shared" si="0"/>
        <v>Probabilidad</v>
      </c>
      <c r="W16" s="131" t="s">
        <v>63</v>
      </c>
      <c r="X16" s="131" t="s">
        <v>71</v>
      </c>
      <c r="Y16" s="912" t="str">
        <f t="shared" si="1"/>
        <v>40%</v>
      </c>
      <c r="Z16" s="131" t="s">
        <v>74</v>
      </c>
      <c r="AA16" s="131" t="s">
        <v>79</v>
      </c>
      <c r="AB16" s="131" t="s">
        <v>83</v>
      </c>
      <c r="AC16" s="137">
        <f>IF(ISBLANK(U16),0,Y16*AD15)</f>
        <v>0.14399999999999999</v>
      </c>
      <c r="AD16" s="137">
        <f>AD15-AC16</f>
        <v>0.216</v>
      </c>
      <c r="AE16" s="128" t="str">
        <f t="shared" ref="AE16:AE29" si="4">IFERROR(IF(AD16="","",IF(AD16&lt;=0.2,"IMPROBABLE",IF(AD16&lt;=0.4,"RARA VEZ",IF(AD16&lt;=0.6,"PROBABLE",IF(AD16&lt;=0.8,"CASI SEGURO","INMINENTE"))))),"")</f>
        <v>RARA VEZ</v>
      </c>
      <c r="AF16" s="912">
        <f t="shared" si="2"/>
        <v>0.216</v>
      </c>
      <c r="AG16" s="171" t="str">
        <f>Q16</f>
        <v>MENOR</v>
      </c>
      <c r="AH16" s="912">
        <f t="shared" si="3"/>
        <v>0.4</v>
      </c>
      <c r="AI16" s="892" t="str">
        <f>IFERROR(IF(OR(AND(AE16="IMPROBABLE",AG16="LEVE"),AND(AE16="IMPROBABLE",AG16="MENOR"),AND(AE16="RARA VEZ",AG16="MENOR")),"BAJO",IF(OR(AND(AE16="IMPROBABLE",AG16="MODERADO"),AND(AE16="RARA VEZ",AG16="MENOR"),AND(AE16="RARA VEZ",AG16="MODERADO"),AND(AE16="PROBABLE",AG16="LEVE"),AND(AE16="PROBABLE",AG16="MENOR"),AND(AE16="PROBABLE",AG16="MODERADO"),AND(AE16="CASI SEGURO",AG16="LEVE"),AND(AE16="CASI SEGURO",AG16="MENOR")),"MODERADO",IF(OR(AND(AE16="IMPROBABLE",AG16="MAYOR"),AND(AE16="RARA VEZ",AG16="MAYOR"),AND(AE16="PROBABLE",AG16="MAYOR"),AND(AE16="CASI SEGURO",AG16="MODERADO"),AND(AE16="CASI SEGURO",AG16="MAYOR"),AND(AE16="INMINENTE",AG16="LEVE"),AND(AE16="INMINENTE",AG16="MENOR"),AND(AE16="CASI SEGURO",AG16="MODERADO"),AND(AE16="INMINENTE",AG16="MAYOR")),"ALTO",IF(OR(AND(AE16="IMPROBABLE",AG16="CATASTRÓFICO"),AND(AE16="RARA VEZ",AG16="CATASTRÓFICO"),AND(AE16="PROBABLE",AG16="CATASTRÓFICO"),AND(AE16="CASI SEGURO",AG16="CATASTRÓFICO"),AND(AE16="INMINENTE",AG16="CATASTRÓFICO")),"EXTREMO","")))),"")</f>
        <v>BAJO</v>
      </c>
      <c r="AJ16" s="1446"/>
      <c r="AK16" s="1384"/>
      <c r="AL16" s="1381"/>
      <c r="AM16" s="1381"/>
      <c r="AN16" s="1381"/>
      <c r="AO16" s="984" t="s">
        <v>715</v>
      </c>
      <c r="AP16" s="1375"/>
      <c r="AQ16" s="1375"/>
      <c r="AR16" s="116"/>
      <c r="AS16" s="116"/>
      <c r="AT16" s="116"/>
      <c r="AU16" s="116"/>
      <c r="AV16" s="116"/>
      <c r="AW16" s="116"/>
      <c r="AX16" s="116"/>
      <c r="AY16" s="116"/>
      <c r="AZ16" s="116"/>
      <c r="BA16" s="116"/>
      <c r="BB16" s="116"/>
      <c r="BC16" s="116"/>
      <c r="BD16" s="116"/>
      <c r="BE16" s="116"/>
      <c r="BF16" s="116"/>
      <c r="BG16" s="116"/>
      <c r="BH16" s="116"/>
      <c r="BI16" s="116"/>
      <c r="BJ16" s="116"/>
    </row>
    <row r="17" spans="1:157" ht="56.25" customHeight="1" x14ac:dyDescent="0.3">
      <c r="A17" s="146"/>
      <c r="B17" s="1374"/>
      <c r="C17" s="1384"/>
      <c r="D17" s="1379"/>
      <c r="E17" s="1379"/>
      <c r="F17" s="1381"/>
      <c r="G17" s="1379"/>
      <c r="H17" s="895"/>
      <c r="I17" s="899"/>
      <c r="J17" s="1398"/>
      <c r="K17" s="1384"/>
      <c r="L17" s="208">
        <v>3</v>
      </c>
      <c r="M17" s="171" t="str">
        <f>IF(L17=0,"",IF(L17&lt;=1,"IMPROBABLE",IF(L17&lt;=2,"RARA VEZ",IF(L17&lt;=3,"PROBABLE",IF(L17&lt;=4,"CASI SEGURA","INMINENTE")))))</f>
        <v>PROBABLE</v>
      </c>
      <c r="N17" s="154">
        <f>IF(M17="","",IF(M17="IMPROBABLE",0.2,IF(M17="RARA VEZ",0.4,IF(M17="PROBABLE",0.6,IF(M17="CASI SEGURO",0.8,IF(M17="INMINENTE",1,))))))</f>
        <v>0.6</v>
      </c>
      <c r="O17" s="1372"/>
      <c r="P17" s="167">
        <v>2</v>
      </c>
      <c r="Q17" s="199" t="str">
        <f>IF(P17=1,"LEVE",IF(P17=2,"MENOR",IF(P17=3,"MODERADO",IF(P17=4,"MAYOR",IF(P17=5,"CATASTROFICO","")))))</f>
        <v>MENOR</v>
      </c>
      <c r="R17" s="154">
        <f>IF(Q17="","",IF(Q17="LEVE",0.2,IF(Q17="MENOR",0.4,IF(Q17="MODERADO",0.6,IF(Q17="MAYOR",0.8,IF(Q17="CATASTRÓFICO",1,))))))</f>
        <v>0.4</v>
      </c>
      <c r="S17" s="162" t="str">
        <f>IF(OR(AND(M17="IMPROBABLE",Q17="LEVE"),AND(M17="RARA VEZ",Q17="MENOR"),AND(M17="RARA VEZ",Q17="LEVE")),"BAJO",IF(OR(AND(M17="IMPROBABLE",Q17="MODERADO"),AND(M17="RARA VEZ",Q17="MENOR"),AND(M17="RARA VEZ",Q17="MODERADO"),AND(M17=" PROBABLE",Q17="LEVE"),AND(M17="PROBABLE",Q17="MENOR"),AND(M17="PROBABLE",Q17="MODERADO"),AND(M17="CASI SEGURO",Q17="LEVE"),AND(M17="CASI SEGURO",Q17="MENOR")),"MODERADO",IF(OR(AND(M17="IMPROBABLE",Q17="MAYOR"),AND(M17="IMPROBABLE",Q17="MAYOR"),AND(M17="PROBABLE",Q17="MAYOR"),AND(M17="CASI SEGURO",Q17="MODERADO"),AND(M17="CASI SEGURO",Q17="MAYOR"),AND(M17="INMINENTE",Q17="LEVE"),AND(M17="INMINENTE",Q17="MENOR"),AND(M17="INMINENTE",Q17="MODERADO"),AND(M17="INMINENTE",Q17="MAYOR")),"ALTO",IF(OR(AND(M17="IMPROBABLE",Q17="CATASTRÓFICO"),AND(M17="RARA VEZ",Q17="CATASTRÓFICO"),AND(M17="PROBABLE",Q17="CATASTRÓFICO"),AND(M17="CASI SEGURO",Q17="CATASTRÓFICO"),AND(M17="INMINENTE",Q17="CATASTRÓFICO")),"EXTREMO",""))))</f>
        <v>MODERADO</v>
      </c>
      <c r="T17" s="908">
        <v>3</v>
      </c>
      <c r="U17" s="988" t="s">
        <v>652</v>
      </c>
      <c r="V17" s="908" t="str">
        <f t="shared" si="0"/>
        <v>Probabilidad</v>
      </c>
      <c r="W17" s="131" t="s">
        <v>63</v>
      </c>
      <c r="X17" s="131" t="s">
        <v>71</v>
      </c>
      <c r="Y17" s="912" t="str">
        <f t="shared" si="1"/>
        <v>40%</v>
      </c>
      <c r="Z17" s="131" t="s">
        <v>74</v>
      </c>
      <c r="AA17" s="131" t="s">
        <v>79</v>
      </c>
      <c r="AB17" s="131" t="s">
        <v>83</v>
      </c>
      <c r="AC17" s="137">
        <f>IF(ISBLANK(U17),0,Y17*AD16)</f>
        <v>8.6400000000000005E-2</v>
      </c>
      <c r="AD17" s="137">
        <f>AD16-AC17</f>
        <v>0.12959999999999999</v>
      </c>
      <c r="AE17" s="128" t="str">
        <f t="shared" si="4"/>
        <v>IMPROBABLE</v>
      </c>
      <c r="AF17" s="912">
        <f t="shared" si="2"/>
        <v>0.12959999999999999</v>
      </c>
      <c r="AG17" s="171" t="str">
        <f>Q17</f>
        <v>MENOR</v>
      </c>
      <c r="AH17" s="912">
        <f t="shared" si="3"/>
        <v>0.4</v>
      </c>
      <c r="AI17" s="892" t="str">
        <f t="shared" ref="AI17:AI21" si="5">IFERROR(IF(OR(AND(AE17="IMPROBABLE",AG17="LEVE"),AND(AE17="IMPROBABLE",AG17="MENOR"),AND(AE17="RARA VEZ",AG17="LEVE")),"BAJO",IF(OR(AND(AE17="IMPROBABLE",AG17="MODERADO"),AND(AE17="RARA VEZ",AG17="MENOR"),AND(AE17="RARA VEZ",AG17="MODERADO"),AND(AE17="PROBABLE",AG17="LEVE"),AND(AE17="PROBABLE",AG17="MENOR"),AND(AE17="PROBABLE",AG17="MODERADO"),AND(AE17="CASI SEGURO",AG17="LEVE"),AND(AE17="CASI SEGURO",AG17="MENOR")),"MODERADO",IF(OR(AND(AE17="IMPROBABLE",AG17="MAYOR"),AND(AE17="RARA VEZ",AG17="MAYOR"),AND(AE17="PROBABLE",AG17="MAYOR"),AND(AE17="CASI SEGURO",AG17="MODERADO"),AND(AE17="CASI SEGURO",AG17="MAYOR"),AND(AE17="INMINENTE",AG17="LEVE"),AND(AE17="INMINENTE",AG17="MENOR"),AND(AE17="CASI SEGURO",AG17="MODERADO"),AND(AE17="INMINENTE",AG17="MAYOR")),"ALTO",IF(OR(AND(AE17="IMPROBABLE",AG17="CATASTRÓFICO"),AND(AE17="RARA VEZ",AG17="CATASTRÓFICO"),AND(AE17="PROBABLE",AG17="CATASTRÓFICO"),AND(AE17="CASI SEGURO",AG17="CATASTRÓFICO"),AND(AE17="INMINENTE",AG17="CATASTRÓFICO")),"EXTREMO","")))),"")</f>
        <v>BAJO</v>
      </c>
      <c r="AJ17" s="1446"/>
      <c r="AK17" s="1384"/>
      <c r="AL17" s="1381"/>
      <c r="AM17" s="1381"/>
      <c r="AN17" s="1381"/>
      <c r="AO17" s="989" t="s">
        <v>653</v>
      </c>
      <c r="AP17" s="1373" t="s">
        <v>267</v>
      </c>
      <c r="AQ17" s="1414">
        <v>1</v>
      </c>
      <c r="AR17" s="116"/>
      <c r="AS17" s="116"/>
      <c r="AT17" s="116"/>
      <c r="AU17" s="116"/>
      <c r="AV17" s="116"/>
      <c r="AW17" s="116"/>
      <c r="AX17" s="116"/>
      <c r="AY17" s="116"/>
      <c r="AZ17" s="116"/>
      <c r="BA17" s="116"/>
      <c r="BB17" s="116"/>
      <c r="BC17" s="116"/>
      <c r="BD17" s="116"/>
      <c r="BE17" s="116"/>
      <c r="BF17" s="116"/>
      <c r="BG17" s="116"/>
      <c r="BH17" s="116"/>
      <c r="BI17" s="116"/>
      <c r="BJ17" s="116"/>
    </row>
    <row r="18" spans="1:157" ht="50.25" customHeight="1" x14ac:dyDescent="0.3">
      <c r="A18" s="146"/>
      <c r="B18" s="1375"/>
      <c r="C18" s="1385"/>
      <c r="D18" s="1389"/>
      <c r="E18" s="1389"/>
      <c r="F18" s="1382"/>
      <c r="G18" s="1389"/>
      <c r="H18" s="895"/>
      <c r="I18" s="899"/>
      <c r="J18" s="1399"/>
      <c r="K18" s="1385"/>
      <c r="L18" s="208">
        <v>3</v>
      </c>
      <c r="M18" s="171" t="str">
        <f>IF(L18=0,"",IF(L18&lt;=1,"IMPROBABLE",IF(L18&lt;=2,"RARA VEZ",IF(L18&lt;=3,"PROBABLE",IF(L18&lt;=4,"CASI SEGURA","INMINENTE")))))</f>
        <v>PROBABLE</v>
      </c>
      <c r="N18" s="154">
        <f>IF(M18="","",IF(M18="IMPROBABLE",0.2,IF(M18="RARA VEZ",0.4,IF(M18="PROBABLE",0.6,IF(M18="CASI SEGURO",0.8,IF(M18="INMINENTE",1,))))))</f>
        <v>0.6</v>
      </c>
      <c r="O18" s="1437"/>
      <c r="P18" s="167">
        <v>2</v>
      </c>
      <c r="Q18" s="199" t="str">
        <f>IF(P18=1,"LEVE",IF(P18=2,"MENOR",IF(P18=3,"MODERADO",IF(P18=4,"MAYOR",IF(P18=5,"CATASTROFICO","")))))</f>
        <v>MENOR</v>
      </c>
      <c r="R18" s="154">
        <f>IF(Q18="","",IF(Q18="LEVE",0.2,IF(Q18="MENOR",0.4,IF(Q18="MODERADO",0.6,IF(Q18="MAYOR",0.8,IF(Q18="CATASTRÓFICO",1,))))))</f>
        <v>0.4</v>
      </c>
      <c r="S18" s="162" t="str">
        <f>IF(OR(AND(M18="IMPROBABLE",Q18="LEVE"),AND(M18="RARA VEZ",Q18="MENOR"),AND(M18="RARA VEZ",Q18="LEVE")),"BAJO",IF(OR(AND(M18="IMPROBABLE",Q18="MODERADO"),AND(M18="RARA VEZ",Q18="MENOR"),AND(M18="RARA VEZ",Q18="MODERADO"),AND(M18=" PROBABLE",Q18="LEVE"),AND(M18="PROBABLE",Q18="MENOR"),AND(M18="PROBABLE",Q18="MODERADO"),AND(M18="CASI SEGURO",Q18="LEVE"),AND(M18="CASI SEGURO",Q18="MENOR")),"MODERADO",IF(OR(AND(M18="IMPROBABLE",Q18="MAYOR"),AND(M18="IMPROBABLE",Q18="MAYOR"),AND(M18="PROBABLE",Q18="MAYOR"),AND(M18="CASI SEGURO",Q18="MODERADO"),AND(M18="CASI SEGURO",Q18="MAYOR"),AND(M18="INMINENTE",Q18="LEVE"),AND(M18="INMINENTE",Q18="MENOR"),AND(M18="INMINENTE",Q18="MODERADO"),AND(M18="INMINENTE",Q18="MAYOR")),"ALTO",IF(OR(AND(M18="IMPROBABLE",Q18="CATASTRÓFICO"),AND(M18="RARA VEZ",Q18="CATASTRÓFICO"),AND(M18="PROBABLE",Q18="CATASTRÓFICO"),AND(M18="CASI SEGURO",Q18="CATASTRÓFICO"),AND(M18="INMINENTE",Q18="CATASTRÓFICO")),"EXTREMO",""))))</f>
        <v>MODERADO</v>
      </c>
      <c r="T18" s="908">
        <v>4</v>
      </c>
      <c r="U18" s="988" t="s">
        <v>654</v>
      </c>
      <c r="V18" s="908" t="str">
        <f t="shared" si="0"/>
        <v>Probabilidad</v>
      </c>
      <c r="W18" s="131" t="s">
        <v>63</v>
      </c>
      <c r="X18" s="131" t="s">
        <v>71</v>
      </c>
      <c r="Y18" s="912" t="str">
        <f t="shared" si="1"/>
        <v>40%</v>
      </c>
      <c r="Z18" s="131" t="s">
        <v>74</v>
      </c>
      <c r="AA18" s="131" t="s">
        <v>79</v>
      </c>
      <c r="AB18" s="131" t="s">
        <v>83</v>
      </c>
      <c r="AC18" s="137">
        <f>IF(ISBLANK(U18),0,Y18*AD17)</f>
        <v>5.1839999999999997E-2</v>
      </c>
      <c r="AD18" s="137">
        <f>AD17-AC18</f>
        <v>7.7759999999999996E-2</v>
      </c>
      <c r="AE18" s="128" t="str">
        <f t="shared" si="4"/>
        <v>IMPROBABLE</v>
      </c>
      <c r="AF18" s="912">
        <f t="shared" si="2"/>
        <v>7.7759999999999996E-2</v>
      </c>
      <c r="AG18" s="171" t="str">
        <f>Q18</f>
        <v>MENOR</v>
      </c>
      <c r="AH18" s="912">
        <f t="shared" si="3"/>
        <v>0.4</v>
      </c>
      <c r="AI18" s="892" t="str">
        <f t="shared" si="5"/>
        <v>BAJO</v>
      </c>
      <c r="AJ18" s="1443"/>
      <c r="AK18" s="1385"/>
      <c r="AL18" s="1382"/>
      <c r="AM18" s="1382"/>
      <c r="AN18" s="1382"/>
      <c r="AO18" s="989" t="s">
        <v>655</v>
      </c>
      <c r="AP18" s="1375"/>
      <c r="AQ18" s="1375"/>
      <c r="AR18" s="116"/>
      <c r="AS18" s="116"/>
      <c r="AT18" s="116"/>
      <c r="AU18" s="116"/>
      <c r="AV18" s="116"/>
      <c r="AW18" s="116"/>
      <c r="AX18" s="116"/>
      <c r="AY18" s="116"/>
      <c r="AZ18" s="116"/>
      <c r="BA18" s="116"/>
      <c r="BB18" s="116"/>
      <c r="BC18" s="116"/>
      <c r="BD18" s="116"/>
      <c r="BE18" s="116"/>
      <c r="BF18" s="116"/>
      <c r="BG18" s="116"/>
      <c r="BH18" s="116"/>
      <c r="BI18" s="116"/>
      <c r="BJ18" s="116"/>
    </row>
    <row r="19" spans="1:157" ht="66" customHeight="1" x14ac:dyDescent="0.3">
      <c r="A19" s="146"/>
      <c r="B19" s="1373">
        <v>2</v>
      </c>
      <c r="C19" s="1376" t="s">
        <v>515</v>
      </c>
      <c r="D19" s="1378" t="s">
        <v>716</v>
      </c>
      <c r="E19" s="1378" t="s">
        <v>516</v>
      </c>
      <c r="F19" s="1380" t="s">
        <v>151</v>
      </c>
      <c r="G19" s="1378" t="s">
        <v>717</v>
      </c>
      <c r="H19" s="1383" t="s">
        <v>347</v>
      </c>
      <c r="I19" s="1386" t="s">
        <v>347</v>
      </c>
      <c r="J19" s="1397" t="s">
        <v>348</v>
      </c>
      <c r="K19" s="1383" t="s">
        <v>349</v>
      </c>
      <c r="L19" s="334">
        <v>3</v>
      </c>
      <c r="M19" s="171" t="str">
        <f>IF(L19=0,"",IF(L19&lt;=1,"IMPROBABLE",IF(L19&lt;=2,"RARA VEZ",IF(L19&lt;=3,"PROBABLE",IF(L19&lt;=4,"CASI SEGURA","INMINENTE")))))</f>
        <v>PROBABLE</v>
      </c>
      <c r="N19" s="154">
        <f>IF(M19="","",IF(M19="IMPROBABLE",0.2,IF(M19="RARA VEZ",0.4,IF(M19="PROBABLE",0.6,IF(M19="CASI SEGURO",0.8,IF(M19="INMINENTE",1,))))))</f>
        <v>0.6</v>
      </c>
      <c r="O19" s="1371" t="s">
        <v>440</v>
      </c>
      <c r="P19" s="157">
        <v>3</v>
      </c>
      <c r="Q19" s="158" t="str">
        <f t="shared" ref="Q19:Q21" si="6">IF(P19=1,"LEVE",IF(P19=2,"MENOR",IF(P19=3,"MODERADO",IF(P19=4,"MAYOR",IF(P19=5,"CATASTROFICO","")))))</f>
        <v>MODERADO</v>
      </c>
      <c r="R19" s="154">
        <f t="shared" ref="R19:R21" si="7">IF(Q19="","",IF(Q19="Leve",0.2,IF(Q19="Menor",0.4,IF(Q19="Moderado",0.6,IF(Q19="Mayor",0.8,IF(Q19="Catastrófico",1,))))))</f>
        <v>0.6</v>
      </c>
      <c r="S19" s="892" t="str">
        <f t="shared" ref="S19:S21" si="8">IF(OR(AND(M19="IMPROBABLE",Q19="LEVE"),AND(M19="RARA VEZ",Q19="MENOR"),AND(M19="RARA VEZ",Q19="LEVE")),"BAJO",IF(OR(AND(M19="IMPROBABLE",Q19="MODERADO"),AND(M19="RARA VEZ",Q19="MENOR"),AND(M19="RARA VEZ",Q19="MODERADO"),AND(M19=" PROBABLE",Q19="LEVE"),AND(M19="PROBABLE",Q19="MENOR"),AND(M19="PROBABLE",Q19="MODERADO"),AND(M19="CASI SEGURO",Q19="LEVE"),AND(M19="CASI SEGURO",Q19="MENOR")),"MODERADO",IF(OR(AND(M19="IMPROBABLE",Q19="MAYOR"),AND(M19="IMPROBABLE",Q19="MAYOR"),AND(M19="PROBABLE",Q19="MAYOR"),AND(M19="CASI SEGURO",Q19="MODERADO"),AND(M19="CASI SEGURO",Q19="MAYOR"),AND(M19="INMINENTE",Q19="LEVE"),AND(M19="INMINENTE",Q19="MENOR"),AND(M19="INMINENTE",Q19="MODERADO"),AND(M19="INMINENTE",Q19="MAYOR")),"ALTO",IF(OR(AND(M19="IMPROBABLE",Q19="CATASTRÓFICO"),AND(M19="RARA VEZ",Q19="CATASTRÓFICO"),AND(M19="PROBABLE",Q19="CATASTRÓFICO"),AND(M19="CASI SEGURO",Q19="CATASTRÓFICO"),AND(M19="INMINENTE",Q19="CATASTRÓFICO")),"EXTREMO",""))))</f>
        <v>MODERADO</v>
      </c>
      <c r="T19" s="908">
        <v>1</v>
      </c>
      <c r="U19" s="988" t="s">
        <v>656</v>
      </c>
      <c r="V19" s="908" t="str">
        <f t="shared" si="0"/>
        <v>Probabilidad</v>
      </c>
      <c r="W19" s="131" t="s">
        <v>63</v>
      </c>
      <c r="X19" s="131" t="s">
        <v>71</v>
      </c>
      <c r="Y19" s="912" t="str">
        <f t="shared" si="1"/>
        <v>40%</v>
      </c>
      <c r="Z19" s="131" t="s">
        <v>74</v>
      </c>
      <c r="AA19" s="131" t="s">
        <v>79</v>
      </c>
      <c r="AB19" s="131" t="s">
        <v>83</v>
      </c>
      <c r="AC19" s="137">
        <f>IF(ISBLANK(U19),0,Y19*AD16)</f>
        <v>8.6400000000000005E-2</v>
      </c>
      <c r="AD19" s="137">
        <f>AD16-AC19</f>
        <v>0.12959999999999999</v>
      </c>
      <c r="AE19" s="128" t="str">
        <f t="shared" si="4"/>
        <v>IMPROBABLE</v>
      </c>
      <c r="AF19" s="912">
        <f t="shared" si="2"/>
        <v>0.12959999999999999</v>
      </c>
      <c r="AG19" s="128" t="str">
        <f t="shared" ref="AG19:AG28" si="9">Q19</f>
        <v>MODERADO</v>
      </c>
      <c r="AH19" s="912">
        <f t="shared" si="3"/>
        <v>0.6</v>
      </c>
      <c r="AI19" s="892" t="str">
        <f t="shared" si="5"/>
        <v>MODERADO</v>
      </c>
      <c r="AJ19" s="1442" t="str">
        <f>AI21</f>
        <v>MODERADO</v>
      </c>
      <c r="AK19" s="1383" t="s">
        <v>256</v>
      </c>
      <c r="AL19" s="1380"/>
      <c r="AM19" s="1380" t="s">
        <v>948</v>
      </c>
      <c r="AN19" s="1380" t="s">
        <v>932</v>
      </c>
      <c r="AO19" s="979" t="s">
        <v>657</v>
      </c>
      <c r="AP19" s="1373" t="s">
        <v>267</v>
      </c>
      <c r="AQ19" s="1414">
        <v>1</v>
      </c>
      <c r="AR19" s="116"/>
      <c r="AS19" s="116"/>
      <c r="AT19" s="116"/>
      <c r="AU19" s="116"/>
      <c r="AV19" s="116"/>
      <c r="AW19" s="116"/>
      <c r="AX19" s="116"/>
      <c r="AY19" s="116"/>
      <c r="AZ19" s="116"/>
      <c r="BA19" s="116"/>
      <c r="BB19" s="116"/>
      <c r="BC19" s="116"/>
      <c r="BD19" s="116"/>
      <c r="BE19" s="116"/>
      <c r="BF19" s="116"/>
      <c r="BG19" s="116"/>
      <c r="BH19" s="116"/>
      <c r="BI19" s="116"/>
      <c r="BJ19" s="116"/>
    </row>
    <row r="20" spans="1:157" ht="66" x14ac:dyDescent="0.3">
      <c r="A20" s="146"/>
      <c r="B20" s="1374"/>
      <c r="C20" s="1377"/>
      <c r="D20" s="1379"/>
      <c r="E20" s="1379"/>
      <c r="F20" s="1381"/>
      <c r="G20" s="1379"/>
      <c r="H20" s="1384"/>
      <c r="I20" s="1387"/>
      <c r="J20" s="1398"/>
      <c r="K20" s="1384"/>
      <c r="L20" s="208">
        <v>3</v>
      </c>
      <c r="M20" s="171" t="str">
        <f t="shared" ref="M20:M21" si="10">IF(L20=0,"",IF(L20&lt;=1,"IMPROBABLE",IF(L20&lt;=2,"RARA VEZ",IF(L20&lt;=3,"PROBABLE",IF(L20&lt;=4,"CASI SEGURO","INMINENTE")))))</f>
        <v>PROBABLE</v>
      </c>
      <c r="N20" s="154">
        <f t="shared" ref="N20:N21" si="11">IF(M20="","",IF(M20="IMPROBABLE",0.2,IF(M20="RARA VEZ",0.4,IF(M20="PROBABLE",0.6,IF(M20="CASI SEGURO",0.8,IF(M20="INMINENTE",1,))))))</f>
        <v>0.6</v>
      </c>
      <c r="O20" s="1372"/>
      <c r="P20" s="157">
        <v>3</v>
      </c>
      <c r="Q20" s="158" t="str">
        <f t="shared" si="6"/>
        <v>MODERADO</v>
      </c>
      <c r="R20" s="154">
        <f t="shared" si="7"/>
        <v>0.6</v>
      </c>
      <c r="S20" s="892" t="str">
        <f t="shared" si="8"/>
        <v>MODERADO</v>
      </c>
      <c r="T20" s="908">
        <v>2</v>
      </c>
      <c r="U20" s="988" t="s">
        <v>658</v>
      </c>
      <c r="V20" s="908" t="str">
        <f t="shared" si="0"/>
        <v>Probabilidad</v>
      </c>
      <c r="W20" s="131" t="s">
        <v>63</v>
      </c>
      <c r="X20" s="131" t="s">
        <v>71</v>
      </c>
      <c r="Y20" s="912" t="str">
        <f t="shared" si="1"/>
        <v>40%</v>
      </c>
      <c r="Z20" s="131" t="s">
        <v>74</v>
      </c>
      <c r="AA20" s="131" t="s">
        <v>79</v>
      </c>
      <c r="AB20" s="131" t="s">
        <v>83</v>
      </c>
      <c r="AC20" s="137">
        <f>IF(ISBLANK(U20),0,Y20*AD19)</f>
        <v>5.1839999999999997E-2</v>
      </c>
      <c r="AD20" s="137">
        <f>AD19-AC20</f>
        <v>7.7759999999999996E-2</v>
      </c>
      <c r="AE20" s="128" t="str">
        <f t="shared" si="4"/>
        <v>IMPROBABLE</v>
      </c>
      <c r="AF20" s="912">
        <f t="shared" si="2"/>
        <v>7.7759999999999996E-2</v>
      </c>
      <c r="AG20" s="128" t="str">
        <f t="shared" si="9"/>
        <v>MODERADO</v>
      </c>
      <c r="AH20" s="912">
        <f>IFERROR(IF(V20="Impacto",(R20-(+R20*Y20)),IF(V20="Probabilidad",R20,"")),"")</f>
        <v>0.6</v>
      </c>
      <c r="AI20" s="892" t="str">
        <f t="shared" si="5"/>
        <v>MODERADO</v>
      </c>
      <c r="AJ20" s="1446"/>
      <c r="AK20" s="1384"/>
      <c r="AL20" s="1381"/>
      <c r="AM20" s="1381"/>
      <c r="AN20" s="1381"/>
      <c r="AO20" s="990" t="s">
        <v>718</v>
      </c>
      <c r="AP20" s="1374"/>
      <c r="AQ20" s="1374"/>
      <c r="AR20" s="116"/>
      <c r="AS20" s="116"/>
      <c r="AT20" s="116"/>
      <c r="AU20" s="116"/>
      <c r="AV20" s="116"/>
      <c r="AW20" s="116"/>
      <c r="AX20" s="116"/>
      <c r="AY20" s="116"/>
      <c r="AZ20" s="116"/>
      <c r="BA20" s="116"/>
      <c r="BB20" s="116"/>
      <c r="BC20" s="116"/>
      <c r="BD20" s="116"/>
      <c r="BE20" s="116"/>
      <c r="BF20" s="116"/>
      <c r="BG20" s="116"/>
      <c r="BH20" s="116"/>
      <c r="BI20" s="116"/>
      <c r="BJ20" s="116"/>
    </row>
    <row r="21" spans="1:157" s="308" customFormat="1" ht="64.5" x14ac:dyDescent="0.3">
      <c r="B21" s="1375"/>
      <c r="C21" s="1377"/>
      <c r="D21" s="1379"/>
      <c r="E21" s="1379"/>
      <c r="F21" s="1382"/>
      <c r="G21" s="1379"/>
      <c r="H21" s="1385"/>
      <c r="I21" s="1388"/>
      <c r="J21" s="1399"/>
      <c r="K21" s="1384"/>
      <c r="L21" s="208">
        <v>3</v>
      </c>
      <c r="M21" s="158" t="str">
        <f t="shared" si="10"/>
        <v>PROBABLE</v>
      </c>
      <c r="N21" s="163">
        <f t="shared" si="11"/>
        <v>0.6</v>
      </c>
      <c r="O21" s="1372"/>
      <c r="P21" s="157">
        <v>3</v>
      </c>
      <c r="Q21" s="158" t="str">
        <f t="shared" si="6"/>
        <v>MODERADO</v>
      </c>
      <c r="R21" s="163">
        <f t="shared" si="7"/>
        <v>0.6</v>
      </c>
      <c r="S21" s="164" t="str">
        <f t="shared" si="8"/>
        <v>MODERADO</v>
      </c>
      <c r="T21" s="142">
        <v>3</v>
      </c>
      <c r="U21" s="988" t="s">
        <v>517</v>
      </c>
      <c r="V21" s="142" t="str">
        <f t="shared" si="0"/>
        <v>Probabilidad</v>
      </c>
      <c r="W21" s="143" t="s">
        <v>63</v>
      </c>
      <c r="X21" s="143" t="s">
        <v>71</v>
      </c>
      <c r="Y21" s="144" t="str">
        <f t="shared" si="1"/>
        <v>40%</v>
      </c>
      <c r="Z21" s="143" t="s">
        <v>74</v>
      </c>
      <c r="AA21" s="143" t="s">
        <v>79</v>
      </c>
      <c r="AB21" s="143" t="s">
        <v>83</v>
      </c>
      <c r="AC21" s="137">
        <f>IF(ISBLANK(U21),0,Y21*AD20)</f>
        <v>3.1104E-2</v>
      </c>
      <c r="AD21" s="137">
        <f>AD20-AC21</f>
        <v>4.6655999999999996E-2</v>
      </c>
      <c r="AE21" s="128" t="str">
        <f t="shared" si="4"/>
        <v>IMPROBABLE</v>
      </c>
      <c r="AF21" s="912">
        <f t="shared" si="2"/>
        <v>4.6655999999999996E-2</v>
      </c>
      <c r="AG21" s="128" t="str">
        <f t="shared" si="9"/>
        <v>MODERADO</v>
      </c>
      <c r="AH21" s="144">
        <f>IFERROR(IF(V21="Impacto",(R21-(+R21*Y21)),IF(V21="Probabilidad",R21,"")),"")</f>
        <v>0.6</v>
      </c>
      <c r="AI21" s="892" t="str">
        <f t="shared" si="5"/>
        <v>MODERADO</v>
      </c>
      <c r="AJ21" s="1446"/>
      <c r="AK21" s="1385"/>
      <c r="AL21" s="1382"/>
      <c r="AM21" s="1382"/>
      <c r="AN21" s="1382"/>
      <c r="AO21" s="984" t="s">
        <v>719</v>
      </c>
      <c r="AP21" s="1375"/>
      <c r="AQ21" s="1375"/>
      <c r="AR21" s="116"/>
      <c r="AS21" s="116"/>
      <c r="AT21" s="116"/>
      <c r="AU21" s="116"/>
      <c r="AV21" s="116"/>
      <c r="AW21" s="116"/>
      <c r="AX21" s="116"/>
      <c r="AY21" s="116"/>
      <c r="AZ21" s="116"/>
      <c r="BA21" s="116"/>
      <c r="BB21" s="116"/>
      <c r="BC21" s="116"/>
      <c r="BD21" s="116"/>
      <c r="BE21" s="116"/>
      <c r="BF21" s="116"/>
      <c r="BG21" s="116"/>
      <c r="BH21" s="116"/>
      <c r="BI21" s="116"/>
      <c r="BJ21" s="116"/>
    </row>
    <row r="22" spans="1:157" s="329" customFormat="1" ht="92.25" hidden="1" customHeight="1" x14ac:dyDescent="0.3">
      <c r="B22" s="178"/>
      <c r="C22" s="1390" t="s">
        <v>396</v>
      </c>
      <c r="D22" s="1390" t="s">
        <v>397</v>
      </c>
      <c r="E22" s="1390"/>
      <c r="F22" s="490" t="s">
        <v>147</v>
      </c>
      <c r="G22" s="1390" t="s">
        <v>398</v>
      </c>
      <c r="H22" s="336"/>
      <c r="I22" s="337"/>
      <c r="J22" s="338"/>
      <c r="K22" s="339"/>
      <c r="L22" s="340"/>
      <c r="M22" s="181"/>
      <c r="N22" s="179"/>
      <c r="O22" s="341"/>
      <c r="P22" s="180"/>
      <c r="Q22" s="181"/>
      <c r="R22" s="179"/>
      <c r="S22" s="182"/>
      <c r="T22" s="183"/>
      <c r="U22" s="342"/>
      <c r="V22" s="183"/>
      <c r="W22" s="184"/>
      <c r="X22" s="184"/>
      <c r="Y22" s="185"/>
      <c r="Z22" s="184"/>
      <c r="AA22" s="184"/>
      <c r="AB22" s="184"/>
      <c r="AC22" s="186"/>
      <c r="AD22" s="187"/>
      <c r="AE22" s="343"/>
      <c r="AF22" s="185"/>
      <c r="AG22" s="128">
        <f t="shared" si="9"/>
        <v>0</v>
      </c>
      <c r="AH22" s="185"/>
      <c r="AI22" s="188"/>
      <c r="AJ22" s="776"/>
      <c r="AK22" s="189"/>
      <c r="AL22" s="344"/>
      <c r="AM22" s="344"/>
      <c r="AN22" s="344"/>
      <c r="AO22" s="344"/>
      <c r="AP22" s="178"/>
      <c r="AQ22" s="161"/>
      <c r="AR22" s="161"/>
      <c r="AS22" s="161"/>
      <c r="AT22" s="161"/>
      <c r="AU22" s="161"/>
      <c r="AV22" s="161"/>
      <c r="AW22" s="161"/>
      <c r="AX22" s="161"/>
      <c r="AY22" s="161"/>
      <c r="AZ22" s="161"/>
      <c r="BA22" s="161"/>
      <c r="BB22" s="161"/>
      <c r="BC22" s="161"/>
      <c r="BD22" s="161"/>
      <c r="BE22" s="161"/>
      <c r="BF22" s="161"/>
      <c r="BG22" s="161"/>
      <c r="BH22" s="161"/>
      <c r="BI22" s="161"/>
      <c r="BJ22" s="161"/>
    </row>
    <row r="23" spans="1:157" s="329" customFormat="1" ht="92.25" hidden="1" customHeight="1" x14ac:dyDescent="0.3">
      <c r="B23" s="178"/>
      <c r="C23" s="1391"/>
      <c r="D23" s="1391"/>
      <c r="E23" s="1391"/>
      <c r="F23" s="490" t="s">
        <v>147</v>
      </c>
      <c r="G23" s="1391"/>
      <c r="H23" s="336"/>
      <c r="I23" s="337"/>
      <c r="J23" s="338"/>
      <c r="K23" s="339"/>
      <c r="L23" s="340"/>
      <c r="M23" s="181"/>
      <c r="N23" s="179"/>
      <c r="O23" s="341"/>
      <c r="P23" s="180"/>
      <c r="Q23" s="181"/>
      <c r="R23" s="179"/>
      <c r="S23" s="182"/>
      <c r="T23" s="183"/>
      <c r="U23" s="342"/>
      <c r="V23" s="183"/>
      <c r="W23" s="184"/>
      <c r="X23" s="184"/>
      <c r="Y23" s="185"/>
      <c r="Z23" s="184"/>
      <c r="AA23" s="184"/>
      <c r="AB23" s="184"/>
      <c r="AC23" s="186"/>
      <c r="AD23" s="187"/>
      <c r="AE23" s="343"/>
      <c r="AF23" s="185"/>
      <c r="AG23" s="128">
        <f t="shared" si="9"/>
        <v>0</v>
      </c>
      <c r="AH23" s="185"/>
      <c r="AI23" s="188"/>
      <c r="AJ23" s="776"/>
      <c r="AK23" s="189"/>
      <c r="AL23" s="344"/>
      <c r="AM23" s="344"/>
      <c r="AN23" s="344"/>
      <c r="AO23" s="344"/>
      <c r="AP23" s="178"/>
      <c r="AQ23" s="161"/>
      <c r="AR23" s="161"/>
      <c r="AS23" s="161"/>
      <c r="AT23" s="161"/>
      <c r="AU23" s="161"/>
      <c r="AV23" s="161"/>
      <c r="AW23" s="161"/>
      <c r="AX23" s="161"/>
      <c r="AY23" s="161"/>
      <c r="AZ23" s="161"/>
      <c r="BA23" s="161"/>
      <c r="BB23" s="161"/>
      <c r="BC23" s="161"/>
      <c r="BD23" s="161"/>
      <c r="BE23" s="161"/>
      <c r="BF23" s="161"/>
      <c r="BG23" s="161"/>
      <c r="BH23" s="161"/>
      <c r="BI23" s="161"/>
      <c r="BJ23" s="161"/>
    </row>
    <row r="24" spans="1:157" s="330" customFormat="1" ht="66" hidden="1" customHeight="1" x14ac:dyDescent="0.3">
      <c r="B24" s="1400">
        <v>4</v>
      </c>
      <c r="C24" s="1390" t="s">
        <v>399</v>
      </c>
      <c r="D24" s="1401" t="s">
        <v>400</v>
      </c>
      <c r="E24" s="1401" t="s">
        <v>401</v>
      </c>
      <c r="F24" s="490" t="s">
        <v>147</v>
      </c>
      <c r="G24" s="1401" t="s">
        <v>398</v>
      </c>
      <c r="H24" s="1401" t="s">
        <v>347</v>
      </c>
      <c r="I24" s="1402" t="s">
        <v>347</v>
      </c>
      <c r="J24" s="1403" t="s">
        <v>348</v>
      </c>
      <c r="K24" s="1401" t="s">
        <v>161</v>
      </c>
      <c r="L24" s="1362">
        <v>2</v>
      </c>
      <c r="M24" s="1363" t="str">
        <f t="shared" ref="M24:M29" si="12">IF(L24=0,"",IF(L24&lt;=1,"IMPROBABLE",IF(L24&lt;=2,"RARA VEZ",IF(L24&lt;=3,"PROBABLE",IF(L24&lt;=4,"CASI SEGURO","INMINENTE")))))</f>
        <v>RARA VEZ</v>
      </c>
      <c r="N24" s="1392">
        <f t="shared" ref="N24:N28" si="13">IF(M24="","",IF(M24="IMPROBABLE",0.2,IF(M24="RARA VEZ",0.4,IF(M24="PROBABLE",0.6,IF(M24="CASI SEGURO",0.8,IF(M24="INMINENTE",1,))))))</f>
        <v>0.4</v>
      </c>
      <c r="O24" s="1392" t="s">
        <v>193</v>
      </c>
      <c r="P24" s="1393">
        <v>2</v>
      </c>
      <c r="Q24" s="1394" t="str">
        <f t="shared" ref="Q24:Q29" si="14">IF(P24=1,"LEVE",IF(P24=2,"MENOR",IF(P24=3,"MODERADO",IF(P24=4,"MAYOR",IF(P24=5,"CATASTROFICO","")))))</f>
        <v>MENOR</v>
      </c>
      <c r="R24" s="1392">
        <f t="shared" ref="R24:R29" si="15">IF(Q24="","",IF(Q24="Leve",0.2,IF(Q24="Menor",0.4,IF(Q24="Moderado",0.6,IF(Q24="Mayor",0.8,IF(Q24="Catastrófico",1,))))))</f>
        <v>0.4</v>
      </c>
      <c r="S24" s="1395" t="str">
        <f t="shared" ref="S24:S29" si="16">IF(OR(AND(M24="IMPROBABLE",Q24="LEVE"),AND(M24="RARA VEZ",Q24="MENOR"),AND(M24="RARA VEZ",Q24="LEVE")),"BAJO",IF(OR(AND(M24="IMPROBABLE",Q24="MODERADO"),AND(M24="RARA VEZ",Q24="MENOR"),AND(M24="RARA VEZ",Q24="MODERADO"),AND(M24=" PROBABLE",Q24="LEVE"),AND(M24="PROBABLE",Q24="MENOR"),AND(M24="PROBABLE",Q24="MODERADO"),AND(M24="CASI SEGURO",Q24="LEVE"),AND(M24="CASI SEGURO",Q24="MENOR")),"MODERADO",IF(OR(AND(M24="IMPROBABLE",Q24="MAYOR"),AND(M24="IMPROBABLE",Q24="MAYOR"),AND(M24="PROBABLE",Q24="MAYOR"),AND(M24="CASI SEGURO",Q24="MODERADO"),AND(M24="CASI SEGURO",Q24="MAYOR"),AND(M24="INMINENTE",Q24="LEVE"),AND(M24="INMINENTE",Q24="MENOR"),AND(M24="INMINENTE",Q24="MODERADO"),AND(M24="INMINENTE",Q24="MAYOR")),"ALTO",IF(OR(AND(M24="IMPROBABLE",Q24="CATASTRÓFICO"),AND(M24="RARA VEZ",Q24="CATASTRÓFICO"),AND(M24="PROBABLE",Q24="CATASTRÓFICO"),AND(M24="CASI SEGURO",Q24="CATASTRÓFICO"),AND(M24="INMINENTE",Q24="CATASTRÓFICO")),"EXTREMO",""))))</f>
        <v>BAJO</v>
      </c>
      <c r="T24" s="190">
        <v>1</v>
      </c>
      <c r="U24" s="140" t="s">
        <v>402</v>
      </c>
      <c r="V24" s="190" t="str">
        <f>IF(OR(W24="Preventivo",W24="Detectivo"),"Probabilidad",IF(W24="Correctivo","Impacto",""))</f>
        <v>Probabilidad</v>
      </c>
      <c r="W24" s="191" t="s">
        <v>63</v>
      </c>
      <c r="X24" s="191" t="s">
        <v>69</v>
      </c>
      <c r="Y24" s="192" t="str">
        <f t="shared" si="1"/>
        <v>50%</v>
      </c>
      <c r="Z24" s="191" t="s">
        <v>74</v>
      </c>
      <c r="AA24" s="191" t="s">
        <v>79</v>
      </c>
      <c r="AB24" s="191" t="s">
        <v>83</v>
      </c>
      <c r="AC24" s="191"/>
      <c r="AD24" s="193">
        <f t="shared" ref="AD24:AD29" si="17">IFERROR(IF(V24="Probabilidad",(N24-(+N24*Y24)),IF(V24="Impacto",N24,"")),"")</f>
        <v>0.2</v>
      </c>
      <c r="AE24" s="343" t="str">
        <f t="shared" si="4"/>
        <v>IMPROBABLE</v>
      </c>
      <c r="AF24" s="192">
        <f t="shared" si="2"/>
        <v>0.2</v>
      </c>
      <c r="AG24" s="128" t="str">
        <f t="shared" si="9"/>
        <v>MENOR</v>
      </c>
      <c r="AH24" s="192">
        <f t="shared" si="3"/>
        <v>0.4</v>
      </c>
      <c r="AI24" s="194" t="str">
        <f t="shared" ref="AI24:AI29" si="18">IFERROR(IF(OR(AND(AE24="IMPROBABLE",AG24="LEVE"),AND(AE24="IMPROBABLE",AG24="MENOR"),AND(AE24="RARA VEZ",AG24="LEVE")),"BAJO",IF(OR(AND(AE24="IMPROBABLE",AG24="MODERADO"),AND(AE24="RARA VEZ",AG24="MENOR"),AND(AE24="RARA VEZ",AG24="MODERADO"),AND(AE24="PROBABLE",AG24="LEVE"),AND(AE24="PROBABLE",AG24="MENOR"),AND(AE24="PROBABLE",AG24="MODERADO"),AND(AE24="CASI SEGURO",AG24="LEVE"),AND(AE24="CASI SEGURO",AG24="MENOR")),"MODERADO",IF(OR(AND(AE24="IMPROBABLE",AG24="MAYOR"),AND(AE24="RARA VEZ",AG24="MAYOR"),AND(AE24="PROBABLE",AG24="MAYOR"),AND(AE24="CASI SEGURO",AG24="MODERADO"),AND(AE24="CASI SEGURO",AG24="MAYOR"),AND(AE24="INMINENTE",AG24="LEVE"),AND(AE24="INMINENTE",AG24="MENOR"),AND(AE24="CASI SEGURO",AG24="MODERADO"),AND(AE24="INMINENTE",AG24="MAYOR")),"ALTO",IF(OR(AND(AE24="IMPROBABLE",AG24="CATASTRÓFICO"),AND(AE24="RARA VEZ",AG24="CATASTRÓFICO"),AND(AE24="PROBABLE",AG24="CATASTRÓFICO"),AND(AE24="CASI SEGURO",AG24="CATASTRÓFICO"),AND(AE24="INMINENTE",AG24="CATASTRÓFICO")),"EXTREMO","")))),"")</f>
        <v>BAJO</v>
      </c>
      <c r="AJ24" s="777"/>
      <c r="AK24" s="1390" t="s">
        <v>260</v>
      </c>
      <c r="AL24" s="1419"/>
      <c r="AM24" s="1419"/>
      <c r="AN24" s="1419"/>
      <c r="AO24" s="1419"/>
      <c r="AP24" s="1400" t="s">
        <v>266</v>
      </c>
      <c r="AQ24" s="195"/>
      <c r="AR24" s="195"/>
      <c r="AS24" s="195"/>
      <c r="AT24" s="195"/>
      <c r="AU24" s="195"/>
      <c r="AV24" s="195"/>
      <c r="AW24" s="195"/>
      <c r="AX24" s="195"/>
      <c r="AY24" s="195"/>
      <c r="AZ24" s="195"/>
      <c r="BA24" s="195"/>
      <c r="BB24" s="195"/>
      <c r="BC24" s="195"/>
      <c r="BD24" s="195"/>
      <c r="BE24" s="195"/>
      <c r="BF24" s="195"/>
      <c r="BG24" s="195"/>
      <c r="BH24" s="195"/>
      <c r="BI24" s="195"/>
      <c r="BJ24" s="195"/>
    </row>
    <row r="25" spans="1:157" s="330" customFormat="1" ht="82.5" hidden="1" customHeight="1" x14ac:dyDescent="0.3">
      <c r="B25" s="1400"/>
      <c r="C25" s="1391"/>
      <c r="D25" s="1401"/>
      <c r="E25" s="1401"/>
      <c r="F25" s="490" t="s">
        <v>147</v>
      </c>
      <c r="G25" s="1401"/>
      <c r="H25" s="1401"/>
      <c r="I25" s="1402"/>
      <c r="J25" s="1403"/>
      <c r="K25" s="1401"/>
      <c r="L25" s="1362"/>
      <c r="M25" s="1363"/>
      <c r="N25" s="1392"/>
      <c r="O25" s="1392"/>
      <c r="P25" s="1393"/>
      <c r="Q25" s="1394"/>
      <c r="R25" s="1392"/>
      <c r="S25" s="1395"/>
      <c r="T25" s="190">
        <v>2</v>
      </c>
      <c r="U25" s="140"/>
      <c r="V25" s="190" t="str">
        <f>IF(OR(W25="Preventivo",W25="Detectivo"),"Probabilidad",IF(W25="Correctivo","Impacto",""))</f>
        <v>Probabilidad</v>
      </c>
      <c r="W25" s="191" t="s">
        <v>63</v>
      </c>
      <c r="X25" s="191" t="s">
        <v>69</v>
      </c>
      <c r="Y25" s="192" t="str">
        <f t="shared" si="1"/>
        <v>50%</v>
      </c>
      <c r="Z25" s="191" t="s">
        <v>74</v>
      </c>
      <c r="AA25" s="191" t="s">
        <v>79</v>
      </c>
      <c r="AB25" s="191" t="s">
        <v>83</v>
      </c>
      <c r="AC25" s="191"/>
      <c r="AD25" s="193">
        <f t="shared" si="17"/>
        <v>0</v>
      </c>
      <c r="AE25" s="343" t="str">
        <f t="shared" si="4"/>
        <v>IMPROBABLE</v>
      </c>
      <c r="AF25" s="192">
        <f t="shared" si="2"/>
        <v>0</v>
      </c>
      <c r="AG25" s="128">
        <f t="shared" si="9"/>
        <v>0</v>
      </c>
      <c r="AH25" s="192">
        <f t="shared" si="3"/>
        <v>0</v>
      </c>
      <c r="AI25" s="194" t="str">
        <f t="shared" si="18"/>
        <v/>
      </c>
      <c r="AJ25" s="188"/>
      <c r="AK25" s="1391"/>
      <c r="AL25" s="1419"/>
      <c r="AM25" s="1419"/>
      <c r="AN25" s="1419"/>
      <c r="AO25" s="1419"/>
      <c r="AP25" s="1400"/>
      <c r="AQ25" s="609"/>
      <c r="AR25" s="609"/>
      <c r="AS25" s="609"/>
      <c r="AT25" s="609"/>
      <c r="AU25" s="609"/>
      <c r="AV25" s="609"/>
      <c r="AW25" s="609"/>
      <c r="AX25" s="609"/>
      <c r="AY25" s="609"/>
      <c r="AZ25" s="609"/>
      <c r="BA25" s="609"/>
      <c r="BB25" s="609"/>
      <c r="BC25" s="609"/>
      <c r="BD25" s="609"/>
      <c r="BE25" s="609"/>
      <c r="BF25" s="609"/>
      <c r="BG25" s="609"/>
      <c r="BH25" s="609"/>
      <c r="BI25" s="609"/>
      <c r="BJ25" s="609"/>
      <c r="BK25" s="610"/>
      <c r="BL25" s="610"/>
      <c r="BM25" s="610"/>
      <c r="BN25" s="610"/>
      <c r="BO25" s="610"/>
      <c r="BP25" s="610"/>
      <c r="BQ25" s="610"/>
      <c r="BR25" s="610"/>
      <c r="BS25" s="610"/>
      <c r="BT25" s="610"/>
      <c r="BU25" s="610"/>
      <c r="BV25" s="610"/>
      <c r="BW25" s="610"/>
      <c r="BX25" s="610"/>
      <c r="BY25" s="610"/>
      <c r="BZ25" s="610"/>
      <c r="CA25" s="610"/>
      <c r="CB25" s="610"/>
      <c r="CC25" s="610"/>
      <c r="CD25" s="610"/>
      <c r="CE25" s="610"/>
      <c r="CF25" s="610"/>
      <c r="CG25" s="610"/>
      <c r="CH25" s="610"/>
      <c r="CI25" s="610"/>
      <c r="CJ25" s="610"/>
      <c r="CK25" s="610"/>
      <c r="CL25" s="610"/>
      <c r="CM25" s="610"/>
      <c r="CN25" s="610"/>
      <c r="CO25" s="610"/>
      <c r="CP25" s="610"/>
      <c r="CQ25" s="610"/>
      <c r="CR25" s="610"/>
      <c r="CS25" s="610"/>
      <c r="CT25" s="610"/>
      <c r="CU25" s="610"/>
      <c r="CV25" s="610"/>
      <c r="CW25" s="610"/>
      <c r="CX25" s="610"/>
      <c r="CY25" s="610"/>
      <c r="CZ25" s="610"/>
      <c r="DA25" s="610"/>
      <c r="DB25" s="610"/>
      <c r="DC25" s="610"/>
      <c r="DD25" s="610"/>
      <c r="DE25" s="610"/>
      <c r="DF25" s="610"/>
      <c r="DG25" s="610"/>
      <c r="DH25" s="610"/>
      <c r="DI25" s="610"/>
      <c r="DJ25" s="610"/>
      <c r="DK25" s="610"/>
      <c r="DL25" s="610"/>
      <c r="DM25" s="610"/>
      <c r="DN25" s="610"/>
      <c r="DO25" s="610"/>
      <c r="DP25" s="610"/>
      <c r="DQ25" s="610"/>
      <c r="DR25" s="610"/>
      <c r="DS25" s="610"/>
      <c r="DT25" s="610"/>
      <c r="DU25" s="610"/>
      <c r="DV25" s="610"/>
      <c r="DW25" s="610"/>
      <c r="DX25" s="610"/>
      <c r="DY25" s="610"/>
      <c r="DZ25" s="610"/>
      <c r="EA25" s="610"/>
      <c r="EB25" s="610"/>
      <c r="EC25" s="610"/>
      <c r="ED25" s="610"/>
      <c r="EE25" s="610"/>
      <c r="EF25" s="610"/>
      <c r="EG25" s="610"/>
      <c r="EH25" s="610"/>
      <c r="EI25" s="610"/>
      <c r="EJ25" s="610"/>
      <c r="EK25" s="610"/>
      <c r="EL25" s="610"/>
      <c r="EM25" s="610"/>
      <c r="EN25" s="610"/>
      <c r="EO25" s="610"/>
      <c r="EP25" s="610"/>
      <c r="EQ25" s="610"/>
      <c r="ER25" s="610"/>
      <c r="ES25" s="610"/>
      <c r="ET25" s="610"/>
      <c r="EU25" s="610"/>
      <c r="EV25" s="610"/>
      <c r="EW25" s="610"/>
      <c r="EX25" s="610"/>
      <c r="EY25" s="610"/>
      <c r="EZ25" s="610"/>
    </row>
    <row r="26" spans="1:157" s="149" customFormat="1" ht="93.75" customHeight="1" x14ac:dyDescent="0.3">
      <c r="B26" s="1404">
        <v>3</v>
      </c>
      <c r="C26" s="1376" t="s">
        <v>518</v>
      </c>
      <c r="D26" s="1378" t="s">
        <v>511</v>
      </c>
      <c r="E26" s="1378" t="s">
        <v>720</v>
      </c>
      <c r="F26" s="1380" t="s">
        <v>151</v>
      </c>
      <c r="G26" s="1378" t="s">
        <v>659</v>
      </c>
      <c r="H26" s="1383" t="s">
        <v>347</v>
      </c>
      <c r="I26" s="1386" t="s">
        <v>347</v>
      </c>
      <c r="J26" s="1397" t="s">
        <v>348</v>
      </c>
      <c r="K26" s="1383" t="s">
        <v>335</v>
      </c>
      <c r="L26" s="208">
        <v>2</v>
      </c>
      <c r="M26" s="171" t="str">
        <f t="shared" si="12"/>
        <v>RARA VEZ</v>
      </c>
      <c r="N26" s="896">
        <f t="shared" si="13"/>
        <v>0.4</v>
      </c>
      <c r="O26" s="1423" t="s">
        <v>721</v>
      </c>
      <c r="P26" s="157">
        <v>2</v>
      </c>
      <c r="Q26" s="158" t="str">
        <f t="shared" si="14"/>
        <v>MENOR</v>
      </c>
      <c r="R26" s="154">
        <f t="shared" si="15"/>
        <v>0.4</v>
      </c>
      <c r="S26" s="892" t="str">
        <f t="shared" si="16"/>
        <v>BAJO</v>
      </c>
      <c r="T26" s="908">
        <v>1</v>
      </c>
      <c r="U26" s="988" t="s">
        <v>722</v>
      </c>
      <c r="V26" s="908" t="str">
        <f>IF(OR(W26="Preventivo",W26="Detectivo"),"Probabilidad",IF(W26="Correctivo","Impacto",""))</f>
        <v>Probabilidad</v>
      </c>
      <c r="W26" s="131" t="s">
        <v>63</v>
      </c>
      <c r="X26" s="131" t="s">
        <v>71</v>
      </c>
      <c r="Y26" s="912" t="str">
        <f t="shared" si="1"/>
        <v>40%</v>
      </c>
      <c r="Z26" s="131" t="s">
        <v>74</v>
      </c>
      <c r="AA26" s="131" t="s">
        <v>79</v>
      </c>
      <c r="AB26" s="131" t="s">
        <v>83</v>
      </c>
      <c r="AC26" s="333"/>
      <c r="AD26" s="133">
        <f>IFERROR(IF(V26="Probabilidad",(N26-(+N26*Y26)),IF(V26="Impacto",N26,"")),"")</f>
        <v>0.24</v>
      </c>
      <c r="AE26" s="128" t="str">
        <f t="shared" si="4"/>
        <v>RARA VEZ</v>
      </c>
      <c r="AF26" s="912">
        <f t="shared" si="2"/>
        <v>0.24</v>
      </c>
      <c r="AG26" s="128" t="str">
        <f t="shared" si="9"/>
        <v>MENOR</v>
      </c>
      <c r="AH26" s="912">
        <f>IFERROR(IF(V26="Impacto",(R26-(+R26*Y26)),IF(V26="Probabilidad",R26,"")),"")</f>
        <v>0.4</v>
      </c>
      <c r="AI26" s="162" t="s">
        <v>385</v>
      </c>
      <c r="AJ26" s="1442" t="str">
        <f>AI27</f>
        <v>BAJO</v>
      </c>
      <c r="AK26" s="1383" t="s">
        <v>260</v>
      </c>
      <c r="AL26" s="1380"/>
      <c r="AM26" s="1380" t="s">
        <v>949</v>
      </c>
      <c r="AN26" s="1380" t="s">
        <v>932</v>
      </c>
      <c r="AO26" s="979" t="s">
        <v>723</v>
      </c>
      <c r="AP26" s="1417" t="s">
        <v>267</v>
      </c>
      <c r="AQ26" s="1414">
        <v>1</v>
      </c>
      <c r="AR26" s="146"/>
      <c r="AS26" s="146"/>
      <c r="AT26" s="146"/>
      <c r="AU26" s="146"/>
      <c r="AV26" s="146"/>
      <c r="AW26" s="146"/>
      <c r="AX26" s="146"/>
      <c r="AY26" s="146"/>
      <c r="AZ26" s="146"/>
      <c r="BA26" s="146"/>
      <c r="BB26" s="146"/>
      <c r="BC26" s="146"/>
      <c r="BD26" s="146"/>
      <c r="BE26" s="146"/>
      <c r="BF26" s="146"/>
      <c r="BG26" s="146"/>
      <c r="BH26" s="146"/>
      <c r="BI26" s="146"/>
      <c r="BJ26" s="146"/>
      <c r="BK26" s="146"/>
      <c r="BL26" s="146"/>
      <c r="BM26" s="146"/>
      <c r="BN26" s="146"/>
      <c r="BO26" s="146"/>
      <c r="BP26" s="146"/>
      <c r="BQ26" s="146"/>
      <c r="BR26" s="146"/>
      <c r="BS26" s="146"/>
      <c r="BT26" s="146"/>
      <c r="BU26" s="146"/>
      <c r="BV26" s="146"/>
      <c r="BW26" s="146"/>
      <c r="BX26" s="146"/>
      <c r="BY26" s="146"/>
      <c r="BZ26" s="146"/>
      <c r="CA26" s="146"/>
      <c r="CB26" s="146"/>
      <c r="CC26" s="146"/>
      <c r="CD26" s="146"/>
      <c r="CE26" s="146"/>
      <c r="CF26" s="146"/>
      <c r="CG26" s="146"/>
      <c r="CH26" s="146"/>
      <c r="CI26" s="146"/>
      <c r="CJ26" s="146"/>
      <c r="CK26" s="146"/>
      <c r="CL26" s="146"/>
      <c r="CM26" s="146"/>
      <c r="CN26" s="146"/>
      <c r="CO26" s="146"/>
      <c r="CP26" s="146"/>
      <c r="CQ26" s="146"/>
      <c r="CR26" s="146"/>
      <c r="CS26" s="146"/>
      <c r="CT26" s="146"/>
      <c r="CU26" s="146"/>
      <c r="CV26" s="146"/>
      <c r="CW26" s="146"/>
      <c r="CX26" s="146"/>
      <c r="CY26" s="146"/>
      <c r="CZ26" s="146"/>
      <c r="DA26" s="146"/>
      <c r="DB26" s="146"/>
      <c r="DC26" s="146"/>
      <c r="DD26" s="146"/>
      <c r="DE26" s="146"/>
      <c r="DF26" s="146"/>
      <c r="DG26" s="146"/>
      <c r="DH26" s="146"/>
      <c r="DI26" s="146"/>
      <c r="DJ26" s="146"/>
      <c r="DK26" s="146"/>
      <c r="DL26" s="146"/>
      <c r="DM26" s="146"/>
      <c r="DN26" s="146"/>
      <c r="DO26" s="146"/>
      <c r="DP26" s="146"/>
      <c r="DQ26" s="146"/>
      <c r="DR26" s="146"/>
      <c r="DS26" s="146"/>
      <c r="DT26" s="146"/>
      <c r="DU26" s="146"/>
      <c r="DV26" s="146"/>
      <c r="DW26" s="146"/>
      <c r="DX26" s="146"/>
      <c r="DY26" s="146"/>
      <c r="DZ26" s="146"/>
      <c r="EA26" s="146"/>
      <c r="EB26" s="146"/>
      <c r="EC26" s="146"/>
      <c r="ED26" s="146"/>
      <c r="EE26" s="146"/>
      <c r="EF26" s="146"/>
      <c r="EG26" s="146"/>
      <c r="EH26" s="146"/>
      <c r="EI26" s="146"/>
      <c r="EJ26" s="146"/>
      <c r="EK26" s="146"/>
      <c r="EL26" s="146"/>
      <c r="EM26" s="146"/>
      <c r="EN26" s="146"/>
      <c r="EO26" s="146"/>
      <c r="EP26" s="146"/>
      <c r="EQ26" s="146"/>
      <c r="ER26" s="146"/>
      <c r="ES26" s="146"/>
      <c r="ET26" s="146"/>
      <c r="EU26" s="146"/>
      <c r="EV26" s="146"/>
      <c r="EW26" s="146"/>
      <c r="EX26" s="146"/>
      <c r="EY26" s="146"/>
      <c r="EZ26" s="146"/>
      <c r="FA26" s="608"/>
    </row>
    <row r="27" spans="1:157" ht="66" x14ac:dyDescent="0.3">
      <c r="A27" s="146"/>
      <c r="B27" s="1405"/>
      <c r="C27" s="1377"/>
      <c r="D27" s="1379"/>
      <c r="E27" s="1379"/>
      <c r="F27" s="1382"/>
      <c r="G27" s="1379"/>
      <c r="H27" s="1385"/>
      <c r="I27" s="1388"/>
      <c r="J27" s="1398"/>
      <c r="K27" s="1385"/>
      <c r="L27" s="208">
        <v>2</v>
      </c>
      <c r="M27" s="171" t="str">
        <f t="shared" si="12"/>
        <v>RARA VEZ</v>
      </c>
      <c r="N27" s="896">
        <f t="shared" si="13"/>
        <v>0.4</v>
      </c>
      <c r="O27" s="1424"/>
      <c r="P27" s="157">
        <v>2</v>
      </c>
      <c r="Q27" s="158" t="str">
        <f t="shared" si="14"/>
        <v>MENOR</v>
      </c>
      <c r="R27" s="154">
        <f t="shared" si="15"/>
        <v>0.4</v>
      </c>
      <c r="S27" s="892" t="str">
        <f t="shared" si="16"/>
        <v>BAJO</v>
      </c>
      <c r="T27" s="891">
        <v>2</v>
      </c>
      <c r="U27" s="988" t="s">
        <v>519</v>
      </c>
      <c r="V27" s="891" t="s">
        <v>9</v>
      </c>
      <c r="W27" s="197" t="s">
        <v>63</v>
      </c>
      <c r="X27" s="197" t="s">
        <v>71</v>
      </c>
      <c r="Y27" s="911" t="str">
        <f t="shared" si="1"/>
        <v>40%</v>
      </c>
      <c r="Z27" s="197" t="s">
        <v>74</v>
      </c>
      <c r="AA27" s="197" t="s">
        <v>79</v>
      </c>
      <c r="AB27" s="197" t="s">
        <v>83</v>
      </c>
      <c r="AC27" s="137">
        <f>IF(ISBLANK(U27),0,Y27*AD26)</f>
        <v>9.6000000000000002E-2</v>
      </c>
      <c r="AD27" s="137">
        <f>AD26-AC27</f>
        <v>0.14399999999999999</v>
      </c>
      <c r="AE27" s="916" t="str">
        <f t="shared" si="4"/>
        <v>IMPROBABLE</v>
      </c>
      <c r="AF27" s="911">
        <f t="shared" si="2"/>
        <v>0.14399999999999999</v>
      </c>
      <c r="AG27" s="916" t="str">
        <f>AG26</f>
        <v>MENOR</v>
      </c>
      <c r="AH27" s="911">
        <f>IFERROR(IF(V27="Impacto",(R27-(+R27*Y27)),IF(V27="Probabilidad",R27,"")),"")</f>
        <v>0.4</v>
      </c>
      <c r="AI27" s="162" t="str">
        <f t="shared" si="18"/>
        <v>BAJO</v>
      </c>
      <c r="AJ27" s="1443"/>
      <c r="AK27" s="1384"/>
      <c r="AL27" s="1382"/>
      <c r="AM27" s="1382"/>
      <c r="AN27" s="1382"/>
      <c r="AO27" s="984" t="s">
        <v>660</v>
      </c>
      <c r="AP27" s="1418"/>
      <c r="AQ27" s="1375"/>
      <c r="AR27" s="116"/>
      <c r="AS27" s="116"/>
      <c r="AT27" s="116"/>
      <c r="AU27" s="116"/>
      <c r="AV27" s="116"/>
      <c r="AW27" s="116"/>
      <c r="AX27" s="116"/>
      <c r="AY27" s="116"/>
      <c r="AZ27" s="116"/>
      <c r="BA27" s="116"/>
      <c r="BB27" s="116"/>
      <c r="BC27" s="116"/>
      <c r="BD27" s="116"/>
      <c r="BE27" s="116"/>
      <c r="BF27" s="116"/>
      <c r="BG27" s="116"/>
      <c r="BH27" s="116"/>
      <c r="BI27" s="116"/>
      <c r="BJ27" s="116"/>
    </row>
    <row r="28" spans="1:157" ht="80.25" customHeight="1" x14ac:dyDescent="0.3">
      <c r="A28" s="146"/>
      <c r="B28" s="1404">
        <v>4</v>
      </c>
      <c r="C28" s="1406" t="s">
        <v>724</v>
      </c>
      <c r="D28" s="1408" t="s">
        <v>512</v>
      </c>
      <c r="E28" s="1383" t="s">
        <v>725</v>
      </c>
      <c r="F28" s="1410" t="s">
        <v>92</v>
      </c>
      <c r="G28" s="1406" t="s">
        <v>726</v>
      </c>
      <c r="H28" s="1383" t="s">
        <v>347</v>
      </c>
      <c r="I28" s="1386" t="s">
        <v>347</v>
      </c>
      <c r="J28" s="1397" t="s">
        <v>348</v>
      </c>
      <c r="K28" s="1383" t="s">
        <v>158</v>
      </c>
      <c r="L28" s="345">
        <v>3</v>
      </c>
      <c r="M28" s="202" t="str">
        <f t="shared" si="12"/>
        <v>PROBABLE</v>
      </c>
      <c r="N28" s="1396">
        <f t="shared" si="13"/>
        <v>0.6</v>
      </c>
      <c r="O28" s="1423" t="s">
        <v>198</v>
      </c>
      <c r="P28" s="346">
        <v>3</v>
      </c>
      <c r="Q28" s="199" t="str">
        <f t="shared" si="14"/>
        <v>MODERADO</v>
      </c>
      <c r="R28" s="154">
        <f t="shared" si="15"/>
        <v>0.6</v>
      </c>
      <c r="S28" s="162" t="str">
        <f t="shared" si="16"/>
        <v>MODERADO</v>
      </c>
      <c r="T28" s="908">
        <v>1</v>
      </c>
      <c r="U28" s="988" t="s">
        <v>727</v>
      </c>
      <c r="V28" s="908" t="s">
        <v>9</v>
      </c>
      <c r="W28" s="131" t="s">
        <v>63</v>
      </c>
      <c r="X28" s="131" t="s">
        <v>69</v>
      </c>
      <c r="Y28" s="912" t="str">
        <f t="shared" si="1"/>
        <v>50%</v>
      </c>
      <c r="Z28" s="131" t="s">
        <v>74</v>
      </c>
      <c r="AA28" s="131" t="s">
        <v>79</v>
      </c>
      <c r="AB28" s="131" t="s">
        <v>83</v>
      </c>
      <c r="AC28" s="131"/>
      <c r="AD28" s="133">
        <f t="shared" si="17"/>
        <v>0.3</v>
      </c>
      <c r="AE28" s="128" t="str">
        <f t="shared" si="4"/>
        <v>RARA VEZ</v>
      </c>
      <c r="AF28" s="912">
        <f t="shared" si="2"/>
        <v>0.3</v>
      </c>
      <c r="AG28" s="128" t="str">
        <f t="shared" si="9"/>
        <v>MODERADO</v>
      </c>
      <c r="AH28" s="912">
        <f t="shared" ref="AH28:AH29" si="19">IFERROR(IF(V28="Impacto",(R28-(+R28*Y28)),IF(V28="Probabilidad",R28,"")),"")</f>
        <v>0.6</v>
      </c>
      <c r="AI28" s="129" t="str">
        <f t="shared" si="18"/>
        <v>MODERADO</v>
      </c>
      <c r="AJ28" s="1442" t="str">
        <f>AI29</f>
        <v>MODERADO</v>
      </c>
      <c r="AK28" s="1383" t="s">
        <v>260</v>
      </c>
      <c r="AL28" s="1380"/>
      <c r="AM28" s="1380" t="s">
        <v>950</v>
      </c>
      <c r="AN28" s="1380" t="s">
        <v>932</v>
      </c>
      <c r="AO28" s="979" t="s">
        <v>663</v>
      </c>
      <c r="AP28" s="1373" t="s">
        <v>267</v>
      </c>
      <c r="AQ28" s="1415">
        <v>1</v>
      </c>
      <c r="AR28" s="116"/>
      <c r="AS28" s="116"/>
      <c r="AT28" s="116"/>
      <c r="AU28" s="116"/>
      <c r="AV28" s="116"/>
      <c r="AW28" s="116"/>
      <c r="AX28" s="116"/>
      <c r="AY28" s="116"/>
      <c r="AZ28" s="116"/>
      <c r="BA28" s="116"/>
      <c r="BB28" s="116"/>
      <c r="BC28" s="116"/>
      <c r="BD28" s="116"/>
      <c r="BE28" s="116"/>
      <c r="BF28" s="116"/>
      <c r="BG28" s="116"/>
      <c r="BH28" s="116"/>
      <c r="BI28" s="116"/>
      <c r="BJ28" s="116"/>
    </row>
    <row r="29" spans="1:157" ht="64.5" x14ac:dyDescent="0.3">
      <c r="A29" s="146"/>
      <c r="B29" s="1405"/>
      <c r="C29" s="1407"/>
      <c r="D29" s="1409"/>
      <c r="E29" s="1385"/>
      <c r="F29" s="1410"/>
      <c r="G29" s="1407"/>
      <c r="H29" s="1385"/>
      <c r="I29" s="1388"/>
      <c r="J29" s="1399"/>
      <c r="K29" s="1385"/>
      <c r="L29" s="345">
        <v>3</v>
      </c>
      <c r="M29" s="347" t="str">
        <f t="shared" si="12"/>
        <v>PROBABLE</v>
      </c>
      <c r="N29" s="1396"/>
      <c r="O29" s="1425"/>
      <c r="P29" s="348">
        <v>3</v>
      </c>
      <c r="Q29" s="209" t="str">
        <f t="shared" si="14"/>
        <v>MODERADO</v>
      </c>
      <c r="R29" s="172">
        <f t="shared" si="15"/>
        <v>0.6</v>
      </c>
      <c r="S29" s="349" t="str">
        <f t="shared" si="16"/>
        <v>MODERADO</v>
      </c>
      <c r="T29" s="908">
        <v>2</v>
      </c>
      <c r="U29" s="200" t="s">
        <v>661</v>
      </c>
      <c r="V29" s="908" t="s">
        <v>9</v>
      </c>
      <c r="W29" s="131" t="s">
        <v>63</v>
      </c>
      <c r="X29" s="131" t="s">
        <v>69</v>
      </c>
      <c r="Y29" s="912" t="str">
        <f t="shared" si="1"/>
        <v>50%</v>
      </c>
      <c r="Z29" s="131" t="s">
        <v>74</v>
      </c>
      <c r="AA29" s="131" t="s">
        <v>79</v>
      </c>
      <c r="AB29" s="131" t="s">
        <v>83</v>
      </c>
      <c r="AC29" s="131"/>
      <c r="AD29" s="133">
        <f t="shared" si="17"/>
        <v>0</v>
      </c>
      <c r="AE29" s="128" t="str">
        <f t="shared" si="4"/>
        <v>IMPROBABLE</v>
      </c>
      <c r="AF29" s="912">
        <f t="shared" si="2"/>
        <v>0</v>
      </c>
      <c r="AG29" s="128" t="str">
        <f>AG28</f>
        <v>MODERADO</v>
      </c>
      <c r="AH29" s="912">
        <f t="shared" si="19"/>
        <v>0.6</v>
      </c>
      <c r="AI29" s="129" t="str">
        <f t="shared" si="18"/>
        <v>MODERADO</v>
      </c>
      <c r="AJ29" s="1443"/>
      <c r="AK29" s="1385"/>
      <c r="AL29" s="1382"/>
      <c r="AM29" s="1382"/>
      <c r="AN29" s="1382"/>
      <c r="AO29" s="984" t="s">
        <v>662</v>
      </c>
      <c r="AP29" s="1375"/>
      <c r="AQ29" s="1416"/>
      <c r="AR29" s="116"/>
      <c r="AS29" s="116"/>
      <c r="AT29" s="116"/>
      <c r="AU29" s="116"/>
      <c r="AV29" s="116"/>
      <c r="AW29" s="116"/>
      <c r="AX29" s="116"/>
      <c r="AY29" s="116"/>
      <c r="AZ29" s="116"/>
      <c r="BA29" s="116"/>
      <c r="BB29" s="116"/>
      <c r="BC29" s="116"/>
      <c r="BD29" s="116"/>
      <c r="BE29" s="116"/>
      <c r="BF29" s="116"/>
      <c r="BG29" s="116"/>
      <c r="BH29" s="116"/>
      <c r="BI29" s="116"/>
      <c r="BJ29" s="116"/>
    </row>
    <row r="30" spans="1:157" ht="16.5" customHeight="1" x14ac:dyDescent="0.3">
      <c r="B30" s="150"/>
      <c r="C30" s="150"/>
      <c r="D30" s="150"/>
      <c r="E30" s="150"/>
      <c r="F30" s="150"/>
      <c r="J30" s="151"/>
      <c r="K30" s="151"/>
    </row>
    <row r="31" spans="1:157" ht="16.5" customHeight="1" x14ac:dyDescent="0.3">
      <c r="B31" s="150"/>
      <c r="C31" s="150">
        <v>4</v>
      </c>
      <c r="D31" s="150">
        <f>COUNTIFS(AJ15:AJ29,"BAJO")</f>
        <v>2</v>
      </c>
      <c r="E31" s="150" t="s">
        <v>1172</v>
      </c>
      <c r="F31" s="150"/>
      <c r="J31" s="151"/>
      <c r="K31" s="151"/>
      <c r="AP31" s="146" t="s">
        <v>934</v>
      </c>
      <c r="AQ31" s="625">
        <f>AVERAGE(AQ15:AQ29)</f>
        <v>1</v>
      </c>
    </row>
    <row r="32" spans="1:157" ht="16.5" customHeight="1" x14ac:dyDescent="0.3">
      <c r="B32" s="150"/>
      <c r="C32" s="150"/>
      <c r="D32" s="150">
        <f>COUNTIFS(AJ16:AJ30,"MODERADO")</f>
        <v>2</v>
      </c>
      <c r="E32" s="150" t="s">
        <v>1173</v>
      </c>
      <c r="F32" s="150"/>
      <c r="J32" s="151"/>
      <c r="K32" s="151"/>
    </row>
    <row r="33" spans="2:11" ht="16.5" customHeight="1" x14ac:dyDescent="0.3">
      <c r="B33" s="150"/>
      <c r="C33" s="150"/>
      <c r="D33" s="150"/>
      <c r="E33" s="150"/>
      <c r="F33" s="150"/>
      <c r="J33" s="151"/>
      <c r="K33" s="151"/>
    </row>
    <row r="34" spans="2:11" ht="16.5" customHeight="1" x14ac:dyDescent="0.3">
      <c r="B34" s="150"/>
      <c r="C34" s="150"/>
      <c r="D34" s="150"/>
      <c r="E34" s="150"/>
      <c r="F34" s="150"/>
      <c r="J34" s="151"/>
      <c r="K34" s="151"/>
    </row>
    <row r="35" spans="2:11" ht="16.5" customHeight="1" x14ac:dyDescent="0.3">
      <c r="B35" s="150"/>
      <c r="C35" s="150"/>
      <c r="D35" s="150"/>
      <c r="E35" s="150"/>
      <c r="F35" s="150"/>
      <c r="J35" s="151"/>
      <c r="K35" s="151"/>
    </row>
    <row r="36" spans="2:11" ht="16.5" customHeight="1" x14ac:dyDescent="0.3">
      <c r="B36" s="150"/>
      <c r="C36" s="150"/>
      <c r="D36" s="150"/>
      <c r="E36" s="150"/>
      <c r="F36" s="150"/>
      <c r="J36" s="151"/>
      <c r="K36" s="151"/>
    </row>
    <row r="37" spans="2:11" ht="16.5" customHeight="1" x14ac:dyDescent="0.3">
      <c r="B37" s="150"/>
      <c r="C37" s="150"/>
      <c r="D37" s="150"/>
      <c r="E37" s="150"/>
      <c r="F37" s="150"/>
      <c r="J37" s="151"/>
      <c r="K37" s="151"/>
    </row>
    <row r="38" spans="2:11" ht="16.5" customHeight="1" x14ac:dyDescent="0.3">
      <c r="B38" s="150"/>
      <c r="C38" s="150"/>
      <c r="D38" s="150"/>
      <c r="E38" s="150"/>
      <c r="F38" s="150"/>
      <c r="J38" s="151"/>
      <c r="K38" s="151"/>
    </row>
    <row r="39" spans="2:11" ht="16.5" customHeight="1" x14ac:dyDescent="0.3">
      <c r="B39" s="150"/>
      <c r="C39" s="150"/>
      <c r="D39" s="150"/>
      <c r="E39" s="150"/>
      <c r="F39" s="150"/>
      <c r="J39" s="151"/>
      <c r="K39" s="151"/>
    </row>
    <row r="40" spans="2:11" ht="16.5" customHeight="1" x14ac:dyDescent="0.3">
      <c r="B40" s="150"/>
      <c r="C40" s="150"/>
      <c r="D40" s="150"/>
      <c r="E40" s="150"/>
      <c r="F40" s="150"/>
      <c r="J40" s="151"/>
      <c r="K40" s="151"/>
    </row>
    <row r="41" spans="2:11" ht="16.5" customHeight="1" x14ac:dyDescent="0.3">
      <c r="B41" s="150"/>
      <c r="C41" s="150"/>
      <c r="D41" s="150"/>
      <c r="E41" s="150"/>
      <c r="F41" s="150"/>
      <c r="J41" s="151"/>
      <c r="K41" s="151"/>
    </row>
    <row r="42" spans="2:11" ht="16.5" customHeight="1" x14ac:dyDescent="0.3">
      <c r="B42" s="150"/>
      <c r="C42" s="150"/>
      <c r="D42" s="150"/>
      <c r="E42" s="150"/>
      <c r="F42" s="150"/>
      <c r="J42" s="151"/>
      <c r="K42" s="151"/>
    </row>
    <row r="43" spans="2:11" ht="16.5" customHeight="1" x14ac:dyDescent="0.3">
      <c r="B43" s="150"/>
      <c r="C43" s="150"/>
      <c r="D43" s="150"/>
      <c r="E43" s="150"/>
      <c r="F43" s="150"/>
      <c r="J43" s="151"/>
      <c r="K43" s="151"/>
    </row>
    <row r="44" spans="2:11" ht="16.5" customHeight="1" x14ac:dyDescent="0.3">
      <c r="B44" s="150"/>
      <c r="C44" s="150"/>
      <c r="D44" s="150"/>
      <c r="E44" s="150"/>
      <c r="F44" s="150"/>
      <c r="J44" s="151"/>
      <c r="K44" s="151"/>
    </row>
    <row r="45" spans="2:11" ht="16.5" customHeight="1" x14ac:dyDescent="0.3">
      <c r="B45" s="150"/>
      <c r="C45" s="150"/>
      <c r="D45" s="150"/>
      <c r="E45" s="150"/>
      <c r="F45" s="150"/>
      <c r="J45" s="151"/>
      <c r="K45" s="151"/>
    </row>
    <row r="46" spans="2:11" ht="16.5" customHeight="1" x14ac:dyDescent="0.3">
      <c r="B46" s="150"/>
      <c r="C46" s="150"/>
      <c r="D46" s="150"/>
      <c r="E46" s="150"/>
      <c r="F46" s="150"/>
      <c r="J46" s="151"/>
      <c r="K46" s="151"/>
    </row>
    <row r="47" spans="2:11" ht="16.5" customHeight="1" x14ac:dyDescent="0.3">
      <c r="B47" s="150"/>
      <c r="C47" s="150"/>
      <c r="D47" s="150"/>
      <c r="E47" s="150"/>
      <c r="F47" s="150"/>
      <c r="J47" s="151"/>
      <c r="K47" s="151"/>
    </row>
    <row r="48" spans="2:11" ht="16.5" customHeight="1" x14ac:dyDescent="0.3">
      <c r="B48" s="150"/>
      <c r="C48" s="150"/>
      <c r="D48" s="150"/>
      <c r="E48" s="150"/>
      <c r="F48" s="150"/>
      <c r="J48" s="151"/>
      <c r="K48" s="151"/>
    </row>
    <row r="49" spans="2:11" ht="16.5" customHeight="1" x14ac:dyDescent="0.3">
      <c r="B49" s="150"/>
      <c r="C49" s="150"/>
      <c r="D49" s="150"/>
      <c r="E49" s="150"/>
      <c r="F49" s="150"/>
      <c r="J49" s="151"/>
      <c r="K49" s="151"/>
    </row>
    <row r="50" spans="2:11" ht="16.5" customHeight="1" x14ac:dyDescent="0.3">
      <c r="B50" s="150"/>
      <c r="C50" s="150"/>
      <c r="D50" s="150"/>
      <c r="E50" s="150"/>
      <c r="F50" s="150"/>
      <c r="J50" s="151"/>
      <c r="K50" s="151"/>
    </row>
    <row r="51" spans="2:11" ht="16.5" customHeight="1" x14ac:dyDescent="0.3">
      <c r="B51" s="150"/>
      <c r="C51" s="150"/>
      <c r="D51" s="150"/>
      <c r="E51" s="150"/>
      <c r="F51" s="150"/>
      <c r="J51" s="151"/>
      <c r="K51" s="151"/>
    </row>
    <row r="52" spans="2:11" ht="16.5" customHeight="1" x14ac:dyDescent="0.3">
      <c r="B52" s="150"/>
      <c r="C52" s="150"/>
      <c r="D52" s="150"/>
      <c r="E52" s="150"/>
      <c r="F52" s="150"/>
      <c r="J52" s="151"/>
      <c r="K52" s="151"/>
    </row>
    <row r="53" spans="2:11" ht="16.5" customHeight="1" x14ac:dyDescent="0.3">
      <c r="B53" s="150"/>
      <c r="C53" s="150"/>
      <c r="D53" s="150"/>
      <c r="E53" s="150"/>
      <c r="F53" s="150"/>
      <c r="J53" s="151"/>
      <c r="K53" s="151"/>
    </row>
    <row r="54" spans="2:11" ht="16.5" customHeight="1" x14ac:dyDescent="0.3">
      <c r="B54" s="150"/>
      <c r="C54" s="150"/>
      <c r="D54" s="150"/>
      <c r="E54" s="150"/>
      <c r="F54" s="150"/>
      <c r="J54" s="151"/>
      <c r="K54" s="151"/>
    </row>
    <row r="55" spans="2:11" ht="16.5" customHeight="1" x14ac:dyDescent="0.3">
      <c r="B55" s="150"/>
      <c r="C55" s="150"/>
      <c r="D55" s="150"/>
      <c r="E55" s="150"/>
      <c r="F55" s="150"/>
      <c r="J55" s="151"/>
      <c r="K55" s="151"/>
    </row>
    <row r="56" spans="2:11" ht="16.5" customHeight="1" x14ac:dyDescent="0.3">
      <c r="B56" s="150"/>
      <c r="C56" s="150"/>
      <c r="D56" s="150"/>
      <c r="E56" s="150"/>
      <c r="F56" s="150"/>
      <c r="J56" s="151"/>
      <c r="K56" s="151"/>
    </row>
    <row r="57" spans="2:11" ht="16.5" customHeight="1" x14ac:dyDescent="0.3">
      <c r="B57" s="150"/>
      <c r="C57" s="150"/>
      <c r="D57" s="150"/>
      <c r="E57" s="150"/>
      <c r="F57" s="150"/>
      <c r="J57" s="151"/>
      <c r="K57" s="151"/>
    </row>
    <row r="58" spans="2:11" ht="16.5" customHeight="1" x14ac:dyDescent="0.3">
      <c r="B58" s="150"/>
      <c r="C58" s="150"/>
      <c r="D58" s="150"/>
      <c r="E58" s="150"/>
      <c r="F58" s="150"/>
      <c r="J58" s="151"/>
      <c r="K58" s="151"/>
    </row>
    <row r="59" spans="2:11" ht="16.5" customHeight="1" x14ac:dyDescent="0.3">
      <c r="B59" s="150"/>
      <c r="C59" s="150"/>
      <c r="D59" s="150"/>
      <c r="E59" s="150"/>
      <c r="F59" s="150"/>
      <c r="J59" s="151"/>
      <c r="K59" s="151"/>
    </row>
    <row r="60" spans="2:11" ht="16.5" customHeight="1" x14ac:dyDescent="0.3">
      <c r="B60" s="150"/>
      <c r="C60" s="150"/>
      <c r="D60" s="150"/>
      <c r="E60" s="150"/>
      <c r="F60" s="150"/>
      <c r="J60" s="151"/>
      <c r="K60" s="151"/>
    </row>
    <row r="61" spans="2:11" ht="16.5" customHeight="1" x14ac:dyDescent="0.3">
      <c r="B61" s="150"/>
      <c r="C61" s="150"/>
      <c r="D61" s="150"/>
      <c r="E61" s="150"/>
      <c r="F61" s="150"/>
      <c r="J61" s="151"/>
      <c r="K61" s="151"/>
    </row>
    <row r="62" spans="2:11" ht="16.5" customHeight="1" x14ac:dyDescent="0.3">
      <c r="B62" s="150"/>
      <c r="C62" s="150"/>
      <c r="D62" s="150"/>
      <c r="E62" s="150"/>
      <c r="F62" s="150"/>
      <c r="J62" s="151"/>
      <c r="K62" s="151"/>
    </row>
    <row r="63" spans="2:11" ht="16.5" customHeight="1" x14ac:dyDescent="0.3">
      <c r="B63" s="150"/>
      <c r="C63" s="150"/>
      <c r="D63" s="150"/>
      <c r="E63" s="150"/>
      <c r="F63" s="150"/>
      <c r="J63" s="151"/>
      <c r="K63" s="151"/>
    </row>
    <row r="64" spans="2:11" ht="16.5" customHeight="1" x14ac:dyDescent="0.3">
      <c r="B64" s="150"/>
      <c r="C64" s="150"/>
      <c r="D64" s="150"/>
      <c r="E64" s="150"/>
      <c r="F64" s="150"/>
      <c r="J64" s="151"/>
      <c r="K64" s="151"/>
    </row>
    <row r="65" spans="2:11" ht="16.5" customHeight="1" x14ac:dyDescent="0.3">
      <c r="B65" s="150"/>
      <c r="C65" s="150"/>
      <c r="D65" s="150"/>
      <c r="E65" s="150"/>
      <c r="F65" s="150"/>
      <c r="J65" s="151"/>
      <c r="K65" s="151"/>
    </row>
    <row r="66" spans="2:11" ht="16.5" customHeight="1" x14ac:dyDescent="0.3">
      <c r="B66" s="150"/>
      <c r="C66" s="150"/>
      <c r="D66" s="150"/>
      <c r="E66" s="150"/>
      <c r="F66" s="150"/>
      <c r="J66" s="151"/>
      <c r="K66" s="151"/>
    </row>
    <row r="67" spans="2:11" ht="16.5" customHeight="1" x14ac:dyDescent="0.3">
      <c r="B67" s="150"/>
      <c r="C67" s="150"/>
      <c r="D67" s="150"/>
      <c r="E67" s="150"/>
      <c r="F67" s="150"/>
      <c r="J67" s="151"/>
      <c r="K67" s="151"/>
    </row>
    <row r="68" spans="2:11" ht="16.5" customHeight="1" x14ac:dyDescent="0.3">
      <c r="B68" s="150"/>
      <c r="C68" s="150"/>
      <c r="D68" s="150"/>
      <c r="E68" s="150"/>
      <c r="F68" s="150"/>
      <c r="J68" s="151"/>
      <c r="K68" s="151"/>
    </row>
    <row r="69" spans="2:11" ht="16.5" customHeight="1" x14ac:dyDescent="0.3">
      <c r="B69" s="150"/>
      <c r="C69" s="150"/>
      <c r="D69" s="150"/>
      <c r="E69" s="150"/>
      <c r="F69" s="150"/>
      <c r="J69" s="151"/>
      <c r="K69" s="151"/>
    </row>
    <row r="70" spans="2:11" ht="16.5" customHeight="1" x14ac:dyDescent="0.3">
      <c r="B70" s="150"/>
      <c r="C70" s="150"/>
      <c r="D70" s="150"/>
      <c r="E70" s="150"/>
      <c r="F70" s="150"/>
      <c r="J70" s="151"/>
      <c r="K70" s="151"/>
    </row>
    <row r="71" spans="2:11" ht="16.5" customHeight="1" x14ac:dyDescent="0.3">
      <c r="B71" s="150"/>
      <c r="C71" s="150"/>
      <c r="D71" s="150"/>
      <c r="E71" s="150"/>
      <c r="F71" s="150"/>
      <c r="J71" s="151"/>
      <c r="K71" s="151"/>
    </row>
    <row r="72" spans="2:11" ht="16.5" customHeight="1" x14ac:dyDescent="0.3">
      <c r="B72" s="150"/>
      <c r="C72" s="150"/>
      <c r="D72" s="150"/>
      <c r="E72" s="150"/>
      <c r="F72" s="150"/>
      <c r="J72" s="151"/>
      <c r="K72" s="151"/>
    </row>
    <row r="73" spans="2:11" ht="16.5" customHeight="1" x14ac:dyDescent="0.3">
      <c r="B73" s="150"/>
      <c r="C73" s="150"/>
      <c r="D73" s="150"/>
      <c r="E73" s="150"/>
      <c r="F73" s="150"/>
      <c r="J73" s="151"/>
      <c r="K73" s="151"/>
    </row>
    <row r="74" spans="2:11" ht="16.5" customHeight="1" x14ac:dyDescent="0.3">
      <c r="B74" s="150"/>
      <c r="C74" s="150"/>
      <c r="D74" s="150"/>
      <c r="E74" s="150"/>
      <c r="F74" s="150"/>
      <c r="J74" s="151"/>
      <c r="K74" s="151"/>
    </row>
    <row r="75" spans="2:11" ht="16.5" customHeight="1" x14ac:dyDescent="0.3">
      <c r="B75" s="150"/>
      <c r="C75" s="150"/>
      <c r="D75" s="150"/>
      <c r="E75" s="150"/>
      <c r="F75" s="150"/>
      <c r="J75" s="151"/>
      <c r="K75" s="151"/>
    </row>
    <row r="76" spans="2:11" ht="16.5" customHeight="1" x14ac:dyDescent="0.3">
      <c r="B76" s="150"/>
      <c r="C76" s="150"/>
      <c r="D76" s="150"/>
      <c r="E76" s="150"/>
      <c r="F76" s="150"/>
      <c r="J76" s="151"/>
      <c r="K76" s="151"/>
    </row>
    <row r="77" spans="2:11" ht="16.5" customHeight="1" x14ac:dyDescent="0.3">
      <c r="B77" s="150"/>
      <c r="C77" s="150"/>
      <c r="D77" s="150"/>
      <c r="E77" s="150"/>
      <c r="F77" s="150"/>
      <c r="J77" s="151"/>
      <c r="K77" s="151"/>
    </row>
    <row r="78" spans="2:11" ht="16.5" customHeight="1" x14ac:dyDescent="0.3">
      <c r="B78" s="150"/>
      <c r="C78" s="150"/>
      <c r="D78" s="150"/>
      <c r="E78" s="150"/>
      <c r="F78" s="150"/>
      <c r="J78" s="151"/>
      <c r="K78" s="151"/>
    </row>
    <row r="79" spans="2:11" ht="16.5" customHeight="1" x14ac:dyDescent="0.3">
      <c r="B79" s="150"/>
      <c r="C79" s="150"/>
      <c r="D79" s="150"/>
      <c r="E79" s="150"/>
      <c r="F79" s="150"/>
      <c r="J79" s="151"/>
      <c r="K79" s="151"/>
    </row>
    <row r="80" spans="2:11" ht="16.5" customHeight="1" x14ac:dyDescent="0.3">
      <c r="B80" s="150"/>
      <c r="C80" s="150"/>
      <c r="D80" s="150"/>
      <c r="E80" s="150"/>
      <c r="F80" s="150"/>
      <c r="J80" s="151"/>
      <c r="K80" s="151"/>
    </row>
    <row r="81" spans="2:11" ht="16.5" customHeight="1" x14ac:dyDescent="0.3">
      <c r="B81" s="150"/>
      <c r="C81" s="150"/>
      <c r="D81" s="150"/>
      <c r="E81" s="150"/>
      <c r="F81" s="150"/>
      <c r="J81" s="151"/>
      <c r="K81" s="151"/>
    </row>
    <row r="82" spans="2:11" ht="16.5" customHeight="1" x14ac:dyDescent="0.3">
      <c r="B82" s="150"/>
      <c r="C82" s="150"/>
      <c r="D82" s="150"/>
      <c r="E82" s="150"/>
      <c r="F82" s="150"/>
      <c r="J82" s="151"/>
      <c r="K82" s="151"/>
    </row>
    <row r="83" spans="2:11" ht="16.5" customHeight="1" x14ac:dyDescent="0.3">
      <c r="B83" s="150"/>
      <c r="C83" s="150"/>
      <c r="D83" s="150"/>
      <c r="E83" s="150"/>
      <c r="F83" s="150"/>
      <c r="J83" s="151"/>
      <c r="K83" s="151"/>
    </row>
    <row r="84" spans="2:11" ht="16.5" customHeight="1" x14ac:dyDescent="0.3">
      <c r="B84" s="150"/>
      <c r="C84" s="150"/>
      <c r="D84" s="150"/>
      <c r="E84" s="150"/>
      <c r="F84" s="150"/>
      <c r="J84" s="151"/>
      <c r="K84" s="151"/>
    </row>
    <row r="85" spans="2:11" ht="16.5" customHeight="1" x14ac:dyDescent="0.3">
      <c r="B85" s="150"/>
      <c r="C85" s="150"/>
      <c r="D85" s="150"/>
      <c r="E85" s="150"/>
      <c r="F85" s="150"/>
      <c r="J85" s="151"/>
      <c r="K85" s="151"/>
    </row>
    <row r="86" spans="2:11" ht="16.5" customHeight="1" x14ac:dyDescent="0.3">
      <c r="B86" s="150"/>
      <c r="C86" s="150"/>
      <c r="D86" s="150"/>
      <c r="E86" s="150"/>
      <c r="F86" s="150"/>
      <c r="J86" s="151"/>
      <c r="K86" s="151"/>
    </row>
    <row r="87" spans="2:11" ht="16.5" customHeight="1" x14ac:dyDescent="0.3">
      <c r="B87" s="150"/>
      <c r="C87" s="150"/>
      <c r="D87" s="150"/>
      <c r="E87" s="150"/>
      <c r="F87" s="150"/>
      <c r="J87" s="151"/>
      <c r="K87" s="151"/>
    </row>
    <row r="88" spans="2:11" ht="16.5" customHeight="1" x14ac:dyDescent="0.3">
      <c r="B88" s="150"/>
      <c r="C88" s="150"/>
      <c r="D88" s="150"/>
      <c r="E88" s="150"/>
      <c r="F88" s="150"/>
      <c r="J88" s="151"/>
      <c r="K88" s="151"/>
    </row>
    <row r="89" spans="2:11" ht="16.5" customHeight="1" x14ac:dyDescent="0.3">
      <c r="B89" s="150"/>
      <c r="C89" s="150"/>
      <c r="D89" s="150"/>
      <c r="E89" s="150"/>
      <c r="F89" s="150"/>
      <c r="J89" s="151"/>
      <c r="K89" s="151"/>
    </row>
    <row r="90" spans="2:11" ht="16.5" customHeight="1" x14ac:dyDescent="0.3">
      <c r="B90" s="150"/>
      <c r="C90" s="150"/>
      <c r="D90" s="150"/>
      <c r="E90" s="150"/>
      <c r="F90" s="150"/>
      <c r="J90" s="151"/>
      <c r="K90" s="151"/>
    </row>
    <row r="91" spans="2:11" ht="16.5" customHeight="1" x14ac:dyDescent="0.3">
      <c r="B91" s="150"/>
      <c r="C91" s="150"/>
      <c r="D91" s="150"/>
      <c r="E91" s="150"/>
      <c r="F91" s="150"/>
      <c r="J91" s="151"/>
      <c r="K91" s="151"/>
    </row>
    <row r="92" spans="2:11" ht="16.5" customHeight="1" x14ac:dyDescent="0.3">
      <c r="B92" s="150"/>
      <c r="C92" s="150"/>
      <c r="D92" s="150"/>
      <c r="E92" s="150"/>
      <c r="F92" s="150"/>
      <c r="J92" s="151"/>
      <c r="K92" s="151"/>
    </row>
    <row r="93" spans="2:11" ht="16.5" customHeight="1" x14ac:dyDescent="0.3">
      <c r="B93" s="150"/>
      <c r="C93" s="150"/>
      <c r="D93" s="150"/>
      <c r="E93" s="150"/>
      <c r="F93" s="150"/>
      <c r="J93" s="151"/>
      <c r="K93" s="151"/>
    </row>
    <row r="94" spans="2:11" ht="16.5" customHeight="1" x14ac:dyDescent="0.3">
      <c r="B94" s="150"/>
      <c r="C94" s="150"/>
      <c r="D94" s="150"/>
      <c r="E94" s="150"/>
      <c r="F94" s="150"/>
      <c r="J94" s="151"/>
      <c r="K94" s="151"/>
    </row>
    <row r="95" spans="2:11" ht="16.5" customHeight="1" x14ac:dyDescent="0.3">
      <c r="B95" s="150"/>
      <c r="C95" s="150"/>
      <c r="D95" s="150"/>
      <c r="E95" s="150"/>
      <c r="F95" s="150"/>
      <c r="J95" s="151"/>
      <c r="K95" s="151"/>
    </row>
    <row r="96" spans="2:11" ht="16.5" customHeight="1" x14ac:dyDescent="0.3">
      <c r="B96" s="150"/>
      <c r="C96" s="150"/>
      <c r="D96" s="150"/>
      <c r="E96" s="150"/>
      <c r="F96" s="150"/>
      <c r="J96" s="151"/>
      <c r="K96" s="151"/>
    </row>
    <row r="97" spans="2:11" ht="16.5" customHeight="1" x14ac:dyDescent="0.3">
      <c r="B97" s="150"/>
      <c r="C97" s="150"/>
      <c r="D97" s="150"/>
      <c r="E97" s="150"/>
      <c r="F97" s="150"/>
      <c r="J97" s="151"/>
      <c r="K97" s="151"/>
    </row>
    <row r="98" spans="2:11" ht="16.5" customHeight="1" x14ac:dyDescent="0.3">
      <c r="B98" s="150"/>
      <c r="C98" s="150"/>
      <c r="D98" s="150"/>
      <c r="E98" s="150"/>
      <c r="F98" s="150"/>
      <c r="J98" s="151"/>
      <c r="K98" s="151"/>
    </row>
    <row r="99" spans="2:11" ht="16.5" customHeight="1" x14ac:dyDescent="0.3">
      <c r="B99" s="150"/>
      <c r="C99" s="150"/>
      <c r="D99" s="150"/>
      <c r="E99" s="150"/>
      <c r="F99" s="150"/>
      <c r="J99" s="151"/>
      <c r="K99" s="151"/>
    </row>
    <row r="100" spans="2:11" ht="16.5" customHeight="1" x14ac:dyDescent="0.3">
      <c r="B100" s="150"/>
      <c r="C100" s="150"/>
      <c r="D100" s="150"/>
      <c r="E100" s="150"/>
      <c r="F100" s="150"/>
      <c r="J100" s="151"/>
      <c r="K100" s="151"/>
    </row>
    <row r="101" spans="2:11" ht="16.5" customHeight="1" x14ac:dyDescent="0.3">
      <c r="B101" s="150"/>
      <c r="C101" s="150"/>
      <c r="D101" s="150"/>
      <c r="E101" s="150"/>
      <c r="F101" s="150"/>
      <c r="J101" s="151"/>
      <c r="K101" s="151"/>
    </row>
    <row r="102" spans="2:11" ht="16.5" customHeight="1" x14ac:dyDescent="0.3">
      <c r="B102" s="150"/>
      <c r="C102" s="150"/>
      <c r="D102" s="150"/>
      <c r="E102" s="150"/>
      <c r="F102" s="150"/>
      <c r="J102" s="151"/>
      <c r="K102" s="151"/>
    </row>
    <row r="103" spans="2:11" ht="16.5" customHeight="1" x14ac:dyDescent="0.3">
      <c r="B103" s="150"/>
      <c r="C103" s="150"/>
      <c r="D103" s="150"/>
      <c r="E103" s="150"/>
      <c r="F103" s="150"/>
      <c r="J103" s="151"/>
      <c r="K103" s="151"/>
    </row>
    <row r="104" spans="2:11" ht="16.5" customHeight="1" x14ac:dyDescent="0.3">
      <c r="B104" s="150"/>
      <c r="C104" s="150"/>
      <c r="D104" s="150"/>
      <c r="E104" s="150"/>
      <c r="F104" s="150"/>
      <c r="J104" s="151"/>
      <c r="K104" s="151"/>
    </row>
    <row r="105" spans="2:11" ht="16.5" customHeight="1" x14ac:dyDescent="0.3">
      <c r="B105" s="150"/>
      <c r="C105" s="150"/>
      <c r="D105" s="150"/>
      <c r="E105" s="150"/>
      <c r="F105" s="150"/>
      <c r="J105" s="151"/>
      <c r="K105" s="151"/>
    </row>
    <row r="106" spans="2:11" ht="16.5" customHeight="1" x14ac:dyDescent="0.3">
      <c r="B106" s="150"/>
      <c r="C106" s="150"/>
      <c r="D106" s="150"/>
      <c r="E106" s="150"/>
      <c r="F106" s="150"/>
      <c r="J106" s="151"/>
      <c r="K106" s="151"/>
    </row>
    <row r="107" spans="2:11" ht="16.5" customHeight="1" x14ac:dyDescent="0.3">
      <c r="B107" s="150"/>
      <c r="C107" s="150"/>
      <c r="D107" s="150"/>
      <c r="E107" s="150"/>
      <c r="F107" s="150"/>
      <c r="J107" s="151"/>
      <c r="K107" s="151"/>
    </row>
    <row r="108" spans="2:11" ht="16.5" customHeight="1" x14ac:dyDescent="0.3">
      <c r="B108" s="150"/>
      <c r="C108" s="150"/>
      <c r="D108" s="150"/>
      <c r="E108" s="150"/>
      <c r="F108" s="150"/>
      <c r="J108" s="151"/>
      <c r="K108" s="151"/>
    </row>
    <row r="109" spans="2:11" ht="16.5" customHeight="1" x14ac:dyDescent="0.3">
      <c r="B109" s="150"/>
      <c r="C109" s="150"/>
      <c r="D109" s="150"/>
      <c r="E109" s="150"/>
      <c r="F109" s="150"/>
      <c r="J109" s="151"/>
      <c r="K109" s="151"/>
    </row>
    <row r="110" spans="2:11" ht="16.5" customHeight="1" x14ac:dyDescent="0.3">
      <c r="B110" s="150"/>
      <c r="C110" s="150"/>
      <c r="D110" s="150"/>
      <c r="E110" s="150"/>
      <c r="F110" s="150"/>
      <c r="J110" s="151"/>
      <c r="K110" s="151"/>
    </row>
    <row r="111" spans="2:11" ht="16.5" customHeight="1" x14ac:dyDescent="0.3">
      <c r="B111" s="150"/>
      <c r="C111" s="150"/>
      <c r="D111" s="150"/>
      <c r="E111" s="150"/>
      <c r="F111" s="150"/>
      <c r="J111" s="151"/>
      <c r="K111" s="151"/>
    </row>
    <row r="112" spans="2:11" ht="16.5" customHeight="1" x14ac:dyDescent="0.3">
      <c r="B112" s="150"/>
      <c r="C112" s="150"/>
      <c r="D112" s="150"/>
      <c r="E112" s="150"/>
      <c r="F112" s="150"/>
      <c r="J112" s="151"/>
      <c r="K112" s="151"/>
    </row>
    <row r="113" spans="2:11" ht="16.5" customHeight="1" x14ac:dyDescent="0.3">
      <c r="B113" s="150"/>
      <c r="C113" s="150"/>
      <c r="D113" s="150"/>
      <c r="E113" s="150"/>
      <c r="F113" s="150"/>
      <c r="J113" s="151"/>
      <c r="K113" s="151"/>
    </row>
    <row r="114" spans="2:11" ht="16.5" customHeight="1" x14ac:dyDescent="0.3">
      <c r="B114" s="150"/>
      <c r="C114" s="150"/>
      <c r="D114" s="150"/>
      <c r="E114" s="150"/>
      <c r="F114" s="150"/>
      <c r="J114" s="151"/>
      <c r="K114" s="151"/>
    </row>
    <row r="115" spans="2:11" ht="16.5" customHeight="1" x14ac:dyDescent="0.3">
      <c r="B115" s="150"/>
      <c r="C115" s="150"/>
      <c r="D115" s="150"/>
      <c r="E115" s="150"/>
      <c r="F115" s="150"/>
      <c r="J115" s="151"/>
      <c r="K115" s="151"/>
    </row>
    <row r="116" spans="2:11" ht="16.5" customHeight="1" x14ac:dyDescent="0.3">
      <c r="B116" s="150"/>
      <c r="C116" s="150"/>
      <c r="D116" s="150"/>
      <c r="E116" s="150"/>
      <c r="F116" s="150"/>
      <c r="J116" s="151"/>
      <c r="K116" s="151"/>
    </row>
    <row r="117" spans="2:11" ht="16.5" customHeight="1" x14ac:dyDescent="0.3">
      <c r="B117" s="150"/>
      <c r="C117" s="150"/>
      <c r="D117" s="150"/>
      <c r="E117" s="150"/>
      <c r="F117" s="150"/>
      <c r="J117" s="151"/>
      <c r="K117" s="151"/>
    </row>
    <row r="118" spans="2:11" ht="16.5" customHeight="1" x14ac:dyDescent="0.3">
      <c r="B118" s="150"/>
      <c r="C118" s="150"/>
      <c r="D118" s="150"/>
      <c r="E118" s="150"/>
      <c r="F118" s="150"/>
      <c r="J118" s="151"/>
      <c r="K118" s="151"/>
    </row>
    <row r="119" spans="2:11" ht="16.5" customHeight="1" x14ac:dyDescent="0.3">
      <c r="B119" s="150"/>
      <c r="C119" s="150"/>
      <c r="D119" s="150"/>
      <c r="E119" s="150"/>
      <c r="F119" s="150"/>
      <c r="J119" s="151"/>
      <c r="K119" s="151"/>
    </row>
    <row r="120" spans="2:11" ht="16.5" customHeight="1" x14ac:dyDescent="0.3">
      <c r="B120" s="150"/>
      <c r="C120" s="150"/>
      <c r="D120" s="150"/>
      <c r="E120" s="150"/>
      <c r="F120" s="150"/>
      <c r="J120" s="151"/>
      <c r="K120" s="151"/>
    </row>
    <row r="121" spans="2:11" ht="16.5" customHeight="1" x14ac:dyDescent="0.3">
      <c r="B121" s="150"/>
      <c r="C121" s="150"/>
      <c r="D121" s="150"/>
      <c r="E121" s="150"/>
      <c r="F121" s="150"/>
      <c r="J121" s="151"/>
      <c r="K121" s="151"/>
    </row>
    <row r="122" spans="2:11" ht="16.5" customHeight="1" x14ac:dyDescent="0.3">
      <c r="B122" s="150"/>
      <c r="C122" s="150"/>
      <c r="D122" s="150"/>
      <c r="E122" s="150"/>
      <c r="F122" s="150"/>
      <c r="J122" s="151"/>
      <c r="K122" s="151"/>
    </row>
    <row r="123" spans="2:11" ht="16.5" customHeight="1" x14ac:dyDescent="0.3">
      <c r="B123" s="150"/>
      <c r="C123" s="150"/>
      <c r="D123" s="150"/>
      <c r="E123" s="150"/>
      <c r="F123" s="150"/>
      <c r="J123" s="151"/>
      <c r="K123" s="151"/>
    </row>
    <row r="124" spans="2:11" ht="16.5" customHeight="1" x14ac:dyDescent="0.3">
      <c r="B124" s="150"/>
      <c r="C124" s="150"/>
      <c r="D124" s="150"/>
      <c r="E124" s="150"/>
      <c r="F124" s="150"/>
      <c r="J124" s="151"/>
      <c r="K124" s="151"/>
    </row>
    <row r="125" spans="2:11" ht="16.5" customHeight="1" x14ac:dyDescent="0.3">
      <c r="B125" s="150"/>
      <c r="C125" s="150"/>
      <c r="D125" s="150"/>
      <c r="E125" s="150"/>
      <c r="F125" s="150"/>
      <c r="J125" s="151"/>
      <c r="K125" s="151"/>
    </row>
    <row r="126" spans="2:11" ht="16.5" customHeight="1" x14ac:dyDescent="0.3">
      <c r="B126" s="150"/>
      <c r="C126" s="150"/>
      <c r="D126" s="150"/>
      <c r="E126" s="150"/>
      <c r="F126" s="150"/>
      <c r="J126" s="151"/>
      <c r="K126" s="151"/>
    </row>
    <row r="127" spans="2:11" ht="16.5" customHeight="1" x14ac:dyDescent="0.3">
      <c r="B127" s="150"/>
      <c r="C127" s="150"/>
      <c r="D127" s="150"/>
      <c r="E127" s="150"/>
      <c r="F127" s="150"/>
      <c r="J127" s="151"/>
      <c r="K127" s="151"/>
    </row>
    <row r="128" spans="2:11" ht="16.5" customHeight="1" x14ac:dyDescent="0.3">
      <c r="B128" s="150"/>
      <c r="C128" s="150"/>
      <c r="D128" s="150"/>
      <c r="E128" s="150"/>
      <c r="F128" s="150"/>
      <c r="J128" s="151"/>
      <c r="K128" s="151"/>
    </row>
    <row r="129" spans="2:11" ht="16.5" customHeight="1" x14ac:dyDescent="0.3">
      <c r="B129" s="150"/>
      <c r="C129" s="150"/>
      <c r="D129" s="150"/>
      <c r="E129" s="150"/>
      <c r="F129" s="150"/>
      <c r="J129" s="151"/>
      <c r="K129" s="151"/>
    </row>
    <row r="130" spans="2:11" ht="16.5" customHeight="1" x14ac:dyDescent="0.3">
      <c r="B130" s="150"/>
      <c r="C130" s="150"/>
      <c r="D130" s="150"/>
      <c r="E130" s="150"/>
      <c r="F130" s="150"/>
      <c r="J130" s="151"/>
      <c r="K130" s="151"/>
    </row>
    <row r="131" spans="2:11" ht="16.5" customHeight="1" x14ac:dyDescent="0.3">
      <c r="B131" s="150"/>
      <c r="C131" s="150"/>
      <c r="D131" s="150"/>
      <c r="E131" s="150"/>
      <c r="F131" s="150"/>
      <c r="J131" s="151"/>
      <c r="K131" s="151"/>
    </row>
    <row r="132" spans="2:11" ht="16.5" customHeight="1" x14ac:dyDescent="0.3">
      <c r="B132" s="150"/>
      <c r="C132" s="150"/>
      <c r="D132" s="150"/>
      <c r="E132" s="150"/>
      <c r="F132" s="150"/>
      <c r="J132" s="151"/>
      <c r="K132" s="151"/>
    </row>
    <row r="133" spans="2:11" ht="16.5" customHeight="1" x14ac:dyDescent="0.3">
      <c r="B133" s="150"/>
      <c r="C133" s="150"/>
      <c r="D133" s="150"/>
      <c r="E133" s="150"/>
      <c r="F133" s="150"/>
      <c r="J133" s="151"/>
      <c r="K133" s="151"/>
    </row>
    <row r="134" spans="2:11" ht="16.5" customHeight="1" x14ac:dyDescent="0.3">
      <c r="B134" s="150"/>
      <c r="C134" s="150"/>
      <c r="D134" s="150"/>
      <c r="E134" s="150"/>
      <c r="F134" s="150"/>
      <c r="J134" s="151"/>
      <c r="K134" s="151"/>
    </row>
    <row r="135" spans="2:11" ht="16.5" customHeight="1" x14ac:dyDescent="0.3">
      <c r="B135" s="150"/>
      <c r="C135" s="150"/>
      <c r="D135" s="150"/>
      <c r="E135" s="150"/>
      <c r="F135" s="150"/>
      <c r="J135" s="151"/>
      <c r="K135" s="151"/>
    </row>
    <row r="136" spans="2:11" ht="16.5" customHeight="1" x14ac:dyDescent="0.3">
      <c r="B136" s="150"/>
      <c r="C136" s="150"/>
      <c r="D136" s="150"/>
      <c r="E136" s="150"/>
      <c r="F136" s="150"/>
      <c r="J136" s="151"/>
      <c r="K136" s="151"/>
    </row>
    <row r="137" spans="2:11" ht="16.5" customHeight="1" x14ac:dyDescent="0.3">
      <c r="B137" s="150"/>
      <c r="C137" s="150"/>
      <c r="D137" s="150"/>
      <c r="E137" s="150"/>
      <c r="F137" s="150"/>
      <c r="J137" s="151"/>
      <c r="K137" s="151"/>
    </row>
    <row r="138" spans="2:11" ht="16.5" customHeight="1" x14ac:dyDescent="0.3">
      <c r="B138" s="150"/>
      <c r="C138" s="150"/>
      <c r="D138" s="150"/>
      <c r="E138" s="150"/>
      <c r="F138" s="150"/>
      <c r="J138" s="151"/>
      <c r="K138" s="151"/>
    </row>
    <row r="139" spans="2:11" ht="16.5" customHeight="1" x14ac:dyDescent="0.3">
      <c r="B139" s="150"/>
      <c r="C139" s="150"/>
      <c r="D139" s="150"/>
      <c r="E139" s="150"/>
      <c r="F139" s="150"/>
      <c r="J139" s="151"/>
      <c r="K139" s="151"/>
    </row>
    <row r="140" spans="2:11" ht="16.5" customHeight="1" x14ac:dyDescent="0.3">
      <c r="B140" s="150"/>
      <c r="C140" s="150"/>
      <c r="D140" s="150"/>
      <c r="E140" s="150"/>
      <c r="F140" s="150"/>
      <c r="J140" s="151"/>
      <c r="K140" s="151"/>
    </row>
    <row r="141" spans="2:11" ht="16.5" customHeight="1" x14ac:dyDescent="0.3">
      <c r="B141" s="150"/>
      <c r="C141" s="150"/>
      <c r="D141" s="150"/>
      <c r="E141" s="150"/>
      <c r="F141" s="150"/>
      <c r="J141" s="151"/>
      <c r="K141" s="151"/>
    </row>
    <row r="142" spans="2:11" ht="16.5" customHeight="1" x14ac:dyDescent="0.3">
      <c r="B142" s="150"/>
      <c r="C142" s="150"/>
      <c r="D142" s="150"/>
      <c r="E142" s="150"/>
      <c r="F142" s="150"/>
      <c r="J142" s="151"/>
      <c r="K142" s="151"/>
    </row>
    <row r="143" spans="2:11" ht="16.5" customHeight="1" x14ac:dyDescent="0.3">
      <c r="B143" s="150"/>
      <c r="C143" s="150"/>
      <c r="D143" s="150"/>
      <c r="E143" s="150"/>
      <c r="F143" s="150"/>
      <c r="J143" s="151"/>
      <c r="K143" s="151"/>
    </row>
    <row r="144" spans="2:11" ht="16.5" customHeight="1" x14ac:dyDescent="0.3">
      <c r="B144" s="150"/>
      <c r="C144" s="150"/>
      <c r="D144" s="150"/>
      <c r="E144" s="150"/>
      <c r="F144" s="150"/>
      <c r="J144" s="151"/>
      <c r="K144" s="151"/>
    </row>
    <row r="145" spans="2:11" ht="16.5" customHeight="1" x14ac:dyDescent="0.3">
      <c r="B145" s="150"/>
      <c r="C145" s="150"/>
      <c r="D145" s="150"/>
      <c r="E145" s="150"/>
      <c r="F145" s="150"/>
      <c r="J145" s="151"/>
      <c r="K145" s="151"/>
    </row>
    <row r="146" spans="2:11" ht="16.5" customHeight="1" x14ac:dyDescent="0.3">
      <c r="B146" s="150"/>
      <c r="C146" s="150"/>
      <c r="D146" s="150"/>
      <c r="E146" s="150"/>
      <c r="F146" s="150"/>
      <c r="J146" s="151"/>
      <c r="K146" s="151"/>
    </row>
    <row r="147" spans="2:11" ht="16.5" customHeight="1" x14ac:dyDescent="0.3">
      <c r="B147" s="150"/>
      <c r="C147" s="150"/>
      <c r="D147" s="150"/>
      <c r="E147" s="150"/>
      <c r="F147" s="150"/>
      <c r="J147" s="151"/>
      <c r="K147" s="151"/>
    </row>
    <row r="148" spans="2:11" ht="16.5" customHeight="1" x14ac:dyDescent="0.3">
      <c r="B148" s="150"/>
      <c r="C148" s="150"/>
      <c r="D148" s="150"/>
      <c r="E148" s="150"/>
      <c r="F148" s="150"/>
      <c r="J148" s="151"/>
      <c r="K148" s="151"/>
    </row>
    <row r="149" spans="2:11" ht="16.5" customHeight="1" x14ac:dyDescent="0.3">
      <c r="B149" s="150"/>
      <c r="C149" s="150"/>
      <c r="D149" s="150"/>
      <c r="E149" s="150"/>
      <c r="F149" s="150"/>
      <c r="J149" s="151"/>
      <c r="K149" s="151"/>
    </row>
    <row r="150" spans="2:11" ht="16.5" customHeight="1" x14ac:dyDescent="0.3">
      <c r="B150" s="150"/>
      <c r="C150" s="150"/>
      <c r="D150" s="150"/>
      <c r="E150" s="150"/>
      <c r="F150" s="150"/>
      <c r="J150" s="151"/>
      <c r="K150" s="151"/>
    </row>
    <row r="151" spans="2:11" ht="16.5" customHeight="1" x14ac:dyDescent="0.3">
      <c r="B151" s="150"/>
      <c r="C151" s="150"/>
      <c r="D151" s="150"/>
      <c r="E151" s="150"/>
      <c r="F151" s="150"/>
      <c r="J151" s="151"/>
      <c r="K151" s="151"/>
    </row>
    <row r="152" spans="2:11" ht="16.5" customHeight="1" x14ac:dyDescent="0.3">
      <c r="B152" s="150"/>
      <c r="C152" s="150"/>
      <c r="D152" s="150"/>
      <c r="E152" s="150"/>
      <c r="F152" s="150"/>
      <c r="J152" s="151"/>
      <c r="K152" s="151"/>
    </row>
    <row r="153" spans="2:11" ht="16.5" customHeight="1" x14ac:dyDescent="0.3">
      <c r="B153" s="150"/>
      <c r="C153" s="150"/>
      <c r="D153" s="150"/>
      <c r="E153" s="150"/>
      <c r="F153" s="150"/>
      <c r="J153" s="151"/>
      <c r="K153" s="151"/>
    </row>
    <row r="154" spans="2:11" ht="16.5" customHeight="1" x14ac:dyDescent="0.3">
      <c r="B154" s="150"/>
      <c r="C154" s="150"/>
      <c r="D154" s="150"/>
      <c r="E154" s="150"/>
      <c r="F154" s="150"/>
      <c r="J154" s="151"/>
      <c r="K154" s="151"/>
    </row>
    <row r="155" spans="2:11" ht="16.5" customHeight="1" x14ac:dyDescent="0.3">
      <c r="B155" s="150"/>
      <c r="C155" s="150"/>
      <c r="D155" s="150"/>
      <c r="E155" s="150"/>
      <c r="F155" s="150"/>
      <c r="J155" s="151"/>
      <c r="K155" s="151"/>
    </row>
    <row r="156" spans="2:11" ht="16.5" customHeight="1" x14ac:dyDescent="0.3">
      <c r="B156" s="150"/>
      <c r="C156" s="150"/>
      <c r="D156" s="150"/>
      <c r="E156" s="150"/>
      <c r="F156" s="150"/>
      <c r="J156" s="151"/>
      <c r="K156" s="151"/>
    </row>
    <row r="157" spans="2:11" ht="16.5" customHeight="1" x14ac:dyDescent="0.3">
      <c r="B157" s="150"/>
      <c r="C157" s="150"/>
      <c r="D157" s="150"/>
      <c r="E157" s="150"/>
      <c r="F157" s="150"/>
      <c r="J157" s="151"/>
      <c r="K157" s="151"/>
    </row>
    <row r="158" spans="2:11" ht="16.5" customHeight="1" x14ac:dyDescent="0.3">
      <c r="B158" s="150"/>
      <c r="C158" s="150"/>
      <c r="D158" s="150"/>
      <c r="E158" s="150"/>
      <c r="F158" s="150"/>
      <c r="J158" s="151"/>
      <c r="K158" s="151"/>
    </row>
    <row r="159" spans="2:11" ht="16.5" customHeight="1" x14ac:dyDescent="0.3">
      <c r="B159" s="150"/>
      <c r="C159" s="150"/>
      <c r="D159" s="150"/>
      <c r="E159" s="150"/>
      <c r="F159" s="150"/>
      <c r="J159" s="151"/>
      <c r="K159" s="151"/>
    </row>
    <row r="160" spans="2:11" ht="16.5" customHeight="1" x14ac:dyDescent="0.3">
      <c r="B160" s="150"/>
      <c r="C160" s="150"/>
      <c r="D160" s="150"/>
      <c r="E160" s="150"/>
      <c r="F160" s="150"/>
      <c r="J160" s="151"/>
      <c r="K160" s="151"/>
    </row>
    <row r="161" spans="2:11" ht="16.5" customHeight="1" x14ac:dyDescent="0.3">
      <c r="B161" s="150"/>
      <c r="C161" s="150"/>
      <c r="D161" s="150"/>
      <c r="E161" s="150"/>
      <c r="F161" s="150"/>
      <c r="J161" s="151"/>
      <c r="K161" s="151"/>
    </row>
    <row r="162" spans="2:11" ht="16.5" customHeight="1" x14ac:dyDescent="0.3">
      <c r="B162" s="150"/>
      <c r="C162" s="150"/>
      <c r="D162" s="150"/>
      <c r="E162" s="150"/>
      <c r="F162" s="150"/>
      <c r="J162" s="151"/>
      <c r="K162" s="151"/>
    </row>
    <row r="163" spans="2:11" ht="16.5" customHeight="1" x14ac:dyDescent="0.3">
      <c r="B163" s="150"/>
      <c r="C163" s="150"/>
      <c r="D163" s="150"/>
      <c r="E163" s="150"/>
      <c r="F163" s="150"/>
      <c r="J163" s="151"/>
      <c r="K163" s="151"/>
    </row>
    <row r="164" spans="2:11" ht="16.5" customHeight="1" x14ac:dyDescent="0.3">
      <c r="B164" s="150"/>
      <c r="C164" s="150"/>
      <c r="D164" s="150"/>
      <c r="E164" s="150"/>
      <c r="F164" s="150"/>
      <c r="J164" s="151"/>
      <c r="K164" s="151"/>
    </row>
    <row r="165" spans="2:11" ht="16.5" customHeight="1" x14ac:dyDescent="0.3">
      <c r="B165" s="150"/>
      <c r="C165" s="150"/>
      <c r="D165" s="150"/>
      <c r="E165" s="150"/>
      <c r="F165" s="150"/>
      <c r="J165" s="151"/>
      <c r="K165" s="151"/>
    </row>
    <row r="166" spans="2:11" ht="16.5" customHeight="1" x14ac:dyDescent="0.3">
      <c r="B166" s="150"/>
      <c r="C166" s="150"/>
      <c r="D166" s="150"/>
      <c r="E166" s="150"/>
      <c r="F166" s="150"/>
      <c r="J166" s="151"/>
      <c r="K166" s="151"/>
    </row>
    <row r="167" spans="2:11" ht="16.5" customHeight="1" x14ac:dyDescent="0.3">
      <c r="B167" s="150"/>
      <c r="C167" s="150"/>
      <c r="D167" s="150"/>
      <c r="E167" s="150"/>
      <c r="F167" s="150"/>
      <c r="J167" s="151"/>
      <c r="K167" s="151"/>
    </row>
    <row r="168" spans="2:11" ht="16.5" customHeight="1" x14ac:dyDescent="0.3">
      <c r="B168" s="150"/>
      <c r="C168" s="150"/>
      <c r="D168" s="150"/>
      <c r="E168" s="150"/>
      <c r="F168" s="150"/>
      <c r="J168" s="151"/>
      <c r="K168" s="151"/>
    </row>
    <row r="169" spans="2:11" ht="16.5" customHeight="1" x14ac:dyDescent="0.3">
      <c r="B169" s="150"/>
      <c r="C169" s="150"/>
      <c r="D169" s="150"/>
      <c r="E169" s="150"/>
      <c r="F169" s="150"/>
      <c r="J169" s="151"/>
      <c r="K169" s="151"/>
    </row>
    <row r="170" spans="2:11" ht="16.5" customHeight="1" x14ac:dyDescent="0.3">
      <c r="B170" s="150"/>
      <c r="C170" s="150"/>
      <c r="D170" s="150"/>
      <c r="E170" s="150"/>
      <c r="F170" s="150"/>
      <c r="J170" s="151"/>
      <c r="K170" s="151"/>
    </row>
    <row r="171" spans="2:11" ht="16.5" customHeight="1" x14ac:dyDescent="0.3">
      <c r="B171" s="150"/>
      <c r="C171" s="150"/>
      <c r="D171" s="150"/>
      <c r="E171" s="150"/>
      <c r="F171" s="150"/>
      <c r="J171" s="151"/>
      <c r="K171" s="151"/>
    </row>
    <row r="172" spans="2:11" ht="16.5" customHeight="1" x14ac:dyDescent="0.3">
      <c r="B172" s="150"/>
      <c r="C172" s="150"/>
      <c r="D172" s="150"/>
      <c r="E172" s="150"/>
      <c r="F172" s="150"/>
      <c r="J172" s="151"/>
      <c r="K172" s="151"/>
    </row>
    <row r="173" spans="2:11" ht="16.5" customHeight="1" x14ac:dyDescent="0.3">
      <c r="B173" s="150"/>
      <c r="C173" s="150"/>
      <c r="D173" s="150"/>
      <c r="E173" s="150"/>
      <c r="F173" s="150"/>
      <c r="J173" s="151"/>
      <c r="K173" s="151"/>
    </row>
    <row r="174" spans="2:11" ht="16.5" customHeight="1" x14ac:dyDescent="0.3">
      <c r="B174" s="150"/>
      <c r="C174" s="150"/>
      <c r="D174" s="150"/>
      <c r="E174" s="150"/>
      <c r="F174" s="150"/>
      <c r="J174" s="151"/>
      <c r="K174" s="151"/>
    </row>
    <row r="175" spans="2:11" ht="16.5" customHeight="1" x14ac:dyDescent="0.3">
      <c r="B175" s="150"/>
      <c r="C175" s="150"/>
      <c r="D175" s="150"/>
      <c r="E175" s="150"/>
      <c r="F175" s="150"/>
      <c r="J175" s="151"/>
      <c r="K175" s="151"/>
    </row>
    <row r="176" spans="2:11" ht="16.5" customHeight="1" x14ac:dyDescent="0.3">
      <c r="B176" s="150"/>
      <c r="C176" s="150"/>
      <c r="D176" s="150"/>
      <c r="E176" s="150"/>
      <c r="F176" s="150"/>
      <c r="J176" s="151"/>
      <c r="K176" s="151"/>
    </row>
    <row r="177" spans="2:11" ht="16.5" customHeight="1" x14ac:dyDescent="0.3">
      <c r="B177" s="150"/>
      <c r="C177" s="150"/>
      <c r="D177" s="150"/>
      <c r="E177" s="150"/>
      <c r="F177" s="150"/>
      <c r="J177" s="151"/>
      <c r="K177" s="151"/>
    </row>
    <row r="178" spans="2:11" ht="16.5" customHeight="1" x14ac:dyDescent="0.3">
      <c r="B178" s="150"/>
      <c r="C178" s="150"/>
      <c r="D178" s="150"/>
      <c r="E178" s="150"/>
      <c r="F178" s="150"/>
      <c r="J178" s="151"/>
      <c r="K178" s="151"/>
    </row>
    <row r="179" spans="2:11" ht="16.5" customHeight="1" x14ac:dyDescent="0.3">
      <c r="B179" s="150"/>
      <c r="C179" s="150"/>
      <c r="D179" s="150"/>
      <c r="E179" s="150"/>
      <c r="F179" s="150"/>
      <c r="J179" s="151"/>
      <c r="K179" s="151"/>
    </row>
    <row r="180" spans="2:11" ht="16.5" customHeight="1" x14ac:dyDescent="0.3">
      <c r="B180" s="150"/>
      <c r="C180" s="150"/>
      <c r="D180" s="150"/>
      <c r="E180" s="150"/>
      <c r="F180" s="150"/>
      <c r="J180" s="151"/>
      <c r="K180" s="151"/>
    </row>
    <row r="181" spans="2:11" ht="16.5" customHeight="1" x14ac:dyDescent="0.3">
      <c r="B181" s="150"/>
      <c r="C181" s="150"/>
      <c r="D181" s="150"/>
      <c r="E181" s="150"/>
      <c r="F181" s="150"/>
      <c r="J181" s="151"/>
      <c r="K181" s="151"/>
    </row>
    <row r="182" spans="2:11" ht="16.5" customHeight="1" x14ac:dyDescent="0.3">
      <c r="B182" s="150"/>
      <c r="C182" s="150"/>
      <c r="D182" s="150"/>
      <c r="E182" s="150"/>
      <c r="F182" s="150"/>
      <c r="J182" s="151"/>
      <c r="K182" s="151"/>
    </row>
    <row r="183" spans="2:11" ht="16.5" customHeight="1" x14ac:dyDescent="0.3">
      <c r="B183" s="150"/>
      <c r="C183" s="150"/>
      <c r="D183" s="150"/>
      <c r="E183" s="150"/>
      <c r="F183" s="150"/>
      <c r="J183" s="151"/>
      <c r="K183" s="151"/>
    </row>
    <row r="184" spans="2:11" ht="16.5" customHeight="1" x14ac:dyDescent="0.3">
      <c r="B184" s="150"/>
      <c r="C184" s="150"/>
      <c r="D184" s="150"/>
      <c r="E184" s="150"/>
      <c r="F184" s="150"/>
      <c r="J184" s="151"/>
      <c r="K184" s="151"/>
    </row>
    <row r="185" spans="2:11" ht="16.5" customHeight="1" x14ac:dyDescent="0.3">
      <c r="B185" s="150"/>
      <c r="C185" s="150"/>
      <c r="D185" s="150"/>
      <c r="E185" s="150"/>
      <c r="F185" s="150"/>
      <c r="J185" s="151"/>
      <c r="K185" s="151"/>
    </row>
    <row r="186" spans="2:11" ht="16.5" customHeight="1" x14ac:dyDescent="0.3">
      <c r="B186" s="150"/>
      <c r="C186" s="150"/>
      <c r="D186" s="150"/>
      <c r="E186" s="150"/>
      <c r="F186" s="150"/>
      <c r="J186" s="151"/>
      <c r="K186" s="151"/>
    </row>
    <row r="187" spans="2:11" ht="16.5" customHeight="1" x14ac:dyDescent="0.3">
      <c r="B187" s="150"/>
      <c r="C187" s="150"/>
      <c r="D187" s="150"/>
      <c r="E187" s="150"/>
      <c r="F187" s="150"/>
      <c r="J187" s="151"/>
      <c r="K187" s="151"/>
    </row>
    <row r="188" spans="2:11" ht="16.5" customHeight="1" x14ac:dyDescent="0.3">
      <c r="B188" s="150"/>
      <c r="C188" s="150"/>
      <c r="D188" s="150"/>
      <c r="E188" s="150"/>
      <c r="F188" s="150"/>
      <c r="J188" s="151"/>
      <c r="K188" s="151"/>
    </row>
    <row r="189" spans="2:11" ht="16.5" customHeight="1" x14ac:dyDescent="0.3">
      <c r="B189" s="150"/>
      <c r="C189" s="150"/>
      <c r="D189" s="150"/>
      <c r="E189" s="150"/>
      <c r="F189" s="150"/>
      <c r="J189" s="151"/>
      <c r="K189" s="151"/>
    </row>
    <row r="190" spans="2:11" ht="16.5" customHeight="1" x14ac:dyDescent="0.3">
      <c r="B190" s="150"/>
      <c r="C190" s="150"/>
      <c r="D190" s="150"/>
      <c r="E190" s="150"/>
      <c r="F190" s="150"/>
      <c r="J190" s="151"/>
      <c r="K190" s="151"/>
    </row>
    <row r="191" spans="2:11" ht="16.5" customHeight="1" x14ac:dyDescent="0.3">
      <c r="B191" s="150"/>
      <c r="C191" s="150"/>
      <c r="D191" s="150"/>
      <c r="E191" s="150"/>
      <c r="F191" s="150"/>
      <c r="J191" s="151"/>
      <c r="K191" s="151"/>
    </row>
    <row r="192" spans="2:11" ht="16.5" customHeight="1" x14ac:dyDescent="0.3">
      <c r="B192" s="150"/>
      <c r="C192" s="150"/>
      <c r="D192" s="150"/>
      <c r="E192" s="150"/>
      <c r="F192" s="150"/>
      <c r="J192" s="151"/>
      <c r="K192" s="151"/>
    </row>
    <row r="193" spans="2:11" ht="16.5" customHeight="1" x14ac:dyDescent="0.3">
      <c r="B193" s="150"/>
      <c r="C193" s="150"/>
      <c r="D193" s="150"/>
      <c r="E193" s="150"/>
      <c r="F193" s="150"/>
      <c r="J193" s="151"/>
      <c r="K193" s="151"/>
    </row>
    <row r="194" spans="2:11" ht="16.5" customHeight="1" x14ac:dyDescent="0.3">
      <c r="B194" s="150"/>
      <c r="C194" s="150"/>
      <c r="D194" s="150"/>
      <c r="E194" s="150"/>
      <c r="F194" s="150"/>
      <c r="J194" s="151"/>
      <c r="K194" s="151"/>
    </row>
    <row r="195" spans="2:11" ht="16.5" customHeight="1" x14ac:dyDescent="0.3">
      <c r="B195" s="150"/>
      <c r="C195" s="150"/>
      <c r="D195" s="150"/>
      <c r="E195" s="150"/>
      <c r="F195" s="150"/>
      <c r="J195" s="151"/>
      <c r="K195" s="151"/>
    </row>
    <row r="196" spans="2:11" ht="16.5" customHeight="1" x14ac:dyDescent="0.3">
      <c r="B196" s="150"/>
      <c r="C196" s="150"/>
      <c r="D196" s="150"/>
      <c r="E196" s="150"/>
      <c r="F196" s="150"/>
      <c r="J196" s="151"/>
      <c r="K196" s="151"/>
    </row>
    <row r="197" spans="2:11" ht="16.5" customHeight="1" x14ac:dyDescent="0.3">
      <c r="B197" s="150"/>
      <c r="C197" s="150"/>
      <c r="D197" s="150"/>
      <c r="E197" s="150"/>
      <c r="F197" s="150"/>
      <c r="J197" s="151"/>
      <c r="K197" s="151"/>
    </row>
    <row r="198" spans="2:11" ht="16.5" customHeight="1" x14ac:dyDescent="0.3">
      <c r="B198" s="150"/>
      <c r="C198" s="150"/>
      <c r="D198" s="150"/>
      <c r="E198" s="150"/>
      <c r="F198" s="150"/>
      <c r="J198" s="151"/>
      <c r="K198" s="151"/>
    </row>
    <row r="199" spans="2:11" ht="16.5" customHeight="1" x14ac:dyDescent="0.3">
      <c r="B199" s="150"/>
      <c r="C199" s="150"/>
      <c r="D199" s="150"/>
      <c r="E199" s="150"/>
      <c r="F199" s="150"/>
      <c r="J199" s="151"/>
      <c r="K199" s="151"/>
    </row>
    <row r="200" spans="2:11" ht="16.5" customHeight="1" x14ac:dyDescent="0.3">
      <c r="B200" s="150"/>
      <c r="C200" s="150"/>
      <c r="D200" s="150"/>
      <c r="E200" s="150"/>
      <c r="F200" s="150"/>
      <c r="J200" s="151"/>
      <c r="K200" s="151"/>
    </row>
    <row r="201" spans="2:11" ht="16.5" customHeight="1" x14ac:dyDescent="0.3">
      <c r="B201" s="150"/>
      <c r="C201" s="150"/>
      <c r="D201" s="150"/>
      <c r="E201" s="150"/>
      <c r="F201" s="150"/>
      <c r="J201" s="151"/>
      <c r="K201" s="151"/>
    </row>
    <row r="202" spans="2:11" ht="16.5" customHeight="1" x14ac:dyDescent="0.3">
      <c r="B202" s="150"/>
      <c r="C202" s="150"/>
      <c r="D202" s="150"/>
      <c r="E202" s="150"/>
      <c r="F202" s="150"/>
      <c r="J202" s="151"/>
      <c r="K202" s="151"/>
    </row>
    <row r="203" spans="2:11" ht="16.5" customHeight="1" x14ac:dyDescent="0.3">
      <c r="B203" s="150"/>
      <c r="C203" s="150"/>
      <c r="D203" s="150"/>
      <c r="E203" s="150"/>
      <c r="F203" s="150"/>
      <c r="J203" s="151"/>
      <c r="K203" s="151"/>
    </row>
    <row r="204" spans="2:11" ht="16.5" customHeight="1" x14ac:dyDescent="0.3">
      <c r="B204" s="150"/>
      <c r="C204" s="150"/>
      <c r="D204" s="150"/>
      <c r="E204" s="150"/>
      <c r="F204" s="150"/>
      <c r="J204" s="151"/>
      <c r="K204" s="151"/>
    </row>
    <row r="205" spans="2:11" ht="16.5" customHeight="1" x14ac:dyDescent="0.3">
      <c r="B205" s="150"/>
      <c r="C205" s="150"/>
      <c r="D205" s="150"/>
      <c r="E205" s="150"/>
      <c r="F205" s="150"/>
      <c r="J205" s="151"/>
      <c r="K205" s="151"/>
    </row>
    <row r="206" spans="2:11" ht="16.5" customHeight="1" x14ac:dyDescent="0.3">
      <c r="B206" s="150"/>
      <c r="C206" s="150"/>
      <c r="D206" s="150"/>
      <c r="E206" s="150"/>
      <c r="F206" s="150"/>
      <c r="J206" s="151"/>
      <c r="K206" s="151"/>
    </row>
    <row r="207" spans="2:11" ht="16.5" customHeight="1" x14ac:dyDescent="0.3">
      <c r="B207" s="150"/>
      <c r="C207" s="150"/>
      <c r="D207" s="150"/>
      <c r="E207" s="150"/>
      <c r="F207" s="150"/>
      <c r="J207" s="151"/>
      <c r="K207" s="151"/>
    </row>
    <row r="208" spans="2:11" ht="16.5" customHeight="1" x14ac:dyDescent="0.3">
      <c r="B208" s="150"/>
      <c r="C208" s="150"/>
      <c r="D208" s="150"/>
      <c r="E208" s="150"/>
      <c r="F208" s="150"/>
      <c r="J208" s="151"/>
      <c r="K208" s="151"/>
    </row>
    <row r="209" spans="2:11" ht="16.5" customHeight="1" x14ac:dyDescent="0.3">
      <c r="B209" s="150"/>
      <c r="C209" s="150"/>
      <c r="D209" s="150"/>
      <c r="E209" s="150"/>
      <c r="F209" s="150"/>
      <c r="J209" s="151"/>
      <c r="K209" s="151"/>
    </row>
    <row r="210" spans="2:11" ht="16.5" customHeight="1" x14ac:dyDescent="0.3">
      <c r="B210" s="150"/>
      <c r="C210" s="150"/>
      <c r="D210" s="150"/>
      <c r="E210" s="150"/>
      <c r="F210" s="150"/>
      <c r="J210" s="151"/>
      <c r="K210" s="151"/>
    </row>
    <row r="211" spans="2:11" ht="16.5" customHeight="1" x14ac:dyDescent="0.3">
      <c r="B211" s="150"/>
      <c r="C211" s="150"/>
      <c r="D211" s="150"/>
      <c r="E211" s="150"/>
      <c r="F211" s="150"/>
      <c r="J211" s="151"/>
      <c r="K211" s="151"/>
    </row>
    <row r="212" spans="2:11" ht="16.5" customHeight="1" x14ac:dyDescent="0.3">
      <c r="B212" s="150"/>
      <c r="C212" s="150"/>
      <c r="D212" s="150"/>
      <c r="E212" s="150"/>
      <c r="F212" s="150"/>
      <c r="J212" s="151"/>
      <c r="K212" s="151"/>
    </row>
    <row r="213" spans="2:11" ht="16.5" customHeight="1" x14ac:dyDescent="0.3">
      <c r="B213" s="150"/>
      <c r="C213" s="150"/>
      <c r="D213" s="150"/>
      <c r="E213" s="150"/>
      <c r="F213" s="150"/>
      <c r="J213" s="151"/>
      <c r="K213" s="151"/>
    </row>
    <row r="214" spans="2:11" ht="16.5" customHeight="1" x14ac:dyDescent="0.3">
      <c r="B214" s="150"/>
      <c r="C214" s="150"/>
      <c r="D214" s="150"/>
      <c r="E214" s="150"/>
      <c r="F214" s="150"/>
      <c r="J214" s="151"/>
      <c r="K214" s="151"/>
    </row>
    <row r="215" spans="2:11" ht="16.5" customHeight="1" x14ac:dyDescent="0.3">
      <c r="B215" s="150"/>
      <c r="C215" s="150"/>
      <c r="D215" s="150"/>
      <c r="E215" s="150"/>
      <c r="F215" s="150"/>
      <c r="J215" s="151"/>
      <c r="K215" s="151"/>
    </row>
    <row r="216" spans="2:11" ht="16.5" customHeight="1" x14ac:dyDescent="0.3">
      <c r="B216" s="150"/>
      <c r="C216" s="150"/>
      <c r="D216" s="150"/>
      <c r="E216" s="150"/>
      <c r="F216" s="150"/>
      <c r="J216" s="151"/>
      <c r="K216" s="151"/>
    </row>
    <row r="217" spans="2:11" ht="16.5" customHeight="1" x14ac:dyDescent="0.3">
      <c r="B217" s="150"/>
      <c r="C217" s="150"/>
      <c r="D217" s="150"/>
      <c r="E217" s="150"/>
      <c r="F217" s="150"/>
      <c r="J217" s="151"/>
      <c r="K217" s="151"/>
    </row>
    <row r="218" spans="2:11" ht="16.5" customHeight="1" x14ac:dyDescent="0.3">
      <c r="B218" s="150"/>
      <c r="C218" s="150"/>
      <c r="D218" s="150"/>
      <c r="E218" s="150"/>
      <c r="F218" s="150"/>
      <c r="J218" s="151"/>
      <c r="K218" s="151"/>
    </row>
    <row r="219" spans="2:11" ht="16.5" customHeight="1" x14ac:dyDescent="0.3">
      <c r="B219" s="150"/>
      <c r="C219" s="150"/>
      <c r="D219" s="150"/>
      <c r="E219" s="150"/>
      <c r="F219" s="150"/>
      <c r="J219" s="151"/>
      <c r="K219" s="151"/>
    </row>
    <row r="220" spans="2:11" ht="16.5" customHeight="1" x14ac:dyDescent="0.3">
      <c r="B220" s="150"/>
      <c r="C220" s="150"/>
      <c r="D220" s="150"/>
      <c r="E220" s="150"/>
      <c r="F220" s="150"/>
      <c r="J220" s="151"/>
      <c r="K220" s="151"/>
    </row>
    <row r="221" spans="2:11" ht="16.5" customHeight="1" x14ac:dyDescent="0.3">
      <c r="B221" s="150"/>
      <c r="C221" s="150"/>
      <c r="D221" s="150"/>
      <c r="E221" s="150"/>
      <c r="F221" s="150"/>
      <c r="J221" s="151"/>
      <c r="K221" s="151"/>
    </row>
    <row r="222" spans="2:11" ht="16.5" customHeight="1" x14ac:dyDescent="0.3">
      <c r="B222" s="150"/>
      <c r="C222" s="150"/>
      <c r="D222" s="150"/>
      <c r="E222" s="150"/>
      <c r="F222" s="150"/>
      <c r="J222" s="151"/>
      <c r="K222" s="151"/>
    </row>
    <row r="223" spans="2:11" ht="16.5" customHeight="1" x14ac:dyDescent="0.3">
      <c r="B223" s="150"/>
      <c r="C223" s="150"/>
      <c r="D223" s="150"/>
      <c r="E223" s="150"/>
      <c r="F223" s="150"/>
      <c r="J223" s="151"/>
      <c r="K223" s="151"/>
    </row>
    <row r="224" spans="2:11" ht="16.5" customHeight="1" x14ac:dyDescent="0.3">
      <c r="B224" s="150"/>
      <c r="C224" s="150"/>
      <c r="D224" s="150"/>
      <c r="E224" s="150"/>
      <c r="F224" s="150"/>
      <c r="J224" s="151"/>
      <c r="K224" s="151"/>
    </row>
    <row r="225" spans="2:11" ht="16.5" customHeight="1" x14ac:dyDescent="0.3">
      <c r="B225" s="150"/>
      <c r="C225" s="150"/>
      <c r="D225" s="150"/>
      <c r="E225" s="150"/>
      <c r="F225" s="150"/>
      <c r="J225" s="151"/>
      <c r="K225" s="151"/>
    </row>
    <row r="226" spans="2:11" ht="16.5" customHeight="1" x14ac:dyDescent="0.3">
      <c r="B226" s="150"/>
      <c r="C226" s="150"/>
      <c r="D226" s="150"/>
      <c r="E226" s="150"/>
      <c r="F226" s="150"/>
      <c r="J226" s="151"/>
      <c r="K226" s="151"/>
    </row>
    <row r="227" spans="2:11" ht="16.5" customHeight="1" x14ac:dyDescent="0.3">
      <c r="B227" s="150"/>
      <c r="C227" s="150"/>
      <c r="D227" s="150"/>
      <c r="E227" s="150"/>
      <c r="F227" s="150"/>
      <c r="J227" s="151"/>
      <c r="K227" s="151"/>
    </row>
    <row r="228" spans="2:11" ht="16.5" customHeight="1" x14ac:dyDescent="0.3">
      <c r="B228" s="150"/>
      <c r="C228" s="150"/>
      <c r="D228" s="150"/>
      <c r="E228" s="150"/>
      <c r="F228" s="150"/>
      <c r="J228" s="151"/>
      <c r="K228" s="151"/>
    </row>
    <row r="229" spans="2:11" ht="16.5" customHeight="1" x14ac:dyDescent="0.3">
      <c r="B229" s="150"/>
      <c r="C229" s="150"/>
      <c r="D229" s="150"/>
      <c r="E229" s="150"/>
      <c r="F229" s="150"/>
      <c r="J229" s="151"/>
      <c r="K229" s="151"/>
    </row>
    <row r="230" spans="2:11" ht="16.5" customHeight="1" x14ac:dyDescent="0.3">
      <c r="B230" s="150"/>
      <c r="C230" s="150"/>
      <c r="D230" s="150"/>
      <c r="E230" s="150"/>
      <c r="F230" s="150"/>
      <c r="J230" s="151"/>
      <c r="K230" s="151"/>
    </row>
    <row r="231" spans="2:11" ht="16.5" customHeight="1" x14ac:dyDescent="0.3">
      <c r="B231" s="150"/>
      <c r="C231" s="150"/>
      <c r="D231" s="150"/>
      <c r="E231" s="150"/>
      <c r="F231" s="150"/>
      <c r="J231" s="151"/>
      <c r="K231" s="151"/>
    </row>
    <row r="232" spans="2:11" ht="16.5" customHeight="1" x14ac:dyDescent="0.3">
      <c r="B232" s="150"/>
      <c r="C232" s="150"/>
      <c r="D232" s="150"/>
      <c r="E232" s="150"/>
      <c r="F232" s="150"/>
      <c r="J232" s="151"/>
      <c r="K232" s="151"/>
    </row>
    <row r="233" spans="2:11" ht="16.5" customHeight="1" x14ac:dyDescent="0.3">
      <c r="B233" s="150"/>
      <c r="C233" s="150"/>
      <c r="D233" s="150"/>
      <c r="E233" s="150"/>
      <c r="F233" s="150"/>
      <c r="J233" s="151"/>
      <c r="K233" s="151"/>
    </row>
    <row r="234" spans="2:11" ht="16.5" customHeight="1" x14ac:dyDescent="0.3">
      <c r="B234" s="150"/>
      <c r="C234" s="150"/>
      <c r="D234" s="150"/>
      <c r="E234" s="150"/>
      <c r="F234" s="150"/>
      <c r="J234" s="151"/>
      <c r="K234" s="151"/>
    </row>
    <row r="235" spans="2:11" ht="16.5" customHeight="1" x14ac:dyDescent="0.3">
      <c r="B235" s="150"/>
      <c r="C235" s="150"/>
      <c r="D235" s="150"/>
      <c r="E235" s="150"/>
      <c r="F235" s="150"/>
      <c r="J235" s="151"/>
      <c r="K235" s="151"/>
    </row>
    <row r="236" spans="2:11" ht="16.5" customHeight="1" x14ac:dyDescent="0.3">
      <c r="B236" s="150"/>
      <c r="C236" s="150"/>
      <c r="D236" s="150"/>
      <c r="E236" s="150"/>
      <c r="F236" s="150"/>
      <c r="J236" s="151"/>
      <c r="K236" s="151"/>
    </row>
    <row r="237" spans="2:11" ht="16.5" customHeight="1" x14ac:dyDescent="0.3">
      <c r="B237" s="150"/>
      <c r="C237" s="150"/>
      <c r="D237" s="150"/>
      <c r="E237" s="150"/>
      <c r="F237" s="150"/>
      <c r="J237" s="151"/>
      <c r="K237" s="151"/>
    </row>
    <row r="238" spans="2:11" ht="16.5" customHeight="1" x14ac:dyDescent="0.3">
      <c r="B238" s="150"/>
      <c r="C238" s="150"/>
      <c r="D238" s="150"/>
      <c r="E238" s="150"/>
      <c r="F238" s="150"/>
      <c r="J238" s="151"/>
      <c r="K238" s="151"/>
    </row>
    <row r="239" spans="2:11" ht="16.5" customHeight="1" x14ac:dyDescent="0.3">
      <c r="B239" s="150"/>
      <c r="C239" s="150"/>
      <c r="D239" s="150"/>
      <c r="E239" s="150"/>
      <c r="F239" s="150"/>
      <c r="J239" s="151"/>
      <c r="K239" s="151"/>
    </row>
    <row r="240" spans="2:11" ht="16.5" customHeight="1" x14ac:dyDescent="0.3">
      <c r="B240" s="150"/>
      <c r="C240" s="150"/>
      <c r="D240" s="150"/>
      <c r="E240" s="150"/>
      <c r="F240" s="150"/>
      <c r="J240" s="151"/>
      <c r="K240" s="151"/>
    </row>
    <row r="241" spans="2:11" ht="16.5" customHeight="1" x14ac:dyDescent="0.3">
      <c r="B241" s="150"/>
      <c r="C241" s="150"/>
      <c r="D241" s="150"/>
      <c r="E241" s="150"/>
      <c r="F241" s="150"/>
      <c r="J241" s="151"/>
      <c r="K241" s="151"/>
    </row>
    <row r="242" spans="2:11" ht="16.5" customHeight="1" x14ac:dyDescent="0.3">
      <c r="B242" s="150"/>
      <c r="C242" s="150"/>
      <c r="D242" s="150"/>
      <c r="E242" s="150"/>
      <c r="F242" s="150"/>
      <c r="J242" s="151"/>
      <c r="K242" s="151"/>
    </row>
    <row r="243" spans="2:11" ht="16.5" customHeight="1" x14ac:dyDescent="0.3">
      <c r="B243" s="150"/>
      <c r="C243" s="150"/>
      <c r="D243" s="150"/>
      <c r="E243" s="150"/>
      <c r="F243" s="150"/>
      <c r="J243" s="151"/>
      <c r="K243" s="151"/>
    </row>
    <row r="244" spans="2:11" ht="16.5" customHeight="1" x14ac:dyDescent="0.3">
      <c r="B244" s="150"/>
      <c r="C244" s="150"/>
      <c r="D244" s="150"/>
      <c r="E244" s="150"/>
      <c r="F244" s="150"/>
      <c r="J244" s="151"/>
      <c r="K244" s="151"/>
    </row>
    <row r="245" spans="2:11" ht="16.5" customHeight="1" x14ac:dyDescent="0.3">
      <c r="B245" s="150"/>
      <c r="C245" s="150"/>
      <c r="D245" s="150"/>
      <c r="E245" s="150"/>
      <c r="F245" s="150"/>
      <c r="J245" s="151"/>
      <c r="K245" s="151"/>
    </row>
    <row r="246" spans="2:11" ht="16.5" customHeight="1" x14ac:dyDescent="0.3">
      <c r="B246" s="150"/>
      <c r="C246" s="150"/>
      <c r="D246" s="150"/>
      <c r="E246" s="150"/>
      <c r="F246" s="150"/>
      <c r="J246" s="151"/>
      <c r="K246" s="151"/>
    </row>
    <row r="247" spans="2:11" ht="16.5" customHeight="1" x14ac:dyDescent="0.3">
      <c r="B247" s="150"/>
      <c r="C247" s="150"/>
      <c r="D247" s="150"/>
      <c r="E247" s="150"/>
      <c r="F247" s="150"/>
      <c r="J247" s="151"/>
      <c r="K247" s="151"/>
    </row>
    <row r="248" spans="2:11" ht="16.5" customHeight="1" x14ac:dyDescent="0.3">
      <c r="B248" s="150"/>
      <c r="C248" s="150"/>
      <c r="D248" s="150"/>
      <c r="E248" s="150"/>
      <c r="F248" s="150"/>
      <c r="J248" s="151"/>
      <c r="K248" s="151"/>
    </row>
    <row r="249" spans="2:11" ht="16.5" customHeight="1" x14ac:dyDescent="0.3">
      <c r="B249" s="150"/>
      <c r="C249" s="150"/>
      <c r="D249" s="150"/>
      <c r="E249" s="150"/>
      <c r="F249" s="150"/>
      <c r="J249" s="151"/>
      <c r="K249" s="151"/>
    </row>
    <row r="250" spans="2:11" ht="16.5" customHeight="1" x14ac:dyDescent="0.3">
      <c r="B250" s="150"/>
      <c r="C250" s="150"/>
      <c r="D250" s="150"/>
      <c r="E250" s="150"/>
      <c r="F250" s="150"/>
      <c r="J250" s="151"/>
      <c r="K250" s="151"/>
    </row>
    <row r="251" spans="2:11" ht="16.5" customHeight="1" x14ac:dyDescent="0.3">
      <c r="B251" s="150"/>
      <c r="C251" s="150"/>
      <c r="D251" s="150"/>
      <c r="E251" s="150"/>
      <c r="F251" s="150"/>
      <c r="J251" s="151"/>
      <c r="K251" s="151"/>
    </row>
    <row r="252" spans="2:11" ht="16.5" customHeight="1" x14ac:dyDescent="0.3">
      <c r="B252" s="150"/>
      <c r="C252" s="150"/>
      <c r="D252" s="150"/>
      <c r="E252" s="150"/>
      <c r="F252" s="150"/>
      <c r="J252" s="151"/>
      <c r="K252" s="151"/>
    </row>
    <row r="253" spans="2:11" ht="16.5" customHeight="1" x14ac:dyDescent="0.3">
      <c r="B253" s="150"/>
      <c r="C253" s="150"/>
      <c r="D253" s="150"/>
      <c r="E253" s="150"/>
      <c r="F253" s="150"/>
      <c r="J253" s="151"/>
      <c r="K253" s="151"/>
    </row>
    <row r="254" spans="2:11" ht="16.5" customHeight="1" x14ac:dyDescent="0.3">
      <c r="B254" s="150"/>
      <c r="C254" s="150"/>
      <c r="D254" s="150"/>
      <c r="E254" s="150"/>
      <c r="F254" s="150"/>
      <c r="J254" s="151"/>
      <c r="K254" s="151"/>
    </row>
    <row r="255" spans="2:11" ht="16.5" customHeight="1" x14ac:dyDescent="0.3">
      <c r="B255" s="150"/>
      <c r="C255" s="150"/>
      <c r="D255" s="150"/>
      <c r="E255" s="150"/>
      <c r="F255" s="150"/>
      <c r="J255" s="151"/>
      <c r="K255" s="151"/>
    </row>
    <row r="256" spans="2:11" ht="16.5" customHeight="1" x14ac:dyDescent="0.3">
      <c r="B256" s="150"/>
      <c r="C256" s="150"/>
      <c r="D256" s="150"/>
      <c r="E256" s="150"/>
      <c r="F256" s="150"/>
      <c r="J256" s="151"/>
      <c r="K256" s="151"/>
    </row>
    <row r="257" spans="2:11" ht="16.5" customHeight="1" x14ac:dyDescent="0.3">
      <c r="B257" s="150"/>
      <c r="C257" s="150"/>
      <c r="D257" s="150"/>
      <c r="E257" s="150"/>
      <c r="F257" s="150"/>
      <c r="J257" s="151"/>
      <c r="K257" s="151"/>
    </row>
    <row r="258" spans="2:11" ht="16.5" customHeight="1" x14ac:dyDescent="0.3">
      <c r="B258" s="150"/>
      <c r="C258" s="150"/>
      <c r="D258" s="150"/>
      <c r="E258" s="150"/>
      <c r="F258" s="150"/>
      <c r="J258" s="151"/>
      <c r="K258" s="151"/>
    </row>
    <row r="259" spans="2:11" ht="16.5" customHeight="1" x14ac:dyDescent="0.3">
      <c r="B259" s="150"/>
      <c r="C259" s="150"/>
      <c r="D259" s="150"/>
      <c r="E259" s="150"/>
      <c r="F259" s="150"/>
      <c r="J259" s="151"/>
      <c r="K259" s="151"/>
    </row>
    <row r="260" spans="2:11" ht="16.5" customHeight="1" x14ac:dyDescent="0.3">
      <c r="B260" s="150"/>
      <c r="C260" s="150"/>
      <c r="D260" s="150"/>
      <c r="E260" s="150"/>
      <c r="F260" s="150"/>
      <c r="J260" s="151"/>
      <c r="K260" s="151"/>
    </row>
    <row r="261" spans="2:11" ht="16.5" customHeight="1" x14ac:dyDescent="0.3">
      <c r="B261" s="150"/>
      <c r="C261" s="150"/>
      <c r="D261" s="150"/>
      <c r="E261" s="150"/>
      <c r="F261" s="150"/>
      <c r="J261" s="151"/>
      <c r="K261" s="151"/>
    </row>
    <row r="262" spans="2:11" ht="16.5" customHeight="1" x14ac:dyDescent="0.3">
      <c r="B262" s="150"/>
      <c r="C262" s="150"/>
      <c r="D262" s="150"/>
      <c r="E262" s="150"/>
      <c r="F262" s="150"/>
      <c r="J262" s="151"/>
      <c r="K262" s="151"/>
    </row>
    <row r="263" spans="2:11" ht="16.5" customHeight="1" x14ac:dyDescent="0.3">
      <c r="B263" s="150"/>
      <c r="C263" s="150"/>
      <c r="D263" s="150"/>
      <c r="E263" s="150"/>
      <c r="F263" s="150"/>
      <c r="J263" s="151"/>
      <c r="K263" s="151"/>
    </row>
    <row r="264" spans="2:11" ht="16.5" customHeight="1" x14ac:dyDescent="0.3">
      <c r="B264" s="150"/>
      <c r="C264" s="150"/>
      <c r="D264" s="150"/>
      <c r="E264" s="150"/>
      <c r="F264" s="150"/>
      <c r="J264" s="151"/>
      <c r="K264" s="151"/>
    </row>
    <row r="265" spans="2:11" ht="16.5" customHeight="1" x14ac:dyDescent="0.3">
      <c r="B265" s="150"/>
      <c r="C265" s="150"/>
      <c r="D265" s="150"/>
      <c r="E265" s="150"/>
      <c r="F265" s="150"/>
      <c r="J265" s="151"/>
      <c r="K265" s="151"/>
    </row>
    <row r="266" spans="2:11" ht="16.5" customHeight="1" x14ac:dyDescent="0.3">
      <c r="B266" s="150"/>
      <c r="C266" s="150"/>
      <c r="D266" s="150"/>
      <c r="E266" s="150"/>
      <c r="F266" s="150"/>
      <c r="J266" s="151"/>
      <c r="K266" s="151"/>
    </row>
    <row r="267" spans="2:11" ht="16.5" customHeight="1" x14ac:dyDescent="0.3">
      <c r="B267" s="150"/>
      <c r="C267" s="150"/>
      <c r="D267" s="150"/>
      <c r="E267" s="150"/>
      <c r="F267" s="150"/>
      <c r="J267" s="151"/>
      <c r="K267" s="151"/>
    </row>
    <row r="268" spans="2:11" ht="16.5" customHeight="1" x14ac:dyDescent="0.3">
      <c r="B268" s="150"/>
      <c r="C268" s="150"/>
      <c r="D268" s="150"/>
      <c r="E268" s="150"/>
      <c r="F268" s="150"/>
      <c r="J268" s="151"/>
      <c r="K268" s="151"/>
    </row>
    <row r="269" spans="2:11" ht="16.5" customHeight="1" x14ac:dyDescent="0.3">
      <c r="B269" s="150"/>
      <c r="C269" s="150"/>
      <c r="D269" s="150"/>
      <c r="E269" s="150"/>
      <c r="F269" s="150"/>
      <c r="J269" s="151"/>
      <c r="K269" s="151"/>
    </row>
    <row r="270" spans="2:11" ht="16.5" customHeight="1" x14ac:dyDescent="0.3">
      <c r="B270" s="150"/>
      <c r="C270" s="150"/>
      <c r="D270" s="150"/>
      <c r="E270" s="150"/>
      <c r="F270" s="150"/>
      <c r="J270" s="151"/>
      <c r="K270" s="151"/>
    </row>
    <row r="271" spans="2:11" ht="16.5" customHeight="1" x14ac:dyDescent="0.3">
      <c r="B271" s="150"/>
      <c r="C271" s="150"/>
      <c r="D271" s="150"/>
      <c r="E271" s="150"/>
      <c r="F271" s="150"/>
      <c r="J271" s="151"/>
      <c r="K271" s="151"/>
    </row>
    <row r="272" spans="2:11" ht="16.5" customHeight="1" x14ac:dyDescent="0.3">
      <c r="B272" s="150"/>
      <c r="C272" s="150"/>
      <c r="D272" s="150"/>
      <c r="E272" s="150"/>
      <c r="F272" s="150"/>
      <c r="J272" s="151"/>
      <c r="K272" s="151"/>
    </row>
    <row r="273" spans="2:11" ht="16.5" customHeight="1" x14ac:dyDescent="0.3">
      <c r="B273" s="150"/>
      <c r="C273" s="150"/>
      <c r="D273" s="150"/>
      <c r="E273" s="150"/>
      <c r="F273" s="150"/>
      <c r="J273" s="151"/>
      <c r="K273" s="151"/>
    </row>
    <row r="274" spans="2:11" ht="16.5" customHeight="1" x14ac:dyDescent="0.3">
      <c r="B274" s="150"/>
      <c r="C274" s="150"/>
      <c r="D274" s="150"/>
      <c r="E274" s="150"/>
      <c r="F274" s="150"/>
      <c r="J274" s="151"/>
      <c r="K274" s="151"/>
    </row>
    <row r="275" spans="2:11" ht="16.5" customHeight="1" x14ac:dyDescent="0.3">
      <c r="B275" s="150"/>
      <c r="C275" s="150"/>
      <c r="D275" s="150"/>
      <c r="E275" s="150"/>
      <c r="F275" s="150"/>
      <c r="J275" s="151"/>
      <c r="K275" s="151"/>
    </row>
    <row r="276" spans="2:11" ht="16.5" customHeight="1" x14ac:dyDescent="0.3">
      <c r="B276" s="150"/>
      <c r="C276" s="150"/>
      <c r="D276" s="150"/>
      <c r="E276" s="150"/>
      <c r="F276" s="150"/>
      <c r="J276" s="151"/>
      <c r="K276" s="151"/>
    </row>
    <row r="277" spans="2:11" ht="16.5" customHeight="1" x14ac:dyDescent="0.3">
      <c r="B277" s="150"/>
      <c r="C277" s="150"/>
      <c r="D277" s="150"/>
      <c r="E277" s="150"/>
      <c r="F277" s="150"/>
      <c r="J277" s="151"/>
      <c r="K277" s="151"/>
    </row>
    <row r="278" spans="2:11" ht="16.5" customHeight="1" x14ac:dyDescent="0.3">
      <c r="B278" s="150"/>
      <c r="C278" s="150"/>
      <c r="D278" s="150"/>
      <c r="E278" s="150"/>
      <c r="F278" s="150"/>
      <c r="J278" s="151"/>
      <c r="K278" s="151"/>
    </row>
    <row r="279" spans="2:11" ht="16.5" customHeight="1" x14ac:dyDescent="0.3">
      <c r="B279" s="150"/>
      <c r="C279" s="150"/>
      <c r="D279" s="150"/>
      <c r="E279" s="150"/>
      <c r="F279" s="150"/>
      <c r="J279" s="151"/>
      <c r="K279" s="151"/>
    </row>
    <row r="280" spans="2:11" ht="16.5" customHeight="1" x14ac:dyDescent="0.3">
      <c r="B280" s="150"/>
      <c r="C280" s="150"/>
      <c r="D280" s="150"/>
      <c r="E280" s="150"/>
      <c r="F280" s="150"/>
      <c r="J280" s="151"/>
      <c r="K280" s="151"/>
    </row>
    <row r="281" spans="2:11" ht="16.5" customHeight="1" x14ac:dyDescent="0.3">
      <c r="B281" s="150"/>
      <c r="C281" s="150"/>
      <c r="D281" s="150"/>
      <c r="E281" s="150"/>
      <c r="F281" s="150"/>
      <c r="J281" s="151"/>
      <c r="K281" s="151"/>
    </row>
    <row r="282" spans="2:11" ht="16.5" customHeight="1" x14ac:dyDescent="0.3">
      <c r="B282" s="150"/>
      <c r="C282" s="150"/>
      <c r="D282" s="150"/>
      <c r="E282" s="150"/>
      <c r="F282" s="150"/>
      <c r="J282" s="151"/>
      <c r="K282" s="151"/>
    </row>
    <row r="283" spans="2:11" ht="16.5" customHeight="1" x14ac:dyDescent="0.3">
      <c r="B283" s="150"/>
      <c r="C283" s="150"/>
      <c r="D283" s="150"/>
      <c r="E283" s="150"/>
      <c r="F283" s="150"/>
      <c r="J283" s="151"/>
      <c r="K283" s="151"/>
    </row>
    <row r="284" spans="2:11" ht="16.5" customHeight="1" x14ac:dyDescent="0.3">
      <c r="B284" s="150"/>
      <c r="C284" s="150"/>
      <c r="D284" s="150"/>
      <c r="E284" s="150"/>
      <c r="F284" s="150"/>
      <c r="J284" s="151"/>
      <c r="K284" s="151"/>
    </row>
    <row r="285" spans="2:11" ht="16.5" customHeight="1" x14ac:dyDescent="0.3">
      <c r="B285" s="150"/>
      <c r="C285" s="150"/>
      <c r="D285" s="150"/>
      <c r="E285" s="150"/>
      <c r="F285" s="150"/>
      <c r="J285" s="151"/>
      <c r="K285" s="151"/>
    </row>
    <row r="286" spans="2:11" ht="16.5" customHeight="1" x14ac:dyDescent="0.3">
      <c r="B286" s="150"/>
      <c r="C286" s="150"/>
      <c r="D286" s="150"/>
      <c r="E286" s="150"/>
      <c r="F286" s="150"/>
      <c r="J286" s="151"/>
      <c r="K286" s="151"/>
    </row>
    <row r="287" spans="2:11" ht="16.5" customHeight="1" x14ac:dyDescent="0.3">
      <c r="B287" s="150"/>
      <c r="C287" s="150"/>
      <c r="D287" s="150"/>
      <c r="E287" s="150"/>
      <c r="F287" s="150"/>
      <c r="J287" s="151"/>
      <c r="K287" s="151"/>
    </row>
    <row r="288" spans="2:11" ht="16.5" customHeight="1" x14ac:dyDescent="0.3">
      <c r="B288" s="150"/>
      <c r="C288" s="150"/>
      <c r="D288" s="150"/>
      <c r="E288" s="150"/>
      <c r="F288" s="150"/>
      <c r="J288" s="151"/>
      <c r="K288" s="151"/>
    </row>
    <row r="289" spans="2:11" ht="16.5" customHeight="1" x14ac:dyDescent="0.3">
      <c r="B289" s="150"/>
      <c r="C289" s="150"/>
      <c r="D289" s="150"/>
      <c r="E289" s="150"/>
      <c r="F289" s="150"/>
      <c r="J289" s="151"/>
      <c r="K289" s="151"/>
    </row>
    <row r="290" spans="2:11" ht="16.5" customHeight="1" x14ac:dyDescent="0.3">
      <c r="B290" s="150"/>
      <c r="C290" s="150"/>
      <c r="D290" s="150"/>
      <c r="E290" s="150"/>
      <c r="F290" s="150"/>
      <c r="J290" s="151"/>
      <c r="K290" s="151"/>
    </row>
    <row r="291" spans="2:11" ht="16.5" customHeight="1" x14ac:dyDescent="0.3">
      <c r="B291" s="150"/>
      <c r="C291" s="150"/>
      <c r="D291" s="150"/>
      <c r="E291" s="150"/>
      <c r="F291" s="150"/>
      <c r="J291" s="151"/>
      <c r="K291" s="151"/>
    </row>
    <row r="292" spans="2:11" ht="16.5" customHeight="1" x14ac:dyDescent="0.3">
      <c r="B292" s="150"/>
      <c r="C292" s="150"/>
      <c r="D292" s="150"/>
      <c r="E292" s="150"/>
      <c r="F292" s="150"/>
      <c r="J292" s="151"/>
      <c r="K292" s="151"/>
    </row>
    <row r="293" spans="2:11" ht="16.5" customHeight="1" x14ac:dyDescent="0.3">
      <c r="B293" s="150"/>
      <c r="C293" s="150"/>
      <c r="D293" s="150"/>
      <c r="E293" s="150"/>
      <c r="F293" s="150"/>
      <c r="J293" s="151"/>
      <c r="K293" s="151"/>
    </row>
    <row r="294" spans="2:11" ht="16.5" customHeight="1" x14ac:dyDescent="0.3">
      <c r="B294" s="150"/>
      <c r="C294" s="150"/>
      <c r="D294" s="150"/>
      <c r="E294" s="150"/>
      <c r="F294" s="150"/>
      <c r="J294" s="151"/>
      <c r="K294" s="151"/>
    </row>
    <row r="295" spans="2:11" ht="16.5" customHeight="1" x14ac:dyDescent="0.3">
      <c r="B295" s="150"/>
      <c r="C295" s="150"/>
      <c r="D295" s="150"/>
      <c r="E295" s="150"/>
      <c r="F295" s="150"/>
      <c r="J295" s="151"/>
      <c r="K295" s="151"/>
    </row>
    <row r="296" spans="2:11" ht="16.5" customHeight="1" x14ac:dyDescent="0.3">
      <c r="B296" s="150"/>
      <c r="C296" s="150"/>
      <c r="D296" s="150"/>
      <c r="E296" s="150"/>
      <c r="F296" s="150"/>
      <c r="J296" s="151"/>
      <c r="K296" s="151"/>
    </row>
    <row r="297" spans="2:11" ht="16.5" customHeight="1" x14ac:dyDescent="0.3">
      <c r="B297" s="150"/>
      <c r="C297" s="150"/>
      <c r="D297" s="150"/>
      <c r="E297" s="150"/>
      <c r="F297" s="150"/>
      <c r="J297" s="151"/>
      <c r="K297" s="151"/>
    </row>
    <row r="298" spans="2:11" ht="16.5" customHeight="1" x14ac:dyDescent="0.3">
      <c r="B298" s="150"/>
      <c r="C298" s="150"/>
      <c r="D298" s="150"/>
      <c r="E298" s="150"/>
      <c r="F298" s="150"/>
      <c r="J298" s="151"/>
      <c r="K298" s="151"/>
    </row>
    <row r="299" spans="2:11" ht="16.5" customHeight="1" x14ac:dyDescent="0.3">
      <c r="B299" s="150"/>
      <c r="C299" s="150"/>
      <c r="D299" s="150"/>
      <c r="E299" s="150"/>
      <c r="F299" s="150"/>
      <c r="J299" s="151"/>
      <c r="K299" s="151"/>
    </row>
    <row r="300" spans="2:11" ht="16.5" customHeight="1" x14ac:dyDescent="0.3">
      <c r="B300" s="150"/>
      <c r="C300" s="150"/>
      <c r="D300" s="150"/>
      <c r="E300" s="150"/>
      <c r="F300" s="150"/>
      <c r="J300" s="151"/>
      <c r="K300" s="151"/>
    </row>
    <row r="301" spans="2:11" ht="16.5" customHeight="1" x14ac:dyDescent="0.3">
      <c r="B301" s="150"/>
      <c r="C301" s="150"/>
      <c r="D301" s="150"/>
      <c r="E301" s="150"/>
      <c r="F301" s="150"/>
      <c r="J301" s="151"/>
      <c r="K301" s="151"/>
    </row>
    <row r="302" spans="2:11" ht="16.5" customHeight="1" x14ac:dyDescent="0.3">
      <c r="B302" s="150"/>
      <c r="C302" s="150"/>
      <c r="D302" s="150"/>
      <c r="E302" s="150"/>
      <c r="F302" s="150"/>
      <c r="J302" s="151"/>
      <c r="K302" s="151"/>
    </row>
    <row r="303" spans="2:11" ht="16.5" customHeight="1" x14ac:dyDescent="0.3">
      <c r="B303" s="150"/>
      <c r="C303" s="150"/>
      <c r="D303" s="150"/>
      <c r="E303" s="150"/>
      <c r="F303" s="150"/>
      <c r="J303" s="151"/>
      <c r="K303" s="151"/>
    </row>
    <row r="304" spans="2:11" ht="16.5" customHeight="1" x14ac:dyDescent="0.3">
      <c r="B304" s="150"/>
      <c r="C304" s="150"/>
      <c r="D304" s="150"/>
      <c r="E304" s="150"/>
      <c r="F304" s="150"/>
      <c r="J304" s="151"/>
      <c r="K304" s="151"/>
    </row>
    <row r="305" spans="2:11" ht="16.5" customHeight="1" x14ac:dyDescent="0.3">
      <c r="B305" s="150"/>
      <c r="C305" s="150"/>
      <c r="D305" s="150"/>
      <c r="E305" s="150"/>
      <c r="F305" s="150"/>
      <c r="J305" s="151"/>
      <c r="K305" s="151"/>
    </row>
    <row r="306" spans="2:11" ht="16.5" customHeight="1" x14ac:dyDescent="0.3">
      <c r="B306" s="150"/>
      <c r="C306" s="150"/>
      <c r="D306" s="150"/>
      <c r="E306" s="150"/>
      <c r="F306" s="150"/>
      <c r="J306" s="151"/>
      <c r="K306" s="151"/>
    </row>
    <row r="307" spans="2:11" ht="16.5" customHeight="1" x14ac:dyDescent="0.3">
      <c r="B307" s="150"/>
      <c r="C307" s="150"/>
      <c r="D307" s="150"/>
      <c r="E307" s="150"/>
      <c r="F307" s="150"/>
      <c r="J307" s="151"/>
      <c r="K307" s="151"/>
    </row>
    <row r="308" spans="2:11" ht="16.5" customHeight="1" x14ac:dyDescent="0.3">
      <c r="B308" s="150"/>
      <c r="C308" s="150"/>
      <c r="D308" s="150"/>
      <c r="E308" s="150"/>
      <c r="F308" s="150"/>
      <c r="J308" s="151"/>
      <c r="K308" s="151"/>
    </row>
    <row r="309" spans="2:11" ht="16.5" customHeight="1" x14ac:dyDescent="0.3">
      <c r="B309" s="150"/>
      <c r="C309" s="150"/>
      <c r="D309" s="150"/>
      <c r="E309" s="150"/>
      <c r="F309" s="150"/>
      <c r="J309" s="151"/>
      <c r="K309" s="151"/>
    </row>
    <row r="310" spans="2:11" ht="16.5" customHeight="1" x14ac:dyDescent="0.3">
      <c r="B310" s="150"/>
      <c r="C310" s="150"/>
      <c r="D310" s="150"/>
      <c r="E310" s="150"/>
      <c r="F310" s="150"/>
      <c r="J310" s="151"/>
      <c r="K310" s="151"/>
    </row>
    <row r="311" spans="2:11" ht="16.5" customHeight="1" x14ac:dyDescent="0.3">
      <c r="B311" s="150"/>
      <c r="C311" s="150"/>
      <c r="D311" s="150"/>
      <c r="E311" s="150"/>
      <c r="F311" s="150"/>
      <c r="J311" s="151"/>
      <c r="K311" s="151"/>
    </row>
    <row r="312" spans="2:11" ht="16.5" customHeight="1" x14ac:dyDescent="0.3">
      <c r="B312" s="150"/>
      <c r="C312" s="150"/>
      <c r="D312" s="150"/>
      <c r="E312" s="150"/>
      <c r="F312" s="150"/>
      <c r="J312" s="151"/>
      <c r="K312" s="151"/>
    </row>
    <row r="313" spans="2:11" ht="16.5" customHeight="1" x14ac:dyDescent="0.3">
      <c r="B313" s="150"/>
      <c r="C313" s="150"/>
      <c r="D313" s="150"/>
      <c r="E313" s="150"/>
      <c r="F313" s="150"/>
      <c r="J313" s="151"/>
      <c r="K313" s="151"/>
    </row>
    <row r="314" spans="2:11" ht="16.5" customHeight="1" x14ac:dyDescent="0.3">
      <c r="B314" s="150"/>
      <c r="C314" s="150"/>
      <c r="D314" s="150"/>
      <c r="E314" s="150"/>
      <c r="F314" s="150"/>
      <c r="J314" s="151"/>
      <c r="K314" s="151"/>
    </row>
    <row r="315" spans="2:11" ht="16.5" customHeight="1" x14ac:dyDescent="0.3">
      <c r="B315" s="150"/>
      <c r="C315" s="150"/>
      <c r="D315" s="150"/>
      <c r="E315" s="150"/>
      <c r="F315" s="150"/>
      <c r="J315" s="151"/>
      <c r="K315" s="151"/>
    </row>
    <row r="316" spans="2:11" ht="16.5" customHeight="1" x14ac:dyDescent="0.3">
      <c r="B316" s="150"/>
      <c r="C316" s="150"/>
      <c r="D316" s="150"/>
      <c r="E316" s="150"/>
      <c r="F316" s="150"/>
      <c r="J316" s="151"/>
      <c r="K316" s="151"/>
    </row>
    <row r="317" spans="2:11" ht="16.5" customHeight="1" x14ac:dyDescent="0.3">
      <c r="B317" s="150"/>
      <c r="C317" s="150"/>
      <c r="D317" s="150"/>
      <c r="E317" s="150"/>
      <c r="F317" s="150"/>
      <c r="J317" s="151"/>
      <c r="K317" s="151"/>
    </row>
    <row r="318" spans="2:11" ht="16.5" customHeight="1" x14ac:dyDescent="0.3">
      <c r="B318" s="150"/>
      <c r="C318" s="150"/>
      <c r="D318" s="150"/>
      <c r="E318" s="150"/>
      <c r="F318" s="150"/>
      <c r="J318" s="151"/>
      <c r="K318" s="151"/>
    </row>
    <row r="319" spans="2:11" ht="16.5" customHeight="1" x14ac:dyDescent="0.3">
      <c r="B319" s="150"/>
      <c r="C319" s="150"/>
      <c r="D319" s="150"/>
      <c r="E319" s="150"/>
      <c r="F319" s="150"/>
      <c r="J319" s="151"/>
      <c r="K319" s="151"/>
    </row>
    <row r="320" spans="2:11" ht="16.5" customHeight="1" x14ac:dyDescent="0.3">
      <c r="B320" s="150"/>
      <c r="C320" s="150"/>
      <c r="D320" s="150"/>
      <c r="E320" s="150"/>
      <c r="F320" s="150"/>
      <c r="J320" s="151"/>
      <c r="K320" s="151"/>
    </row>
    <row r="321" spans="2:11" ht="16.5" customHeight="1" x14ac:dyDescent="0.3">
      <c r="B321" s="150"/>
      <c r="C321" s="150"/>
      <c r="D321" s="150"/>
      <c r="E321" s="150"/>
      <c r="F321" s="150"/>
      <c r="J321" s="151"/>
      <c r="K321" s="151"/>
    </row>
    <row r="322" spans="2:11" ht="16.5" customHeight="1" x14ac:dyDescent="0.3">
      <c r="B322" s="150"/>
      <c r="C322" s="150"/>
      <c r="D322" s="150"/>
      <c r="E322" s="150"/>
      <c r="F322" s="150"/>
      <c r="J322" s="151"/>
      <c r="K322" s="151"/>
    </row>
    <row r="323" spans="2:11" ht="16.5" customHeight="1" x14ac:dyDescent="0.3">
      <c r="B323" s="150"/>
      <c r="C323" s="150"/>
      <c r="D323" s="150"/>
      <c r="E323" s="150"/>
      <c r="F323" s="150"/>
      <c r="J323" s="151"/>
      <c r="K323" s="151"/>
    </row>
    <row r="324" spans="2:11" ht="16.5" customHeight="1" x14ac:dyDescent="0.3">
      <c r="B324" s="150"/>
      <c r="C324" s="150"/>
      <c r="D324" s="150"/>
      <c r="E324" s="150"/>
      <c r="F324" s="150"/>
      <c r="J324" s="151"/>
      <c r="K324" s="151"/>
    </row>
    <row r="325" spans="2:11" ht="16.5" customHeight="1" x14ac:dyDescent="0.3">
      <c r="B325" s="150"/>
      <c r="C325" s="150"/>
      <c r="D325" s="150"/>
      <c r="E325" s="150"/>
      <c r="F325" s="150"/>
      <c r="J325" s="151"/>
      <c r="K325" s="151"/>
    </row>
    <row r="326" spans="2:11" ht="16.5" customHeight="1" x14ac:dyDescent="0.3">
      <c r="B326" s="150"/>
      <c r="C326" s="150"/>
      <c r="D326" s="150"/>
      <c r="E326" s="150"/>
      <c r="F326" s="150"/>
      <c r="J326" s="151"/>
      <c r="K326" s="151"/>
    </row>
    <row r="327" spans="2:11" ht="16.5" customHeight="1" x14ac:dyDescent="0.3">
      <c r="B327" s="150"/>
      <c r="C327" s="150"/>
      <c r="D327" s="150"/>
      <c r="E327" s="150"/>
      <c r="F327" s="150"/>
      <c r="J327" s="151"/>
      <c r="K327" s="151"/>
    </row>
    <row r="328" spans="2:11" ht="16.5" customHeight="1" x14ac:dyDescent="0.3">
      <c r="B328" s="150"/>
      <c r="C328" s="150"/>
      <c r="D328" s="150"/>
      <c r="E328" s="150"/>
      <c r="F328" s="150"/>
      <c r="J328" s="151"/>
      <c r="K328" s="151"/>
    </row>
    <row r="329" spans="2:11" ht="16.5" customHeight="1" x14ac:dyDescent="0.3">
      <c r="B329" s="150"/>
      <c r="C329" s="150"/>
      <c r="D329" s="150"/>
      <c r="E329" s="150"/>
      <c r="F329" s="150"/>
      <c r="J329" s="151"/>
      <c r="K329" s="151"/>
    </row>
    <row r="330" spans="2:11" ht="16.5" customHeight="1" x14ac:dyDescent="0.3">
      <c r="B330" s="150"/>
      <c r="C330" s="150"/>
      <c r="D330" s="150"/>
      <c r="E330" s="150"/>
      <c r="F330" s="150"/>
      <c r="J330" s="151"/>
      <c r="K330" s="151"/>
    </row>
    <row r="331" spans="2:11" ht="16.5" customHeight="1" x14ac:dyDescent="0.3">
      <c r="B331" s="150"/>
      <c r="C331" s="150"/>
      <c r="D331" s="150"/>
      <c r="E331" s="150"/>
      <c r="F331" s="150"/>
      <c r="J331" s="151"/>
      <c r="K331" s="151"/>
    </row>
    <row r="332" spans="2:11" ht="16.5" customHeight="1" x14ac:dyDescent="0.3">
      <c r="B332" s="150"/>
      <c r="C332" s="150"/>
      <c r="D332" s="150"/>
      <c r="E332" s="150"/>
      <c r="F332" s="150"/>
      <c r="J332" s="151"/>
      <c r="K332" s="151"/>
    </row>
    <row r="333" spans="2:11" ht="16.5" customHeight="1" x14ac:dyDescent="0.3">
      <c r="B333" s="150"/>
      <c r="C333" s="150"/>
      <c r="D333" s="150"/>
      <c r="E333" s="150"/>
      <c r="F333" s="150"/>
      <c r="J333" s="151"/>
      <c r="K333" s="151"/>
    </row>
    <row r="334" spans="2:11" ht="16.5" customHeight="1" x14ac:dyDescent="0.3">
      <c r="B334" s="150"/>
      <c r="C334" s="150"/>
      <c r="D334" s="150"/>
      <c r="E334" s="150"/>
      <c r="F334" s="150"/>
      <c r="J334" s="151"/>
      <c r="K334" s="151"/>
    </row>
    <row r="335" spans="2:11" ht="16.5" customHeight="1" x14ac:dyDescent="0.3">
      <c r="B335" s="150"/>
      <c r="C335" s="150"/>
      <c r="D335" s="150"/>
      <c r="E335" s="150"/>
      <c r="F335" s="150"/>
      <c r="J335" s="151"/>
      <c r="K335" s="151"/>
    </row>
    <row r="336" spans="2:11" ht="16.5" customHeight="1" x14ac:dyDescent="0.3">
      <c r="B336" s="150"/>
      <c r="C336" s="150"/>
      <c r="D336" s="150"/>
      <c r="E336" s="150"/>
      <c r="F336" s="150"/>
      <c r="J336" s="151"/>
      <c r="K336" s="151"/>
    </row>
    <row r="337" spans="2:11" ht="16.5" customHeight="1" x14ac:dyDescent="0.3">
      <c r="B337" s="150"/>
      <c r="C337" s="150"/>
      <c r="D337" s="150"/>
      <c r="E337" s="150"/>
      <c r="F337" s="150"/>
      <c r="J337" s="151"/>
      <c r="K337" s="151"/>
    </row>
    <row r="338" spans="2:11" ht="16.5" customHeight="1" x14ac:dyDescent="0.3">
      <c r="B338" s="150"/>
      <c r="C338" s="150"/>
      <c r="D338" s="150"/>
      <c r="E338" s="150"/>
      <c r="F338" s="150"/>
      <c r="J338" s="151"/>
      <c r="K338" s="151"/>
    </row>
    <row r="339" spans="2:11" ht="16.5" customHeight="1" x14ac:dyDescent="0.3">
      <c r="B339" s="150"/>
      <c r="C339" s="150"/>
      <c r="D339" s="150"/>
      <c r="E339" s="150"/>
      <c r="F339" s="150"/>
      <c r="J339" s="151"/>
      <c r="K339" s="151"/>
    </row>
    <row r="340" spans="2:11" ht="16.5" customHeight="1" x14ac:dyDescent="0.3">
      <c r="B340" s="150"/>
      <c r="C340" s="150"/>
      <c r="D340" s="150"/>
      <c r="E340" s="150"/>
      <c r="F340" s="150"/>
      <c r="J340" s="151"/>
      <c r="K340" s="151"/>
    </row>
    <row r="341" spans="2:11" ht="16.5" customHeight="1" x14ac:dyDescent="0.3">
      <c r="B341" s="150"/>
      <c r="C341" s="150"/>
      <c r="D341" s="150"/>
      <c r="E341" s="150"/>
      <c r="F341" s="150"/>
      <c r="J341" s="151"/>
      <c r="K341" s="151"/>
    </row>
    <row r="342" spans="2:11" ht="16.5" customHeight="1" x14ac:dyDescent="0.3">
      <c r="B342" s="150"/>
      <c r="C342" s="150"/>
      <c r="D342" s="150"/>
      <c r="E342" s="150"/>
      <c r="F342" s="150"/>
      <c r="J342" s="151"/>
      <c r="K342" s="151"/>
    </row>
    <row r="343" spans="2:11" ht="16.5" customHeight="1" x14ac:dyDescent="0.3">
      <c r="B343" s="150"/>
      <c r="C343" s="150"/>
      <c r="D343" s="150"/>
      <c r="E343" s="150"/>
      <c r="F343" s="150"/>
      <c r="J343" s="151"/>
      <c r="K343" s="151"/>
    </row>
    <row r="344" spans="2:11" ht="16.5" customHeight="1" x14ac:dyDescent="0.3">
      <c r="B344" s="150"/>
      <c r="C344" s="150"/>
      <c r="D344" s="150"/>
      <c r="E344" s="150"/>
      <c r="F344" s="150"/>
      <c r="J344" s="151"/>
      <c r="K344" s="151"/>
    </row>
    <row r="345" spans="2:11" ht="16.5" customHeight="1" x14ac:dyDescent="0.3">
      <c r="B345" s="150"/>
      <c r="C345" s="150"/>
      <c r="D345" s="150"/>
      <c r="E345" s="150"/>
      <c r="F345" s="150"/>
      <c r="J345" s="151"/>
      <c r="K345" s="151"/>
    </row>
    <row r="346" spans="2:11" ht="16.5" customHeight="1" x14ac:dyDescent="0.3">
      <c r="B346" s="150"/>
      <c r="C346" s="150"/>
      <c r="D346" s="150"/>
      <c r="E346" s="150"/>
      <c r="F346" s="150"/>
      <c r="J346" s="151"/>
      <c r="K346" s="151"/>
    </row>
    <row r="347" spans="2:11" ht="16.5" customHeight="1" x14ac:dyDescent="0.3">
      <c r="B347" s="150"/>
      <c r="C347" s="150"/>
      <c r="D347" s="150"/>
      <c r="E347" s="150"/>
      <c r="F347" s="150"/>
      <c r="J347" s="151"/>
      <c r="K347" s="151"/>
    </row>
    <row r="348" spans="2:11" ht="16.5" customHeight="1" x14ac:dyDescent="0.3">
      <c r="B348" s="150"/>
      <c r="C348" s="150"/>
      <c r="D348" s="150"/>
      <c r="E348" s="150"/>
      <c r="F348" s="150"/>
      <c r="J348" s="151"/>
      <c r="K348" s="151"/>
    </row>
    <row r="349" spans="2:11" ht="16.5" customHeight="1" x14ac:dyDescent="0.3">
      <c r="B349" s="150"/>
      <c r="C349" s="150"/>
      <c r="D349" s="150"/>
      <c r="E349" s="150"/>
      <c r="F349" s="150"/>
      <c r="J349" s="151"/>
      <c r="K349" s="151"/>
    </row>
    <row r="350" spans="2:11" ht="16.5" customHeight="1" x14ac:dyDescent="0.3">
      <c r="B350" s="150"/>
      <c r="C350" s="150"/>
      <c r="D350" s="150"/>
      <c r="E350" s="150"/>
      <c r="F350" s="150"/>
      <c r="J350" s="151"/>
      <c r="K350" s="151"/>
    </row>
    <row r="351" spans="2:11" ht="16.5" customHeight="1" x14ac:dyDescent="0.3">
      <c r="B351" s="150"/>
      <c r="C351" s="150"/>
      <c r="D351" s="150"/>
      <c r="E351" s="150"/>
      <c r="F351" s="150"/>
      <c r="J351" s="151"/>
      <c r="K351" s="151"/>
    </row>
    <row r="352" spans="2:11" ht="16.5" customHeight="1" x14ac:dyDescent="0.3">
      <c r="B352" s="150"/>
      <c r="C352" s="150"/>
      <c r="D352" s="150"/>
      <c r="E352" s="150"/>
      <c r="F352" s="150"/>
      <c r="J352" s="151"/>
      <c r="K352" s="151"/>
    </row>
    <row r="353" spans="2:11" ht="16.5" customHeight="1" x14ac:dyDescent="0.3">
      <c r="B353" s="150"/>
      <c r="C353" s="150"/>
      <c r="D353" s="150"/>
      <c r="E353" s="150"/>
      <c r="F353" s="150"/>
      <c r="J353" s="151"/>
      <c r="K353" s="151"/>
    </row>
    <row r="354" spans="2:11" ht="16.5" customHeight="1" x14ac:dyDescent="0.3">
      <c r="B354" s="150"/>
      <c r="C354" s="150"/>
      <c r="D354" s="150"/>
      <c r="E354" s="150"/>
      <c r="F354" s="150"/>
      <c r="J354" s="151"/>
      <c r="K354" s="151"/>
    </row>
    <row r="355" spans="2:11" ht="16.5" customHeight="1" x14ac:dyDescent="0.3">
      <c r="B355" s="150"/>
      <c r="C355" s="150"/>
      <c r="D355" s="150"/>
      <c r="E355" s="150"/>
      <c r="F355" s="150"/>
      <c r="J355" s="151"/>
      <c r="K355" s="151"/>
    </row>
    <row r="356" spans="2:11" ht="16.5" customHeight="1" x14ac:dyDescent="0.3">
      <c r="B356" s="150"/>
      <c r="C356" s="150"/>
      <c r="D356" s="150"/>
      <c r="E356" s="150"/>
      <c r="F356" s="150"/>
      <c r="J356" s="151"/>
      <c r="K356" s="151"/>
    </row>
    <row r="357" spans="2:11" ht="16.5" customHeight="1" x14ac:dyDescent="0.3">
      <c r="B357" s="150"/>
      <c r="C357" s="150"/>
      <c r="D357" s="150"/>
      <c r="E357" s="150"/>
      <c r="F357" s="150"/>
      <c r="J357" s="151"/>
      <c r="K357" s="151"/>
    </row>
    <row r="358" spans="2:11" ht="16.5" customHeight="1" x14ac:dyDescent="0.3">
      <c r="B358" s="150"/>
      <c r="C358" s="150"/>
      <c r="D358" s="150"/>
      <c r="E358" s="150"/>
      <c r="F358" s="150"/>
      <c r="J358" s="151"/>
      <c r="K358" s="151"/>
    </row>
    <row r="359" spans="2:11" ht="16.5" customHeight="1" x14ac:dyDescent="0.3">
      <c r="B359" s="150"/>
      <c r="C359" s="150"/>
      <c r="D359" s="150"/>
      <c r="E359" s="150"/>
      <c r="F359" s="150"/>
      <c r="J359" s="151"/>
      <c r="K359" s="151"/>
    </row>
    <row r="360" spans="2:11" ht="16.5" customHeight="1" x14ac:dyDescent="0.3">
      <c r="B360" s="150"/>
      <c r="C360" s="150"/>
      <c r="D360" s="150"/>
      <c r="E360" s="150"/>
      <c r="F360" s="150"/>
      <c r="J360" s="151"/>
      <c r="K360" s="151"/>
    </row>
    <row r="361" spans="2:11" ht="16.5" customHeight="1" x14ac:dyDescent="0.3">
      <c r="B361" s="150"/>
      <c r="C361" s="150"/>
      <c r="D361" s="150"/>
      <c r="E361" s="150"/>
      <c r="F361" s="150"/>
      <c r="J361" s="151"/>
      <c r="K361" s="151"/>
    </row>
    <row r="362" spans="2:11" ht="16.5" customHeight="1" x14ac:dyDescent="0.3">
      <c r="B362" s="150"/>
      <c r="C362" s="150"/>
      <c r="D362" s="150"/>
      <c r="E362" s="150"/>
      <c r="F362" s="150"/>
      <c r="J362" s="151"/>
      <c r="K362" s="151"/>
    </row>
    <row r="363" spans="2:11" ht="16.5" customHeight="1" x14ac:dyDescent="0.3">
      <c r="B363" s="150"/>
      <c r="C363" s="150"/>
      <c r="D363" s="150"/>
      <c r="E363" s="150"/>
      <c r="F363" s="150"/>
      <c r="J363" s="151"/>
      <c r="K363" s="151"/>
    </row>
    <row r="364" spans="2:11" ht="16.5" customHeight="1" x14ac:dyDescent="0.3">
      <c r="B364" s="150"/>
      <c r="C364" s="150"/>
      <c r="D364" s="150"/>
      <c r="E364" s="150"/>
      <c r="F364" s="150"/>
      <c r="J364" s="151"/>
      <c r="K364" s="151"/>
    </row>
    <row r="365" spans="2:11" ht="16.5" customHeight="1" x14ac:dyDescent="0.3">
      <c r="B365" s="150"/>
      <c r="C365" s="150"/>
      <c r="D365" s="150"/>
      <c r="E365" s="150"/>
      <c r="F365" s="150"/>
      <c r="J365" s="151"/>
      <c r="K365" s="151"/>
    </row>
    <row r="366" spans="2:11" ht="16.5" customHeight="1" x14ac:dyDescent="0.3">
      <c r="B366" s="150"/>
      <c r="C366" s="150"/>
      <c r="D366" s="150"/>
      <c r="E366" s="150"/>
      <c r="F366" s="150"/>
      <c r="J366" s="151"/>
      <c r="K366" s="151"/>
    </row>
    <row r="367" spans="2:11" ht="16.5" customHeight="1" x14ac:dyDescent="0.3">
      <c r="B367" s="150"/>
      <c r="C367" s="150"/>
      <c r="D367" s="150"/>
      <c r="E367" s="150"/>
      <c r="F367" s="150"/>
      <c r="J367" s="151"/>
      <c r="K367" s="151"/>
    </row>
    <row r="368" spans="2:11" ht="16.5" customHeight="1" x14ac:dyDescent="0.3">
      <c r="B368" s="150"/>
      <c r="C368" s="150"/>
      <c r="D368" s="150"/>
      <c r="E368" s="150"/>
      <c r="F368" s="150"/>
      <c r="J368" s="151"/>
      <c r="K368" s="151"/>
    </row>
    <row r="369" spans="2:11" ht="16.5" customHeight="1" x14ac:dyDescent="0.3">
      <c r="B369" s="150"/>
      <c r="C369" s="150"/>
      <c r="D369" s="150"/>
      <c r="E369" s="150"/>
      <c r="F369" s="150"/>
      <c r="J369" s="151"/>
      <c r="K369" s="151"/>
    </row>
    <row r="370" spans="2:11" ht="16.5" customHeight="1" x14ac:dyDescent="0.3">
      <c r="B370" s="150"/>
      <c r="C370" s="150"/>
      <c r="D370" s="150"/>
      <c r="E370" s="150"/>
      <c r="F370" s="150"/>
      <c r="J370" s="151"/>
      <c r="K370" s="151"/>
    </row>
    <row r="371" spans="2:11" ht="16.5" customHeight="1" x14ac:dyDescent="0.3">
      <c r="B371" s="150"/>
      <c r="C371" s="150"/>
      <c r="D371" s="150"/>
      <c r="E371" s="150"/>
      <c r="F371" s="150"/>
      <c r="J371" s="151"/>
      <c r="K371" s="151"/>
    </row>
    <row r="372" spans="2:11" ht="16.5" customHeight="1" x14ac:dyDescent="0.3">
      <c r="B372" s="150"/>
      <c r="C372" s="150"/>
      <c r="D372" s="150"/>
      <c r="E372" s="150"/>
      <c r="F372" s="150"/>
      <c r="J372" s="151"/>
      <c r="K372" s="151"/>
    </row>
    <row r="373" spans="2:11" ht="16.5" customHeight="1" x14ac:dyDescent="0.3">
      <c r="B373" s="150"/>
      <c r="C373" s="150"/>
      <c r="D373" s="150"/>
      <c r="E373" s="150"/>
      <c r="F373" s="150"/>
      <c r="J373" s="151"/>
      <c r="K373" s="151"/>
    </row>
    <row r="374" spans="2:11" ht="16.5" customHeight="1" x14ac:dyDescent="0.3">
      <c r="B374" s="150"/>
      <c r="C374" s="150"/>
      <c r="D374" s="150"/>
      <c r="E374" s="150"/>
      <c r="F374" s="150"/>
      <c r="J374" s="151"/>
      <c r="K374" s="151"/>
    </row>
    <row r="375" spans="2:11" ht="16.5" customHeight="1" x14ac:dyDescent="0.3">
      <c r="B375" s="150"/>
      <c r="C375" s="150"/>
      <c r="D375" s="150"/>
      <c r="E375" s="150"/>
      <c r="F375" s="150"/>
      <c r="J375" s="151"/>
      <c r="K375" s="151"/>
    </row>
    <row r="376" spans="2:11" ht="16.5" customHeight="1" x14ac:dyDescent="0.3">
      <c r="B376" s="150"/>
      <c r="C376" s="150"/>
      <c r="D376" s="150"/>
      <c r="E376" s="150"/>
      <c r="F376" s="150"/>
      <c r="J376" s="151"/>
      <c r="K376" s="151"/>
    </row>
    <row r="377" spans="2:11" ht="16.5" customHeight="1" x14ac:dyDescent="0.3">
      <c r="B377" s="150"/>
      <c r="C377" s="150"/>
      <c r="D377" s="150"/>
      <c r="E377" s="150"/>
      <c r="F377" s="150"/>
      <c r="J377" s="151"/>
      <c r="K377" s="151"/>
    </row>
    <row r="378" spans="2:11" ht="16.5" customHeight="1" x14ac:dyDescent="0.3">
      <c r="B378" s="150"/>
      <c r="C378" s="150"/>
      <c r="D378" s="150"/>
      <c r="E378" s="150"/>
      <c r="F378" s="150"/>
      <c r="J378" s="151"/>
      <c r="K378" s="151"/>
    </row>
    <row r="379" spans="2:11" ht="16.5" customHeight="1" x14ac:dyDescent="0.3">
      <c r="B379" s="150"/>
      <c r="C379" s="150"/>
      <c r="D379" s="150"/>
      <c r="E379" s="150"/>
      <c r="F379" s="150"/>
      <c r="J379" s="151"/>
      <c r="K379" s="151"/>
    </row>
    <row r="380" spans="2:11" ht="16.5" customHeight="1" x14ac:dyDescent="0.3">
      <c r="B380" s="150"/>
      <c r="C380" s="150"/>
      <c r="D380" s="150"/>
      <c r="E380" s="150"/>
      <c r="F380" s="150"/>
      <c r="J380" s="151"/>
      <c r="K380" s="151"/>
    </row>
    <row r="381" spans="2:11" ht="16.5" customHeight="1" x14ac:dyDescent="0.3">
      <c r="B381" s="150"/>
      <c r="C381" s="150"/>
      <c r="D381" s="150"/>
      <c r="E381" s="150"/>
      <c r="F381" s="150"/>
      <c r="J381" s="151"/>
      <c r="K381" s="151"/>
    </row>
    <row r="382" spans="2:11" ht="16.5" customHeight="1" x14ac:dyDescent="0.3">
      <c r="B382" s="150"/>
      <c r="C382" s="150"/>
      <c r="D382" s="150"/>
      <c r="E382" s="150"/>
      <c r="F382" s="150"/>
      <c r="J382" s="151"/>
      <c r="K382" s="151"/>
    </row>
    <row r="383" spans="2:11" ht="16.5" customHeight="1" x14ac:dyDescent="0.3">
      <c r="B383" s="150"/>
      <c r="C383" s="150"/>
      <c r="D383" s="150"/>
      <c r="E383" s="150"/>
      <c r="F383" s="150"/>
      <c r="J383" s="151"/>
      <c r="K383" s="151"/>
    </row>
    <row r="384" spans="2:11" ht="16.5" customHeight="1" x14ac:dyDescent="0.3">
      <c r="B384" s="150"/>
      <c r="C384" s="150"/>
      <c r="D384" s="150"/>
      <c r="E384" s="150"/>
      <c r="F384" s="150"/>
      <c r="J384" s="151"/>
      <c r="K384" s="151"/>
    </row>
    <row r="385" spans="2:11" ht="16.5" customHeight="1" x14ac:dyDescent="0.3">
      <c r="B385" s="150"/>
      <c r="C385" s="150"/>
      <c r="D385" s="150"/>
      <c r="E385" s="150"/>
      <c r="F385" s="150"/>
      <c r="J385" s="151"/>
      <c r="K385" s="151"/>
    </row>
    <row r="386" spans="2:11" ht="16.5" customHeight="1" x14ac:dyDescent="0.3">
      <c r="B386" s="150"/>
      <c r="C386" s="150"/>
      <c r="D386" s="150"/>
      <c r="E386" s="150"/>
      <c r="F386" s="150"/>
      <c r="J386" s="151"/>
      <c r="K386" s="151"/>
    </row>
    <row r="387" spans="2:11" ht="16.5" customHeight="1" x14ac:dyDescent="0.3">
      <c r="B387" s="150"/>
      <c r="C387" s="150"/>
      <c r="D387" s="150"/>
      <c r="E387" s="150"/>
      <c r="F387" s="150"/>
      <c r="J387" s="151"/>
      <c r="K387" s="151"/>
    </row>
    <row r="388" spans="2:11" ht="16.5" customHeight="1" x14ac:dyDescent="0.3">
      <c r="B388" s="150"/>
      <c r="C388" s="150"/>
      <c r="D388" s="150"/>
      <c r="E388" s="150"/>
      <c r="F388" s="150"/>
      <c r="J388" s="151"/>
      <c r="K388" s="151"/>
    </row>
    <row r="389" spans="2:11" ht="16.5" customHeight="1" x14ac:dyDescent="0.3">
      <c r="B389" s="150"/>
      <c r="C389" s="150"/>
      <c r="D389" s="150"/>
      <c r="E389" s="150"/>
      <c r="F389" s="150"/>
      <c r="J389" s="151"/>
      <c r="K389" s="151"/>
    </row>
    <row r="390" spans="2:11" ht="16.5" customHeight="1" x14ac:dyDescent="0.3">
      <c r="B390" s="150"/>
      <c r="C390" s="150"/>
      <c r="D390" s="150"/>
      <c r="E390" s="150"/>
      <c r="F390" s="150"/>
      <c r="J390" s="151"/>
      <c r="K390" s="151"/>
    </row>
    <row r="391" spans="2:11" ht="16.5" customHeight="1" x14ac:dyDescent="0.3">
      <c r="B391" s="150"/>
      <c r="C391" s="150"/>
      <c r="D391" s="150"/>
      <c r="E391" s="150"/>
      <c r="F391" s="150"/>
      <c r="J391" s="151"/>
      <c r="K391" s="151"/>
    </row>
    <row r="392" spans="2:11" ht="16.5" customHeight="1" x14ac:dyDescent="0.3">
      <c r="B392" s="150"/>
      <c r="C392" s="150"/>
      <c r="D392" s="150"/>
      <c r="E392" s="150"/>
      <c r="F392" s="150"/>
      <c r="J392" s="151"/>
      <c r="K392" s="151"/>
    </row>
    <row r="393" spans="2:11" ht="16.5" customHeight="1" x14ac:dyDescent="0.3">
      <c r="B393" s="150"/>
      <c r="C393" s="150"/>
      <c r="D393" s="150"/>
      <c r="E393" s="150"/>
      <c r="F393" s="150"/>
      <c r="J393" s="151"/>
      <c r="K393" s="151"/>
    </row>
    <row r="394" spans="2:11" ht="16.5" customHeight="1" x14ac:dyDescent="0.3">
      <c r="B394" s="150"/>
      <c r="C394" s="150"/>
      <c r="D394" s="150"/>
      <c r="E394" s="150"/>
      <c r="F394" s="150"/>
      <c r="J394" s="151"/>
      <c r="K394" s="151"/>
    </row>
    <row r="395" spans="2:11" ht="16.5" customHeight="1" x14ac:dyDescent="0.3">
      <c r="B395" s="150"/>
      <c r="C395" s="150"/>
      <c r="D395" s="150"/>
      <c r="E395" s="150"/>
      <c r="F395" s="150"/>
      <c r="J395" s="151"/>
      <c r="K395" s="151"/>
    </row>
    <row r="396" spans="2:11" ht="16.5" customHeight="1" x14ac:dyDescent="0.3">
      <c r="B396" s="150"/>
      <c r="C396" s="150"/>
      <c r="D396" s="150"/>
      <c r="E396" s="150"/>
      <c r="F396" s="150"/>
      <c r="J396" s="151"/>
      <c r="K396" s="151"/>
    </row>
    <row r="397" spans="2:11" ht="16.5" customHeight="1" x14ac:dyDescent="0.3">
      <c r="B397" s="150"/>
      <c r="C397" s="150"/>
      <c r="D397" s="150"/>
      <c r="E397" s="150"/>
      <c r="F397" s="150"/>
      <c r="J397" s="151"/>
      <c r="K397" s="151"/>
    </row>
    <row r="398" spans="2:11" ht="16.5" customHeight="1" x14ac:dyDescent="0.3">
      <c r="B398" s="150"/>
      <c r="C398" s="150"/>
      <c r="D398" s="150"/>
      <c r="E398" s="150"/>
      <c r="F398" s="150"/>
      <c r="J398" s="151"/>
      <c r="K398" s="151"/>
    </row>
    <row r="399" spans="2:11" ht="16.5" customHeight="1" x14ac:dyDescent="0.3">
      <c r="B399" s="150"/>
      <c r="C399" s="150"/>
      <c r="D399" s="150"/>
      <c r="E399" s="150"/>
      <c r="F399" s="150"/>
      <c r="J399" s="151"/>
      <c r="K399" s="151"/>
    </row>
    <row r="400" spans="2:11" ht="16.5" customHeight="1" x14ac:dyDescent="0.3">
      <c r="B400" s="150"/>
      <c r="C400" s="150"/>
      <c r="D400" s="150"/>
      <c r="E400" s="150"/>
      <c r="F400" s="150"/>
      <c r="J400" s="151"/>
      <c r="K400" s="151"/>
    </row>
    <row r="401" spans="2:11" ht="16.5" customHeight="1" x14ac:dyDescent="0.3">
      <c r="B401" s="150"/>
      <c r="C401" s="150"/>
      <c r="D401" s="150"/>
      <c r="E401" s="150"/>
      <c r="F401" s="150"/>
      <c r="J401" s="151"/>
      <c r="K401" s="151"/>
    </row>
    <row r="402" spans="2:11" ht="16.5" customHeight="1" x14ac:dyDescent="0.3">
      <c r="B402" s="150"/>
      <c r="C402" s="150"/>
      <c r="D402" s="150"/>
      <c r="E402" s="150"/>
      <c r="F402" s="150"/>
      <c r="J402" s="151"/>
      <c r="K402" s="151"/>
    </row>
    <row r="403" spans="2:11" ht="16.5" customHeight="1" x14ac:dyDescent="0.3">
      <c r="B403" s="150"/>
      <c r="C403" s="150"/>
      <c r="D403" s="150"/>
      <c r="E403" s="150"/>
      <c r="F403" s="150"/>
      <c r="J403" s="151"/>
      <c r="K403" s="151"/>
    </row>
    <row r="404" spans="2:11" ht="16.5" customHeight="1" x14ac:dyDescent="0.3">
      <c r="B404" s="150"/>
      <c r="C404" s="150"/>
      <c r="D404" s="150"/>
      <c r="E404" s="150"/>
      <c r="F404" s="150"/>
      <c r="J404" s="151"/>
      <c r="K404" s="151"/>
    </row>
    <row r="405" spans="2:11" ht="16.5" customHeight="1" x14ac:dyDescent="0.3">
      <c r="B405" s="150"/>
      <c r="C405" s="150"/>
      <c r="D405" s="150"/>
      <c r="E405" s="150"/>
      <c r="F405" s="150"/>
      <c r="J405" s="151"/>
      <c r="K405" s="151"/>
    </row>
    <row r="406" spans="2:11" ht="16.5" customHeight="1" x14ac:dyDescent="0.3">
      <c r="B406" s="150"/>
      <c r="C406" s="150"/>
      <c r="D406" s="150"/>
      <c r="E406" s="150"/>
      <c r="F406" s="150"/>
      <c r="J406" s="151"/>
      <c r="K406" s="151"/>
    </row>
    <row r="407" spans="2:11" ht="16.5" customHeight="1" x14ac:dyDescent="0.3">
      <c r="B407" s="150"/>
      <c r="C407" s="150"/>
      <c r="D407" s="150"/>
      <c r="E407" s="150"/>
      <c r="F407" s="150"/>
      <c r="J407" s="151"/>
      <c r="K407" s="151"/>
    </row>
    <row r="408" spans="2:11" ht="16.5" customHeight="1" x14ac:dyDescent="0.3">
      <c r="B408" s="150"/>
      <c r="C408" s="150"/>
      <c r="D408" s="150"/>
      <c r="E408" s="150"/>
      <c r="F408" s="150"/>
      <c r="J408" s="151"/>
      <c r="K408" s="151"/>
    </row>
    <row r="409" spans="2:11" ht="16.5" customHeight="1" x14ac:dyDescent="0.3">
      <c r="B409" s="150"/>
      <c r="C409" s="150"/>
      <c r="D409" s="150"/>
      <c r="E409" s="150"/>
      <c r="F409" s="150"/>
      <c r="J409" s="151"/>
      <c r="K409" s="151"/>
    </row>
    <row r="410" spans="2:11" ht="16.5" customHeight="1" x14ac:dyDescent="0.3">
      <c r="B410" s="150"/>
      <c r="C410" s="150"/>
      <c r="D410" s="150"/>
      <c r="E410" s="150"/>
      <c r="F410" s="150"/>
      <c r="J410" s="151"/>
      <c r="K410" s="151"/>
    </row>
    <row r="411" spans="2:11" ht="16.5" customHeight="1" x14ac:dyDescent="0.3">
      <c r="B411" s="150"/>
      <c r="C411" s="150"/>
      <c r="D411" s="150"/>
      <c r="E411" s="150"/>
      <c r="F411" s="150"/>
      <c r="J411" s="151"/>
      <c r="K411" s="151"/>
    </row>
    <row r="412" spans="2:11" ht="16.5" customHeight="1" x14ac:dyDescent="0.3">
      <c r="B412" s="150"/>
      <c r="C412" s="150"/>
      <c r="D412" s="150"/>
      <c r="E412" s="150"/>
      <c r="F412" s="150"/>
      <c r="J412" s="151"/>
      <c r="K412" s="151"/>
    </row>
    <row r="413" spans="2:11" ht="16.5" customHeight="1" x14ac:dyDescent="0.3">
      <c r="B413" s="150"/>
      <c r="C413" s="150"/>
      <c r="D413" s="150"/>
      <c r="E413" s="150"/>
      <c r="F413" s="150"/>
      <c r="J413" s="151"/>
      <c r="K413" s="151"/>
    </row>
    <row r="414" spans="2:11" ht="16.5" customHeight="1" x14ac:dyDescent="0.3">
      <c r="B414" s="150"/>
      <c r="C414" s="150"/>
      <c r="D414" s="150"/>
      <c r="E414" s="150"/>
      <c r="F414" s="150"/>
      <c r="J414" s="151"/>
      <c r="K414" s="151"/>
    </row>
    <row r="415" spans="2:11" ht="16.5" customHeight="1" x14ac:dyDescent="0.3">
      <c r="B415" s="150"/>
      <c r="C415" s="150"/>
      <c r="D415" s="150"/>
      <c r="E415" s="150"/>
      <c r="F415" s="150"/>
      <c r="J415" s="151"/>
      <c r="K415" s="151"/>
    </row>
    <row r="416" spans="2:11" ht="16.5" customHeight="1" x14ac:dyDescent="0.3">
      <c r="B416" s="150"/>
      <c r="C416" s="150"/>
      <c r="D416" s="150"/>
      <c r="E416" s="150"/>
      <c r="F416" s="150"/>
      <c r="J416" s="151"/>
      <c r="K416" s="151"/>
    </row>
    <row r="417" spans="2:11" ht="16.5" customHeight="1" x14ac:dyDescent="0.3">
      <c r="B417" s="150"/>
      <c r="C417" s="150"/>
      <c r="D417" s="150"/>
      <c r="E417" s="150"/>
      <c r="F417" s="150"/>
      <c r="J417" s="151"/>
      <c r="K417" s="151"/>
    </row>
    <row r="418" spans="2:11" ht="16.5" customHeight="1" x14ac:dyDescent="0.3">
      <c r="B418" s="150"/>
      <c r="C418" s="150"/>
      <c r="D418" s="150"/>
      <c r="E418" s="150"/>
      <c r="F418" s="150"/>
      <c r="J418" s="151"/>
      <c r="K418" s="151"/>
    </row>
    <row r="419" spans="2:11" ht="16.5" customHeight="1" x14ac:dyDescent="0.3">
      <c r="B419" s="150"/>
      <c r="C419" s="150"/>
      <c r="D419" s="150"/>
      <c r="E419" s="150"/>
      <c r="F419" s="150"/>
      <c r="J419" s="151"/>
      <c r="K419" s="151"/>
    </row>
    <row r="420" spans="2:11" ht="16.5" customHeight="1" x14ac:dyDescent="0.3">
      <c r="B420" s="150"/>
      <c r="C420" s="150"/>
      <c r="D420" s="150"/>
      <c r="E420" s="150"/>
      <c r="F420" s="150"/>
      <c r="J420" s="151"/>
      <c r="K420" s="151"/>
    </row>
    <row r="421" spans="2:11" ht="16.5" customHeight="1" x14ac:dyDescent="0.3">
      <c r="B421" s="150"/>
      <c r="C421" s="150"/>
      <c r="D421" s="150"/>
      <c r="E421" s="150"/>
      <c r="F421" s="150"/>
      <c r="J421" s="151"/>
      <c r="K421" s="151"/>
    </row>
    <row r="422" spans="2:11" ht="16.5" customHeight="1" x14ac:dyDescent="0.3">
      <c r="B422" s="150"/>
      <c r="C422" s="150"/>
      <c r="D422" s="150"/>
      <c r="E422" s="150"/>
      <c r="F422" s="150"/>
      <c r="J422" s="151"/>
      <c r="K422" s="151"/>
    </row>
    <row r="423" spans="2:11" ht="16.5" customHeight="1" x14ac:dyDescent="0.3">
      <c r="B423" s="150"/>
      <c r="C423" s="150"/>
      <c r="D423" s="150"/>
      <c r="E423" s="150"/>
      <c r="F423" s="150"/>
      <c r="J423" s="151"/>
      <c r="K423" s="151"/>
    </row>
    <row r="424" spans="2:11" ht="16.5" customHeight="1" x14ac:dyDescent="0.3">
      <c r="B424" s="150"/>
      <c r="C424" s="150"/>
      <c r="D424" s="150"/>
      <c r="E424" s="150"/>
      <c r="F424" s="150"/>
      <c r="J424" s="151"/>
      <c r="K424" s="151"/>
    </row>
    <row r="425" spans="2:11" ht="16.5" customHeight="1" x14ac:dyDescent="0.3">
      <c r="B425" s="150"/>
      <c r="C425" s="150"/>
      <c r="D425" s="150"/>
      <c r="E425" s="150"/>
      <c r="F425" s="150"/>
      <c r="J425" s="151"/>
      <c r="K425" s="151"/>
    </row>
    <row r="426" spans="2:11" ht="16.5" customHeight="1" x14ac:dyDescent="0.3">
      <c r="B426" s="150"/>
      <c r="C426" s="150"/>
      <c r="D426" s="150"/>
      <c r="E426" s="150"/>
      <c r="F426" s="150"/>
      <c r="J426" s="151"/>
      <c r="K426" s="151"/>
    </row>
    <row r="427" spans="2:11" ht="16.5" customHeight="1" x14ac:dyDescent="0.3">
      <c r="B427" s="150"/>
      <c r="C427" s="150"/>
      <c r="D427" s="150"/>
      <c r="E427" s="150"/>
      <c r="F427" s="150"/>
      <c r="J427" s="151"/>
      <c r="K427" s="151"/>
    </row>
    <row r="428" spans="2:11" ht="16.5" customHeight="1" x14ac:dyDescent="0.3">
      <c r="B428" s="150"/>
      <c r="C428" s="150"/>
      <c r="D428" s="150"/>
      <c r="E428" s="150"/>
      <c r="F428" s="150"/>
      <c r="J428" s="151"/>
      <c r="K428" s="151"/>
    </row>
    <row r="429" spans="2:11" ht="16.5" customHeight="1" x14ac:dyDescent="0.3">
      <c r="B429" s="150"/>
      <c r="C429" s="150"/>
      <c r="D429" s="150"/>
      <c r="E429" s="150"/>
      <c r="F429" s="150"/>
      <c r="J429" s="151"/>
      <c r="K429" s="151"/>
    </row>
    <row r="430" spans="2:11" ht="16.5" customHeight="1" x14ac:dyDescent="0.3">
      <c r="B430" s="150"/>
      <c r="C430" s="150"/>
      <c r="D430" s="150"/>
      <c r="E430" s="150"/>
      <c r="F430" s="150"/>
      <c r="J430" s="151"/>
      <c r="K430" s="151"/>
    </row>
    <row r="431" spans="2:11" ht="16.5" customHeight="1" x14ac:dyDescent="0.3">
      <c r="B431" s="150"/>
      <c r="C431" s="150"/>
      <c r="D431" s="150"/>
      <c r="E431" s="150"/>
      <c r="F431" s="150"/>
      <c r="J431" s="151"/>
      <c r="K431" s="151"/>
    </row>
    <row r="432" spans="2:11" ht="16.5" customHeight="1" x14ac:dyDescent="0.3">
      <c r="B432" s="150"/>
      <c r="C432" s="150"/>
      <c r="D432" s="150"/>
      <c r="E432" s="150"/>
      <c r="F432" s="150"/>
      <c r="J432" s="151"/>
      <c r="K432" s="151"/>
    </row>
    <row r="433" spans="2:11" ht="16.5" customHeight="1" x14ac:dyDescent="0.3">
      <c r="B433" s="150"/>
      <c r="C433" s="150"/>
      <c r="D433" s="150"/>
      <c r="E433" s="150"/>
      <c r="F433" s="150"/>
      <c r="J433" s="151"/>
      <c r="K433" s="151"/>
    </row>
    <row r="434" spans="2:11" ht="16.5" customHeight="1" x14ac:dyDescent="0.3">
      <c r="B434" s="150"/>
      <c r="C434" s="150"/>
      <c r="D434" s="150"/>
      <c r="E434" s="150"/>
      <c r="F434" s="150"/>
      <c r="J434" s="151"/>
      <c r="K434" s="151"/>
    </row>
    <row r="435" spans="2:11" ht="16.5" customHeight="1" x14ac:dyDescent="0.3">
      <c r="B435" s="150"/>
      <c r="C435" s="150"/>
      <c r="D435" s="150"/>
      <c r="E435" s="150"/>
      <c r="F435" s="150"/>
      <c r="J435" s="151"/>
      <c r="K435" s="151"/>
    </row>
    <row r="436" spans="2:11" ht="16.5" customHeight="1" x14ac:dyDescent="0.3">
      <c r="B436" s="150"/>
      <c r="C436" s="150"/>
      <c r="D436" s="150"/>
      <c r="E436" s="150"/>
      <c r="F436" s="150"/>
      <c r="J436" s="151"/>
      <c r="K436" s="151"/>
    </row>
    <row r="437" spans="2:11" ht="16.5" customHeight="1" x14ac:dyDescent="0.3">
      <c r="B437" s="150"/>
      <c r="C437" s="150"/>
      <c r="D437" s="150"/>
      <c r="E437" s="150"/>
      <c r="F437" s="150"/>
      <c r="J437" s="151"/>
      <c r="K437" s="151"/>
    </row>
    <row r="438" spans="2:11" ht="16.5" customHeight="1" x14ac:dyDescent="0.3">
      <c r="B438" s="150"/>
      <c r="C438" s="150"/>
      <c r="D438" s="150"/>
      <c r="E438" s="150"/>
      <c r="F438" s="150"/>
      <c r="J438" s="151"/>
      <c r="K438" s="151"/>
    </row>
    <row r="439" spans="2:11" ht="16.5" customHeight="1" x14ac:dyDescent="0.3">
      <c r="B439" s="150"/>
      <c r="C439" s="150"/>
      <c r="D439" s="150"/>
      <c r="E439" s="150"/>
      <c r="F439" s="150"/>
      <c r="J439" s="151"/>
      <c r="K439" s="151"/>
    </row>
    <row r="440" spans="2:11" ht="16.5" customHeight="1" x14ac:dyDescent="0.3">
      <c r="B440" s="150"/>
      <c r="C440" s="150"/>
      <c r="D440" s="150"/>
      <c r="E440" s="150"/>
      <c r="F440" s="150"/>
      <c r="J440" s="151"/>
      <c r="K440" s="151"/>
    </row>
    <row r="441" spans="2:11" ht="16.5" customHeight="1" x14ac:dyDescent="0.3">
      <c r="B441" s="150"/>
      <c r="C441" s="150"/>
      <c r="D441" s="150"/>
      <c r="E441" s="150"/>
      <c r="F441" s="150"/>
      <c r="J441" s="151"/>
      <c r="K441" s="151"/>
    </row>
    <row r="442" spans="2:11" ht="16.5" customHeight="1" x14ac:dyDescent="0.3">
      <c r="B442" s="150"/>
      <c r="C442" s="150"/>
      <c r="D442" s="150"/>
      <c r="E442" s="150"/>
      <c r="F442" s="150"/>
      <c r="J442" s="151"/>
      <c r="K442" s="151"/>
    </row>
    <row r="443" spans="2:11" ht="16.5" customHeight="1" x14ac:dyDescent="0.3">
      <c r="B443" s="150"/>
      <c r="C443" s="150"/>
      <c r="D443" s="150"/>
      <c r="E443" s="150"/>
      <c r="F443" s="150"/>
      <c r="J443" s="151"/>
      <c r="K443" s="151"/>
    </row>
    <row r="444" spans="2:11" ht="16.5" customHeight="1" x14ac:dyDescent="0.3">
      <c r="B444" s="150"/>
      <c r="C444" s="150"/>
      <c r="D444" s="150"/>
      <c r="E444" s="150"/>
      <c r="F444" s="150"/>
      <c r="J444" s="151"/>
      <c r="K444" s="151"/>
    </row>
    <row r="445" spans="2:11" ht="16.5" customHeight="1" x14ac:dyDescent="0.3">
      <c r="B445" s="150"/>
      <c r="C445" s="150"/>
      <c r="D445" s="150"/>
      <c r="E445" s="150"/>
      <c r="F445" s="150"/>
      <c r="J445" s="151"/>
      <c r="K445" s="151"/>
    </row>
    <row r="446" spans="2:11" ht="16.5" customHeight="1" x14ac:dyDescent="0.3">
      <c r="B446" s="150"/>
      <c r="C446" s="150"/>
      <c r="D446" s="150"/>
      <c r="E446" s="150"/>
      <c r="F446" s="150"/>
      <c r="J446" s="151"/>
      <c r="K446" s="151"/>
    </row>
    <row r="447" spans="2:11" ht="16.5" customHeight="1" x14ac:dyDescent="0.3">
      <c r="B447" s="150"/>
      <c r="C447" s="150"/>
      <c r="D447" s="150"/>
      <c r="E447" s="150"/>
      <c r="F447" s="150"/>
      <c r="J447" s="151"/>
      <c r="K447" s="151"/>
    </row>
    <row r="448" spans="2:11" ht="16.5" customHeight="1" x14ac:dyDescent="0.3">
      <c r="B448" s="150"/>
      <c r="C448" s="150"/>
      <c r="D448" s="150"/>
      <c r="E448" s="150"/>
      <c r="F448" s="150"/>
      <c r="J448" s="151"/>
      <c r="K448" s="151"/>
    </row>
    <row r="449" spans="2:11" ht="16.5" customHeight="1" x14ac:dyDescent="0.3">
      <c r="B449" s="150"/>
      <c r="C449" s="150"/>
      <c r="D449" s="150"/>
      <c r="E449" s="150"/>
      <c r="F449" s="150"/>
      <c r="J449" s="151"/>
      <c r="K449" s="151"/>
    </row>
    <row r="450" spans="2:11" ht="16.5" customHeight="1" x14ac:dyDescent="0.3">
      <c r="B450" s="150"/>
      <c r="C450" s="150"/>
      <c r="D450" s="150"/>
      <c r="E450" s="150"/>
      <c r="F450" s="150"/>
      <c r="J450" s="151"/>
      <c r="K450" s="151"/>
    </row>
    <row r="451" spans="2:11" ht="16.5" customHeight="1" x14ac:dyDescent="0.3">
      <c r="B451" s="150"/>
      <c r="C451" s="150"/>
      <c r="D451" s="150"/>
      <c r="E451" s="150"/>
      <c r="F451" s="150"/>
      <c r="J451" s="151"/>
      <c r="K451" s="151"/>
    </row>
    <row r="452" spans="2:11" ht="16.5" customHeight="1" x14ac:dyDescent="0.3">
      <c r="B452" s="150"/>
      <c r="C452" s="150"/>
      <c r="D452" s="150"/>
      <c r="E452" s="150"/>
      <c r="F452" s="150"/>
      <c r="J452" s="151"/>
      <c r="K452" s="151"/>
    </row>
    <row r="453" spans="2:11" ht="16.5" customHeight="1" x14ac:dyDescent="0.3">
      <c r="B453" s="150"/>
      <c r="C453" s="150"/>
      <c r="D453" s="150"/>
      <c r="E453" s="150"/>
      <c r="F453" s="150"/>
      <c r="J453" s="151"/>
      <c r="K453" s="151"/>
    </row>
    <row r="454" spans="2:11" ht="16.5" customHeight="1" x14ac:dyDescent="0.3">
      <c r="B454" s="150"/>
      <c r="C454" s="150"/>
      <c r="D454" s="150"/>
      <c r="E454" s="150"/>
      <c r="F454" s="150"/>
      <c r="J454" s="151"/>
      <c r="K454" s="151"/>
    </row>
    <row r="455" spans="2:11" ht="16.5" customHeight="1" x14ac:dyDescent="0.3">
      <c r="B455" s="150"/>
      <c r="C455" s="150"/>
      <c r="D455" s="150"/>
      <c r="E455" s="150"/>
      <c r="F455" s="150"/>
      <c r="J455" s="151"/>
      <c r="K455" s="151"/>
    </row>
    <row r="456" spans="2:11" ht="16.5" customHeight="1" x14ac:dyDescent="0.3">
      <c r="B456" s="150"/>
      <c r="C456" s="150"/>
      <c r="D456" s="150"/>
      <c r="E456" s="150"/>
      <c r="F456" s="150"/>
      <c r="J456" s="151"/>
      <c r="K456" s="151"/>
    </row>
    <row r="457" spans="2:11" ht="16.5" customHeight="1" x14ac:dyDescent="0.3">
      <c r="B457" s="150"/>
      <c r="C457" s="150"/>
      <c r="D457" s="150"/>
      <c r="E457" s="150"/>
      <c r="F457" s="150"/>
      <c r="J457" s="151"/>
      <c r="K457" s="151"/>
    </row>
    <row r="458" spans="2:11" ht="16.5" customHeight="1" x14ac:dyDescent="0.3">
      <c r="B458" s="150"/>
      <c r="C458" s="150"/>
      <c r="D458" s="150"/>
      <c r="E458" s="150"/>
      <c r="F458" s="150"/>
      <c r="J458" s="151"/>
      <c r="K458" s="151"/>
    </row>
    <row r="459" spans="2:11" ht="16.5" customHeight="1" x14ac:dyDescent="0.3">
      <c r="B459" s="150"/>
      <c r="C459" s="150"/>
      <c r="D459" s="150"/>
      <c r="E459" s="150"/>
      <c r="F459" s="150"/>
      <c r="J459" s="151"/>
      <c r="K459" s="151"/>
    </row>
    <row r="460" spans="2:11" ht="16.5" customHeight="1" x14ac:dyDescent="0.3">
      <c r="B460" s="150"/>
      <c r="C460" s="150"/>
      <c r="D460" s="150"/>
      <c r="E460" s="150"/>
      <c r="F460" s="150"/>
      <c r="J460" s="151"/>
      <c r="K460" s="151"/>
    </row>
    <row r="461" spans="2:11" ht="16.5" customHeight="1" x14ac:dyDescent="0.3">
      <c r="B461" s="150"/>
      <c r="C461" s="150"/>
      <c r="D461" s="150"/>
      <c r="E461" s="150"/>
      <c r="F461" s="150"/>
      <c r="J461" s="151"/>
      <c r="K461" s="151"/>
    </row>
    <row r="462" spans="2:11" ht="16.5" customHeight="1" x14ac:dyDescent="0.3">
      <c r="B462" s="150"/>
      <c r="C462" s="150"/>
      <c r="D462" s="150"/>
      <c r="E462" s="150"/>
      <c r="F462" s="150"/>
      <c r="J462" s="151"/>
      <c r="K462" s="151"/>
    </row>
    <row r="463" spans="2:11" ht="16.5" customHeight="1" x14ac:dyDescent="0.3">
      <c r="B463" s="150"/>
      <c r="C463" s="150"/>
      <c r="D463" s="150"/>
      <c r="E463" s="150"/>
      <c r="F463" s="150"/>
      <c r="J463" s="151"/>
      <c r="K463" s="151"/>
    </row>
    <row r="464" spans="2:11" ht="16.5" customHeight="1" x14ac:dyDescent="0.3">
      <c r="B464" s="150"/>
      <c r="C464" s="150"/>
      <c r="D464" s="150"/>
      <c r="E464" s="150"/>
      <c r="F464" s="150"/>
      <c r="J464" s="151"/>
      <c r="K464" s="151"/>
    </row>
    <row r="465" spans="2:11" ht="16.5" customHeight="1" x14ac:dyDescent="0.3">
      <c r="B465" s="150"/>
      <c r="C465" s="150"/>
      <c r="D465" s="150"/>
      <c r="E465" s="150"/>
      <c r="F465" s="150"/>
      <c r="J465" s="151"/>
      <c r="K465" s="151"/>
    </row>
    <row r="466" spans="2:11" ht="16.5" customHeight="1" x14ac:dyDescent="0.3">
      <c r="B466" s="150"/>
      <c r="C466" s="150"/>
      <c r="D466" s="150"/>
      <c r="E466" s="150"/>
      <c r="F466" s="150"/>
      <c r="J466" s="151"/>
      <c r="K466" s="151"/>
    </row>
    <row r="467" spans="2:11" ht="16.5" customHeight="1" x14ac:dyDescent="0.3">
      <c r="B467" s="150"/>
      <c r="C467" s="150"/>
      <c r="D467" s="150"/>
      <c r="E467" s="150"/>
      <c r="F467" s="150"/>
      <c r="J467" s="151"/>
      <c r="K467" s="151"/>
    </row>
    <row r="468" spans="2:11" ht="16.5" customHeight="1" x14ac:dyDescent="0.3">
      <c r="B468" s="150"/>
      <c r="C468" s="150"/>
      <c r="D468" s="150"/>
      <c r="E468" s="150"/>
      <c r="F468" s="150"/>
      <c r="J468" s="151"/>
      <c r="K468" s="151"/>
    </row>
    <row r="469" spans="2:11" ht="16.5" customHeight="1" x14ac:dyDescent="0.3">
      <c r="B469" s="150"/>
      <c r="C469" s="150"/>
      <c r="D469" s="150"/>
      <c r="E469" s="150"/>
      <c r="F469" s="150"/>
      <c r="J469" s="151"/>
      <c r="K469" s="151"/>
    </row>
    <row r="470" spans="2:11" ht="16.5" customHeight="1" x14ac:dyDescent="0.3">
      <c r="B470" s="150"/>
      <c r="C470" s="150"/>
      <c r="D470" s="150"/>
      <c r="E470" s="150"/>
      <c r="F470" s="150"/>
      <c r="J470" s="151"/>
      <c r="K470" s="151"/>
    </row>
    <row r="471" spans="2:11" ht="16.5" customHeight="1" x14ac:dyDescent="0.3">
      <c r="B471" s="150"/>
      <c r="C471" s="150"/>
      <c r="D471" s="150"/>
      <c r="E471" s="150"/>
      <c r="F471" s="150"/>
      <c r="J471" s="151"/>
      <c r="K471" s="151"/>
    </row>
    <row r="472" spans="2:11" ht="16.5" customHeight="1" x14ac:dyDescent="0.3">
      <c r="B472" s="150"/>
      <c r="C472" s="150"/>
      <c r="D472" s="150"/>
      <c r="E472" s="150"/>
      <c r="F472" s="150"/>
      <c r="J472" s="151"/>
      <c r="K472" s="151"/>
    </row>
    <row r="473" spans="2:11" ht="16.5" customHeight="1" x14ac:dyDescent="0.3">
      <c r="B473" s="150"/>
      <c r="C473" s="150"/>
      <c r="D473" s="150"/>
      <c r="E473" s="150"/>
      <c r="F473" s="150"/>
      <c r="J473" s="151"/>
      <c r="K473" s="151"/>
    </row>
    <row r="474" spans="2:11" ht="16.5" customHeight="1" x14ac:dyDescent="0.3">
      <c r="B474" s="150"/>
      <c r="C474" s="150"/>
      <c r="D474" s="150"/>
      <c r="E474" s="150"/>
      <c r="F474" s="150"/>
      <c r="J474" s="151"/>
      <c r="K474" s="151"/>
    </row>
    <row r="475" spans="2:11" ht="16.5" customHeight="1" x14ac:dyDescent="0.3">
      <c r="B475" s="150"/>
      <c r="C475" s="150"/>
      <c r="D475" s="150"/>
      <c r="E475" s="150"/>
      <c r="F475" s="150"/>
      <c r="J475" s="151"/>
      <c r="K475" s="151"/>
    </row>
    <row r="476" spans="2:11" ht="16.5" customHeight="1" x14ac:dyDescent="0.3">
      <c r="B476" s="150"/>
      <c r="C476" s="150"/>
      <c r="D476" s="150"/>
      <c r="E476" s="150"/>
      <c r="F476" s="150"/>
      <c r="J476" s="151"/>
      <c r="K476" s="151"/>
    </row>
    <row r="477" spans="2:11" ht="16.5" customHeight="1" x14ac:dyDescent="0.3">
      <c r="B477" s="150"/>
      <c r="C477" s="150"/>
      <c r="D477" s="150"/>
      <c r="E477" s="150"/>
      <c r="F477" s="150"/>
      <c r="J477" s="151"/>
      <c r="K477" s="151"/>
    </row>
    <row r="478" spans="2:11" ht="16.5" customHeight="1" x14ac:dyDescent="0.3">
      <c r="B478" s="150"/>
      <c r="C478" s="150"/>
      <c r="D478" s="150"/>
      <c r="E478" s="150"/>
      <c r="F478" s="150"/>
      <c r="J478" s="151"/>
      <c r="K478" s="151"/>
    </row>
    <row r="479" spans="2:11" ht="16.5" customHeight="1" x14ac:dyDescent="0.3">
      <c r="B479" s="150"/>
      <c r="C479" s="150"/>
      <c r="D479" s="150"/>
      <c r="E479" s="150"/>
      <c r="F479" s="150"/>
      <c r="J479" s="151"/>
      <c r="K479" s="151"/>
    </row>
    <row r="480" spans="2:11" ht="16.5" customHeight="1" x14ac:dyDescent="0.3">
      <c r="B480" s="150"/>
      <c r="C480" s="150"/>
      <c r="D480" s="150"/>
      <c r="E480" s="150"/>
      <c r="F480" s="150"/>
      <c r="J480" s="151"/>
      <c r="K480" s="151"/>
    </row>
    <row r="481" spans="2:11" ht="16.5" customHeight="1" x14ac:dyDescent="0.3">
      <c r="B481" s="150"/>
      <c r="C481" s="150"/>
      <c r="D481" s="150"/>
      <c r="E481" s="150"/>
      <c r="F481" s="150"/>
      <c r="J481" s="151"/>
      <c r="K481" s="151"/>
    </row>
    <row r="482" spans="2:11" ht="16.5" customHeight="1" x14ac:dyDescent="0.3">
      <c r="B482" s="150"/>
      <c r="C482" s="150"/>
      <c r="D482" s="150"/>
      <c r="E482" s="150"/>
      <c r="F482" s="150"/>
      <c r="J482" s="151"/>
      <c r="K482" s="151"/>
    </row>
    <row r="483" spans="2:11" ht="16.5" customHeight="1" x14ac:dyDescent="0.3">
      <c r="B483" s="150"/>
      <c r="C483" s="150"/>
      <c r="D483" s="150"/>
      <c r="E483" s="150"/>
      <c r="F483" s="150"/>
      <c r="J483" s="151"/>
      <c r="K483" s="151"/>
    </row>
    <row r="484" spans="2:11" ht="16.5" customHeight="1" x14ac:dyDescent="0.3">
      <c r="B484" s="150"/>
      <c r="C484" s="150"/>
      <c r="D484" s="150"/>
      <c r="E484" s="150"/>
      <c r="F484" s="150"/>
      <c r="J484" s="151"/>
      <c r="K484" s="151"/>
    </row>
    <row r="485" spans="2:11" ht="16.5" customHeight="1" x14ac:dyDescent="0.3">
      <c r="B485" s="150"/>
      <c r="C485" s="150"/>
      <c r="D485" s="150"/>
      <c r="E485" s="150"/>
      <c r="F485" s="150"/>
      <c r="J485" s="151"/>
      <c r="K485" s="151"/>
    </row>
    <row r="486" spans="2:11" ht="16.5" customHeight="1" x14ac:dyDescent="0.3">
      <c r="B486" s="150"/>
      <c r="C486" s="150"/>
      <c r="D486" s="150"/>
      <c r="E486" s="150"/>
      <c r="F486" s="150"/>
      <c r="J486" s="151"/>
      <c r="K486" s="151"/>
    </row>
    <row r="487" spans="2:11" ht="16.5" customHeight="1" x14ac:dyDescent="0.3">
      <c r="B487" s="150"/>
      <c r="C487" s="150"/>
      <c r="D487" s="150"/>
      <c r="E487" s="150"/>
      <c r="F487" s="150"/>
      <c r="J487" s="151"/>
      <c r="K487" s="151"/>
    </row>
    <row r="488" spans="2:11" ht="16.5" customHeight="1" x14ac:dyDescent="0.3">
      <c r="B488" s="150"/>
      <c r="C488" s="150"/>
      <c r="D488" s="150"/>
      <c r="E488" s="150"/>
      <c r="F488" s="150"/>
      <c r="J488" s="151"/>
      <c r="K488" s="151"/>
    </row>
    <row r="489" spans="2:11" ht="16.5" customHeight="1" x14ac:dyDescent="0.3">
      <c r="B489" s="150"/>
      <c r="C489" s="150"/>
      <c r="D489" s="150"/>
      <c r="E489" s="150"/>
      <c r="F489" s="150"/>
      <c r="J489" s="151"/>
      <c r="K489" s="151"/>
    </row>
    <row r="490" spans="2:11" ht="16.5" customHeight="1" x14ac:dyDescent="0.3">
      <c r="B490" s="150"/>
      <c r="C490" s="150"/>
      <c r="D490" s="150"/>
      <c r="E490" s="150"/>
      <c r="F490" s="150"/>
      <c r="J490" s="151"/>
      <c r="K490" s="151"/>
    </row>
    <row r="491" spans="2:11" ht="16.5" customHeight="1" x14ac:dyDescent="0.3">
      <c r="B491" s="150"/>
      <c r="C491" s="150"/>
      <c r="D491" s="150"/>
      <c r="E491" s="150"/>
      <c r="F491" s="150"/>
      <c r="J491" s="151"/>
      <c r="K491" s="151"/>
    </row>
    <row r="492" spans="2:11" ht="16.5" customHeight="1" x14ac:dyDescent="0.3">
      <c r="B492" s="150"/>
      <c r="C492" s="150"/>
      <c r="D492" s="150"/>
      <c r="E492" s="150"/>
      <c r="F492" s="150"/>
      <c r="J492" s="151"/>
      <c r="K492" s="151"/>
    </row>
    <row r="493" spans="2:11" ht="16.5" customHeight="1" x14ac:dyDescent="0.3">
      <c r="B493" s="150"/>
      <c r="C493" s="150"/>
      <c r="D493" s="150"/>
      <c r="E493" s="150"/>
      <c r="F493" s="150"/>
      <c r="J493" s="151"/>
      <c r="K493" s="151"/>
    </row>
    <row r="494" spans="2:11" ht="16.5" customHeight="1" x14ac:dyDescent="0.3">
      <c r="B494" s="150"/>
      <c r="C494" s="150"/>
      <c r="D494" s="150"/>
      <c r="E494" s="150"/>
      <c r="F494" s="150"/>
      <c r="J494" s="151"/>
      <c r="K494" s="151"/>
    </row>
    <row r="495" spans="2:11" ht="16.5" customHeight="1" x14ac:dyDescent="0.3">
      <c r="B495" s="150"/>
      <c r="C495" s="150"/>
      <c r="D495" s="150"/>
      <c r="E495" s="150"/>
      <c r="F495" s="150"/>
      <c r="J495" s="151"/>
      <c r="K495" s="151"/>
    </row>
    <row r="496" spans="2:11" ht="16.5" customHeight="1" x14ac:dyDescent="0.3">
      <c r="B496" s="150"/>
      <c r="C496" s="150"/>
      <c r="D496" s="150"/>
      <c r="E496" s="150"/>
      <c r="F496" s="150"/>
      <c r="J496" s="151"/>
      <c r="K496" s="151"/>
    </row>
    <row r="497" spans="2:11" ht="16.5" customHeight="1" x14ac:dyDescent="0.3">
      <c r="B497" s="150"/>
      <c r="C497" s="150"/>
      <c r="D497" s="150"/>
      <c r="E497" s="150"/>
      <c r="F497" s="150"/>
      <c r="J497" s="151"/>
      <c r="K497" s="151"/>
    </row>
    <row r="498" spans="2:11" ht="16.5" customHeight="1" x14ac:dyDescent="0.3">
      <c r="B498" s="150"/>
      <c r="C498" s="150"/>
      <c r="D498" s="150"/>
      <c r="E498" s="150"/>
      <c r="F498" s="150"/>
      <c r="J498" s="151"/>
      <c r="K498" s="151"/>
    </row>
    <row r="499" spans="2:11" ht="16.5" customHeight="1" x14ac:dyDescent="0.3">
      <c r="B499" s="150"/>
      <c r="C499" s="150"/>
      <c r="D499" s="150"/>
      <c r="E499" s="150"/>
      <c r="F499" s="150"/>
      <c r="J499" s="151"/>
      <c r="K499" s="151"/>
    </row>
    <row r="500" spans="2:11" ht="16.5" customHeight="1" x14ac:dyDescent="0.3">
      <c r="B500" s="150"/>
      <c r="C500" s="150"/>
      <c r="D500" s="150"/>
      <c r="E500" s="150"/>
      <c r="F500" s="150"/>
      <c r="J500" s="151"/>
      <c r="K500" s="151"/>
    </row>
    <row r="501" spans="2:11" ht="16.5" customHeight="1" x14ac:dyDescent="0.3">
      <c r="B501" s="150"/>
      <c r="C501" s="150"/>
      <c r="D501" s="150"/>
      <c r="E501" s="150"/>
      <c r="F501" s="150"/>
      <c r="J501" s="151"/>
      <c r="K501" s="151"/>
    </row>
    <row r="502" spans="2:11" ht="16.5" customHeight="1" x14ac:dyDescent="0.3">
      <c r="B502" s="150"/>
      <c r="C502" s="150"/>
      <c r="D502" s="150"/>
      <c r="E502" s="150"/>
      <c r="F502" s="150"/>
      <c r="J502" s="151"/>
      <c r="K502" s="151"/>
    </row>
    <row r="503" spans="2:11" ht="16.5" customHeight="1" x14ac:dyDescent="0.3">
      <c r="B503" s="150"/>
      <c r="C503" s="150"/>
      <c r="D503" s="150"/>
      <c r="E503" s="150"/>
      <c r="F503" s="150"/>
      <c r="J503" s="151"/>
      <c r="K503" s="151"/>
    </row>
    <row r="504" spans="2:11" ht="16.5" customHeight="1" x14ac:dyDescent="0.3">
      <c r="B504" s="150"/>
      <c r="C504" s="150"/>
      <c r="D504" s="150"/>
      <c r="E504" s="150"/>
      <c r="F504" s="150"/>
      <c r="J504" s="151"/>
      <c r="K504" s="151"/>
    </row>
    <row r="505" spans="2:11" ht="16.5" customHeight="1" x14ac:dyDescent="0.3">
      <c r="B505" s="150"/>
      <c r="C505" s="150"/>
      <c r="D505" s="150"/>
      <c r="E505" s="150"/>
      <c r="F505" s="150"/>
      <c r="J505" s="151"/>
      <c r="K505" s="151"/>
    </row>
    <row r="506" spans="2:11" ht="16.5" customHeight="1" x14ac:dyDescent="0.3">
      <c r="B506" s="150"/>
      <c r="C506" s="150"/>
      <c r="D506" s="150"/>
      <c r="E506" s="150"/>
      <c r="F506" s="150"/>
      <c r="J506" s="151"/>
      <c r="K506" s="151"/>
    </row>
    <row r="507" spans="2:11" ht="16.5" customHeight="1" x14ac:dyDescent="0.3">
      <c r="B507" s="150"/>
      <c r="C507" s="150"/>
      <c r="D507" s="150"/>
      <c r="E507" s="150"/>
      <c r="F507" s="150"/>
      <c r="J507" s="151"/>
      <c r="K507" s="151"/>
    </row>
    <row r="508" spans="2:11" ht="16.5" customHeight="1" x14ac:dyDescent="0.3">
      <c r="B508" s="150"/>
      <c r="C508" s="150"/>
      <c r="D508" s="150"/>
      <c r="E508" s="150"/>
      <c r="F508" s="150"/>
      <c r="J508" s="151"/>
      <c r="K508" s="151"/>
    </row>
    <row r="509" spans="2:11" ht="16.5" customHeight="1" x14ac:dyDescent="0.3">
      <c r="B509" s="150"/>
      <c r="C509" s="150"/>
      <c r="D509" s="150"/>
      <c r="E509" s="150"/>
      <c r="F509" s="150"/>
      <c r="J509" s="151"/>
      <c r="K509" s="151"/>
    </row>
    <row r="510" spans="2:11" ht="16.5" customHeight="1" x14ac:dyDescent="0.3">
      <c r="B510" s="150"/>
      <c r="C510" s="150"/>
      <c r="D510" s="150"/>
      <c r="E510" s="150"/>
      <c r="F510" s="150"/>
      <c r="J510" s="151"/>
      <c r="K510" s="151"/>
    </row>
    <row r="511" spans="2:11" ht="16.5" customHeight="1" x14ac:dyDescent="0.3">
      <c r="B511" s="150"/>
      <c r="C511" s="150"/>
      <c r="D511" s="150"/>
      <c r="E511" s="150"/>
      <c r="F511" s="150"/>
      <c r="J511" s="151"/>
      <c r="K511" s="151"/>
    </row>
    <row r="512" spans="2:11" ht="16.5" customHeight="1" x14ac:dyDescent="0.3">
      <c r="B512" s="150"/>
      <c r="C512" s="150"/>
      <c r="D512" s="150"/>
      <c r="E512" s="150"/>
      <c r="F512" s="150"/>
      <c r="J512" s="151"/>
      <c r="K512" s="151"/>
    </row>
    <row r="513" spans="2:11" ht="16.5" customHeight="1" x14ac:dyDescent="0.3">
      <c r="B513" s="150"/>
      <c r="C513" s="150"/>
      <c r="D513" s="150"/>
      <c r="E513" s="150"/>
      <c r="F513" s="150"/>
      <c r="J513" s="151"/>
      <c r="K513" s="151"/>
    </row>
    <row r="514" spans="2:11" ht="16.5" customHeight="1" x14ac:dyDescent="0.3">
      <c r="B514" s="150"/>
      <c r="C514" s="150"/>
      <c r="D514" s="150"/>
      <c r="E514" s="150"/>
      <c r="F514" s="150"/>
      <c r="J514" s="151"/>
      <c r="K514" s="151"/>
    </row>
    <row r="515" spans="2:11" ht="16.5" customHeight="1" x14ac:dyDescent="0.3">
      <c r="B515" s="150"/>
      <c r="C515" s="150"/>
      <c r="D515" s="150"/>
      <c r="E515" s="150"/>
      <c r="F515" s="150"/>
      <c r="J515" s="151"/>
      <c r="K515" s="151"/>
    </row>
    <row r="516" spans="2:11" ht="16.5" customHeight="1" x14ac:dyDescent="0.3">
      <c r="B516" s="150"/>
      <c r="C516" s="150"/>
      <c r="D516" s="150"/>
      <c r="E516" s="150"/>
      <c r="F516" s="150"/>
      <c r="J516" s="151"/>
      <c r="K516" s="151"/>
    </row>
    <row r="517" spans="2:11" ht="16.5" customHeight="1" x14ac:dyDescent="0.3">
      <c r="B517" s="150"/>
      <c r="C517" s="150"/>
      <c r="D517" s="150"/>
      <c r="E517" s="150"/>
      <c r="F517" s="150"/>
      <c r="J517" s="151"/>
      <c r="K517" s="151"/>
    </row>
    <row r="518" spans="2:11" ht="16.5" customHeight="1" x14ac:dyDescent="0.3">
      <c r="B518" s="150"/>
      <c r="C518" s="150"/>
      <c r="D518" s="150"/>
      <c r="E518" s="150"/>
      <c r="F518" s="150"/>
      <c r="J518" s="151"/>
      <c r="K518" s="151"/>
    </row>
    <row r="519" spans="2:11" ht="16.5" customHeight="1" x14ac:dyDescent="0.3">
      <c r="B519" s="150"/>
      <c r="C519" s="150"/>
      <c r="D519" s="150"/>
      <c r="E519" s="150"/>
      <c r="F519" s="150"/>
      <c r="J519" s="151"/>
      <c r="K519" s="151"/>
    </row>
    <row r="520" spans="2:11" ht="16.5" customHeight="1" x14ac:dyDescent="0.3">
      <c r="B520" s="150"/>
      <c r="C520" s="150"/>
      <c r="D520" s="150"/>
      <c r="E520" s="150"/>
      <c r="F520" s="150"/>
      <c r="J520" s="151"/>
      <c r="K520" s="151"/>
    </row>
    <row r="521" spans="2:11" ht="16.5" customHeight="1" x14ac:dyDescent="0.3">
      <c r="B521" s="150"/>
      <c r="C521" s="150"/>
      <c r="D521" s="150"/>
      <c r="E521" s="150"/>
      <c r="F521" s="150"/>
      <c r="J521" s="151"/>
      <c r="K521" s="151"/>
    </row>
    <row r="522" spans="2:11" ht="16.5" customHeight="1" x14ac:dyDescent="0.3">
      <c r="B522" s="150"/>
      <c r="C522" s="150"/>
      <c r="D522" s="150"/>
      <c r="E522" s="150"/>
      <c r="F522" s="150"/>
      <c r="J522" s="151"/>
      <c r="K522" s="151"/>
    </row>
    <row r="523" spans="2:11" ht="16.5" customHeight="1" x14ac:dyDescent="0.3">
      <c r="B523" s="150"/>
      <c r="C523" s="150"/>
      <c r="D523" s="150"/>
      <c r="E523" s="150"/>
      <c r="F523" s="150"/>
      <c r="J523" s="151"/>
      <c r="K523" s="151"/>
    </row>
    <row r="524" spans="2:11" ht="16.5" customHeight="1" x14ac:dyDescent="0.3">
      <c r="B524" s="150"/>
      <c r="C524" s="150"/>
      <c r="D524" s="150"/>
      <c r="E524" s="150"/>
      <c r="F524" s="150"/>
      <c r="J524" s="151"/>
      <c r="K524" s="151"/>
    </row>
    <row r="525" spans="2:11" ht="16.5" customHeight="1" x14ac:dyDescent="0.3">
      <c r="B525" s="150"/>
      <c r="C525" s="150"/>
      <c r="D525" s="150"/>
      <c r="E525" s="150"/>
      <c r="F525" s="150"/>
      <c r="J525" s="151"/>
      <c r="K525" s="151"/>
    </row>
    <row r="526" spans="2:11" ht="16.5" customHeight="1" x14ac:dyDescent="0.3">
      <c r="B526" s="150"/>
      <c r="C526" s="150"/>
      <c r="D526" s="150"/>
      <c r="E526" s="150"/>
      <c r="F526" s="150"/>
      <c r="J526" s="151"/>
      <c r="K526" s="151"/>
    </row>
    <row r="527" spans="2:11" ht="16.5" customHeight="1" x14ac:dyDescent="0.3">
      <c r="B527" s="150"/>
      <c r="C527" s="150"/>
      <c r="D527" s="150"/>
      <c r="E527" s="150"/>
      <c r="F527" s="150"/>
      <c r="J527" s="151"/>
      <c r="K527" s="151"/>
    </row>
    <row r="528" spans="2:11" ht="16.5" customHeight="1" x14ac:dyDescent="0.3">
      <c r="B528" s="150"/>
      <c r="C528" s="150"/>
      <c r="D528" s="150"/>
      <c r="E528" s="150"/>
      <c r="F528" s="150"/>
      <c r="J528" s="151"/>
      <c r="K528" s="151"/>
    </row>
    <row r="529" spans="2:11" ht="16.5" customHeight="1" x14ac:dyDescent="0.3">
      <c r="B529" s="150"/>
      <c r="C529" s="150"/>
      <c r="D529" s="150"/>
      <c r="E529" s="150"/>
      <c r="F529" s="150"/>
      <c r="J529" s="151"/>
      <c r="K529" s="151"/>
    </row>
    <row r="530" spans="2:11" ht="16.5" customHeight="1" x14ac:dyDescent="0.3">
      <c r="B530" s="150"/>
      <c r="C530" s="150"/>
      <c r="D530" s="150"/>
      <c r="E530" s="150"/>
      <c r="F530" s="150"/>
      <c r="J530" s="151"/>
      <c r="K530" s="151"/>
    </row>
    <row r="531" spans="2:11" ht="16.5" customHeight="1" x14ac:dyDescent="0.3">
      <c r="B531" s="150"/>
      <c r="C531" s="150"/>
      <c r="D531" s="150"/>
      <c r="E531" s="150"/>
      <c r="F531" s="150"/>
      <c r="J531" s="151"/>
      <c r="K531" s="151"/>
    </row>
    <row r="532" spans="2:11" ht="16.5" customHeight="1" x14ac:dyDescent="0.3">
      <c r="B532" s="150"/>
      <c r="C532" s="150"/>
      <c r="D532" s="150"/>
      <c r="E532" s="150"/>
      <c r="F532" s="150"/>
      <c r="J532" s="151"/>
      <c r="K532" s="151"/>
    </row>
    <row r="533" spans="2:11" ht="16.5" customHeight="1" x14ac:dyDescent="0.3">
      <c r="B533" s="150"/>
      <c r="C533" s="150"/>
      <c r="D533" s="150"/>
      <c r="E533" s="150"/>
      <c r="F533" s="150"/>
      <c r="J533" s="151"/>
      <c r="K533" s="151"/>
    </row>
    <row r="534" spans="2:11" ht="16.5" customHeight="1" x14ac:dyDescent="0.3">
      <c r="B534" s="150"/>
      <c r="C534" s="150"/>
      <c r="D534" s="150"/>
      <c r="E534" s="150"/>
      <c r="F534" s="150"/>
      <c r="J534" s="151"/>
      <c r="K534" s="151"/>
    </row>
    <row r="535" spans="2:11" ht="16.5" customHeight="1" x14ac:dyDescent="0.3">
      <c r="B535" s="150"/>
      <c r="C535" s="150"/>
      <c r="D535" s="150"/>
      <c r="E535" s="150"/>
      <c r="F535" s="150"/>
      <c r="J535" s="151"/>
      <c r="K535" s="151"/>
    </row>
    <row r="536" spans="2:11" ht="16.5" customHeight="1" x14ac:dyDescent="0.3">
      <c r="B536" s="150"/>
      <c r="C536" s="150"/>
      <c r="D536" s="150"/>
      <c r="E536" s="150"/>
      <c r="F536" s="150"/>
      <c r="J536" s="151"/>
      <c r="K536" s="151"/>
    </row>
    <row r="537" spans="2:11" ht="16.5" customHeight="1" x14ac:dyDescent="0.3">
      <c r="B537" s="150"/>
      <c r="C537" s="150"/>
      <c r="D537" s="150"/>
      <c r="E537" s="150"/>
      <c r="F537" s="150"/>
      <c r="J537" s="151"/>
      <c r="K537" s="151"/>
    </row>
    <row r="538" spans="2:11" ht="16.5" customHeight="1" x14ac:dyDescent="0.3">
      <c r="B538" s="150"/>
      <c r="C538" s="150"/>
      <c r="D538" s="150"/>
      <c r="E538" s="150"/>
      <c r="F538" s="150"/>
      <c r="J538" s="151"/>
      <c r="K538" s="151"/>
    </row>
    <row r="539" spans="2:11" ht="16.5" customHeight="1" x14ac:dyDescent="0.3">
      <c r="B539" s="150"/>
      <c r="C539" s="150"/>
      <c r="D539" s="150"/>
      <c r="E539" s="150"/>
      <c r="F539" s="150"/>
      <c r="J539" s="151"/>
      <c r="K539" s="151"/>
    </row>
    <row r="540" spans="2:11" ht="16.5" customHeight="1" x14ac:dyDescent="0.3">
      <c r="B540" s="150"/>
      <c r="C540" s="150"/>
      <c r="D540" s="150"/>
      <c r="E540" s="150"/>
      <c r="F540" s="150"/>
      <c r="J540" s="151"/>
      <c r="K540" s="151"/>
    </row>
    <row r="541" spans="2:11" ht="16.5" customHeight="1" x14ac:dyDescent="0.3">
      <c r="B541" s="150"/>
      <c r="C541" s="150"/>
      <c r="D541" s="150"/>
      <c r="E541" s="150"/>
      <c r="F541" s="150"/>
      <c r="J541" s="151"/>
      <c r="K541" s="151"/>
    </row>
    <row r="542" spans="2:11" ht="16.5" customHeight="1" x14ac:dyDescent="0.3">
      <c r="B542" s="150"/>
      <c r="C542" s="150"/>
      <c r="D542" s="150"/>
      <c r="E542" s="150"/>
      <c r="F542" s="150"/>
      <c r="J542" s="151"/>
      <c r="K542" s="151"/>
    </row>
    <row r="543" spans="2:11" ht="16.5" customHeight="1" x14ac:dyDescent="0.3">
      <c r="B543" s="150"/>
      <c r="C543" s="150"/>
      <c r="D543" s="150"/>
      <c r="E543" s="150"/>
      <c r="F543" s="150"/>
      <c r="J543" s="151"/>
      <c r="K543" s="151"/>
    </row>
    <row r="544" spans="2:11" ht="16.5" customHeight="1" x14ac:dyDescent="0.3">
      <c r="B544" s="150"/>
      <c r="C544" s="150"/>
      <c r="D544" s="150"/>
      <c r="E544" s="150"/>
      <c r="F544" s="150"/>
      <c r="J544" s="151"/>
      <c r="K544" s="151"/>
    </row>
    <row r="545" spans="2:11" ht="16.5" customHeight="1" x14ac:dyDescent="0.3">
      <c r="B545" s="150"/>
      <c r="C545" s="150"/>
      <c r="D545" s="150"/>
      <c r="E545" s="150"/>
      <c r="F545" s="150"/>
      <c r="J545" s="151"/>
      <c r="K545" s="151"/>
    </row>
    <row r="546" spans="2:11" ht="16.5" customHeight="1" x14ac:dyDescent="0.3">
      <c r="B546" s="150"/>
      <c r="C546" s="150"/>
      <c r="D546" s="150"/>
      <c r="E546" s="150"/>
      <c r="F546" s="150"/>
      <c r="J546" s="151"/>
      <c r="K546" s="151"/>
    </row>
    <row r="547" spans="2:11" ht="16.5" customHeight="1" x14ac:dyDescent="0.3">
      <c r="B547" s="150"/>
      <c r="C547" s="150"/>
      <c r="D547" s="150"/>
      <c r="E547" s="150"/>
      <c r="F547" s="150"/>
      <c r="J547" s="151"/>
      <c r="K547" s="151"/>
    </row>
    <row r="548" spans="2:11" ht="16.5" customHeight="1" x14ac:dyDescent="0.3">
      <c r="B548" s="150"/>
      <c r="C548" s="150"/>
      <c r="D548" s="150"/>
      <c r="E548" s="150"/>
      <c r="F548" s="150"/>
      <c r="J548" s="151"/>
      <c r="K548" s="151"/>
    </row>
    <row r="549" spans="2:11" ht="16.5" customHeight="1" x14ac:dyDescent="0.3">
      <c r="B549" s="150"/>
      <c r="C549" s="150"/>
      <c r="D549" s="150"/>
      <c r="E549" s="150"/>
      <c r="F549" s="150"/>
      <c r="J549" s="151"/>
      <c r="K549" s="151"/>
    </row>
    <row r="550" spans="2:11" ht="16.5" customHeight="1" x14ac:dyDescent="0.3">
      <c r="B550" s="150"/>
      <c r="C550" s="150"/>
      <c r="D550" s="150"/>
      <c r="E550" s="150"/>
      <c r="F550" s="150"/>
      <c r="J550" s="151"/>
      <c r="K550" s="151"/>
    </row>
    <row r="551" spans="2:11" ht="16.5" customHeight="1" x14ac:dyDescent="0.3">
      <c r="B551" s="150"/>
      <c r="C551" s="150"/>
      <c r="D551" s="150"/>
      <c r="E551" s="150"/>
      <c r="F551" s="150"/>
      <c r="J551" s="151"/>
      <c r="K551" s="151"/>
    </row>
    <row r="552" spans="2:11" ht="16.5" customHeight="1" x14ac:dyDescent="0.3">
      <c r="B552" s="150"/>
      <c r="C552" s="150"/>
      <c r="D552" s="150"/>
      <c r="E552" s="150"/>
      <c r="F552" s="150"/>
      <c r="J552" s="151"/>
      <c r="K552" s="151"/>
    </row>
    <row r="553" spans="2:11" ht="16.5" customHeight="1" x14ac:dyDescent="0.3">
      <c r="B553" s="150"/>
      <c r="C553" s="150"/>
      <c r="D553" s="150"/>
      <c r="E553" s="150"/>
      <c r="F553" s="150"/>
      <c r="J553" s="151"/>
      <c r="K553" s="151"/>
    </row>
    <row r="554" spans="2:11" ht="16.5" customHeight="1" x14ac:dyDescent="0.3">
      <c r="B554" s="150"/>
      <c r="C554" s="150"/>
      <c r="D554" s="150"/>
      <c r="E554" s="150"/>
      <c r="F554" s="150"/>
      <c r="J554" s="151"/>
      <c r="K554" s="151"/>
    </row>
    <row r="555" spans="2:11" ht="16.5" customHeight="1" x14ac:dyDescent="0.3">
      <c r="B555" s="150"/>
      <c r="C555" s="150"/>
      <c r="D555" s="150"/>
      <c r="E555" s="150"/>
      <c r="F555" s="150"/>
      <c r="J555" s="151"/>
      <c r="K555" s="151"/>
    </row>
    <row r="556" spans="2:11" ht="16.5" customHeight="1" x14ac:dyDescent="0.3">
      <c r="B556" s="150"/>
      <c r="C556" s="150"/>
      <c r="D556" s="150"/>
      <c r="E556" s="150"/>
      <c r="F556" s="150"/>
      <c r="J556" s="151"/>
      <c r="K556" s="151"/>
    </row>
    <row r="557" spans="2:11" ht="16.5" customHeight="1" x14ac:dyDescent="0.3">
      <c r="B557" s="150"/>
      <c r="C557" s="150"/>
      <c r="D557" s="150"/>
      <c r="E557" s="150"/>
      <c r="F557" s="150"/>
      <c r="J557" s="151"/>
      <c r="K557" s="151"/>
    </row>
    <row r="558" spans="2:11" ht="16.5" customHeight="1" x14ac:dyDescent="0.3">
      <c r="B558" s="150"/>
      <c r="C558" s="150"/>
      <c r="D558" s="150"/>
      <c r="E558" s="150"/>
      <c r="F558" s="150"/>
      <c r="J558" s="151"/>
      <c r="K558" s="151"/>
    </row>
    <row r="559" spans="2:11" ht="16.5" customHeight="1" x14ac:dyDescent="0.3">
      <c r="B559" s="150"/>
      <c r="C559" s="150"/>
      <c r="D559" s="150"/>
      <c r="E559" s="150"/>
      <c r="F559" s="150"/>
      <c r="J559" s="151"/>
      <c r="K559" s="151"/>
    </row>
    <row r="560" spans="2:11" ht="16.5" customHeight="1" x14ac:dyDescent="0.3">
      <c r="B560" s="150"/>
      <c r="C560" s="150"/>
      <c r="D560" s="150"/>
      <c r="E560" s="150"/>
      <c r="F560" s="150"/>
      <c r="J560" s="151"/>
      <c r="K560" s="151"/>
    </row>
    <row r="561" spans="2:11" ht="16.5" customHeight="1" x14ac:dyDescent="0.3">
      <c r="B561" s="150"/>
      <c r="C561" s="150"/>
      <c r="D561" s="150"/>
      <c r="E561" s="150"/>
      <c r="F561" s="150"/>
      <c r="J561" s="151"/>
      <c r="K561" s="151"/>
    </row>
    <row r="562" spans="2:11" ht="16.5" customHeight="1" x14ac:dyDescent="0.3">
      <c r="B562" s="150"/>
      <c r="C562" s="150"/>
      <c r="D562" s="150"/>
      <c r="E562" s="150"/>
      <c r="F562" s="150"/>
      <c r="J562" s="151"/>
      <c r="K562" s="151"/>
    </row>
    <row r="563" spans="2:11" ht="16.5" customHeight="1" x14ac:dyDescent="0.3">
      <c r="B563" s="150"/>
      <c r="C563" s="150"/>
      <c r="D563" s="150"/>
      <c r="E563" s="150"/>
      <c r="F563" s="150"/>
      <c r="J563" s="151"/>
      <c r="K563" s="151"/>
    </row>
    <row r="564" spans="2:11" ht="16.5" customHeight="1" x14ac:dyDescent="0.3">
      <c r="B564" s="150"/>
      <c r="C564" s="150"/>
      <c r="D564" s="150"/>
      <c r="E564" s="150"/>
      <c r="F564" s="150"/>
      <c r="J564" s="151"/>
      <c r="K564" s="151"/>
    </row>
    <row r="565" spans="2:11" ht="16.5" customHeight="1" x14ac:dyDescent="0.3">
      <c r="B565" s="150"/>
      <c r="C565" s="150"/>
      <c r="D565" s="150"/>
      <c r="E565" s="150"/>
      <c r="F565" s="150"/>
      <c r="J565" s="151"/>
      <c r="K565" s="151"/>
    </row>
    <row r="566" spans="2:11" ht="16.5" customHeight="1" x14ac:dyDescent="0.3">
      <c r="B566" s="150"/>
      <c r="C566" s="150"/>
      <c r="D566" s="150"/>
      <c r="E566" s="150"/>
      <c r="F566" s="150"/>
      <c r="J566" s="151"/>
      <c r="K566" s="151"/>
    </row>
    <row r="567" spans="2:11" ht="16.5" customHeight="1" x14ac:dyDescent="0.3">
      <c r="B567" s="150"/>
      <c r="C567" s="150"/>
      <c r="D567" s="150"/>
      <c r="E567" s="150"/>
      <c r="F567" s="150"/>
      <c r="J567" s="151"/>
      <c r="K567" s="151"/>
    </row>
    <row r="568" spans="2:11" ht="16.5" customHeight="1" x14ac:dyDescent="0.3">
      <c r="B568" s="150"/>
      <c r="C568" s="150"/>
      <c r="D568" s="150"/>
      <c r="E568" s="150"/>
      <c r="F568" s="150"/>
      <c r="J568" s="151"/>
      <c r="K568" s="151"/>
    </row>
    <row r="569" spans="2:11" ht="16.5" customHeight="1" x14ac:dyDescent="0.3">
      <c r="B569" s="150"/>
      <c r="C569" s="150"/>
      <c r="D569" s="150"/>
      <c r="E569" s="150"/>
      <c r="F569" s="150"/>
      <c r="J569" s="151"/>
      <c r="K569" s="151"/>
    </row>
    <row r="570" spans="2:11" ht="16.5" customHeight="1" x14ac:dyDescent="0.3">
      <c r="B570" s="150"/>
      <c r="C570" s="150"/>
      <c r="D570" s="150"/>
      <c r="E570" s="150"/>
      <c r="F570" s="150"/>
      <c r="J570" s="151"/>
      <c r="K570" s="151"/>
    </row>
    <row r="571" spans="2:11" ht="16.5" customHeight="1" x14ac:dyDescent="0.3">
      <c r="B571" s="150"/>
      <c r="C571" s="150"/>
      <c r="D571" s="150"/>
      <c r="E571" s="150"/>
      <c r="F571" s="150"/>
      <c r="J571" s="151"/>
      <c r="K571" s="151"/>
    </row>
    <row r="572" spans="2:11" ht="16.5" customHeight="1" x14ac:dyDescent="0.3">
      <c r="B572" s="150"/>
      <c r="C572" s="150"/>
      <c r="D572" s="150"/>
      <c r="E572" s="150"/>
      <c r="F572" s="150"/>
      <c r="J572" s="151"/>
      <c r="K572" s="151"/>
    </row>
    <row r="573" spans="2:11" ht="16.5" customHeight="1" x14ac:dyDescent="0.3">
      <c r="B573" s="150"/>
      <c r="C573" s="150"/>
      <c r="D573" s="150"/>
      <c r="E573" s="150"/>
      <c r="F573" s="150"/>
      <c r="J573" s="151"/>
      <c r="K573" s="151"/>
    </row>
    <row r="574" spans="2:11" ht="16.5" customHeight="1" x14ac:dyDescent="0.3">
      <c r="B574" s="150"/>
      <c r="C574" s="150"/>
      <c r="D574" s="150"/>
      <c r="E574" s="150"/>
      <c r="F574" s="150"/>
      <c r="J574" s="151"/>
      <c r="K574" s="151"/>
    </row>
    <row r="575" spans="2:11" ht="16.5" customHeight="1" x14ac:dyDescent="0.3">
      <c r="B575" s="150"/>
      <c r="C575" s="150"/>
      <c r="D575" s="150"/>
      <c r="E575" s="150"/>
      <c r="F575" s="150"/>
      <c r="J575" s="151"/>
      <c r="K575" s="151"/>
    </row>
    <row r="576" spans="2:11" ht="16.5" customHeight="1" x14ac:dyDescent="0.3">
      <c r="B576" s="150"/>
      <c r="C576" s="150"/>
      <c r="D576" s="150"/>
      <c r="E576" s="150"/>
      <c r="F576" s="150"/>
      <c r="J576" s="151"/>
      <c r="K576" s="151"/>
    </row>
    <row r="577" spans="2:11" ht="16.5" customHeight="1" x14ac:dyDescent="0.3">
      <c r="B577" s="150"/>
      <c r="C577" s="150"/>
      <c r="D577" s="150"/>
      <c r="E577" s="150"/>
      <c r="F577" s="150"/>
      <c r="J577" s="151"/>
      <c r="K577" s="151"/>
    </row>
    <row r="578" spans="2:11" ht="16.5" customHeight="1" x14ac:dyDescent="0.3">
      <c r="B578" s="150"/>
      <c r="C578" s="150"/>
      <c r="D578" s="150"/>
      <c r="E578" s="150"/>
      <c r="F578" s="150"/>
      <c r="J578" s="151"/>
      <c r="K578" s="151"/>
    </row>
    <row r="579" spans="2:11" ht="16.5" customHeight="1" x14ac:dyDescent="0.3">
      <c r="B579" s="150"/>
      <c r="C579" s="150"/>
      <c r="D579" s="150"/>
      <c r="E579" s="150"/>
      <c r="F579" s="150"/>
      <c r="J579" s="151"/>
      <c r="K579" s="151"/>
    </row>
    <row r="580" spans="2:11" ht="16.5" customHeight="1" x14ac:dyDescent="0.3">
      <c r="B580" s="150"/>
      <c r="C580" s="150"/>
      <c r="D580" s="150"/>
      <c r="E580" s="150"/>
      <c r="F580" s="150"/>
      <c r="J580" s="151"/>
      <c r="K580" s="151"/>
    </row>
    <row r="581" spans="2:11" ht="16.5" customHeight="1" x14ac:dyDescent="0.3">
      <c r="B581" s="150"/>
      <c r="C581" s="150"/>
      <c r="D581" s="150"/>
      <c r="E581" s="150"/>
      <c r="F581" s="150"/>
      <c r="J581" s="151"/>
      <c r="K581" s="151"/>
    </row>
    <row r="582" spans="2:11" ht="16.5" customHeight="1" x14ac:dyDescent="0.3">
      <c r="B582" s="150"/>
      <c r="C582" s="150"/>
      <c r="D582" s="150"/>
      <c r="E582" s="150"/>
      <c r="F582" s="150"/>
      <c r="J582" s="151"/>
      <c r="K582" s="151"/>
    </row>
    <row r="583" spans="2:11" ht="16.5" customHeight="1" x14ac:dyDescent="0.3">
      <c r="B583" s="150"/>
      <c r="C583" s="150"/>
      <c r="D583" s="150"/>
      <c r="E583" s="150"/>
      <c r="F583" s="150"/>
      <c r="J583" s="151"/>
      <c r="K583" s="151"/>
    </row>
    <row r="584" spans="2:11" ht="16.5" customHeight="1" x14ac:dyDescent="0.3">
      <c r="B584" s="150"/>
      <c r="C584" s="150"/>
      <c r="D584" s="150"/>
      <c r="E584" s="150"/>
      <c r="F584" s="150"/>
      <c r="J584" s="151"/>
      <c r="K584" s="151"/>
    </row>
    <row r="585" spans="2:11" ht="16.5" customHeight="1" x14ac:dyDescent="0.3">
      <c r="B585" s="150"/>
      <c r="C585" s="150"/>
      <c r="D585" s="150"/>
      <c r="E585" s="150"/>
      <c r="F585" s="150"/>
      <c r="J585" s="151"/>
      <c r="K585" s="151"/>
    </row>
    <row r="586" spans="2:11" ht="16.5" customHeight="1" x14ac:dyDescent="0.3">
      <c r="B586" s="150"/>
      <c r="C586" s="150"/>
      <c r="D586" s="150"/>
      <c r="E586" s="150"/>
      <c r="F586" s="150"/>
      <c r="J586" s="151"/>
      <c r="K586" s="151"/>
    </row>
    <row r="587" spans="2:11" ht="16.5" customHeight="1" x14ac:dyDescent="0.3">
      <c r="B587" s="150"/>
      <c r="C587" s="150"/>
      <c r="D587" s="150"/>
      <c r="E587" s="150"/>
      <c r="F587" s="150"/>
      <c r="J587" s="151"/>
      <c r="K587" s="151"/>
    </row>
    <row r="588" spans="2:11" ht="16.5" customHeight="1" x14ac:dyDescent="0.3">
      <c r="B588" s="150"/>
      <c r="C588" s="150"/>
      <c r="D588" s="150"/>
      <c r="E588" s="150"/>
      <c r="F588" s="150"/>
      <c r="J588" s="151"/>
      <c r="K588" s="151"/>
    </row>
    <row r="589" spans="2:11" ht="16.5" customHeight="1" x14ac:dyDescent="0.3">
      <c r="B589" s="150"/>
      <c r="C589" s="150"/>
      <c r="D589" s="150"/>
      <c r="E589" s="150"/>
      <c r="F589" s="150"/>
      <c r="J589" s="151"/>
      <c r="K589" s="151"/>
    </row>
    <row r="590" spans="2:11" ht="16.5" customHeight="1" x14ac:dyDescent="0.3">
      <c r="B590" s="150"/>
      <c r="C590" s="150"/>
      <c r="D590" s="150"/>
      <c r="E590" s="150"/>
      <c r="F590" s="150"/>
      <c r="J590" s="151"/>
      <c r="K590" s="151"/>
    </row>
    <row r="591" spans="2:11" ht="16.5" customHeight="1" x14ac:dyDescent="0.3">
      <c r="B591" s="150"/>
      <c r="C591" s="150"/>
      <c r="D591" s="150"/>
      <c r="E591" s="150"/>
      <c r="F591" s="150"/>
      <c r="J591" s="151"/>
      <c r="K591" s="151"/>
    </row>
    <row r="592" spans="2:11" ht="16.5" customHeight="1" x14ac:dyDescent="0.3">
      <c r="B592" s="150"/>
      <c r="C592" s="150"/>
      <c r="D592" s="150"/>
      <c r="E592" s="150"/>
      <c r="F592" s="150"/>
      <c r="J592" s="151"/>
      <c r="K592" s="151"/>
    </row>
    <row r="593" spans="2:11" ht="16.5" customHeight="1" x14ac:dyDescent="0.3">
      <c r="B593" s="150"/>
      <c r="C593" s="150"/>
      <c r="D593" s="150"/>
      <c r="E593" s="150"/>
      <c r="F593" s="150"/>
      <c r="J593" s="151"/>
      <c r="K593" s="151"/>
    </row>
    <row r="594" spans="2:11" ht="16.5" customHeight="1" x14ac:dyDescent="0.3">
      <c r="B594" s="150"/>
      <c r="C594" s="150"/>
      <c r="D594" s="150"/>
      <c r="E594" s="150"/>
      <c r="F594" s="150"/>
      <c r="J594" s="151"/>
      <c r="K594" s="151"/>
    </row>
    <row r="595" spans="2:11" ht="16.5" customHeight="1" x14ac:dyDescent="0.3">
      <c r="B595" s="150"/>
      <c r="C595" s="150"/>
      <c r="D595" s="150"/>
      <c r="E595" s="150"/>
      <c r="F595" s="150"/>
      <c r="J595" s="151"/>
      <c r="K595" s="151"/>
    </row>
    <row r="596" spans="2:11" ht="16.5" customHeight="1" x14ac:dyDescent="0.3">
      <c r="B596" s="150"/>
      <c r="C596" s="150"/>
      <c r="D596" s="150"/>
      <c r="E596" s="150"/>
      <c r="F596" s="150"/>
      <c r="J596" s="151"/>
      <c r="K596" s="151"/>
    </row>
    <row r="597" spans="2:11" ht="16.5" customHeight="1" x14ac:dyDescent="0.3">
      <c r="B597" s="150"/>
      <c r="C597" s="150"/>
      <c r="D597" s="150"/>
      <c r="E597" s="150"/>
      <c r="F597" s="150"/>
      <c r="J597" s="151"/>
      <c r="K597" s="151"/>
    </row>
    <row r="598" spans="2:11" ht="16.5" customHeight="1" x14ac:dyDescent="0.3">
      <c r="B598" s="150"/>
      <c r="C598" s="150"/>
      <c r="D598" s="150"/>
      <c r="E598" s="150"/>
      <c r="F598" s="150"/>
      <c r="J598" s="151"/>
      <c r="K598" s="151"/>
    </row>
    <row r="599" spans="2:11" ht="16.5" customHeight="1" x14ac:dyDescent="0.3">
      <c r="B599" s="150"/>
      <c r="C599" s="150"/>
      <c r="D599" s="150"/>
      <c r="E599" s="150"/>
      <c r="F599" s="150"/>
      <c r="J599" s="151"/>
      <c r="K599" s="151"/>
    </row>
    <row r="600" spans="2:11" ht="16.5" customHeight="1" x14ac:dyDescent="0.3">
      <c r="B600" s="150"/>
      <c r="C600" s="150"/>
      <c r="D600" s="150"/>
      <c r="E600" s="150"/>
      <c r="F600" s="150"/>
      <c r="J600" s="151"/>
      <c r="K600" s="151"/>
    </row>
    <row r="601" spans="2:11" ht="16.5" customHeight="1" x14ac:dyDescent="0.3">
      <c r="B601" s="150"/>
      <c r="C601" s="150"/>
      <c r="D601" s="150"/>
      <c r="E601" s="150"/>
      <c r="F601" s="150"/>
      <c r="J601" s="151"/>
      <c r="K601" s="151"/>
    </row>
    <row r="602" spans="2:11" ht="16.5" customHeight="1" x14ac:dyDescent="0.3">
      <c r="B602" s="150"/>
      <c r="C602" s="150"/>
      <c r="D602" s="150"/>
      <c r="E602" s="150"/>
      <c r="F602" s="150"/>
      <c r="J602" s="151"/>
      <c r="K602" s="151"/>
    </row>
    <row r="603" spans="2:11" ht="16.5" customHeight="1" x14ac:dyDescent="0.3">
      <c r="B603" s="150"/>
      <c r="C603" s="150"/>
      <c r="D603" s="150"/>
      <c r="E603" s="150"/>
      <c r="F603" s="150"/>
      <c r="J603" s="151"/>
      <c r="K603" s="151"/>
    </row>
    <row r="604" spans="2:11" ht="16.5" customHeight="1" x14ac:dyDescent="0.3">
      <c r="B604" s="150"/>
      <c r="C604" s="150"/>
      <c r="D604" s="150"/>
      <c r="E604" s="150"/>
      <c r="F604" s="150"/>
      <c r="J604" s="151"/>
      <c r="K604" s="151"/>
    </row>
    <row r="605" spans="2:11" ht="16.5" customHeight="1" x14ac:dyDescent="0.3">
      <c r="B605" s="150"/>
      <c r="C605" s="150"/>
      <c r="D605" s="150"/>
      <c r="E605" s="150"/>
      <c r="F605" s="150"/>
      <c r="J605" s="151"/>
      <c r="K605" s="151"/>
    </row>
    <row r="606" spans="2:11" ht="16.5" customHeight="1" x14ac:dyDescent="0.3">
      <c r="B606" s="150"/>
      <c r="C606" s="150"/>
      <c r="D606" s="150"/>
      <c r="E606" s="150"/>
      <c r="F606" s="150"/>
      <c r="J606" s="151"/>
      <c r="K606" s="151"/>
    </row>
    <row r="607" spans="2:11" ht="16.5" customHeight="1" x14ac:dyDescent="0.3">
      <c r="B607" s="150"/>
      <c r="C607" s="150"/>
      <c r="D607" s="150"/>
      <c r="E607" s="150"/>
      <c r="F607" s="150"/>
      <c r="J607" s="151"/>
      <c r="K607" s="151"/>
    </row>
    <row r="608" spans="2:11" ht="16.5" customHeight="1" x14ac:dyDescent="0.3">
      <c r="B608" s="150"/>
      <c r="C608" s="150"/>
      <c r="D608" s="150"/>
      <c r="E608" s="150"/>
      <c r="F608" s="150"/>
      <c r="J608" s="151"/>
      <c r="K608" s="151"/>
    </row>
    <row r="609" spans="2:11" ht="16.5" customHeight="1" x14ac:dyDescent="0.3">
      <c r="B609" s="150"/>
      <c r="C609" s="150"/>
      <c r="D609" s="150"/>
      <c r="E609" s="150"/>
      <c r="F609" s="150"/>
      <c r="J609" s="151"/>
      <c r="K609" s="151"/>
    </row>
    <row r="610" spans="2:11" ht="16.5" customHeight="1" x14ac:dyDescent="0.3">
      <c r="B610" s="150"/>
      <c r="C610" s="150"/>
      <c r="D610" s="150"/>
      <c r="E610" s="150"/>
      <c r="F610" s="150"/>
      <c r="J610" s="151"/>
      <c r="K610" s="151"/>
    </row>
    <row r="611" spans="2:11" ht="16.5" customHeight="1" x14ac:dyDescent="0.3">
      <c r="B611" s="150"/>
      <c r="C611" s="150"/>
      <c r="D611" s="150"/>
      <c r="E611" s="150"/>
      <c r="F611" s="150"/>
      <c r="J611" s="151"/>
      <c r="K611" s="151"/>
    </row>
    <row r="612" spans="2:11" ht="16.5" customHeight="1" x14ac:dyDescent="0.3">
      <c r="B612" s="150"/>
      <c r="C612" s="150"/>
      <c r="D612" s="150"/>
      <c r="E612" s="150"/>
      <c r="F612" s="150"/>
      <c r="J612" s="151"/>
      <c r="K612" s="151"/>
    </row>
    <row r="613" spans="2:11" ht="16.5" customHeight="1" x14ac:dyDescent="0.3">
      <c r="B613" s="150"/>
      <c r="C613" s="150"/>
      <c r="D613" s="150"/>
      <c r="E613" s="150"/>
      <c r="F613" s="150"/>
      <c r="J613" s="151"/>
      <c r="K613" s="151"/>
    </row>
    <row r="614" spans="2:11" ht="16.5" customHeight="1" x14ac:dyDescent="0.3">
      <c r="B614" s="150"/>
      <c r="C614" s="150"/>
      <c r="D614" s="150"/>
      <c r="E614" s="150"/>
      <c r="F614" s="150"/>
      <c r="J614" s="151"/>
      <c r="K614" s="151"/>
    </row>
    <row r="615" spans="2:11" ht="16.5" customHeight="1" x14ac:dyDescent="0.3">
      <c r="B615" s="150"/>
      <c r="C615" s="150"/>
      <c r="D615" s="150"/>
      <c r="E615" s="150"/>
      <c r="F615" s="150"/>
      <c r="J615" s="151"/>
      <c r="K615" s="151"/>
    </row>
    <row r="616" spans="2:11" ht="16.5" customHeight="1" x14ac:dyDescent="0.3">
      <c r="B616" s="150"/>
      <c r="C616" s="150"/>
      <c r="D616" s="150"/>
      <c r="E616" s="150"/>
      <c r="F616" s="150"/>
      <c r="J616" s="151"/>
      <c r="K616" s="151"/>
    </row>
    <row r="617" spans="2:11" ht="16.5" customHeight="1" x14ac:dyDescent="0.3">
      <c r="B617" s="150"/>
      <c r="C617" s="150"/>
      <c r="D617" s="150"/>
      <c r="E617" s="150"/>
      <c r="F617" s="150"/>
      <c r="J617" s="151"/>
      <c r="K617" s="151"/>
    </row>
    <row r="618" spans="2:11" ht="16.5" customHeight="1" x14ac:dyDescent="0.3">
      <c r="B618" s="150"/>
      <c r="C618" s="150"/>
      <c r="D618" s="150"/>
      <c r="E618" s="150"/>
      <c r="F618" s="150"/>
      <c r="J618" s="151"/>
      <c r="K618" s="151"/>
    </row>
    <row r="619" spans="2:11" ht="16.5" customHeight="1" x14ac:dyDescent="0.3">
      <c r="B619" s="150"/>
      <c r="C619" s="150"/>
      <c r="D619" s="150"/>
      <c r="E619" s="150"/>
      <c r="F619" s="150"/>
      <c r="J619" s="151"/>
      <c r="K619" s="151"/>
    </row>
    <row r="620" spans="2:11" ht="16.5" customHeight="1" x14ac:dyDescent="0.3">
      <c r="B620" s="150"/>
      <c r="C620" s="150"/>
      <c r="D620" s="150"/>
      <c r="E620" s="150"/>
      <c r="F620" s="150"/>
      <c r="J620" s="151"/>
      <c r="K620" s="151"/>
    </row>
    <row r="621" spans="2:11" ht="16.5" customHeight="1" x14ac:dyDescent="0.3">
      <c r="B621" s="150"/>
      <c r="C621" s="150"/>
      <c r="D621" s="150"/>
      <c r="E621" s="150"/>
      <c r="F621" s="150"/>
      <c r="J621" s="151"/>
      <c r="K621" s="151"/>
    </row>
    <row r="622" spans="2:11" ht="16.5" customHeight="1" x14ac:dyDescent="0.3">
      <c r="B622" s="150"/>
      <c r="C622" s="150"/>
      <c r="D622" s="150"/>
      <c r="E622" s="150"/>
      <c r="F622" s="150"/>
      <c r="J622" s="151"/>
      <c r="K622" s="151"/>
    </row>
    <row r="623" spans="2:11" ht="16.5" customHeight="1" x14ac:dyDescent="0.3">
      <c r="B623" s="150"/>
      <c r="C623" s="150"/>
      <c r="D623" s="150"/>
      <c r="E623" s="150"/>
      <c r="F623" s="150"/>
      <c r="J623" s="151"/>
      <c r="K623" s="151"/>
    </row>
    <row r="624" spans="2:11" ht="16.5" customHeight="1" x14ac:dyDescent="0.3">
      <c r="B624" s="150"/>
      <c r="C624" s="150"/>
      <c r="D624" s="150"/>
      <c r="E624" s="150"/>
      <c r="F624" s="150"/>
      <c r="J624" s="151"/>
      <c r="K624" s="151"/>
    </row>
    <row r="625" spans="2:11" ht="16.5" customHeight="1" x14ac:dyDescent="0.3">
      <c r="B625" s="150"/>
      <c r="C625" s="150"/>
      <c r="D625" s="150"/>
      <c r="E625" s="150"/>
      <c r="F625" s="150"/>
      <c r="J625" s="151"/>
      <c r="K625" s="151"/>
    </row>
    <row r="626" spans="2:11" ht="16.5" customHeight="1" x14ac:dyDescent="0.3">
      <c r="B626" s="150"/>
      <c r="C626" s="150"/>
      <c r="D626" s="150"/>
      <c r="E626" s="150"/>
      <c r="F626" s="150"/>
      <c r="J626" s="151"/>
      <c r="K626" s="151"/>
    </row>
    <row r="627" spans="2:11" ht="16.5" customHeight="1" x14ac:dyDescent="0.3">
      <c r="B627" s="150"/>
      <c r="C627" s="150"/>
      <c r="D627" s="150"/>
      <c r="E627" s="150"/>
      <c r="F627" s="150"/>
      <c r="J627" s="151"/>
      <c r="K627" s="151"/>
    </row>
    <row r="628" spans="2:11" ht="16.5" customHeight="1" x14ac:dyDescent="0.3">
      <c r="B628" s="150"/>
      <c r="C628" s="150"/>
      <c r="D628" s="150"/>
      <c r="E628" s="150"/>
      <c r="F628" s="150"/>
      <c r="J628" s="151"/>
      <c r="K628" s="151"/>
    </row>
    <row r="629" spans="2:11" ht="16.5" customHeight="1" x14ac:dyDescent="0.3">
      <c r="B629" s="150"/>
      <c r="C629" s="150"/>
      <c r="D629" s="150"/>
      <c r="E629" s="150"/>
      <c r="F629" s="150"/>
      <c r="J629" s="151"/>
      <c r="K629" s="151"/>
    </row>
    <row r="630" spans="2:11" ht="16.5" customHeight="1" x14ac:dyDescent="0.3">
      <c r="B630" s="150"/>
      <c r="C630" s="150"/>
      <c r="D630" s="150"/>
      <c r="E630" s="150"/>
      <c r="F630" s="150"/>
      <c r="J630" s="151"/>
      <c r="K630" s="151"/>
    </row>
    <row r="631" spans="2:11" ht="16.5" customHeight="1" x14ac:dyDescent="0.3">
      <c r="B631" s="150"/>
      <c r="C631" s="150"/>
      <c r="D631" s="150"/>
      <c r="E631" s="150"/>
      <c r="F631" s="150"/>
      <c r="J631" s="151"/>
      <c r="K631" s="151"/>
    </row>
    <row r="632" spans="2:11" ht="16.5" customHeight="1" x14ac:dyDescent="0.3">
      <c r="B632" s="150"/>
      <c r="C632" s="150"/>
      <c r="D632" s="150"/>
      <c r="E632" s="150"/>
      <c r="F632" s="150"/>
      <c r="J632" s="151"/>
      <c r="K632" s="151"/>
    </row>
    <row r="633" spans="2:11" ht="16.5" customHeight="1" x14ac:dyDescent="0.3">
      <c r="B633" s="150"/>
      <c r="C633" s="150"/>
      <c r="D633" s="150"/>
      <c r="E633" s="150"/>
      <c r="F633" s="150"/>
      <c r="J633" s="151"/>
      <c r="K633" s="151"/>
    </row>
    <row r="634" spans="2:11" ht="16.5" customHeight="1" x14ac:dyDescent="0.3">
      <c r="B634" s="150"/>
      <c r="C634" s="150"/>
      <c r="D634" s="150"/>
      <c r="E634" s="150"/>
      <c r="F634" s="150"/>
      <c r="J634" s="151"/>
      <c r="K634" s="151"/>
    </row>
    <row r="635" spans="2:11" ht="16.5" customHeight="1" x14ac:dyDescent="0.3">
      <c r="B635" s="150"/>
      <c r="C635" s="150"/>
      <c r="D635" s="150"/>
      <c r="E635" s="150"/>
      <c r="F635" s="150"/>
      <c r="J635" s="151"/>
      <c r="K635" s="151"/>
    </row>
    <row r="636" spans="2:11" ht="16.5" customHeight="1" x14ac:dyDescent="0.3">
      <c r="B636" s="150"/>
      <c r="C636" s="150"/>
      <c r="D636" s="150"/>
      <c r="E636" s="150"/>
      <c r="F636" s="150"/>
      <c r="J636" s="151"/>
      <c r="K636" s="151"/>
    </row>
    <row r="637" spans="2:11" ht="16.5" customHeight="1" x14ac:dyDescent="0.3">
      <c r="B637" s="150"/>
      <c r="C637" s="150"/>
      <c r="D637" s="150"/>
      <c r="E637" s="150"/>
      <c r="F637" s="150"/>
      <c r="J637" s="151"/>
      <c r="K637" s="151"/>
    </row>
    <row r="638" spans="2:11" ht="16.5" customHeight="1" x14ac:dyDescent="0.3">
      <c r="B638" s="150"/>
      <c r="C638" s="150"/>
      <c r="D638" s="150"/>
      <c r="E638" s="150"/>
      <c r="F638" s="150"/>
      <c r="J638" s="151"/>
      <c r="K638" s="151"/>
    </row>
    <row r="639" spans="2:11" ht="16.5" customHeight="1" x14ac:dyDescent="0.3">
      <c r="B639" s="150"/>
      <c r="C639" s="150"/>
      <c r="D639" s="150"/>
      <c r="E639" s="150"/>
      <c r="F639" s="150"/>
      <c r="J639" s="151"/>
      <c r="K639" s="151"/>
    </row>
    <row r="640" spans="2:11" ht="16.5" customHeight="1" x14ac:dyDescent="0.3">
      <c r="B640" s="150"/>
      <c r="C640" s="150"/>
      <c r="D640" s="150"/>
      <c r="E640" s="150"/>
      <c r="F640" s="150"/>
      <c r="J640" s="151"/>
      <c r="K640" s="151"/>
    </row>
    <row r="641" spans="2:11" ht="16.5" customHeight="1" x14ac:dyDescent="0.3">
      <c r="B641" s="150"/>
      <c r="C641" s="150"/>
      <c r="D641" s="150"/>
      <c r="E641" s="150"/>
      <c r="F641" s="150"/>
      <c r="J641" s="151"/>
      <c r="K641" s="151"/>
    </row>
    <row r="642" spans="2:11" ht="16.5" customHeight="1" x14ac:dyDescent="0.3">
      <c r="B642" s="150"/>
      <c r="C642" s="150"/>
      <c r="D642" s="150"/>
      <c r="E642" s="150"/>
      <c r="F642" s="150"/>
      <c r="J642" s="151"/>
      <c r="K642" s="151"/>
    </row>
    <row r="643" spans="2:11" ht="16.5" customHeight="1" x14ac:dyDescent="0.3">
      <c r="B643" s="150"/>
      <c r="C643" s="150"/>
      <c r="D643" s="150"/>
      <c r="E643" s="150"/>
      <c r="F643" s="150"/>
      <c r="J643" s="151"/>
      <c r="K643" s="151"/>
    </row>
    <row r="644" spans="2:11" ht="16.5" customHeight="1" x14ac:dyDescent="0.3">
      <c r="B644" s="150"/>
      <c r="C644" s="150"/>
      <c r="D644" s="150"/>
      <c r="E644" s="150"/>
      <c r="F644" s="150"/>
      <c r="J644" s="151"/>
      <c r="K644" s="151"/>
    </row>
    <row r="645" spans="2:11" ht="16.5" customHeight="1" x14ac:dyDescent="0.3">
      <c r="B645" s="150"/>
      <c r="C645" s="150"/>
      <c r="D645" s="150"/>
      <c r="E645" s="150"/>
      <c r="F645" s="150"/>
      <c r="J645" s="151"/>
      <c r="K645" s="151"/>
    </row>
    <row r="646" spans="2:11" ht="16.5" customHeight="1" x14ac:dyDescent="0.3">
      <c r="B646" s="150"/>
      <c r="C646" s="150"/>
      <c r="D646" s="150"/>
      <c r="E646" s="150"/>
      <c r="F646" s="150"/>
      <c r="J646" s="151"/>
      <c r="K646" s="151"/>
    </row>
    <row r="647" spans="2:11" ht="16.5" customHeight="1" x14ac:dyDescent="0.3">
      <c r="B647" s="150"/>
      <c r="C647" s="150"/>
      <c r="D647" s="150"/>
      <c r="E647" s="150"/>
      <c r="F647" s="150"/>
      <c r="J647" s="151"/>
      <c r="K647" s="151"/>
    </row>
    <row r="648" spans="2:11" ht="16.5" customHeight="1" x14ac:dyDescent="0.3">
      <c r="B648" s="150"/>
      <c r="C648" s="150"/>
      <c r="D648" s="150"/>
      <c r="E648" s="150"/>
      <c r="F648" s="150"/>
      <c r="J648" s="151"/>
      <c r="K648" s="151"/>
    </row>
    <row r="649" spans="2:11" ht="16.5" customHeight="1" x14ac:dyDescent="0.3">
      <c r="B649" s="150"/>
      <c r="C649" s="150"/>
      <c r="D649" s="150"/>
      <c r="E649" s="150"/>
      <c r="F649" s="150"/>
      <c r="J649" s="151"/>
      <c r="K649" s="151"/>
    </row>
    <row r="650" spans="2:11" ht="16.5" customHeight="1" x14ac:dyDescent="0.3">
      <c r="B650" s="150"/>
      <c r="C650" s="150"/>
      <c r="D650" s="150"/>
      <c r="E650" s="150"/>
      <c r="F650" s="150"/>
      <c r="J650" s="151"/>
      <c r="K650" s="151"/>
    </row>
    <row r="651" spans="2:11" ht="16.5" customHeight="1" x14ac:dyDescent="0.3">
      <c r="B651" s="150"/>
      <c r="C651" s="150"/>
      <c r="D651" s="150"/>
      <c r="E651" s="150"/>
      <c r="F651" s="150"/>
      <c r="J651" s="151"/>
      <c r="K651" s="151"/>
    </row>
    <row r="652" spans="2:11" ht="16.5" customHeight="1" x14ac:dyDescent="0.3">
      <c r="B652" s="150"/>
      <c r="C652" s="150"/>
      <c r="D652" s="150"/>
      <c r="E652" s="150"/>
      <c r="F652" s="150"/>
      <c r="J652" s="151"/>
      <c r="K652" s="151"/>
    </row>
    <row r="653" spans="2:11" ht="16.5" customHeight="1" x14ac:dyDescent="0.3">
      <c r="B653" s="150"/>
      <c r="C653" s="150"/>
      <c r="D653" s="150"/>
      <c r="E653" s="150"/>
      <c r="F653" s="150"/>
      <c r="J653" s="151"/>
      <c r="K653" s="151"/>
    </row>
    <row r="654" spans="2:11" ht="16.5" customHeight="1" x14ac:dyDescent="0.3">
      <c r="B654" s="150"/>
      <c r="C654" s="150"/>
      <c r="D654" s="150"/>
      <c r="E654" s="150"/>
      <c r="F654" s="150"/>
      <c r="J654" s="151"/>
      <c r="K654" s="151"/>
    </row>
    <row r="655" spans="2:11" ht="16.5" customHeight="1" x14ac:dyDescent="0.3">
      <c r="B655" s="150"/>
      <c r="C655" s="150"/>
      <c r="D655" s="150"/>
      <c r="E655" s="150"/>
      <c r="F655" s="150"/>
      <c r="J655" s="151"/>
      <c r="K655" s="151"/>
    </row>
    <row r="656" spans="2:11" ht="16.5" customHeight="1" x14ac:dyDescent="0.3">
      <c r="B656" s="150"/>
      <c r="C656" s="150"/>
      <c r="D656" s="150"/>
      <c r="E656" s="150"/>
      <c r="F656" s="150"/>
      <c r="J656" s="151"/>
      <c r="K656" s="151"/>
    </row>
    <row r="657" spans="2:11" ht="16.5" customHeight="1" x14ac:dyDescent="0.3">
      <c r="B657" s="150"/>
      <c r="C657" s="150"/>
      <c r="D657" s="150"/>
      <c r="E657" s="150"/>
      <c r="F657" s="150"/>
      <c r="J657" s="151"/>
      <c r="K657" s="151"/>
    </row>
    <row r="658" spans="2:11" ht="16.5" customHeight="1" x14ac:dyDescent="0.3">
      <c r="B658" s="150"/>
      <c r="C658" s="150"/>
      <c r="D658" s="150"/>
      <c r="E658" s="150"/>
      <c r="F658" s="150"/>
      <c r="J658" s="151"/>
      <c r="K658" s="151"/>
    </row>
    <row r="659" spans="2:11" ht="16.5" customHeight="1" x14ac:dyDescent="0.3">
      <c r="B659" s="150"/>
      <c r="C659" s="150"/>
      <c r="D659" s="150"/>
      <c r="E659" s="150"/>
      <c r="F659" s="150"/>
      <c r="J659" s="151"/>
      <c r="K659" s="151"/>
    </row>
    <row r="660" spans="2:11" ht="16.5" customHeight="1" x14ac:dyDescent="0.3">
      <c r="B660" s="150"/>
      <c r="C660" s="150"/>
      <c r="D660" s="150"/>
      <c r="E660" s="150"/>
      <c r="F660" s="150"/>
      <c r="J660" s="151"/>
      <c r="K660" s="151"/>
    </row>
    <row r="661" spans="2:11" ht="16.5" customHeight="1" x14ac:dyDescent="0.3">
      <c r="B661" s="150"/>
      <c r="C661" s="150"/>
      <c r="D661" s="150"/>
      <c r="E661" s="150"/>
      <c r="F661" s="150"/>
      <c r="J661" s="151"/>
      <c r="K661" s="151"/>
    </row>
    <row r="662" spans="2:11" ht="16.5" customHeight="1" x14ac:dyDescent="0.3">
      <c r="B662" s="150"/>
      <c r="C662" s="150"/>
      <c r="D662" s="150"/>
      <c r="E662" s="150"/>
      <c r="F662" s="150"/>
      <c r="J662" s="151"/>
      <c r="K662" s="151"/>
    </row>
    <row r="663" spans="2:11" ht="16.5" customHeight="1" x14ac:dyDescent="0.3">
      <c r="B663" s="150"/>
      <c r="C663" s="150"/>
      <c r="D663" s="150"/>
      <c r="E663" s="150"/>
      <c r="F663" s="150"/>
      <c r="J663" s="151"/>
      <c r="K663" s="151"/>
    </row>
    <row r="664" spans="2:11" ht="16.5" customHeight="1" x14ac:dyDescent="0.3">
      <c r="B664" s="150"/>
      <c r="C664" s="150"/>
      <c r="D664" s="150"/>
      <c r="E664" s="150"/>
      <c r="F664" s="150"/>
      <c r="J664" s="151"/>
      <c r="K664" s="151"/>
    </row>
    <row r="665" spans="2:11" ht="16.5" customHeight="1" x14ac:dyDescent="0.3">
      <c r="B665" s="150"/>
      <c r="C665" s="150"/>
      <c r="D665" s="150"/>
      <c r="E665" s="150"/>
      <c r="F665" s="150"/>
      <c r="J665" s="151"/>
      <c r="K665" s="151"/>
    </row>
    <row r="666" spans="2:11" ht="16.5" customHeight="1" x14ac:dyDescent="0.3">
      <c r="B666" s="150"/>
      <c r="C666" s="150"/>
      <c r="D666" s="150"/>
      <c r="E666" s="150"/>
      <c r="F666" s="150"/>
      <c r="J666" s="151"/>
      <c r="K666" s="151"/>
    </row>
    <row r="667" spans="2:11" ht="16.5" customHeight="1" x14ac:dyDescent="0.3">
      <c r="B667" s="150"/>
      <c r="C667" s="150"/>
      <c r="D667" s="150"/>
      <c r="E667" s="150"/>
      <c r="F667" s="150"/>
      <c r="J667" s="151"/>
      <c r="K667" s="151"/>
    </row>
    <row r="668" spans="2:11" ht="16.5" customHeight="1" x14ac:dyDescent="0.3">
      <c r="B668" s="150"/>
      <c r="C668" s="150"/>
      <c r="D668" s="150"/>
      <c r="E668" s="150"/>
      <c r="F668" s="150"/>
      <c r="J668" s="151"/>
      <c r="K668" s="151"/>
    </row>
    <row r="669" spans="2:11" ht="16.5" customHeight="1" x14ac:dyDescent="0.3">
      <c r="B669" s="150"/>
      <c r="C669" s="150"/>
      <c r="D669" s="150"/>
      <c r="E669" s="150"/>
      <c r="F669" s="150"/>
      <c r="J669" s="151"/>
      <c r="K669" s="151"/>
    </row>
    <row r="670" spans="2:11" ht="16.5" customHeight="1" x14ac:dyDescent="0.3">
      <c r="B670" s="150"/>
      <c r="C670" s="150"/>
      <c r="D670" s="150"/>
      <c r="E670" s="150"/>
      <c r="F670" s="150"/>
      <c r="J670" s="151"/>
      <c r="K670" s="151"/>
    </row>
    <row r="671" spans="2:11" ht="16.5" customHeight="1" x14ac:dyDescent="0.3">
      <c r="B671" s="150"/>
      <c r="C671" s="150"/>
      <c r="D671" s="150"/>
      <c r="E671" s="150"/>
      <c r="F671" s="150"/>
      <c r="J671" s="151"/>
      <c r="K671" s="151"/>
    </row>
    <row r="672" spans="2:11" ht="16.5" customHeight="1" x14ac:dyDescent="0.3">
      <c r="B672" s="150"/>
      <c r="C672" s="150"/>
      <c r="D672" s="150"/>
      <c r="E672" s="150"/>
      <c r="F672" s="150"/>
      <c r="J672" s="151"/>
      <c r="K672" s="151"/>
    </row>
    <row r="673" spans="2:11" ht="16.5" customHeight="1" x14ac:dyDescent="0.3">
      <c r="B673" s="150"/>
      <c r="C673" s="150"/>
      <c r="D673" s="150"/>
      <c r="E673" s="150"/>
      <c r="F673" s="150"/>
      <c r="J673" s="151"/>
      <c r="K673" s="151"/>
    </row>
    <row r="674" spans="2:11" ht="16.5" customHeight="1" x14ac:dyDescent="0.3">
      <c r="B674" s="150"/>
      <c r="C674" s="150"/>
      <c r="D674" s="150"/>
      <c r="E674" s="150"/>
      <c r="F674" s="150"/>
      <c r="J674" s="151"/>
      <c r="K674" s="151"/>
    </row>
    <row r="675" spans="2:11" ht="16.5" customHeight="1" x14ac:dyDescent="0.3">
      <c r="B675" s="150"/>
      <c r="C675" s="150"/>
      <c r="D675" s="150"/>
      <c r="E675" s="150"/>
      <c r="F675" s="150"/>
      <c r="J675" s="151"/>
      <c r="K675" s="151"/>
    </row>
    <row r="676" spans="2:11" ht="16.5" customHeight="1" x14ac:dyDescent="0.3">
      <c r="B676" s="150"/>
      <c r="C676" s="150"/>
      <c r="D676" s="150"/>
      <c r="E676" s="150"/>
      <c r="F676" s="150"/>
      <c r="J676" s="151"/>
      <c r="K676" s="151"/>
    </row>
    <row r="677" spans="2:11" ht="16.5" customHeight="1" x14ac:dyDescent="0.3">
      <c r="B677" s="150"/>
      <c r="C677" s="150"/>
      <c r="D677" s="150"/>
      <c r="E677" s="150"/>
      <c r="F677" s="150"/>
      <c r="J677" s="151"/>
      <c r="K677" s="151"/>
    </row>
    <row r="678" spans="2:11" ht="16.5" customHeight="1" x14ac:dyDescent="0.3">
      <c r="B678" s="150"/>
      <c r="C678" s="150"/>
      <c r="D678" s="150"/>
      <c r="E678" s="150"/>
      <c r="F678" s="150"/>
      <c r="J678" s="151"/>
      <c r="K678" s="151"/>
    </row>
    <row r="679" spans="2:11" ht="16.5" customHeight="1" x14ac:dyDescent="0.3">
      <c r="B679" s="150"/>
      <c r="C679" s="150"/>
      <c r="D679" s="150"/>
      <c r="E679" s="150"/>
      <c r="F679" s="150"/>
      <c r="J679" s="151"/>
      <c r="K679" s="151"/>
    </row>
    <row r="680" spans="2:11" ht="16.5" customHeight="1" x14ac:dyDescent="0.3">
      <c r="B680" s="150"/>
      <c r="C680" s="150"/>
      <c r="D680" s="150"/>
      <c r="E680" s="150"/>
      <c r="F680" s="150"/>
      <c r="J680" s="151"/>
      <c r="K680" s="151"/>
    </row>
    <row r="681" spans="2:11" ht="16.5" customHeight="1" x14ac:dyDescent="0.3">
      <c r="B681" s="150"/>
      <c r="C681" s="150"/>
      <c r="D681" s="150"/>
      <c r="E681" s="150"/>
      <c r="F681" s="150"/>
      <c r="J681" s="151"/>
      <c r="K681" s="151"/>
    </row>
    <row r="682" spans="2:11" ht="16.5" customHeight="1" x14ac:dyDescent="0.3">
      <c r="B682" s="150"/>
      <c r="C682" s="150"/>
      <c r="D682" s="150"/>
      <c r="E682" s="150"/>
      <c r="F682" s="150"/>
      <c r="J682" s="151"/>
      <c r="K682" s="151"/>
    </row>
    <row r="683" spans="2:11" ht="16.5" customHeight="1" x14ac:dyDescent="0.3">
      <c r="B683" s="150"/>
      <c r="C683" s="150"/>
      <c r="D683" s="150"/>
      <c r="E683" s="150"/>
      <c r="F683" s="150"/>
      <c r="J683" s="151"/>
      <c r="K683" s="151"/>
    </row>
    <row r="684" spans="2:11" ht="16.5" customHeight="1" x14ac:dyDescent="0.3">
      <c r="B684" s="150"/>
      <c r="C684" s="150"/>
      <c r="D684" s="150"/>
      <c r="E684" s="150"/>
      <c r="F684" s="150"/>
      <c r="J684" s="151"/>
      <c r="K684" s="151"/>
    </row>
    <row r="685" spans="2:11" ht="16.5" customHeight="1" x14ac:dyDescent="0.3">
      <c r="B685" s="150"/>
      <c r="C685" s="150"/>
      <c r="D685" s="150"/>
      <c r="E685" s="150"/>
      <c r="F685" s="150"/>
      <c r="J685" s="151"/>
      <c r="K685" s="151"/>
    </row>
    <row r="686" spans="2:11" ht="16.5" customHeight="1" x14ac:dyDescent="0.3">
      <c r="B686" s="150"/>
      <c r="C686" s="150"/>
      <c r="D686" s="150"/>
      <c r="E686" s="150"/>
      <c r="F686" s="150"/>
      <c r="J686" s="151"/>
      <c r="K686" s="151"/>
    </row>
    <row r="687" spans="2:11" ht="16.5" customHeight="1" x14ac:dyDescent="0.3">
      <c r="B687" s="150"/>
      <c r="C687" s="150"/>
      <c r="D687" s="150"/>
      <c r="E687" s="150"/>
      <c r="F687" s="150"/>
      <c r="J687" s="151"/>
      <c r="K687" s="151"/>
    </row>
    <row r="688" spans="2:11" ht="16.5" customHeight="1" x14ac:dyDescent="0.3">
      <c r="B688" s="150"/>
      <c r="C688" s="150"/>
      <c r="D688" s="150"/>
      <c r="E688" s="150"/>
      <c r="F688" s="150"/>
      <c r="J688" s="151"/>
      <c r="K688" s="151"/>
    </row>
    <row r="689" spans="2:11" ht="16.5" customHeight="1" x14ac:dyDescent="0.3">
      <c r="B689" s="150"/>
      <c r="C689" s="150"/>
      <c r="D689" s="150"/>
      <c r="E689" s="150"/>
      <c r="F689" s="150"/>
      <c r="J689" s="151"/>
      <c r="K689" s="151"/>
    </row>
    <row r="690" spans="2:11" ht="16.5" customHeight="1" x14ac:dyDescent="0.3">
      <c r="B690" s="150"/>
      <c r="C690" s="150"/>
      <c r="D690" s="150"/>
      <c r="E690" s="150"/>
      <c r="F690" s="150"/>
      <c r="J690" s="151"/>
      <c r="K690" s="151"/>
    </row>
    <row r="691" spans="2:11" ht="16.5" customHeight="1" x14ac:dyDescent="0.3">
      <c r="B691" s="150"/>
      <c r="C691" s="150"/>
      <c r="D691" s="150"/>
      <c r="E691" s="150"/>
      <c r="F691" s="150"/>
      <c r="J691" s="151"/>
      <c r="K691" s="151"/>
    </row>
    <row r="692" spans="2:11" ht="16.5" customHeight="1" x14ac:dyDescent="0.3">
      <c r="B692" s="150"/>
      <c r="C692" s="150"/>
      <c r="D692" s="150"/>
      <c r="E692" s="150"/>
      <c r="F692" s="150"/>
      <c r="J692" s="151"/>
      <c r="K692" s="151"/>
    </row>
    <row r="693" spans="2:11" ht="16.5" customHeight="1" x14ac:dyDescent="0.3">
      <c r="B693" s="150"/>
      <c r="C693" s="150"/>
      <c r="D693" s="150"/>
      <c r="E693" s="150"/>
      <c r="F693" s="150"/>
      <c r="J693" s="151"/>
      <c r="K693" s="151"/>
    </row>
    <row r="694" spans="2:11" ht="16.5" customHeight="1" x14ac:dyDescent="0.3">
      <c r="B694" s="150"/>
      <c r="C694" s="150"/>
      <c r="D694" s="150"/>
      <c r="E694" s="150"/>
      <c r="F694" s="150"/>
      <c r="J694" s="151"/>
      <c r="K694" s="151"/>
    </row>
    <row r="695" spans="2:11" ht="16.5" customHeight="1" x14ac:dyDescent="0.3">
      <c r="B695" s="150"/>
      <c r="C695" s="150"/>
      <c r="D695" s="150"/>
      <c r="E695" s="150"/>
      <c r="F695" s="150"/>
      <c r="J695" s="151"/>
      <c r="K695" s="151"/>
    </row>
    <row r="696" spans="2:11" ht="16.5" customHeight="1" x14ac:dyDescent="0.3">
      <c r="B696" s="150"/>
      <c r="C696" s="150"/>
      <c r="D696" s="150"/>
      <c r="E696" s="150"/>
      <c r="F696" s="150"/>
      <c r="J696" s="151"/>
      <c r="K696" s="151"/>
    </row>
    <row r="697" spans="2:11" ht="16.5" customHeight="1" x14ac:dyDescent="0.3">
      <c r="B697" s="150"/>
      <c r="C697" s="150"/>
      <c r="D697" s="150"/>
      <c r="E697" s="150"/>
      <c r="F697" s="150"/>
      <c r="J697" s="151"/>
      <c r="K697" s="151"/>
    </row>
    <row r="698" spans="2:11" ht="16.5" customHeight="1" x14ac:dyDescent="0.3">
      <c r="B698" s="150"/>
      <c r="C698" s="150"/>
      <c r="D698" s="150"/>
      <c r="E698" s="150"/>
      <c r="F698" s="150"/>
      <c r="J698" s="151"/>
      <c r="K698" s="151"/>
    </row>
    <row r="699" spans="2:11" ht="16.5" customHeight="1" x14ac:dyDescent="0.3">
      <c r="B699" s="150"/>
      <c r="C699" s="150"/>
      <c r="D699" s="150"/>
      <c r="E699" s="150"/>
      <c r="F699" s="150"/>
      <c r="J699" s="151"/>
      <c r="K699" s="151"/>
    </row>
    <row r="700" spans="2:11" ht="16.5" customHeight="1" x14ac:dyDescent="0.3">
      <c r="B700" s="150"/>
      <c r="C700" s="150"/>
      <c r="D700" s="150"/>
      <c r="E700" s="150"/>
      <c r="F700" s="150"/>
      <c r="J700" s="151"/>
      <c r="K700" s="151"/>
    </row>
    <row r="701" spans="2:11" ht="16.5" customHeight="1" x14ac:dyDescent="0.3">
      <c r="B701" s="150"/>
      <c r="C701" s="150"/>
      <c r="D701" s="150"/>
      <c r="E701" s="150"/>
      <c r="F701" s="150"/>
      <c r="J701" s="151"/>
      <c r="K701" s="151"/>
    </row>
    <row r="702" spans="2:11" ht="16.5" customHeight="1" x14ac:dyDescent="0.3">
      <c r="B702" s="150"/>
      <c r="C702" s="150"/>
      <c r="D702" s="150"/>
      <c r="E702" s="150"/>
      <c r="F702" s="150"/>
      <c r="J702" s="151"/>
      <c r="K702" s="151"/>
    </row>
    <row r="703" spans="2:11" ht="16.5" customHeight="1" x14ac:dyDescent="0.3">
      <c r="B703" s="150"/>
      <c r="C703" s="150"/>
      <c r="D703" s="150"/>
      <c r="E703" s="150"/>
      <c r="F703" s="150"/>
      <c r="J703" s="151"/>
      <c r="K703" s="151"/>
    </row>
    <row r="704" spans="2:11" ht="16.5" customHeight="1" x14ac:dyDescent="0.3">
      <c r="B704" s="150"/>
      <c r="C704" s="150"/>
      <c r="D704" s="150"/>
      <c r="E704" s="150"/>
      <c r="F704" s="150"/>
      <c r="J704" s="151"/>
      <c r="K704" s="151"/>
    </row>
    <row r="705" spans="2:11" ht="16.5" customHeight="1" x14ac:dyDescent="0.3">
      <c r="B705" s="150"/>
      <c r="C705" s="150"/>
      <c r="D705" s="150"/>
      <c r="E705" s="150"/>
      <c r="F705" s="150"/>
      <c r="J705" s="151"/>
      <c r="K705" s="151"/>
    </row>
    <row r="706" spans="2:11" ht="16.5" customHeight="1" x14ac:dyDescent="0.3">
      <c r="B706" s="150"/>
      <c r="C706" s="150"/>
      <c r="D706" s="150"/>
      <c r="E706" s="150"/>
      <c r="F706" s="150"/>
      <c r="J706" s="151"/>
      <c r="K706" s="151"/>
    </row>
    <row r="707" spans="2:11" ht="16.5" customHeight="1" x14ac:dyDescent="0.3">
      <c r="B707" s="150"/>
      <c r="C707" s="150"/>
      <c r="D707" s="150"/>
      <c r="E707" s="150"/>
      <c r="F707" s="150"/>
      <c r="J707" s="151"/>
      <c r="K707" s="151"/>
    </row>
    <row r="708" spans="2:11" ht="16.5" customHeight="1" x14ac:dyDescent="0.3">
      <c r="B708" s="150"/>
      <c r="C708" s="150"/>
      <c r="D708" s="150"/>
      <c r="E708" s="150"/>
      <c r="F708" s="150"/>
      <c r="J708" s="151"/>
      <c r="K708" s="151"/>
    </row>
    <row r="709" spans="2:11" ht="16.5" customHeight="1" x14ac:dyDescent="0.3">
      <c r="B709" s="150"/>
      <c r="C709" s="150"/>
      <c r="D709" s="150"/>
      <c r="E709" s="150"/>
      <c r="F709" s="150"/>
      <c r="J709" s="151"/>
      <c r="K709" s="151"/>
    </row>
    <row r="710" spans="2:11" ht="16.5" customHeight="1" x14ac:dyDescent="0.3">
      <c r="B710" s="150"/>
      <c r="C710" s="150"/>
      <c r="D710" s="150"/>
      <c r="E710" s="150"/>
      <c r="F710" s="150"/>
      <c r="J710" s="151"/>
      <c r="K710" s="151"/>
    </row>
    <row r="711" spans="2:11" ht="16.5" customHeight="1" x14ac:dyDescent="0.3">
      <c r="B711" s="150"/>
      <c r="C711" s="150"/>
      <c r="D711" s="150"/>
      <c r="E711" s="150"/>
      <c r="F711" s="150"/>
      <c r="J711" s="151"/>
      <c r="K711" s="151"/>
    </row>
    <row r="712" spans="2:11" ht="16.5" customHeight="1" x14ac:dyDescent="0.3">
      <c r="B712" s="150"/>
      <c r="C712" s="150"/>
      <c r="D712" s="150"/>
      <c r="E712" s="150"/>
      <c r="F712" s="150"/>
      <c r="J712" s="151"/>
      <c r="K712" s="151"/>
    </row>
    <row r="713" spans="2:11" ht="16.5" customHeight="1" x14ac:dyDescent="0.3">
      <c r="B713" s="150"/>
      <c r="C713" s="150"/>
      <c r="D713" s="150"/>
      <c r="E713" s="150"/>
      <c r="F713" s="150"/>
      <c r="J713" s="151"/>
      <c r="K713" s="151"/>
    </row>
    <row r="714" spans="2:11" ht="16.5" customHeight="1" x14ac:dyDescent="0.3">
      <c r="B714" s="150"/>
      <c r="C714" s="150"/>
      <c r="D714" s="150"/>
      <c r="E714" s="150"/>
      <c r="F714" s="150"/>
      <c r="J714" s="151"/>
      <c r="K714" s="151"/>
    </row>
    <row r="715" spans="2:11" ht="16.5" customHeight="1" x14ac:dyDescent="0.3">
      <c r="B715" s="150"/>
      <c r="C715" s="150"/>
      <c r="D715" s="150"/>
      <c r="E715" s="150"/>
      <c r="F715" s="150"/>
      <c r="J715" s="151"/>
      <c r="K715" s="151"/>
    </row>
    <row r="716" spans="2:11" ht="16.5" customHeight="1" x14ac:dyDescent="0.3">
      <c r="B716" s="150"/>
      <c r="C716" s="150"/>
      <c r="D716" s="150"/>
      <c r="E716" s="150"/>
      <c r="F716" s="150"/>
      <c r="J716" s="151"/>
      <c r="K716" s="151"/>
    </row>
    <row r="717" spans="2:11" ht="16.5" customHeight="1" x14ac:dyDescent="0.3">
      <c r="B717" s="150"/>
      <c r="C717" s="150"/>
      <c r="D717" s="150"/>
      <c r="E717" s="150"/>
      <c r="F717" s="150"/>
      <c r="J717" s="151"/>
      <c r="K717" s="151"/>
    </row>
    <row r="718" spans="2:11" ht="16.5" customHeight="1" x14ac:dyDescent="0.3">
      <c r="B718" s="150"/>
      <c r="C718" s="150"/>
      <c r="D718" s="150"/>
      <c r="E718" s="150"/>
      <c r="F718" s="150"/>
      <c r="J718" s="151"/>
      <c r="K718" s="151"/>
    </row>
    <row r="719" spans="2:11" ht="16.5" customHeight="1" x14ac:dyDescent="0.3">
      <c r="B719" s="150"/>
      <c r="C719" s="150"/>
      <c r="D719" s="150"/>
      <c r="E719" s="150"/>
      <c r="F719" s="150"/>
      <c r="J719" s="151"/>
      <c r="K719" s="151"/>
    </row>
    <row r="720" spans="2:11" ht="16.5" customHeight="1" x14ac:dyDescent="0.3">
      <c r="B720" s="150"/>
      <c r="C720" s="150"/>
      <c r="D720" s="150"/>
      <c r="E720" s="150"/>
      <c r="F720" s="150"/>
      <c r="J720" s="151"/>
      <c r="K720" s="151"/>
    </row>
    <row r="721" spans="2:11" ht="16.5" customHeight="1" x14ac:dyDescent="0.3">
      <c r="B721" s="150"/>
      <c r="C721" s="150"/>
      <c r="D721" s="150"/>
      <c r="E721" s="150"/>
      <c r="F721" s="150"/>
      <c r="J721" s="151"/>
      <c r="K721" s="151"/>
    </row>
    <row r="722" spans="2:11" ht="16.5" customHeight="1" x14ac:dyDescent="0.3">
      <c r="B722" s="150"/>
      <c r="C722" s="150"/>
      <c r="D722" s="150"/>
      <c r="E722" s="150"/>
      <c r="F722" s="150"/>
      <c r="J722" s="151"/>
      <c r="K722" s="151"/>
    </row>
    <row r="723" spans="2:11" ht="16.5" customHeight="1" x14ac:dyDescent="0.3">
      <c r="B723" s="150"/>
      <c r="C723" s="150"/>
      <c r="D723" s="150"/>
      <c r="E723" s="150"/>
      <c r="F723" s="150"/>
      <c r="J723" s="151"/>
      <c r="K723" s="151"/>
    </row>
    <row r="724" spans="2:11" ht="16.5" customHeight="1" x14ac:dyDescent="0.3">
      <c r="B724" s="150"/>
      <c r="C724" s="150"/>
      <c r="D724" s="150"/>
      <c r="E724" s="150"/>
      <c r="F724" s="150"/>
      <c r="J724" s="151"/>
      <c r="K724" s="151"/>
    </row>
    <row r="725" spans="2:11" ht="16.5" customHeight="1" x14ac:dyDescent="0.3">
      <c r="B725" s="150"/>
      <c r="C725" s="150"/>
      <c r="D725" s="150"/>
      <c r="E725" s="150"/>
      <c r="F725" s="150"/>
      <c r="J725" s="151"/>
      <c r="K725" s="151"/>
    </row>
    <row r="726" spans="2:11" ht="16.5" customHeight="1" x14ac:dyDescent="0.3">
      <c r="B726" s="150"/>
      <c r="C726" s="150"/>
      <c r="D726" s="150"/>
      <c r="E726" s="150"/>
      <c r="F726" s="150"/>
      <c r="J726" s="151"/>
      <c r="K726" s="151"/>
    </row>
    <row r="727" spans="2:11" ht="16.5" customHeight="1" x14ac:dyDescent="0.3">
      <c r="B727" s="150"/>
      <c r="C727" s="150"/>
      <c r="D727" s="150"/>
      <c r="E727" s="150"/>
      <c r="F727" s="150"/>
      <c r="J727" s="151"/>
      <c r="K727" s="151"/>
    </row>
    <row r="728" spans="2:11" ht="16.5" customHeight="1" x14ac:dyDescent="0.3">
      <c r="B728" s="150"/>
      <c r="C728" s="150"/>
      <c r="D728" s="150"/>
      <c r="E728" s="150"/>
      <c r="F728" s="150"/>
      <c r="J728" s="151"/>
      <c r="K728" s="151"/>
    </row>
    <row r="729" spans="2:11" ht="16.5" customHeight="1" x14ac:dyDescent="0.3">
      <c r="B729" s="150"/>
      <c r="C729" s="150"/>
      <c r="D729" s="150"/>
      <c r="E729" s="150"/>
      <c r="F729" s="150"/>
      <c r="J729" s="151"/>
      <c r="K729" s="151"/>
    </row>
    <row r="730" spans="2:11" ht="16.5" customHeight="1" x14ac:dyDescent="0.3">
      <c r="B730" s="150"/>
      <c r="C730" s="150"/>
      <c r="D730" s="150"/>
      <c r="E730" s="150"/>
      <c r="F730" s="150"/>
      <c r="J730" s="151"/>
      <c r="K730" s="151"/>
    </row>
    <row r="731" spans="2:11" ht="16.5" customHeight="1" x14ac:dyDescent="0.3">
      <c r="B731" s="150"/>
      <c r="C731" s="150"/>
      <c r="D731" s="150"/>
      <c r="E731" s="150"/>
      <c r="F731" s="150"/>
      <c r="J731" s="151"/>
      <c r="K731" s="151"/>
    </row>
    <row r="732" spans="2:11" ht="16.5" customHeight="1" x14ac:dyDescent="0.3">
      <c r="B732" s="150"/>
      <c r="C732" s="150"/>
      <c r="D732" s="150"/>
      <c r="E732" s="150"/>
      <c r="F732" s="150"/>
      <c r="J732" s="151"/>
      <c r="K732" s="151"/>
    </row>
    <row r="733" spans="2:11" ht="16.5" customHeight="1" x14ac:dyDescent="0.3">
      <c r="B733" s="150"/>
      <c r="C733" s="150"/>
      <c r="D733" s="150"/>
      <c r="E733" s="150"/>
      <c r="F733" s="150"/>
      <c r="J733" s="151"/>
      <c r="K733" s="151"/>
    </row>
    <row r="734" spans="2:11" ht="16.5" customHeight="1" x14ac:dyDescent="0.3">
      <c r="B734" s="150"/>
      <c r="C734" s="150"/>
      <c r="D734" s="150"/>
      <c r="E734" s="150"/>
      <c r="F734" s="150"/>
      <c r="J734" s="151"/>
      <c r="K734" s="151"/>
    </row>
    <row r="735" spans="2:11" ht="16.5" customHeight="1" x14ac:dyDescent="0.3">
      <c r="B735" s="150"/>
      <c r="C735" s="150"/>
      <c r="D735" s="150"/>
      <c r="E735" s="150"/>
      <c r="F735" s="150"/>
      <c r="J735" s="151"/>
      <c r="K735" s="151"/>
    </row>
    <row r="736" spans="2:11" ht="16.5" customHeight="1" x14ac:dyDescent="0.3">
      <c r="B736" s="150"/>
      <c r="C736" s="150"/>
      <c r="D736" s="150"/>
      <c r="E736" s="150"/>
      <c r="F736" s="150"/>
      <c r="J736" s="151"/>
      <c r="K736" s="151"/>
    </row>
    <row r="737" spans="2:11" ht="16.5" customHeight="1" x14ac:dyDescent="0.3">
      <c r="B737" s="150"/>
      <c r="C737" s="150"/>
      <c r="D737" s="150"/>
      <c r="E737" s="150"/>
      <c r="F737" s="150"/>
      <c r="J737" s="151"/>
      <c r="K737" s="151"/>
    </row>
    <row r="738" spans="2:11" ht="16.5" customHeight="1" x14ac:dyDescent="0.3">
      <c r="B738" s="150"/>
      <c r="C738" s="150"/>
      <c r="D738" s="150"/>
      <c r="E738" s="150"/>
      <c r="F738" s="150"/>
      <c r="J738" s="151"/>
      <c r="K738" s="151"/>
    </row>
    <row r="739" spans="2:11" ht="16.5" customHeight="1" x14ac:dyDescent="0.3">
      <c r="B739" s="150"/>
      <c r="C739" s="150"/>
      <c r="D739" s="150"/>
      <c r="E739" s="150"/>
      <c r="F739" s="150"/>
      <c r="J739" s="151"/>
      <c r="K739" s="151"/>
    </row>
    <row r="740" spans="2:11" ht="16.5" customHeight="1" x14ac:dyDescent="0.3">
      <c r="B740" s="150"/>
      <c r="C740" s="150"/>
      <c r="D740" s="150"/>
      <c r="E740" s="150"/>
      <c r="F740" s="150"/>
      <c r="J740" s="151"/>
      <c r="K740" s="151"/>
    </row>
    <row r="741" spans="2:11" ht="16.5" customHeight="1" x14ac:dyDescent="0.3">
      <c r="B741" s="150"/>
      <c r="C741" s="150"/>
      <c r="D741" s="150"/>
      <c r="E741" s="150"/>
      <c r="F741" s="150"/>
      <c r="J741" s="151"/>
      <c r="K741" s="151"/>
    </row>
    <row r="742" spans="2:11" ht="16.5" customHeight="1" x14ac:dyDescent="0.3">
      <c r="B742" s="150"/>
      <c r="C742" s="150"/>
      <c r="D742" s="150"/>
      <c r="E742" s="150"/>
      <c r="F742" s="150"/>
      <c r="J742" s="151"/>
      <c r="K742" s="151"/>
    </row>
    <row r="743" spans="2:11" ht="16.5" customHeight="1" x14ac:dyDescent="0.3">
      <c r="B743" s="150"/>
      <c r="C743" s="150"/>
      <c r="D743" s="150"/>
      <c r="E743" s="150"/>
      <c r="F743" s="150"/>
      <c r="J743" s="151"/>
      <c r="K743" s="151"/>
    </row>
    <row r="744" spans="2:11" ht="16.5" customHeight="1" x14ac:dyDescent="0.3">
      <c r="B744" s="150"/>
      <c r="C744" s="150"/>
      <c r="D744" s="150"/>
      <c r="E744" s="150"/>
      <c r="F744" s="150"/>
      <c r="J744" s="151"/>
      <c r="K744" s="151"/>
    </row>
    <row r="745" spans="2:11" ht="16.5" customHeight="1" x14ac:dyDescent="0.3">
      <c r="B745" s="150"/>
      <c r="C745" s="150"/>
      <c r="D745" s="150"/>
      <c r="E745" s="150"/>
      <c r="F745" s="150"/>
      <c r="J745" s="151"/>
      <c r="K745" s="151"/>
    </row>
    <row r="746" spans="2:11" ht="16.5" customHeight="1" x14ac:dyDescent="0.3">
      <c r="B746" s="150"/>
      <c r="C746" s="150"/>
      <c r="D746" s="150"/>
      <c r="E746" s="150"/>
      <c r="F746" s="150"/>
      <c r="J746" s="151"/>
      <c r="K746" s="151"/>
    </row>
    <row r="747" spans="2:11" ht="16.5" customHeight="1" x14ac:dyDescent="0.3">
      <c r="B747" s="150"/>
      <c r="C747" s="150"/>
      <c r="D747" s="150"/>
      <c r="E747" s="150"/>
      <c r="F747" s="150"/>
      <c r="J747" s="151"/>
      <c r="K747" s="151"/>
    </row>
    <row r="748" spans="2:11" ht="16.5" customHeight="1" x14ac:dyDescent="0.3">
      <c r="B748" s="150"/>
      <c r="C748" s="150"/>
      <c r="D748" s="150"/>
      <c r="E748" s="150"/>
      <c r="F748" s="150"/>
      <c r="J748" s="151"/>
      <c r="K748" s="151"/>
    </row>
    <row r="749" spans="2:11" ht="16.5" customHeight="1" x14ac:dyDescent="0.3">
      <c r="B749" s="150"/>
      <c r="C749" s="150"/>
      <c r="D749" s="150"/>
      <c r="E749" s="150"/>
      <c r="F749" s="150"/>
      <c r="J749" s="151"/>
      <c r="K749" s="151"/>
    </row>
    <row r="750" spans="2:11" ht="16.5" customHeight="1" x14ac:dyDescent="0.3">
      <c r="B750" s="150"/>
      <c r="C750" s="150"/>
      <c r="D750" s="150"/>
      <c r="E750" s="150"/>
      <c r="F750" s="150"/>
      <c r="J750" s="151"/>
      <c r="K750" s="151"/>
    </row>
    <row r="751" spans="2:11" ht="16.5" customHeight="1" x14ac:dyDescent="0.3">
      <c r="B751" s="150"/>
      <c r="C751" s="150"/>
      <c r="D751" s="150"/>
      <c r="E751" s="150"/>
      <c r="F751" s="150"/>
      <c r="J751" s="151"/>
      <c r="K751" s="151"/>
    </row>
    <row r="752" spans="2:11" ht="16.5" customHeight="1" x14ac:dyDescent="0.3">
      <c r="B752" s="150"/>
      <c r="C752" s="150"/>
      <c r="D752" s="150"/>
      <c r="E752" s="150"/>
      <c r="F752" s="150"/>
      <c r="J752" s="151"/>
      <c r="K752" s="151"/>
    </row>
    <row r="753" spans="2:11" ht="16.5" customHeight="1" x14ac:dyDescent="0.3">
      <c r="B753" s="150"/>
      <c r="C753" s="150"/>
      <c r="D753" s="150"/>
      <c r="E753" s="150"/>
      <c r="F753" s="150"/>
      <c r="J753" s="151"/>
      <c r="K753" s="151"/>
    </row>
    <row r="754" spans="2:11" ht="16.5" customHeight="1" x14ac:dyDescent="0.3">
      <c r="B754" s="150"/>
      <c r="C754" s="150"/>
      <c r="D754" s="150"/>
      <c r="E754" s="150"/>
      <c r="F754" s="150"/>
      <c r="J754" s="151"/>
      <c r="K754" s="151"/>
    </row>
    <row r="755" spans="2:11" ht="16.5" customHeight="1" x14ac:dyDescent="0.3">
      <c r="B755" s="150"/>
      <c r="C755" s="150"/>
      <c r="D755" s="150"/>
      <c r="E755" s="150"/>
      <c r="F755" s="150"/>
      <c r="J755" s="151"/>
      <c r="K755" s="151"/>
    </row>
    <row r="756" spans="2:11" ht="16.5" customHeight="1" x14ac:dyDescent="0.3">
      <c r="B756" s="150"/>
      <c r="C756" s="150"/>
      <c r="D756" s="150"/>
      <c r="E756" s="150"/>
      <c r="F756" s="150"/>
      <c r="J756" s="151"/>
      <c r="K756" s="151"/>
    </row>
    <row r="757" spans="2:11" ht="16.5" customHeight="1" x14ac:dyDescent="0.3">
      <c r="B757" s="150"/>
      <c r="C757" s="150"/>
      <c r="D757" s="150"/>
      <c r="E757" s="150"/>
      <c r="F757" s="150"/>
      <c r="J757" s="151"/>
      <c r="K757" s="151"/>
    </row>
    <row r="758" spans="2:11" ht="16.5" customHeight="1" x14ac:dyDescent="0.3">
      <c r="B758" s="150"/>
      <c r="C758" s="150"/>
      <c r="D758" s="150"/>
      <c r="E758" s="150"/>
      <c r="F758" s="150"/>
      <c r="J758" s="151"/>
      <c r="K758" s="151"/>
    </row>
    <row r="759" spans="2:11" ht="16.5" customHeight="1" x14ac:dyDescent="0.3">
      <c r="B759" s="150"/>
      <c r="C759" s="150"/>
      <c r="D759" s="150"/>
      <c r="E759" s="150"/>
      <c r="F759" s="150"/>
      <c r="J759" s="151"/>
      <c r="K759" s="151"/>
    </row>
    <row r="760" spans="2:11" ht="16.5" customHeight="1" x14ac:dyDescent="0.3">
      <c r="B760" s="150"/>
      <c r="C760" s="150"/>
      <c r="D760" s="150"/>
      <c r="E760" s="150"/>
      <c r="F760" s="150"/>
      <c r="J760" s="151"/>
      <c r="K760" s="151"/>
    </row>
    <row r="761" spans="2:11" ht="16.5" customHeight="1" x14ac:dyDescent="0.3">
      <c r="B761" s="150"/>
      <c r="C761" s="150"/>
      <c r="D761" s="150"/>
      <c r="E761" s="150"/>
      <c r="F761" s="150"/>
      <c r="J761" s="151"/>
      <c r="K761" s="151"/>
    </row>
    <row r="762" spans="2:11" ht="16.5" customHeight="1" x14ac:dyDescent="0.3">
      <c r="B762" s="150"/>
      <c r="C762" s="150"/>
      <c r="D762" s="150"/>
      <c r="E762" s="150"/>
      <c r="F762" s="150"/>
      <c r="J762" s="151"/>
      <c r="K762" s="151"/>
    </row>
    <row r="763" spans="2:11" ht="16.5" customHeight="1" x14ac:dyDescent="0.3">
      <c r="B763" s="150"/>
      <c r="C763" s="150"/>
      <c r="D763" s="150"/>
      <c r="E763" s="150"/>
      <c r="F763" s="150"/>
      <c r="J763" s="151"/>
      <c r="K763" s="151"/>
    </row>
    <row r="764" spans="2:11" ht="16.5" customHeight="1" x14ac:dyDescent="0.3">
      <c r="B764" s="150"/>
      <c r="C764" s="150"/>
      <c r="D764" s="150"/>
      <c r="E764" s="150"/>
      <c r="F764" s="150"/>
      <c r="J764" s="151"/>
      <c r="K764" s="151"/>
    </row>
    <row r="765" spans="2:11" ht="16.5" customHeight="1" x14ac:dyDescent="0.3">
      <c r="B765" s="150"/>
      <c r="C765" s="150"/>
      <c r="D765" s="150"/>
      <c r="E765" s="150"/>
      <c r="F765" s="150"/>
      <c r="J765" s="151"/>
      <c r="K765" s="151"/>
    </row>
    <row r="766" spans="2:11" ht="16.5" customHeight="1" x14ac:dyDescent="0.3">
      <c r="B766" s="150"/>
      <c r="C766" s="150"/>
      <c r="D766" s="150"/>
      <c r="E766" s="150"/>
      <c r="F766" s="150"/>
      <c r="J766" s="151"/>
      <c r="K766" s="151"/>
    </row>
    <row r="767" spans="2:11" ht="16.5" customHeight="1" x14ac:dyDescent="0.3">
      <c r="B767" s="150"/>
      <c r="C767" s="150"/>
      <c r="D767" s="150"/>
      <c r="E767" s="150"/>
      <c r="F767" s="150"/>
      <c r="J767" s="151"/>
      <c r="K767" s="151"/>
    </row>
    <row r="768" spans="2:11" ht="16.5" customHeight="1" x14ac:dyDescent="0.3">
      <c r="B768" s="150"/>
      <c r="C768" s="150"/>
      <c r="D768" s="150"/>
      <c r="E768" s="150"/>
      <c r="F768" s="150"/>
      <c r="J768" s="151"/>
      <c r="K768" s="151"/>
    </row>
    <row r="769" spans="2:11" ht="16.5" customHeight="1" x14ac:dyDescent="0.3">
      <c r="B769" s="150"/>
      <c r="C769" s="150"/>
      <c r="D769" s="150"/>
      <c r="E769" s="150"/>
      <c r="F769" s="150"/>
      <c r="J769" s="151"/>
      <c r="K769" s="151"/>
    </row>
    <row r="770" spans="2:11" ht="16.5" customHeight="1" x14ac:dyDescent="0.3">
      <c r="B770" s="150"/>
      <c r="C770" s="150"/>
      <c r="D770" s="150"/>
      <c r="E770" s="150"/>
      <c r="F770" s="150"/>
      <c r="J770" s="151"/>
      <c r="K770" s="151"/>
    </row>
    <row r="771" spans="2:11" ht="16.5" customHeight="1" x14ac:dyDescent="0.3">
      <c r="B771" s="150"/>
      <c r="C771" s="150"/>
      <c r="D771" s="150"/>
      <c r="E771" s="150"/>
      <c r="F771" s="150"/>
      <c r="J771" s="151"/>
      <c r="K771" s="151"/>
    </row>
    <row r="772" spans="2:11" ht="16.5" customHeight="1" x14ac:dyDescent="0.3">
      <c r="B772" s="150"/>
      <c r="C772" s="150"/>
      <c r="D772" s="150"/>
      <c r="E772" s="150"/>
      <c r="F772" s="150"/>
      <c r="J772" s="151"/>
      <c r="K772" s="151"/>
    </row>
    <row r="773" spans="2:11" ht="16.5" customHeight="1" x14ac:dyDescent="0.3">
      <c r="B773" s="150"/>
      <c r="C773" s="150"/>
      <c r="D773" s="150"/>
      <c r="E773" s="150"/>
      <c r="F773" s="150"/>
      <c r="J773" s="151"/>
      <c r="K773" s="151"/>
    </row>
    <row r="774" spans="2:11" ht="16.5" customHeight="1" x14ac:dyDescent="0.3">
      <c r="B774" s="150"/>
      <c r="C774" s="150"/>
      <c r="D774" s="150"/>
      <c r="E774" s="150"/>
      <c r="F774" s="150"/>
      <c r="J774" s="151"/>
      <c r="K774" s="151"/>
    </row>
    <row r="775" spans="2:11" ht="16.5" customHeight="1" x14ac:dyDescent="0.3">
      <c r="B775" s="150"/>
      <c r="C775" s="150"/>
      <c r="D775" s="150"/>
      <c r="E775" s="150"/>
      <c r="F775" s="150"/>
      <c r="J775" s="151"/>
      <c r="K775" s="151"/>
    </row>
    <row r="776" spans="2:11" ht="16.5" customHeight="1" x14ac:dyDescent="0.3">
      <c r="B776" s="150"/>
      <c r="C776" s="150"/>
      <c r="D776" s="150"/>
      <c r="E776" s="150"/>
      <c r="F776" s="150"/>
      <c r="J776" s="151"/>
      <c r="K776" s="151"/>
    </row>
    <row r="777" spans="2:11" ht="16.5" customHeight="1" x14ac:dyDescent="0.3">
      <c r="B777" s="150"/>
      <c r="C777" s="150"/>
      <c r="D777" s="150"/>
      <c r="E777" s="150"/>
      <c r="F777" s="150"/>
      <c r="J777" s="151"/>
      <c r="K777" s="151"/>
    </row>
    <row r="778" spans="2:11" ht="16.5" customHeight="1" x14ac:dyDescent="0.3">
      <c r="B778" s="150"/>
      <c r="C778" s="150"/>
      <c r="D778" s="150"/>
      <c r="E778" s="150"/>
      <c r="F778" s="150"/>
      <c r="J778" s="151"/>
      <c r="K778" s="151"/>
    </row>
    <row r="779" spans="2:11" ht="16.5" customHeight="1" x14ac:dyDescent="0.3">
      <c r="B779" s="150"/>
      <c r="C779" s="150"/>
      <c r="D779" s="150"/>
      <c r="E779" s="150"/>
      <c r="F779" s="150"/>
      <c r="J779" s="151"/>
      <c r="K779" s="151"/>
    </row>
    <row r="780" spans="2:11" ht="16.5" customHeight="1" x14ac:dyDescent="0.3">
      <c r="B780" s="150"/>
      <c r="C780" s="150"/>
      <c r="D780" s="150"/>
      <c r="E780" s="150"/>
      <c r="F780" s="150"/>
      <c r="J780" s="151"/>
      <c r="K780" s="151"/>
    </row>
    <row r="781" spans="2:11" ht="16.5" customHeight="1" x14ac:dyDescent="0.3">
      <c r="B781" s="150"/>
      <c r="C781" s="150"/>
      <c r="D781" s="150"/>
      <c r="E781" s="150"/>
      <c r="F781" s="150"/>
      <c r="J781" s="151"/>
      <c r="K781" s="151"/>
    </row>
    <row r="782" spans="2:11" ht="16.5" customHeight="1" x14ac:dyDescent="0.3">
      <c r="B782" s="150"/>
      <c r="C782" s="150"/>
      <c r="D782" s="150"/>
      <c r="E782" s="150"/>
      <c r="F782" s="150"/>
      <c r="J782" s="151"/>
      <c r="K782" s="151"/>
    </row>
    <row r="783" spans="2:11" ht="16.5" customHeight="1" x14ac:dyDescent="0.3">
      <c r="B783" s="150"/>
      <c r="C783" s="150"/>
      <c r="D783" s="150"/>
      <c r="E783" s="150"/>
      <c r="F783" s="150"/>
      <c r="J783" s="151"/>
      <c r="K783" s="151"/>
    </row>
    <row r="784" spans="2:11" ht="16.5" customHeight="1" x14ac:dyDescent="0.3">
      <c r="B784" s="150"/>
      <c r="C784" s="150"/>
      <c r="D784" s="150"/>
      <c r="E784" s="150"/>
      <c r="F784" s="150"/>
      <c r="J784" s="151"/>
      <c r="K784" s="151"/>
    </row>
    <row r="785" spans="2:11" ht="16.5" customHeight="1" x14ac:dyDescent="0.3">
      <c r="B785" s="150"/>
      <c r="C785" s="150"/>
      <c r="D785" s="150"/>
      <c r="E785" s="150"/>
      <c r="F785" s="150"/>
      <c r="J785" s="151"/>
      <c r="K785" s="151"/>
    </row>
    <row r="786" spans="2:11" ht="16.5" customHeight="1" x14ac:dyDescent="0.3">
      <c r="B786" s="150"/>
      <c r="C786" s="150"/>
      <c r="D786" s="150"/>
      <c r="E786" s="150"/>
      <c r="F786" s="150"/>
      <c r="J786" s="151"/>
      <c r="K786" s="151"/>
    </row>
    <row r="787" spans="2:11" ht="16.5" customHeight="1" x14ac:dyDescent="0.3">
      <c r="B787" s="150"/>
      <c r="C787" s="150"/>
      <c r="D787" s="150"/>
      <c r="E787" s="150"/>
      <c r="F787" s="150"/>
      <c r="J787" s="151"/>
      <c r="K787" s="151"/>
    </row>
    <row r="788" spans="2:11" ht="16.5" customHeight="1" x14ac:dyDescent="0.3">
      <c r="B788" s="150"/>
      <c r="C788" s="150"/>
      <c r="D788" s="150"/>
      <c r="E788" s="150"/>
      <c r="F788" s="150"/>
      <c r="J788" s="151"/>
      <c r="K788" s="151"/>
    </row>
    <row r="789" spans="2:11" ht="16.5" customHeight="1" x14ac:dyDescent="0.3">
      <c r="B789" s="150"/>
      <c r="C789" s="150"/>
      <c r="D789" s="150"/>
      <c r="E789" s="150"/>
      <c r="F789" s="150"/>
      <c r="J789" s="151"/>
      <c r="K789" s="151"/>
    </row>
    <row r="790" spans="2:11" ht="16.5" customHeight="1" x14ac:dyDescent="0.3">
      <c r="B790" s="150"/>
      <c r="C790" s="150"/>
      <c r="D790" s="150"/>
      <c r="E790" s="150"/>
      <c r="F790" s="150"/>
      <c r="J790" s="151"/>
      <c r="K790" s="151"/>
    </row>
    <row r="791" spans="2:11" ht="16.5" customHeight="1" x14ac:dyDescent="0.3">
      <c r="B791" s="150"/>
      <c r="C791" s="150"/>
      <c r="D791" s="150"/>
      <c r="E791" s="150"/>
      <c r="F791" s="150"/>
      <c r="J791" s="151"/>
      <c r="K791" s="151"/>
    </row>
    <row r="792" spans="2:11" ht="16.5" customHeight="1" x14ac:dyDescent="0.3">
      <c r="B792" s="150"/>
      <c r="C792" s="150"/>
      <c r="D792" s="150"/>
      <c r="E792" s="150"/>
      <c r="F792" s="150"/>
      <c r="J792" s="151"/>
      <c r="K792" s="151"/>
    </row>
    <row r="793" spans="2:11" ht="16.5" customHeight="1" x14ac:dyDescent="0.3">
      <c r="B793" s="150"/>
      <c r="C793" s="150"/>
      <c r="D793" s="150"/>
      <c r="E793" s="150"/>
      <c r="F793" s="150"/>
      <c r="J793" s="151"/>
      <c r="K793" s="151"/>
    </row>
    <row r="794" spans="2:11" ht="16.5" customHeight="1" x14ac:dyDescent="0.3">
      <c r="B794" s="150"/>
      <c r="C794" s="150"/>
      <c r="D794" s="150"/>
      <c r="E794" s="150"/>
      <c r="F794" s="150"/>
      <c r="J794" s="151"/>
      <c r="K794" s="151"/>
    </row>
    <row r="795" spans="2:11" ht="16.5" customHeight="1" x14ac:dyDescent="0.3">
      <c r="B795" s="150"/>
      <c r="C795" s="150"/>
      <c r="D795" s="150"/>
      <c r="E795" s="150"/>
      <c r="F795" s="150"/>
      <c r="J795" s="151"/>
      <c r="K795" s="151"/>
    </row>
    <row r="796" spans="2:11" ht="16.5" customHeight="1" x14ac:dyDescent="0.3">
      <c r="B796" s="150"/>
      <c r="C796" s="150"/>
      <c r="D796" s="150"/>
      <c r="E796" s="150"/>
      <c r="F796" s="150"/>
      <c r="J796" s="151"/>
      <c r="K796" s="151"/>
    </row>
    <row r="797" spans="2:11" ht="16.5" customHeight="1" x14ac:dyDescent="0.3">
      <c r="B797" s="150"/>
      <c r="C797" s="150"/>
      <c r="D797" s="150"/>
      <c r="E797" s="150"/>
      <c r="F797" s="150"/>
      <c r="J797" s="151"/>
      <c r="K797" s="151"/>
    </row>
    <row r="798" spans="2:11" ht="16.5" customHeight="1" x14ac:dyDescent="0.3">
      <c r="B798" s="150"/>
      <c r="C798" s="150"/>
      <c r="D798" s="150"/>
      <c r="E798" s="150"/>
      <c r="F798" s="150"/>
      <c r="J798" s="151"/>
      <c r="K798" s="151"/>
    </row>
    <row r="799" spans="2:11" ht="16.5" customHeight="1" x14ac:dyDescent="0.3">
      <c r="B799" s="150"/>
      <c r="C799" s="150"/>
      <c r="D799" s="150"/>
      <c r="E799" s="150"/>
      <c r="F799" s="150"/>
      <c r="J799" s="151"/>
      <c r="K799" s="151"/>
    </row>
    <row r="800" spans="2:11" ht="16.5" customHeight="1" x14ac:dyDescent="0.3">
      <c r="B800" s="150"/>
      <c r="C800" s="150"/>
      <c r="D800" s="150"/>
      <c r="E800" s="150"/>
      <c r="F800" s="150"/>
      <c r="J800" s="151"/>
      <c r="K800" s="151"/>
    </row>
    <row r="801" spans="2:11" ht="16.5" customHeight="1" x14ac:dyDescent="0.3">
      <c r="B801" s="150"/>
      <c r="C801" s="150"/>
      <c r="D801" s="150"/>
      <c r="E801" s="150"/>
      <c r="F801" s="150"/>
      <c r="J801" s="151"/>
      <c r="K801" s="151"/>
    </row>
    <row r="802" spans="2:11" ht="16.5" customHeight="1" x14ac:dyDescent="0.3">
      <c r="B802" s="150"/>
      <c r="C802" s="150"/>
      <c r="D802" s="150"/>
      <c r="E802" s="150"/>
      <c r="F802" s="150"/>
      <c r="J802" s="151"/>
      <c r="K802" s="151"/>
    </row>
    <row r="803" spans="2:11" ht="16.5" customHeight="1" x14ac:dyDescent="0.3">
      <c r="B803" s="150"/>
      <c r="C803" s="150"/>
      <c r="D803" s="150"/>
      <c r="E803" s="150"/>
      <c r="F803" s="150"/>
      <c r="J803" s="151"/>
      <c r="K803" s="151"/>
    </row>
    <row r="804" spans="2:11" ht="16.5" customHeight="1" x14ac:dyDescent="0.3">
      <c r="B804" s="150"/>
      <c r="C804" s="150"/>
      <c r="D804" s="150"/>
      <c r="E804" s="150"/>
      <c r="F804" s="150"/>
      <c r="J804" s="151"/>
      <c r="K804" s="151"/>
    </row>
    <row r="805" spans="2:11" ht="16.5" customHeight="1" x14ac:dyDescent="0.3">
      <c r="B805" s="150"/>
      <c r="C805" s="150"/>
      <c r="D805" s="150"/>
      <c r="E805" s="150"/>
      <c r="F805" s="150"/>
      <c r="J805" s="151"/>
      <c r="K805" s="151"/>
    </row>
    <row r="806" spans="2:11" ht="16.5" customHeight="1" x14ac:dyDescent="0.3">
      <c r="B806" s="150"/>
      <c r="C806" s="150"/>
      <c r="D806" s="150"/>
      <c r="E806" s="150"/>
      <c r="F806" s="150"/>
      <c r="J806" s="151"/>
      <c r="K806" s="151"/>
    </row>
    <row r="807" spans="2:11" ht="16.5" customHeight="1" x14ac:dyDescent="0.3">
      <c r="B807" s="150"/>
      <c r="C807" s="150"/>
      <c r="D807" s="150"/>
      <c r="E807" s="150"/>
      <c r="F807" s="150"/>
      <c r="J807" s="151"/>
      <c r="K807" s="151"/>
    </row>
    <row r="808" spans="2:11" ht="16.5" customHeight="1" x14ac:dyDescent="0.3">
      <c r="B808" s="150"/>
      <c r="C808" s="150"/>
      <c r="D808" s="150"/>
      <c r="E808" s="150"/>
      <c r="F808" s="150"/>
      <c r="J808" s="151"/>
      <c r="K808" s="151"/>
    </row>
    <row r="809" spans="2:11" ht="16.5" customHeight="1" x14ac:dyDescent="0.3">
      <c r="B809" s="150"/>
      <c r="C809" s="150"/>
      <c r="D809" s="150"/>
      <c r="E809" s="150"/>
      <c r="F809" s="150"/>
      <c r="J809" s="151"/>
      <c r="K809" s="151"/>
    </row>
    <row r="810" spans="2:11" ht="16.5" customHeight="1" x14ac:dyDescent="0.3">
      <c r="B810" s="150"/>
      <c r="C810" s="150"/>
      <c r="D810" s="150"/>
      <c r="E810" s="150"/>
      <c r="F810" s="150"/>
      <c r="J810" s="151"/>
      <c r="K810" s="151"/>
    </row>
    <row r="811" spans="2:11" ht="16.5" customHeight="1" x14ac:dyDescent="0.3">
      <c r="B811" s="150"/>
      <c r="C811" s="150"/>
      <c r="D811" s="150"/>
      <c r="E811" s="150"/>
      <c r="F811" s="150"/>
      <c r="J811" s="151"/>
      <c r="K811" s="151"/>
    </row>
    <row r="812" spans="2:11" ht="16.5" customHeight="1" x14ac:dyDescent="0.3">
      <c r="B812" s="150"/>
      <c r="C812" s="150"/>
      <c r="D812" s="150"/>
      <c r="E812" s="150"/>
      <c r="F812" s="150"/>
      <c r="J812" s="151"/>
      <c r="K812" s="151"/>
    </row>
    <row r="813" spans="2:11" ht="16.5" customHeight="1" x14ac:dyDescent="0.3">
      <c r="B813" s="150"/>
      <c r="C813" s="150"/>
      <c r="D813" s="150"/>
      <c r="E813" s="150"/>
      <c r="F813" s="150"/>
      <c r="J813" s="151"/>
      <c r="K813" s="151"/>
    </row>
    <row r="814" spans="2:11" ht="16.5" customHeight="1" x14ac:dyDescent="0.3">
      <c r="B814" s="150"/>
      <c r="C814" s="150"/>
      <c r="D814" s="150"/>
      <c r="E814" s="150"/>
      <c r="F814" s="150"/>
      <c r="J814" s="151"/>
      <c r="K814" s="151"/>
    </row>
    <row r="815" spans="2:11" ht="16.5" customHeight="1" x14ac:dyDescent="0.3">
      <c r="B815" s="150"/>
      <c r="C815" s="150"/>
      <c r="D815" s="150"/>
      <c r="E815" s="150"/>
      <c r="F815" s="150"/>
      <c r="J815" s="151"/>
      <c r="K815" s="151"/>
    </row>
    <row r="816" spans="2:11" ht="16.5" customHeight="1" x14ac:dyDescent="0.3">
      <c r="B816" s="150"/>
      <c r="C816" s="150"/>
      <c r="D816" s="150"/>
      <c r="E816" s="150"/>
      <c r="F816" s="150"/>
      <c r="J816" s="151"/>
      <c r="K816" s="151"/>
    </row>
    <row r="817" spans="2:11" ht="16.5" customHeight="1" x14ac:dyDescent="0.3">
      <c r="B817" s="150"/>
      <c r="C817" s="150"/>
      <c r="D817" s="150"/>
      <c r="E817" s="150"/>
      <c r="F817" s="150"/>
      <c r="J817" s="151"/>
      <c r="K817" s="151"/>
    </row>
    <row r="818" spans="2:11" ht="16.5" customHeight="1" x14ac:dyDescent="0.3">
      <c r="B818" s="150"/>
      <c r="C818" s="150"/>
      <c r="D818" s="150"/>
      <c r="E818" s="150"/>
      <c r="F818" s="150"/>
      <c r="J818" s="151"/>
      <c r="K818" s="151"/>
    </row>
    <row r="819" spans="2:11" ht="16.5" customHeight="1" x14ac:dyDescent="0.3">
      <c r="B819" s="150"/>
      <c r="C819" s="150"/>
      <c r="D819" s="150"/>
      <c r="E819" s="150"/>
      <c r="F819" s="150"/>
      <c r="J819" s="151"/>
      <c r="K819" s="151"/>
    </row>
    <row r="820" spans="2:11" ht="16.5" customHeight="1" x14ac:dyDescent="0.3">
      <c r="B820" s="150"/>
      <c r="C820" s="150"/>
      <c r="D820" s="150"/>
      <c r="E820" s="150"/>
      <c r="F820" s="150"/>
      <c r="J820" s="151"/>
      <c r="K820" s="151"/>
    </row>
    <row r="821" spans="2:11" ht="16.5" customHeight="1" x14ac:dyDescent="0.3">
      <c r="B821" s="150"/>
      <c r="C821" s="150"/>
      <c r="D821" s="150"/>
      <c r="E821" s="150"/>
      <c r="F821" s="150"/>
      <c r="J821" s="151"/>
      <c r="K821" s="151"/>
    </row>
    <row r="822" spans="2:11" ht="16.5" customHeight="1" x14ac:dyDescent="0.3">
      <c r="B822" s="150"/>
      <c r="C822" s="150"/>
      <c r="D822" s="150"/>
      <c r="E822" s="150"/>
      <c r="F822" s="150"/>
      <c r="J822" s="151"/>
      <c r="K822" s="151"/>
    </row>
    <row r="823" spans="2:11" ht="16.5" customHeight="1" x14ac:dyDescent="0.3">
      <c r="B823" s="150"/>
      <c r="C823" s="150"/>
      <c r="D823" s="150"/>
      <c r="E823" s="150"/>
      <c r="F823" s="150"/>
      <c r="J823" s="151"/>
      <c r="K823" s="151"/>
    </row>
    <row r="824" spans="2:11" ht="16.5" customHeight="1" x14ac:dyDescent="0.3">
      <c r="B824" s="150"/>
      <c r="C824" s="150"/>
      <c r="D824" s="150"/>
      <c r="E824" s="150"/>
      <c r="F824" s="150"/>
      <c r="J824" s="151"/>
      <c r="K824" s="151"/>
    </row>
    <row r="825" spans="2:11" ht="16.5" customHeight="1" x14ac:dyDescent="0.3">
      <c r="B825" s="150"/>
      <c r="C825" s="150"/>
      <c r="D825" s="150"/>
      <c r="E825" s="150"/>
      <c r="F825" s="150"/>
      <c r="J825" s="151"/>
      <c r="K825" s="151"/>
    </row>
    <row r="826" spans="2:11" ht="16.5" customHeight="1" x14ac:dyDescent="0.3">
      <c r="B826" s="150"/>
      <c r="C826" s="150"/>
      <c r="D826" s="150"/>
      <c r="E826" s="150"/>
      <c r="F826" s="150"/>
      <c r="J826" s="151"/>
      <c r="K826" s="151"/>
    </row>
    <row r="827" spans="2:11" ht="16.5" customHeight="1" x14ac:dyDescent="0.3">
      <c r="B827" s="150"/>
      <c r="C827" s="150"/>
      <c r="D827" s="150"/>
      <c r="E827" s="150"/>
      <c r="F827" s="150"/>
      <c r="J827" s="151"/>
      <c r="K827" s="151"/>
    </row>
    <row r="828" spans="2:11" ht="16.5" customHeight="1" x14ac:dyDescent="0.3">
      <c r="B828" s="150"/>
      <c r="C828" s="150"/>
      <c r="D828" s="150"/>
      <c r="E828" s="150"/>
      <c r="F828" s="150"/>
      <c r="J828" s="151"/>
      <c r="K828" s="151"/>
    </row>
    <row r="829" spans="2:11" ht="16.5" customHeight="1" x14ac:dyDescent="0.3">
      <c r="B829" s="150"/>
      <c r="C829" s="150"/>
      <c r="D829" s="150"/>
      <c r="E829" s="150"/>
      <c r="F829" s="150"/>
      <c r="J829" s="151"/>
      <c r="K829" s="151"/>
    </row>
    <row r="830" spans="2:11" ht="16.5" customHeight="1" x14ac:dyDescent="0.3">
      <c r="B830" s="150"/>
      <c r="C830" s="150"/>
      <c r="D830" s="150"/>
      <c r="E830" s="150"/>
      <c r="F830" s="150"/>
      <c r="J830" s="151"/>
      <c r="K830" s="151"/>
    </row>
    <row r="831" spans="2:11" ht="16.5" customHeight="1" x14ac:dyDescent="0.3">
      <c r="B831" s="150"/>
      <c r="C831" s="150"/>
      <c r="D831" s="150"/>
      <c r="E831" s="150"/>
      <c r="F831" s="150"/>
      <c r="J831" s="151"/>
      <c r="K831" s="151"/>
    </row>
    <row r="832" spans="2:11" ht="16.5" customHeight="1" x14ac:dyDescent="0.3">
      <c r="B832" s="150"/>
      <c r="C832" s="150"/>
      <c r="D832" s="150"/>
      <c r="E832" s="150"/>
      <c r="F832" s="150"/>
      <c r="J832" s="151"/>
      <c r="K832" s="151"/>
    </row>
    <row r="833" spans="2:11" ht="16.5" customHeight="1" x14ac:dyDescent="0.3">
      <c r="B833" s="150"/>
      <c r="C833" s="150"/>
      <c r="D833" s="150"/>
      <c r="E833" s="150"/>
      <c r="F833" s="150"/>
      <c r="J833" s="151"/>
      <c r="K833" s="151"/>
    </row>
    <row r="834" spans="2:11" ht="16.5" customHeight="1" x14ac:dyDescent="0.3">
      <c r="B834" s="150"/>
      <c r="C834" s="150"/>
      <c r="D834" s="150"/>
      <c r="E834" s="150"/>
      <c r="F834" s="150"/>
      <c r="J834" s="151"/>
      <c r="K834" s="151"/>
    </row>
    <row r="835" spans="2:11" ht="16.5" customHeight="1" x14ac:dyDescent="0.3">
      <c r="B835" s="150"/>
      <c r="C835" s="150"/>
      <c r="D835" s="150"/>
      <c r="E835" s="150"/>
      <c r="F835" s="150"/>
      <c r="J835" s="151"/>
      <c r="K835" s="151"/>
    </row>
    <row r="836" spans="2:11" ht="16.5" customHeight="1" x14ac:dyDescent="0.3">
      <c r="B836" s="150"/>
      <c r="C836" s="150"/>
      <c r="D836" s="150"/>
      <c r="E836" s="150"/>
      <c r="F836" s="150"/>
      <c r="J836" s="151"/>
      <c r="K836" s="151"/>
    </row>
    <row r="837" spans="2:11" ht="16.5" customHeight="1" x14ac:dyDescent="0.3">
      <c r="B837" s="150"/>
      <c r="C837" s="150"/>
      <c r="D837" s="150"/>
      <c r="E837" s="150"/>
      <c r="F837" s="150"/>
      <c r="J837" s="151"/>
      <c r="K837" s="151"/>
    </row>
    <row r="838" spans="2:11" ht="16.5" customHeight="1" x14ac:dyDescent="0.3">
      <c r="B838" s="150"/>
      <c r="C838" s="150"/>
      <c r="D838" s="150"/>
      <c r="E838" s="150"/>
      <c r="F838" s="150"/>
      <c r="J838" s="151"/>
      <c r="K838" s="151"/>
    </row>
    <row r="839" spans="2:11" ht="16.5" customHeight="1" x14ac:dyDescent="0.3">
      <c r="B839" s="150"/>
      <c r="C839" s="150"/>
      <c r="D839" s="150"/>
      <c r="E839" s="150"/>
      <c r="F839" s="150"/>
      <c r="J839" s="151"/>
      <c r="K839" s="151"/>
    </row>
    <row r="840" spans="2:11" ht="16.5" customHeight="1" x14ac:dyDescent="0.3">
      <c r="B840" s="150"/>
      <c r="C840" s="150"/>
      <c r="D840" s="150"/>
      <c r="E840" s="150"/>
      <c r="F840" s="150"/>
      <c r="J840" s="151"/>
      <c r="K840" s="151"/>
    </row>
    <row r="841" spans="2:11" ht="16.5" customHeight="1" x14ac:dyDescent="0.3">
      <c r="B841" s="150"/>
      <c r="C841" s="150"/>
      <c r="D841" s="150"/>
      <c r="E841" s="150"/>
      <c r="F841" s="150"/>
      <c r="J841" s="151"/>
      <c r="K841" s="151"/>
    </row>
    <row r="842" spans="2:11" ht="16.5" customHeight="1" x14ac:dyDescent="0.3">
      <c r="B842" s="150"/>
      <c r="C842" s="150"/>
      <c r="D842" s="150"/>
      <c r="E842" s="150"/>
      <c r="F842" s="150"/>
      <c r="J842" s="151"/>
      <c r="K842" s="151"/>
    </row>
    <row r="843" spans="2:11" ht="16.5" customHeight="1" x14ac:dyDescent="0.3">
      <c r="B843" s="150"/>
      <c r="C843" s="150"/>
      <c r="D843" s="150"/>
      <c r="E843" s="150"/>
      <c r="F843" s="150"/>
      <c r="J843" s="151"/>
      <c r="K843" s="151"/>
    </row>
    <row r="844" spans="2:11" ht="16.5" customHeight="1" x14ac:dyDescent="0.3">
      <c r="B844" s="150"/>
      <c r="C844" s="150"/>
      <c r="D844" s="150"/>
      <c r="E844" s="150"/>
      <c r="F844" s="150"/>
      <c r="J844" s="151"/>
      <c r="K844" s="151"/>
    </row>
    <row r="845" spans="2:11" ht="16.5" customHeight="1" x14ac:dyDescent="0.3">
      <c r="B845" s="150"/>
      <c r="C845" s="150"/>
      <c r="D845" s="150"/>
      <c r="E845" s="150"/>
      <c r="F845" s="150"/>
      <c r="J845" s="151"/>
      <c r="K845" s="151"/>
    </row>
    <row r="846" spans="2:11" ht="16.5" customHeight="1" x14ac:dyDescent="0.3">
      <c r="B846" s="150"/>
      <c r="C846" s="150"/>
      <c r="D846" s="150"/>
      <c r="E846" s="150"/>
      <c r="F846" s="150"/>
      <c r="J846" s="151"/>
      <c r="K846" s="151"/>
    </row>
    <row r="847" spans="2:11" ht="16.5" customHeight="1" x14ac:dyDescent="0.3">
      <c r="B847" s="150"/>
      <c r="C847" s="150"/>
      <c r="D847" s="150"/>
      <c r="E847" s="150"/>
      <c r="F847" s="150"/>
      <c r="J847" s="151"/>
      <c r="K847" s="151"/>
    </row>
    <row r="848" spans="2:11" ht="16.5" customHeight="1" x14ac:dyDescent="0.3">
      <c r="B848" s="150"/>
      <c r="C848" s="150"/>
      <c r="D848" s="150"/>
      <c r="E848" s="150"/>
      <c r="F848" s="150"/>
      <c r="J848" s="151"/>
      <c r="K848" s="151"/>
    </row>
    <row r="849" spans="2:11" ht="16.5" customHeight="1" x14ac:dyDescent="0.3">
      <c r="B849" s="150"/>
      <c r="C849" s="150"/>
      <c r="D849" s="150"/>
      <c r="E849" s="150"/>
      <c r="F849" s="150"/>
      <c r="J849" s="151"/>
      <c r="K849" s="151"/>
    </row>
    <row r="850" spans="2:11" ht="16.5" customHeight="1" x14ac:dyDescent="0.3">
      <c r="B850" s="150"/>
      <c r="C850" s="150"/>
      <c r="D850" s="150"/>
      <c r="E850" s="150"/>
      <c r="F850" s="150"/>
      <c r="J850" s="151"/>
      <c r="K850" s="151"/>
    </row>
    <row r="851" spans="2:11" ht="16.5" customHeight="1" x14ac:dyDescent="0.3">
      <c r="B851" s="150"/>
      <c r="C851" s="150"/>
      <c r="D851" s="150"/>
      <c r="E851" s="150"/>
      <c r="F851" s="150"/>
      <c r="J851" s="151"/>
      <c r="K851" s="151"/>
    </row>
    <row r="852" spans="2:11" ht="16.5" customHeight="1" x14ac:dyDescent="0.3">
      <c r="B852" s="150"/>
      <c r="C852" s="150"/>
      <c r="D852" s="150"/>
      <c r="E852" s="150"/>
      <c r="F852" s="150"/>
      <c r="J852" s="151"/>
      <c r="K852" s="151"/>
    </row>
    <row r="853" spans="2:11" ht="16.5" customHeight="1" x14ac:dyDescent="0.3">
      <c r="B853" s="150"/>
      <c r="C853" s="150"/>
      <c r="D853" s="150"/>
      <c r="E853" s="150"/>
      <c r="F853" s="150"/>
      <c r="J853" s="151"/>
      <c r="K853" s="151"/>
    </row>
    <row r="854" spans="2:11" ht="16.5" customHeight="1" x14ac:dyDescent="0.3">
      <c r="B854" s="150"/>
      <c r="C854" s="150"/>
      <c r="D854" s="150"/>
      <c r="E854" s="150"/>
      <c r="F854" s="150"/>
      <c r="J854" s="151"/>
      <c r="K854" s="151"/>
    </row>
    <row r="855" spans="2:11" ht="16.5" customHeight="1" x14ac:dyDescent="0.3">
      <c r="B855" s="150"/>
      <c r="C855" s="150"/>
      <c r="D855" s="150"/>
      <c r="E855" s="150"/>
      <c r="F855" s="150"/>
      <c r="J855" s="151"/>
      <c r="K855" s="151"/>
    </row>
    <row r="856" spans="2:11" ht="16.5" customHeight="1" x14ac:dyDescent="0.3">
      <c r="B856" s="150"/>
      <c r="C856" s="150"/>
      <c r="D856" s="150"/>
      <c r="E856" s="150"/>
      <c r="F856" s="150"/>
      <c r="J856" s="151"/>
      <c r="K856" s="151"/>
    </row>
    <row r="857" spans="2:11" ht="16.5" customHeight="1" x14ac:dyDescent="0.3">
      <c r="B857" s="150"/>
      <c r="C857" s="150"/>
      <c r="D857" s="150"/>
      <c r="E857" s="150"/>
      <c r="F857" s="150"/>
      <c r="J857" s="151"/>
      <c r="K857" s="151"/>
    </row>
    <row r="858" spans="2:11" ht="16.5" customHeight="1" x14ac:dyDescent="0.3">
      <c r="B858" s="150"/>
      <c r="C858" s="150"/>
      <c r="D858" s="150"/>
      <c r="E858" s="150"/>
      <c r="F858" s="150"/>
      <c r="J858" s="151"/>
      <c r="K858" s="151"/>
    </row>
    <row r="859" spans="2:11" ht="16.5" customHeight="1" x14ac:dyDescent="0.3">
      <c r="B859" s="150"/>
      <c r="C859" s="150"/>
      <c r="D859" s="150"/>
      <c r="E859" s="150"/>
      <c r="F859" s="150"/>
      <c r="J859" s="151"/>
      <c r="K859" s="151"/>
    </row>
    <row r="860" spans="2:11" ht="16.5" customHeight="1" x14ac:dyDescent="0.3">
      <c r="B860" s="150"/>
      <c r="C860" s="150"/>
      <c r="D860" s="150"/>
      <c r="E860" s="150"/>
      <c r="F860" s="150"/>
      <c r="J860" s="151"/>
      <c r="K860" s="151"/>
    </row>
    <row r="861" spans="2:11" ht="16.5" customHeight="1" x14ac:dyDescent="0.3">
      <c r="B861" s="150"/>
      <c r="C861" s="150"/>
      <c r="D861" s="150"/>
      <c r="E861" s="150"/>
      <c r="F861" s="150"/>
      <c r="J861" s="151"/>
      <c r="K861" s="151"/>
    </row>
    <row r="862" spans="2:11" ht="16.5" customHeight="1" x14ac:dyDescent="0.3">
      <c r="B862" s="150"/>
      <c r="C862" s="150"/>
      <c r="D862" s="150"/>
      <c r="E862" s="150"/>
      <c r="F862" s="150"/>
      <c r="J862" s="151"/>
      <c r="K862" s="151"/>
    </row>
    <row r="863" spans="2:11" ht="16.5" customHeight="1" x14ac:dyDescent="0.3">
      <c r="B863" s="150"/>
      <c r="C863" s="150"/>
      <c r="D863" s="150"/>
      <c r="E863" s="150"/>
      <c r="F863" s="150"/>
      <c r="J863" s="151"/>
      <c r="K863" s="151"/>
    </row>
    <row r="864" spans="2:11" ht="16.5" customHeight="1" x14ac:dyDescent="0.3">
      <c r="B864" s="150"/>
      <c r="C864" s="150"/>
      <c r="D864" s="150"/>
      <c r="E864" s="150"/>
      <c r="F864" s="150"/>
      <c r="J864" s="151"/>
      <c r="K864" s="151"/>
    </row>
    <row r="865" spans="2:11" ht="16.5" customHeight="1" x14ac:dyDescent="0.3">
      <c r="B865" s="150"/>
      <c r="C865" s="150"/>
      <c r="D865" s="150"/>
      <c r="E865" s="150"/>
      <c r="F865" s="150"/>
      <c r="J865" s="151"/>
      <c r="K865" s="151"/>
    </row>
    <row r="866" spans="2:11" ht="16.5" customHeight="1" x14ac:dyDescent="0.3">
      <c r="B866" s="150"/>
      <c r="C866" s="150"/>
      <c r="D866" s="150"/>
      <c r="E866" s="150"/>
      <c r="F866" s="150"/>
      <c r="J866" s="151"/>
      <c r="K866" s="151"/>
    </row>
    <row r="867" spans="2:11" ht="16.5" customHeight="1" x14ac:dyDescent="0.3">
      <c r="B867" s="150"/>
      <c r="C867" s="150"/>
      <c r="D867" s="150"/>
      <c r="E867" s="150"/>
      <c r="F867" s="150"/>
      <c r="J867" s="151"/>
      <c r="K867" s="151"/>
    </row>
    <row r="868" spans="2:11" ht="16.5" customHeight="1" x14ac:dyDescent="0.3">
      <c r="B868" s="150"/>
      <c r="C868" s="150"/>
      <c r="D868" s="150"/>
      <c r="E868" s="150"/>
      <c r="F868" s="150"/>
      <c r="J868" s="151"/>
      <c r="K868" s="151"/>
    </row>
    <row r="869" spans="2:11" ht="16.5" customHeight="1" x14ac:dyDescent="0.3">
      <c r="B869" s="150"/>
      <c r="C869" s="150"/>
      <c r="D869" s="150"/>
      <c r="E869" s="150"/>
      <c r="F869" s="150"/>
      <c r="J869" s="151"/>
      <c r="K869" s="151"/>
    </row>
    <row r="870" spans="2:11" ht="16.5" customHeight="1" x14ac:dyDescent="0.3">
      <c r="B870" s="150"/>
      <c r="C870" s="150"/>
      <c r="D870" s="150"/>
      <c r="E870" s="150"/>
      <c r="F870" s="150"/>
      <c r="J870" s="151"/>
      <c r="K870" s="151"/>
    </row>
    <row r="871" spans="2:11" ht="16.5" customHeight="1" x14ac:dyDescent="0.3">
      <c r="B871" s="150"/>
      <c r="C871" s="150"/>
      <c r="D871" s="150"/>
      <c r="E871" s="150"/>
      <c r="F871" s="150"/>
      <c r="J871" s="151"/>
      <c r="K871" s="151"/>
    </row>
    <row r="872" spans="2:11" ht="16.5" customHeight="1" x14ac:dyDescent="0.3">
      <c r="B872" s="150"/>
      <c r="C872" s="150"/>
      <c r="D872" s="150"/>
      <c r="E872" s="150"/>
      <c r="F872" s="150"/>
      <c r="J872" s="151"/>
      <c r="K872" s="151"/>
    </row>
    <row r="873" spans="2:11" ht="16.5" customHeight="1" x14ac:dyDescent="0.3">
      <c r="B873" s="150"/>
      <c r="C873" s="150"/>
      <c r="D873" s="150"/>
      <c r="E873" s="150"/>
      <c r="F873" s="150"/>
      <c r="J873" s="151"/>
      <c r="K873" s="151"/>
    </row>
    <row r="874" spans="2:11" ht="16.5" customHeight="1" x14ac:dyDescent="0.3">
      <c r="B874" s="150"/>
      <c r="C874" s="150"/>
      <c r="D874" s="150"/>
      <c r="E874" s="150"/>
      <c r="F874" s="150"/>
      <c r="J874" s="151"/>
      <c r="K874" s="151"/>
    </row>
    <row r="875" spans="2:11" ht="16.5" customHeight="1" x14ac:dyDescent="0.3">
      <c r="B875" s="150"/>
      <c r="C875" s="150"/>
      <c r="D875" s="150"/>
      <c r="E875" s="150"/>
      <c r="F875" s="150"/>
      <c r="J875" s="151"/>
      <c r="K875" s="151"/>
    </row>
    <row r="876" spans="2:11" ht="16.5" customHeight="1" x14ac:dyDescent="0.3">
      <c r="B876" s="150"/>
      <c r="C876" s="150"/>
      <c r="D876" s="150"/>
      <c r="E876" s="150"/>
      <c r="F876" s="150"/>
      <c r="J876" s="151"/>
      <c r="K876" s="151"/>
    </row>
    <row r="877" spans="2:11" ht="16.5" customHeight="1" x14ac:dyDescent="0.3">
      <c r="B877" s="150"/>
      <c r="C877" s="150"/>
      <c r="D877" s="150"/>
      <c r="E877" s="150"/>
      <c r="F877" s="150"/>
      <c r="J877" s="151"/>
      <c r="K877" s="151"/>
    </row>
    <row r="878" spans="2:11" ht="16.5" customHeight="1" x14ac:dyDescent="0.3">
      <c r="B878" s="150"/>
      <c r="C878" s="150"/>
      <c r="D878" s="150"/>
      <c r="E878" s="150"/>
      <c r="F878" s="150"/>
      <c r="J878" s="151"/>
      <c r="K878" s="151"/>
    </row>
    <row r="879" spans="2:11" ht="16.5" customHeight="1" x14ac:dyDescent="0.3">
      <c r="B879" s="150"/>
      <c r="C879" s="150"/>
      <c r="D879" s="150"/>
      <c r="E879" s="150"/>
      <c r="F879" s="150"/>
      <c r="J879" s="151"/>
      <c r="K879" s="151"/>
    </row>
    <row r="880" spans="2:11" ht="16.5" customHeight="1" x14ac:dyDescent="0.3">
      <c r="B880" s="150"/>
      <c r="C880" s="150"/>
      <c r="D880" s="150"/>
      <c r="E880" s="150"/>
      <c r="F880" s="150"/>
      <c r="J880" s="151"/>
      <c r="K880" s="151"/>
    </row>
    <row r="881" spans="2:11" ht="16.5" customHeight="1" x14ac:dyDescent="0.3">
      <c r="B881" s="150"/>
      <c r="C881" s="150"/>
      <c r="D881" s="150"/>
      <c r="E881" s="150"/>
      <c r="F881" s="150"/>
      <c r="J881" s="151"/>
      <c r="K881" s="151"/>
    </row>
    <row r="882" spans="2:11" ht="16.5" customHeight="1" x14ac:dyDescent="0.3">
      <c r="B882" s="150"/>
      <c r="C882" s="150"/>
      <c r="D882" s="150"/>
      <c r="E882" s="150"/>
      <c r="F882" s="150"/>
      <c r="J882" s="151"/>
      <c r="K882" s="151"/>
    </row>
    <row r="883" spans="2:11" ht="16.5" customHeight="1" x14ac:dyDescent="0.3">
      <c r="B883" s="150"/>
      <c r="C883" s="150"/>
      <c r="D883" s="150"/>
      <c r="E883" s="150"/>
      <c r="F883" s="150"/>
      <c r="J883" s="151"/>
      <c r="K883" s="151"/>
    </row>
    <row r="884" spans="2:11" ht="16.5" customHeight="1" x14ac:dyDescent="0.3">
      <c r="B884" s="150"/>
      <c r="C884" s="150"/>
      <c r="D884" s="150"/>
      <c r="E884" s="150"/>
      <c r="F884" s="150"/>
      <c r="J884" s="151"/>
      <c r="K884" s="151"/>
    </row>
    <row r="885" spans="2:11" ht="16.5" customHeight="1" x14ac:dyDescent="0.3">
      <c r="B885" s="150"/>
      <c r="C885" s="150"/>
      <c r="D885" s="150"/>
      <c r="E885" s="150"/>
      <c r="F885" s="150"/>
      <c r="J885" s="151"/>
      <c r="K885" s="151"/>
    </row>
    <row r="886" spans="2:11" ht="16.5" customHeight="1" x14ac:dyDescent="0.3">
      <c r="B886" s="150"/>
      <c r="C886" s="150"/>
      <c r="D886" s="150"/>
      <c r="E886" s="150"/>
      <c r="F886" s="150"/>
      <c r="J886" s="151"/>
      <c r="K886" s="151"/>
    </row>
    <row r="887" spans="2:11" ht="16.5" customHeight="1" x14ac:dyDescent="0.3">
      <c r="B887" s="150"/>
      <c r="C887" s="150"/>
      <c r="D887" s="150"/>
      <c r="E887" s="150"/>
      <c r="F887" s="150"/>
      <c r="J887" s="151"/>
      <c r="K887" s="151"/>
    </row>
    <row r="888" spans="2:11" ht="16.5" customHeight="1" x14ac:dyDescent="0.3">
      <c r="B888" s="150"/>
      <c r="C888" s="150"/>
      <c r="D888" s="150"/>
      <c r="E888" s="150"/>
      <c r="F888" s="150"/>
      <c r="J888" s="151"/>
      <c r="K888" s="151"/>
    </row>
    <row r="889" spans="2:11" ht="16.5" customHeight="1" x14ac:dyDescent="0.3">
      <c r="B889" s="150"/>
      <c r="C889" s="150"/>
      <c r="D889" s="150"/>
      <c r="E889" s="150"/>
      <c r="F889" s="150"/>
      <c r="J889" s="151"/>
      <c r="K889" s="151"/>
    </row>
    <row r="890" spans="2:11" ht="16.5" customHeight="1" x14ac:dyDescent="0.3">
      <c r="B890" s="150"/>
      <c r="C890" s="150"/>
      <c r="D890" s="150"/>
      <c r="E890" s="150"/>
      <c r="F890" s="150"/>
      <c r="J890" s="151"/>
      <c r="K890" s="151"/>
    </row>
    <row r="891" spans="2:11" ht="16.5" customHeight="1" x14ac:dyDescent="0.3">
      <c r="B891" s="150"/>
      <c r="C891" s="150"/>
      <c r="D891" s="150"/>
      <c r="E891" s="150"/>
      <c r="F891" s="150"/>
      <c r="J891" s="151"/>
      <c r="K891" s="151"/>
    </row>
    <row r="892" spans="2:11" ht="16.5" customHeight="1" x14ac:dyDescent="0.3">
      <c r="B892" s="150"/>
      <c r="C892" s="150"/>
      <c r="D892" s="150"/>
      <c r="E892" s="150"/>
      <c r="F892" s="150"/>
      <c r="J892" s="151"/>
      <c r="K892" s="151"/>
    </row>
    <row r="893" spans="2:11" ht="16.5" customHeight="1" x14ac:dyDescent="0.3">
      <c r="B893" s="150"/>
      <c r="C893" s="150"/>
      <c r="D893" s="150"/>
      <c r="E893" s="150"/>
      <c r="F893" s="150"/>
      <c r="J893" s="151"/>
      <c r="K893" s="151"/>
    </row>
    <row r="894" spans="2:11" ht="16.5" customHeight="1" x14ac:dyDescent="0.3">
      <c r="B894" s="150"/>
      <c r="C894" s="150"/>
      <c r="D894" s="150"/>
      <c r="E894" s="150"/>
      <c r="F894" s="150"/>
      <c r="J894" s="151"/>
      <c r="K894" s="151"/>
    </row>
    <row r="895" spans="2:11" ht="16.5" customHeight="1" x14ac:dyDescent="0.3">
      <c r="B895" s="150"/>
      <c r="C895" s="150"/>
      <c r="D895" s="150"/>
      <c r="E895" s="150"/>
      <c r="F895" s="150"/>
      <c r="J895" s="151"/>
      <c r="K895" s="151"/>
    </row>
    <row r="896" spans="2:11" ht="16.5" customHeight="1" x14ac:dyDescent="0.3">
      <c r="B896" s="150"/>
      <c r="C896" s="150"/>
      <c r="D896" s="150"/>
      <c r="E896" s="150"/>
      <c r="F896" s="150"/>
      <c r="J896" s="151"/>
      <c r="K896" s="151"/>
    </row>
    <row r="897" spans="2:11" ht="16.5" customHeight="1" x14ac:dyDescent="0.3">
      <c r="B897" s="150"/>
      <c r="C897" s="150"/>
      <c r="D897" s="150"/>
      <c r="E897" s="150"/>
      <c r="F897" s="150"/>
      <c r="J897" s="151"/>
      <c r="K897" s="151"/>
    </row>
    <row r="898" spans="2:11" ht="16.5" customHeight="1" x14ac:dyDescent="0.3">
      <c r="B898" s="150"/>
      <c r="C898" s="150"/>
      <c r="D898" s="150"/>
      <c r="E898" s="150"/>
      <c r="F898" s="150"/>
      <c r="J898" s="151"/>
      <c r="K898" s="151"/>
    </row>
    <row r="899" spans="2:11" ht="16.5" customHeight="1" x14ac:dyDescent="0.3">
      <c r="B899" s="150"/>
      <c r="C899" s="150"/>
      <c r="D899" s="150"/>
      <c r="E899" s="150"/>
      <c r="F899" s="150"/>
      <c r="J899" s="151"/>
      <c r="K899" s="151"/>
    </row>
    <row r="900" spans="2:11" ht="16.5" customHeight="1" x14ac:dyDescent="0.3">
      <c r="B900" s="150"/>
      <c r="C900" s="150"/>
      <c r="D900" s="150"/>
      <c r="E900" s="150"/>
      <c r="F900" s="150"/>
      <c r="J900" s="151"/>
      <c r="K900" s="151"/>
    </row>
    <row r="901" spans="2:11" ht="16.5" customHeight="1" x14ac:dyDescent="0.3">
      <c r="B901" s="150"/>
      <c r="C901" s="150"/>
      <c r="D901" s="150"/>
      <c r="E901" s="150"/>
      <c r="F901" s="150"/>
      <c r="J901" s="151"/>
      <c r="K901" s="151"/>
    </row>
    <row r="902" spans="2:11" ht="16.5" customHeight="1" x14ac:dyDescent="0.3">
      <c r="B902" s="150"/>
      <c r="C902" s="150"/>
      <c r="D902" s="150"/>
      <c r="E902" s="150"/>
      <c r="F902" s="150"/>
      <c r="J902" s="151"/>
      <c r="K902" s="151"/>
    </row>
    <row r="903" spans="2:11" ht="16.5" customHeight="1" x14ac:dyDescent="0.3">
      <c r="B903" s="150"/>
      <c r="C903" s="150"/>
      <c r="D903" s="150"/>
      <c r="E903" s="150"/>
      <c r="F903" s="150"/>
      <c r="J903" s="151"/>
      <c r="K903" s="151"/>
    </row>
    <row r="904" spans="2:11" ht="16.5" customHeight="1" x14ac:dyDescent="0.3">
      <c r="B904" s="150"/>
      <c r="C904" s="150"/>
      <c r="D904" s="150"/>
      <c r="E904" s="150"/>
      <c r="F904" s="150"/>
      <c r="J904" s="151"/>
      <c r="K904" s="151"/>
    </row>
    <row r="905" spans="2:11" ht="16.5" customHeight="1" x14ac:dyDescent="0.3">
      <c r="B905" s="150"/>
      <c r="C905" s="150"/>
      <c r="D905" s="150"/>
      <c r="E905" s="150"/>
      <c r="F905" s="150"/>
      <c r="J905" s="151"/>
      <c r="K905" s="151"/>
    </row>
    <row r="906" spans="2:11" ht="16.5" customHeight="1" x14ac:dyDescent="0.3">
      <c r="B906" s="150"/>
      <c r="C906" s="150"/>
      <c r="D906" s="150"/>
      <c r="E906" s="150"/>
      <c r="F906" s="150"/>
      <c r="J906" s="151"/>
      <c r="K906" s="151"/>
    </row>
    <row r="907" spans="2:11" ht="16.5" customHeight="1" x14ac:dyDescent="0.3">
      <c r="B907" s="150"/>
      <c r="C907" s="150"/>
      <c r="D907" s="150"/>
      <c r="E907" s="150"/>
      <c r="F907" s="150"/>
      <c r="J907" s="151"/>
      <c r="K907" s="151"/>
    </row>
    <row r="908" spans="2:11" ht="16.5" customHeight="1" x14ac:dyDescent="0.3">
      <c r="B908" s="150"/>
      <c r="C908" s="150"/>
      <c r="D908" s="150"/>
      <c r="E908" s="150"/>
      <c r="F908" s="150"/>
      <c r="J908" s="151"/>
      <c r="K908" s="151"/>
    </row>
    <row r="909" spans="2:11" ht="16.5" customHeight="1" x14ac:dyDescent="0.3">
      <c r="B909" s="150"/>
      <c r="C909" s="150"/>
      <c r="D909" s="150"/>
      <c r="E909" s="150"/>
      <c r="F909" s="150"/>
      <c r="J909" s="151"/>
      <c r="K909" s="151"/>
    </row>
    <row r="910" spans="2:11" ht="16.5" customHeight="1" x14ac:dyDescent="0.3">
      <c r="B910" s="150"/>
      <c r="C910" s="150"/>
      <c r="D910" s="150"/>
      <c r="E910" s="150"/>
      <c r="F910" s="150"/>
      <c r="J910" s="151"/>
      <c r="K910" s="151"/>
    </row>
    <row r="911" spans="2:11" ht="16.5" customHeight="1" x14ac:dyDescent="0.3">
      <c r="B911" s="150"/>
      <c r="C911" s="150"/>
      <c r="D911" s="150"/>
      <c r="E911" s="150"/>
      <c r="F911" s="150"/>
      <c r="J911" s="151"/>
      <c r="K911" s="151"/>
    </row>
    <row r="912" spans="2:11" ht="16.5" customHeight="1" x14ac:dyDescent="0.3">
      <c r="B912" s="150"/>
      <c r="C912" s="150"/>
      <c r="D912" s="150"/>
      <c r="E912" s="150"/>
      <c r="F912" s="150"/>
      <c r="J912" s="151"/>
      <c r="K912" s="151"/>
    </row>
    <row r="913" spans="2:11" ht="16.5" customHeight="1" x14ac:dyDescent="0.3">
      <c r="B913" s="150"/>
      <c r="C913" s="150"/>
      <c r="D913" s="150"/>
      <c r="E913" s="150"/>
      <c r="F913" s="150"/>
      <c r="J913" s="151"/>
      <c r="K913" s="151"/>
    </row>
    <row r="914" spans="2:11" ht="16.5" customHeight="1" x14ac:dyDescent="0.3">
      <c r="B914" s="150"/>
      <c r="C914" s="150"/>
      <c r="D914" s="150"/>
      <c r="E914" s="150"/>
      <c r="F914" s="150"/>
      <c r="J914" s="151"/>
      <c r="K914" s="151"/>
    </row>
    <row r="915" spans="2:11" ht="16.5" customHeight="1" x14ac:dyDescent="0.3">
      <c r="B915" s="150"/>
      <c r="C915" s="150"/>
      <c r="D915" s="150"/>
      <c r="E915" s="150"/>
      <c r="F915" s="150"/>
      <c r="J915" s="151"/>
      <c r="K915" s="151"/>
    </row>
    <row r="916" spans="2:11" ht="16.5" customHeight="1" x14ac:dyDescent="0.3">
      <c r="B916" s="150"/>
      <c r="C916" s="150"/>
      <c r="D916" s="150"/>
      <c r="E916" s="150"/>
      <c r="F916" s="150"/>
      <c r="J916" s="151"/>
      <c r="K916" s="151"/>
    </row>
    <row r="917" spans="2:11" ht="16.5" customHeight="1" x14ac:dyDescent="0.3">
      <c r="B917" s="150"/>
      <c r="C917" s="150"/>
      <c r="D917" s="150"/>
      <c r="E917" s="150"/>
      <c r="F917" s="150"/>
      <c r="J917" s="151"/>
      <c r="K917" s="151"/>
    </row>
    <row r="918" spans="2:11" ht="16.5" customHeight="1" x14ac:dyDescent="0.3">
      <c r="B918" s="150"/>
      <c r="C918" s="150"/>
      <c r="D918" s="150"/>
      <c r="E918" s="150"/>
      <c r="F918" s="150"/>
      <c r="J918" s="151"/>
      <c r="K918" s="151"/>
    </row>
    <row r="919" spans="2:11" ht="16.5" customHeight="1" x14ac:dyDescent="0.3">
      <c r="B919" s="150"/>
      <c r="C919" s="150"/>
      <c r="D919" s="150"/>
      <c r="E919" s="150"/>
      <c r="F919" s="150"/>
      <c r="J919" s="151"/>
      <c r="K919" s="151"/>
    </row>
    <row r="920" spans="2:11" ht="16.5" customHeight="1" x14ac:dyDescent="0.3">
      <c r="B920" s="150"/>
      <c r="C920" s="150"/>
      <c r="D920" s="150"/>
      <c r="E920" s="150"/>
      <c r="F920" s="150"/>
      <c r="J920" s="151"/>
      <c r="K920" s="151"/>
    </row>
    <row r="921" spans="2:11" ht="16.5" customHeight="1" x14ac:dyDescent="0.3">
      <c r="B921" s="150"/>
      <c r="C921" s="150"/>
      <c r="D921" s="150"/>
      <c r="E921" s="150"/>
      <c r="F921" s="150"/>
      <c r="J921" s="151"/>
      <c r="K921" s="151"/>
    </row>
    <row r="922" spans="2:11" ht="16.5" customHeight="1" x14ac:dyDescent="0.3">
      <c r="B922" s="150"/>
      <c r="C922" s="150"/>
      <c r="D922" s="150"/>
      <c r="E922" s="150"/>
      <c r="F922" s="150"/>
      <c r="J922" s="151"/>
      <c r="K922" s="151"/>
    </row>
    <row r="923" spans="2:11" ht="16.5" customHeight="1" x14ac:dyDescent="0.3">
      <c r="B923" s="150"/>
      <c r="C923" s="150"/>
      <c r="D923" s="150"/>
      <c r="E923" s="150"/>
      <c r="F923" s="150"/>
      <c r="J923" s="151"/>
      <c r="K923" s="151"/>
    </row>
    <row r="924" spans="2:11" ht="16.5" customHeight="1" x14ac:dyDescent="0.3">
      <c r="B924" s="150"/>
      <c r="C924" s="150"/>
      <c r="D924" s="150"/>
      <c r="E924" s="150"/>
      <c r="F924" s="150"/>
      <c r="J924" s="151"/>
      <c r="K924" s="151"/>
    </row>
    <row r="925" spans="2:11" ht="16.5" customHeight="1" x14ac:dyDescent="0.3">
      <c r="B925" s="150"/>
      <c r="C925" s="150"/>
      <c r="D925" s="150"/>
      <c r="E925" s="150"/>
      <c r="F925" s="150"/>
      <c r="J925" s="151"/>
      <c r="K925" s="151"/>
    </row>
    <row r="926" spans="2:11" ht="16.5" customHeight="1" x14ac:dyDescent="0.3">
      <c r="B926" s="150"/>
      <c r="C926" s="150"/>
      <c r="D926" s="150"/>
      <c r="E926" s="150"/>
      <c r="F926" s="150"/>
      <c r="J926" s="151"/>
      <c r="K926" s="151"/>
    </row>
    <row r="927" spans="2:11" ht="16.5" customHeight="1" x14ac:dyDescent="0.3">
      <c r="B927" s="150"/>
      <c r="C927" s="150"/>
      <c r="D927" s="150"/>
      <c r="E927" s="150"/>
      <c r="F927" s="150"/>
      <c r="J927" s="151"/>
      <c r="K927" s="151"/>
    </row>
    <row r="928" spans="2:11" ht="16.5" customHeight="1" x14ac:dyDescent="0.3">
      <c r="B928" s="150"/>
      <c r="C928" s="150"/>
      <c r="D928" s="150"/>
      <c r="E928" s="150"/>
      <c r="F928" s="150"/>
      <c r="J928" s="151"/>
      <c r="K928" s="151"/>
    </row>
    <row r="929" spans="2:11" ht="16.5" customHeight="1" x14ac:dyDescent="0.3">
      <c r="B929" s="150"/>
      <c r="C929" s="150"/>
      <c r="D929" s="150"/>
      <c r="E929" s="150"/>
      <c r="F929" s="150"/>
      <c r="J929" s="151"/>
      <c r="K929" s="151"/>
    </row>
    <row r="930" spans="2:11" ht="16.5" customHeight="1" x14ac:dyDescent="0.3">
      <c r="B930" s="150"/>
      <c r="C930" s="150"/>
      <c r="D930" s="150"/>
      <c r="E930" s="150"/>
      <c r="F930" s="150"/>
      <c r="J930" s="151"/>
      <c r="K930" s="151"/>
    </row>
    <row r="931" spans="2:11" ht="16.5" customHeight="1" x14ac:dyDescent="0.3">
      <c r="B931" s="150"/>
      <c r="C931" s="150"/>
      <c r="D931" s="150"/>
      <c r="E931" s="150"/>
      <c r="F931" s="150"/>
      <c r="J931" s="151"/>
      <c r="K931" s="151"/>
    </row>
    <row r="932" spans="2:11" ht="16.5" customHeight="1" x14ac:dyDescent="0.3">
      <c r="B932" s="150"/>
      <c r="C932" s="150"/>
      <c r="D932" s="150"/>
      <c r="E932" s="150"/>
      <c r="F932" s="150"/>
      <c r="J932" s="151"/>
      <c r="K932" s="151"/>
    </row>
    <row r="933" spans="2:11" ht="16.5" customHeight="1" x14ac:dyDescent="0.3">
      <c r="B933" s="150"/>
      <c r="C933" s="150"/>
      <c r="D933" s="150"/>
      <c r="E933" s="150"/>
      <c r="F933" s="150"/>
      <c r="J933" s="151"/>
      <c r="K933" s="151"/>
    </row>
    <row r="934" spans="2:11" ht="16.5" customHeight="1" x14ac:dyDescent="0.3">
      <c r="B934" s="150"/>
      <c r="C934" s="150"/>
      <c r="D934" s="150"/>
      <c r="E934" s="150"/>
      <c r="F934" s="150"/>
      <c r="J934" s="151"/>
      <c r="K934" s="151"/>
    </row>
    <row r="935" spans="2:11" ht="16.5" customHeight="1" x14ac:dyDescent="0.3">
      <c r="B935" s="150"/>
      <c r="C935" s="150"/>
      <c r="D935" s="150"/>
      <c r="E935" s="150"/>
      <c r="F935" s="150"/>
      <c r="J935" s="151"/>
      <c r="K935" s="151"/>
    </row>
    <row r="936" spans="2:11" ht="16.5" customHeight="1" x14ac:dyDescent="0.3">
      <c r="B936" s="150"/>
      <c r="C936" s="150"/>
      <c r="D936" s="150"/>
      <c r="E936" s="150"/>
      <c r="F936" s="150"/>
      <c r="J936" s="151"/>
      <c r="K936" s="151"/>
    </row>
    <row r="937" spans="2:11" ht="16.5" customHeight="1" x14ac:dyDescent="0.3">
      <c r="B937" s="150"/>
      <c r="C937" s="150"/>
      <c r="D937" s="150"/>
      <c r="E937" s="150"/>
      <c r="F937" s="150"/>
      <c r="J937" s="151"/>
      <c r="K937" s="151"/>
    </row>
    <row r="938" spans="2:11" ht="16.5" customHeight="1" x14ac:dyDescent="0.3">
      <c r="B938" s="150"/>
      <c r="C938" s="150"/>
      <c r="D938" s="150"/>
      <c r="E938" s="150"/>
      <c r="F938" s="150"/>
      <c r="J938" s="151"/>
      <c r="K938" s="151"/>
    </row>
  </sheetData>
  <autoFilter ref="B13:AP29" xr:uid="{00000000-0009-0000-0000-000003000000}">
    <filterColumn colId="21" showButton="0"/>
    <filterColumn colId="22" showButton="0"/>
    <filterColumn colId="23" showButton="0"/>
    <filterColumn colId="24" showButton="0"/>
    <filterColumn colId="25" showButton="0"/>
  </autoFilter>
  <mergeCells count="149">
    <mergeCell ref="AL15:AL18"/>
    <mergeCell ref="AP15:AP16"/>
    <mergeCell ref="AP17:AP18"/>
    <mergeCell ref="AJ15:AJ18"/>
    <mergeCell ref="AJ19:AJ21"/>
    <mergeCell ref="AJ26:AJ27"/>
    <mergeCell ref="AN13:AN14"/>
    <mergeCell ref="AQ13:AQ14"/>
    <mergeCell ref="AK24:AK25"/>
    <mergeCell ref="AL26:AL27"/>
    <mergeCell ref="AM26:AM27"/>
    <mergeCell ref="AN26:AN27"/>
    <mergeCell ref="AN19:AN21"/>
    <mergeCell ref="AM15:AM18"/>
    <mergeCell ref="AL24:AL25"/>
    <mergeCell ref="AM24:AM25"/>
    <mergeCell ref="AN15:AN18"/>
    <mergeCell ref="O26:O27"/>
    <mergeCell ref="AK26:AK27"/>
    <mergeCell ref="O28:O29"/>
    <mergeCell ref="AK28:AK29"/>
    <mergeCell ref="AH13:AH14"/>
    <mergeCell ref="V13:V14"/>
    <mergeCell ref="W13:AB13"/>
    <mergeCell ref="AE13:AE14"/>
    <mergeCell ref="AF13:AF14"/>
    <mergeCell ref="AG13:AG14"/>
    <mergeCell ref="O13:O14"/>
    <mergeCell ref="P13:Q14"/>
    <mergeCell ref="O15:O18"/>
    <mergeCell ref="AD13:AD14"/>
    <mergeCell ref="AK19:AK21"/>
    <mergeCell ref="AI13:AJ14"/>
    <mergeCell ref="AJ28:AJ29"/>
    <mergeCell ref="U13:U14"/>
    <mergeCell ref="AP12:AQ12"/>
    <mergeCell ref="AK12:AO12"/>
    <mergeCell ref="AQ15:AQ16"/>
    <mergeCell ref="AQ17:AQ18"/>
    <mergeCell ref="AQ19:AQ21"/>
    <mergeCell ref="AQ26:AQ27"/>
    <mergeCell ref="AQ28:AQ29"/>
    <mergeCell ref="AL28:AL29"/>
    <mergeCell ref="AM28:AM29"/>
    <mergeCell ref="AN28:AN29"/>
    <mergeCell ref="AP26:AP27"/>
    <mergeCell ref="AP28:AP29"/>
    <mergeCell ref="AO24:AO25"/>
    <mergeCell ref="AP24:AP25"/>
    <mergeCell ref="AP19:AP21"/>
    <mergeCell ref="AN24:AN25"/>
    <mergeCell ref="AK13:AK14"/>
    <mergeCell ref="AL13:AL14"/>
    <mergeCell ref="AM13:AM14"/>
    <mergeCell ref="AK15:AK18"/>
    <mergeCell ref="AO13:AO14"/>
    <mergeCell ref="AL19:AL21"/>
    <mergeCell ref="AM19:AM21"/>
    <mergeCell ref="AP13:AP14"/>
    <mergeCell ref="C28:C29"/>
    <mergeCell ref="D28:D29"/>
    <mergeCell ref="E28:E29"/>
    <mergeCell ref="F28:F29"/>
    <mergeCell ref="H26:H27"/>
    <mergeCell ref="I26:I27"/>
    <mergeCell ref="J26:J27"/>
    <mergeCell ref="K26:K27"/>
    <mergeCell ref="B26:B27"/>
    <mergeCell ref="C26:C27"/>
    <mergeCell ref="D26:D27"/>
    <mergeCell ref="E26:E27"/>
    <mergeCell ref="F26:F27"/>
    <mergeCell ref="G26:G27"/>
    <mergeCell ref="G28:G29"/>
    <mergeCell ref="H28:H29"/>
    <mergeCell ref="I28:I29"/>
    <mergeCell ref="J28:J29"/>
    <mergeCell ref="K28:K29"/>
    <mergeCell ref="N28:N29"/>
    <mergeCell ref="J19:J21"/>
    <mergeCell ref="E15:E18"/>
    <mergeCell ref="F15:F18"/>
    <mergeCell ref="H15:H16"/>
    <mergeCell ref="I15:I16"/>
    <mergeCell ref="J15:J18"/>
    <mergeCell ref="B24:B25"/>
    <mergeCell ref="C24:C25"/>
    <mergeCell ref="D24:D25"/>
    <mergeCell ref="E24:E25"/>
    <mergeCell ref="G24:G25"/>
    <mergeCell ref="C22:C23"/>
    <mergeCell ref="D22:D23"/>
    <mergeCell ref="E22:E23"/>
    <mergeCell ref="H24:H25"/>
    <mergeCell ref="B15:B18"/>
    <mergeCell ref="C15:C18"/>
    <mergeCell ref="D15:D18"/>
    <mergeCell ref="I24:I25"/>
    <mergeCell ref="J24:J25"/>
    <mergeCell ref="N24:N25"/>
    <mergeCell ref="K24:K25"/>
    <mergeCell ref="B28:B29"/>
    <mergeCell ref="L24:L25"/>
    <mergeCell ref="M24:M25"/>
    <mergeCell ref="L13:M14"/>
    <mergeCell ref="S13:S14"/>
    <mergeCell ref="T13:T14"/>
    <mergeCell ref="O19:O21"/>
    <mergeCell ref="B19:B21"/>
    <mergeCell ref="C19:C21"/>
    <mergeCell ref="D19:D21"/>
    <mergeCell ref="E19:E21"/>
    <mergeCell ref="F19:F21"/>
    <mergeCell ref="G19:G21"/>
    <mergeCell ref="H19:H21"/>
    <mergeCell ref="I19:I21"/>
    <mergeCell ref="K13:K14"/>
    <mergeCell ref="G15:G18"/>
    <mergeCell ref="K15:K18"/>
    <mergeCell ref="K19:K21"/>
    <mergeCell ref="G22:G23"/>
    <mergeCell ref="O24:O25"/>
    <mergeCell ref="P24:P25"/>
    <mergeCell ref="Q24:Q25"/>
    <mergeCell ref="R24:R25"/>
    <mergeCell ref="S24:S25"/>
    <mergeCell ref="B1:F6"/>
    <mergeCell ref="G1:AK6"/>
    <mergeCell ref="AL1:AL2"/>
    <mergeCell ref="AM1:AM2"/>
    <mergeCell ref="B9:E9"/>
    <mergeCell ref="F9:AK9"/>
    <mergeCell ref="B13:B14"/>
    <mergeCell ref="C13:C14"/>
    <mergeCell ref="D13:D14"/>
    <mergeCell ref="E13:E14"/>
    <mergeCell ref="F13:F14"/>
    <mergeCell ref="G13:G14"/>
    <mergeCell ref="B10:E10"/>
    <mergeCell ref="F10:AK10"/>
    <mergeCell ref="B12:K12"/>
    <mergeCell ref="L12:S12"/>
    <mergeCell ref="T12:AA12"/>
    <mergeCell ref="AD12:AI12"/>
    <mergeCell ref="R13:R14"/>
    <mergeCell ref="J13:J14"/>
    <mergeCell ref="H13:H14"/>
    <mergeCell ref="I13:I14"/>
    <mergeCell ref="N13:N14"/>
  </mergeCells>
  <conditionalFormatting sqref="M15:M24">
    <cfRule type="cellIs" dxfId="801" priority="48" operator="equal">
      <formula>"RARA VEZ"</formula>
    </cfRule>
    <cfRule type="cellIs" dxfId="800" priority="45" operator="equal">
      <formula>"INMINENTE"</formula>
    </cfRule>
    <cfRule type="cellIs" dxfId="799" priority="47" operator="equal">
      <formula>"PROBABLE"</formula>
    </cfRule>
    <cfRule type="cellIs" dxfId="798" priority="46" operator="equal">
      <formula>"CASI SEGURO"</formula>
    </cfRule>
    <cfRule type="cellIs" dxfId="797" priority="49" operator="equal">
      <formula>"IMPROBABLE"</formula>
    </cfRule>
  </conditionalFormatting>
  <conditionalFormatting sqref="M26:M29">
    <cfRule type="cellIs" dxfId="796" priority="88" operator="equal">
      <formula>"IMPROBABLE"</formula>
    </cfRule>
    <cfRule type="cellIs" dxfId="795" priority="87" operator="equal">
      <formula>"RARA VEZ"</formula>
    </cfRule>
    <cfRule type="cellIs" dxfId="794" priority="86" operator="equal">
      <formula>"PROBABLE"</formula>
    </cfRule>
    <cfRule type="cellIs" dxfId="793" priority="85" operator="equal">
      <formula>"CASI SEGURO"</formula>
    </cfRule>
    <cfRule type="cellIs" dxfId="792" priority="84" operator="equal">
      <formula>"INMINENTE"</formula>
    </cfRule>
  </conditionalFormatting>
  <conditionalFormatting sqref="P15:P19">
    <cfRule type="containsText" dxfId="791" priority="59" operator="containsText" text="❌">
      <formula>NOT(ISERROR(SEARCH(("❌"),(P15))))</formula>
    </cfRule>
  </conditionalFormatting>
  <conditionalFormatting sqref="P24 P26 P28:P29">
    <cfRule type="containsText" dxfId="790" priority="105" operator="containsText" text="❌">
      <formula>NOT(ISERROR(SEARCH(("❌"),(P24))))</formula>
    </cfRule>
  </conditionalFormatting>
  <conditionalFormatting sqref="Q15:Q24">
    <cfRule type="cellIs" dxfId="789" priority="36" operator="equal">
      <formula>"CATASTROFICO"</formula>
    </cfRule>
    <cfRule type="cellIs" dxfId="788" priority="37" operator="equal">
      <formula>"MAYOR"</formula>
    </cfRule>
    <cfRule type="cellIs" dxfId="787" priority="39" operator="equal">
      <formula>"MENOR"</formula>
    </cfRule>
    <cfRule type="cellIs" dxfId="786" priority="40" operator="equal">
      <formula>"LEVE"</formula>
    </cfRule>
    <cfRule type="cellIs" dxfId="785" priority="38" operator="equal">
      <formula>"MODERADO"</formula>
    </cfRule>
  </conditionalFormatting>
  <conditionalFormatting sqref="Q26:Q29">
    <cfRule type="cellIs" dxfId="784" priority="93" operator="equal">
      <formula>"LEVE"</formula>
    </cfRule>
    <cfRule type="cellIs" dxfId="783" priority="92" operator="equal">
      <formula>"MENOR"</formula>
    </cfRule>
    <cfRule type="cellIs" dxfId="782" priority="89" operator="equal">
      <formula>"CATASTROFICO"</formula>
    </cfRule>
    <cfRule type="cellIs" dxfId="781" priority="91" operator="equal">
      <formula>"MODERADO"</formula>
    </cfRule>
    <cfRule type="cellIs" dxfId="780" priority="90" operator="equal">
      <formula>"MAYOR"</formula>
    </cfRule>
  </conditionalFormatting>
  <conditionalFormatting sqref="S15:S24">
    <cfRule type="cellIs" dxfId="779" priority="43" operator="equal">
      <formula>"Moderado"</formula>
    </cfRule>
    <cfRule type="cellIs" dxfId="778" priority="42" operator="equal">
      <formula>"Alto"</formula>
    </cfRule>
    <cfRule type="cellIs" dxfId="777" priority="41" operator="equal">
      <formula>"Extremo"</formula>
    </cfRule>
    <cfRule type="cellIs" dxfId="776" priority="44" operator="equal">
      <formula>"Bajo"</formula>
    </cfRule>
  </conditionalFormatting>
  <conditionalFormatting sqref="S26:S29">
    <cfRule type="cellIs" dxfId="775" priority="95" operator="equal">
      <formula>"Alto"</formula>
    </cfRule>
    <cfRule type="cellIs" dxfId="774" priority="94" operator="equal">
      <formula>"Extremo"</formula>
    </cfRule>
  </conditionalFormatting>
  <conditionalFormatting sqref="AE15:AE29">
    <cfRule type="cellIs" dxfId="773" priority="23" operator="equal">
      <formula>"CASI SEGURO"</formula>
    </cfRule>
    <cfRule type="cellIs" dxfId="772" priority="25" operator="equal">
      <formula>"RARA VEZ"</formula>
    </cfRule>
    <cfRule type="cellIs" dxfId="771" priority="26" operator="equal">
      <formula>"IMPROBABLE"</formula>
    </cfRule>
    <cfRule type="cellIs" dxfId="770" priority="22" operator="equal">
      <formula>"INMINENTE"</formula>
    </cfRule>
    <cfRule type="cellIs" dxfId="769" priority="24" operator="equal">
      <formula>"PROBABLE"</formula>
    </cfRule>
  </conditionalFormatting>
  <conditionalFormatting sqref="AG15:AG29">
    <cfRule type="cellIs" dxfId="768" priority="21" operator="equal">
      <formula>"Leve"</formula>
    </cfRule>
    <cfRule type="cellIs" dxfId="767" priority="20" operator="equal">
      <formula>"Menor"</formula>
    </cfRule>
    <cfRule type="cellIs" dxfId="766" priority="17" operator="equal">
      <formula>"Catastrófico"</formula>
    </cfRule>
    <cfRule type="cellIs" dxfId="765" priority="18" operator="equal">
      <formula>"Mayor"</formula>
    </cfRule>
    <cfRule type="cellIs" dxfId="764" priority="19" operator="equal">
      <formula>"Moderado"</formula>
    </cfRule>
  </conditionalFormatting>
  <conditionalFormatting sqref="AI16:AI18">
    <cfRule type="cellIs" dxfId="763" priority="14" operator="equal">
      <formula>"Bajo"</formula>
    </cfRule>
    <cfRule type="cellIs" dxfId="762" priority="15" operator="equal">
      <formula>"Extremo"</formula>
    </cfRule>
    <cfRule type="cellIs" dxfId="761" priority="16" operator="equal">
      <formula>"Alto"</formula>
    </cfRule>
    <cfRule type="cellIs" dxfId="760" priority="13" operator="equal">
      <formula>"Moderado"</formula>
    </cfRule>
  </conditionalFormatting>
  <conditionalFormatting sqref="AI15:AJ15">
    <cfRule type="cellIs" dxfId="759" priority="29" operator="equal">
      <formula>"Extremo"</formula>
    </cfRule>
    <cfRule type="cellIs" dxfId="758" priority="28" operator="equal">
      <formula>"Bajo"</formula>
    </cfRule>
    <cfRule type="cellIs" dxfId="757" priority="27" operator="equal">
      <formula>"Moderado"</formula>
    </cfRule>
    <cfRule type="cellIs" dxfId="756" priority="30" operator="equal">
      <formula>"Alto"</formula>
    </cfRule>
  </conditionalFormatting>
  <conditionalFormatting sqref="AI19:AJ19 AI20:AI21 AI24:AJ26 S26:S29 AI27 AI28:AJ28 AI29">
    <cfRule type="cellIs" dxfId="755" priority="96" operator="equal">
      <formula>"Moderado"</formula>
    </cfRule>
    <cfRule type="cellIs" dxfId="754" priority="97" operator="equal">
      <formula>"Bajo"</formula>
    </cfRule>
  </conditionalFormatting>
  <conditionalFormatting sqref="AI19:AJ19 AI20:AI21 AI24:AJ26 AI27 AI28:AJ28 AI29">
    <cfRule type="cellIs" dxfId="753" priority="103" operator="equal">
      <formula>"Extremo"</formula>
    </cfRule>
    <cfRule type="cellIs" dxfId="752" priority="104" operator="equal">
      <formula>"Alto"</formula>
    </cfRule>
  </conditionalFormatting>
  <conditionalFormatting sqref="AP15 AP24 AP26 AP28">
    <cfRule type="cellIs" dxfId="751" priority="75" operator="equal">
      <formula>"Completo"</formula>
    </cfRule>
    <cfRule type="cellIs" dxfId="750" priority="77" operator="equal">
      <formula>"No iniciado"</formula>
    </cfRule>
    <cfRule type="cellIs" dxfId="749" priority="78" operator="equal">
      <formula>"Atrasado"</formula>
    </cfRule>
  </conditionalFormatting>
  <conditionalFormatting sqref="AP17">
    <cfRule type="cellIs" dxfId="748" priority="7" operator="equal">
      <formula>"No iniciado"</formula>
    </cfRule>
    <cfRule type="cellIs" dxfId="747" priority="5" operator="equal">
      <formula>"Completo"</formula>
    </cfRule>
    <cfRule type="cellIs" dxfId="746" priority="8" operator="equal">
      <formula>"Atrasado"</formula>
    </cfRule>
  </conditionalFormatting>
  <conditionalFormatting sqref="AP19">
    <cfRule type="cellIs" dxfId="745" priority="68" operator="equal">
      <formula>"Atrasado"</formula>
    </cfRule>
    <cfRule type="cellIs" dxfId="744" priority="67" operator="equal">
      <formula>"No iniciado"</formula>
    </cfRule>
    <cfRule type="cellIs" dxfId="743" priority="65" operator="equal">
      <formula>"Completo"</formula>
    </cfRule>
  </conditionalFormatting>
  <pageMargins left="0.7" right="0.7" top="0.75" bottom="0.7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76" operator="containsText" id="{B98B2986-01BA-48D8-861A-89C9592C6695}">
            <xm:f>NOT(ISERROR(SEARCH("En desarrollo",AP15)))</xm:f>
            <xm:f>"En desarrollo"</xm:f>
            <x14:dxf>
              <fill>
                <patternFill>
                  <bgColor rgb="FFFFFF00"/>
                </patternFill>
              </fill>
            </x14:dxf>
          </x14:cfRule>
          <xm:sqref>AP15 AP24 AP26 AP28</xm:sqref>
        </x14:conditionalFormatting>
        <x14:conditionalFormatting xmlns:xm="http://schemas.microsoft.com/office/excel/2006/main">
          <x14:cfRule type="containsText" priority="6" operator="containsText" id="{D7A02757-B8FF-4D2A-8C37-7004AA862107}">
            <xm:f>NOT(ISERROR(SEARCH("En desarrollo",AP17)))</xm:f>
            <xm:f>"En desarrollo"</xm:f>
            <x14:dxf>
              <fill>
                <patternFill>
                  <bgColor rgb="FFFFFF00"/>
                </patternFill>
              </fill>
            </x14:dxf>
          </x14:cfRule>
          <xm:sqref>AP17</xm:sqref>
        </x14:conditionalFormatting>
        <x14:conditionalFormatting xmlns:xm="http://schemas.microsoft.com/office/excel/2006/main">
          <x14:cfRule type="containsText" priority="66" operator="containsText" id="{2972A023-6A3A-4635-817C-9A8F7110FE2E}">
            <xm:f>NOT(ISERROR(SEARCH("En desarrollo",AP19)))</xm:f>
            <xm:f>"En desarrollo"</xm:f>
            <x14:dxf>
              <fill>
                <patternFill>
                  <bgColor rgb="FFFFFF00"/>
                </patternFill>
              </fill>
            </x14:dxf>
          </x14:cfRule>
          <xm:sqref>AP19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2B573FE7-AE47-4D5F-AF98-D66D47593FA5}">
          <x14:formula1>
            <xm:f>'Tabla probabilidad'!$C$51:$C$57</xm:f>
          </x14:formula1>
          <xm:sqref>F28 F22:F26 F15 F19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C914"/>
  <sheetViews>
    <sheetView topLeftCell="A12" zoomScale="86" zoomScaleNormal="86" workbookViewId="0">
      <pane xSplit="4" ySplit="3" topLeftCell="AJ43" activePane="bottomRight" state="frozen"/>
      <selection activeCell="AH26" sqref="AH15:AH26"/>
      <selection pane="topRight" activeCell="AH26" sqref="AH15:AH26"/>
      <selection pane="bottomLeft" activeCell="AH26" sqref="AH15:AH26"/>
      <selection pane="bottomRight" activeCell="AS39" sqref="AS39:AS42"/>
    </sheetView>
  </sheetViews>
  <sheetFormatPr baseColWidth="10" defaultColWidth="12.625" defaultRowHeight="15" customHeight="1" x14ac:dyDescent="0.2"/>
  <cols>
    <col min="1" max="1" width="1.75" style="276" customWidth="1"/>
    <col min="2" max="2" width="3.5" style="274" customWidth="1"/>
    <col min="3" max="3" width="16" style="274" hidden="1" customWidth="1"/>
    <col min="4" max="4" width="16" style="274" customWidth="1"/>
    <col min="5" max="5" width="34.125" style="274" customWidth="1"/>
    <col min="6" max="6" width="28.5" style="274" customWidth="1"/>
    <col min="7" max="7" width="30.375" style="274" customWidth="1"/>
    <col min="8" max="8" width="36.25" style="274" customWidth="1"/>
    <col min="9" max="9" width="12.125" style="274" hidden="1" customWidth="1"/>
    <col min="10" max="10" width="13.75" style="274" hidden="1" customWidth="1"/>
    <col min="11" max="11" width="15.125" style="274" customWidth="1"/>
    <col min="12" max="12" width="14.75" style="274" customWidth="1"/>
    <col min="13" max="13" width="17" style="274" customWidth="1"/>
    <col min="14" max="14" width="5.5" style="274" customWidth="1"/>
    <col min="15" max="15" width="20.75" style="274" customWidth="1"/>
    <col min="16" max="16" width="5.5" style="274" customWidth="1"/>
    <col min="17" max="17" width="23.875" style="274" customWidth="1"/>
    <col min="18" max="18" width="5.875" style="274" customWidth="1"/>
    <col min="19" max="19" width="15.375" style="274" customWidth="1"/>
    <col min="20" max="20" width="6.875" style="274" customWidth="1"/>
    <col min="21" max="21" width="20.625" style="274" customWidth="1"/>
    <col min="22" max="22" width="5.125" style="274" customWidth="1"/>
    <col min="23" max="23" width="59" style="274" customWidth="1"/>
    <col min="24" max="24" width="13.875" style="274" customWidth="1"/>
    <col min="25" max="25" width="6" style="274" customWidth="1"/>
    <col min="26" max="26" width="4.375" style="274" customWidth="1"/>
    <col min="27" max="27" width="4.875" style="274" customWidth="1"/>
    <col min="28" max="28" width="6.25" style="274" customWidth="1"/>
    <col min="29" max="30" width="5.875" style="274" customWidth="1"/>
    <col min="31" max="31" width="1.25" style="274" hidden="1" customWidth="1"/>
    <col min="32" max="32" width="6.25" style="274" hidden="1" customWidth="1"/>
    <col min="33" max="33" width="20.5" style="274" customWidth="1"/>
    <col min="34" max="34" width="9.125" style="274" customWidth="1"/>
    <col min="35" max="35" width="16.75" style="274" customWidth="1"/>
    <col min="36" max="36" width="8" style="274" customWidth="1"/>
    <col min="37" max="37" width="20.875" style="274" customWidth="1"/>
    <col min="38" max="38" width="24.125" style="274" customWidth="1"/>
    <col min="39" max="39" width="12.375" style="274" customWidth="1"/>
    <col min="40" max="40" width="22.625" style="274" customWidth="1"/>
    <col min="41" max="41" width="20.375" style="274" customWidth="1"/>
    <col min="42" max="42" width="28" style="274" hidden="1" customWidth="1"/>
    <col min="43" max="43" width="60" style="274" hidden="1" customWidth="1"/>
    <col min="44" max="44" width="15.5" style="274" hidden="1" customWidth="1"/>
    <col min="45" max="45" width="7.75" style="274" customWidth="1"/>
    <col min="46" max="64" width="10" style="274" customWidth="1"/>
    <col min="65" max="16384" width="12.625" style="274"/>
  </cols>
  <sheetData>
    <row r="1" spans="1:64" ht="15" customHeight="1" x14ac:dyDescent="0.2">
      <c r="B1" s="1250"/>
      <c r="C1" s="1251"/>
      <c r="D1" s="1251"/>
      <c r="E1" s="1251"/>
      <c r="F1" s="1251"/>
      <c r="G1" s="1252"/>
      <c r="H1" s="1472" t="s">
        <v>269</v>
      </c>
      <c r="I1" s="1473"/>
      <c r="J1" s="1473"/>
      <c r="K1" s="1473"/>
      <c r="L1" s="1473"/>
      <c r="M1" s="1473"/>
      <c r="N1" s="1473"/>
      <c r="O1" s="1473"/>
      <c r="P1" s="1473"/>
      <c r="Q1" s="1473"/>
      <c r="R1" s="1473"/>
      <c r="S1" s="1473"/>
      <c r="T1" s="1473"/>
      <c r="U1" s="1473"/>
      <c r="V1" s="1473"/>
      <c r="W1" s="1473"/>
      <c r="X1" s="1473"/>
      <c r="Y1" s="1473"/>
      <c r="Z1" s="1473"/>
      <c r="AA1" s="1473"/>
      <c r="AB1" s="1473"/>
      <c r="AC1" s="1473"/>
      <c r="AD1" s="1473"/>
      <c r="AE1" s="1473"/>
      <c r="AF1" s="1473"/>
      <c r="AG1" s="1473"/>
      <c r="AH1" s="1473"/>
      <c r="AI1" s="1473"/>
      <c r="AJ1" s="1473"/>
      <c r="AK1" s="1473"/>
      <c r="AL1" s="1473"/>
      <c r="AM1" s="1474"/>
      <c r="AN1" s="1268" t="s">
        <v>270</v>
      </c>
      <c r="AO1" s="1270" t="s">
        <v>271</v>
      </c>
      <c r="AP1" s="276"/>
      <c r="AQ1" s="276"/>
      <c r="AR1" s="276"/>
    </row>
    <row r="2" spans="1:64" ht="15" customHeight="1" x14ac:dyDescent="0.2">
      <c r="B2" s="1253"/>
      <c r="C2" s="1254"/>
      <c r="D2" s="1254"/>
      <c r="E2" s="1254"/>
      <c r="F2" s="1254"/>
      <c r="G2" s="1255"/>
      <c r="H2" s="1475"/>
      <c r="I2" s="1476"/>
      <c r="J2" s="1476"/>
      <c r="K2" s="1476"/>
      <c r="L2" s="1476"/>
      <c r="M2" s="1476"/>
      <c r="N2" s="1476"/>
      <c r="O2" s="1476"/>
      <c r="P2" s="1476"/>
      <c r="Q2" s="1476"/>
      <c r="R2" s="1476"/>
      <c r="S2" s="1476"/>
      <c r="T2" s="1476"/>
      <c r="U2" s="1476"/>
      <c r="V2" s="1476"/>
      <c r="W2" s="1476"/>
      <c r="X2" s="1476"/>
      <c r="Y2" s="1476"/>
      <c r="Z2" s="1476"/>
      <c r="AA2" s="1476"/>
      <c r="AB2" s="1476"/>
      <c r="AC2" s="1476"/>
      <c r="AD2" s="1476"/>
      <c r="AE2" s="1476"/>
      <c r="AF2" s="1476"/>
      <c r="AG2" s="1476"/>
      <c r="AH2" s="1476"/>
      <c r="AI2" s="1476"/>
      <c r="AJ2" s="1476"/>
      <c r="AK2" s="1476"/>
      <c r="AL2" s="1476"/>
      <c r="AM2" s="1477"/>
      <c r="AN2" s="1269"/>
      <c r="AO2" s="1271"/>
      <c r="AP2" s="276"/>
      <c r="AQ2" s="276"/>
      <c r="AR2" s="276"/>
    </row>
    <row r="3" spans="1:64" ht="5.25" customHeight="1" x14ac:dyDescent="0.2">
      <c r="B3" s="1253"/>
      <c r="C3" s="1254"/>
      <c r="D3" s="1254"/>
      <c r="E3" s="1254"/>
      <c r="F3" s="1254"/>
      <c r="G3" s="1255"/>
      <c r="H3" s="1475"/>
      <c r="I3" s="1476"/>
      <c r="J3" s="1476"/>
      <c r="K3" s="1476"/>
      <c r="L3" s="1476"/>
      <c r="M3" s="1476"/>
      <c r="N3" s="1476"/>
      <c r="O3" s="1476"/>
      <c r="P3" s="1476"/>
      <c r="Q3" s="1476"/>
      <c r="R3" s="1476"/>
      <c r="S3" s="1476"/>
      <c r="T3" s="1476"/>
      <c r="U3" s="1476"/>
      <c r="V3" s="1476"/>
      <c r="W3" s="1476"/>
      <c r="X3" s="1476"/>
      <c r="Y3" s="1476"/>
      <c r="Z3" s="1476"/>
      <c r="AA3" s="1476"/>
      <c r="AB3" s="1476"/>
      <c r="AC3" s="1476"/>
      <c r="AD3" s="1476"/>
      <c r="AE3" s="1476"/>
      <c r="AF3" s="1476"/>
      <c r="AG3" s="1476"/>
      <c r="AH3" s="1476"/>
      <c r="AI3" s="1476"/>
      <c r="AJ3" s="1476"/>
      <c r="AK3" s="1476"/>
      <c r="AL3" s="1476"/>
      <c r="AM3" s="1477"/>
      <c r="AO3" s="277"/>
      <c r="AP3" s="276"/>
      <c r="AQ3" s="276"/>
      <c r="AR3" s="276"/>
    </row>
    <row r="4" spans="1:64" ht="30" customHeight="1" x14ac:dyDescent="0.2">
      <c r="B4" s="1253"/>
      <c r="C4" s="1254"/>
      <c r="D4" s="1254"/>
      <c r="E4" s="1254"/>
      <c r="F4" s="1254"/>
      <c r="G4" s="1255"/>
      <c r="H4" s="1475"/>
      <c r="I4" s="1476"/>
      <c r="J4" s="1476"/>
      <c r="K4" s="1476"/>
      <c r="L4" s="1476"/>
      <c r="M4" s="1476"/>
      <c r="N4" s="1476"/>
      <c r="O4" s="1476"/>
      <c r="P4" s="1476"/>
      <c r="Q4" s="1476"/>
      <c r="R4" s="1476"/>
      <c r="S4" s="1476"/>
      <c r="T4" s="1476"/>
      <c r="U4" s="1476"/>
      <c r="V4" s="1476"/>
      <c r="W4" s="1476"/>
      <c r="X4" s="1476"/>
      <c r="Y4" s="1476"/>
      <c r="Z4" s="1476"/>
      <c r="AA4" s="1476"/>
      <c r="AB4" s="1476"/>
      <c r="AC4" s="1476"/>
      <c r="AD4" s="1476"/>
      <c r="AE4" s="1476"/>
      <c r="AF4" s="1476"/>
      <c r="AG4" s="1476"/>
      <c r="AH4" s="1476"/>
      <c r="AI4" s="1476"/>
      <c r="AJ4" s="1476"/>
      <c r="AK4" s="1476"/>
      <c r="AL4" s="1476"/>
      <c r="AM4" s="1477"/>
      <c r="AN4" s="278" t="s">
        <v>272</v>
      </c>
      <c r="AO4" s="279" t="s">
        <v>273</v>
      </c>
      <c r="AP4" s="276"/>
      <c r="AQ4" s="276"/>
      <c r="AR4" s="276"/>
    </row>
    <row r="5" spans="1:64" ht="6" customHeight="1" x14ac:dyDescent="0.2">
      <c r="B5" s="1253"/>
      <c r="C5" s="1254"/>
      <c r="D5" s="1254"/>
      <c r="E5" s="1254"/>
      <c r="F5" s="1254"/>
      <c r="G5" s="1255"/>
      <c r="H5" s="1475"/>
      <c r="I5" s="1476"/>
      <c r="J5" s="1476"/>
      <c r="K5" s="1476"/>
      <c r="L5" s="1476"/>
      <c r="M5" s="1476"/>
      <c r="N5" s="1476"/>
      <c r="O5" s="1476"/>
      <c r="P5" s="1476"/>
      <c r="Q5" s="1476"/>
      <c r="R5" s="1476"/>
      <c r="S5" s="1476"/>
      <c r="T5" s="1476"/>
      <c r="U5" s="1476"/>
      <c r="V5" s="1476"/>
      <c r="W5" s="1476"/>
      <c r="X5" s="1476"/>
      <c r="Y5" s="1476"/>
      <c r="Z5" s="1476"/>
      <c r="AA5" s="1476"/>
      <c r="AB5" s="1476"/>
      <c r="AC5" s="1476"/>
      <c r="AD5" s="1476"/>
      <c r="AE5" s="1476"/>
      <c r="AF5" s="1476"/>
      <c r="AG5" s="1476"/>
      <c r="AH5" s="1476"/>
      <c r="AI5" s="1476"/>
      <c r="AJ5" s="1476"/>
      <c r="AK5" s="1476"/>
      <c r="AL5" s="1476"/>
      <c r="AM5" s="1477"/>
      <c r="AP5" s="276"/>
      <c r="AQ5" s="276"/>
      <c r="AR5" s="276"/>
    </row>
    <row r="6" spans="1:64" ht="33" customHeight="1" x14ac:dyDescent="0.2">
      <c r="B6" s="1256"/>
      <c r="C6" s="1257"/>
      <c r="D6" s="1257"/>
      <c r="E6" s="1257"/>
      <c r="F6" s="1257"/>
      <c r="G6" s="1258"/>
      <c r="H6" s="1478"/>
      <c r="I6" s="1479"/>
      <c r="J6" s="1479"/>
      <c r="K6" s="1479"/>
      <c r="L6" s="1479"/>
      <c r="M6" s="1479"/>
      <c r="N6" s="1479"/>
      <c r="O6" s="1479"/>
      <c r="P6" s="1479"/>
      <c r="Q6" s="1479"/>
      <c r="R6" s="1479"/>
      <c r="S6" s="1479"/>
      <c r="T6" s="1479"/>
      <c r="U6" s="1479"/>
      <c r="V6" s="1479"/>
      <c r="W6" s="1479"/>
      <c r="X6" s="1479"/>
      <c r="Y6" s="1479"/>
      <c r="Z6" s="1479"/>
      <c r="AA6" s="1479"/>
      <c r="AB6" s="1479"/>
      <c r="AC6" s="1479"/>
      <c r="AD6" s="1479"/>
      <c r="AE6" s="1479"/>
      <c r="AF6" s="1479"/>
      <c r="AG6" s="1479"/>
      <c r="AH6" s="1479"/>
      <c r="AI6" s="1479"/>
      <c r="AJ6" s="1479"/>
      <c r="AK6" s="1479"/>
      <c r="AL6" s="1479"/>
      <c r="AM6" s="1480"/>
      <c r="AN6" s="280" t="s">
        <v>274</v>
      </c>
      <c r="AO6" s="279" t="s">
        <v>277</v>
      </c>
      <c r="AP6" s="276"/>
      <c r="AQ6" s="276"/>
      <c r="AR6" s="276"/>
    </row>
    <row r="7" spans="1:64" s="276" customFormat="1" ht="15" customHeight="1" x14ac:dyDescent="0.2">
      <c r="B7" s="281"/>
      <c r="C7" s="282"/>
      <c r="D7" s="282"/>
      <c r="E7" s="282"/>
      <c r="F7" s="282"/>
      <c r="G7" s="282"/>
      <c r="H7" s="282"/>
      <c r="I7" s="282"/>
      <c r="J7" s="282"/>
      <c r="K7" s="282"/>
      <c r="L7" s="282"/>
      <c r="M7" s="282"/>
      <c r="N7" s="282"/>
      <c r="O7" s="282"/>
      <c r="P7" s="282"/>
      <c r="Q7" s="282"/>
      <c r="R7" s="282"/>
      <c r="S7" s="282"/>
      <c r="T7" s="282"/>
      <c r="U7" s="282"/>
      <c r="V7" s="282"/>
      <c r="W7" s="282"/>
      <c r="X7" s="282"/>
      <c r="Y7" s="282"/>
      <c r="Z7" s="282"/>
      <c r="AA7" s="282"/>
      <c r="AB7" s="282"/>
      <c r="AC7" s="282"/>
      <c r="AD7" s="282"/>
      <c r="AE7" s="282"/>
      <c r="AF7" s="282"/>
      <c r="AG7" s="282"/>
      <c r="AH7" s="282"/>
      <c r="AI7" s="282"/>
      <c r="AJ7" s="282"/>
      <c r="AK7" s="282"/>
      <c r="AL7" s="282"/>
      <c r="AM7" s="282"/>
      <c r="AN7" s="282"/>
      <c r="AO7" s="282"/>
    </row>
    <row r="8" spans="1:64" ht="12" customHeight="1" x14ac:dyDescent="0.2">
      <c r="B8" s="283"/>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c r="AL8" s="284"/>
      <c r="AM8" s="284"/>
      <c r="AN8" s="285"/>
      <c r="AO8" s="285"/>
      <c r="AP8" s="276"/>
      <c r="AQ8" s="276"/>
    </row>
    <row r="9" spans="1:64" ht="37.5" customHeight="1" x14ac:dyDescent="0.2">
      <c r="B9" s="1272" t="s">
        <v>275</v>
      </c>
      <c r="C9" s="1273"/>
      <c r="D9" s="1273"/>
      <c r="E9" s="1273"/>
      <c r="F9" s="1274"/>
      <c r="G9" s="1275" t="s">
        <v>221</v>
      </c>
      <c r="H9" s="1275"/>
      <c r="I9" s="1275"/>
      <c r="J9" s="1275"/>
      <c r="K9" s="1275"/>
      <c r="L9" s="1275"/>
      <c r="M9" s="1275"/>
      <c r="N9" s="1275"/>
      <c r="O9" s="1275"/>
      <c r="P9" s="1275"/>
      <c r="Q9" s="1275"/>
      <c r="R9" s="1275"/>
      <c r="S9" s="1275"/>
      <c r="T9" s="1275"/>
      <c r="U9" s="1275"/>
      <c r="V9" s="1275"/>
      <c r="W9" s="1275"/>
      <c r="X9" s="1275"/>
      <c r="Y9" s="1275"/>
      <c r="Z9" s="1275"/>
      <c r="AA9" s="1275"/>
      <c r="AB9" s="1275"/>
      <c r="AC9" s="1275"/>
      <c r="AD9" s="1275"/>
      <c r="AE9" s="1275"/>
      <c r="AF9" s="1275"/>
      <c r="AG9" s="1275"/>
      <c r="AH9" s="1275"/>
      <c r="AI9" s="1275"/>
      <c r="AJ9" s="1275"/>
      <c r="AK9" s="1275"/>
      <c r="AL9" s="1276"/>
      <c r="AM9" s="1276"/>
      <c r="AO9" s="286"/>
      <c r="AP9" s="276"/>
      <c r="AQ9" s="276"/>
      <c r="AS9" s="242"/>
      <c r="AT9" s="242"/>
      <c r="AU9" s="242"/>
      <c r="AV9" s="242"/>
      <c r="AW9" s="242"/>
      <c r="AX9" s="242"/>
      <c r="AY9" s="242"/>
      <c r="AZ9" s="242"/>
      <c r="BA9" s="242"/>
      <c r="BB9" s="242"/>
      <c r="BC9" s="242"/>
      <c r="BD9" s="242"/>
      <c r="BE9" s="242"/>
      <c r="BF9" s="242"/>
      <c r="BG9" s="242"/>
      <c r="BH9" s="242"/>
      <c r="BI9" s="242"/>
      <c r="BJ9" s="242"/>
      <c r="BK9" s="242"/>
      <c r="BL9" s="242"/>
    </row>
    <row r="10" spans="1:64" ht="36" customHeight="1" x14ac:dyDescent="0.2">
      <c r="B10" s="1272" t="s">
        <v>276</v>
      </c>
      <c r="C10" s="1273"/>
      <c r="D10" s="1273"/>
      <c r="E10" s="1273"/>
      <c r="F10" s="1274"/>
      <c r="G10" s="1275" t="str">
        <f>'[4]Objetivos y Alcances '!B6</f>
        <v>Realizar atención médica general y/o de psiquiatría de Urgencias según clasificación, a fin de estabilizar al usuario y definir una conducta a seguir</v>
      </c>
      <c r="H10" s="1275"/>
      <c r="I10" s="1275"/>
      <c r="J10" s="1275"/>
      <c r="K10" s="1275"/>
      <c r="L10" s="1275"/>
      <c r="M10" s="1275"/>
      <c r="N10" s="1275"/>
      <c r="O10" s="1275"/>
      <c r="P10" s="1275"/>
      <c r="Q10" s="1275"/>
      <c r="R10" s="1275"/>
      <c r="S10" s="1275"/>
      <c r="T10" s="1275"/>
      <c r="U10" s="1275"/>
      <c r="V10" s="1275"/>
      <c r="W10" s="1275"/>
      <c r="X10" s="1275"/>
      <c r="Y10" s="1275"/>
      <c r="Z10" s="1275"/>
      <c r="AA10" s="1275"/>
      <c r="AB10" s="1275"/>
      <c r="AC10" s="1275"/>
      <c r="AD10" s="1275"/>
      <c r="AE10" s="1275"/>
      <c r="AF10" s="1275"/>
      <c r="AG10" s="1275"/>
      <c r="AH10" s="1275"/>
      <c r="AI10" s="1275"/>
      <c r="AJ10" s="1275"/>
      <c r="AK10" s="1275"/>
      <c r="AL10" s="1275"/>
      <c r="AM10" s="1275"/>
      <c r="AN10" s="286"/>
      <c r="AO10" s="286"/>
      <c r="AP10" s="276"/>
      <c r="AQ10" s="276"/>
      <c r="AS10" s="242"/>
      <c r="AT10" s="242"/>
      <c r="AU10" s="242"/>
      <c r="AV10" s="242"/>
      <c r="AW10" s="242"/>
      <c r="AX10" s="242"/>
      <c r="AY10" s="242"/>
      <c r="AZ10" s="242"/>
      <c r="BA10" s="242"/>
      <c r="BB10" s="242"/>
      <c r="BC10" s="242"/>
      <c r="BD10" s="242"/>
      <c r="BE10" s="242"/>
      <c r="BF10" s="242"/>
      <c r="BG10" s="242"/>
      <c r="BH10" s="242"/>
      <c r="BI10" s="242"/>
      <c r="BJ10" s="242"/>
      <c r="BK10" s="242"/>
      <c r="BL10" s="242"/>
    </row>
    <row r="11" spans="1:64" ht="14.25" customHeight="1" x14ac:dyDescent="0.2">
      <c r="B11" s="242"/>
      <c r="C11" s="242"/>
      <c r="D11" s="242"/>
      <c r="E11" s="242"/>
      <c r="F11" s="242"/>
      <c r="G11" s="242"/>
      <c r="H11" s="242"/>
      <c r="I11" s="242"/>
      <c r="J11" s="242"/>
      <c r="K11" s="242"/>
      <c r="L11" s="242"/>
      <c r="M11" s="242"/>
      <c r="N11" s="242"/>
      <c r="O11" s="242"/>
      <c r="P11" s="242"/>
      <c r="Q11" s="242"/>
      <c r="R11" s="242"/>
      <c r="S11" s="242"/>
      <c r="T11" s="242"/>
      <c r="U11" s="242"/>
      <c r="V11" s="242"/>
      <c r="W11" s="242"/>
      <c r="X11" s="242"/>
      <c r="Y11" s="242"/>
      <c r="Z11" s="242"/>
      <c r="AA11" s="242"/>
      <c r="AB11" s="242"/>
      <c r="AC11" s="242"/>
      <c r="AD11" s="242"/>
      <c r="AE11" s="242"/>
      <c r="AF11" s="242"/>
      <c r="AG11" s="242"/>
      <c r="AH11" s="242"/>
      <c r="AI11" s="242"/>
      <c r="AJ11" s="242"/>
      <c r="AK11" s="242"/>
      <c r="AL11" s="242"/>
      <c r="AM11" s="242"/>
      <c r="AN11" s="242"/>
      <c r="AO11" s="242"/>
      <c r="AP11" s="242"/>
      <c r="AQ11" s="242"/>
      <c r="AR11" s="242"/>
      <c r="AS11" s="242"/>
      <c r="AT11" s="242"/>
      <c r="AU11" s="242"/>
      <c r="AV11" s="242"/>
      <c r="AW11" s="242"/>
      <c r="AX11" s="242"/>
      <c r="AY11" s="242"/>
      <c r="AZ11" s="242"/>
      <c r="BA11" s="242"/>
      <c r="BB11" s="242"/>
      <c r="BC11" s="242"/>
      <c r="BD11" s="242"/>
      <c r="BE11" s="242"/>
      <c r="BF11" s="242"/>
      <c r="BG11" s="242"/>
      <c r="BH11" s="242"/>
      <c r="BI11" s="242"/>
      <c r="BJ11" s="242"/>
      <c r="BK11" s="242"/>
      <c r="BL11" s="242"/>
    </row>
    <row r="12" spans="1:64" ht="36" customHeight="1" x14ac:dyDescent="0.2">
      <c r="B12" s="1486" t="s">
        <v>118</v>
      </c>
      <c r="C12" s="1487"/>
      <c r="D12" s="1487"/>
      <c r="E12" s="1487"/>
      <c r="F12" s="1487"/>
      <c r="G12" s="1487"/>
      <c r="H12" s="1487"/>
      <c r="I12" s="1487"/>
      <c r="J12" s="1487"/>
      <c r="K12" s="1487"/>
      <c r="L12" s="1487"/>
      <c r="M12" s="1488"/>
      <c r="N12" s="1489" t="s">
        <v>117</v>
      </c>
      <c r="O12" s="1490"/>
      <c r="P12" s="1490"/>
      <c r="Q12" s="1490"/>
      <c r="R12" s="1490"/>
      <c r="S12" s="1490"/>
      <c r="T12" s="1490"/>
      <c r="U12" s="1491"/>
      <c r="V12" s="1492" t="s">
        <v>123</v>
      </c>
      <c r="W12" s="1493"/>
      <c r="X12" s="1493"/>
      <c r="Y12" s="1493"/>
      <c r="Z12" s="1493"/>
      <c r="AA12" s="1493"/>
      <c r="AB12" s="1493"/>
      <c r="AC12" s="1493"/>
      <c r="AD12" s="287"/>
      <c r="AE12" s="287"/>
      <c r="AF12" s="1494" t="s">
        <v>137</v>
      </c>
      <c r="AG12" s="1495"/>
      <c r="AH12" s="1495"/>
      <c r="AI12" s="1495"/>
      <c r="AJ12" s="1495"/>
      <c r="AK12" s="1496"/>
      <c r="AL12" s="775"/>
      <c r="AM12" s="1412" t="s">
        <v>131</v>
      </c>
      <c r="AN12" s="1413"/>
      <c r="AO12" s="1413"/>
      <c r="AP12" s="1413"/>
      <c r="AQ12" s="1413"/>
      <c r="AR12" s="1413" t="s">
        <v>935</v>
      </c>
      <c r="AS12" s="1413"/>
      <c r="AT12" s="242"/>
      <c r="AU12" s="242"/>
      <c r="AV12" s="242"/>
      <c r="AW12" s="242"/>
      <c r="AX12" s="242"/>
      <c r="AY12" s="242"/>
      <c r="AZ12" s="242"/>
      <c r="BA12" s="242"/>
      <c r="BB12" s="242"/>
      <c r="BC12" s="242"/>
      <c r="BD12" s="242"/>
      <c r="BE12" s="242"/>
      <c r="BF12" s="242"/>
      <c r="BG12" s="242"/>
      <c r="BH12" s="242"/>
      <c r="BI12" s="242"/>
      <c r="BJ12" s="242"/>
      <c r="BK12" s="242"/>
      <c r="BL12" s="242"/>
    </row>
    <row r="13" spans="1:64" ht="16.5" customHeight="1" x14ac:dyDescent="0.2">
      <c r="B13" s="1481" t="s">
        <v>108</v>
      </c>
      <c r="C13" s="1483" t="s">
        <v>109</v>
      </c>
      <c r="D13" s="1484" t="s">
        <v>341</v>
      </c>
      <c r="E13" s="1456" t="s">
        <v>111</v>
      </c>
      <c r="F13" s="1456" t="s">
        <v>112</v>
      </c>
      <c r="G13" s="1456" t="s">
        <v>110</v>
      </c>
      <c r="H13" s="1456" t="s">
        <v>113</v>
      </c>
      <c r="I13" s="1454" t="s">
        <v>138</v>
      </c>
      <c r="J13" s="1454" t="s">
        <v>139</v>
      </c>
      <c r="K13" s="1454" t="s">
        <v>290</v>
      </c>
      <c r="L13" s="1454" t="s">
        <v>114</v>
      </c>
      <c r="M13" s="1456" t="s">
        <v>115</v>
      </c>
      <c r="N13" s="1497" t="s">
        <v>342</v>
      </c>
      <c r="O13" s="1498"/>
      <c r="P13" s="1467" t="s">
        <v>1</v>
      </c>
      <c r="Q13" s="1461" t="s">
        <v>120</v>
      </c>
      <c r="R13" s="1463" t="s">
        <v>121</v>
      </c>
      <c r="S13" s="1464"/>
      <c r="T13" s="1467" t="s">
        <v>1</v>
      </c>
      <c r="U13" s="1461" t="s">
        <v>122</v>
      </c>
      <c r="V13" s="1516" t="s">
        <v>127</v>
      </c>
      <c r="W13" s="1518" t="s">
        <v>126</v>
      </c>
      <c r="X13" s="1501" t="s">
        <v>124</v>
      </c>
      <c r="Y13" s="1503" t="s">
        <v>125</v>
      </c>
      <c r="Z13" s="1503"/>
      <c r="AA13" s="1503"/>
      <c r="AB13" s="1503"/>
      <c r="AC13" s="1503"/>
      <c r="AD13" s="1503"/>
      <c r="AE13" s="289"/>
      <c r="AF13" s="1468"/>
      <c r="AG13" s="1470" t="s">
        <v>128</v>
      </c>
      <c r="AH13" s="1468" t="s">
        <v>1</v>
      </c>
      <c r="AI13" s="1470" t="s">
        <v>129</v>
      </c>
      <c r="AJ13" s="1468" t="s">
        <v>1</v>
      </c>
      <c r="AK13" s="1438" t="s">
        <v>130</v>
      </c>
      <c r="AL13" s="799"/>
      <c r="AM13" s="1460" t="s">
        <v>132</v>
      </c>
      <c r="AN13" s="1460" t="s">
        <v>133</v>
      </c>
      <c r="AO13" s="1460" t="s">
        <v>134</v>
      </c>
      <c r="AP13" s="1460" t="s">
        <v>135</v>
      </c>
      <c r="AQ13" s="1458" t="s">
        <v>136</v>
      </c>
      <c r="AR13" s="1460" t="s">
        <v>264</v>
      </c>
      <c r="AS13" s="1460" t="s">
        <v>929</v>
      </c>
      <c r="AT13" s="242"/>
      <c r="AU13" s="242"/>
      <c r="AV13" s="242"/>
      <c r="AW13" s="242"/>
      <c r="AX13" s="242"/>
      <c r="AY13" s="242"/>
      <c r="AZ13" s="242"/>
      <c r="BA13" s="242"/>
      <c r="BB13" s="242"/>
      <c r="BC13" s="242"/>
      <c r="BD13" s="242"/>
      <c r="BE13" s="242"/>
      <c r="BF13" s="242"/>
      <c r="BG13" s="242"/>
      <c r="BH13" s="242"/>
      <c r="BI13" s="242"/>
      <c r="BJ13" s="242"/>
      <c r="BK13" s="242"/>
      <c r="BL13" s="242"/>
    </row>
    <row r="14" spans="1:64" ht="120.75" customHeight="1" x14ac:dyDescent="0.2">
      <c r="B14" s="1482"/>
      <c r="C14" s="1482"/>
      <c r="D14" s="1485"/>
      <c r="E14" s="1482"/>
      <c r="F14" s="1482"/>
      <c r="G14" s="1456"/>
      <c r="H14" s="1457"/>
      <c r="I14" s="1455"/>
      <c r="J14" s="1455"/>
      <c r="K14" s="1455"/>
      <c r="L14" s="1455"/>
      <c r="M14" s="1456"/>
      <c r="N14" s="1499"/>
      <c r="O14" s="1500"/>
      <c r="P14" s="1462"/>
      <c r="Q14" s="1462"/>
      <c r="R14" s="1465"/>
      <c r="S14" s="1466"/>
      <c r="T14" s="1462"/>
      <c r="U14" s="1462"/>
      <c r="V14" s="1517"/>
      <c r="W14" s="1519"/>
      <c r="X14" s="1502"/>
      <c r="Y14" s="291" t="s">
        <v>2</v>
      </c>
      <c r="Z14" s="291" t="s">
        <v>3</v>
      </c>
      <c r="AA14" s="291" t="s">
        <v>4</v>
      </c>
      <c r="AB14" s="291" t="s">
        <v>5</v>
      </c>
      <c r="AC14" s="291" t="s">
        <v>6</v>
      </c>
      <c r="AD14" s="291" t="s">
        <v>7</v>
      </c>
      <c r="AE14" s="292"/>
      <c r="AF14" s="1469"/>
      <c r="AG14" s="1471"/>
      <c r="AH14" s="1469"/>
      <c r="AI14" s="1471"/>
      <c r="AJ14" s="1469"/>
      <c r="AK14" s="1440"/>
      <c r="AL14" s="800"/>
      <c r="AM14" s="1460"/>
      <c r="AN14" s="1460"/>
      <c r="AO14" s="1460"/>
      <c r="AP14" s="1460"/>
      <c r="AQ14" s="1459"/>
      <c r="AR14" s="1460"/>
      <c r="AS14" s="1460"/>
      <c r="AT14" s="243"/>
      <c r="AU14" s="243"/>
      <c r="AV14" s="243"/>
      <c r="AW14" s="243"/>
      <c r="AX14" s="243"/>
      <c r="AY14" s="243"/>
      <c r="AZ14" s="243"/>
      <c r="BA14" s="243"/>
      <c r="BB14" s="243"/>
      <c r="BC14" s="243"/>
      <c r="BD14" s="243"/>
      <c r="BE14" s="243"/>
      <c r="BF14" s="243"/>
      <c r="BG14" s="243"/>
      <c r="BH14" s="243"/>
      <c r="BI14" s="243"/>
      <c r="BJ14" s="243"/>
      <c r="BK14" s="243"/>
      <c r="BL14" s="243"/>
    </row>
    <row r="15" spans="1:64" s="150" customFormat="1" ht="59.25" customHeight="1" x14ac:dyDescent="0.2">
      <c r="B15" s="1373">
        <v>1</v>
      </c>
      <c r="C15" s="166"/>
      <c r="D15" s="1513" t="s">
        <v>387</v>
      </c>
      <c r="E15" s="1530" t="s">
        <v>434</v>
      </c>
      <c r="F15" s="1507" t="s">
        <v>435</v>
      </c>
      <c r="G15" s="1513" t="s">
        <v>147</v>
      </c>
      <c r="H15" s="1533" t="s">
        <v>728</v>
      </c>
      <c r="I15" s="1520" t="s">
        <v>347</v>
      </c>
      <c r="J15" s="1523" t="s">
        <v>347</v>
      </c>
      <c r="K15" s="1526" t="s">
        <v>151</v>
      </c>
      <c r="L15" s="1529" t="s">
        <v>301</v>
      </c>
      <c r="M15" s="1447" t="s">
        <v>158</v>
      </c>
      <c r="N15" s="208">
        <v>1</v>
      </c>
      <c r="O15" s="171" t="str">
        <f>IF(N15=0,"",IF(N15&lt;=1,"IMPROBABLE",IF(N15&lt;=2,"RARA VEZ",IF(N15&lt;=3,"PROBABLE",IF(N15&lt;=4,"CASI SEGURA","INMINENTE")))))</f>
        <v>IMPROBABLE</v>
      </c>
      <c r="P15" s="156">
        <f>IF(O15="","",IF(O15="IMPROBABLE",0.2,IF(O15="RARA VEZ",0.4,IF(O15="PROBABLE",0.6,IF(O15="CASI SEGURO",0.8,IF(O15="INMINENTE",1,))))))</f>
        <v>0.2</v>
      </c>
      <c r="Q15" s="1504" t="s">
        <v>721</v>
      </c>
      <c r="R15" s="167">
        <v>2</v>
      </c>
      <c r="S15" s="158" t="str">
        <f t="shared" ref="S15:S20" si="0">IF(R15=1,"LEVE",IF(R15=2,"MENOR",IF(R15=3,"MODERADO",IF(R15=4,"MAYOR",IF(R15=5,"CATASTROFICO","")))))</f>
        <v>MENOR</v>
      </c>
      <c r="T15" s="156">
        <f t="shared" ref="T15:T20" si="1">IF(S15="","",IF(S15="LEVE",0.2,IF(S15="MENOR",0.4,IF(S15="MODERADO",0.6,IF(S15="MAYOR",0.8,IF(S15="CATASTRÓFICO",1,))))))</f>
        <v>0.4</v>
      </c>
      <c r="U15" s="495" t="str">
        <f>IF(OR(AND(O15="IMPROBABLE",S15="MENOR"),AND(O15="RARA VEZ",S15="MENOR"),AND(O15="RARA VEZ",S15="LEVE")),"BAJO",IF(OR(AND(O15="IMPROBABLE",S15="MODERADO"),AND(O15="RARA VEZ",S15="MENOR"),AND(O15="RARA VEZ",S15="MODERADO"),AND(O15=" PROBABLE",S15="LEVE"),AND(O15="PROBABLE",S15="MENOR"),AND(O15="PROBABLE",S15="MODERADO"),AND(O15="CASI SEGURO",S15="LEVE"),AND(O15="CASI SEGURO",S15="MENOR")),"MODERADO",IF(OR(AND(O15="IMPROBABLE",S15="MAYOR"),AND(O15="IMPROBABLE",S15="MAYOR"),AND(O15="PROBABLE",S15="MAYOR"),AND(O15="CASI SEGURO",S15="MODERADO"),AND(O15="CASI SEGURO",S15="MAYOR"),AND(O15="INMINENTE",S15="LEVE"),AND(O15="INMINENTE",S15="MENOR"),AND(O15="INMINENTE",S15="MODERADO"),AND(O15="INMINENTE",S15="MAYOR")),"ALTO",IF(OR(AND(O15="IMPROBABLE",S15="CATASTRÓFICO"),AND(O15="RARA VEZ",S15="CATASTRÓFICO"),AND(O15="PROBABLE",S15="CATASTRÓFICO"),AND(O15="CASI SEGURO",S15="CATASTRÓFICO"),AND(O15="INMINENTE",S15="CATASTRÓFICO")),"EXTREMO",""))))</f>
        <v>BAJO</v>
      </c>
      <c r="V15" s="130">
        <v>1</v>
      </c>
      <c r="W15" s="498" t="s">
        <v>729</v>
      </c>
      <c r="X15" s="431" t="str">
        <f t="shared" ref="X15:X26" si="2">IF(OR(Y15="Preventivo",Y15="Detectivo"),"Probabilidad",IF(Y15="Correctivo","Impacto",""))</f>
        <v>Probabilidad</v>
      </c>
      <c r="Y15" s="131" t="s">
        <v>63</v>
      </c>
      <c r="Z15" s="131" t="s">
        <v>71</v>
      </c>
      <c r="AA15" s="132" t="str">
        <f t="shared" ref="AA15:AA42" si="3">IF(AND(Y15="Preventivo",Z15="Automático"),"50%",IF(AND(Y15="Preventivo",Z15="Manual"),"40%",IF(AND(Y15="Detectivo",Z15="Automático"),"40%",IF(AND(Y15="Detectivo",Z15="Manual"),"30%",IF(AND(Y15="Correctivo",Z15="Automático"),"35%",IF(AND(Y15="Correctivo",Z15="Manual"),"25%",""))))))</f>
        <v>40%</v>
      </c>
      <c r="AB15" s="131" t="s">
        <v>74</v>
      </c>
      <c r="AC15" s="131" t="s">
        <v>79</v>
      </c>
      <c r="AD15" s="131" t="s">
        <v>83</v>
      </c>
      <c r="AE15" s="497"/>
      <c r="AF15" s="133">
        <f>IFERROR(IF(X15="Probabilidad",(P15-(+P15*AA15)),IF(X15="Impacto",P15,"")),"")</f>
        <v>0.12</v>
      </c>
      <c r="AG15" s="128" t="str">
        <f>IFERROR(IF(AF15="","",IF(AF15&lt;=0.2,"IMPROBABLE",IF(AF15&lt;=0.4,"RARA VEZ",IF(AF15&lt;=0.6,"PROBABLE",IF(AF15&lt;=0.8,"CASI SEGURO","INMINENTE"))))),"")</f>
        <v>IMPROBABLE</v>
      </c>
      <c r="AH15" s="132">
        <f t="shared" ref="AH15:AH25" si="4">+AF15</f>
        <v>0.12</v>
      </c>
      <c r="AI15" s="171" t="str">
        <f>S15</f>
        <v>MENOR</v>
      </c>
      <c r="AJ15" s="132">
        <f t="shared" ref="AJ15:AJ29" si="5">IFERROR(IF(X15="Impacto",(T15-(+T15*AA15)),IF(X15="Probabilidad",T15,"")),"")</f>
        <v>0.4</v>
      </c>
      <c r="AK15" s="129" t="s">
        <v>385</v>
      </c>
      <c r="AL15" s="1442" t="str">
        <f>AK18</f>
        <v>BAJO</v>
      </c>
      <c r="AM15" s="1513" t="s">
        <v>260</v>
      </c>
      <c r="AN15" s="1507" t="s">
        <v>391</v>
      </c>
      <c r="AO15" s="1507" t="s">
        <v>1170</v>
      </c>
      <c r="AP15" s="1510" t="s">
        <v>960</v>
      </c>
      <c r="AQ15" s="498" t="s">
        <v>740</v>
      </c>
      <c r="AR15" s="1373" t="s">
        <v>267</v>
      </c>
      <c r="AS15" s="1414">
        <v>1</v>
      </c>
      <c r="AT15" s="160"/>
      <c r="AU15" s="160"/>
      <c r="AV15" s="160"/>
      <c r="AW15" s="160"/>
      <c r="AX15" s="160"/>
      <c r="AY15" s="160"/>
      <c r="AZ15" s="160"/>
      <c r="BA15" s="160"/>
      <c r="BB15" s="160"/>
      <c r="BC15" s="160"/>
      <c r="BD15" s="160"/>
      <c r="BE15" s="160"/>
      <c r="BF15" s="160"/>
      <c r="BG15" s="160"/>
      <c r="BH15" s="160"/>
      <c r="BI15" s="160"/>
      <c r="BJ15" s="160"/>
      <c r="BK15" s="160"/>
      <c r="BL15" s="160"/>
    </row>
    <row r="16" spans="1:64" ht="38.25" customHeight="1" x14ac:dyDescent="0.2">
      <c r="A16" s="274"/>
      <c r="B16" s="1374"/>
      <c r="C16" s="256"/>
      <c r="D16" s="1514"/>
      <c r="E16" s="1531"/>
      <c r="F16" s="1508"/>
      <c r="G16" s="1514"/>
      <c r="H16" s="1534"/>
      <c r="I16" s="1521"/>
      <c r="J16" s="1524"/>
      <c r="K16" s="1527"/>
      <c r="L16" s="1452"/>
      <c r="M16" s="1448"/>
      <c r="N16" s="208">
        <v>1</v>
      </c>
      <c r="O16" s="171" t="str">
        <f>IF(N16=0,"",IF(N16&lt;=1,"IMPROBABLE",IF(N16&lt;=2,"RARA VEZ",IF(N16&lt;=3,"PROBABLE",IF(N16&lt;=4,"CASI SEGURA","INMINENTE")))))</f>
        <v>IMPROBABLE</v>
      </c>
      <c r="P16" s="156">
        <f t="shared" ref="P16:P18" si="6">IF(O16="","",IF(O16="IMPROBABLE",0.2,IF(O16="RARA VEZ",0.4,IF(O16="PROBABLE",0.6,IF(O16="CASI SEGURO",0.8,IF(O16="INMINENTE",1,))))))</f>
        <v>0.2</v>
      </c>
      <c r="Q16" s="1505"/>
      <c r="R16" s="167">
        <v>2</v>
      </c>
      <c r="S16" s="158" t="str">
        <f t="shared" si="0"/>
        <v>MENOR</v>
      </c>
      <c r="T16" s="156">
        <f t="shared" si="1"/>
        <v>0.4</v>
      </c>
      <c r="U16" s="495" t="str">
        <f t="shared" ref="U16:U18" si="7">IF(OR(AND(O16="IMPROBABLE",S16="MENOR"),AND(O16="RARA VEZ",S16="MENOR"),AND(O16="RARA VEZ",S16="LEVE")),"BAJO",IF(OR(AND(O16="IMPROBABLE",S16="MODERADO"),AND(O16="RARA VEZ",S16="MENOR"),AND(O16="RARA VEZ",S16="MODERADO"),AND(O16=" PROBABLE",S16="LEVE"),AND(O16="PROBABLE",S16="MENOR"),AND(O16="PROBABLE",S16="MODERADO"),AND(O16="CASI SEGURO",S16="LEVE"),AND(O16="CASI SEGURO",S16="MENOR")),"MODERADO",IF(OR(AND(O16="IMPROBABLE",S16="MAYOR"),AND(O16="IMPROBABLE",S16="MAYOR"),AND(O16="PROBABLE",S16="MAYOR"),AND(O16="CASI SEGURO",S16="MODERADO"),AND(O16="CASI SEGURO",S16="MAYOR"),AND(O16="INMINENTE",S16="LEVE"),AND(O16="INMINENTE",S16="MENOR"),AND(O16="INMINENTE",S16="MODERADO"),AND(O16="INMINENTE",S16="MAYOR")),"ALTO",IF(OR(AND(O16="IMPROBABLE",S16="CATASTRÓFICO"),AND(O16="RARA VEZ",S16="CATASTRÓFICO"),AND(O16="PROBABLE",S16="CATASTRÓFICO"),AND(O16="CASI SEGURO",S16="CATASTRÓFICO"),AND(O16="INMINENTE",S16="CATASTRÓFICO")),"EXTREMO",""))))</f>
        <v>BAJO</v>
      </c>
      <c r="V16" s="130">
        <v>2</v>
      </c>
      <c r="W16" s="499" t="s">
        <v>636</v>
      </c>
      <c r="X16" s="248" t="str">
        <f t="shared" si="2"/>
        <v>Probabilidad</v>
      </c>
      <c r="Y16" s="249" t="s">
        <v>63</v>
      </c>
      <c r="Z16" s="249" t="s">
        <v>71</v>
      </c>
      <c r="AA16" s="250" t="str">
        <f t="shared" si="3"/>
        <v>40%</v>
      </c>
      <c r="AB16" s="249" t="s">
        <v>74</v>
      </c>
      <c r="AC16" s="249" t="s">
        <v>79</v>
      </c>
      <c r="AD16" s="249" t="s">
        <v>83</v>
      </c>
      <c r="AE16" s="254">
        <f t="shared" ref="AE16:AE18" si="8">IF(ISBLANK(W16),0,AA16*AF15)</f>
        <v>4.8000000000000001E-2</v>
      </c>
      <c r="AF16" s="254">
        <f t="shared" ref="AF16:AF18" si="9">AF15-AE16</f>
        <v>7.1999999999999995E-2</v>
      </c>
      <c r="AG16" s="128" t="str">
        <f t="shared" ref="AG16:AG22" si="10">IFERROR(IF(AF16="","",IF(AF16&lt;=0.2,"IMPROBABLE",IF(AF16&lt;=0.4,"RARA VEZ",IF(AF16&lt;=0.6,"PROBABLE",IF(AF16&lt;=0.8,"CASI SEGURO","INMINENTE"))))),"")</f>
        <v>IMPROBABLE</v>
      </c>
      <c r="AH16" s="132">
        <f t="shared" si="4"/>
        <v>7.1999999999999995E-2</v>
      </c>
      <c r="AI16" s="171" t="str">
        <f t="shared" ref="AI16:AI19" si="11">S16</f>
        <v>MENOR</v>
      </c>
      <c r="AJ16" s="132">
        <f t="shared" si="5"/>
        <v>0.4</v>
      </c>
      <c r="AK16" s="129" t="s">
        <v>385</v>
      </c>
      <c r="AL16" s="1446"/>
      <c r="AM16" s="1514"/>
      <c r="AN16" s="1508"/>
      <c r="AO16" s="1508"/>
      <c r="AP16" s="1511"/>
      <c r="AQ16" s="500" t="s">
        <v>741</v>
      </c>
      <c r="AR16" s="1374"/>
      <c r="AS16" s="1374"/>
      <c r="AT16" s="242"/>
      <c r="AU16" s="242"/>
      <c r="AV16" s="242"/>
      <c r="AW16" s="242"/>
      <c r="AX16" s="242"/>
      <c r="AY16" s="242"/>
      <c r="AZ16" s="242"/>
      <c r="BA16" s="242"/>
      <c r="BB16" s="242"/>
      <c r="BC16" s="242"/>
      <c r="BD16" s="242"/>
      <c r="BE16" s="242"/>
      <c r="BF16" s="242"/>
      <c r="BG16" s="242"/>
      <c r="BH16" s="242"/>
      <c r="BI16" s="242"/>
      <c r="BJ16" s="242"/>
      <c r="BK16" s="242"/>
      <c r="BL16" s="242"/>
    </row>
    <row r="17" spans="2:159" s="274" customFormat="1" ht="69.75" customHeight="1" x14ac:dyDescent="0.2">
      <c r="B17" s="1374"/>
      <c r="C17" s="256"/>
      <c r="D17" s="1514"/>
      <c r="E17" s="1531"/>
      <c r="F17" s="1508"/>
      <c r="G17" s="1514"/>
      <c r="H17" s="1534"/>
      <c r="I17" s="1521"/>
      <c r="J17" s="1524"/>
      <c r="K17" s="1527"/>
      <c r="L17" s="1452"/>
      <c r="M17" s="1448"/>
      <c r="N17" s="208">
        <v>1</v>
      </c>
      <c r="O17" s="171" t="str">
        <f>IF(N17=0,"",IF(N17&lt;=1,"IMPROBABLE",IF(N17&lt;=2,"RARA VEZ",IF(N17&lt;=3,"PROBABLE",IF(N17&lt;=4,"CASI SEGURA","INMINENTE")))))</f>
        <v>IMPROBABLE</v>
      </c>
      <c r="P17" s="156">
        <f t="shared" si="6"/>
        <v>0.2</v>
      </c>
      <c r="Q17" s="1505"/>
      <c r="R17" s="167">
        <v>2</v>
      </c>
      <c r="S17" s="158" t="str">
        <f t="shared" si="0"/>
        <v>MENOR</v>
      </c>
      <c r="T17" s="156">
        <f t="shared" si="1"/>
        <v>0.4</v>
      </c>
      <c r="U17" s="495" t="str">
        <f t="shared" si="7"/>
        <v>BAJO</v>
      </c>
      <c r="V17" s="130">
        <v>3</v>
      </c>
      <c r="W17" s="499" t="s">
        <v>547</v>
      </c>
      <c r="X17" s="248" t="str">
        <f t="shared" si="2"/>
        <v>Probabilidad</v>
      </c>
      <c r="Y17" s="249" t="s">
        <v>63</v>
      </c>
      <c r="Z17" s="249" t="s">
        <v>71</v>
      </c>
      <c r="AA17" s="250" t="str">
        <f t="shared" si="3"/>
        <v>40%</v>
      </c>
      <c r="AB17" s="249" t="s">
        <v>74</v>
      </c>
      <c r="AC17" s="249" t="s">
        <v>79</v>
      </c>
      <c r="AD17" s="249" t="s">
        <v>83</v>
      </c>
      <c r="AE17" s="254">
        <f t="shared" si="8"/>
        <v>2.8799999999999999E-2</v>
      </c>
      <c r="AF17" s="254">
        <f t="shared" si="9"/>
        <v>4.3199999999999995E-2</v>
      </c>
      <c r="AG17" s="128" t="str">
        <f t="shared" si="10"/>
        <v>IMPROBABLE</v>
      </c>
      <c r="AH17" s="132">
        <f t="shared" si="4"/>
        <v>4.3199999999999995E-2</v>
      </c>
      <c r="AI17" s="171" t="str">
        <f t="shared" si="11"/>
        <v>MENOR</v>
      </c>
      <c r="AJ17" s="132">
        <f t="shared" si="5"/>
        <v>0.4</v>
      </c>
      <c r="AK17" s="129" t="s">
        <v>385</v>
      </c>
      <c r="AL17" s="1446"/>
      <c r="AM17" s="1514"/>
      <c r="AN17" s="1508"/>
      <c r="AO17" s="1508"/>
      <c r="AP17" s="1511"/>
      <c r="AQ17" s="500" t="s">
        <v>742</v>
      </c>
      <c r="AR17" s="1374"/>
      <c r="AS17" s="1374"/>
      <c r="AT17" s="242"/>
      <c r="AU17" s="242"/>
      <c r="AV17" s="242"/>
      <c r="AW17" s="242"/>
      <c r="AX17" s="242"/>
      <c r="AY17" s="242"/>
      <c r="AZ17" s="242"/>
      <c r="BA17" s="242"/>
      <c r="BB17" s="242"/>
      <c r="BC17" s="242"/>
      <c r="BD17" s="242"/>
      <c r="BE17" s="242"/>
      <c r="BF17" s="242"/>
      <c r="BG17" s="242"/>
      <c r="BH17" s="242"/>
      <c r="BI17" s="242"/>
      <c r="BJ17" s="242"/>
      <c r="BK17" s="242"/>
      <c r="BL17" s="242"/>
    </row>
    <row r="18" spans="2:159" s="274" customFormat="1" ht="54.75" customHeight="1" x14ac:dyDescent="0.2">
      <c r="B18" s="1375"/>
      <c r="C18" s="256"/>
      <c r="D18" s="1515"/>
      <c r="E18" s="1532"/>
      <c r="F18" s="1509"/>
      <c r="G18" s="1515"/>
      <c r="H18" s="1535"/>
      <c r="I18" s="1522"/>
      <c r="J18" s="1525"/>
      <c r="K18" s="1528"/>
      <c r="L18" s="1453"/>
      <c r="M18" s="1449"/>
      <c r="N18" s="208">
        <v>1</v>
      </c>
      <c r="O18" s="773" t="str">
        <f>IF(N18=0,"",IF(N18&lt;=1,"IMPROBABLE",IF(N18&lt;=2,"RARA VEZ",IF(N18&lt;=3,"PROBABLE",IF(N18&lt;=4,"CASI SEGURA","INMINENTE")))))</f>
        <v>IMPROBABLE</v>
      </c>
      <c r="P18" s="156">
        <f t="shared" si="6"/>
        <v>0.2</v>
      </c>
      <c r="Q18" s="1506"/>
      <c r="R18" s="167">
        <v>2</v>
      </c>
      <c r="S18" s="158" t="str">
        <f t="shared" si="0"/>
        <v>MENOR</v>
      </c>
      <c r="T18" s="156">
        <f t="shared" si="1"/>
        <v>0.4</v>
      </c>
      <c r="U18" s="495" t="str">
        <f t="shared" si="7"/>
        <v>BAJO</v>
      </c>
      <c r="V18" s="130">
        <v>4</v>
      </c>
      <c r="W18" s="408" t="s">
        <v>548</v>
      </c>
      <c r="X18" s="248" t="str">
        <f t="shared" si="2"/>
        <v>Probabilidad</v>
      </c>
      <c r="Y18" s="249" t="s">
        <v>63</v>
      </c>
      <c r="Z18" s="249" t="s">
        <v>71</v>
      </c>
      <c r="AA18" s="250" t="str">
        <f t="shared" si="3"/>
        <v>40%</v>
      </c>
      <c r="AB18" s="249" t="s">
        <v>74</v>
      </c>
      <c r="AC18" s="249" t="s">
        <v>79</v>
      </c>
      <c r="AD18" s="249" t="s">
        <v>83</v>
      </c>
      <c r="AE18" s="254">
        <f t="shared" si="8"/>
        <v>1.728E-2</v>
      </c>
      <c r="AF18" s="254">
        <f t="shared" si="9"/>
        <v>2.5919999999999995E-2</v>
      </c>
      <c r="AG18" s="128" t="str">
        <f t="shared" si="10"/>
        <v>IMPROBABLE</v>
      </c>
      <c r="AH18" s="132">
        <f t="shared" si="4"/>
        <v>2.5919999999999995E-2</v>
      </c>
      <c r="AI18" s="171" t="str">
        <f t="shared" si="11"/>
        <v>MENOR</v>
      </c>
      <c r="AJ18" s="132">
        <f t="shared" si="5"/>
        <v>0.4</v>
      </c>
      <c r="AK18" s="129" t="s">
        <v>385</v>
      </c>
      <c r="AL18" s="1443"/>
      <c r="AM18" s="1515"/>
      <c r="AN18" s="1509"/>
      <c r="AO18" s="1509"/>
      <c r="AP18" s="1512"/>
      <c r="AQ18" s="500" t="s">
        <v>743</v>
      </c>
      <c r="AR18" s="1375"/>
      <c r="AS18" s="1375"/>
      <c r="AT18" s="242"/>
      <c r="AU18" s="242"/>
      <c r="AV18" s="242"/>
      <c r="AW18" s="242"/>
      <c r="AX18" s="242"/>
      <c r="AY18" s="242"/>
      <c r="AZ18" s="242"/>
      <c r="BA18" s="242"/>
      <c r="BB18" s="242"/>
      <c r="BC18" s="242"/>
      <c r="BD18" s="242"/>
      <c r="BE18" s="242"/>
      <c r="BF18" s="242"/>
      <c r="BG18" s="242"/>
      <c r="BH18" s="242"/>
      <c r="BI18" s="242"/>
      <c r="BJ18" s="242"/>
      <c r="BK18" s="242"/>
      <c r="BL18" s="242"/>
    </row>
    <row r="19" spans="2:159" s="274" customFormat="1" ht="129.75" customHeight="1" x14ac:dyDescent="0.2">
      <c r="B19" s="255">
        <v>2</v>
      </c>
      <c r="C19" s="256"/>
      <c r="D19" s="502" t="s">
        <v>549</v>
      </c>
      <c r="E19" s="491" t="s">
        <v>436</v>
      </c>
      <c r="F19" s="491" t="s">
        <v>437</v>
      </c>
      <c r="G19" s="502" t="s">
        <v>147</v>
      </c>
      <c r="H19" s="503" t="s">
        <v>438</v>
      </c>
      <c r="I19" s="256" t="s">
        <v>347</v>
      </c>
      <c r="J19" s="354" t="s">
        <v>347</v>
      </c>
      <c r="K19" s="786" t="s">
        <v>151</v>
      </c>
      <c r="L19" s="786" t="s">
        <v>301</v>
      </c>
      <c r="M19" s="802" t="s">
        <v>158</v>
      </c>
      <c r="N19" s="208">
        <v>2</v>
      </c>
      <c r="O19" s="171" t="str">
        <f>IF(N19=0,"",IF(N19&lt;=1,"IMPROBABLE",IF(N19&lt;=2,"RARA VEZ",IF(N19&lt;=3,"PROBABLE",IF(N19&lt;=4,"CASI SEGURA","INMINENTE")))))</f>
        <v>RARA VEZ</v>
      </c>
      <c r="P19" s="492">
        <v>0.4</v>
      </c>
      <c r="Q19" s="504" t="s">
        <v>377</v>
      </c>
      <c r="R19" s="167">
        <v>3</v>
      </c>
      <c r="S19" s="494" t="str">
        <f t="shared" si="0"/>
        <v>MODERADO</v>
      </c>
      <c r="T19" s="492">
        <f t="shared" si="1"/>
        <v>0.6</v>
      </c>
      <c r="U19" s="495" t="str">
        <f t="shared" ref="U19:U26" si="12">IF(OR(AND(O19="IMPROBABLE",S19="LEVE"),AND(O19="RARA VEZ",S19="MENOR"),AND(O19="RARA VEZ",S19="LEVE")),"BAJO",IF(OR(AND(O19="IMPROBABLE",S19="MODERADO"),AND(O19="RARA VEZ",S19="MENOR"),AND(O19="RARA VEZ",S19="MODERADO"),AND(O19=" PROBABLE",S19="LEVE"),AND(O19="PROBABLE",S19="MENOR"),AND(O19="PROBABLE",S19="MODERADO"),AND(O19="CASI SEGURO",S19="LEVE"),AND(O19="CASI SEGURO",S19="MENOR")),"MODERADO",IF(OR(AND(O19="IMPROBABLE",S19="MAYOR"),AND(O19="IMPROBABLE",S19="MAYOR"),AND(O19="PROBABLE",S19="MAYOR"),AND(O19="CASI SEGURO",S19="MODERADO"),AND(O19="CASI SEGURO",S19="MAYOR"),AND(O19="INMINENTE",S19="LEVE"),AND(O19="INMINENTE",S19="MENOR"),AND(O19="INMINENTE",S19="MODERADO"),AND(O19="INMINENTE",S19="MAYOR")),"ALTO",IF(OR(AND(O19="IMPROBABLE",S19="CATASTRÓFICO"),AND(O19="RARA VEZ",S19="CATASTRÓFICO"),AND(O19="PROBABLE",S19="CATASTRÓFICO"),AND(O19="CASI SEGURO",S19="CATASTRÓFICO"),AND(O19="INMINENTE",S19="CATASTRÓFICO")),"EXTREMO",""))))</f>
        <v>MODERADO</v>
      </c>
      <c r="V19" s="130">
        <v>1</v>
      </c>
      <c r="W19" s="505" t="s">
        <v>730</v>
      </c>
      <c r="X19" s="419" t="str">
        <f t="shared" si="2"/>
        <v>Probabilidad</v>
      </c>
      <c r="Y19" s="249" t="s">
        <v>63</v>
      </c>
      <c r="Z19" s="249" t="s">
        <v>71</v>
      </c>
      <c r="AA19" s="250" t="str">
        <f t="shared" si="3"/>
        <v>40%</v>
      </c>
      <c r="AB19" s="249" t="s">
        <v>74</v>
      </c>
      <c r="AC19" s="249" t="s">
        <v>79</v>
      </c>
      <c r="AD19" s="249" t="s">
        <v>83</v>
      </c>
      <c r="AE19" s="350"/>
      <c r="AF19" s="251">
        <f>IFERROR(IF(X19="Probabilidad",(P19-(+P19*AA19)),IF(X19="Impacto",P19,"")),"")</f>
        <v>0.24</v>
      </c>
      <c r="AG19" s="128" t="str">
        <f t="shared" si="10"/>
        <v>RARA VEZ</v>
      </c>
      <c r="AH19" s="132">
        <f t="shared" si="4"/>
        <v>0.24</v>
      </c>
      <c r="AI19" s="171" t="str">
        <f t="shared" si="11"/>
        <v>MODERADO</v>
      </c>
      <c r="AJ19" s="132">
        <f t="shared" si="5"/>
        <v>0.6</v>
      </c>
      <c r="AK19" s="129" t="s">
        <v>385</v>
      </c>
      <c r="AL19" s="159" t="str">
        <f>AK19</f>
        <v>BAJO</v>
      </c>
      <c r="AM19" s="502" t="s">
        <v>260</v>
      </c>
      <c r="AN19" s="353"/>
      <c r="AO19" s="520" t="s">
        <v>1171</v>
      </c>
      <c r="AP19" s="358" t="s">
        <v>960</v>
      </c>
      <c r="AQ19" s="491" t="s">
        <v>895</v>
      </c>
      <c r="AR19" s="153" t="s">
        <v>267</v>
      </c>
      <c r="AS19" s="169">
        <v>1</v>
      </c>
      <c r="AT19" s="242"/>
      <c r="AU19" s="242"/>
      <c r="AV19" s="242"/>
      <c r="AW19" s="242"/>
      <c r="AX19" s="242"/>
      <c r="AY19" s="242"/>
      <c r="AZ19" s="242"/>
      <c r="BA19" s="242"/>
      <c r="BB19" s="242"/>
      <c r="BC19" s="242"/>
      <c r="BD19" s="242"/>
      <c r="BE19" s="242"/>
      <c r="BF19" s="242"/>
      <c r="BG19" s="242"/>
      <c r="BH19" s="242"/>
      <c r="BI19" s="242"/>
      <c r="BJ19" s="242"/>
      <c r="BK19" s="242"/>
      <c r="BL19" s="242"/>
    </row>
    <row r="20" spans="2:159" s="430" customFormat="1" ht="81" customHeight="1" x14ac:dyDescent="0.2">
      <c r="B20" s="1537">
        <v>3</v>
      </c>
      <c r="C20" s="385"/>
      <c r="D20" s="1513" t="s">
        <v>343</v>
      </c>
      <c r="E20" s="1513" t="s">
        <v>344</v>
      </c>
      <c r="F20" s="1513" t="s">
        <v>345</v>
      </c>
      <c r="G20" s="1513" t="s">
        <v>147</v>
      </c>
      <c r="H20" s="1513" t="s">
        <v>761</v>
      </c>
      <c r="I20" s="1520" t="s">
        <v>347</v>
      </c>
      <c r="J20" s="1523" t="s">
        <v>347</v>
      </c>
      <c r="K20" s="1543" t="s">
        <v>151</v>
      </c>
      <c r="L20" s="1451" t="s">
        <v>301</v>
      </c>
      <c r="M20" s="1450" t="s">
        <v>158</v>
      </c>
      <c r="N20" s="208">
        <v>3</v>
      </c>
      <c r="O20" s="171" t="str">
        <f t="shared" ref="O20:O42" si="13">IF(N20=0,"",IF(N20&lt;=1,"IMPROBABLE",IF(N20&lt;=2,"RARA VEZ",IF(N20&lt;=3,"PROBABLE",IF(N20&lt;=4,"CASI SEGURO","INMINENTE")))))</f>
        <v>PROBABLE</v>
      </c>
      <c r="P20" s="492">
        <f>IF(O20="","",IF(O20="IMPROBABLE",0.2,IF(O20="RARA VEZ",0.4,IF(O20="PROBABLE",0.6,IF(O20="CASI SEGURO",0.8,IF(O20="INMINENTE",1,))))))</f>
        <v>0.6</v>
      </c>
      <c r="Q20" s="1504" t="s">
        <v>193</v>
      </c>
      <c r="R20" s="167">
        <v>1</v>
      </c>
      <c r="S20" s="494" t="str">
        <f t="shared" si="0"/>
        <v>LEVE</v>
      </c>
      <c r="T20" s="492">
        <f t="shared" si="1"/>
        <v>0.2</v>
      </c>
      <c r="U20" s="495" t="str">
        <f>U19</f>
        <v>MODERADO</v>
      </c>
      <c r="V20" s="130">
        <v>1</v>
      </c>
      <c r="W20" s="416" t="s">
        <v>550</v>
      </c>
      <c r="X20" s="431" t="str">
        <f t="shared" si="2"/>
        <v>Probabilidad</v>
      </c>
      <c r="Y20" s="433" t="s">
        <v>63</v>
      </c>
      <c r="Z20" s="433" t="s">
        <v>71</v>
      </c>
      <c r="AA20" s="434" t="str">
        <f t="shared" si="3"/>
        <v>40%</v>
      </c>
      <c r="AB20" s="433" t="s">
        <v>74</v>
      </c>
      <c r="AC20" s="433" t="s">
        <v>79</v>
      </c>
      <c r="AD20" s="433" t="s">
        <v>83</v>
      </c>
      <c r="AE20" s="496"/>
      <c r="AF20" s="435">
        <f>IFERROR(IF(X20="Probabilidad",(P20-(+P20*AA20)),IF(X20="Impacto",P20,"")),"")</f>
        <v>0.36</v>
      </c>
      <c r="AG20" s="128" t="str">
        <f t="shared" si="10"/>
        <v>RARA VEZ</v>
      </c>
      <c r="AH20" s="132">
        <f t="shared" si="4"/>
        <v>0.36</v>
      </c>
      <c r="AI20" s="128" t="str">
        <f>U20</f>
        <v>MODERADO</v>
      </c>
      <c r="AJ20" s="132">
        <f t="shared" si="5"/>
        <v>0.2</v>
      </c>
      <c r="AK20" s="159" t="str">
        <f t="shared" ref="AK20:AK25" si="14">IFERROR(IF(OR(AND(AG20="IMPROBABLE",AI20="LEVE"),AND(AG20="IMPROBABLE",AI20="MENOR"),AND(AG20="RARA VEZ",AI20="LEVE")),"BAJO",IF(OR(AND(AG20="IMPROBABLE",AI20="MODERADO"),AND(AG20="RARA VEZ",AI20="MENOR"),AND(AG20="RARA VEZ",AI20="MODERADO"),AND(AG20="PROBABLE",AI20="LEVE"),AND(AG20="PROBABLE",AI20="MENOR"),AND(AG20="PROBABLE",AI20="MODERADO"),AND(AG20="CASI SEGURO",AI20="LEVE"),AND(AG20="CASI SEGURO",AI20="MENOR")),"MODERADO",IF(OR(AND(AG20="IMPROBABLE",AI20="MAYOR"),AND(AG20="RARA VEZ",AI20="MAYOR"),AND(AG20="PROBABLE",AI20="MAYOR"),AND(AG20="CASI SEGURO",AI20="MODERADO"),AND(AG20="CASI SEGURO",AI20="MAYOR"),AND(AG20="INMINENTE",AI20="LEVE"),AND(AG20="INMINENTE",AI20="MENOR"),AND(AG20="CASI SEGURO",AI20="MODERADO"),AND(AG20="INMINENTE",AI20="MAYOR")),"ALTO",IF(OR(AND(AG20="IMPROBABLE",AI20="CATASTRÓFICO"),AND(AG20="RARA VEZ",AI20="CATASTRÓFICO"),AND(AG20="PROBABLE",AI20="CATASTRÓFICO"),AND(AG20="CASI SEGURO",AI20="CATASTRÓFICO"),AND(AG20="INMINENTE",AI20="CATASTRÓFICO")),"EXTREMO","")))),"")</f>
        <v>MODERADO</v>
      </c>
      <c r="AL20" s="1442" t="str">
        <f>AK20</f>
        <v>MODERADO</v>
      </c>
      <c r="AM20" s="385" t="s">
        <v>256</v>
      </c>
      <c r="AN20" s="491" t="s">
        <v>351</v>
      </c>
      <c r="AO20" s="520" t="s">
        <v>1171</v>
      </c>
      <c r="AP20" s="358" t="s">
        <v>960</v>
      </c>
      <c r="AQ20" s="491" t="s">
        <v>637</v>
      </c>
      <c r="AR20" s="153" t="s">
        <v>267</v>
      </c>
      <c r="AS20" s="1414">
        <v>1</v>
      </c>
      <c r="AT20" s="432"/>
      <c r="AU20" s="432"/>
      <c r="AV20" s="432"/>
      <c r="AW20" s="432"/>
      <c r="AX20" s="432"/>
      <c r="AY20" s="432"/>
      <c r="AZ20" s="432"/>
      <c r="BA20" s="432"/>
      <c r="BB20" s="432"/>
      <c r="BC20" s="432"/>
      <c r="BD20" s="432"/>
      <c r="BE20" s="432"/>
      <c r="BF20" s="432"/>
      <c r="BG20" s="432"/>
      <c r="BH20" s="432"/>
      <c r="BI20" s="432"/>
      <c r="BJ20" s="432"/>
      <c r="BK20" s="432"/>
      <c r="BL20" s="432"/>
    </row>
    <row r="21" spans="2:159" s="351" customFormat="1" ht="72" customHeight="1" x14ac:dyDescent="0.2">
      <c r="B21" s="1538"/>
      <c r="C21" s="257"/>
      <c r="D21" s="1514"/>
      <c r="E21" s="1514"/>
      <c r="F21" s="1514"/>
      <c r="G21" s="1514"/>
      <c r="H21" s="1514"/>
      <c r="I21" s="1521"/>
      <c r="J21" s="1524"/>
      <c r="K21" s="1527"/>
      <c r="L21" s="1452"/>
      <c r="M21" s="1448"/>
      <c r="N21" s="208">
        <v>3</v>
      </c>
      <c r="O21" s="171" t="str">
        <f t="shared" si="13"/>
        <v>PROBABLE</v>
      </c>
      <c r="P21" s="244">
        <f>IF(O21="","",IF(O21="IMPROBABLE",0.2,IF(O21="RARA VEZ",0.4,IF(O21="PROBABLE",0.6,IF(O21="CASI SEGURO",0.8,IF(O21="INMINENTE",1,))))))</f>
        <v>0.6</v>
      </c>
      <c r="Q21" s="1505"/>
      <c r="R21" s="167">
        <v>2</v>
      </c>
      <c r="S21" s="246" t="str">
        <f>IF(R21=1,"LEVE",IF(R21=2,"MENOR",IF(R21=3,"MODERADO",IF(R21=4,"MAYOR",IF(R21=5,"CATASTROFICO","")))))</f>
        <v>MENOR</v>
      </c>
      <c r="T21" s="244">
        <f>IF(S21="","",IF(S21="LEVE",0.2,IF(S21="MENOR",0.4,IF(S21="MODERADO",0.6,IF(S21="MAYOR",0.8,IF(S21="CATASTRÓFICO",1,))))))</f>
        <v>0.4</v>
      </c>
      <c r="U21" s="247" t="str">
        <f t="shared" si="12"/>
        <v>MODERADO</v>
      </c>
      <c r="V21" s="130">
        <v>2</v>
      </c>
      <c r="W21" s="425" t="s">
        <v>731</v>
      </c>
      <c r="X21" s="248" t="str">
        <f t="shared" si="2"/>
        <v>Probabilidad</v>
      </c>
      <c r="Y21" s="249" t="s">
        <v>63</v>
      </c>
      <c r="Z21" s="249" t="s">
        <v>71</v>
      </c>
      <c r="AA21" s="250" t="str">
        <f t="shared" si="3"/>
        <v>40%</v>
      </c>
      <c r="AB21" s="249" t="s">
        <v>74</v>
      </c>
      <c r="AC21" s="249" t="s">
        <v>79</v>
      </c>
      <c r="AD21" s="249" t="s">
        <v>83</v>
      </c>
      <c r="AE21" s="254">
        <f t="shared" ref="AE21:AE22" si="15">IF(ISBLANK(W21),0,AA21*AF20)</f>
        <v>0.14399999999999999</v>
      </c>
      <c r="AF21" s="254">
        <f t="shared" ref="AF21:AF22" si="16">AF20-AE21</f>
        <v>0.216</v>
      </c>
      <c r="AG21" s="128" t="str">
        <f t="shared" si="10"/>
        <v>RARA VEZ</v>
      </c>
      <c r="AH21" s="132">
        <f t="shared" si="4"/>
        <v>0.216</v>
      </c>
      <c r="AI21" s="128" t="str">
        <f t="shared" ref="AI21:AI22" si="17">U21</f>
        <v>MODERADO</v>
      </c>
      <c r="AJ21" s="132">
        <f t="shared" si="5"/>
        <v>0.4</v>
      </c>
      <c r="AK21" s="159" t="str">
        <f t="shared" si="14"/>
        <v>MODERADO</v>
      </c>
      <c r="AL21" s="1446"/>
      <c r="AM21" s="256" t="s">
        <v>256</v>
      </c>
      <c r="AN21" s="355"/>
      <c r="AO21" s="520" t="s">
        <v>1171</v>
      </c>
      <c r="AP21" s="357" t="s">
        <v>960</v>
      </c>
      <c r="AQ21" s="506" t="s">
        <v>732</v>
      </c>
      <c r="AR21" s="153" t="s">
        <v>267</v>
      </c>
      <c r="AS21" s="1374"/>
      <c r="AT21" s="258"/>
      <c r="AU21" s="258"/>
      <c r="AV21" s="258"/>
      <c r="AW21" s="258"/>
      <c r="AX21" s="258"/>
      <c r="AY21" s="258"/>
      <c r="AZ21" s="258"/>
      <c r="BA21" s="258"/>
      <c r="BB21" s="258"/>
      <c r="BC21" s="258"/>
      <c r="BD21" s="258"/>
      <c r="BE21" s="258"/>
      <c r="BF21" s="258"/>
      <c r="BG21" s="258"/>
      <c r="BH21" s="258"/>
      <c r="BI21" s="258"/>
      <c r="BJ21" s="258"/>
      <c r="BK21" s="258"/>
      <c r="BL21" s="258"/>
    </row>
    <row r="22" spans="2:159" s="351" customFormat="1" ht="66" customHeight="1" x14ac:dyDescent="0.2">
      <c r="B22" s="1539"/>
      <c r="C22" s="257"/>
      <c r="D22" s="1515"/>
      <c r="E22" s="1515"/>
      <c r="F22" s="1515"/>
      <c r="G22" s="1515"/>
      <c r="H22" s="1515"/>
      <c r="I22" s="1522"/>
      <c r="J22" s="1525"/>
      <c r="K22" s="1528"/>
      <c r="L22" s="1453"/>
      <c r="M22" s="1449"/>
      <c r="N22" s="208">
        <v>3</v>
      </c>
      <c r="O22" s="171" t="str">
        <f t="shared" si="13"/>
        <v>PROBABLE</v>
      </c>
      <c r="P22" s="244">
        <f>IF(O22="","",IF(O22="IMPROBABLE",0.2,IF(O22="RARA VEZ",0.4,IF(O22="PROBABLE",0.6,IF(O22="CASI SEGURO",0.8,IF(O22="INMINENTE",1,))))))</f>
        <v>0.6</v>
      </c>
      <c r="Q22" s="1506"/>
      <c r="R22" s="167">
        <v>2</v>
      </c>
      <c r="S22" s="246" t="str">
        <f>IF(R22=1,"LEVE",IF(R22=2,"MENOR",IF(R22=3,"MODERADO",IF(R22=4,"MAYOR",IF(R22=5,"CATASTROFICO","")))))</f>
        <v>MENOR</v>
      </c>
      <c r="T22" s="244">
        <f>IF(S22="","",IF(S22="LEVE",0.2,IF(S22="MENOR",0.4,IF(S22="MODERADO",0.6,IF(S22="MAYOR",0.8,IF(S22="CATASTRÓFICO",1,))))))</f>
        <v>0.4</v>
      </c>
      <c r="U22" s="247" t="str">
        <f t="shared" si="12"/>
        <v>MODERADO</v>
      </c>
      <c r="V22" s="130">
        <v>3</v>
      </c>
      <c r="W22" s="425" t="s">
        <v>733</v>
      </c>
      <c r="X22" s="248" t="str">
        <f t="shared" si="2"/>
        <v>Probabilidad</v>
      </c>
      <c r="Y22" s="249" t="s">
        <v>63</v>
      </c>
      <c r="Z22" s="249" t="s">
        <v>71</v>
      </c>
      <c r="AA22" s="250" t="str">
        <f t="shared" si="3"/>
        <v>40%</v>
      </c>
      <c r="AB22" s="249" t="s">
        <v>74</v>
      </c>
      <c r="AC22" s="249" t="s">
        <v>79</v>
      </c>
      <c r="AD22" s="249" t="s">
        <v>83</v>
      </c>
      <c r="AE22" s="254">
        <f t="shared" si="15"/>
        <v>8.6400000000000005E-2</v>
      </c>
      <c r="AF22" s="254">
        <f t="shared" si="16"/>
        <v>0.12959999999999999</v>
      </c>
      <c r="AG22" s="128" t="str">
        <f t="shared" si="10"/>
        <v>IMPROBABLE</v>
      </c>
      <c r="AH22" s="132">
        <f t="shared" si="4"/>
        <v>0.12959999999999999</v>
      </c>
      <c r="AI22" s="128" t="str">
        <f t="shared" si="17"/>
        <v>MODERADO</v>
      </c>
      <c r="AJ22" s="132">
        <f t="shared" si="5"/>
        <v>0.4</v>
      </c>
      <c r="AK22" s="159" t="str">
        <f t="shared" si="14"/>
        <v>MODERADO</v>
      </c>
      <c r="AL22" s="1443"/>
      <c r="AM22" s="256" t="s">
        <v>260</v>
      </c>
      <c r="AN22" s="355"/>
      <c r="AO22" s="520" t="s">
        <v>952</v>
      </c>
      <c r="AP22" s="357" t="s">
        <v>960</v>
      </c>
      <c r="AQ22" s="501" t="s">
        <v>734</v>
      </c>
      <c r="AR22" s="153" t="s">
        <v>267</v>
      </c>
      <c r="AS22" s="1375"/>
      <c r="AT22" s="258"/>
      <c r="AU22" s="258"/>
      <c r="AV22" s="258"/>
      <c r="AW22" s="258"/>
      <c r="AX22" s="258"/>
      <c r="AY22" s="258"/>
      <c r="AZ22" s="258"/>
      <c r="BA22" s="258"/>
      <c r="BB22" s="258"/>
      <c r="BC22" s="258"/>
      <c r="BD22" s="258"/>
      <c r="BE22" s="258"/>
      <c r="BF22" s="258"/>
      <c r="BG22" s="258"/>
      <c r="BH22" s="258"/>
      <c r="BI22" s="258"/>
      <c r="BJ22" s="258"/>
      <c r="BK22" s="258"/>
      <c r="BL22" s="258"/>
    </row>
    <row r="23" spans="2:159" s="274" customFormat="1" ht="54" customHeight="1" x14ac:dyDescent="0.2">
      <c r="B23" s="1537">
        <v>4</v>
      </c>
      <c r="C23" s="1520"/>
      <c r="D23" s="1513" t="s">
        <v>735</v>
      </c>
      <c r="E23" s="1513" t="s">
        <v>392</v>
      </c>
      <c r="F23" s="1513" t="s">
        <v>353</v>
      </c>
      <c r="G23" s="1513" t="s">
        <v>147</v>
      </c>
      <c r="H23" s="1513" t="s">
        <v>393</v>
      </c>
      <c r="I23" s="1520" t="s">
        <v>347</v>
      </c>
      <c r="J23" s="1523" t="s">
        <v>347</v>
      </c>
      <c r="K23" s="1543" t="s">
        <v>151</v>
      </c>
      <c r="L23" s="1451" t="s">
        <v>301</v>
      </c>
      <c r="M23" s="1450" t="s">
        <v>189</v>
      </c>
      <c r="N23" s="208">
        <v>3</v>
      </c>
      <c r="O23" s="171" t="str">
        <f t="shared" si="13"/>
        <v>PROBABLE</v>
      </c>
      <c r="P23" s="244">
        <f t="shared" ref="P23:P42" si="18">IF(O23="","",IF(O23="IMPROBABLE",0.2,IF(O23="RARA VEZ",0.4,IF(O23="PROBABLE",0.6,IF(O23="CASI SEGURO",0.8,IF(O23="INMINENTE",1,))))))</f>
        <v>0.6</v>
      </c>
      <c r="Q23" s="1553" t="s">
        <v>440</v>
      </c>
      <c r="R23" s="157">
        <v>3</v>
      </c>
      <c r="S23" s="246" t="str">
        <f t="shared" ref="S23:S42" si="19">IF(R23=1,"LEVE",IF(R23=2,"MENOR",IF(R23=3,"MODERADO",IF(R23=4,"MAYOR",IF(R23=5,"CATASTROFICO","")))))</f>
        <v>MODERADO</v>
      </c>
      <c r="T23" s="244">
        <f t="shared" ref="T23:T42" si="20">IF(S23="","",IF(S23="Leve",0.2,IF(S23="Menor",0.4,IF(S23="Moderado",0.6,IF(S23="Mayor",0.8,IF(S23="Catastrófico",1,))))))</f>
        <v>0.6</v>
      </c>
      <c r="U23" s="247" t="str">
        <f t="shared" si="12"/>
        <v>MODERADO</v>
      </c>
      <c r="V23" s="130">
        <v>1</v>
      </c>
      <c r="W23" s="408" t="s">
        <v>355</v>
      </c>
      <c r="X23" s="248" t="str">
        <f t="shared" si="2"/>
        <v>Probabilidad</v>
      </c>
      <c r="Y23" s="249" t="s">
        <v>63</v>
      </c>
      <c r="Z23" s="249" t="s">
        <v>71</v>
      </c>
      <c r="AA23" s="250" t="str">
        <f t="shared" si="3"/>
        <v>40%</v>
      </c>
      <c r="AB23" s="249" t="s">
        <v>74</v>
      </c>
      <c r="AC23" s="249" t="s">
        <v>79</v>
      </c>
      <c r="AD23" s="249" t="s">
        <v>83</v>
      </c>
      <c r="AE23" s="350"/>
      <c r="AF23" s="251">
        <f>IFERROR(IF(X23="Probabilidad",(P23-(+P23*AA23)),IF(X23="Impacto",P23,"")),"")</f>
        <v>0.36</v>
      </c>
      <c r="AG23" s="128" t="str">
        <f>IFERROR(IF(AF23="","",IF(AF23&lt;=0.2,"IMPROBABLE",IF(AF23&lt;=0.4,"RARA VEZ",IF(AF23&lt;=0.6,"PROBABLE",IF(AF23&lt;=0.8,"CASI SEGURO","INMINENTE"))))),"")</f>
        <v>RARA VEZ</v>
      </c>
      <c r="AH23" s="132">
        <f t="shared" si="4"/>
        <v>0.36</v>
      </c>
      <c r="AI23" s="128" t="str">
        <f>S23</f>
        <v>MODERADO</v>
      </c>
      <c r="AJ23" s="132">
        <f t="shared" si="5"/>
        <v>0.6</v>
      </c>
      <c r="AK23" s="159" t="str">
        <f t="shared" si="14"/>
        <v>MODERADO</v>
      </c>
      <c r="AL23" s="1442" t="str">
        <f>AK26</f>
        <v>MODERADO</v>
      </c>
      <c r="AM23" s="1513" t="s">
        <v>356</v>
      </c>
      <c r="AN23" s="1507" t="s">
        <v>553</v>
      </c>
      <c r="AO23" s="1540" t="s">
        <v>357</v>
      </c>
      <c r="AP23" s="1540" t="s">
        <v>963</v>
      </c>
      <c r="AQ23" s="500" t="s">
        <v>744</v>
      </c>
      <c r="AR23" s="1373" t="s">
        <v>358</v>
      </c>
      <c r="AS23" s="1414">
        <v>1</v>
      </c>
      <c r="AT23" s="242"/>
      <c r="AU23" s="242"/>
      <c r="AV23" s="242"/>
      <c r="AW23" s="242"/>
      <c r="AX23" s="242"/>
      <c r="AY23" s="242"/>
      <c r="AZ23" s="242"/>
      <c r="BA23" s="242"/>
      <c r="BB23" s="242"/>
      <c r="BC23" s="242"/>
      <c r="BD23" s="242"/>
      <c r="BE23" s="242"/>
      <c r="BF23" s="242"/>
      <c r="BG23" s="242"/>
      <c r="BH23" s="242"/>
      <c r="BI23" s="242"/>
      <c r="BJ23" s="242"/>
      <c r="BK23" s="242"/>
      <c r="BL23" s="242"/>
    </row>
    <row r="24" spans="2:159" s="274" customFormat="1" ht="51.75" customHeight="1" x14ac:dyDescent="0.2">
      <c r="B24" s="1538"/>
      <c r="C24" s="1522"/>
      <c r="D24" s="1514"/>
      <c r="E24" s="1514"/>
      <c r="F24" s="1514"/>
      <c r="G24" s="1514"/>
      <c r="H24" s="1514"/>
      <c r="I24" s="1521"/>
      <c r="J24" s="1524"/>
      <c r="K24" s="1527"/>
      <c r="L24" s="1452"/>
      <c r="M24" s="1448"/>
      <c r="N24" s="208">
        <v>3</v>
      </c>
      <c r="O24" s="171" t="str">
        <f t="shared" si="13"/>
        <v>PROBABLE</v>
      </c>
      <c r="P24" s="244">
        <f t="shared" si="18"/>
        <v>0.6</v>
      </c>
      <c r="Q24" s="1554"/>
      <c r="R24" s="157">
        <v>3</v>
      </c>
      <c r="S24" s="246" t="str">
        <f t="shared" si="19"/>
        <v>MODERADO</v>
      </c>
      <c r="T24" s="244">
        <f t="shared" si="20"/>
        <v>0.6</v>
      </c>
      <c r="U24" s="247" t="str">
        <f t="shared" si="12"/>
        <v>MODERADO</v>
      </c>
      <c r="V24" s="130">
        <v>2</v>
      </c>
      <c r="W24" s="408" t="s">
        <v>359</v>
      </c>
      <c r="X24" s="248" t="str">
        <f t="shared" si="2"/>
        <v>Probabilidad</v>
      </c>
      <c r="Y24" s="249" t="s">
        <v>63</v>
      </c>
      <c r="Z24" s="249" t="s">
        <v>71</v>
      </c>
      <c r="AA24" s="250" t="str">
        <f t="shared" si="3"/>
        <v>40%</v>
      </c>
      <c r="AB24" s="249" t="s">
        <v>74</v>
      </c>
      <c r="AC24" s="249" t="s">
        <v>79</v>
      </c>
      <c r="AD24" s="249" t="s">
        <v>83</v>
      </c>
      <c r="AE24" s="254">
        <f>IF(ISBLANK(W24),0,AA24*AF23)</f>
        <v>0.14399999999999999</v>
      </c>
      <c r="AF24" s="254">
        <f>AF23-AE24</f>
        <v>0.216</v>
      </c>
      <c r="AG24" s="128" t="str">
        <f t="shared" ref="AG24:AG34" si="21">IFERROR(IF(AF24="","",IF(AF24&lt;=0.2,"IMPROBABLE",IF(AF24&lt;=0.4,"RARA VEZ",IF(AF24&lt;=0.6,"PROBABLE",IF(AF24&lt;=0.8,"CASI SEGURO","INMINENTE"))))),"")</f>
        <v>RARA VEZ</v>
      </c>
      <c r="AH24" s="132">
        <f t="shared" si="4"/>
        <v>0.216</v>
      </c>
      <c r="AI24" s="128" t="str">
        <f t="shared" ref="AI24:AI42" si="22">S24</f>
        <v>MODERADO</v>
      </c>
      <c r="AJ24" s="132">
        <f t="shared" si="5"/>
        <v>0.6</v>
      </c>
      <c r="AK24" s="159" t="str">
        <f t="shared" si="14"/>
        <v>MODERADO</v>
      </c>
      <c r="AL24" s="1446"/>
      <c r="AM24" s="1514"/>
      <c r="AN24" s="1508"/>
      <c r="AO24" s="1541"/>
      <c r="AP24" s="1541"/>
      <c r="AQ24" s="500" t="s">
        <v>745</v>
      </c>
      <c r="AR24" s="1374"/>
      <c r="AS24" s="1374"/>
      <c r="AT24" s="242"/>
      <c r="AU24" s="242"/>
      <c r="AV24" s="242"/>
      <c r="AW24" s="242"/>
      <c r="AX24" s="242"/>
      <c r="AY24" s="242"/>
      <c r="AZ24" s="242"/>
      <c r="BA24" s="242"/>
      <c r="BB24" s="242"/>
      <c r="BC24" s="242"/>
      <c r="BD24" s="242"/>
      <c r="BE24" s="242"/>
      <c r="BF24" s="242"/>
      <c r="BG24" s="242"/>
      <c r="BH24" s="242"/>
      <c r="BI24" s="242"/>
      <c r="BJ24" s="242"/>
      <c r="BK24" s="242"/>
      <c r="BL24" s="242"/>
    </row>
    <row r="25" spans="2:159" s="276" customFormat="1" ht="69" customHeight="1" x14ac:dyDescent="0.2">
      <c r="B25" s="1538"/>
      <c r="C25" s="260"/>
      <c r="D25" s="1514"/>
      <c r="E25" s="1514"/>
      <c r="F25" s="1514"/>
      <c r="G25" s="1514"/>
      <c r="H25" s="1514"/>
      <c r="I25" s="1521"/>
      <c r="J25" s="1524"/>
      <c r="K25" s="1527"/>
      <c r="L25" s="1452"/>
      <c r="M25" s="1448"/>
      <c r="N25" s="208">
        <v>3</v>
      </c>
      <c r="O25" s="158" t="str">
        <f t="shared" si="13"/>
        <v>PROBABLE</v>
      </c>
      <c r="P25" s="261">
        <f t="shared" si="18"/>
        <v>0.6</v>
      </c>
      <c r="Q25" s="1554"/>
      <c r="R25" s="157">
        <v>3</v>
      </c>
      <c r="S25" s="246" t="str">
        <f t="shared" si="19"/>
        <v>MODERADO</v>
      </c>
      <c r="T25" s="261">
        <f t="shared" si="20"/>
        <v>0.6</v>
      </c>
      <c r="U25" s="262" t="str">
        <f t="shared" si="12"/>
        <v>MODERADO</v>
      </c>
      <c r="V25" s="142">
        <v>3</v>
      </c>
      <c r="W25" s="406" t="s">
        <v>360</v>
      </c>
      <c r="X25" s="263" t="str">
        <f t="shared" si="2"/>
        <v>Probabilidad</v>
      </c>
      <c r="Y25" s="264" t="s">
        <v>63</v>
      </c>
      <c r="Z25" s="264" t="s">
        <v>71</v>
      </c>
      <c r="AA25" s="265" t="str">
        <f t="shared" si="3"/>
        <v>40%</v>
      </c>
      <c r="AB25" s="264" t="s">
        <v>74</v>
      </c>
      <c r="AC25" s="264" t="s">
        <v>79</v>
      </c>
      <c r="AD25" s="264" t="s">
        <v>83</v>
      </c>
      <c r="AE25" s="266">
        <f>$AE24</f>
        <v>0.14399999999999999</v>
      </c>
      <c r="AF25" s="251">
        <f>AF24-AE25</f>
        <v>7.2000000000000008E-2</v>
      </c>
      <c r="AG25" s="128" t="str">
        <f t="shared" si="21"/>
        <v>IMPROBABLE</v>
      </c>
      <c r="AH25" s="144">
        <f t="shared" si="4"/>
        <v>7.2000000000000008E-2</v>
      </c>
      <c r="AI25" s="128" t="str">
        <f t="shared" si="22"/>
        <v>MODERADO</v>
      </c>
      <c r="AJ25" s="144">
        <f t="shared" si="5"/>
        <v>0.6</v>
      </c>
      <c r="AK25" s="159" t="str">
        <f t="shared" si="14"/>
        <v>MODERADO</v>
      </c>
      <c r="AL25" s="1446"/>
      <c r="AM25" s="1514"/>
      <c r="AN25" s="1508"/>
      <c r="AO25" s="1541"/>
      <c r="AP25" s="1541"/>
      <c r="AQ25" s="500" t="s">
        <v>746</v>
      </c>
      <c r="AR25" s="1374"/>
      <c r="AS25" s="1374"/>
      <c r="AT25" s="242"/>
      <c r="AU25" s="242"/>
      <c r="AV25" s="242"/>
      <c r="AW25" s="242"/>
      <c r="AX25" s="242"/>
      <c r="AY25" s="242"/>
      <c r="AZ25" s="242"/>
      <c r="BA25" s="242"/>
      <c r="BB25" s="242"/>
      <c r="BC25" s="242"/>
      <c r="BD25" s="242"/>
      <c r="BE25" s="242"/>
      <c r="BF25" s="242"/>
      <c r="BG25" s="242"/>
      <c r="BH25" s="242"/>
      <c r="BI25" s="242"/>
      <c r="BJ25" s="242"/>
      <c r="BK25" s="242"/>
      <c r="BL25" s="242"/>
    </row>
    <row r="26" spans="2:159" s="276" customFormat="1" ht="32.25" customHeight="1" x14ac:dyDescent="0.2">
      <c r="B26" s="1539"/>
      <c r="C26" s="260"/>
      <c r="D26" s="1515"/>
      <c r="E26" s="1515"/>
      <c r="F26" s="1515"/>
      <c r="G26" s="1515"/>
      <c r="H26" s="1515"/>
      <c r="I26" s="1522"/>
      <c r="J26" s="1525"/>
      <c r="K26" s="1528"/>
      <c r="L26" s="1453"/>
      <c r="M26" s="1449"/>
      <c r="N26" s="208">
        <v>3</v>
      </c>
      <c r="O26" s="158" t="str">
        <f t="shared" si="13"/>
        <v>PROBABLE</v>
      </c>
      <c r="P26" s="261">
        <f t="shared" si="18"/>
        <v>0.6</v>
      </c>
      <c r="Q26" s="1555"/>
      <c r="R26" s="157">
        <v>3</v>
      </c>
      <c r="S26" s="246" t="str">
        <f t="shared" si="19"/>
        <v>MODERADO</v>
      </c>
      <c r="T26" s="261">
        <f t="shared" si="20"/>
        <v>0.6</v>
      </c>
      <c r="U26" s="262" t="str">
        <f t="shared" si="12"/>
        <v>MODERADO</v>
      </c>
      <c r="V26" s="142">
        <v>4</v>
      </c>
      <c r="W26" s="406" t="s">
        <v>395</v>
      </c>
      <c r="X26" s="263" t="str">
        <f t="shared" si="2"/>
        <v>Probabilidad</v>
      </c>
      <c r="Y26" s="264" t="s">
        <v>63</v>
      </c>
      <c r="Z26" s="264" t="s">
        <v>71</v>
      </c>
      <c r="AA26" s="265" t="str">
        <f t="shared" si="3"/>
        <v>40%</v>
      </c>
      <c r="AB26" s="264" t="s">
        <v>74</v>
      </c>
      <c r="AC26" s="264" t="s">
        <v>79</v>
      </c>
      <c r="AD26" s="264" t="s">
        <v>83</v>
      </c>
      <c r="AE26" s="266">
        <f>$AE25</f>
        <v>0.14399999999999999</v>
      </c>
      <c r="AF26" s="267">
        <f>AF25</f>
        <v>7.2000000000000008E-2</v>
      </c>
      <c r="AG26" s="128" t="str">
        <f t="shared" si="21"/>
        <v>IMPROBABLE</v>
      </c>
      <c r="AH26" s="144">
        <f>AH25</f>
        <v>7.2000000000000008E-2</v>
      </c>
      <c r="AI26" s="128" t="str">
        <f t="shared" si="22"/>
        <v>MODERADO</v>
      </c>
      <c r="AJ26" s="144">
        <f t="shared" si="5"/>
        <v>0.6</v>
      </c>
      <c r="AK26" s="159" t="str">
        <f>IFERROR(IF(OR(AND(AG26="IMPROBABLE",AI26="LEVE"),AND(AG26="IMPROBABLE",AI26="MENOR"),AND(AG26="RARA VEZ",AI26="LEVE")),"BAJO",IF(OR(AND(AG26="IMPROBABLE",AI26="MODERADO"),AND(AG26="RARA VEZ",AI26="MENOR"),AND(AG26="RARA VEZ",AI26="MODERADO"),AND(AG26="PROBABLE",AI26="LEVE"),AND(AG26="PROBABLE",AI26="MENOR"),AND(AG26="PROBABLE",AI26="MODERADO"),AND(AG26="CASI SEGURO",AI26="LEVE"),AND(AG26="CASI SEGURO",AI26="MENOR")),"MODERADO",IF(OR(AND(AG26="IMPROBABLE",AI26="MAYOR"),AND(AG26="RARA VEZ",AI26="MAYOR"),AND(AG26="PROBABLE",AI26="MAYOR"),AND(AG26="CASI SEGURO",AI26="MODERADO"),AND(AG26="CASI SEGURO",AI26="MAYOR"),AND(AG26="INMINENTE",AI26="LEVE"),AND(AG26="INMINENTE",AI26="MENOR"),AND(AG26="CASI SEGURO",AI26="MODERADO"),AND(AG26="INMINENTE",AI26="MAYOR")),"ALTO",IF(OR(AND(AG26="IMPROBABLE",AI26="CATASTRÓFICO"),AND(AG26="RARA VEZ",AI26="CATASTRÓFICO"),AND(AG26="PROBABLE",AI26="CATASTRÓFICO"),AND(AG26="CASI SEGURO",AI26="CATASTRÓFICO"),AND(AG26="INMINENTE",AI26="CATASTRÓFICO")),"EXTREMO","")))),"")</f>
        <v>MODERADO</v>
      </c>
      <c r="AL26" s="1443"/>
      <c r="AM26" s="1515"/>
      <c r="AN26" s="1509"/>
      <c r="AO26" s="1542"/>
      <c r="AP26" s="1542"/>
      <c r="AQ26" s="509" t="s">
        <v>896</v>
      </c>
      <c r="AR26" s="1375"/>
      <c r="AS26" s="1375"/>
      <c r="AT26" s="242"/>
      <c r="AU26" s="242"/>
      <c r="AV26" s="242"/>
      <c r="AW26" s="242"/>
      <c r="AX26" s="242"/>
      <c r="AY26" s="242"/>
      <c r="AZ26" s="242"/>
      <c r="BA26" s="242"/>
      <c r="BB26" s="242"/>
      <c r="BC26" s="242"/>
      <c r="BD26" s="242"/>
      <c r="BE26" s="242"/>
      <c r="BF26" s="242"/>
      <c r="BG26" s="242"/>
      <c r="BH26" s="242"/>
      <c r="BI26" s="242"/>
      <c r="BJ26" s="242"/>
      <c r="BK26" s="242"/>
      <c r="BL26" s="242"/>
    </row>
    <row r="27" spans="2:159" s="248" customFormat="1" ht="98.25" customHeight="1" x14ac:dyDescent="0.2">
      <c r="B27" s="1550">
        <v>5</v>
      </c>
      <c r="C27" s="1520"/>
      <c r="D27" s="1513" t="s">
        <v>736</v>
      </c>
      <c r="E27" s="1513" t="s">
        <v>737</v>
      </c>
      <c r="F27" s="1513" t="s">
        <v>404</v>
      </c>
      <c r="G27" s="1513" t="s">
        <v>147</v>
      </c>
      <c r="H27" s="1513" t="s">
        <v>738</v>
      </c>
      <c r="I27" s="1520" t="s">
        <v>347</v>
      </c>
      <c r="J27" s="1523" t="s">
        <v>347</v>
      </c>
      <c r="K27" s="1543" t="s">
        <v>151</v>
      </c>
      <c r="L27" s="1451" t="s">
        <v>301</v>
      </c>
      <c r="M27" s="1450" t="s">
        <v>189</v>
      </c>
      <c r="N27" s="208">
        <v>1</v>
      </c>
      <c r="O27" s="171" t="str">
        <f t="shared" si="13"/>
        <v>IMPROBABLE</v>
      </c>
      <c r="P27" s="244">
        <f t="shared" si="18"/>
        <v>0.2</v>
      </c>
      <c r="Q27" s="1504" t="s">
        <v>377</v>
      </c>
      <c r="R27" s="157">
        <v>3</v>
      </c>
      <c r="S27" s="246" t="str">
        <f t="shared" si="19"/>
        <v>MODERADO</v>
      </c>
      <c r="T27" s="244">
        <f t="shared" si="20"/>
        <v>0.6</v>
      </c>
      <c r="U27" s="262" t="str">
        <f>IF(OR(AND(O27="IMPROBABLE",S27="MENOR"),AND(O27="RARA VEZ",S27="MENOR"),AND(O27="RARA VEZ",S27="LEVE")),"BAJO",IF(OR(AND(O27="IMPROBABLE",S27="MODERADO"),AND(O27="RARA VEZ",S27="MENOR"),AND(O27="RARA VEZ",S27="MODERADO"),AND(O27=" PROBABLE",S27="LEVE"),AND(O27="PROBABLE",S27="MENOR"),AND(O27="PROBABLE",S27="MODERADO"),AND(O27="CASI SEGURO",S27="LEVE"),AND(O27="CASI SEGURO",S27="MENOR")),"MODERADO",IF(OR(AND(O27="IMPROBABLE",S27="MAYOR"),AND(O27="IMPROBABLE",S27="MAYOR"),AND(O27="PROBABLE",S27="MAYOR"),AND(O27="CASI SEGURO",S27="MODERADO"),AND(O27="CASI SEGURO",S27="MAYOR"),AND(O27="INMINENTE",S27="LEVE"),AND(O27="INMINENTE",S27="MENOR"),AND(O27="INMINENTE",S27="MODERADO"),AND(O27="INMINENTE",S27="MAYOR")),"ALTO",IF(OR(AND(O27="IMPROBABLE",S27="CATASTRÓFICO"),AND(O27="RARA VEZ",S27="CATASTRÓFICO"),AND(O27="PROBABLE",S27="CATASTRÓFICO"),AND(O27="CASI SEGURO",S27="CATASTRÓFICO"),AND(O27="INMINENTE",S27="CATASTRÓFICO")),"EXTREMO",""))))</f>
        <v>MODERADO</v>
      </c>
      <c r="V27" s="130">
        <v>1</v>
      </c>
      <c r="W27" s="408" t="s">
        <v>554</v>
      </c>
      <c r="X27" s="248" t="str">
        <f>IF(OR(Y27="Preventivo",Y27="Detectivo"),"Probabilidad",IF(Y27="Correctivo","Impacto",""))</f>
        <v>Probabilidad</v>
      </c>
      <c r="Y27" s="249" t="s">
        <v>63</v>
      </c>
      <c r="Z27" s="249" t="s">
        <v>71</v>
      </c>
      <c r="AA27" s="250" t="str">
        <f t="shared" si="3"/>
        <v>40%</v>
      </c>
      <c r="AB27" s="249" t="s">
        <v>74</v>
      </c>
      <c r="AC27" s="249" t="s">
        <v>79</v>
      </c>
      <c r="AD27" s="249" t="s">
        <v>83</v>
      </c>
      <c r="AE27" s="350"/>
      <c r="AF27" s="251">
        <f>IFERROR(IF(X27="Probabilidad",(P27-(+P27*AA27)),IF(X27="Impacto",P27,"")),"")</f>
        <v>0.12</v>
      </c>
      <c r="AG27" s="128" t="str">
        <f t="shared" si="21"/>
        <v>IMPROBABLE</v>
      </c>
      <c r="AH27" s="132">
        <f t="shared" ref="AH27:AH42" si="23">+AF27</f>
        <v>0.12</v>
      </c>
      <c r="AI27" s="128" t="str">
        <f t="shared" si="22"/>
        <v>MODERADO</v>
      </c>
      <c r="AJ27" s="132">
        <f t="shared" si="5"/>
        <v>0.6</v>
      </c>
      <c r="AK27" s="159" t="str">
        <f t="shared" ref="AK27:AK30" si="24">IFERROR(IF(OR(AND(AG27="IMPROBABLE",AI27="LEVE"),AND(AG27="IMPROBABLE",AI27="MENOR"),AND(AG27="RARA VEZ",AI27="LEVE")),"BAJO",IF(OR(AND(AG27="IMPROBABLE",AI27="MODERADO"),AND(AG27="RARA VEZ",AI27="MENOR"),AND(AG27="RARA VEZ",AI27="MODERADO"),AND(AG27="PROBABLE",AI27="LEVE"),AND(AG27="PROBABLE",AI27="MENOR"),AND(AG27="PROBABLE",AI27="MODERADO"),AND(AG27="CASI SEGURO",AI27="LEVE"),AND(AG27="CASI SEGURO",AI27="MENOR")),"MODERADO",IF(OR(AND(AG27="IMPROBABLE",AI27="MAYOR"),AND(AG27="RARA VEZ",AI27="MAYOR"),AND(AG27="PROBABLE",AI27="MAYOR"),AND(AG27="CASI SEGURO",AI27="MODERADO"),AND(AG27="CASI SEGURO",AI27="MAYOR"),AND(AG27="INMINENTE",AI27="LEVE"),AND(AG27="INMINENTE",AI27="MENOR"),AND(AG27="CASI SEGURO",AI27="MODERADO"),AND(AG27="INMINENTE",AI27="MAYOR")),"ALTO",IF(OR(AND(AG27="IMPROBABLE",AI27="CATASTRÓFICO"),AND(AG27="RARA VEZ",AI27="CATASTRÓFICO"),AND(AG27="PROBABLE",AI27="CATASTRÓFICO"),AND(AG27="CASI SEGURO",AI27="CATASTRÓFICO"),AND(AG27="INMINENTE",AI27="CATASTRÓFICO")),"EXTREMO","")))),"")</f>
        <v>MODERADO</v>
      </c>
      <c r="AL27" s="1442" t="str">
        <f>AK27</f>
        <v>MODERADO</v>
      </c>
      <c r="AM27" s="1513" t="s">
        <v>356</v>
      </c>
      <c r="AN27" s="1530" t="s">
        <v>406</v>
      </c>
      <c r="AO27" s="1540" t="s">
        <v>357</v>
      </c>
      <c r="AP27" s="1540" t="s">
        <v>964</v>
      </c>
      <c r="AQ27" s="500" t="s">
        <v>638</v>
      </c>
      <c r="AR27" s="153" t="s">
        <v>358</v>
      </c>
      <c r="AS27" s="623">
        <v>1</v>
      </c>
      <c r="AT27" s="274"/>
      <c r="AU27" s="274"/>
      <c r="AV27" s="274"/>
      <c r="AW27" s="274"/>
      <c r="AX27" s="274"/>
      <c r="AY27" s="274"/>
      <c r="AZ27" s="274"/>
      <c r="BA27" s="274"/>
      <c r="BB27" s="274"/>
      <c r="BC27" s="274"/>
      <c r="BD27" s="274"/>
      <c r="BE27" s="274"/>
      <c r="BF27" s="274"/>
      <c r="BG27" s="274"/>
      <c r="BH27" s="274"/>
      <c r="BI27" s="274"/>
      <c r="BJ27" s="274"/>
      <c r="BK27" s="274"/>
      <c r="BL27" s="274"/>
      <c r="BM27" s="274"/>
      <c r="BN27" s="274"/>
      <c r="BO27" s="274"/>
      <c r="BP27" s="274"/>
      <c r="BQ27" s="274"/>
      <c r="BR27" s="274"/>
      <c r="BS27" s="274"/>
      <c r="BT27" s="274"/>
      <c r="BU27" s="274"/>
      <c r="BV27" s="274"/>
      <c r="BW27" s="274"/>
      <c r="BX27" s="274"/>
      <c r="BY27" s="274"/>
      <c r="BZ27" s="274"/>
      <c r="CA27" s="274"/>
      <c r="CB27" s="274"/>
      <c r="CC27" s="274"/>
      <c r="CD27" s="274"/>
      <c r="CE27" s="274"/>
      <c r="CF27" s="274"/>
      <c r="CG27" s="274"/>
      <c r="CH27" s="274"/>
      <c r="CI27" s="274"/>
      <c r="CJ27" s="274"/>
      <c r="CK27" s="274"/>
      <c r="CL27" s="274"/>
      <c r="CM27" s="274"/>
      <c r="CN27" s="274"/>
      <c r="CO27" s="274"/>
      <c r="CP27" s="274"/>
      <c r="CQ27" s="274"/>
      <c r="CR27" s="274"/>
      <c r="CS27" s="274"/>
      <c r="CT27" s="274"/>
      <c r="CU27" s="274"/>
      <c r="CV27" s="274"/>
      <c r="CW27" s="274"/>
      <c r="CX27" s="274"/>
      <c r="CY27" s="274"/>
      <c r="CZ27" s="274"/>
      <c r="DA27" s="274"/>
      <c r="DB27" s="274"/>
      <c r="DC27" s="274"/>
      <c r="DD27" s="274"/>
      <c r="DE27" s="274"/>
      <c r="DF27" s="274"/>
      <c r="DG27" s="274"/>
      <c r="DH27" s="274"/>
      <c r="DI27" s="274"/>
      <c r="DJ27" s="274"/>
      <c r="DK27" s="274"/>
      <c r="DL27" s="274"/>
      <c r="DM27" s="274"/>
      <c r="DN27" s="274"/>
      <c r="DO27" s="274"/>
      <c r="DP27" s="274"/>
      <c r="DQ27" s="274"/>
      <c r="DR27" s="274"/>
      <c r="DS27" s="274"/>
      <c r="DT27" s="274"/>
      <c r="DU27" s="274"/>
      <c r="DV27" s="274"/>
      <c r="DW27" s="274"/>
      <c r="DX27" s="274"/>
      <c r="DY27" s="274"/>
      <c r="DZ27" s="274"/>
      <c r="EA27" s="274"/>
      <c r="EB27" s="274"/>
      <c r="EC27" s="274"/>
      <c r="ED27" s="274"/>
      <c r="EE27" s="274"/>
      <c r="EF27" s="274"/>
      <c r="EG27" s="274"/>
      <c r="EH27" s="274"/>
      <c r="EI27" s="274"/>
      <c r="EJ27" s="274"/>
      <c r="EK27" s="274"/>
      <c r="EL27" s="274"/>
      <c r="EM27" s="274"/>
      <c r="EN27" s="274"/>
      <c r="EO27" s="274"/>
      <c r="EP27" s="274"/>
      <c r="EQ27" s="274"/>
      <c r="ER27" s="274"/>
      <c r="ES27" s="274"/>
      <c r="ET27" s="274"/>
      <c r="EU27" s="274"/>
      <c r="EV27" s="274"/>
      <c r="EW27" s="274"/>
      <c r="EX27" s="274"/>
      <c r="EY27" s="274"/>
      <c r="EZ27" s="274"/>
      <c r="FA27" s="274"/>
      <c r="FB27" s="274"/>
      <c r="FC27" s="612"/>
    </row>
    <row r="28" spans="2:159" s="274" customFormat="1" ht="79.5" customHeight="1" x14ac:dyDescent="0.2">
      <c r="B28" s="1551"/>
      <c r="C28" s="1522"/>
      <c r="D28" s="1514"/>
      <c r="E28" s="1514"/>
      <c r="F28" s="1514"/>
      <c r="G28" s="1514"/>
      <c r="H28" s="1514"/>
      <c r="I28" s="1521"/>
      <c r="J28" s="1524"/>
      <c r="K28" s="1527"/>
      <c r="L28" s="1452"/>
      <c r="M28" s="1448"/>
      <c r="N28" s="208">
        <v>1</v>
      </c>
      <c r="O28" s="171" t="str">
        <f t="shared" si="13"/>
        <v>IMPROBABLE</v>
      </c>
      <c r="P28" s="244">
        <f t="shared" si="18"/>
        <v>0.2</v>
      </c>
      <c r="Q28" s="1505"/>
      <c r="R28" s="157">
        <v>3</v>
      </c>
      <c r="S28" s="246" t="str">
        <f t="shared" si="19"/>
        <v>MODERADO</v>
      </c>
      <c r="T28" s="244">
        <f t="shared" si="20"/>
        <v>0.6</v>
      </c>
      <c r="U28" s="262" t="str">
        <f t="shared" ref="U28:U30" si="25">IF(OR(AND(O28="IMPROBABLE",S28="MENOR"),AND(O28="RARA VEZ",S28="MENOR"),AND(O28="RARA VEZ",S28="LEVE")),"BAJO",IF(OR(AND(O28="IMPROBABLE",S28="MODERADO"),AND(O28="RARA VEZ",S28="MENOR"),AND(O28="RARA VEZ",S28="MODERADO"),AND(O28=" PROBABLE",S28="LEVE"),AND(O28="PROBABLE",S28="MENOR"),AND(O28="PROBABLE",S28="MODERADO"),AND(O28="CASI SEGURO",S28="LEVE"),AND(O28="CASI SEGURO",S28="MENOR")),"MODERADO",IF(OR(AND(O28="IMPROBABLE",S28="MAYOR"),AND(O28="IMPROBABLE",S28="MAYOR"),AND(O28="PROBABLE",S28="MAYOR"),AND(O28="CASI SEGURO",S28="MODERADO"),AND(O28="CASI SEGURO",S28="MAYOR"),AND(O28="INMINENTE",S28="LEVE"),AND(O28="INMINENTE",S28="MENOR"),AND(O28="INMINENTE",S28="MODERADO"),AND(O28="INMINENTE",S28="MAYOR")),"ALTO",IF(OR(AND(O28="IMPROBABLE",S28="CATASTRÓFICO"),AND(O28="RARA VEZ",S28="CATASTRÓFICO"),AND(O28="PROBABLE",S28="CATASTRÓFICO"),AND(O28="CASI SEGURO",S28="CATASTRÓFICO"),AND(O28="INMINENTE",S28="CATASTRÓFICO")),"EXTREMO",""))))</f>
        <v>MODERADO</v>
      </c>
      <c r="V28" s="196">
        <v>2</v>
      </c>
      <c r="W28" s="507" t="s">
        <v>407</v>
      </c>
      <c r="X28" s="268" t="s">
        <v>9</v>
      </c>
      <c r="Y28" s="269" t="s">
        <v>63</v>
      </c>
      <c r="Z28" s="269" t="s">
        <v>69</v>
      </c>
      <c r="AA28" s="270" t="str">
        <f t="shared" si="3"/>
        <v>50%</v>
      </c>
      <c r="AB28" s="269" t="s">
        <v>74</v>
      </c>
      <c r="AC28" s="269" t="s">
        <v>79</v>
      </c>
      <c r="AD28" s="269" t="s">
        <v>83</v>
      </c>
      <c r="AE28" s="254">
        <f>IF(ISBLANK(W28),0,AA28*AF27)</f>
        <v>0.06</v>
      </c>
      <c r="AF28" s="254">
        <f>AF27-AE28</f>
        <v>0.06</v>
      </c>
      <c r="AG28" s="128" t="str">
        <f t="shared" si="21"/>
        <v>IMPROBABLE</v>
      </c>
      <c r="AH28" s="198">
        <f t="shared" si="23"/>
        <v>0.06</v>
      </c>
      <c r="AI28" s="128" t="str">
        <f t="shared" si="22"/>
        <v>MODERADO</v>
      </c>
      <c r="AJ28" s="198">
        <f t="shared" si="5"/>
        <v>0.6</v>
      </c>
      <c r="AK28" s="159" t="str">
        <f t="shared" si="24"/>
        <v>MODERADO</v>
      </c>
      <c r="AL28" s="1446"/>
      <c r="AM28" s="1514"/>
      <c r="AN28" s="1531"/>
      <c r="AO28" s="1541"/>
      <c r="AP28" s="1541"/>
      <c r="AQ28" s="500" t="s">
        <v>747</v>
      </c>
      <c r="AR28" s="153" t="s">
        <v>267</v>
      </c>
      <c r="AS28" s="1414">
        <v>1</v>
      </c>
      <c r="AT28" s="242"/>
      <c r="AU28" s="242"/>
      <c r="AV28" s="242"/>
      <c r="AW28" s="242"/>
      <c r="AX28" s="242"/>
      <c r="AY28" s="242"/>
      <c r="AZ28" s="242"/>
      <c r="BA28" s="242"/>
      <c r="BB28" s="242"/>
      <c r="BC28" s="242"/>
      <c r="BD28" s="242"/>
      <c r="BE28" s="242"/>
      <c r="BF28" s="242"/>
      <c r="BG28" s="242"/>
      <c r="BH28" s="242"/>
      <c r="BI28" s="242"/>
      <c r="BJ28" s="242"/>
      <c r="BK28" s="242"/>
      <c r="BL28" s="242"/>
    </row>
    <row r="29" spans="2:159" s="274" customFormat="1" ht="77.25" customHeight="1" x14ac:dyDescent="0.2">
      <c r="B29" s="1551"/>
      <c r="C29" s="271"/>
      <c r="D29" s="1514"/>
      <c r="E29" s="1514"/>
      <c r="F29" s="1514"/>
      <c r="G29" s="1514"/>
      <c r="H29" s="1514"/>
      <c r="I29" s="1521"/>
      <c r="J29" s="1524"/>
      <c r="K29" s="1527"/>
      <c r="L29" s="1452"/>
      <c r="M29" s="1448"/>
      <c r="N29" s="208">
        <v>1</v>
      </c>
      <c r="O29" s="171" t="str">
        <f t="shared" si="13"/>
        <v>IMPROBABLE</v>
      </c>
      <c r="P29" s="244">
        <f t="shared" si="18"/>
        <v>0.2</v>
      </c>
      <c r="Q29" s="1505"/>
      <c r="R29" s="157">
        <v>3</v>
      </c>
      <c r="S29" s="246" t="str">
        <f t="shared" si="19"/>
        <v>MODERADO</v>
      </c>
      <c r="T29" s="244">
        <f t="shared" si="20"/>
        <v>0.6</v>
      </c>
      <c r="U29" s="262" t="str">
        <f t="shared" si="25"/>
        <v>MODERADO</v>
      </c>
      <c r="V29" s="196">
        <v>3</v>
      </c>
      <c r="W29" s="507" t="s">
        <v>555</v>
      </c>
      <c r="X29" s="268" t="s">
        <v>9</v>
      </c>
      <c r="Y29" s="269" t="s">
        <v>63</v>
      </c>
      <c r="Z29" s="269" t="s">
        <v>69</v>
      </c>
      <c r="AA29" s="270" t="str">
        <f t="shared" si="3"/>
        <v>50%</v>
      </c>
      <c r="AB29" s="269" t="s">
        <v>74</v>
      </c>
      <c r="AC29" s="269" t="s">
        <v>79</v>
      </c>
      <c r="AD29" s="269" t="s">
        <v>83</v>
      </c>
      <c r="AE29" s="254">
        <f t="shared" ref="AE29:AE30" si="26">IF(ISBLANK(W29),0,AA29*AF28)</f>
        <v>0.03</v>
      </c>
      <c r="AF29" s="254">
        <f t="shared" ref="AF29:AF30" si="27">AF28-AE29</f>
        <v>0.03</v>
      </c>
      <c r="AG29" s="128" t="str">
        <f t="shared" si="21"/>
        <v>IMPROBABLE</v>
      </c>
      <c r="AH29" s="198">
        <f t="shared" si="23"/>
        <v>0.03</v>
      </c>
      <c r="AI29" s="128" t="str">
        <f t="shared" si="22"/>
        <v>MODERADO</v>
      </c>
      <c r="AJ29" s="198">
        <f t="shared" si="5"/>
        <v>0.6</v>
      </c>
      <c r="AK29" s="159" t="str">
        <f t="shared" si="24"/>
        <v>MODERADO</v>
      </c>
      <c r="AL29" s="1446"/>
      <c r="AM29" s="1514"/>
      <c r="AN29" s="1531"/>
      <c r="AO29" s="1541"/>
      <c r="AP29" s="1541"/>
      <c r="AQ29" s="500" t="s">
        <v>639</v>
      </c>
      <c r="AR29" s="153" t="s">
        <v>267</v>
      </c>
      <c r="AS29" s="1374"/>
      <c r="AT29" s="242"/>
      <c r="AU29" s="242"/>
      <c r="AV29" s="242"/>
      <c r="AW29" s="242"/>
      <c r="AX29" s="242"/>
      <c r="AY29" s="242"/>
      <c r="AZ29" s="242"/>
      <c r="BA29" s="242"/>
      <c r="BB29" s="242"/>
      <c r="BC29" s="242"/>
      <c r="BD29" s="242"/>
      <c r="BE29" s="242"/>
      <c r="BF29" s="242"/>
      <c r="BG29" s="242"/>
      <c r="BH29" s="242"/>
      <c r="BI29" s="242"/>
      <c r="BJ29" s="242"/>
      <c r="BK29" s="242"/>
      <c r="BL29" s="242"/>
    </row>
    <row r="30" spans="2:159" s="274" customFormat="1" ht="73.5" customHeight="1" x14ac:dyDescent="0.2">
      <c r="B30" s="1552"/>
      <c r="C30" s="271"/>
      <c r="D30" s="1515"/>
      <c r="E30" s="1515"/>
      <c r="F30" s="1515"/>
      <c r="G30" s="1515"/>
      <c r="H30" s="1515"/>
      <c r="I30" s="1522"/>
      <c r="J30" s="1525"/>
      <c r="K30" s="1528"/>
      <c r="L30" s="1453"/>
      <c r="M30" s="1449"/>
      <c r="N30" s="334">
        <v>1</v>
      </c>
      <c r="O30" s="171" t="str">
        <f t="shared" si="13"/>
        <v>IMPROBABLE</v>
      </c>
      <c r="P30" s="244">
        <f t="shared" si="18"/>
        <v>0.2</v>
      </c>
      <c r="Q30" s="1506"/>
      <c r="R30" s="157">
        <v>3</v>
      </c>
      <c r="S30" s="246" t="str">
        <f t="shared" si="19"/>
        <v>MODERADO</v>
      </c>
      <c r="T30" s="244">
        <f t="shared" si="20"/>
        <v>0.6</v>
      </c>
      <c r="U30" s="262" t="str">
        <f t="shared" si="25"/>
        <v>MODERADO</v>
      </c>
      <c r="V30" s="196">
        <v>4</v>
      </c>
      <c r="W30" s="508" t="s">
        <v>409</v>
      </c>
      <c r="X30" s="268" t="s">
        <v>9</v>
      </c>
      <c r="Y30" s="269" t="s">
        <v>63</v>
      </c>
      <c r="Z30" s="269" t="s">
        <v>69</v>
      </c>
      <c r="AA30" s="270" t="str">
        <f t="shared" si="3"/>
        <v>50%</v>
      </c>
      <c r="AB30" s="269" t="s">
        <v>74</v>
      </c>
      <c r="AC30" s="269" t="s">
        <v>79</v>
      </c>
      <c r="AD30" s="269" t="s">
        <v>83</v>
      </c>
      <c r="AE30" s="254">
        <f t="shared" si="26"/>
        <v>1.4999999999999999E-2</v>
      </c>
      <c r="AF30" s="254">
        <f t="shared" si="27"/>
        <v>1.4999999999999999E-2</v>
      </c>
      <c r="AG30" s="128" t="str">
        <f t="shared" si="21"/>
        <v>IMPROBABLE</v>
      </c>
      <c r="AH30" s="198">
        <f t="shared" si="23"/>
        <v>1.4999999999999999E-2</v>
      </c>
      <c r="AI30" s="128" t="str">
        <f t="shared" si="22"/>
        <v>MODERADO</v>
      </c>
      <c r="AJ30" s="198"/>
      <c r="AK30" s="159" t="str">
        <f t="shared" si="24"/>
        <v>MODERADO</v>
      </c>
      <c r="AL30" s="1443"/>
      <c r="AM30" s="1515"/>
      <c r="AN30" s="1532"/>
      <c r="AO30" s="1542"/>
      <c r="AP30" s="1542"/>
      <c r="AQ30" s="498" t="s">
        <v>748</v>
      </c>
      <c r="AR30" s="153" t="s">
        <v>267</v>
      </c>
      <c r="AS30" s="1375"/>
      <c r="AT30" s="242"/>
      <c r="AU30" s="242"/>
      <c r="AV30" s="242"/>
      <c r="AW30" s="242"/>
      <c r="AX30" s="242"/>
      <c r="AY30" s="242"/>
      <c r="AZ30" s="242"/>
      <c r="BA30" s="242"/>
      <c r="BB30" s="242"/>
      <c r="BC30" s="242"/>
      <c r="BD30" s="242"/>
      <c r="BE30" s="242"/>
      <c r="BF30" s="242"/>
      <c r="BG30" s="242"/>
      <c r="BH30" s="242"/>
      <c r="BI30" s="242"/>
      <c r="BJ30" s="242"/>
      <c r="BK30" s="242"/>
      <c r="BL30" s="242"/>
    </row>
    <row r="31" spans="2:159" s="274" customFormat="1" ht="48" customHeight="1" x14ac:dyDescent="0.2">
      <c r="B31" s="1404">
        <v>6</v>
      </c>
      <c r="C31" s="1544"/>
      <c r="D31" s="1547" t="s">
        <v>441</v>
      </c>
      <c r="E31" s="1533" t="s">
        <v>410</v>
      </c>
      <c r="F31" s="1513" t="s">
        <v>411</v>
      </c>
      <c r="G31" s="1513" t="s">
        <v>147</v>
      </c>
      <c r="H31" s="1547" t="s">
        <v>739</v>
      </c>
      <c r="I31" s="1520" t="s">
        <v>347</v>
      </c>
      <c r="J31" s="1523" t="s">
        <v>347</v>
      </c>
      <c r="K31" s="1543" t="s">
        <v>151</v>
      </c>
      <c r="L31" s="1451" t="s">
        <v>301</v>
      </c>
      <c r="M31" s="1450" t="s">
        <v>189</v>
      </c>
      <c r="N31" s="208">
        <v>4</v>
      </c>
      <c r="O31" s="171" t="str">
        <f t="shared" si="13"/>
        <v>CASI SEGURO</v>
      </c>
      <c r="P31" s="272">
        <f t="shared" si="18"/>
        <v>0.8</v>
      </c>
      <c r="Q31" s="1553" t="s">
        <v>377</v>
      </c>
      <c r="R31" s="167">
        <v>3</v>
      </c>
      <c r="S31" s="246" t="str">
        <f t="shared" si="19"/>
        <v>MODERADO</v>
      </c>
      <c r="T31" s="244">
        <f t="shared" si="20"/>
        <v>0.6</v>
      </c>
      <c r="U31" s="247" t="str">
        <f t="shared" ref="U31:U42" si="28">IF(OR(AND(O31="IMPROBABLE",S31="LEVE"),AND(O31="RARA VEZ",S31="MENOR"),AND(O31="RARA VEZ",S31="LEVE")),"BAJO",IF(OR(AND(O31="IMPROBABLE",S31="MODERADO"),AND(O31="RARA VEZ",S31="MENOR"),AND(O31="RARA VEZ",S31="MODERADO"),AND(O31=" PROBABLE",S31="LEVE"),AND(O31="PROBABLE",S31="MENOR"),AND(O31="PROBABLE",S31="MODERADO"),AND(O31="CASI SEGURO",S31="LEVE"),AND(O31="CASI SEGURO",S31="MENOR")),"MODERADO",IF(OR(AND(O31="IMPROBABLE",S31="MAYOR"),AND(O31="IMPROBABLE",S31="MAYOR"),AND(O31="PROBABLE",S31="MAYOR"),AND(O31="CASI SEGURO",S31="MODERADO"),AND(O31="CASI SEGURO",S31="MAYOR"),AND(O31="INMINENTE",S31="LEVE"),AND(O31="INMINENTE",S31="MENOR"),AND(O31="INMINENTE",S31="MODERADO"),AND(O31="INMINENTE",S31="MAYOR")),"ALTO",IF(OR(AND(O31="IMPROBABLE",S31="CATASTRÓFICO"),AND(O31="RARA VEZ",S31="CATASTRÓFICO"),AND(O31="PROBABLE",S31="CATASTRÓFICO"),AND(O31="CASI SEGURO",S31="CATASTRÓFICO"),AND(O31="INMINENTE",S31="CATASTRÓFICO")),"EXTREMO",""))))</f>
        <v>ALTO</v>
      </c>
      <c r="V31" s="130">
        <v>1</v>
      </c>
      <c r="W31" s="408" t="s">
        <v>640</v>
      </c>
      <c r="X31" s="248" t="s">
        <v>9</v>
      </c>
      <c r="Y31" s="249" t="s">
        <v>63</v>
      </c>
      <c r="Z31" s="249" t="s">
        <v>71</v>
      </c>
      <c r="AA31" s="250" t="str">
        <f t="shared" si="3"/>
        <v>40%</v>
      </c>
      <c r="AB31" s="249" t="s">
        <v>74</v>
      </c>
      <c r="AC31" s="249" t="s">
        <v>79</v>
      </c>
      <c r="AD31" s="249" t="s">
        <v>83</v>
      </c>
      <c r="AE31" s="249"/>
      <c r="AF31" s="251">
        <f t="shared" ref="AF31:AF42" si="29">IFERROR(IF(X31="Probabilidad",(P31-(+P31*AA31)),IF(X31="Impacto",P31,"")),"")</f>
        <v>0.48</v>
      </c>
      <c r="AG31" s="171" t="str">
        <f t="shared" si="21"/>
        <v>PROBABLE</v>
      </c>
      <c r="AH31" s="132">
        <f t="shared" si="23"/>
        <v>0.48</v>
      </c>
      <c r="AI31" s="171" t="str">
        <f>S31</f>
        <v>MODERADO</v>
      </c>
      <c r="AJ31" s="132">
        <f t="shared" ref="AJ31:AJ42" si="30">IFERROR(IF(X31="Impacto",(T31-(+T31*AA31)),IF(X31="Probabilidad",T31,"")),"")</f>
        <v>0.6</v>
      </c>
      <c r="AK31" s="159" t="str">
        <f>IFERROR(IF(OR(AND(AG31="IMPROBABLE",AI31="LEVE"),AND(AG31="IMPROBABLE",AI31="MENOR"),AND(AG31="RARA VEZ",AI31="LEVE")),"BAJO",IF(OR(AND(AG31="IMPROBABLE",AI31="MODERADO"),AND(AG31="RARA VEZ",AI31="MENOR"),AND(AG31="RARA VEZ",AI31="MODERADO"),AND(AG31="PROBABLE",AI31="LEVE"),AND(AG31="PROBABLE",AI31="MENOR"),AND(AG31="PROBABLE",AI31="MODERADO"),AND(AG31="CASI SEGURO",AI31="LEVE"),AND(AG31="CASI SEGURO",AI31="MENOR")),"MODERADO",IF(OR(AND(AG31="IMPROBABLE",AI31="MAYOR"),AND(AG31="RARA VEZ",AI31="MAYOR"),AND(AG31="PROBABLE",AI31="MAYOR"),AND(AG31="CASI SEGURO",AI31="MODERADO"),AND(AG31="CASI SEGURO",AI31="MAYOR"),AND(AG31="INMINENTE",AI31="LEVE"),AND(AG31="INMINENTE",AI31="MENOR"),AND(AG31="CASI SEGURO",AI31="MODERADO"),AND(AG31="INMINENTE",AI31="MAYOR")),"ALTO",IF(OR(AND(AG31="IMPROBABLE",AI31="CATASTRÓFICO"),AND(AG31="RARA VEZ",AI31="CATASTRÓFICO"),AND(AG31="PROBABLE",AI31="CATASTRÓFICO"),AND(AG31="CASI SEGURO",AI31="CATASTRÓFICO"),AND(AG31="INMINENTE",AI31="CATASTRÓFICO")),"EXTREMO","")))),"")</f>
        <v>MODERADO</v>
      </c>
      <c r="AL31" s="1442" t="str">
        <f>AK33</f>
        <v>MODERADO</v>
      </c>
      <c r="AM31" s="1513" t="s">
        <v>356</v>
      </c>
      <c r="AN31" s="1507" t="s">
        <v>760</v>
      </c>
      <c r="AO31" s="1507" t="s">
        <v>442</v>
      </c>
      <c r="AP31" s="1540" t="s">
        <v>964</v>
      </c>
      <c r="AQ31" s="500" t="s">
        <v>897</v>
      </c>
      <c r="AR31" s="1373" t="s">
        <v>267</v>
      </c>
      <c r="AS31" s="1414">
        <v>1</v>
      </c>
      <c r="AT31" s="242"/>
      <c r="AU31" s="242"/>
      <c r="AV31" s="242"/>
      <c r="AW31" s="242"/>
      <c r="AX31" s="242"/>
      <c r="AY31" s="242"/>
      <c r="AZ31" s="242"/>
      <c r="BA31" s="242"/>
      <c r="BB31" s="242"/>
      <c r="BC31" s="242"/>
      <c r="BD31" s="242"/>
      <c r="BE31" s="242"/>
      <c r="BF31" s="242"/>
      <c r="BG31" s="242"/>
      <c r="BH31" s="242"/>
      <c r="BI31" s="242"/>
      <c r="BJ31" s="242"/>
      <c r="BK31" s="242"/>
      <c r="BL31" s="242"/>
    </row>
    <row r="32" spans="2:159" s="274" customFormat="1" ht="116.25" customHeight="1" x14ac:dyDescent="0.2">
      <c r="B32" s="1536"/>
      <c r="C32" s="1545"/>
      <c r="D32" s="1548"/>
      <c r="E32" s="1534"/>
      <c r="F32" s="1514"/>
      <c r="G32" s="1514"/>
      <c r="H32" s="1548"/>
      <c r="I32" s="1521"/>
      <c r="J32" s="1524"/>
      <c r="K32" s="1527"/>
      <c r="L32" s="1452"/>
      <c r="M32" s="1448"/>
      <c r="N32" s="208">
        <v>4</v>
      </c>
      <c r="O32" s="171" t="str">
        <f t="shared" si="13"/>
        <v>CASI SEGURO</v>
      </c>
      <c r="P32" s="272">
        <f t="shared" si="18"/>
        <v>0.8</v>
      </c>
      <c r="Q32" s="1554"/>
      <c r="R32" s="167">
        <v>3</v>
      </c>
      <c r="S32" s="246" t="str">
        <f t="shared" si="19"/>
        <v>MODERADO</v>
      </c>
      <c r="T32" s="244">
        <f t="shared" si="20"/>
        <v>0.6</v>
      </c>
      <c r="U32" s="247" t="str">
        <f t="shared" si="28"/>
        <v>ALTO</v>
      </c>
      <c r="V32" s="130">
        <v>2</v>
      </c>
      <c r="W32" s="408" t="s">
        <v>414</v>
      </c>
      <c r="X32" s="248" t="s">
        <v>9</v>
      </c>
      <c r="Y32" s="249" t="s">
        <v>63</v>
      </c>
      <c r="Z32" s="249" t="s">
        <v>71</v>
      </c>
      <c r="AA32" s="250" t="str">
        <f t="shared" si="3"/>
        <v>40%</v>
      </c>
      <c r="AB32" s="249" t="s">
        <v>74</v>
      </c>
      <c r="AC32" s="249" t="s">
        <v>79</v>
      </c>
      <c r="AD32" s="249" t="s">
        <v>83</v>
      </c>
      <c r="AE32" s="350"/>
      <c r="AF32" s="251">
        <f>IFERROR(IF(X32="Probabilidad",(P32-(+P32*AA32)),IF(X32="Impacto",P32,"")),"")</f>
        <v>0.48</v>
      </c>
      <c r="AG32" s="171" t="str">
        <f t="shared" si="21"/>
        <v>PROBABLE</v>
      </c>
      <c r="AH32" s="132">
        <f t="shared" si="23"/>
        <v>0.48</v>
      </c>
      <c r="AI32" s="171" t="str">
        <f>S32</f>
        <v>MODERADO</v>
      </c>
      <c r="AJ32" s="132">
        <f t="shared" si="30"/>
        <v>0.6</v>
      </c>
      <c r="AK32" s="159" t="str">
        <f>IFERROR(IF(OR(AND(AG32="IMPROBABLE",AI32="LEVE"),AND(AG32="IMPROBABLE",AI32="MENOR"),AND(AG32="RARA VEZ",AI32="LEVE")),"BAJO",IF(OR(AND(AG32="IMPROBABLE",AI32="MODERADO"),AND(AG32="RARA VEZ",AI32="MENOR"),AND(AG32="RARA VEZ",AI32="MODERADO"),AND(AG32="PROBABLE",AI32="LEVE"),AND(AG32="PROBABLE",AI32="MENOR"),AND(AG32="PROBABLE",AI32="MODERADO"),AND(AG32="CASI SEGURO",AI32="LEVE"),AND(AG32="CASI SEGURO",AI32="MENOR")),"MODERADO",IF(OR(AND(AG32="IMPROBABLE",AI32="MAYOR"),AND(AG32="RARA VEZ",AI32="MAYOR"),AND(AG32="PROBABLE",AI32="MAYOR"),AND(AG32="CASI SEGURO",AI32="MODERADO"),AND(AG32="CASI SEGURO",AI32="MAYOR"),AND(AG32="INMINENTE",AI32="LEVE"),AND(AG32="INMINENTE",AI32="MENOR"),AND(AG32="CASI SEGURO",AI32="MODERADO"),AND(AG32="INMINENTE",AI32="MAYOR")),"ALTO",IF(OR(AND(AG32="IMPROBABLE",AI32="CATASTRÓFICO"),AND(AG32="RARA VEZ",AI32="CATASTRÓFICO"),AND(AG32="PROBABLE",AI32="CATASTRÓFICO"),AND(AG32="CASI SEGURO",AI32="CATASTRÓFICO"),AND(AG32="INMINENTE",AI32="CATASTRÓFICO")),"EXTREMO","")))),"")</f>
        <v>MODERADO</v>
      </c>
      <c r="AL32" s="1446"/>
      <c r="AM32" s="1514"/>
      <c r="AN32" s="1508"/>
      <c r="AO32" s="1508"/>
      <c r="AP32" s="1541"/>
      <c r="AQ32" s="499" t="s">
        <v>749</v>
      </c>
      <c r="AR32" s="1374"/>
      <c r="AS32" s="1374"/>
      <c r="AT32" s="242"/>
      <c r="AU32" s="242"/>
      <c r="AV32" s="242"/>
      <c r="AW32" s="242"/>
      <c r="AX32" s="242"/>
      <c r="AY32" s="242"/>
      <c r="AZ32" s="242"/>
      <c r="BA32" s="242"/>
      <c r="BB32" s="242"/>
      <c r="BC32" s="242"/>
      <c r="BD32" s="242"/>
      <c r="BE32" s="242"/>
      <c r="BF32" s="242"/>
      <c r="BG32" s="242"/>
      <c r="BH32" s="242"/>
      <c r="BI32" s="242"/>
      <c r="BJ32" s="242"/>
      <c r="BK32" s="242"/>
      <c r="BL32" s="242"/>
    </row>
    <row r="33" spans="1:64" ht="64.5" x14ac:dyDescent="0.2">
      <c r="A33" s="274"/>
      <c r="B33" s="1405"/>
      <c r="C33" s="1546"/>
      <c r="D33" s="1549"/>
      <c r="E33" s="1535"/>
      <c r="F33" s="1515"/>
      <c r="G33" s="1515"/>
      <c r="H33" s="1549"/>
      <c r="I33" s="1522"/>
      <c r="J33" s="1525"/>
      <c r="K33" s="1528"/>
      <c r="L33" s="1453"/>
      <c r="M33" s="1449"/>
      <c r="N33" s="208">
        <v>4</v>
      </c>
      <c r="O33" s="171" t="str">
        <f t="shared" si="13"/>
        <v>CASI SEGURO</v>
      </c>
      <c r="P33" s="272">
        <f t="shared" si="18"/>
        <v>0.8</v>
      </c>
      <c r="Q33" s="1555"/>
      <c r="R33" s="167">
        <v>3</v>
      </c>
      <c r="S33" s="246" t="str">
        <f t="shared" si="19"/>
        <v>MODERADO</v>
      </c>
      <c r="T33" s="244">
        <f t="shared" si="20"/>
        <v>0.6</v>
      </c>
      <c r="U33" s="247" t="str">
        <f t="shared" si="28"/>
        <v>ALTO</v>
      </c>
      <c r="V33" s="130">
        <v>3</v>
      </c>
      <c r="W33" s="408" t="s">
        <v>556</v>
      </c>
      <c r="X33" s="248" t="s">
        <v>9</v>
      </c>
      <c r="Y33" s="249" t="s">
        <v>63</v>
      </c>
      <c r="Z33" s="249" t="s">
        <v>71</v>
      </c>
      <c r="AA33" s="250" t="str">
        <f t="shared" si="3"/>
        <v>40%</v>
      </c>
      <c r="AB33" s="249" t="s">
        <v>74</v>
      </c>
      <c r="AC33" s="249" t="s">
        <v>79</v>
      </c>
      <c r="AD33" s="249" t="s">
        <v>83</v>
      </c>
      <c r="AE33" s="254">
        <f>IF(ISBLANK(W33),0,AA33*AF32)</f>
        <v>0.192</v>
      </c>
      <c r="AF33" s="254">
        <f>AF32-AE33</f>
        <v>0.28799999999999998</v>
      </c>
      <c r="AG33" s="171" t="str">
        <f t="shared" si="21"/>
        <v>RARA VEZ</v>
      </c>
      <c r="AH33" s="132">
        <f t="shared" si="23"/>
        <v>0.28799999999999998</v>
      </c>
      <c r="AI33" s="171" t="str">
        <f>S33</f>
        <v>MODERADO</v>
      </c>
      <c r="AJ33" s="132">
        <f t="shared" si="30"/>
        <v>0.6</v>
      </c>
      <c r="AK33" s="159" t="str">
        <f t="shared" ref="AK33:AK42" si="31">IFERROR(IF(OR(AND(AG33="IMPROBABLE",AI33="LEVE"),AND(AG33="IMPROBABLE",AI33="MENOR"),AND(AG33="RARA VEZ",AI33="LEVE")),"BAJO",IF(OR(AND(AG33="IMPROBABLE",AI33="MODERADO"),AND(AG33="RARA VEZ",AI33="MENOR"),AND(AG33="RARA VEZ",AI33="MODERADO"),AND(AG33="PROBABLE",AI33="LEVE"),AND(AG33="PROBABLE",AI33="MENOR"),AND(AG33="PROBABLE",AI33="MODERADO"),AND(AG33="CASI SEGURO",AI33="LEVE"),AND(AG33="CASI SEGURO",AI33="MENOR")),"MODERADO",IF(OR(AND(AG33="IMPROBABLE",AI33="MAYOR"),AND(AG33="RARA VEZ",AI33="MAYOR"),AND(AG33="PROBABLE",AI33="MAYOR"),AND(AG33="CASI SEGURO",AI33="MODERADO"),AND(AG33="CASI SEGURO",AI33="MAYOR"),AND(AG33="INMINENTE",AI33="LEVE"),AND(AG33="INMINENTE",AI33="MENOR"),AND(AG33="CASI SEGURO",AI33="MODERADO"),AND(AG33="INMINENTE",AI33="MAYOR")),"ALTO",IF(OR(AND(AG33="IMPROBABLE",AI33="CATASTRÓFICO"),AND(AG33="RARA VEZ",AI33="CATASTRÓFICO"),AND(AG33="PROBABLE",AI33="CATASTRÓFICO"),AND(AG33="CASI SEGURO",AI33="CATASTRÓFICO"),AND(AG33="INMINENTE",AI33="CATASTRÓFICO")),"EXTREMO","")))),"")</f>
        <v>MODERADO</v>
      </c>
      <c r="AL33" s="1443"/>
      <c r="AM33" s="1515"/>
      <c r="AN33" s="1509"/>
      <c r="AO33" s="1509"/>
      <c r="AP33" s="1542"/>
      <c r="AQ33" s="500" t="s">
        <v>805</v>
      </c>
      <c r="AR33" s="1375"/>
      <c r="AS33" s="1374"/>
      <c r="AT33" s="242"/>
      <c r="AU33" s="242"/>
      <c r="AV33" s="242"/>
      <c r="AW33" s="242"/>
      <c r="AX33" s="242"/>
      <c r="AY33" s="242"/>
      <c r="AZ33" s="242"/>
      <c r="BA33" s="242"/>
      <c r="BB33" s="242"/>
      <c r="BC33" s="242"/>
      <c r="BD33" s="242"/>
      <c r="BE33" s="242"/>
      <c r="BF33" s="242"/>
      <c r="BG33" s="242"/>
      <c r="BH33" s="242"/>
      <c r="BI33" s="242"/>
      <c r="BJ33" s="242"/>
      <c r="BK33" s="242"/>
      <c r="BL33" s="242"/>
    </row>
    <row r="34" spans="1:64" ht="147" customHeight="1" x14ac:dyDescent="0.2">
      <c r="A34" s="263"/>
      <c r="B34" s="1373">
        <v>7</v>
      </c>
      <c r="C34" s="248"/>
      <c r="D34" s="1513" t="s">
        <v>364</v>
      </c>
      <c r="E34" s="1533" t="s">
        <v>365</v>
      </c>
      <c r="F34" s="1513" t="s">
        <v>366</v>
      </c>
      <c r="G34" s="1513" t="s">
        <v>147</v>
      </c>
      <c r="H34" s="1547" t="s">
        <v>367</v>
      </c>
      <c r="I34" s="1520" t="s">
        <v>347</v>
      </c>
      <c r="J34" s="1523" t="s">
        <v>347</v>
      </c>
      <c r="K34" s="1543" t="s">
        <v>151</v>
      </c>
      <c r="L34" s="1451" t="s">
        <v>301</v>
      </c>
      <c r="M34" s="1450" t="s">
        <v>189</v>
      </c>
      <c r="N34" s="208">
        <v>3</v>
      </c>
      <c r="O34" s="128" t="str">
        <f t="shared" si="13"/>
        <v>PROBABLE</v>
      </c>
      <c r="P34" s="272">
        <f t="shared" si="18"/>
        <v>0.6</v>
      </c>
      <c r="Q34" s="1504" t="s">
        <v>368</v>
      </c>
      <c r="R34" s="157">
        <v>3</v>
      </c>
      <c r="S34" s="273" t="str">
        <f t="shared" si="19"/>
        <v>MODERADO</v>
      </c>
      <c r="T34" s="272">
        <f t="shared" si="20"/>
        <v>0.6</v>
      </c>
      <c r="U34" s="253" t="str">
        <f t="shared" si="28"/>
        <v>MODERADO</v>
      </c>
      <c r="V34" s="130">
        <v>1</v>
      </c>
      <c r="W34" s="408" t="s">
        <v>369</v>
      </c>
      <c r="X34" s="248" t="s">
        <v>9</v>
      </c>
      <c r="Y34" s="249" t="s">
        <v>63</v>
      </c>
      <c r="Z34" s="249" t="s">
        <v>71</v>
      </c>
      <c r="AA34" s="250" t="str">
        <f t="shared" si="3"/>
        <v>40%</v>
      </c>
      <c r="AB34" s="249" t="s">
        <v>74</v>
      </c>
      <c r="AC34" s="249" t="s">
        <v>79</v>
      </c>
      <c r="AD34" s="249" t="s">
        <v>83</v>
      </c>
      <c r="AE34" s="249"/>
      <c r="AF34" s="251">
        <f t="shared" si="29"/>
        <v>0.36</v>
      </c>
      <c r="AG34" s="128" t="str">
        <f t="shared" si="21"/>
        <v>RARA VEZ</v>
      </c>
      <c r="AH34" s="132">
        <f t="shared" si="23"/>
        <v>0.36</v>
      </c>
      <c r="AI34" s="128" t="str">
        <f t="shared" si="22"/>
        <v>MODERADO</v>
      </c>
      <c r="AJ34" s="132">
        <f t="shared" si="30"/>
        <v>0.6</v>
      </c>
      <c r="AK34" s="159" t="str">
        <f t="shared" si="31"/>
        <v>MODERADO</v>
      </c>
      <c r="AL34" s="1442" t="str">
        <f>AK35</f>
        <v>MODERADO</v>
      </c>
      <c r="AM34" s="1513" t="s">
        <v>356</v>
      </c>
      <c r="AN34" s="1507" t="s">
        <v>370</v>
      </c>
      <c r="AO34" s="1507" t="s">
        <v>371</v>
      </c>
      <c r="AP34" s="1510" t="s">
        <v>960</v>
      </c>
      <c r="AQ34" s="500" t="s">
        <v>898</v>
      </c>
      <c r="AR34" s="153" t="s">
        <v>267</v>
      </c>
      <c r="AS34" s="1375"/>
    </row>
    <row r="35" spans="1:64" ht="81" customHeight="1" x14ac:dyDescent="0.2">
      <c r="A35" s="263"/>
      <c r="B35" s="1375"/>
      <c r="C35" s="248"/>
      <c r="D35" s="1515"/>
      <c r="E35" s="1535"/>
      <c r="F35" s="1515"/>
      <c r="G35" s="1515"/>
      <c r="H35" s="1549"/>
      <c r="I35" s="1522"/>
      <c r="J35" s="1525"/>
      <c r="K35" s="1528"/>
      <c r="L35" s="1453"/>
      <c r="M35" s="1449"/>
      <c r="N35" s="208">
        <v>3</v>
      </c>
      <c r="O35" s="128" t="str">
        <f t="shared" si="13"/>
        <v>PROBABLE</v>
      </c>
      <c r="P35" s="272">
        <f t="shared" si="18"/>
        <v>0.6</v>
      </c>
      <c r="Q35" s="1506"/>
      <c r="R35" s="157">
        <v>3</v>
      </c>
      <c r="S35" s="273" t="str">
        <f t="shared" si="19"/>
        <v>MODERADO</v>
      </c>
      <c r="T35" s="272">
        <f t="shared" si="20"/>
        <v>0.6</v>
      </c>
      <c r="U35" s="253" t="str">
        <f t="shared" si="28"/>
        <v>MODERADO</v>
      </c>
      <c r="V35" s="130">
        <v>2</v>
      </c>
      <c r="W35" s="408" t="s">
        <v>641</v>
      </c>
      <c r="X35" s="443" t="s">
        <v>9</v>
      </c>
      <c r="Y35" s="249" t="s">
        <v>63</v>
      </c>
      <c r="Z35" s="249" t="s">
        <v>71</v>
      </c>
      <c r="AA35" s="250" t="str">
        <f t="shared" si="3"/>
        <v>40%</v>
      </c>
      <c r="AB35" s="249" t="s">
        <v>74</v>
      </c>
      <c r="AC35" s="249" t="s">
        <v>79</v>
      </c>
      <c r="AD35" s="249" t="s">
        <v>83</v>
      </c>
      <c r="AE35" s="254">
        <f t="shared" ref="AE35" si="32">IF(ISBLANK(W35),0,AA35*AF34)</f>
        <v>0.14399999999999999</v>
      </c>
      <c r="AF35" s="254">
        <f t="shared" ref="AF35" si="33">AF34-AE35</f>
        <v>0.216</v>
      </c>
      <c r="AG35" s="128" t="str">
        <f>IFERROR(IF(AF35="","",IF(AF35&lt;=0.25,"IMPROBABLE",IF(AF35&lt;=0.4,"RARA VEZ",IF(AF35&lt;=0.6,"PROBABLE",IF(AF35&lt;=0.8,"CASI SEGURO","INMINENTE"))))),"")</f>
        <v>IMPROBABLE</v>
      </c>
      <c r="AH35" s="132">
        <f t="shared" si="23"/>
        <v>0.216</v>
      </c>
      <c r="AI35" s="128" t="str">
        <f t="shared" si="22"/>
        <v>MODERADO</v>
      </c>
      <c r="AJ35" s="132">
        <f t="shared" si="30"/>
        <v>0.6</v>
      </c>
      <c r="AK35" s="159" t="str">
        <f t="shared" si="31"/>
        <v>MODERADO</v>
      </c>
      <c r="AL35" s="1443"/>
      <c r="AM35" s="1515"/>
      <c r="AN35" s="1509"/>
      <c r="AO35" s="1509"/>
      <c r="AP35" s="1512"/>
      <c r="AQ35" s="500" t="s">
        <v>899</v>
      </c>
      <c r="AR35" s="153" t="s">
        <v>267</v>
      </c>
      <c r="AS35" s="1414">
        <v>1</v>
      </c>
    </row>
    <row r="36" spans="1:64" ht="103.5" customHeight="1" x14ac:dyDescent="0.2">
      <c r="A36" s="263"/>
      <c r="B36" s="248">
        <v>8</v>
      </c>
      <c r="C36" s="248"/>
      <c r="D36" s="416" t="s">
        <v>373</v>
      </c>
      <c r="E36" s="412" t="s">
        <v>374</v>
      </c>
      <c r="F36" s="416" t="s">
        <v>416</v>
      </c>
      <c r="G36" s="416" t="s">
        <v>147</v>
      </c>
      <c r="H36" s="425" t="s">
        <v>417</v>
      </c>
      <c r="I36" s="225" t="s">
        <v>347</v>
      </c>
      <c r="J36" s="356" t="s">
        <v>347</v>
      </c>
      <c r="K36" s="786" t="s">
        <v>151</v>
      </c>
      <c r="L36" s="786" t="s">
        <v>301</v>
      </c>
      <c r="M36" s="802" t="s">
        <v>189</v>
      </c>
      <c r="N36" s="208">
        <v>2</v>
      </c>
      <c r="O36" s="128" t="str">
        <f t="shared" si="13"/>
        <v>RARA VEZ</v>
      </c>
      <c r="P36" s="272">
        <f t="shared" si="18"/>
        <v>0.4</v>
      </c>
      <c r="Q36" s="516" t="s">
        <v>377</v>
      </c>
      <c r="R36" s="157">
        <v>2</v>
      </c>
      <c r="S36" s="273" t="str">
        <f t="shared" si="19"/>
        <v>MENOR</v>
      </c>
      <c r="T36" s="272">
        <f t="shared" si="20"/>
        <v>0.4</v>
      </c>
      <c r="U36" s="253" t="str">
        <f t="shared" si="28"/>
        <v>BAJO</v>
      </c>
      <c r="V36" s="130">
        <v>1</v>
      </c>
      <c r="W36" s="1068" t="s">
        <v>642</v>
      </c>
      <c r="X36" s="443" t="s">
        <v>9</v>
      </c>
      <c r="Y36" s="249" t="s">
        <v>63</v>
      </c>
      <c r="Z36" s="249" t="s">
        <v>71</v>
      </c>
      <c r="AA36" s="250" t="str">
        <f t="shared" si="3"/>
        <v>40%</v>
      </c>
      <c r="AB36" s="249" t="s">
        <v>74</v>
      </c>
      <c r="AC36" s="249" t="s">
        <v>79</v>
      </c>
      <c r="AD36" s="249" t="s">
        <v>83</v>
      </c>
      <c r="AE36" s="249"/>
      <c r="AF36" s="251">
        <f t="shared" si="29"/>
        <v>0.24</v>
      </c>
      <c r="AG36" s="128" t="str">
        <f>IFERROR(IF(AF36="","",IF(AF36&lt;=0.25,"IMPROBABLE",IF(AF36&lt;=0.4,"RARA VEZ",IF(AF36&lt;=0.6,"PROBABLE",IF(AF36&lt;=0.8,"CASI SEGURO","INMINENTE"))))),"")</f>
        <v>IMPROBABLE</v>
      </c>
      <c r="AH36" s="132">
        <f t="shared" si="23"/>
        <v>0.24</v>
      </c>
      <c r="AI36" s="128" t="str">
        <f t="shared" si="22"/>
        <v>MENOR</v>
      </c>
      <c r="AJ36" s="132">
        <f t="shared" si="30"/>
        <v>0.4</v>
      </c>
      <c r="AK36" s="159" t="str">
        <f t="shared" si="31"/>
        <v>BAJO</v>
      </c>
      <c r="AL36" s="159" t="str">
        <f>AK36</f>
        <v>BAJO</v>
      </c>
      <c r="AM36" s="225" t="s">
        <v>356</v>
      </c>
      <c r="AN36" s="499" t="s">
        <v>379</v>
      </c>
      <c r="AO36" s="498" t="s">
        <v>371</v>
      </c>
      <c r="AP36" s="361" t="s">
        <v>960</v>
      </c>
      <c r="AQ36" s="499" t="s">
        <v>900</v>
      </c>
      <c r="AR36" s="130" t="s">
        <v>267</v>
      </c>
      <c r="AS36" s="1374"/>
    </row>
    <row r="37" spans="1:64" ht="102.75" customHeight="1" x14ac:dyDescent="0.2">
      <c r="A37" s="263"/>
      <c r="B37" s="1537">
        <v>9</v>
      </c>
      <c r="C37" s="248"/>
      <c r="D37" s="1513" t="s">
        <v>418</v>
      </c>
      <c r="E37" s="1533" t="s">
        <v>419</v>
      </c>
      <c r="F37" s="1533" t="s">
        <v>420</v>
      </c>
      <c r="G37" s="1513" t="s">
        <v>147</v>
      </c>
      <c r="H37" s="1547" t="s">
        <v>421</v>
      </c>
      <c r="I37" s="1520" t="s">
        <v>347</v>
      </c>
      <c r="J37" s="1523" t="s">
        <v>347</v>
      </c>
      <c r="K37" s="1543" t="s">
        <v>151</v>
      </c>
      <c r="L37" s="1451" t="s">
        <v>301</v>
      </c>
      <c r="M37" s="1450" t="s">
        <v>189</v>
      </c>
      <c r="N37" s="208">
        <v>2</v>
      </c>
      <c r="O37" s="128" t="str">
        <f t="shared" si="13"/>
        <v>RARA VEZ</v>
      </c>
      <c r="P37" s="272">
        <f t="shared" si="18"/>
        <v>0.4</v>
      </c>
      <c r="Q37" s="516" t="s">
        <v>363</v>
      </c>
      <c r="R37" s="157">
        <v>3</v>
      </c>
      <c r="S37" s="273" t="str">
        <f t="shared" si="19"/>
        <v>MODERADO</v>
      </c>
      <c r="T37" s="272">
        <f t="shared" si="20"/>
        <v>0.6</v>
      </c>
      <c r="U37" s="253" t="str">
        <f t="shared" si="28"/>
        <v>MODERADO</v>
      </c>
      <c r="V37" s="130">
        <v>1</v>
      </c>
      <c r="W37" s="408" t="s">
        <v>759</v>
      </c>
      <c r="X37" s="443" t="s">
        <v>9</v>
      </c>
      <c r="Y37" s="249" t="s">
        <v>63</v>
      </c>
      <c r="Z37" s="249" t="s">
        <v>71</v>
      </c>
      <c r="AA37" s="250" t="str">
        <f t="shared" si="3"/>
        <v>40%</v>
      </c>
      <c r="AB37" s="249" t="s">
        <v>74</v>
      </c>
      <c r="AC37" s="249" t="s">
        <v>79</v>
      </c>
      <c r="AD37" s="249" t="s">
        <v>83</v>
      </c>
      <c r="AE37" s="249"/>
      <c r="AF37" s="251">
        <f t="shared" si="29"/>
        <v>0.24</v>
      </c>
      <c r="AG37" s="128" t="str">
        <f>IFERROR(IF(AF37="","",IF(AF37&lt;=0.25,"IMPROBABLE",IF(AF37&lt;=0.4,"RARA VEZ",IF(AF37&lt;=0.6,"PROBABLE",IF(AF37&lt;=0.8,"CASI SEGURO","INMINENTE"))))),"")</f>
        <v>IMPROBABLE</v>
      </c>
      <c r="AH37" s="132">
        <f t="shared" si="23"/>
        <v>0.24</v>
      </c>
      <c r="AI37" s="128" t="str">
        <f>S37</f>
        <v>MODERADO</v>
      </c>
      <c r="AJ37" s="132">
        <f t="shared" si="30"/>
        <v>0.6</v>
      </c>
      <c r="AK37" s="159" t="str">
        <f t="shared" si="31"/>
        <v>MODERADO</v>
      </c>
      <c r="AL37" s="1442" t="str">
        <f>AK38</f>
        <v>MODERADO</v>
      </c>
      <c r="AM37" s="1520" t="s">
        <v>356</v>
      </c>
      <c r="AN37" s="1507" t="s">
        <v>422</v>
      </c>
      <c r="AO37" s="1507" t="s">
        <v>371</v>
      </c>
      <c r="AP37" s="1556" t="s">
        <v>960</v>
      </c>
      <c r="AQ37" s="510" t="s">
        <v>901</v>
      </c>
      <c r="AR37" s="1373" t="s">
        <v>267</v>
      </c>
      <c r="AS37" s="1374"/>
    </row>
    <row r="38" spans="1:64" ht="114" customHeight="1" x14ac:dyDescent="0.2">
      <c r="A38" s="263"/>
      <c r="B38" s="1539"/>
      <c r="C38" s="248"/>
      <c r="D38" s="1515"/>
      <c r="E38" s="1535"/>
      <c r="F38" s="1535"/>
      <c r="G38" s="1515"/>
      <c r="H38" s="1549"/>
      <c r="I38" s="1522"/>
      <c r="J38" s="1525"/>
      <c r="K38" s="1528"/>
      <c r="L38" s="1453"/>
      <c r="M38" s="1449"/>
      <c r="N38" s="208">
        <v>2</v>
      </c>
      <c r="O38" s="128" t="str">
        <f t="shared" si="13"/>
        <v>RARA VEZ</v>
      </c>
      <c r="P38" s="272">
        <f t="shared" si="18"/>
        <v>0.4</v>
      </c>
      <c r="Q38" s="516" t="s">
        <v>363</v>
      </c>
      <c r="R38" s="157">
        <v>3</v>
      </c>
      <c r="S38" s="273" t="str">
        <f t="shared" si="19"/>
        <v>MODERADO</v>
      </c>
      <c r="T38" s="272">
        <f t="shared" si="20"/>
        <v>0.6</v>
      </c>
      <c r="U38" s="253" t="str">
        <f t="shared" si="28"/>
        <v>MODERADO</v>
      </c>
      <c r="V38" s="130">
        <v>2</v>
      </c>
      <c r="W38" s="1068" t="s">
        <v>557</v>
      </c>
      <c r="X38" s="443" t="s">
        <v>9</v>
      </c>
      <c r="Y38" s="249" t="s">
        <v>63</v>
      </c>
      <c r="Z38" s="249" t="s">
        <v>71</v>
      </c>
      <c r="AA38" s="250" t="str">
        <f t="shared" si="3"/>
        <v>40%</v>
      </c>
      <c r="AB38" s="249" t="s">
        <v>74</v>
      </c>
      <c r="AC38" s="249" t="s">
        <v>79</v>
      </c>
      <c r="AD38" s="249" t="s">
        <v>83</v>
      </c>
      <c r="AE38" s="254">
        <f t="shared" ref="AE38" si="34">IF(ISBLANK(W38),0,AA38*AF37)</f>
        <v>9.6000000000000002E-2</v>
      </c>
      <c r="AF38" s="251">
        <f>AF37-AE38</f>
        <v>0.14399999999999999</v>
      </c>
      <c r="AG38" s="128" t="str">
        <f>IFERROR(IF(AF38="","",IF(AF38&lt;=0.25,"IMPROBABLE",IF(AF38&lt;=0.4,"RARA VEZ",IF(AF38&lt;=0.6,"PROBABLE",IF(AF38&lt;=0.8,"CASI SEGURO","INMINENTE"))))),"")</f>
        <v>IMPROBABLE</v>
      </c>
      <c r="AH38" s="132">
        <f t="shared" si="23"/>
        <v>0.14399999999999999</v>
      </c>
      <c r="AI38" s="128" t="str">
        <f>S38</f>
        <v>MODERADO</v>
      </c>
      <c r="AJ38" s="132">
        <f t="shared" si="30"/>
        <v>0.6</v>
      </c>
      <c r="AK38" s="159" t="str">
        <f t="shared" si="31"/>
        <v>MODERADO</v>
      </c>
      <c r="AL38" s="1443"/>
      <c r="AM38" s="1522"/>
      <c r="AN38" s="1509"/>
      <c r="AO38" s="1509"/>
      <c r="AP38" s="1557"/>
      <c r="AQ38" s="511" t="s">
        <v>902</v>
      </c>
      <c r="AR38" s="1375"/>
      <c r="AS38" s="1375"/>
    </row>
    <row r="39" spans="1:64" ht="100.5" customHeight="1" x14ac:dyDescent="0.2">
      <c r="A39" s="381"/>
      <c r="B39" s="1558">
        <v>10</v>
      </c>
      <c r="C39" s="248"/>
      <c r="D39" s="1559" t="s">
        <v>424</v>
      </c>
      <c r="E39" s="1560" t="s">
        <v>425</v>
      </c>
      <c r="F39" s="1560" t="s">
        <v>558</v>
      </c>
      <c r="G39" s="1559" t="s">
        <v>147</v>
      </c>
      <c r="H39" s="1547" t="s">
        <v>559</v>
      </c>
      <c r="I39" s="1537" t="s">
        <v>347</v>
      </c>
      <c r="J39" s="1523" t="s">
        <v>347</v>
      </c>
      <c r="K39" s="1543" t="s">
        <v>151</v>
      </c>
      <c r="L39" s="1451" t="s">
        <v>301</v>
      </c>
      <c r="M39" s="1450" t="s">
        <v>189</v>
      </c>
      <c r="N39" s="208">
        <v>3</v>
      </c>
      <c r="O39" s="128" t="str">
        <f t="shared" si="13"/>
        <v>PROBABLE</v>
      </c>
      <c r="P39" s="272">
        <f t="shared" si="18"/>
        <v>0.6</v>
      </c>
      <c r="Q39" s="504" t="s">
        <v>363</v>
      </c>
      <c r="R39" s="157">
        <v>3</v>
      </c>
      <c r="S39" s="273" t="str">
        <f t="shared" si="19"/>
        <v>MODERADO</v>
      </c>
      <c r="T39" s="272">
        <f t="shared" si="20"/>
        <v>0.6</v>
      </c>
      <c r="U39" s="253" t="str">
        <f t="shared" si="28"/>
        <v>MODERADO</v>
      </c>
      <c r="V39" s="130">
        <v>1</v>
      </c>
      <c r="W39" s="225" t="s">
        <v>560</v>
      </c>
      <c r="X39" s="248" t="s">
        <v>9</v>
      </c>
      <c r="Y39" s="249" t="s">
        <v>63</v>
      </c>
      <c r="Z39" s="249" t="s">
        <v>71</v>
      </c>
      <c r="AA39" s="250" t="str">
        <f t="shared" si="3"/>
        <v>40%</v>
      </c>
      <c r="AB39" s="249" t="s">
        <v>74</v>
      </c>
      <c r="AC39" s="249" t="s">
        <v>79</v>
      </c>
      <c r="AD39" s="249" t="s">
        <v>83</v>
      </c>
      <c r="AE39" s="249"/>
      <c r="AF39" s="251">
        <f t="shared" ref="AF39" si="35">IFERROR(IF(X39="Probabilidad",(P39-(+P39*AA39)),IF(X39="Impacto",P39,"")),"")</f>
        <v>0.36</v>
      </c>
      <c r="AG39" s="128" t="str">
        <f t="shared" ref="AG39:AG43" si="36">IFERROR(IF(AF39="","",IF(AF39&lt;=0.25,"IMPROBABLE",IF(AF39&lt;=0.4,"RARA VEZ",IF(AF39&lt;=0.6,"PROBABLE",IF(AF39&lt;=0.8,"CASI SEGURO","INMINENTE"))))),"")</f>
        <v>RARA VEZ</v>
      </c>
      <c r="AH39" s="132">
        <f t="shared" si="23"/>
        <v>0.36</v>
      </c>
      <c r="AI39" s="128" t="str">
        <f t="shared" si="22"/>
        <v>MODERADO</v>
      </c>
      <c r="AJ39" s="132">
        <f t="shared" si="30"/>
        <v>0.6</v>
      </c>
      <c r="AK39" s="159" t="str">
        <f t="shared" si="31"/>
        <v>MODERADO</v>
      </c>
      <c r="AL39" s="1442" t="str">
        <f>AK40</f>
        <v>MODERADO</v>
      </c>
      <c r="AM39" s="1513" t="s">
        <v>356</v>
      </c>
      <c r="AN39" s="1507" t="s">
        <v>427</v>
      </c>
      <c r="AO39" s="1507" t="s">
        <v>428</v>
      </c>
      <c r="AP39" s="1510" t="s">
        <v>960</v>
      </c>
      <c r="AQ39" s="510" t="s">
        <v>903</v>
      </c>
      <c r="AR39" s="1373" t="s">
        <v>267</v>
      </c>
      <c r="AS39" s="1414">
        <v>1</v>
      </c>
    </row>
    <row r="40" spans="1:64" ht="84.75" customHeight="1" x14ac:dyDescent="0.2">
      <c r="B40" s="1558"/>
      <c r="C40" s="248"/>
      <c r="D40" s="1559"/>
      <c r="E40" s="1560"/>
      <c r="F40" s="1560"/>
      <c r="G40" s="1559"/>
      <c r="H40" s="1549"/>
      <c r="I40" s="1539"/>
      <c r="J40" s="1525"/>
      <c r="K40" s="1528"/>
      <c r="L40" s="1453"/>
      <c r="M40" s="1449"/>
      <c r="N40" s="208">
        <v>3</v>
      </c>
      <c r="O40" s="128" t="str">
        <f t="shared" si="13"/>
        <v>PROBABLE</v>
      </c>
      <c r="P40" s="272">
        <f t="shared" si="18"/>
        <v>0.6</v>
      </c>
      <c r="Q40" s="504" t="s">
        <v>363</v>
      </c>
      <c r="R40" s="157">
        <v>3</v>
      </c>
      <c r="S40" s="273" t="str">
        <f t="shared" si="19"/>
        <v>MODERADO</v>
      </c>
      <c r="T40" s="272">
        <f t="shared" si="20"/>
        <v>0.6</v>
      </c>
      <c r="U40" s="253" t="str">
        <f t="shared" si="28"/>
        <v>MODERADO</v>
      </c>
      <c r="V40" s="130">
        <v>2</v>
      </c>
      <c r="W40" s="225" t="s">
        <v>561</v>
      </c>
      <c r="X40" s="248" t="s">
        <v>9</v>
      </c>
      <c r="Y40" s="249" t="s">
        <v>63</v>
      </c>
      <c r="Z40" s="249" t="s">
        <v>71</v>
      </c>
      <c r="AA40" s="250" t="str">
        <f t="shared" si="3"/>
        <v>40%</v>
      </c>
      <c r="AB40" s="249" t="s">
        <v>74</v>
      </c>
      <c r="AC40" s="249" t="s">
        <v>79</v>
      </c>
      <c r="AD40" s="249" t="s">
        <v>83</v>
      </c>
      <c r="AE40" s="254">
        <f t="shared" ref="AE40" si="37">IF(ISBLANK(W40),0,AA40*AF39)</f>
        <v>0.14399999999999999</v>
      </c>
      <c r="AF40" s="251">
        <f>AF39-AE40</f>
        <v>0.216</v>
      </c>
      <c r="AG40" s="128" t="str">
        <f t="shared" si="36"/>
        <v>IMPROBABLE</v>
      </c>
      <c r="AH40" s="132">
        <f t="shared" si="23"/>
        <v>0.216</v>
      </c>
      <c r="AI40" s="128" t="str">
        <f t="shared" si="22"/>
        <v>MODERADO</v>
      </c>
      <c r="AJ40" s="132">
        <f t="shared" si="30"/>
        <v>0.6</v>
      </c>
      <c r="AK40" s="159" t="str">
        <f t="shared" si="31"/>
        <v>MODERADO</v>
      </c>
      <c r="AL40" s="1443"/>
      <c r="AM40" s="1515"/>
      <c r="AN40" s="1509"/>
      <c r="AO40" s="1509"/>
      <c r="AP40" s="1512"/>
      <c r="AQ40" s="512" t="s">
        <v>904</v>
      </c>
      <c r="AR40" s="1375"/>
      <c r="AS40" s="1374"/>
    </row>
    <row r="41" spans="1:64" ht="148.5" customHeight="1" x14ac:dyDescent="0.2">
      <c r="B41" s="248">
        <v>11</v>
      </c>
      <c r="C41" s="248"/>
      <c r="D41" s="416" t="s">
        <v>380</v>
      </c>
      <c r="E41" s="412" t="s">
        <v>381</v>
      </c>
      <c r="F41" s="416" t="s">
        <v>382</v>
      </c>
      <c r="G41" s="416" t="s">
        <v>90</v>
      </c>
      <c r="H41" s="515" t="s">
        <v>758</v>
      </c>
      <c r="I41" s="225" t="s">
        <v>347</v>
      </c>
      <c r="J41" s="356" t="s">
        <v>347</v>
      </c>
      <c r="K41" s="786" t="s">
        <v>151</v>
      </c>
      <c r="L41" s="786" t="s">
        <v>301</v>
      </c>
      <c r="M41" s="802" t="s">
        <v>189</v>
      </c>
      <c r="N41" s="208">
        <v>2</v>
      </c>
      <c r="O41" s="128" t="str">
        <f t="shared" si="13"/>
        <v>RARA VEZ</v>
      </c>
      <c r="P41" s="272">
        <f t="shared" si="18"/>
        <v>0.4</v>
      </c>
      <c r="Q41" s="514" t="s">
        <v>193</v>
      </c>
      <c r="R41" s="157">
        <v>3</v>
      </c>
      <c r="S41" s="273" t="str">
        <f t="shared" si="19"/>
        <v>MODERADO</v>
      </c>
      <c r="T41" s="272">
        <f t="shared" si="20"/>
        <v>0.6</v>
      </c>
      <c r="U41" s="253" t="str">
        <f t="shared" si="28"/>
        <v>MODERADO</v>
      </c>
      <c r="V41" s="130">
        <v>1</v>
      </c>
      <c r="W41" s="408" t="s">
        <v>757</v>
      </c>
      <c r="X41" s="248" t="s">
        <v>9</v>
      </c>
      <c r="Y41" s="249" t="s">
        <v>63</v>
      </c>
      <c r="Z41" s="249" t="s">
        <v>71</v>
      </c>
      <c r="AA41" s="250" t="str">
        <f t="shared" si="3"/>
        <v>40%</v>
      </c>
      <c r="AB41" s="249" t="s">
        <v>74</v>
      </c>
      <c r="AC41" s="249" t="s">
        <v>79</v>
      </c>
      <c r="AD41" s="249" t="s">
        <v>83</v>
      </c>
      <c r="AE41" s="249"/>
      <c r="AF41" s="251">
        <f t="shared" si="29"/>
        <v>0.24</v>
      </c>
      <c r="AG41" s="128" t="str">
        <f t="shared" si="36"/>
        <v>IMPROBABLE</v>
      </c>
      <c r="AH41" s="132">
        <f t="shared" si="23"/>
        <v>0.24</v>
      </c>
      <c r="AI41" s="128" t="str">
        <f t="shared" si="22"/>
        <v>MODERADO</v>
      </c>
      <c r="AJ41" s="132">
        <f t="shared" si="30"/>
        <v>0.6</v>
      </c>
      <c r="AK41" s="129" t="str">
        <f t="shared" si="31"/>
        <v>MODERADO</v>
      </c>
      <c r="AL41" s="129" t="str">
        <f>AK41</f>
        <v>MODERADO</v>
      </c>
      <c r="AM41" s="200" t="s">
        <v>356</v>
      </c>
      <c r="AN41" s="498" t="s">
        <v>756</v>
      </c>
      <c r="AO41" s="498" t="s">
        <v>383</v>
      </c>
      <c r="AP41" s="513" t="s">
        <v>960</v>
      </c>
      <c r="AQ41" s="499" t="s">
        <v>905</v>
      </c>
      <c r="AR41" s="130" t="s">
        <v>267</v>
      </c>
      <c r="AS41" s="1374"/>
    </row>
    <row r="42" spans="1:64" ht="136.5" customHeight="1" x14ac:dyDescent="0.2">
      <c r="B42" s="248">
        <v>12</v>
      </c>
      <c r="C42" s="248"/>
      <c r="D42" s="408" t="s">
        <v>750</v>
      </c>
      <c r="E42" s="412" t="s">
        <v>751</v>
      </c>
      <c r="F42" s="416" t="s">
        <v>752</v>
      </c>
      <c r="G42" s="408" t="s">
        <v>147</v>
      </c>
      <c r="H42" s="416" t="s">
        <v>753</v>
      </c>
      <c r="I42" s="225" t="s">
        <v>347</v>
      </c>
      <c r="J42" s="785" t="s">
        <v>347</v>
      </c>
      <c r="K42" s="786" t="s">
        <v>151</v>
      </c>
      <c r="L42" s="786" t="s">
        <v>301</v>
      </c>
      <c r="M42" s="802" t="s">
        <v>189</v>
      </c>
      <c r="N42" s="801">
        <v>3</v>
      </c>
      <c r="O42" s="128" t="str">
        <f t="shared" si="13"/>
        <v>PROBABLE</v>
      </c>
      <c r="P42" s="272">
        <f t="shared" si="18"/>
        <v>0.6</v>
      </c>
      <c r="Q42" s="514" t="s">
        <v>193</v>
      </c>
      <c r="R42" s="157">
        <v>3</v>
      </c>
      <c r="S42" s="273" t="str">
        <f t="shared" si="19"/>
        <v>MODERADO</v>
      </c>
      <c r="T42" s="272">
        <f t="shared" si="20"/>
        <v>0.6</v>
      </c>
      <c r="U42" s="253" t="str">
        <f t="shared" si="28"/>
        <v>MODERADO</v>
      </c>
      <c r="V42" s="130">
        <v>1</v>
      </c>
      <c r="W42" s="408" t="s">
        <v>754</v>
      </c>
      <c r="X42" s="248" t="s">
        <v>9</v>
      </c>
      <c r="Y42" s="249" t="s">
        <v>63</v>
      </c>
      <c r="Z42" s="249" t="s">
        <v>71</v>
      </c>
      <c r="AA42" s="250" t="str">
        <f t="shared" si="3"/>
        <v>40%</v>
      </c>
      <c r="AB42" s="249" t="s">
        <v>74</v>
      </c>
      <c r="AC42" s="249" t="s">
        <v>79</v>
      </c>
      <c r="AD42" s="249" t="s">
        <v>83</v>
      </c>
      <c r="AE42" s="249"/>
      <c r="AF42" s="251">
        <f t="shared" si="29"/>
        <v>0.36</v>
      </c>
      <c r="AG42" s="128" t="str">
        <f t="shared" si="36"/>
        <v>RARA VEZ</v>
      </c>
      <c r="AH42" s="132">
        <f t="shared" si="23"/>
        <v>0.36</v>
      </c>
      <c r="AI42" s="128" t="str">
        <f t="shared" si="22"/>
        <v>MODERADO</v>
      </c>
      <c r="AJ42" s="132">
        <f t="shared" si="30"/>
        <v>0.6</v>
      </c>
      <c r="AK42" s="129" t="str">
        <f t="shared" si="31"/>
        <v>MODERADO</v>
      </c>
      <c r="AL42" s="129" t="str">
        <f>AK42</f>
        <v>MODERADO</v>
      </c>
      <c r="AM42" s="225" t="s">
        <v>356</v>
      </c>
      <c r="AN42" s="498" t="s">
        <v>755</v>
      </c>
      <c r="AO42" s="498" t="s">
        <v>383</v>
      </c>
      <c r="AP42" s="513" t="s">
        <v>960</v>
      </c>
      <c r="AQ42" s="498" t="s">
        <v>906</v>
      </c>
      <c r="AR42" s="130" t="s">
        <v>267</v>
      </c>
      <c r="AS42" s="1375"/>
    </row>
    <row r="43" spans="1:64" ht="16.5" customHeight="1" x14ac:dyDescent="0.2">
      <c r="K43" s="367"/>
      <c r="L43" s="367"/>
      <c r="M43" s="798"/>
      <c r="AG43" s="252" t="str">
        <f t="shared" si="36"/>
        <v/>
      </c>
    </row>
    <row r="44" spans="1:64" ht="16.5" customHeight="1" x14ac:dyDescent="0.2">
      <c r="K44" s="368"/>
      <c r="L44" s="368"/>
      <c r="M44" s="797"/>
      <c r="Q44" s="274">
        <f>COUNTA(B15:B42)</f>
        <v>12</v>
      </c>
      <c r="R44" s="274">
        <f>COUNTIFS(AL15:AL42,"MODERADO")</f>
        <v>9</v>
      </c>
      <c r="S44" s="274" t="s">
        <v>281</v>
      </c>
      <c r="AR44" s="274" t="s">
        <v>951</v>
      </c>
      <c r="AS44" s="624">
        <f>AVERAGE(AS15:AS42)</f>
        <v>1</v>
      </c>
    </row>
    <row r="45" spans="1:64" ht="16.5" customHeight="1" x14ac:dyDescent="0.2">
      <c r="R45" s="274">
        <f>COUNTIFS(AL15:AL42,"BAJO")</f>
        <v>3</v>
      </c>
      <c r="S45" s="274" t="s">
        <v>385</v>
      </c>
    </row>
    <row r="46" spans="1:64" ht="16.5" customHeight="1" x14ac:dyDescent="0.2"/>
    <row r="47" spans="1:64" ht="16.5" customHeight="1" x14ac:dyDescent="0.2"/>
    <row r="48" spans="1:64" ht="16.5" customHeight="1" x14ac:dyDescent="0.2"/>
    <row r="49" ht="16.5" customHeight="1" x14ac:dyDescent="0.2"/>
    <row r="50" ht="16.5" customHeight="1" x14ac:dyDescent="0.2"/>
    <row r="51" ht="16.5" customHeight="1" x14ac:dyDescent="0.2"/>
    <row r="52" ht="16.5" customHeight="1" x14ac:dyDescent="0.2"/>
    <row r="53" ht="16.5" customHeight="1" x14ac:dyDescent="0.2"/>
    <row r="54" ht="16.5" customHeight="1" x14ac:dyDescent="0.2"/>
    <row r="55" ht="16.5" customHeight="1" x14ac:dyDescent="0.2"/>
    <row r="56" ht="16.5" customHeight="1" x14ac:dyDescent="0.2"/>
    <row r="57" ht="16.5" customHeight="1" x14ac:dyDescent="0.2"/>
    <row r="58" ht="16.5" customHeight="1" x14ac:dyDescent="0.2"/>
    <row r="59" ht="16.5" customHeight="1" x14ac:dyDescent="0.2"/>
    <row r="60" ht="16.5" customHeight="1" x14ac:dyDescent="0.2"/>
    <row r="61" ht="16.5" customHeight="1" x14ac:dyDescent="0.2"/>
    <row r="62" ht="16.5" customHeight="1" x14ac:dyDescent="0.2"/>
    <row r="63" ht="16.5" customHeight="1" x14ac:dyDescent="0.2"/>
    <row r="64" ht="16.5" customHeight="1" x14ac:dyDescent="0.2"/>
    <row r="65" ht="16.5" customHeight="1" x14ac:dyDescent="0.2"/>
    <row r="66" ht="16.5" customHeight="1" x14ac:dyDescent="0.2"/>
    <row r="67" ht="16.5" customHeight="1" x14ac:dyDescent="0.2"/>
    <row r="68" ht="16.5" customHeight="1" x14ac:dyDescent="0.2"/>
    <row r="69" ht="16.5" customHeight="1" x14ac:dyDescent="0.2"/>
    <row r="70" ht="16.5" customHeight="1" x14ac:dyDescent="0.2"/>
    <row r="71" ht="16.5" customHeight="1" x14ac:dyDescent="0.2"/>
    <row r="72" ht="16.5" customHeight="1" x14ac:dyDescent="0.2"/>
    <row r="73" ht="16.5" customHeight="1" x14ac:dyDescent="0.2"/>
    <row r="74" ht="16.5" customHeight="1" x14ac:dyDescent="0.2"/>
    <row r="75" ht="16.5" customHeight="1" x14ac:dyDescent="0.2"/>
    <row r="76" ht="16.5" customHeight="1" x14ac:dyDescent="0.2"/>
    <row r="77" ht="16.5" customHeight="1" x14ac:dyDescent="0.2"/>
    <row r="78" ht="16.5" customHeight="1" x14ac:dyDescent="0.2"/>
    <row r="79" ht="16.5" customHeight="1" x14ac:dyDescent="0.2"/>
    <row r="80" ht="16.5" customHeight="1" x14ac:dyDescent="0.2"/>
    <row r="81" ht="16.5" customHeight="1" x14ac:dyDescent="0.2"/>
    <row r="82" ht="16.5" customHeight="1" x14ac:dyDescent="0.2"/>
    <row r="83" ht="16.5" customHeight="1" x14ac:dyDescent="0.2"/>
    <row r="84" ht="16.5" customHeight="1" x14ac:dyDescent="0.2"/>
    <row r="85" ht="16.5" customHeight="1" x14ac:dyDescent="0.2"/>
    <row r="86" ht="16.5" customHeight="1" x14ac:dyDescent="0.2"/>
    <row r="87" ht="16.5" customHeight="1" x14ac:dyDescent="0.2"/>
    <row r="88" ht="16.5" customHeight="1" x14ac:dyDescent="0.2"/>
    <row r="89" ht="16.5" customHeight="1" x14ac:dyDescent="0.2"/>
    <row r="90" ht="16.5" customHeight="1" x14ac:dyDescent="0.2"/>
    <row r="91" ht="16.5" customHeight="1" x14ac:dyDescent="0.2"/>
    <row r="92" ht="16.5" customHeight="1" x14ac:dyDescent="0.2"/>
    <row r="93" ht="16.5" customHeight="1" x14ac:dyDescent="0.2"/>
    <row r="94" ht="16.5" customHeight="1" x14ac:dyDescent="0.2"/>
    <row r="95" ht="16.5" customHeight="1" x14ac:dyDescent="0.2"/>
    <row r="96" ht="16.5" customHeight="1" x14ac:dyDescent="0.2"/>
    <row r="97" ht="16.5" customHeight="1" x14ac:dyDescent="0.2"/>
    <row r="98" ht="16.5" customHeight="1" x14ac:dyDescent="0.2"/>
    <row r="99" ht="16.5" customHeight="1" x14ac:dyDescent="0.2"/>
    <row r="100" ht="16.5" customHeight="1" x14ac:dyDescent="0.2"/>
    <row r="101" ht="16.5" customHeight="1" x14ac:dyDescent="0.2"/>
    <row r="102" ht="16.5" customHeight="1" x14ac:dyDescent="0.2"/>
    <row r="103" ht="16.5" customHeight="1" x14ac:dyDescent="0.2"/>
    <row r="104" ht="16.5" customHeight="1" x14ac:dyDescent="0.2"/>
    <row r="105" ht="16.5" customHeight="1" x14ac:dyDescent="0.2"/>
    <row r="106" ht="16.5" customHeight="1" x14ac:dyDescent="0.2"/>
    <row r="107" ht="16.5" customHeight="1" x14ac:dyDescent="0.2"/>
    <row r="108" ht="16.5" customHeight="1" x14ac:dyDescent="0.2"/>
    <row r="109" ht="16.5" customHeight="1" x14ac:dyDescent="0.2"/>
    <row r="110" ht="16.5" customHeight="1" x14ac:dyDescent="0.2"/>
    <row r="111" ht="16.5" customHeight="1" x14ac:dyDescent="0.2"/>
    <row r="112" ht="16.5" customHeight="1" x14ac:dyDescent="0.2"/>
    <row r="113" ht="16.5" customHeight="1" x14ac:dyDescent="0.2"/>
    <row r="114" ht="16.5" customHeight="1" x14ac:dyDescent="0.2"/>
    <row r="115" ht="16.5" customHeight="1" x14ac:dyDescent="0.2"/>
    <row r="116" ht="16.5" customHeight="1" x14ac:dyDescent="0.2"/>
    <row r="117" ht="16.5" customHeight="1" x14ac:dyDescent="0.2"/>
    <row r="118" ht="16.5" customHeight="1" x14ac:dyDescent="0.2"/>
    <row r="119" ht="16.5" customHeight="1" x14ac:dyDescent="0.2"/>
    <row r="120" ht="16.5" customHeight="1" x14ac:dyDescent="0.2"/>
    <row r="121" ht="16.5" customHeight="1" x14ac:dyDescent="0.2"/>
    <row r="122" ht="16.5" customHeight="1" x14ac:dyDescent="0.2"/>
    <row r="123" ht="16.5" customHeight="1" x14ac:dyDescent="0.2"/>
    <row r="124" ht="16.5" customHeight="1" x14ac:dyDescent="0.2"/>
    <row r="125" ht="16.5" customHeight="1" x14ac:dyDescent="0.2"/>
    <row r="126" ht="16.5" customHeight="1" x14ac:dyDescent="0.2"/>
    <row r="127" ht="16.5" customHeight="1" x14ac:dyDescent="0.2"/>
    <row r="128" ht="16.5" customHeight="1" x14ac:dyDescent="0.2"/>
    <row r="129" ht="16.5" customHeight="1" x14ac:dyDescent="0.2"/>
    <row r="130" ht="16.5" customHeight="1" x14ac:dyDescent="0.2"/>
    <row r="131" ht="16.5" customHeight="1" x14ac:dyDescent="0.2"/>
    <row r="132" ht="16.5" customHeight="1" x14ac:dyDescent="0.2"/>
    <row r="133" ht="16.5" customHeight="1" x14ac:dyDescent="0.2"/>
    <row r="134" ht="16.5" customHeight="1" x14ac:dyDescent="0.2"/>
    <row r="135" ht="16.5" customHeight="1" x14ac:dyDescent="0.2"/>
    <row r="136" ht="16.5" customHeight="1" x14ac:dyDescent="0.2"/>
    <row r="137" ht="16.5" customHeight="1" x14ac:dyDescent="0.2"/>
    <row r="138" ht="16.5" customHeight="1" x14ac:dyDescent="0.2"/>
    <row r="139" ht="16.5" customHeight="1" x14ac:dyDescent="0.2"/>
    <row r="140" ht="16.5" customHeight="1" x14ac:dyDescent="0.2"/>
    <row r="141" ht="16.5" customHeight="1" x14ac:dyDescent="0.2"/>
    <row r="142" ht="16.5" customHeight="1" x14ac:dyDescent="0.2"/>
    <row r="143" ht="16.5" customHeight="1" x14ac:dyDescent="0.2"/>
    <row r="144" ht="16.5" customHeight="1" x14ac:dyDescent="0.2"/>
    <row r="145" ht="16.5" customHeight="1" x14ac:dyDescent="0.2"/>
    <row r="146" ht="16.5" customHeight="1" x14ac:dyDescent="0.2"/>
    <row r="147" ht="16.5" customHeight="1" x14ac:dyDescent="0.2"/>
    <row r="148" ht="16.5" customHeight="1" x14ac:dyDescent="0.2"/>
    <row r="149" ht="16.5" customHeight="1" x14ac:dyDescent="0.2"/>
    <row r="150" ht="16.5" customHeight="1" x14ac:dyDescent="0.2"/>
    <row r="151" ht="16.5" customHeight="1" x14ac:dyDescent="0.2"/>
    <row r="152" ht="16.5" customHeight="1" x14ac:dyDescent="0.2"/>
    <row r="153" ht="16.5" customHeight="1" x14ac:dyDescent="0.2"/>
    <row r="154" ht="16.5" customHeight="1" x14ac:dyDescent="0.2"/>
    <row r="155" ht="16.5" customHeight="1" x14ac:dyDescent="0.2"/>
    <row r="156" ht="16.5" customHeight="1" x14ac:dyDescent="0.2"/>
    <row r="157" ht="16.5" customHeight="1" x14ac:dyDescent="0.2"/>
    <row r="158" ht="16.5" customHeight="1" x14ac:dyDescent="0.2"/>
    <row r="159" ht="16.5" customHeight="1" x14ac:dyDescent="0.2"/>
    <row r="160" ht="16.5" customHeight="1" x14ac:dyDescent="0.2"/>
    <row r="161" ht="16.5" customHeight="1" x14ac:dyDescent="0.2"/>
    <row r="162" ht="16.5" customHeight="1" x14ac:dyDescent="0.2"/>
    <row r="163" ht="16.5" customHeight="1" x14ac:dyDescent="0.2"/>
    <row r="164" ht="16.5" customHeight="1" x14ac:dyDescent="0.2"/>
    <row r="165" ht="16.5" customHeight="1" x14ac:dyDescent="0.2"/>
    <row r="166" ht="16.5" customHeight="1" x14ac:dyDescent="0.2"/>
    <row r="167" ht="16.5" customHeight="1" x14ac:dyDescent="0.2"/>
    <row r="168" ht="16.5" customHeight="1" x14ac:dyDescent="0.2"/>
    <row r="169" ht="16.5" customHeight="1" x14ac:dyDescent="0.2"/>
    <row r="170" ht="16.5" customHeight="1" x14ac:dyDescent="0.2"/>
    <row r="171" ht="16.5" customHeight="1" x14ac:dyDescent="0.2"/>
    <row r="172" ht="16.5" customHeight="1" x14ac:dyDescent="0.2"/>
    <row r="173" ht="16.5" customHeight="1" x14ac:dyDescent="0.2"/>
    <row r="174" ht="16.5" customHeight="1" x14ac:dyDescent="0.2"/>
    <row r="175" ht="16.5" customHeight="1" x14ac:dyDescent="0.2"/>
    <row r="176" ht="16.5" customHeight="1" x14ac:dyDescent="0.2"/>
    <row r="177" ht="16.5" customHeight="1" x14ac:dyDescent="0.2"/>
    <row r="178" ht="16.5" customHeight="1" x14ac:dyDescent="0.2"/>
    <row r="179" ht="16.5" customHeight="1" x14ac:dyDescent="0.2"/>
    <row r="180" ht="16.5" customHeight="1" x14ac:dyDescent="0.2"/>
    <row r="181" ht="16.5" customHeight="1" x14ac:dyDescent="0.2"/>
    <row r="182" ht="16.5" customHeight="1" x14ac:dyDescent="0.2"/>
    <row r="183" ht="16.5" customHeight="1" x14ac:dyDescent="0.2"/>
    <row r="184" ht="16.5" customHeight="1" x14ac:dyDescent="0.2"/>
    <row r="185" ht="16.5" customHeight="1" x14ac:dyDescent="0.2"/>
    <row r="186" ht="16.5" customHeight="1" x14ac:dyDescent="0.2"/>
    <row r="187" ht="16.5" customHeight="1" x14ac:dyDescent="0.2"/>
    <row r="188" ht="16.5" customHeight="1" x14ac:dyDescent="0.2"/>
    <row r="189" ht="16.5" customHeight="1" x14ac:dyDescent="0.2"/>
    <row r="190" ht="16.5" customHeight="1" x14ac:dyDescent="0.2"/>
    <row r="191" ht="16.5" customHeight="1" x14ac:dyDescent="0.2"/>
    <row r="192" ht="16.5" customHeight="1" x14ac:dyDescent="0.2"/>
    <row r="193" ht="16.5" customHeight="1" x14ac:dyDescent="0.2"/>
    <row r="194" ht="16.5" customHeight="1" x14ac:dyDescent="0.2"/>
    <row r="195" ht="16.5" customHeight="1" x14ac:dyDescent="0.2"/>
    <row r="196" ht="16.5" customHeight="1" x14ac:dyDescent="0.2"/>
    <row r="197" ht="16.5" customHeight="1" x14ac:dyDescent="0.2"/>
    <row r="198" ht="16.5" customHeight="1" x14ac:dyDescent="0.2"/>
    <row r="199" ht="16.5" customHeight="1" x14ac:dyDescent="0.2"/>
    <row r="200" ht="16.5" customHeight="1" x14ac:dyDescent="0.2"/>
    <row r="201" ht="16.5" customHeight="1" x14ac:dyDescent="0.2"/>
    <row r="202" ht="16.5" customHeight="1" x14ac:dyDescent="0.2"/>
    <row r="203" ht="16.5" customHeight="1" x14ac:dyDescent="0.2"/>
    <row r="204" ht="16.5" customHeight="1" x14ac:dyDescent="0.2"/>
    <row r="205" ht="16.5" customHeight="1" x14ac:dyDescent="0.2"/>
    <row r="206" ht="16.5" customHeight="1" x14ac:dyDescent="0.2"/>
    <row r="207" ht="16.5" customHeight="1" x14ac:dyDescent="0.2"/>
    <row r="208" ht="16.5" customHeight="1" x14ac:dyDescent="0.2"/>
    <row r="209" ht="16.5" customHeight="1" x14ac:dyDescent="0.2"/>
    <row r="210" ht="16.5" customHeight="1" x14ac:dyDescent="0.2"/>
    <row r="211" ht="16.5" customHeight="1" x14ac:dyDescent="0.2"/>
    <row r="212" ht="16.5" customHeight="1" x14ac:dyDescent="0.2"/>
    <row r="213" ht="16.5" customHeight="1" x14ac:dyDescent="0.2"/>
    <row r="214" ht="16.5" customHeight="1" x14ac:dyDescent="0.2"/>
    <row r="215" ht="16.5" customHeight="1" x14ac:dyDescent="0.2"/>
    <row r="216" ht="16.5" customHeight="1" x14ac:dyDescent="0.2"/>
    <row r="217" ht="16.5" customHeight="1" x14ac:dyDescent="0.2"/>
    <row r="218" ht="16.5" customHeight="1" x14ac:dyDescent="0.2"/>
    <row r="219" ht="16.5" customHeight="1" x14ac:dyDescent="0.2"/>
    <row r="220" ht="16.5" customHeight="1" x14ac:dyDescent="0.2"/>
    <row r="221" ht="16.5" customHeight="1" x14ac:dyDescent="0.2"/>
    <row r="222" ht="16.5" customHeight="1" x14ac:dyDescent="0.2"/>
    <row r="223" ht="16.5" customHeight="1" x14ac:dyDescent="0.2"/>
    <row r="224" ht="16.5" customHeight="1" x14ac:dyDescent="0.2"/>
    <row r="225" ht="16.5" customHeight="1" x14ac:dyDescent="0.2"/>
    <row r="226" ht="16.5" customHeight="1" x14ac:dyDescent="0.2"/>
    <row r="227" ht="16.5" customHeight="1" x14ac:dyDescent="0.2"/>
    <row r="228" ht="16.5" customHeight="1" x14ac:dyDescent="0.2"/>
    <row r="229" ht="16.5" customHeight="1" x14ac:dyDescent="0.2"/>
    <row r="230" ht="16.5" customHeight="1" x14ac:dyDescent="0.2"/>
    <row r="231" ht="16.5" customHeight="1" x14ac:dyDescent="0.2"/>
    <row r="232" ht="16.5" customHeight="1" x14ac:dyDescent="0.2"/>
    <row r="233" ht="16.5" customHeight="1" x14ac:dyDescent="0.2"/>
    <row r="234" ht="16.5" customHeight="1" x14ac:dyDescent="0.2"/>
    <row r="235" ht="16.5" customHeight="1" x14ac:dyDescent="0.2"/>
    <row r="236" ht="16.5" customHeight="1" x14ac:dyDescent="0.2"/>
    <row r="237" ht="16.5" customHeight="1" x14ac:dyDescent="0.2"/>
    <row r="238" ht="16.5" customHeight="1" x14ac:dyDescent="0.2"/>
    <row r="239" ht="16.5" customHeight="1" x14ac:dyDescent="0.2"/>
    <row r="240" ht="16.5" customHeight="1" x14ac:dyDescent="0.2"/>
    <row r="241" ht="16.5" customHeight="1" x14ac:dyDescent="0.2"/>
    <row r="242" ht="16.5" customHeight="1" x14ac:dyDescent="0.2"/>
    <row r="243" ht="16.5" customHeight="1" x14ac:dyDescent="0.2"/>
    <row r="244" ht="16.5" customHeight="1" x14ac:dyDescent="0.2"/>
    <row r="245" ht="16.5" customHeight="1" x14ac:dyDescent="0.2"/>
    <row r="246" ht="16.5" customHeight="1" x14ac:dyDescent="0.2"/>
    <row r="247" ht="16.5" customHeight="1" x14ac:dyDescent="0.2"/>
    <row r="248" ht="16.5" customHeight="1" x14ac:dyDescent="0.2"/>
    <row r="249" ht="16.5" customHeight="1" x14ac:dyDescent="0.2"/>
    <row r="250" ht="16.5" customHeight="1" x14ac:dyDescent="0.2"/>
    <row r="251" ht="16.5" customHeight="1" x14ac:dyDescent="0.2"/>
    <row r="252" ht="16.5" customHeight="1" x14ac:dyDescent="0.2"/>
    <row r="253" ht="16.5" customHeight="1" x14ac:dyDescent="0.2"/>
    <row r="254" ht="16.5" customHeight="1" x14ac:dyDescent="0.2"/>
    <row r="255" ht="16.5" customHeight="1" x14ac:dyDescent="0.2"/>
    <row r="256" ht="16.5" customHeight="1" x14ac:dyDescent="0.2"/>
    <row r="257" ht="16.5" customHeight="1" x14ac:dyDescent="0.2"/>
    <row r="258" ht="16.5" customHeight="1" x14ac:dyDescent="0.2"/>
    <row r="259" ht="16.5" customHeight="1" x14ac:dyDescent="0.2"/>
    <row r="260" ht="16.5" customHeight="1" x14ac:dyDescent="0.2"/>
    <row r="261" ht="16.5" customHeight="1" x14ac:dyDescent="0.2"/>
    <row r="262" ht="16.5" customHeight="1" x14ac:dyDescent="0.2"/>
    <row r="263" ht="16.5" customHeight="1" x14ac:dyDescent="0.2"/>
    <row r="264" ht="16.5" customHeight="1" x14ac:dyDescent="0.2"/>
    <row r="265" ht="16.5" customHeight="1" x14ac:dyDescent="0.2"/>
    <row r="266" ht="16.5" customHeight="1" x14ac:dyDescent="0.2"/>
    <row r="267" ht="16.5" customHeight="1" x14ac:dyDescent="0.2"/>
    <row r="268" ht="16.5" customHeight="1" x14ac:dyDescent="0.2"/>
    <row r="269" ht="16.5" customHeight="1" x14ac:dyDescent="0.2"/>
    <row r="270" ht="16.5" customHeight="1" x14ac:dyDescent="0.2"/>
    <row r="271" ht="16.5" customHeight="1" x14ac:dyDescent="0.2"/>
    <row r="272" ht="16.5" customHeight="1" x14ac:dyDescent="0.2"/>
    <row r="273" ht="16.5" customHeight="1" x14ac:dyDescent="0.2"/>
    <row r="274" ht="16.5" customHeight="1" x14ac:dyDescent="0.2"/>
    <row r="275" ht="16.5" customHeight="1" x14ac:dyDescent="0.2"/>
    <row r="276" ht="16.5" customHeight="1" x14ac:dyDescent="0.2"/>
    <row r="277" ht="16.5" customHeight="1" x14ac:dyDescent="0.2"/>
    <row r="278" ht="16.5" customHeight="1" x14ac:dyDescent="0.2"/>
    <row r="279" ht="16.5" customHeight="1" x14ac:dyDescent="0.2"/>
    <row r="280" ht="16.5" customHeight="1" x14ac:dyDescent="0.2"/>
    <row r="281" ht="16.5" customHeight="1" x14ac:dyDescent="0.2"/>
    <row r="282" ht="16.5" customHeight="1" x14ac:dyDescent="0.2"/>
    <row r="283" ht="16.5" customHeight="1" x14ac:dyDescent="0.2"/>
    <row r="284" ht="16.5" customHeight="1" x14ac:dyDescent="0.2"/>
    <row r="285" ht="16.5" customHeight="1" x14ac:dyDescent="0.2"/>
    <row r="286" ht="16.5" customHeight="1" x14ac:dyDescent="0.2"/>
    <row r="287" ht="16.5" customHeight="1" x14ac:dyDescent="0.2"/>
    <row r="288" ht="16.5" customHeight="1" x14ac:dyDescent="0.2"/>
    <row r="289" ht="16.5" customHeight="1" x14ac:dyDescent="0.2"/>
    <row r="290" ht="16.5" customHeight="1" x14ac:dyDescent="0.2"/>
    <row r="291" ht="16.5" customHeight="1" x14ac:dyDescent="0.2"/>
    <row r="292" ht="16.5" customHeight="1" x14ac:dyDescent="0.2"/>
    <row r="293" ht="16.5" customHeight="1" x14ac:dyDescent="0.2"/>
    <row r="294" ht="16.5" customHeight="1" x14ac:dyDescent="0.2"/>
    <row r="295" ht="16.5" customHeight="1" x14ac:dyDescent="0.2"/>
    <row r="296" ht="16.5" customHeight="1" x14ac:dyDescent="0.2"/>
    <row r="297" ht="16.5" customHeight="1" x14ac:dyDescent="0.2"/>
    <row r="298" ht="16.5" customHeight="1" x14ac:dyDescent="0.2"/>
    <row r="299" ht="16.5" customHeight="1" x14ac:dyDescent="0.2"/>
    <row r="300" ht="16.5" customHeight="1" x14ac:dyDescent="0.2"/>
    <row r="301" ht="16.5" customHeight="1" x14ac:dyDescent="0.2"/>
    <row r="302" ht="16.5" customHeight="1" x14ac:dyDescent="0.2"/>
    <row r="303" ht="16.5" customHeight="1" x14ac:dyDescent="0.2"/>
    <row r="304" ht="16.5" customHeight="1" x14ac:dyDescent="0.2"/>
    <row r="305" ht="16.5" customHeight="1" x14ac:dyDescent="0.2"/>
    <row r="306" ht="16.5" customHeight="1" x14ac:dyDescent="0.2"/>
    <row r="307" ht="16.5" customHeight="1" x14ac:dyDescent="0.2"/>
    <row r="308" ht="16.5" customHeight="1" x14ac:dyDescent="0.2"/>
    <row r="309" ht="16.5" customHeight="1" x14ac:dyDescent="0.2"/>
    <row r="310" ht="16.5" customHeight="1" x14ac:dyDescent="0.2"/>
    <row r="311" ht="16.5" customHeight="1" x14ac:dyDescent="0.2"/>
    <row r="312" ht="16.5" customHeight="1" x14ac:dyDescent="0.2"/>
    <row r="313" ht="16.5" customHeight="1" x14ac:dyDescent="0.2"/>
    <row r="314" ht="16.5" customHeight="1" x14ac:dyDescent="0.2"/>
    <row r="315" ht="16.5" customHeight="1" x14ac:dyDescent="0.2"/>
    <row r="316" ht="16.5" customHeight="1" x14ac:dyDescent="0.2"/>
    <row r="317" ht="16.5" customHeight="1" x14ac:dyDescent="0.2"/>
    <row r="318" ht="16.5" customHeight="1" x14ac:dyDescent="0.2"/>
    <row r="319" ht="16.5" customHeight="1" x14ac:dyDescent="0.2"/>
    <row r="320" ht="16.5" customHeight="1" x14ac:dyDescent="0.2"/>
    <row r="321" ht="16.5" customHeight="1" x14ac:dyDescent="0.2"/>
    <row r="322" ht="16.5" customHeight="1" x14ac:dyDescent="0.2"/>
    <row r="323" ht="16.5" customHeight="1" x14ac:dyDescent="0.2"/>
    <row r="324" ht="16.5" customHeight="1" x14ac:dyDescent="0.2"/>
    <row r="325" ht="16.5" customHeight="1" x14ac:dyDescent="0.2"/>
    <row r="326" ht="16.5" customHeight="1" x14ac:dyDescent="0.2"/>
    <row r="327" ht="16.5" customHeight="1" x14ac:dyDescent="0.2"/>
    <row r="328" ht="16.5" customHeight="1" x14ac:dyDescent="0.2"/>
    <row r="329" ht="16.5" customHeight="1" x14ac:dyDescent="0.2"/>
    <row r="330" ht="16.5" customHeight="1" x14ac:dyDescent="0.2"/>
    <row r="331" ht="16.5" customHeight="1" x14ac:dyDescent="0.2"/>
    <row r="332" ht="16.5" customHeight="1" x14ac:dyDescent="0.2"/>
    <row r="333" ht="16.5" customHeight="1" x14ac:dyDescent="0.2"/>
    <row r="334" ht="16.5" customHeight="1" x14ac:dyDescent="0.2"/>
    <row r="335" ht="16.5" customHeight="1" x14ac:dyDescent="0.2"/>
    <row r="336" ht="16.5" customHeight="1" x14ac:dyDescent="0.2"/>
    <row r="337" ht="16.5" customHeight="1" x14ac:dyDescent="0.2"/>
    <row r="338" ht="16.5" customHeight="1" x14ac:dyDescent="0.2"/>
    <row r="339" ht="16.5" customHeight="1" x14ac:dyDescent="0.2"/>
    <row r="340" ht="16.5" customHeight="1" x14ac:dyDescent="0.2"/>
    <row r="341" ht="16.5" customHeight="1" x14ac:dyDescent="0.2"/>
    <row r="342" ht="16.5" customHeight="1" x14ac:dyDescent="0.2"/>
    <row r="343" ht="16.5" customHeight="1" x14ac:dyDescent="0.2"/>
    <row r="344" ht="16.5" customHeight="1" x14ac:dyDescent="0.2"/>
    <row r="345" ht="16.5" customHeight="1" x14ac:dyDescent="0.2"/>
    <row r="346" ht="16.5" customHeight="1" x14ac:dyDescent="0.2"/>
    <row r="347" ht="16.5" customHeight="1" x14ac:dyDescent="0.2"/>
    <row r="348" ht="16.5" customHeight="1" x14ac:dyDescent="0.2"/>
    <row r="349" ht="16.5" customHeight="1" x14ac:dyDescent="0.2"/>
    <row r="350" ht="16.5" customHeight="1" x14ac:dyDescent="0.2"/>
    <row r="351" ht="16.5" customHeight="1" x14ac:dyDescent="0.2"/>
    <row r="352" ht="16.5" customHeight="1" x14ac:dyDescent="0.2"/>
    <row r="353" ht="16.5" customHeight="1" x14ac:dyDescent="0.2"/>
    <row r="354" ht="16.5" customHeight="1" x14ac:dyDescent="0.2"/>
    <row r="355" ht="16.5" customHeight="1" x14ac:dyDescent="0.2"/>
    <row r="356" ht="16.5" customHeight="1" x14ac:dyDescent="0.2"/>
    <row r="357" ht="16.5" customHeight="1" x14ac:dyDescent="0.2"/>
    <row r="358" ht="16.5" customHeight="1" x14ac:dyDescent="0.2"/>
    <row r="359" ht="16.5" customHeight="1" x14ac:dyDescent="0.2"/>
    <row r="360" ht="16.5" customHeight="1" x14ac:dyDescent="0.2"/>
    <row r="361" ht="16.5" customHeight="1" x14ac:dyDescent="0.2"/>
    <row r="362" ht="16.5" customHeight="1" x14ac:dyDescent="0.2"/>
    <row r="363" ht="16.5" customHeight="1" x14ac:dyDescent="0.2"/>
    <row r="364" ht="16.5" customHeight="1" x14ac:dyDescent="0.2"/>
    <row r="365" ht="16.5" customHeight="1" x14ac:dyDescent="0.2"/>
    <row r="366" ht="16.5" customHeight="1" x14ac:dyDescent="0.2"/>
    <row r="367" ht="16.5" customHeight="1" x14ac:dyDescent="0.2"/>
    <row r="368" ht="16.5" customHeight="1" x14ac:dyDescent="0.2"/>
    <row r="369" ht="16.5" customHeight="1" x14ac:dyDescent="0.2"/>
    <row r="370" ht="16.5" customHeight="1" x14ac:dyDescent="0.2"/>
    <row r="371" ht="16.5" customHeight="1" x14ac:dyDescent="0.2"/>
    <row r="372" ht="16.5" customHeight="1" x14ac:dyDescent="0.2"/>
    <row r="373" ht="16.5" customHeight="1" x14ac:dyDescent="0.2"/>
    <row r="374" ht="16.5" customHeight="1" x14ac:dyDescent="0.2"/>
    <row r="375" ht="16.5" customHeight="1" x14ac:dyDescent="0.2"/>
    <row r="376" ht="16.5" customHeight="1" x14ac:dyDescent="0.2"/>
    <row r="377" ht="16.5" customHeight="1" x14ac:dyDescent="0.2"/>
    <row r="378" ht="16.5" customHeight="1" x14ac:dyDescent="0.2"/>
    <row r="379" ht="16.5" customHeight="1" x14ac:dyDescent="0.2"/>
    <row r="380" ht="16.5" customHeight="1" x14ac:dyDescent="0.2"/>
    <row r="381" ht="16.5" customHeight="1" x14ac:dyDescent="0.2"/>
    <row r="382" ht="16.5" customHeight="1" x14ac:dyDescent="0.2"/>
    <row r="383" ht="16.5" customHeight="1" x14ac:dyDescent="0.2"/>
    <row r="384" ht="16.5" customHeight="1" x14ac:dyDescent="0.2"/>
    <row r="385" ht="16.5" customHeight="1" x14ac:dyDescent="0.2"/>
    <row r="386" ht="16.5" customHeight="1" x14ac:dyDescent="0.2"/>
    <row r="387" ht="16.5" customHeight="1" x14ac:dyDescent="0.2"/>
    <row r="388" ht="16.5" customHeight="1" x14ac:dyDescent="0.2"/>
    <row r="389" ht="16.5" customHeight="1" x14ac:dyDescent="0.2"/>
    <row r="390" ht="16.5" customHeight="1" x14ac:dyDescent="0.2"/>
    <row r="391" ht="16.5" customHeight="1" x14ac:dyDescent="0.2"/>
    <row r="392" ht="16.5" customHeight="1" x14ac:dyDescent="0.2"/>
    <row r="393" ht="16.5" customHeight="1" x14ac:dyDescent="0.2"/>
    <row r="394" ht="16.5" customHeight="1" x14ac:dyDescent="0.2"/>
    <row r="395" ht="16.5" customHeight="1" x14ac:dyDescent="0.2"/>
    <row r="396" ht="16.5" customHeight="1" x14ac:dyDescent="0.2"/>
    <row r="397" ht="16.5" customHeight="1" x14ac:dyDescent="0.2"/>
    <row r="398" ht="16.5" customHeight="1" x14ac:dyDescent="0.2"/>
    <row r="399" ht="16.5" customHeight="1" x14ac:dyDescent="0.2"/>
    <row r="400" ht="16.5" customHeight="1" x14ac:dyDescent="0.2"/>
    <row r="401" ht="16.5" customHeight="1" x14ac:dyDescent="0.2"/>
    <row r="402" ht="16.5" customHeight="1" x14ac:dyDescent="0.2"/>
    <row r="403" ht="16.5" customHeight="1" x14ac:dyDescent="0.2"/>
    <row r="404" ht="16.5" customHeight="1" x14ac:dyDescent="0.2"/>
    <row r="405" ht="16.5" customHeight="1" x14ac:dyDescent="0.2"/>
    <row r="406" ht="16.5" customHeight="1" x14ac:dyDescent="0.2"/>
    <row r="407" ht="16.5" customHeight="1" x14ac:dyDescent="0.2"/>
    <row r="408" ht="16.5" customHeight="1" x14ac:dyDescent="0.2"/>
    <row r="409" ht="16.5" customHeight="1" x14ac:dyDescent="0.2"/>
    <row r="410" ht="16.5" customHeight="1" x14ac:dyDescent="0.2"/>
    <row r="411" ht="16.5" customHeight="1" x14ac:dyDescent="0.2"/>
    <row r="412" ht="16.5" customHeight="1" x14ac:dyDescent="0.2"/>
    <row r="413" ht="16.5" customHeight="1" x14ac:dyDescent="0.2"/>
    <row r="414" ht="16.5" customHeight="1" x14ac:dyDescent="0.2"/>
    <row r="415" ht="16.5" customHeight="1" x14ac:dyDescent="0.2"/>
    <row r="416" ht="16.5" customHeight="1" x14ac:dyDescent="0.2"/>
    <row r="417" ht="16.5" customHeight="1" x14ac:dyDescent="0.2"/>
    <row r="418" ht="16.5" customHeight="1" x14ac:dyDescent="0.2"/>
    <row r="419" ht="16.5" customHeight="1" x14ac:dyDescent="0.2"/>
    <row r="420" ht="16.5" customHeight="1" x14ac:dyDescent="0.2"/>
    <row r="421" ht="16.5" customHeight="1" x14ac:dyDescent="0.2"/>
    <row r="422" ht="16.5" customHeight="1" x14ac:dyDescent="0.2"/>
    <row r="423" ht="16.5" customHeight="1" x14ac:dyDescent="0.2"/>
    <row r="424" ht="16.5" customHeight="1" x14ac:dyDescent="0.2"/>
    <row r="425" ht="16.5" customHeight="1" x14ac:dyDescent="0.2"/>
    <row r="426" ht="16.5" customHeight="1" x14ac:dyDescent="0.2"/>
    <row r="427" ht="16.5" customHeight="1" x14ac:dyDescent="0.2"/>
    <row r="428" ht="16.5" customHeight="1" x14ac:dyDescent="0.2"/>
    <row r="429" ht="16.5" customHeight="1" x14ac:dyDescent="0.2"/>
    <row r="430" ht="16.5" customHeight="1" x14ac:dyDescent="0.2"/>
    <row r="431" ht="16.5" customHeight="1" x14ac:dyDescent="0.2"/>
    <row r="432" ht="16.5" customHeight="1" x14ac:dyDescent="0.2"/>
    <row r="433" ht="16.5" customHeight="1" x14ac:dyDescent="0.2"/>
    <row r="434" ht="16.5" customHeight="1" x14ac:dyDescent="0.2"/>
    <row r="435" ht="16.5" customHeight="1" x14ac:dyDescent="0.2"/>
    <row r="436" ht="16.5" customHeight="1" x14ac:dyDescent="0.2"/>
    <row r="437" ht="16.5" customHeight="1" x14ac:dyDescent="0.2"/>
    <row r="438" ht="16.5" customHeight="1" x14ac:dyDescent="0.2"/>
    <row r="439" ht="16.5" customHeight="1" x14ac:dyDescent="0.2"/>
    <row r="440" ht="16.5" customHeight="1" x14ac:dyDescent="0.2"/>
    <row r="441" ht="16.5" customHeight="1" x14ac:dyDescent="0.2"/>
    <row r="442" ht="16.5" customHeight="1" x14ac:dyDescent="0.2"/>
    <row r="443" ht="16.5" customHeight="1" x14ac:dyDescent="0.2"/>
    <row r="444" ht="16.5" customHeight="1" x14ac:dyDescent="0.2"/>
    <row r="445" ht="16.5" customHeight="1" x14ac:dyDescent="0.2"/>
    <row r="446" ht="16.5" customHeight="1" x14ac:dyDescent="0.2"/>
    <row r="447" ht="16.5" customHeight="1" x14ac:dyDescent="0.2"/>
    <row r="448" ht="16.5" customHeight="1" x14ac:dyDescent="0.2"/>
    <row r="449" ht="16.5" customHeight="1" x14ac:dyDescent="0.2"/>
    <row r="450" ht="16.5" customHeight="1" x14ac:dyDescent="0.2"/>
    <row r="451" ht="16.5" customHeight="1" x14ac:dyDescent="0.2"/>
    <row r="452" ht="16.5" customHeight="1" x14ac:dyDescent="0.2"/>
    <row r="453" ht="16.5" customHeight="1" x14ac:dyDescent="0.2"/>
    <row r="454" ht="16.5" customHeight="1" x14ac:dyDescent="0.2"/>
    <row r="455" ht="16.5" customHeight="1" x14ac:dyDescent="0.2"/>
    <row r="456" ht="16.5" customHeight="1" x14ac:dyDescent="0.2"/>
    <row r="457" ht="16.5" customHeight="1" x14ac:dyDescent="0.2"/>
    <row r="458" ht="16.5" customHeight="1" x14ac:dyDescent="0.2"/>
    <row r="459" ht="16.5" customHeight="1" x14ac:dyDescent="0.2"/>
    <row r="460" ht="16.5" customHeight="1" x14ac:dyDescent="0.2"/>
    <row r="461" ht="16.5" customHeight="1" x14ac:dyDescent="0.2"/>
    <row r="462" ht="16.5" customHeight="1" x14ac:dyDescent="0.2"/>
    <row r="463" ht="16.5" customHeight="1" x14ac:dyDescent="0.2"/>
    <row r="464" ht="16.5" customHeight="1" x14ac:dyDescent="0.2"/>
    <row r="465" ht="16.5" customHeight="1" x14ac:dyDescent="0.2"/>
    <row r="466" ht="16.5" customHeight="1" x14ac:dyDescent="0.2"/>
    <row r="467" ht="16.5" customHeight="1" x14ac:dyDescent="0.2"/>
    <row r="468" ht="16.5" customHeight="1" x14ac:dyDescent="0.2"/>
    <row r="469" ht="16.5" customHeight="1" x14ac:dyDescent="0.2"/>
    <row r="470" ht="16.5" customHeight="1" x14ac:dyDescent="0.2"/>
    <row r="471" ht="16.5" customHeight="1" x14ac:dyDescent="0.2"/>
    <row r="472" ht="16.5" customHeight="1" x14ac:dyDescent="0.2"/>
    <row r="473" ht="16.5" customHeight="1" x14ac:dyDescent="0.2"/>
    <row r="474" ht="16.5" customHeight="1" x14ac:dyDescent="0.2"/>
    <row r="475" ht="16.5" customHeight="1" x14ac:dyDescent="0.2"/>
    <row r="476" ht="16.5" customHeight="1" x14ac:dyDescent="0.2"/>
    <row r="477" ht="16.5" customHeight="1" x14ac:dyDescent="0.2"/>
    <row r="478" ht="16.5" customHeight="1" x14ac:dyDescent="0.2"/>
    <row r="479" ht="16.5" customHeight="1" x14ac:dyDescent="0.2"/>
    <row r="480" ht="16.5" customHeight="1" x14ac:dyDescent="0.2"/>
    <row r="481" ht="16.5" customHeight="1" x14ac:dyDescent="0.2"/>
    <row r="482" ht="16.5" customHeight="1" x14ac:dyDescent="0.2"/>
    <row r="483" ht="16.5" customHeight="1" x14ac:dyDescent="0.2"/>
    <row r="484" ht="16.5" customHeight="1" x14ac:dyDescent="0.2"/>
    <row r="485" ht="16.5" customHeight="1" x14ac:dyDescent="0.2"/>
    <row r="486" ht="16.5" customHeight="1" x14ac:dyDescent="0.2"/>
    <row r="487" ht="16.5" customHeight="1" x14ac:dyDescent="0.2"/>
    <row r="488" ht="16.5" customHeight="1" x14ac:dyDescent="0.2"/>
    <row r="489" ht="16.5" customHeight="1" x14ac:dyDescent="0.2"/>
    <row r="490" ht="16.5" customHeight="1" x14ac:dyDescent="0.2"/>
    <row r="491" ht="16.5" customHeight="1" x14ac:dyDescent="0.2"/>
    <row r="492" ht="16.5" customHeight="1" x14ac:dyDescent="0.2"/>
    <row r="493" ht="16.5" customHeight="1" x14ac:dyDescent="0.2"/>
    <row r="494" ht="16.5" customHeight="1" x14ac:dyDescent="0.2"/>
    <row r="495" ht="16.5" customHeight="1" x14ac:dyDescent="0.2"/>
    <row r="496" ht="16.5" customHeight="1" x14ac:dyDescent="0.2"/>
    <row r="497" ht="16.5" customHeight="1" x14ac:dyDescent="0.2"/>
    <row r="498" ht="16.5" customHeight="1" x14ac:dyDescent="0.2"/>
    <row r="499" ht="16.5" customHeight="1" x14ac:dyDescent="0.2"/>
    <row r="500" ht="16.5" customHeight="1" x14ac:dyDescent="0.2"/>
    <row r="501" ht="16.5" customHeight="1" x14ac:dyDescent="0.2"/>
    <row r="502" ht="16.5" customHeight="1" x14ac:dyDescent="0.2"/>
    <row r="503" ht="16.5" customHeight="1" x14ac:dyDescent="0.2"/>
    <row r="504" ht="16.5" customHeight="1" x14ac:dyDescent="0.2"/>
    <row r="505" ht="16.5" customHeight="1" x14ac:dyDescent="0.2"/>
    <row r="506" ht="16.5" customHeight="1" x14ac:dyDescent="0.2"/>
    <row r="507" ht="16.5" customHeight="1" x14ac:dyDescent="0.2"/>
    <row r="508" ht="16.5" customHeight="1" x14ac:dyDescent="0.2"/>
    <row r="509" ht="16.5" customHeight="1" x14ac:dyDescent="0.2"/>
    <row r="510" ht="16.5" customHeight="1" x14ac:dyDescent="0.2"/>
    <row r="511" ht="16.5" customHeight="1" x14ac:dyDescent="0.2"/>
    <row r="512" ht="16.5" customHeight="1" x14ac:dyDescent="0.2"/>
    <row r="513" ht="16.5" customHeight="1" x14ac:dyDescent="0.2"/>
    <row r="514" ht="16.5" customHeight="1" x14ac:dyDescent="0.2"/>
    <row r="515" ht="16.5" customHeight="1" x14ac:dyDescent="0.2"/>
    <row r="516" ht="16.5" customHeight="1" x14ac:dyDescent="0.2"/>
    <row r="517" ht="16.5" customHeight="1" x14ac:dyDescent="0.2"/>
    <row r="518" ht="16.5" customHeight="1" x14ac:dyDescent="0.2"/>
    <row r="519" ht="16.5" customHeight="1" x14ac:dyDescent="0.2"/>
    <row r="520" ht="16.5" customHeight="1" x14ac:dyDescent="0.2"/>
    <row r="521" ht="16.5" customHeight="1" x14ac:dyDescent="0.2"/>
    <row r="522" ht="16.5" customHeight="1" x14ac:dyDescent="0.2"/>
    <row r="523" ht="16.5" customHeight="1" x14ac:dyDescent="0.2"/>
    <row r="524" ht="16.5" customHeight="1" x14ac:dyDescent="0.2"/>
    <row r="525" ht="16.5" customHeight="1" x14ac:dyDescent="0.2"/>
    <row r="526" ht="16.5" customHeight="1" x14ac:dyDescent="0.2"/>
    <row r="527" ht="16.5" customHeight="1" x14ac:dyDescent="0.2"/>
    <row r="528" ht="16.5" customHeight="1" x14ac:dyDescent="0.2"/>
    <row r="529" ht="16.5" customHeight="1" x14ac:dyDescent="0.2"/>
    <row r="530" ht="16.5" customHeight="1" x14ac:dyDescent="0.2"/>
    <row r="531" ht="16.5" customHeight="1" x14ac:dyDescent="0.2"/>
    <row r="532" ht="16.5" customHeight="1" x14ac:dyDescent="0.2"/>
    <row r="533" ht="16.5" customHeight="1" x14ac:dyDescent="0.2"/>
    <row r="534" ht="16.5" customHeight="1" x14ac:dyDescent="0.2"/>
    <row r="535" ht="16.5" customHeight="1" x14ac:dyDescent="0.2"/>
    <row r="536" ht="16.5" customHeight="1" x14ac:dyDescent="0.2"/>
    <row r="537" ht="16.5" customHeight="1" x14ac:dyDescent="0.2"/>
    <row r="538" ht="16.5" customHeight="1" x14ac:dyDescent="0.2"/>
    <row r="539" ht="16.5" customHeight="1" x14ac:dyDescent="0.2"/>
    <row r="540" ht="16.5" customHeight="1" x14ac:dyDescent="0.2"/>
    <row r="541" ht="16.5" customHeight="1" x14ac:dyDescent="0.2"/>
    <row r="542" ht="16.5" customHeight="1" x14ac:dyDescent="0.2"/>
    <row r="543" ht="16.5" customHeight="1" x14ac:dyDescent="0.2"/>
    <row r="544" ht="16.5" customHeight="1" x14ac:dyDescent="0.2"/>
    <row r="545" ht="16.5" customHeight="1" x14ac:dyDescent="0.2"/>
    <row r="546" ht="16.5" customHeight="1" x14ac:dyDescent="0.2"/>
    <row r="547" ht="16.5" customHeight="1" x14ac:dyDescent="0.2"/>
    <row r="548" ht="16.5" customHeight="1" x14ac:dyDescent="0.2"/>
    <row r="549" ht="16.5" customHeight="1" x14ac:dyDescent="0.2"/>
    <row r="550" ht="16.5" customHeight="1" x14ac:dyDescent="0.2"/>
    <row r="551" ht="16.5" customHeight="1" x14ac:dyDescent="0.2"/>
    <row r="552" ht="16.5" customHeight="1" x14ac:dyDescent="0.2"/>
    <row r="553" ht="16.5" customHeight="1" x14ac:dyDescent="0.2"/>
    <row r="554" ht="16.5" customHeight="1" x14ac:dyDescent="0.2"/>
    <row r="555" ht="16.5" customHeight="1" x14ac:dyDescent="0.2"/>
    <row r="556" ht="16.5" customHeight="1" x14ac:dyDescent="0.2"/>
    <row r="557" ht="16.5" customHeight="1" x14ac:dyDescent="0.2"/>
    <row r="558" ht="16.5" customHeight="1" x14ac:dyDescent="0.2"/>
    <row r="559" ht="16.5" customHeight="1" x14ac:dyDescent="0.2"/>
    <row r="560" ht="16.5" customHeight="1" x14ac:dyDescent="0.2"/>
    <row r="561" ht="16.5" customHeight="1" x14ac:dyDescent="0.2"/>
    <row r="562" ht="16.5" customHeight="1" x14ac:dyDescent="0.2"/>
    <row r="563" ht="16.5" customHeight="1" x14ac:dyDescent="0.2"/>
    <row r="564" ht="16.5" customHeight="1" x14ac:dyDescent="0.2"/>
    <row r="565" ht="16.5" customHeight="1" x14ac:dyDescent="0.2"/>
    <row r="566" ht="16.5" customHeight="1" x14ac:dyDescent="0.2"/>
    <row r="567" ht="16.5" customHeight="1" x14ac:dyDescent="0.2"/>
    <row r="568" ht="16.5" customHeight="1" x14ac:dyDescent="0.2"/>
    <row r="569" ht="16.5" customHeight="1" x14ac:dyDescent="0.2"/>
    <row r="570" ht="16.5" customHeight="1" x14ac:dyDescent="0.2"/>
    <row r="571" ht="16.5" customHeight="1" x14ac:dyDescent="0.2"/>
    <row r="572" ht="16.5" customHeight="1" x14ac:dyDescent="0.2"/>
    <row r="573" ht="16.5" customHeight="1" x14ac:dyDescent="0.2"/>
    <row r="574" ht="16.5" customHeight="1" x14ac:dyDescent="0.2"/>
    <row r="575" ht="16.5" customHeight="1" x14ac:dyDescent="0.2"/>
    <row r="576" ht="16.5" customHeight="1" x14ac:dyDescent="0.2"/>
    <row r="577" ht="16.5" customHeight="1" x14ac:dyDescent="0.2"/>
    <row r="578" ht="16.5" customHeight="1" x14ac:dyDescent="0.2"/>
    <row r="579" ht="16.5" customHeight="1" x14ac:dyDescent="0.2"/>
    <row r="580" ht="16.5" customHeight="1" x14ac:dyDescent="0.2"/>
    <row r="581" ht="16.5" customHeight="1" x14ac:dyDescent="0.2"/>
    <row r="582" ht="16.5" customHeight="1" x14ac:dyDescent="0.2"/>
    <row r="583" ht="16.5" customHeight="1" x14ac:dyDescent="0.2"/>
    <row r="584" ht="16.5" customHeight="1" x14ac:dyDescent="0.2"/>
    <row r="585" ht="16.5" customHeight="1" x14ac:dyDescent="0.2"/>
    <row r="586" ht="16.5" customHeight="1" x14ac:dyDescent="0.2"/>
    <row r="587" ht="16.5" customHeight="1" x14ac:dyDescent="0.2"/>
    <row r="588" ht="16.5" customHeight="1" x14ac:dyDescent="0.2"/>
    <row r="589" ht="16.5" customHeight="1" x14ac:dyDescent="0.2"/>
    <row r="590" ht="16.5" customHeight="1" x14ac:dyDescent="0.2"/>
    <row r="591" ht="16.5" customHeight="1" x14ac:dyDescent="0.2"/>
    <row r="592" ht="16.5" customHeight="1" x14ac:dyDescent="0.2"/>
    <row r="593" ht="16.5" customHeight="1" x14ac:dyDescent="0.2"/>
    <row r="594" ht="16.5" customHeight="1" x14ac:dyDescent="0.2"/>
    <row r="595" ht="16.5" customHeight="1" x14ac:dyDescent="0.2"/>
    <row r="596" ht="16.5" customHeight="1" x14ac:dyDescent="0.2"/>
    <row r="597" ht="16.5" customHeight="1" x14ac:dyDescent="0.2"/>
    <row r="598" ht="16.5" customHeight="1" x14ac:dyDescent="0.2"/>
    <row r="599" ht="16.5" customHeight="1" x14ac:dyDescent="0.2"/>
    <row r="600" ht="16.5" customHeight="1" x14ac:dyDescent="0.2"/>
    <row r="601" ht="16.5" customHeight="1" x14ac:dyDescent="0.2"/>
    <row r="602" ht="16.5" customHeight="1" x14ac:dyDescent="0.2"/>
    <row r="603" ht="16.5" customHeight="1" x14ac:dyDescent="0.2"/>
    <row r="604" ht="16.5" customHeight="1" x14ac:dyDescent="0.2"/>
    <row r="605" ht="16.5" customHeight="1" x14ac:dyDescent="0.2"/>
    <row r="606" ht="16.5" customHeight="1" x14ac:dyDescent="0.2"/>
    <row r="607" ht="16.5" customHeight="1" x14ac:dyDescent="0.2"/>
    <row r="608" ht="16.5" customHeight="1" x14ac:dyDescent="0.2"/>
    <row r="609" ht="16.5" customHeight="1" x14ac:dyDescent="0.2"/>
    <row r="610" ht="16.5" customHeight="1" x14ac:dyDescent="0.2"/>
    <row r="611" ht="16.5" customHeight="1" x14ac:dyDescent="0.2"/>
    <row r="612" ht="16.5" customHeight="1" x14ac:dyDescent="0.2"/>
    <row r="613" ht="16.5" customHeight="1" x14ac:dyDescent="0.2"/>
    <row r="614" ht="16.5" customHeight="1" x14ac:dyDescent="0.2"/>
    <row r="615" ht="16.5" customHeight="1" x14ac:dyDescent="0.2"/>
    <row r="616" ht="16.5" customHeight="1" x14ac:dyDescent="0.2"/>
    <row r="617" ht="16.5" customHeight="1" x14ac:dyDescent="0.2"/>
    <row r="618" ht="16.5" customHeight="1" x14ac:dyDescent="0.2"/>
    <row r="619" ht="16.5" customHeight="1" x14ac:dyDescent="0.2"/>
    <row r="620" ht="16.5" customHeight="1" x14ac:dyDescent="0.2"/>
    <row r="621" ht="16.5" customHeight="1" x14ac:dyDescent="0.2"/>
    <row r="622" ht="16.5" customHeight="1" x14ac:dyDescent="0.2"/>
    <row r="623" ht="16.5" customHeight="1" x14ac:dyDescent="0.2"/>
    <row r="624" ht="16.5" customHeight="1" x14ac:dyDescent="0.2"/>
    <row r="625" ht="16.5" customHeight="1" x14ac:dyDescent="0.2"/>
    <row r="626" ht="16.5" customHeight="1" x14ac:dyDescent="0.2"/>
    <row r="627" ht="16.5" customHeight="1" x14ac:dyDescent="0.2"/>
    <row r="628" ht="16.5" customHeight="1" x14ac:dyDescent="0.2"/>
    <row r="629" ht="16.5" customHeight="1" x14ac:dyDescent="0.2"/>
    <row r="630" ht="16.5" customHeight="1" x14ac:dyDescent="0.2"/>
    <row r="631" ht="16.5" customHeight="1" x14ac:dyDescent="0.2"/>
    <row r="632" ht="16.5" customHeight="1" x14ac:dyDescent="0.2"/>
    <row r="633" ht="16.5" customHeight="1" x14ac:dyDescent="0.2"/>
    <row r="634" ht="16.5" customHeight="1" x14ac:dyDescent="0.2"/>
    <row r="635" ht="16.5" customHeight="1" x14ac:dyDescent="0.2"/>
    <row r="636" ht="16.5" customHeight="1" x14ac:dyDescent="0.2"/>
    <row r="637" ht="16.5" customHeight="1" x14ac:dyDescent="0.2"/>
    <row r="638" ht="16.5" customHeight="1" x14ac:dyDescent="0.2"/>
    <row r="639" ht="16.5" customHeight="1" x14ac:dyDescent="0.2"/>
    <row r="640" ht="16.5" customHeight="1" x14ac:dyDescent="0.2"/>
    <row r="641" ht="16.5" customHeight="1" x14ac:dyDescent="0.2"/>
    <row r="642" ht="16.5" customHeight="1" x14ac:dyDescent="0.2"/>
    <row r="643" ht="16.5" customHeight="1" x14ac:dyDescent="0.2"/>
    <row r="644" ht="16.5" customHeight="1" x14ac:dyDescent="0.2"/>
    <row r="645" ht="16.5" customHeight="1" x14ac:dyDescent="0.2"/>
    <row r="646" ht="16.5" customHeight="1" x14ac:dyDescent="0.2"/>
    <row r="647" ht="16.5" customHeight="1" x14ac:dyDescent="0.2"/>
    <row r="648" ht="16.5" customHeight="1" x14ac:dyDescent="0.2"/>
    <row r="649" ht="16.5" customHeight="1" x14ac:dyDescent="0.2"/>
    <row r="650" ht="16.5" customHeight="1" x14ac:dyDescent="0.2"/>
    <row r="651" ht="16.5" customHeight="1" x14ac:dyDescent="0.2"/>
    <row r="652" ht="16.5" customHeight="1" x14ac:dyDescent="0.2"/>
    <row r="653" ht="16.5" customHeight="1" x14ac:dyDescent="0.2"/>
    <row r="654" ht="16.5" customHeight="1" x14ac:dyDescent="0.2"/>
    <row r="655" ht="16.5" customHeight="1" x14ac:dyDescent="0.2"/>
    <row r="656" ht="16.5" customHeight="1" x14ac:dyDescent="0.2"/>
    <row r="657" ht="16.5" customHeight="1" x14ac:dyDescent="0.2"/>
    <row r="658" ht="16.5" customHeight="1" x14ac:dyDescent="0.2"/>
    <row r="659" ht="16.5" customHeight="1" x14ac:dyDescent="0.2"/>
    <row r="660" ht="16.5" customHeight="1" x14ac:dyDescent="0.2"/>
    <row r="661" ht="16.5" customHeight="1" x14ac:dyDescent="0.2"/>
    <row r="662" ht="16.5" customHeight="1" x14ac:dyDescent="0.2"/>
    <row r="663" ht="16.5" customHeight="1" x14ac:dyDescent="0.2"/>
    <row r="664" ht="16.5" customHeight="1" x14ac:dyDescent="0.2"/>
    <row r="665" ht="16.5" customHeight="1" x14ac:dyDescent="0.2"/>
    <row r="666" ht="16.5" customHeight="1" x14ac:dyDescent="0.2"/>
    <row r="667" ht="16.5" customHeight="1" x14ac:dyDescent="0.2"/>
    <row r="668" ht="16.5" customHeight="1" x14ac:dyDescent="0.2"/>
    <row r="669" ht="16.5" customHeight="1" x14ac:dyDescent="0.2"/>
    <row r="670" ht="16.5" customHeight="1" x14ac:dyDescent="0.2"/>
    <row r="671" ht="16.5" customHeight="1" x14ac:dyDescent="0.2"/>
    <row r="672" ht="16.5" customHeight="1" x14ac:dyDescent="0.2"/>
    <row r="673" ht="16.5" customHeight="1" x14ac:dyDescent="0.2"/>
    <row r="674" ht="16.5" customHeight="1" x14ac:dyDescent="0.2"/>
    <row r="675" ht="16.5" customHeight="1" x14ac:dyDescent="0.2"/>
    <row r="676" ht="16.5" customHeight="1" x14ac:dyDescent="0.2"/>
    <row r="677" ht="16.5" customHeight="1" x14ac:dyDescent="0.2"/>
    <row r="678" ht="16.5" customHeight="1" x14ac:dyDescent="0.2"/>
    <row r="679" ht="16.5" customHeight="1" x14ac:dyDescent="0.2"/>
    <row r="680" ht="16.5" customHeight="1" x14ac:dyDescent="0.2"/>
    <row r="681" ht="16.5" customHeight="1" x14ac:dyDescent="0.2"/>
    <row r="682" ht="16.5" customHeight="1" x14ac:dyDescent="0.2"/>
    <row r="683" ht="16.5" customHeight="1" x14ac:dyDescent="0.2"/>
    <row r="684" ht="16.5" customHeight="1" x14ac:dyDescent="0.2"/>
    <row r="685" ht="16.5" customHeight="1" x14ac:dyDescent="0.2"/>
    <row r="686" ht="16.5" customHeight="1" x14ac:dyDescent="0.2"/>
    <row r="687" ht="16.5" customHeight="1" x14ac:dyDescent="0.2"/>
    <row r="688" ht="16.5" customHeight="1" x14ac:dyDescent="0.2"/>
    <row r="689" ht="16.5" customHeight="1" x14ac:dyDescent="0.2"/>
    <row r="690" ht="16.5" customHeight="1" x14ac:dyDescent="0.2"/>
    <row r="691" ht="16.5" customHeight="1" x14ac:dyDescent="0.2"/>
    <row r="692" ht="16.5" customHeight="1" x14ac:dyDescent="0.2"/>
    <row r="693" ht="16.5" customHeight="1" x14ac:dyDescent="0.2"/>
    <row r="694" ht="16.5" customHeight="1" x14ac:dyDescent="0.2"/>
    <row r="695" ht="16.5" customHeight="1" x14ac:dyDescent="0.2"/>
    <row r="696" ht="16.5" customHeight="1" x14ac:dyDescent="0.2"/>
    <row r="697" ht="16.5" customHeight="1" x14ac:dyDescent="0.2"/>
    <row r="698" ht="16.5" customHeight="1" x14ac:dyDescent="0.2"/>
    <row r="699" ht="16.5" customHeight="1" x14ac:dyDescent="0.2"/>
    <row r="700" ht="16.5" customHeight="1" x14ac:dyDescent="0.2"/>
    <row r="701" ht="16.5" customHeight="1" x14ac:dyDescent="0.2"/>
    <row r="702" ht="16.5" customHeight="1" x14ac:dyDescent="0.2"/>
    <row r="703" ht="16.5" customHeight="1" x14ac:dyDescent="0.2"/>
    <row r="704" ht="16.5" customHeight="1" x14ac:dyDescent="0.2"/>
    <row r="705" ht="16.5" customHeight="1" x14ac:dyDescent="0.2"/>
    <row r="706" ht="16.5" customHeight="1" x14ac:dyDescent="0.2"/>
    <row r="707" ht="16.5" customHeight="1" x14ac:dyDescent="0.2"/>
    <row r="708" ht="16.5" customHeight="1" x14ac:dyDescent="0.2"/>
    <row r="709" ht="16.5" customHeight="1" x14ac:dyDescent="0.2"/>
    <row r="710" ht="16.5" customHeight="1" x14ac:dyDescent="0.2"/>
    <row r="711" ht="16.5" customHeight="1" x14ac:dyDescent="0.2"/>
    <row r="712" ht="16.5" customHeight="1" x14ac:dyDescent="0.2"/>
    <row r="713" ht="16.5" customHeight="1" x14ac:dyDescent="0.2"/>
    <row r="714" ht="16.5" customHeight="1" x14ac:dyDescent="0.2"/>
    <row r="715" ht="16.5" customHeight="1" x14ac:dyDescent="0.2"/>
    <row r="716" ht="16.5" customHeight="1" x14ac:dyDescent="0.2"/>
    <row r="717" ht="16.5" customHeight="1" x14ac:dyDescent="0.2"/>
    <row r="718" ht="16.5" customHeight="1" x14ac:dyDescent="0.2"/>
    <row r="719" ht="16.5" customHeight="1" x14ac:dyDescent="0.2"/>
    <row r="720" ht="16.5" customHeight="1" x14ac:dyDescent="0.2"/>
    <row r="721" ht="16.5" customHeight="1" x14ac:dyDescent="0.2"/>
    <row r="722" ht="16.5" customHeight="1" x14ac:dyDescent="0.2"/>
    <row r="723" ht="16.5" customHeight="1" x14ac:dyDescent="0.2"/>
    <row r="724" ht="16.5" customHeight="1" x14ac:dyDescent="0.2"/>
    <row r="725" ht="16.5" customHeight="1" x14ac:dyDescent="0.2"/>
    <row r="726" ht="16.5" customHeight="1" x14ac:dyDescent="0.2"/>
    <row r="727" ht="16.5" customHeight="1" x14ac:dyDescent="0.2"/>
    <row r="728" ht="16.5" customHeight="1" x14ac:dyDescent="0.2"/>
    <row r="729" ht="16.5" customHeight="1" x14ac:dyDescent="0.2"/>
    <row r="730" ht="16.5" customHeight="1" x14ac:dyDescent="0.2"/>
    <row r="731" ht="16.5" customHeight="1" x14ac:dyDescent="0.2"/>
    <row r="732" ht="16.5" customHeight="1" x14ac:dyDescent="0.2"/>
    <row r="733" ht="16.5" customHeight="1" x14ac:dyDescent="0.2"/>
    <row r="734" ht="16.5" customHeight="1" x14ac:dyDescent="0.2"/>
    <row r="735" ht="16.5" customHeight="1" x14ac:dyDescent="0.2"/>
    <row r="736" ht="16.5" customHeight="1" x14ac:dyDescent="0.2"/>
    <row r="737" ht="16.5" customHeight="1" x14ac:dyDescent="0.2"/>
    <row r="738" ht="16.5" customHeight="1" x14ac:dyDescent="0.2"/>
    <row r="739" ht="16.5" customHeight="1" x14ac:dyDescent="0.2"/>
    <row r="740" ht="16.5" customHeight="1" x14ac:dyDescent="0.2"/>
    <row r="741" ht="16.5" customHeight="1" x14ac:dyDescent="0.2"/>
    <row r="742" ht="16.5" customHeight="1" x14ac:dyDescent="0.2"/>
    <row r="743" ht="16.5" customHeight="1" x14ac:dyDescent="0.2"/>
    <row r="744" ht="16.5" customHeight="1" x14ac:dyDescent="0.2"/>
    <row r="745" ht="16.5" customHeight="1" x14ac:dyDescent="0.2"/>
    <row r="746" ht="16.5" customHeight="1" x14ac:dyDescent="0.2"/>
    <row r="747" ht="16.5" customHeight="1" x14ac:dyDescent="0.2"/>
    <row r="748" ht="16.5" customHeight="1" x14ac:dyDescent="0.2"/>
    <row r="749" ht="16.5" customHeight="1" x14ac:dyDescent="0.2"/>
    <row r="750" ht="16.5" customHeight="1" x14ac:dyDescent="0.2"/>
    <row r="751" ht="16.5" customHeight="1" x14ac:dyDescent="0.2"/>
    <row r="752" ht="16.5" customHeight="1" x14ac:dyDescent="0.2"/>
    <row r="753" ht="16.5" customHeight="1" x14ac:dyDescent="0.2"/>
    <row r="754" ht="16.5" customHeight="1" x14ac:dyDescent="0.2"/>
    <row r="755" ht="16.5" customHeight="1" x14ac:dyDescent="0.2"/>
    <row r="756" ht="16.5" customHeight="1" x14ac:dyDescent="0.2"/>
    <row r="757" ht="16.5" customHeight="1" x14ac:dyDescent="0.2"/>
    <row r="758" ht="16.5" customHeight="1" x14ac:dyDescent="0.2"/>
    <row r="759" ht="16.5" customHeight="1" x14ac:dyDescent="0.2"/>
    <row r="760" ht="16.5" customHeight="1" x14ac:dyDescent="0.2"/>
    <row r="761" ht="16.5" customHeight="1" x14ac:dyDescent="0.2"/>
    <row r="762" ht="16.5" customHeight="1" x14ac:dyDescent="0.2"/>
    <row r="763" ht="16.5" customHeight="1" x14ac:dyDescent="0.2"/>
    <row r="764" ht="16.5" customHeight="1" x14ac:dyDescent="0.2"/>
    <row r="765" ht="16.5" customHeight="1" x14ac:dyDescent="0.2"/>
    <row r="766" ht="16.5" customHeight="1" x14ac:dyDescent="0.2"/>
    <row r="767" ht="16.5" customHeight="1" x14ac:dyDescent="0.2"/>
    <row r="768" ht="16.5" customHeight="1" x14ac:dyDescent="0.2"/>
    <row r="769" ht="16.5" customHeight="1" x14ac:dyDescent="0.2"/>
    <row r="770" ht="16.5" customHeight="1" x14ac:dyDescent="0.2"/>
    <row r="771" ht="16.5" customHeight="1" x14ac:dyDescent="0.2"/>
    <row r="772" ht="16.5" customHeight="1" x14ac:dyDescent="0.2"/>
    <row r="773" ht="16.5" customHeight="1" x14ac:dyDescent="0.2"/>
    <row r="774" ht="16.5" customHeight="1" x14ac:dyDescent="0.2"/>
    <row r="775" ht="16.5" customHeight="1" x14ac:dyDescent="0.2"/>
    <row r="776" ht="16.5" customHeight="1" x14ac:dyDescent="0.2"/>
    <row r="777" ht="16.5" customHeight="1" x14ac:dyDescent="0.2"/>
    <row r="778" ht="16.5" customHeight="1" x14ac:dyDescent="0.2"/>
    <row r="779" ht="16.5" customHeight="1" x14ac:dyDescent="0.2"/>
    <row r="780" ht="16.5" customHeight="1" x14ac:dyDescent="0.2"/>
    <row r="781" ht="16.5" customHeight="1" x14ac:dyDescent="0.2"/>
    <row r="782" ht="16.5" customHeight="1" x14ac:dyDescent="0.2"/>
    <row r="783" ht="16.5" customHeight="1" x14ac:dyDescent="0.2"/>
    <row r="784" ht="16.5" customHeight="1" x14ac:dyDescent="0.2"/>
    <row r="785" ht="16.5" customHeight="1" x14ac:dyDescent="0.2"/>
    <row r="786" ht="16.5" customHeight="1" x14ac:dyDescent="0.2"/>
    <row r="787" ht="16.5" customHeight="1" x14ac:dyDescent="0.2"/>
    <row r="788" ht="16.5" customHeight="1" x14ac:dyDescent="0.2"/>
    <row r="789" ht="16.5" customHeight="1" x14ac:dyDescent="0.2"/>
    <row r="790" ht="16.5" customHeight="1" x14ac:dyDescent="0.2"/>
    <row r="791" ht="16.5" customHeight="1" x14ac:dyDescent="0.2"/>
    <row r="792" ht="16.5" customHeight="1" x14ac:dyDescent="0.2"/>
    <row r="793" ht="16.5" customHeight="1" x14ac:dyDescent="0.2"/>
    <row r="794" ht="16.5" customHeight="1" x14ac:dyDescent="0.2"/>
    <row r="795" ht="16.5" customHeight="1" x14ac:dyDescent="0.2"/>
    <row r="796" ht="16.5" customHeight="1" x14ac:dyDescent="0.2"/>
    <row r="797" ht="16.5" customHeight="1" x14ac:dyDescent="0.2"/>
    <row r="798" ht="16.5" customHeight="1" x14ac:dyDescent="0.2"/>
    <row r="799" ht="16.5" customHeight="1" x14ac:dyDescent="0.2"/>
    <row r="800" ht="16.5" customHeight="1" x14ac:dyDescent="0.2"/>
    <row r="801" ht="16.5" customHeight="1" x14ac:dyDescent="0.2"/>
    <row r="802" ht="16.5" customHeight="1" x14ac:dyDescent="0.2"/>
    <row r="803" ht="16.5" customHeight="1" x14ac:dyDescent="0.2"/>
    <row r="804" ht="16.5" customHeight="1" x14ac:dyDescent="0.2"/>
    <row r="805" ht="16.5" customHeight="1" x14ac:dyDescent="0.2"/>
    <row r="806" ht="16.5" customHeight="1" x14ac:dyDescent="0.2"/>
    <row r="807" ht="16.5" customHeight="1" x14ac:dyDescent="0.2"/>
    <row r="808" ht="16.5" customHeight="1" x14ac:dyDescent="0.2"/>
    <row r="809" ht="16.5" customHeight="1" x14ac:dyDescent="0.2"/>
    <row r="810" ht="16.5" customHeight="1" x14ac:dyDescent="0.2"/>
    <row r="811" ht="16.5" customHeight="1" x14ac:dyDescent="0.2"/>
    <row r="812" ht="16.5" customHeight="1" x14ac:dyDescent="0.2"/>
    <row r="813" ht="16.5" customHeight="1" x14ac:dyDescent="0.2"/>
    <row r="814" ht="16.5" customHeight="1" x14ac:dyDescent="0.2"/>
    <row r="815" ht="16.5" customHeight="1" x14ac:dyDescent="0.2"/>
    <row r="816" ht="16.5" customHeight="1" x14ac:dyDescent="0.2"/>
    <row r="817" ht="16.5" customHeight="1" x14ac:dyDescent="0.2"/>
    <row r="818" ht="16.5" customHeight="1" x14ac:dyDescent="0.2"/>
    <row r="819" ht="16.5" customHeight="1" x14ac:dyDescent="0.2"/>
    <row r="820" ht="16.5" customHeight="1" x14ac:dyDescent="0.2"/>
    <row r="821" ht="16.5" customHeight="1" x14ac:dyDescent="0.2"/>
    <row r="822" ht="16.5" customHeight="1" x14ac:dyDescent="0.2"/>
    <row r="823" ht="16.5" customHeight="1" x14ac:dyDescent="0.2"/>
    <row r="824" ht="16.5" customHeight="1" x14ac:dyDescent="0.2"/>
    <row r="825" ht="16.5" customHeight="1" x14ac:dyDescent="0.2"/>
    <row r="826" ht="16.5" customHeight="1" x14ac:dyDescent="0.2"/>
    <row r="827" ht="16.5" customHeight="1" x14ac:dyDescent="0.2"/>
    <row r="828" ht="16.5" customHeight="1" x14ac:dyDescent="0.2"/>
    <row r="829" ht="16.5" customHeight="1" x14ac:dyDescent="0.2"/>
    <row r="830" ht="16.5" customHeight="1" x14ac:dyDescent="0.2"/>
    <row r="831" ht="16.5" customHeight="1" x14ac:dyDescent="0.2"/>
    <row r="832" ht="16.5" customHeight="1" x14ac:dyDescent="0.2"/>
    <row r="833" ht="16.5" customHeight="1" x14ac:dyDescent="0.2"/>
    <row r="834" ht="16.5" customHeight="1" x14ac:dyDescent="0.2"/>
    <row r="835" ht="16.5" customHeight="1" x14ac:dyDescent="0.2"/>
    <row r="836" ht="16.5" customHeight="1" x14ac:dyDescent="0.2"/>
    <row r="837" ht="16.5" customHeight="1" x14ac:dyDescent="0.2"/>
    <row r="838" ht="16.5" customHeight="1" x14ac:dyDescent="0.2"/>
    <row r="839" ht="16.5" customHeight="1" x14ac:dyDescent="0.2"/>
    <row r="840" ht="16.5" customHeight="1" x14ac:dyDescent="0.2"/>
    <row r="841" ht="16.5" customHeight="1" x14ac:dyDescent="0.2"/>
    <row r="842" ht="16.5" customHeight="1" x14ac:dyDescent="0.2"/>
    <row r="843" ht="16.5" customHeight="1" x14ac:dyDescent="0.2"/>
    <row r="844" ht="16.5" customHeight="1" x14ac:dyDescent="0.2"/>
    <row r="845" ht="16.5" customHeight="1" x14ac:dyDescent="0.2"/>
    <row r="846" ht="16.5" customHeight="1" x14ac:dyDescent="0.2"/>
    <row r="847" ht="16.5" customHeight="1" x14ac:dyDescent="0.2"/>
    <row r="848" ht="16.5" customHeight="1" x14ac:dyDescent="0.2"/>
    <row r="849" ht="16.5" customHeight="1" x14ac:dyDescent="0.2"/>
    <row r="850" ht="16.5" customHeight="1" x14ac:dyDescent="0.2"/>
    <row r="851" ht="16.5" customHeight="1" x14ac:dyDescent="0.2"/>
    <row r="852" ht="16.5" customHeight="1" x14ac:dyDescent="0.2"/>
    <row r="853" ht="16.5" customHeight="1" x14ac:dyDescent="0.2"/>
    <row r="854" ht="16.5" customHeight="1" x14ac:dyDescent="0.2"/>
    <row r="855" ht="16.5" customHeight="1" x14ac:dyDescent="0.2"/>
    <row r="856" ht="16.5" customHeight="1" x14ac:dyDescent="0.2"/>
    <row r="857" ht="16.5" customHeight="1" x14ac:dyDescent="0.2"/>
    <row r="858" ht="16.5" customHeight="1" x14ac:dyDescent="0.2"/>
    <row r="859" ht="16.5" customHeight="1" x14ac:dyDescent="0.2"/>
    <row r="860" ht="16.5" customHeight="1" x14ac:dyDescent="0.2"/>
    <row r="861" ht="16.5" customHeight="1" x14ac:dyDescent="0.2"/>
    <row r="862" ht="16.5" customHeight="1" x14ac:dyDescent="0.2"/>
    <row r="863" ht="16.5" customHeight="1" x14ac:dyDescent="0.2"/>
    <row r="864" ht="16.5" customHeight="1" x14ac:dyDescent="0.2"/>
    <row r="865" ht="16.5" customHeight="1" x14ac:dyDescent="0.2"/>
    <row r="866" ht="16.5" customHeight="1" x14ac:dyDescent="0.2"/>
    <row r="867" ht="16.5" customHeight="1" x14ac:dyDescent="0.2"/>
    <row r="868" ht="16.5" customHeight="1" x14ac:dyDescent="0.2"/>
    <row r="869" ht="16.5" customHeight="1" x14ac:dyDescent="0.2"/>
    <row r="870" ht="16.5" customHeight="1" x14ac:dyDescent="0.2"/>
    <row r="871" ht="16.5" customHeight="1" x14ac:dyDescent="0.2"/>
    <row r="872" ht="16.5" customHeight="1" x14ac:dyDescent="0.2"/>
    <row r="873" ht="16.5" customHeight="1" x14ac:dyDescent="0.2"/>
    <row r="874" ht="16.5" customHeight="1" x14ac:dyDescent="0.2"/>
    <row r="875" ht="16.5" customHeight="1" x14ac:dyDescent="0.2"/>
    <row r="876" ht="16.5" customHeight="1" x14ac:dyDescent="0.2"/>
    <row r="877" ht="16.5" customHeight="1" x14ac:dyDescent="0.2"/>
    <row r="878" ht="16.5" customHeight="1" x14ac:dyDescent="0.2"/>
    <row r="879" ht="16.5" customHeight="1" x14ac:dyDescent="0.2"/>
    <row r="880" ht="16.5" customHeight="1" x14ac:dyDescent="0.2"/>
    <row r="881" ht="16.5" customHeight="1" x14ac:dyDescent="0.2"/>
    <row r="882" ht="16.5" customHeight="1" x14ac:dyDescent="0.2"/>
    <row r="883" ht="16.5" customHeight="1" x14ac:dyDescent="0.2"/>
    <row r="884" ht="16.5" customHeight="1" x14ac:dyDescent="0.2"/>
    <row r="885" ht="16.5" customHeight="1" x14ac:dyDescent="0.2"/>
    <row r="886" ht="16.5" customHeight="1" x14ac:dyDescent="0.2"/>
    <row r="887" ht="16.5" customHeight="1" x14ac:dyDescent="0.2"/>
    <row r="888" ht="16.5" customHeight="1" x14ac:dyDescent="0.2"/>
    <row r="889" ht="16.5" customHeight="1" x14ac:dyDescent="0.2"/>
    <row r="890" ht="16.5" customHeight="1" x14ac:dyDescent="0.2"/>
    <row r="891" ht="16.5" customHeight="1" x14ac:dyDescent="0.2"/>
    <row r="892" ht="16.5" customHeight="1" x14ac:dyDescent="0.2"/>
    <row r="893" ht="16.5" customHeight="1" x14ac:dyDescent="0.2"/>
    <row r="894" ht="16.5" customHeight="1" x14ac:dyDescent="0.2"/>
    <row r="895" ht="16.5" customHeight="1" x14ac:dyDescent="0.2"/>
    <row r="896" ht="16.5" customHeight="1" x14ac:dyDescent="0.2"/>
    <row r="897" ht="16.5" customHeight="1" x14ac:dyDescent="0.2"/>
    <row r="898" ht="16.5" customHeight="1" x14ac:dyDescent="0.2"/>
    <row r="899" ht="16.5" customHeight="1" x14ac:dyDescent="0.2"/>
    <row r="900" ht="16.5" customHeight="1" x14ac:dyDescent="0.2"/>
    <row r="901" ht="16.5" customHeight="1" x14ac:dyDescent="0.2"/>
    <row r="902" ht="16.5" customHeight="1" x14ac:dyDescent="0.2"/>
    <row r="903" ht="16.5" customHeight="1" x14ac:dyDescent="0.2"/>
    <row r="904" ht="16.5" customHeight="1" x14ac:dyDescent="0.2"/>
    <row r="905" ht="16.5" customHeight="1" x14ac:dyDescent="0.2"/>
    <row r="906" ht="16.5" customHeight="1" x14ac:dyDescent="0.2"/>
    <row r="907" ht="16.5" customHeight="1" x14ac:dyDescent="0.2"/>
    <row r="908" ht="16.5" customHeight="1" x14ac:dyDescent="0.2"/>
    <row r="909" ht="16.5" customHeight="1" x14ac:dyDescent="0.2"/>
    <row r="910" ht="16.5" customHeight="1" x14ac:dyDescent="0.2"/>
    <row r="911" ht="16.5" customHeight="1" x14ac:dyDescent="0.2"/>
    <row r="912" ht="16.5" customHeight="1" x14ac:dyDescent="0.2"/>
    <row r="913" ht="16.5" customHeight="1" x14ac:dyDescent="0.2"/>
    <row r="914" ht="16.5" customHeight="1" x14ac:dyDescent="0.2"/>
  </sheetData>
  <autoFilter ref="B13:AR20" xr:uid="{00000000-0009-0000-0000-000004000000}">
    <filterColumn colId="23" showButton="0"/>
    <filterColumn colId="24" showButton="0"/>
    <filterColumn colId="25" showButton="0"/>
    <filterColumn colId="26" showButton="0"/>
    <filterColumn colId="27" showButton="0"/>
  </autoFilter>
  <mergeCells count="194">
    <mergeCell ref="AL39:AL40"/>
    <mergeCell ref="K39:K40"/>
    <mergeCell ref="K34:K35"/>
    <mergeCell ref="B34:B35"/>
    <mergeCell ref="B39:B40"/>
    <mergeCell ref="D39:D40"/>
    <mergeCell ref="E39:E40"/>
    <mergeCell ref="F39:F40"/>
    <mergeCell ref="G39:G40"/>
    <mergeCell ref="H37:H38"/>
    <mergeCell ref="I37:I38"/>
    <mergeCell ref="J37:J38"/>
    <mergeCell ref="B37:B38"/>
    <mergeCell ref="D37:D38"/>
    <mergeCell ref="E37:E38"/>
    <mergeCell ref="F37:F38"/>
    <mergeCell ref="D34:D35"/>
    <mergeCell ref="E34:E35"/>
    <mergeCell ref="F34:F35"/>
    <mergeCell ref="G34:G35"/>
    <mergeCell ref="G37:G38"/>
    <mergeCell ref="H39:H40"/>
    <mergeCell ref="I39:I40"/>
    <mergeCell ref="J39:J40"/>
    <mergeCell ref="I34:I35"/>
    <mergeCell ref="J34:J35"/>
    <mergeCell ref="AP31:AP33"/>
    <mergeCell ref="Q31:Q33"/>
    <mergeCell ref="AL27:AL30"/>
    <mergeCell ref="K37:K38"/>
    <mergeCell ref="AR31:AR33"/>
    <mergeCell ref="H31:H33"/>
    <mergeCell ref="I31:I33"/>
    <mergeCell ref="Q34:Q35"/>
    <mergeCell ref="AM34:AM35"/>
    <mergeCell ref="AL34:AL35"/>
    <mergeCell ref="AL37:AL38"/>
    <mergeCell ref="H34:H35"/>
    <mergeCell ref="AL31:AL33"/>
    <mergeCell ref="AN34:AN35"/>
    <mergeCell ref="AO34:AO35"/>
    <mergeCell ref="AP34:AP35"/>
    <mergeCell ref="AM31:AM33"/>
    <mergeCell ref="AN31:AN33"/>
    <mergeCell ref="AO31:AO33"/>
    <mergeCell ref="G31:G33"/>
    <mergeCell ref="K27:K30"/>
    <mergeCell ref="L27:L30"/>
    <mergeCell ref="M31:M33"/>
    <mergeCell ref="J31:J33"/>
    <mergeCell ref="K31:K33"/>
    <mergeCell ref="AR12:AS12"/>
    <mergeCell ref="AM12:AQ12"/>
    <mergeCell ref="L39:L40"/>
    <mergeCell ref="AM39:AM40"/>
    <mergeCell ref="AN37:AN38"/>
    <mergeCell ref="AO37:AO38"/>
    <mergeCell ref="AP37:AP38"/>
    <mergeCell ref="AR37:AR38"/>
    <mergeCell ref="L37:L38"/>
    <mergeCell ref="AM37:AM38"/>
    <mergeCell ref="AN39:AN40"/>
    <mergeCell ref="AO39:AO40"/>
    <mergeCell ref="AP39:AP40"/>
    <mergeCell ref="AR39:AR40"/>
    <mergeCell ref="AP27:AP30"/>
    <mergeCell ref="Q27:Q30"/>
    <mergeCell ref="AM27:AM30"/>
    <mergeCell ref="AN27:AN30"/>
    <mergeCell ref="AR23:AR26"/>
    <mergeCell ref="B27:B30"/>
    <mergeCell ref="C27:C28"/>
    <mergeCell ref="D27:D30"/>
    <mergeCell ref="E27:E30"/>
    <mergeCell ref="F27:F30"/>
    <mergeCell ref="G27:G30"/>
    <mergeCell ref="H27:H30"/>
    <mergeCell ref="I27:I30"/>
    <mergeCell ref="J27:J30"/>
    <mergeCell ref="Q23:Q26"/>
    <mergeCell ref="AM23:AM26"/>
    <mergeCell ref="AN23:AN26"/>
    <mergeCell ref="AO23:AO26"/>
    <mergeCell ref="AP23:AP26"/>
    <mergeCell ref="H23:H26"/>
    <mergeCell ref="I23:I26"/>
    <mergeCell ref="J23:J26"/>
    <mergeCell ref="K23:K26"/>
    <mergeCell ref="L23:L26"/>
    <mergeCell ref="B31:B33"/>
    <mergeCell ref="B23:B26"/>
    <mergeCell ref="C23:C24"/>
    <mergeCell ref="AO27:AO30"/>
    <mergeCell ref="D23:D26"/>
    <mergeCell ref="E23:E26"/>
    <mergeCell ref="F23:F26"/>
    <mergeCell ref="G23:G26"/>
    <mergeCell ref="H20:H22"/>
    <mergeCell ref="I20:I22"/>
    <mergeCell ref="J20:J22"/>
    <mergeCell ref="K20:K22"/>
    <mergeCell ref="L20:L22"/>
    <mergeCell ref="B20:B22"/>
    <mergeCell ref="D20:D22"/>
    <mergeCell ref="E20:E22"/>
    <mergeCell ref="F20:F22"/>
    <mergeCell ref="G20:G22"/>
    <mergeCell ref="AL20:AL22"/>
    <mergeCell ref="AL23:AL26"/>
    <mergeCell ref="C31:C33"/>
    <mergeCell ref="D31:D33"/>
    <mergeCell ref="E31:E33"/>
    <mergeCell ref="F31:F33"/>
    <mergeCell ref="I15:I18"/>
    <mergeCell ref="J15:J18"/>
    <mergeCell ref="K15:K18"/>
    <mergeCell ref="L15:L18"/>
    <mergeCell ref="B15:B18"/>
    <mergeCell ref="D15:D18"/>
    <mergeCell ref="E15:E18"/>
    <mergeCell ref="F15:F18"/>
    <mergeCell ref="G15:G18"/>
    <mergeCell ref="H15:H18"/>
    <mergeCell ref="AF13:AF14"/>
    <mergeCell ref="AG13:AG14"/>
    <mergeCell ref="Q20:Q22"/>
    <mergeCell ref="AN15:AN18"/>
    <mergeCell ref="AO15:AO18"/>
    <mergeCell ref="AP15:AP18"/>
    <mergeCell ref="AR15:AR18"/>
    <mergeCell ref="Q15:Q18"/>
    <mergeCell ref="AM15:AM18"/>
    <mergeCell ref="V13:V14"/>
    <mergeCell ref="W13:W14"/>
    <mergeCell ref="AL15:AL18"/>
    <mergeCell ref="B1:G6"/>
    <mergeCell ref="H1:AM6"/>
    <mergeCell ref="AN1:AN2"/>
    <mergeCell ref="AO1:AO2"/>
    <mergeCell ref="B9:F9"/>
    <mergeCell ref="G9:AM9"/>
    <mergeCell ref="B13:B14"/>
    <mergeCell ref="C13:C14"/>
    <mergeCell ref="D13:D14"/>
    <mergeCell ref="E13:E14"/>
    <mergeCell ref="F13:F14"/>
    <mergeCell ref="G13:G14"/>
    <mergeCell ref="B10:F10"/>
    <mergeCell ref="G10:AM10"/>
    <mergeCell ref="B12:M12"/>
    <mergeCell ref="N12:U12"/>
    <mergeCell ref="V12:AC12"/>
    <mergeCell ref="AF12:AK12"/>
    <mergeCell ref="N13:O14"/>
    <mergeCell ref="P13:P14"/>
    <mergeCell ref="I13:I14"/>
    <mergeCell ref="J13:J14"/>
    <mergeCell ref="X13:X14"/>
    <mergeCell ref="Y13:AD13"/>
    <mergeCell ref="AS23:AS26"/>
    <mergeCell ref="AS31:AS34"/>
    <mergeCell ref="AS35:AS38"/>
    <mergeCell ref="AS39:AS42"/>
    <mergeCell ref="AS28:AS30"/>
    <mergeCell ref="AS20:AS22"/>
    <mergeCell ref="H13:H14"/>
    <mergeCell ref="AQ13:AQ14"/>
    <mergeCell ref="AR13:AR14"/>
    <mergeCell ref="AM13:AM14"/>
    <mergeCell ref="AN13:AN14"/>
    <mergeCell ref="M13:M14"/>
    <mergeCell ref="AO13:AO14"/>
    <mergeCell ref="AP13:AP14"/>
    <mergeCell ref="Q13:Q14"/>
    <mergeCell ref="R13:S14"/>
    <mergeCell ref="T13:T14"/>
    <mergeCell ref="U13:U14"/>
    <mergeCell ref="AH13:AH14"/>
    <mergeCell ref="AI13:AI14"/>
    <mergeCell ref="AJ13:AJ14"/>
    <mergeCell ref="AK13:AK14"/>
    <mergeCell ref="AS13:AS14"/>
    <mergeCell ref="AS15:AS18"/>
    <mergeCell ref="M15:M18"/>
    <mergeCell ref="M20:M22"/>
    <mergeCell ref="M23:M26"/>
    <mergeCell ref="M27:M30"/>
    <mergeCell ref="L31:L33"/>
    <mergeCell ref="M34:M35"/>
    <mergeCell ref="M37:M38"/>
    <mergeCell ref="M39:M40"/>
    <mergeCell ref="K13:K14"/>
    <mergeCell ref="L13:L14"/>
    <mergeCell ref="L34:L35"/>
  </mergeCells>
  <conditionalFormatting sqref="O15:O42">
    <cfRule type="cellIs" dxfId="739" priority="53" operator="equal">
      <formula>"IMPROBABLE"</formula>
    </cfRule>
    <cfRule type="cellIs" dxfId="738" priority="52" operator="equal">
      <formula>"RARA VEZ"</formula>
    </cfRule>
    <cfRule type="cellIs" dxfId="737" priority="51" operator="equal">
      <formula>"PROBABLE"</formula>
    </cfRule>
    <cfRule type="cellIs" dxfId="736" priority="50" operator="equal">
      <formula>"CASI SEGURO"</formula>
    </cfRule>
    <cfRule type="cellIs" dxfId="735" priority="49" operator="equal">
      <formula>"INMINENTE"</formula>
    </cfRule>
  </conditionalFormatting>
  <conditionalFormatting sqref="R15:R23">
    <cfRule type="containsText" dxfId="734" priority="171" operator="containsText" text="❌">
      <formula>NOT(ISERROR(SEARCH(("❌"),(R15))))</formula>
    </cfRule>
  </conditionalFormatting>
  <conditionalFormatting sqref="R27">
    <cfRule type="containsText" dxfId="733" priority="406" operator="containsText" text="❌">
      <formula>NOT(ISERROR(SEARCH(("❌"),(R27))))</formula>
    </cfRule>
  </conditionalFormatting>
  <conditionalFormatting sqref="R31:R42">
    <cfRule type="containsText" dxfId="732" priority="68" operator="containsText" text="❌">
      <formula>NOT(ISERROR(SEARCH(("❌"),(R31))))</formula>
    </cfRule>
  </conditionalFormatting>
  <conditionalFormatting sqref="S15:S42">
    <cfRule type="cellIs" dxfId="731" priority="57" operator="equal">
      <formula>"MENOR"</formula>
    </cfRule>
    <cfRule type="cellIs" dxfId="730" priority="58" operator="equal">
      <formula>"LEVE"</formula>
    </cfRule>
    <cfRule type="cellIs" dxfId="729" priority="56" operator="equal">
      <formula>"MODERADO"</formula>
    </cfRule>
    <cfRule type="cellIs" dxfId="728" priority="55" operator="equal">
      <formula>"MAYOR"</formula>
    </cfRule>
    <cfRule type="cellIs" dxfId="727" priority="54" operator="equal">
      <formula>"CATASTROFICO"</formula>
    </cfRule>
  </conditionalFormatting>
  <conditionalFormatting sqref="U15:U42">
    <cfRule type="cellIs" dxfId="726" priority="59" operator="equal">
      <formula>"Extremo"</formula>
    </cfRule>
    <cfRule type="cellIs" dxfId="725" priority="60" operator="equal">
      <formula>"Alto"</formula>
    </cfRule>
    <cfRule type="cellIs" dxfId="724" priority="61" operator="equal">
      <formula>"Moderado"</formula>
    </cfRule>
    <cfRule type="cellIs" dxfId="723" priority="62" operator="equal">
      <formula>"Bajo"</formula>
    </cfRule>
  </conditionalFormatting>
  <conditionalFormatting sqref="AG15:AG43">
    <cfRule type="cellIs" dxfId="722" priority="70" operator="equal">
      <formula>"PROBABLE"</formula>
    </cfRule>
    <cfRule type="cellIs" dxfId="721" priority="73" operator="equal">
      <formula>"IMPROBABLE"</formula>
    </cfRule>
    <cfRule type="cellIs" dxfId="720" priority="72" operator="equal">
      <formula>"RARA VEZ"</formula>
    </cfRule>
    <cfRule type="cellIs" dxfId="719" priority="71" operator="equal">
      <formula>"CASI SEGURO"</formula>
    </cfRule>
    <cfRule type="cellIs" dxfId="718" priority="69" operator="equal">
      <formula>"INMINENTE"</formula>
    </cfRule>
  </conditionalFormatting>
  <conditionalFormatting sqref="AI15:AI42">
    <cfRule type="cellIs" dxfId="717" priority="66" operator="equal">
      <formula>"Menor"</formula>
    </cfRule>
    <cfRule type="cellIs" dxfId="716" priority="64" operator="equal">
      <formula>"Mayor"</formula>
    </cfRule>
    <cfRule type="cellIs" dxfId="715" priority="63" operator="equal">
      <formula>"Catastrófico"</formula>
    </cfRule>
    <cfRule type="cellIs" dxfId="714" priority="65" operator="equal">
      <formula>"Moderado"</formula>
    </cfRule>
    <cfRule type="cellIs" dxfId="713" priority="67" operator="equal">
      <formula>"Leve"</formula>
    </cfRule>
  </conditionalFormatting>
  <conditionalFormatting sqref="AK16:AK18">
    <cfRule type="cellIs" dxfId="712" priority="139" operator="equal">
      <formula>"Bajo"</formula>
    </cfRule>
    <cfRule type="cellIs" dxfId="711" priority="138" operator="equal">
      <formula>"Moderado"</formula>
    </cfRule>
    <cfRule type="cellIs" dxfId="710" priority="145" operator="equal">
      <formula>"Extremo"</formula>
    </cfRule>
    <cfRule type="cellIs" dxfId="709" priority="146" operator="equal">
      <formula>"Alto"</formula>
    </cfRule>
  </conditionalFormatting>
  <conditionalFormatting sqref="AK21:AK22">
    <cfRule type="cellIs" dxfId="708" priority="113" operator="equal">
      <formula>"Alto"</formula>
    </cfRule>
    <cfRule type="cellIs" dxfId="707" priority="110" operator="equal">
      <formula>"Moderado"</formula>
    </cfRule>
    <cfRule type="cellIs" dxfId="706" priority="111" operator="equal">
      <formula>"Bajo"</formula>
    </cfRule>
    <cfRule type="cellIs" dxfId="705" priority="112" operator="equal">
      <formula>"Extremo"</formula>
    </cfRule>
  </conditionalFormatting>
  <conditionalFormatting sqref="AK32:AK33">
    <cfRule type="cellIs" dxfId="704" priority="101" operator="equal">
      <formula>"Moderado"</formula>
    </cfRule>
    <cfRule type="cellIs" dxfId="703" priority="102" operator="equal">
      <formula>"Bajo"</formula>
    </cfRule>
    <cfRule type="cellIs" dxfId="702" priority="109" operator="equal">
      <formula>"Alto"</formula>
    </cfRule>
    <cfRule type="cellIs" dxfId="701" priority="108" operator="equal">
      <formula>"Extremo"</formula>
    </cfRule>
  </conditionalFormatting>
  <conditionalFormatting sqref="AK35">
    <cfRule type="cellIs" dxfId="700" priority="92" operator="equal">
      <formula>"Moderado"</formula>
    </cfRule>
    <cfRule type="cellIs" dxfId="699" priority="93" operator="equal">
      <formula>"Bajo"</formula>
    </cfRule>
    <cfRule type="cellIs" dxfId="698" priority="99" operator="equal">
      <formula>"Extremo"</formula>
    </cfRule>
    <cfRule type="cellIs" dxfId="697" priority="100" operator="equal">
      <formula>"Alto"</formula>
    </cfRule>
  </conditionalFormatting>
  <conditionalFormatting sqref="AK38">
    <cfRule type="cellIs" dxfId="696" priority="83" operator="equal">
      <formula>"Moderado"</formula>
    </cfRule>
    <cfRule type="cellIs" dxfId="695" priority="84" operator="equal">
      <formula>"Bajo"</formula>
    </cfRule>
    <cfRule type="cellIs" dxfId="694" priority="90" operator="equal">
      <formula>"Extremo"</formula>
    </cfRule>
    <cfRule type="cellIs" dxfId="693" priority="91" operator="equal">
      <formula>"Alto"</formula>
    </cfRule>
  </conditionalFormatting>
  <conditionalFormatting sqref="AK40">
    <cfRule type="cellIs" dxfId="692" priority="75" operator="equal">
      <formula>"Bajo"</formula>
    </cfRule>
    <cfRule type="cellIs" dxfId="691" priority="82" operator="equal">
      <formula>"Alto"</formula>
    </cfRule>
    <cfRule type="cellIs" dxfId="690" priority="81" operator="equal">
      <formula>"Extremo"</formula>
    </cfRule>
    <cfRule type="cellIs" dxfId="689" priority="74" operator="equal">
      <formula>"Moderado"</formula>
    </cfRule>
  </conditionalFormatting>
  <conditionalFormatting sqref="AK15:AL15 AK23:AL23 AK24:AK26 AK27:AL27 AK28:AK30 AK31:AL31 AK34:AL34 AK36:AL37 AK39:AL39">
    <cfRule type="cellIs" dxfId="688" priority="440" operator="equal">
      <formula>"Alto"</formula>
    </cfRule>
    <cfRule type="cellIs" dxfId="687" priority="432" operator="equal">
      <formula>"Moderado"</formula>
    </cfRule>
    <cfRule type="cellIs" dxfId="686" priority="433" operator="equal">
      <formula>"Bajo"</formula>
    </cfRule>
    <cfRule type="cellIs" dxfId="685" priority="439" operator="equal">
      <formula>"Extremo"</formula>
    </cfRule>
  </conditionalFormatting>
  <conditionalFormatting sqref="AK19:AL20">
    <cfRule type="cellIs" dxfId="684" priority="131" operator="equal">
      <formula>"Extremo"</formula>
    </cfRule>
    <cfRule type="cellIs" dxfId="683" priority="124" operator="equal">
      <formula>"Moderado"</formula>
    </cfRule>
    <cfRule type="cellIs" dxfId="682" priority="132" operator="equal">
      <formula>"Alto"</formula>
    </cfRule>
    <cfRule type="cellIs" dxfId="681" priority="125" operator="equal">
      <formula>"Bajo"</formula>
    </cfRule>
  </conditionalFormatting>
  <conditionalFormatting sqref="AK41:AL42">
    <cfRule type="cellIs" dxfId="680" priority="41" operator="equal">
      <formula>"Moderado"</formula>
    </cfRule>
    <cfRule type="cellIs" dxfId="679" priority="44" operator="equal">
      <formula>"Alto"</formula>
    </cfRule>
    <cfRule type="cellIs" dxfId="678" priority="43" operator="equal">
      <formula>"Extremo"</formula>
    </cfRule>
    <cfRule type="cellIs" dxfId="677" priority="42" operator="equal">
      <formula>"Bajo"</formula>
    </cfRule>
  </conditionalFormatting>
  <conditionalFormatting sqref="AR19:AR23">
    <cfRule type="cellIs" dxfId="676" priority="36" operator="equal">
      <formula>"Atrasado"</formula>
    </cfRule>
    <cfRule type="cellIs" dxfId="675" priority="35" operator="equal">
      <formula>"No iniciado"</formula>
    </cfRule>
    <cfRule type="cellIs" dxfId="674" priority="33" operator="equal">
      <formula>"Completo"</formula>
    </cfRule>
  </conditionalFormatting>
  <conditionalFormatting sqref="AR27:AR32">
    <cfRule type="cellIs" dxfId="673" priority="24" operator="equal">
      <formula>"Atrasado"</formula>
    </cfRule>
    <cfRule type="cellIs" dxfId="672" priority="21" operator="equal">
      <formula>"Completo"</formula>
    </cfRule>
    <cfRule type="cellIs" dxfId="671" priority="23" operator="equal">
      <formula>"No iniciado"</formula>
    </cfRule>
  </conditionalFormatting>
  <conditionalFormatting sqref="AR34:AR37">
    <cfRule type="cellIs" dxfId="670" priority="20" operator="equal">
      <formula>"Atrasado"</formula>
    </cfRule>
    <cfRule type="cellIs" dxfId="669" priority="19" operator="equal">
      <formula>"No iniciado"</formula>
    </cfRule>
    <cfRule type="cellIs" dxfId="668" priority="17" operator="equal">
      <formula>"Completo"</formula>
    </cfRule>
  </conditionalFormatting>
  <conditionalFormatting sqref="AR41:AR42">
    <cfRule type="cellIs" dxfId="667" priority="48" operator="equal">
      <formula>"Atrasado"</formula>
    </cfRule>
    <cfRule type="cellIs" dxfId="666" priority="47" operator="equal">
      <formula>"No iniciado"</formula>
    </cfRule>
    <cfRule type="cellIs" dxfId="665" priority="45" operator="equal">
      <formula>"Completo"</formula>
    </cfRule>
  </conditionalFormatting>
  <conditionalFormatting sqref="AR15:AS15 AS31 AS35 AR39:AS39">
    <cfRule type="cellIs" dxfId="664" priority="16" operator="equal">
      <formula>"Atrasado"</formula>
    </cfRule>
    <cfRule type="cellIs" dxfId="663" priority="15" operator="equal">
      <formula>"No iniciado"</formula>
    </cfRule>
    <cfRule type="cellIs" dxfId="662" priority="13" operator="equal">
      <formula>"Completo"</formula>
    </cfRule>
  </conditionalFormatting>
  <conditionalFormatting sqref="AS19:AS20">
    <cfRule type="cellIs" dxfId="661" priority="9" operator="equal">
      <formula>"Completo"</formula>
    </cfRule>
    <cfRule type="cellIs" dxfId="660" priority="12" operator="equal">
      <formula>"Atrasado"</formula>
    </cfRule>
    <cfRule type="cellIs" dxfId="659" priority="11" operator="equal">
      <formula>"No iniciado"</formula>
    </cfRule>
  </conditionalFormatting>
  <conditionalFormatting sqref="AS23">
    <cfRule type="cellIs" dxfId="658" priority="7" operator="equal">
      <formula>"No iniciado"</formula>
    </cfRule>
    <cfRule type="cellIs" dxfId="657" priority="5" operator="equal">
      <formula>"Completo"</formula>
    </cfRule>
    <cfRule type="cellIs" dxfId="656" priority="8" operator="equal">
      <formula>"Atrasado"</formula>
    </cfRule>
  </conditionalFormatting>
  <conditionalFormatting sqref="AS27:AS28">
    <cfRule type="cellIs" dxfId="655" priority="1" operator="equal">
      <formula>"Completo"</formula>
    </cfRule>
    <cfRule type="cellIs" dxfId="654" priority="4" operator="equal">
      <formula>"Atrasado"</formula>
    </cfRule>
    <cfRule type="cellIs" dxfId="653" priority="3" operator="equal">
      <formula>"No iniciado"</formula>
    </cfRule>
  </conditionalFormatting>
  <dataValidations count="1">
    <dataValidation allowBlank="1" showInputMessage="1" showErrorMessage="1" error="Recuerde que las acciones se generan bajo la medida de mitigar el riesgo" sqref="AN15:AP15 AN19:AN20 AP19:AP20 AO19:AO21" xr:uid="{00000000-0002-0000-0400-000000000000}"/>
  </dataValidations>
  <pageMargins left="0.7" right="0.7" top="0.75" bottom="0.7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34" operator="containsText" id="{4860EBFA-2EF9-4809-B8BE-D77EDAF81C1D}">
            <xm:f>NOT(ISERROR(SEARCH("En desarrollo",AR19)))</xm:f>
            <xm:f>"En desarrollo"</xm:f>
            <x14:dxf>
              <fill>
                <patternFill>
                  <bgColor rgb="FFFFFF00"/>
                </patternFill>
              </fill>
            </x14:dxf>
          </x14:cfRule>
          <xm:sqref>AR19:AR23</xm:sqref>
        </x14:conditionalFormatting>
        <x14:conditionalFormatting xmlns:xm="http://schemas.microsoft.com/office/excel/2006/main">
          <x14:cfRule type="containsText" priority="22" operator="containsText" id="{3695D43C-DEFF-4E9C-BAE7-551FAAFD40FC}">
            <xm:f>NOT(ISERROR(SEARCH("En desarrollo",AR27)))</xm:f>
            <xm:f>"En desarrollo"</xm:f>
            <x14:dxf>
              <fill>
                <patternFill>
                  <bgColor rgb="FFFFFF00"/>
                </patternFill>
              </fill>
            </x14:dxf>
          </x14:cfRule>
          <xm:sqref>AR27:AR32</xm:sqref>
        </x14:conditionalFormatting>
        <x14:conditionalFormatting xmlns:xm="http://schemas.microsoft.com/office/excel/2006/main">
          <x14:cfRule type="containsText" priority="18" operator="containsText" id="{A6559A15-C338-4D76-9D9F-CB2583426D15}">
            <xm:f>NOT(ISERROR(SEARCH("En desarrollo",AR34)))</xm:f>
            <xm:f>"En desarrollo"</xm:f>
            <x14:dxf>
              <fill>
                <patternFill>
                  <bgColor rgb="FFFFFF00"/>
                </patternFill>
              </fill>
            </x14:dxf>
          </x14:cfRule>
          <xm:sqref>AR34:AR37</xm:sqref>
        </x14:conditionalFormatting>
        <x14:conditionalFormatting xmlns:xm="http://schemas.microsoft.com/office/excel/2006/main">
          <x14:cfRule type="containsText" priority="46" operator="containsText" id="{490769BE-7A3D-4D6F-81A4-A5B8B51A5CBE}">
            <xm:f>NOT(ISERROR(SEARCH("En desarrollo",AR41)))</xm:f>
            <xm:f>"En desarrollo"</xm:f>
            <x14:dxf>
              <fill>
                <patternFill>
                  <bgColor rgb="FFFFFF00"/>
                </patternFill>
              </fill>
            </x14:dxf>
          </x14:cfRule>
          <xm:sqref>AR41:AR42</xm:sqref>
        </x14:conditionalFormatting>
        <x14:conditionalFormatting xmlns:xm="http://schemas.microsoft.com/office/excel/2006/main">
          <x14:cfRule type="containsText" priority="14" operator="containsText" id="{7765D6BE-2BBF-489F-AAB8-CB7A8436DCC8}">
            <xm:f>NOT(ISERROR(SEARCH("En desarrollo",AR15)))</xm:f>
            <xm:f>"En desarrollo"</xm:f>
            <x14:dxf>
              <fill>
                <patternFill>
                  <bgColor rgb="FFFFFF00"/>
                </patternFill>
              </fill>
            </x14:dxf>
          </x14:cfRule>
          <xm:sqref>AR15:AS15 AS31 AS35 AR39:AS39</xm:sqref>
        </x14:conditionalFormatting>
        <x14:conditionalFormatting xmlns:xm="http://schemas.microsoft.com/office/excel/2006/main">
          <x14:cfRule type="containsText" priority="10" operator="containsText" id="{6D9DB3CA-BCC2-424A-8CD3-1CA1BD15F92E}">
            <xm:f>NOT(ISERROR(SEARCH("En desarrollo",AS19)))</xm:f>
            <xm:f>"En desarrollo"</xm:f>
            <x14:dxf>
              <fill>
                <patternFill>
                  <bgColor rgb="FFFFFF00"/>
                </patternFill>
              </fill>
            </x14:dxf>
          </x14:cfRule>
          <xm:sqref>AS19:AS20</xm:sqref>
        </x14:conditionalFormatting>
        <x14:conditionalFormatting xmlns:xm="http://schemas.microsoft.com/office/excel/2006/main">
          <x14:cfRule type="containsText" priority="6" operator="containsText" id="{7B6CF7F9-3AE1-42BA-98BB-940E4D121FED}">
            <xm:f>NOT(ISERROR(SEARCH("En desarrollo",AS23)))</xm:f>
            <xm:f>"En desarrollo"</xm:f>
            <x14:dxf>
              <fill>
                <patternFill>
                  <bgColor rgb="FFFFFF00"/>
                </patternFill>
              </fill>
            </x14:dxf>
          </x14:cfRule>
          <xm:sqref>AS23</xm:sqref>
        </x14:conditionalFormatting>
        <x14:conditionalFormatting xmlns:xm="http://schemas.microsoft.com/office/excel/2006/main">
          <x14:cfRule type="containsText" priority="2" operator="containsText" id="{FD76A10C-4741-4CB4-AC6C-1DD522BCC21D}">
            <xm:f>NOT(ISERROR(SEARCH("En desarrollo",AS27)))</xm:f>
            <xm:f>"En desarrollo"</xm:f>
            <x14:dxf>
              <fill>
                <patternFill>
                  <bgColor rgb="FFFFFF00"/>
                </patternFill>
              </fill>
            </x14:dxf>
          </x14:cfRule>
          <xm:sqref>AS27:AS28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570947C3-2010-4942-9655-CF4ED5DBD91C}">
          <x14:formula1>
            <xm:f>'Tabla probabilidad'!$G$39:$G$60</xm:f>
          </x14:formula1>
          <xm:sqref>M15 M19:M20 M23 M27 M31 M34 M36:M37 M39 M41:M42</xm:sqref>
        </x14:dataValidation>
        <x14:dataValidation type="list" allowBlank="1" showInputMessage="1" showErrorMessage="1" xr:uid="{19DB1B76-E74A-47A6-887B-CFD56E3025BF}">
          <x14:formula1>
            <xm:f>'Tabla probabilidad'!$D$39:$D$48</xm:f>
          </x14:formula1>
          <xm:sqref>L15 L19:L20 L23 L27 L31 L34 L36:L37 L39 L41:L42</xm:sqref>
        </x14:dataValidation>
        <x14:dataValidation type="list" allowBlank="1" showInputMessage="1" showErrorMessage="1" xr:uid="{876DAD90-0AE8-446D-9B45-7ECE492F7A2E}">
          <x14:formula1>
            <xm:f>'Tabla probabilidad'!$C$39:$C$42</xm:f>
          </x14:formula1>
          <xm:sqref>K15 K19:K20 K23 K27 K31 K34 K36:K37 K39 K41:K42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K907"/>
  <sheetViews>
    <sheetView topLeftCell="AE30" zoomScale="78" zoomScaleNormal="78" workbookViewId="0">
      <selection activeCell="AN31" sqref="AN31"/>
    </sheetView>
  </sheetViews>
  <sheetFormatPr baseColWidth="10" defaultColWidth="12.625" defaultRowHeight="15" customHeight="1" x14ac:dyDescent="0.3"/>
  <cols>
    <col min="1" max="1" width="1.75" style="308" customWidth="1"/>
    <col min="2" max="2" width="4.125" style="146" customWidth="1"/>
    <col min="3" max="3" width="16" style="146" customWidth="1"/>
    <col min="4" max="4" width="34.125" style="146" customWidth="1"/>
    <col min="5" max="5" width="28.5" style="146" customWidth="1"/>
    <col min="6" max="6" width="30.375" style="146" customWidth="1"/>
    <col min="7" max="7" width="49" style="146" customWidth="1"/>
    <col min="8" max="8" width="12.125" style="151" hidden="1" customWidth="1"/>
    <col min="9" max="9" width="13.75" style="151" hidden="1" customWidth="1"/>
    <col min="10" max="11" width="14.75" style="146" customWidth="1"/>
    <col min="12" max="12" width="15.125" style="146" customWidth="1"/>
    <col min="13" max="13" width="5.5" style="146" customWidth="1"/>
    <col min="14" max="14" width="20.75" style="146" customWidth="1"/>
    <col min="15" max="15" width="5.5" style="146" customWidth="1"/>
    <col min="16" max="16" width="23.875" style="146" customWidth="1"/>
    <col min="17" max="17" width="5.875" style="146" customWidth="1"/>
    <col min="18" max="18" width="15.375" style="146" customWidth="1"/>
    <col min="19" max="19" width="4.375" style="146" customWidth="1"/>
    <col min="20" max="20" width="20.625" style="146" customWidth="1"/>
    <col min="21" max="21" width="5.125" style="146" customWidth="1"/>
    <col min="22" max="22" width="59" style="146" customWidth="1"/>
    <col min="23" max="23" width="17.625" style="146" customWidth="1"/>
    <col min="24" max="24" width="6" style="146" customWidth="1"/>
    <col min="25" max="25" width="4.375" style="146" customWidth="1"/>
    <col min="26" max="26" width="4.875" style="146" customWidth="1"/>
    <col min="27" max="27" width="6.25" style="146" customWidth="1"/>
    <col min="28" max="29" width="5.875" style="146" customWidth="1"/>
    <col min="30" max="30" width="1.25" style="146" customWidth="1"/>
    <col min="31" max="31" width="6.25" style="146" customWidth="1"/>
    <col min="32" max="32" width="19.75" style="146" customWidth="1"/>
    <col min="33" max="33" width="9.125" style="146" customWidth="1"/>
    <col min="34" max="34" width="16.75" style="146" customWidth="1"/>
    <col min="35" max="35" width="8" style="146" customWidth="1"/>
    <col min="36" max="36" width="19.125" style="146" customWidth="1"/>
    <col min="37" max="37" width="17.25" style="146" customWidth="1"/>
    <col min="38" max="38" width="12.75" style="146" customWidth="1"/>
    <col min="39" max="39" width="19.25" style="146" customWidth="1"/>
    <col min="40" max="40" width="23.75" style="146" customWidth="1"/>
    <col min="41" max="41" width="12.25" style="146" customWidth="1"/>
    <col min="42" max="42" width="33" style="146" hidden="1" customWidth="1"/>
    <col min="43" max="43" width="15.5" style="146" hidden="1" customWidth="1"/>
    <col min="44" max="44" width="8.875" style="146" customWidth="1"/>
    <col min="45" max="63" width="10" style="146" customWidth="1"/>
    <col min="64" max="16384" width="12.625" style="146"/>
  </cols>
  <sheetData>
    <row r="1" spans="2:63" ht="15" customHeight="1" x14ac:dyDescent="0.3">
      <c r="B1" s="1316"/>
      <c r="C1" s="1317"/>
      <c r="D1" s="1317"/>
      <c r="E1" s="1317"/>
      <c r="F1" s="1318"/>
      <c r="G1" s="1325" t="s">
        <v>269</v>
      </c>
      <c r="H1" s="1326"/>
      <c r="I1" s="1326"/>
      <c r="J1" s="1326"/>
      <c r="K1" s="1326"/>
      <c r="L1" s="1326"/>
      <c r="M1" s="1326"/>
      <c r="N1" s="1326"/>
      <c r="O1" s="1326"/>
      <c r="P1" s="1326"/>
      <c r="Q1" s="1326"/>
      <c r="R1" s="1326"/>
      <c r="S1" s="1326"/>
      <c r="T1" s="1326"/>
      <c r="U1" s="1326"/>
      <c r="V1" s="1326"/>
      <c r="W1" s="1326"/>
      <c r="X1" s="1326"/>
      <c r="Y1" s="1326"/>
      <c r="Z1" s="1326"/>
      <c r="AA1" s="1326"/>
      <c r="AB1" s="1326"/>
      <c r="AC1" s="1326"/>
      <c r="AD1" s="1326"/>
      <c r="AE1" s="1326"/>
      <c r="AF1" s="1326"/>
      <c r="AG1" s="1326"/>
      <c r="AH1" s="1326"/>
      <c r="AI1" s="1326"/>
      <c r="AJ1" s="1326"/>
      <c r="AK1" s="1326"/>
      <c r="AL1" s="1327"/>
      <c r="AM1" s="1334" t="s">
        <v>270</v>
      </c>
      <c r="AN1" s="1561" t="s">
        <v>271</v>
      </c>
      <c r="AO1" s="308"/>
      <c r="AP1" s="308"/>
      <c r="AQ1" s="308"/>
    </row>
    <row r="2" spans="2:63" ht="15" customHeight="1" x14ac:dyDescent="0.3">
      <c r="B2" s="1319"/>
      <c r="C2" s="1320"/>
      <c r="D2" s="1320"/>
      <c r="E2" s="1320"/>
      <c r="F2" s="1321"/>
      <c r="G2" s="1328"/>
      <c r="H2" s="1329"/>
      <c r="I2" s="1329"/>
      <c r="J2" s="1329"/>
      <c r="K2" s="1329"/>
      <c r="L2" s="1329"/>
      <c r="M2" s="1329"/>
      <c r="N2" s="1329"/>
      <c r="O2" s="1329"/>
      <c r="P2" s="1329"/>
      <c r="Q2" s="1329"/>
      <c r="R2" s="1329"/>
      <c r="S2" s="1329"/>
      <c r="T2" s="1329"/>
      <c r="U2" s="1329"/>
      <c r="V2" s="1329"/>
      <c r="W2" s="1329"/>
      <c r="X2" s="1329"/>
      <c r="Y2" s="1329"/>
      <c r="Z2" s="1329"/>
      <c r="AA2" s="1329"/>
      <c r="AB2" s="1329"/>
      <c r="AC2" s="1329"/>
      <c r="AD2" s="1329"/>
      <c r="AE2" s="1329"/>
      <c r="AF2" s="1329"/>
      <c r="AG2" s="1329"/>
      <c r="AH2" s="1329"/>
      <c r="AI2" s="1329"/>
      <c r="AJ2" s="1329"/>
      <c r="AK2" s="1329"/>
      <c r="AL2" s="1330"/>
      <c r="AM2" s="1335"/>
      <c r="AN2" s="1562"/>
      <c r="AO2" s="308"/>
      <c r="AP2" s="308"/>
      <c r="AQ2" s="308"/>
    </row>
    <row r="3" spans="2:63" ht="5.25" customHeight="1" x14ac:dyDescent="0.3">
      <c r="B3" s="1319"/>
      <c r="C3" s="1320"/>
      <c r="D3" s="1320"/>
      <c r="E3" s="1320"/>
      <c r="F3" s="1321"/>
      <c r="G3" s="1328"/>
      <c r="H3" s="1329"/>
      <c r="I3" s="1329"/>
      <c r="J3" s="1329"/>
      <c r="K3" s="1329"/>
      <c r="L3" s="1329"/>
      <c r="M3" s="1329"/>
      <c r="N3" s="1329"/>
      <c r="O3" s="1329"/>
      <c r="P3" s="1329"/>
      <c r="Q3" s="1329"/>
      <c r="R3" s="1329"/>
      <c r="S3" s="1329"/>
      <c r="T3" s="1329"/>
      <c r="U3" s="1329"/>
      <c r="V3" s="1329"/>
      <c r="W3" s="1329"/>
      <c r="X3" s="1329"/>
      <c r="Y3" s="1329"/>
      <c r="Z3" s="1329"/>
      <c r="AA3" s="1329"/>
      <c r="AB3" s="1329"/>
      <c r="AC3" s="1329"/>
      <c r="AD3" s="1329"/>
      <c r="AE3" s="1329"/>
      <c r="AF3" s="1329"/>
      <c r="AG3" s="1329"/>
      <c r="AH3" s="1329"/>
      <c r="AI3" s="1329"/>
      <c r="AJ3" s="1329"/>
      <c r="AK3" s="1329"/>
      <c r="AL3" s="1330"/>
      <c r="AN3" s="313"/>
      <c r="AO3" s="308"/>
      <c r="AP3" s="308"/>
      <c r="AQ3" s="308"/>
    </row>
    <row r="4" spans="2:63" ht="30" customHeight="1" x14ac:dyDescent="0.3">
      <c r="B4" s="1319"/>
      <c r="C4" s="1320"/>
      <c r="D4" s="1320"/>
      <c r="E4" s="1320"/>
      <c r="F4" s="1321"/>
      <c r="G4" s="1328"/>
      <c r="H4" s="1329"/>
      <c r="I4" s="1329"/>
      <c r="J4" s="1329"/>
      <c r="K4" s="1329"/>
      <c r="L4" s="1329"/>
      <c r="M4" s="1329"/>
      <c r="N4" s="1329"/>
      <c r="O4" s="1329"/>
      <c r="P4" s="1329"/>
      <c r="Q4" s="1329"/>
      <c r="R4" s="1329"/>
      <c r="S4" s="1329"/>
      <c r="T4" s="1329"/>
      <c r="U4" s="1329"/>
      <c r="V4" s="1329"/>
      <c r="W4" s="1329"/>
      <c r="X4" s="1329"/>
      <c r="Y4" s="1329"/>
      <c r="Z4" s="1329"/>
      <c r="AA4" s="1329"/>
      <c r="AB4" s="1329"/>
      <c r="AC4" s="1329"/>
      <c r="AD4" s="1329"/>
      <c r="AE4" s="1329"/>
      <c r="AF4" s="1329"/>
      <c r="AG4" s="1329"/>
      <c r="AH4" s="1329"/>
      <c r="AI4" s="1329"/>
      <c r="AJ4" s="1329"/>
      <c r="AK4" s="1329"/>
      <c r="AL4" s="1330"/>
      <c r="AM4" s="314" t="s">
        <v>272</v>
      </c>
      <c r="AN4" s="315" t="s">
        <v>273</v>
      </c>
      <c r="AO4" s="308"/>
      <c r="AP4" s="308"/>
      <c r="AQ4" s="308"/>
    </row>
    <row r="5" spans="2:63" ht="6" customHeight="1" x14ac:dyDescent="0.3">
      <c r="B5" s="1319"/>
      <c r="C5" s="1320"/>
      <c r="D5" s="1320"/>
      <c r="E5" s="1320"/>
      <c r="F5" s="1321"/>
      <c r="G5" s="1328"/>
      <c r="H5" s="1329"/>
      <c r="I5" s="1329"/>
      <c r="J5" s="1329"/>
      <c r="K5" s="1329"/>
      <c r="L5" s="1329"/>
      <c r="M5" s="1329"/>
      <c r="N5" s="1329"/>
      <c r="O5" s="1329"/>
      <c r="P5" s="1329"/>
      <c r="Q5" s="1329"/>
      <c r="R5" s="1329"/>
      <c r="S5" s="1329"/>
      <c r="T5" s="1329"/>
      <c r="U5" s="1329"/>
      <c r="V5" s="1329"/>
      <c r="W5" s="1329"/>
      <c r="X5" s="1329"/>
      <c r="Y5" s="1329"/>
      <c r="Z5" s="1329"/>
      <c r="AA5" s="1329"/>
      <c r="AB5" s="1329"/>
      <c r="AC5" s="1329"/>
      <c r="AD5" s="1329"/>
      <c r="AE5" s="1329"/>
      <c r="AF5" s="1329"/>
      <c r="AG5" s="1329"/>
      <c r="AH5" s="1329"/>
      <c r="AI5" s="1329"/>
      <c r="AJ5" s="1329"/>
      <c r="AK5" s="1329"/>
      <c r="AL5" s="1330"/>
      <c r="AN5" s="150"/>
      <c r="AO5" s="308"/>
      <c r="AP5" s="308"/>
      <c r="AQ5" s="308"/>
    </row>
    <row r="6" spans="2:63" ht="33" customHeight="1" x14ac:dyDescent="0.3">
      <c r="B6" s="1322"/>
      <c r="C6" s="1323"/>
      <c r="D6" s="1323"/>
      <c r="E6" s="1323"/>
      <c r="F6" s="1324"/>
      <c r="G6" s="1331"/>
      <c r="H6" s="1332"/>
      <c r="I6" s="1332"/>
      <c r="J6" s="1332"/>
      <c r="K6" s="1332"/>
      <c r="L6" s="1332"/>
      <c r="M6" s="1332"/>
      <c r="N6" s="1332"/>
      <c r="O6" s="1332"/>
      <c r="P6" s="1332"/>
      <c r="Q6" s="1332"/>
      <c r="R6" s="1332"/>
      <c r="S6" s="1332"/>
      <c r="T6" s="1332"/>
      <c r="U6" s="1332"/>
      <c r="V6" s="1332"/>
      <c r="W6" s="1332"/>
      <c r="X6" s="1332"/>
      <c r="Y6" s="1332"/>
      <c r="Z6" s="1332"/>
      <c r="AA6" s="1332"/>
      <c r="AB6" s="1332"/>
      <c r="AC6" s="1332"/>
      <c r="AD6" s="1332"/>
      <c r="AE6" s="1332"/>
      <c r="AF6" s="1332"/>
      <c r="AG6" s="1332"/>
      <c r="AH6" s="1332"/>
      <c r="AI6" s="1332"/>
      <c r="AJ6" s="1332"/>
      <c r="AK6" s="1332"/>
      <c r="AL6" s="1333"/>
      <c r="AM6" s="316" t="s">
        <v>274</v>
      </c>
      <c r="AN6" s="315" t="s">
        <v>277</v>
      </c>
      <c r="AO6" s="308"/>
      <c r="AP6" s="308"/>
      <c r="AQ6" s="308"/>
    </row>
    <row r="7" spans="2:63" s="308" customFormat="1" ht="15" customHeight="1" x14ac:dyDescent="0.3">
      <c r="B7" s="309"/>
      <c r="C7" s="310"/>
      <c r="D7" s="310"/>
      <c r="E7" s="310"/>
      <c r="F7" s="310"/>
      <c r="G7" s="310"/>
      <c r="H7" s="310"/>
      <c r="I7" s="310"/>
      <c r="J7" s="310"/>
      <c r="K7" s="310"/>
      <c r="L7" s="310"/>
      <c r="M7" s="310"/>
      <c r="N7" s="310"/>
      <c r="O7" s="310"/>
      <c r="P7" s="310"/>
      <c r="Q7" s="310"/>
      <c r="R7" s="310"/>
      <c r="S7" s="310"/>
      <c r="T7" s="310"/>
      <c r="U7" s="310"/>
      <c r="V7" s="310"/>
      <c r="W7" s="310"/>
      <c r="X7" s="310"/>
      <c r="Y7" s="310"/>
      <c r="Z7" s="310"/>
      <c r="AA7" s="310"/>
      <c r="AB7" s="310"/>
      <c r="AC7" s="310"/>
      <c r="AD7" s="310"/>
      <c r="AE7" s="310"/>
      <c r="AF7" s="310"/>
      <c r="AG7" s="310"/>
      <c r="AH7" s="310"/>
      <c r="AI7" s="310"/>
      <c r="AJ7" s="310"/>
      <c r="AK7" s="310"/>
      <c r="AL7" s="310"/>
      <c r="AM7" s="310"/>
      <c r="AN7" s="310"/>
    </row>
    <row r="8" spans="2:63" ht="12" customHeight="1" x14ac:dyDescent="0.3">
      <c r="B8" s="311"/>
      <c r="C8" s="312"/>
      <c r="D8" s="312"/>
      <c r="E8" s="312"/>
      <c r="F8" s="312"/>
      <c r="G8" s="312"/>
      <c r="H8" s="312"/>
      <c r="I8" s="312"/>
      <c r="J8" s="312"/>
      <c r="K8" s="312"/>
      <c r="L8" s="312"/>
      <c r="M8" s="312"/>
      <c r="N8" s="312"/>
      <c r="O8" s="312"/>
      <c r="P8" s="312"/>
      <c r="Q8" s="312"/>
      <c r="R8" s="312"/>
      <c r="S8" s="312"/>
      <c r="T8" s="312"/>
      <c r="U8" s="312"/>
      <c r="V8" s="312"/>
      <c r="W8" s="312"/>
      <c r="X8" s="312"/>
      <c r="Y8" s="312"/>
      <c r="Z8" s="312"/>
      <c r="AA8" s="312"/>
      <c r="AB8" s="312"/>
      <c r="AC8" s="312"/>
      <c r="AD8" s="312"/>
      <c r="AE8" s="312"/>
      <c r="AF8" s="312"/>
      <c r="AG8" s="312"/>
      <c r="AH8" s="312"/>
      <c r="AI8" s="312"/>
      <c r="AJ8" s="312"/>
      <c r="AK8" s="312"/>
      <c r="AL8" s="312"/>
      <c r="AM8" s="317"/>
      <c r="AN8" s="317"/>
      <c r="AO8" s="308"/>
      <c r="AP8" s="308"/>
    </row>
    <row r="9" spans="2:63" ht="37.5" customHeight="1" x14ac:dyDescent="0.3">
      <c r="B9" s="1337" t="s">
        <v>275</v>
      </c>
      <c r="C9" s="1338"/>
      <c r="D9" s="1338"/>
      <c r="E9" s="1339"/>
      <c r="F9" s="1340" t="s">
        <v>227</v>
      </c>
      <c r="G9" s="1340"/>
      <c r="H9" s="1340"/>
      <c r="I9" s="1340"/>
      <c r="J9" s="1340"/>
      <c r="K9" s="1340"/>
      <c r="L9" s="1340"/>
      <c r="M9" s="1340"/>
      <c r="N9" s="1340"/>
      <c r="O9" s="1340"/>
      <c r="P9" s="1340"/>
      <c r="Q9" s="1340"/>
      <c r="R9" s="1340"/>
      <c r="S9" s="1340"/>
      <c r="T9" s="1340"/>
      <c r="U9" s="1340"/>
      <c r="V9" s="1340"/>
      <c r="W9" s="1340"/>
      <c r="X9" s="1340"/>
      <c r="Y9" s="1340"/>
      <c r="Z9" s="1340"/>
      <c r="AA9" s="1340"/>
      <c r="AB9" s="1340"/>
      <c r="AC9" s="1340"/>
      <c r="AD9" s="1340"/>
      <c r="AE9" s="1340"/>
      <c r="AF9" s="1340"/>
      <c r="AG9" s="1340"/>
      <c r="AH9" s="1340"/>
      <c r="AI9" s="1340"/>
      <c r="AJ9" s="1340"/>
      <c r="AK9" s="1563"/>
      <c r="AL9" s="1563"/>
      <c r="AN9" s="318"/>
      <c r="AO9" s="308"/>
      <c r="AP9" s="308"/>
      <c r="AR9" s="116"/>
      <c r="AS9" s="116"/>
      <c r="AT9" s="116"/>
      <c r="AU9" s="116"/>
      <c r="AV9" s="116"/>
      <c r="AW9" s="116"/>
      <c r="AX9" s="116"/>
      <c r="AY9" s="116"/>
      <c r="AZ9" s="116"/>
      <c r="BA9" s="116"/>
      <c r="BB9" s="116"/>
      <c r="BC9" s="116"/>
      <c r="BD9" s="116"/>
      <c r="BE9" s="116"/>
      <c r="BF9" s="116"/>
      <c r="BG9" s="116"/>
      <c r="BH9" s="116"/>
      <c r="BI9" s="116"/>
      <c r="BJ9" s="116"/>
      <c r="BK9" s="116"/>
    </row>
    <row r="10" spans="2:63" ht="36" customHeight="1" x14ac:dyDescent="0.3">
      <c r="B10" s="1337" t="s">
        <v>276</v>
      </c>
      <c r="C10" s="1338"/>
      <c r="D10" s="1338"/>
      <c r="E10" s="1339"/>
      <c r="F10" s="1340" t="str">
        <f>'[5]Objetivos y Alcances '!B9</f>
        <v>Realizar un diagnóstico del estado de salud mental de los usuarios, con el fin de proponer un plan de tratamiento y brindar orientación e información necesaria para contribuir al mejoramiento de su estado de salud.</v>
      </c>
      <c r="G10" s="1340"/>
      <c r="H10" s="1340"/>
      <c r="I10" s="1340"/>
      <c r="J10" s="1340"/>
      <c r="K10" s="1340"/>
      <c r="L10" s="1340"/>
      <c r="M10" s="1340"/>
      <c r="N10" s="1340"/>
      <c r="O10" s="1340"/>
      <c r="P10" s="1340"/>
      <c r="Q10" s="1340"/>
      <c r="R10" s="1340"/>
      <c r="S10" s="1340"/>
      <c r="T10" s="1340"/>
      <c r="U10" s="1340"/>
      <c r="V10" s="1340"/>
      <c r="W10" s="1340"/>
      <c r="X10" s="1340"/>
      <c r="Y10" s="1340"/>
      <c r="Z10" s="1340"/>
      <c r="AA10" s="1340"/>
      <c r="AB10" s="1340"/>
      <c r="AC10" s="1340"/>
      <c r="AD10" s="1340"/>
      <c r="AE10" s="1340"/>
      <c r="AF10" s="1340"/>
      <c r="AG10" s="1340"/>
      <c r="AH10" s="1340"/>
      <c r="AI10" s="1340"/>
      <c r="AJ10" s="1340"/>
      <c r="AK10" s="1340"/>
      <c r="AL10" s="1340"/>
      <c r="AM10" s="319"/>
      <c r="AN10" s="319"/>
      <c r="AO10" s="308"/>
      <c r="AP10" s="308"/>
      <c r="AR10" s="116"/>
      <c r="AS10" s="116"/>
      <c r="AT10" s="116"/>
      <c r="AU10" s="116"/>
      <c r="AV10" s="116"/>
      <c r="AW10" s="116"/>
      <c r="AX10" s="116"/>
      <c r="AY10" s="116"/>
      <c r="AZ10" s="116"/>
      <c r="BA10" s="116"/>
      <c r="BB10" s="116"/>
      <c r="BC10" s="116"/>
      <c r="BD10" s="116"/>
      <c r="BE10" s="116"/>
      <c r="BF10" s="116"/>
      <c r="BG10" s="116"/>
      <c r="BH10" s="116"/>
      <c r="BI10" s="116"/>
      <c r="BJ10" s="116"/>
      <c r="BK10" s="116"/>
    </row>
    <row r="11" spans="2:63" ht="14.25" customHeight="1" x14ac:dyDescent="0.3">
      <c r="B11" s="160"/>
      <c r="C11" s="160"/>
      <c r="D11" s="160"/>
      <c r="E11" s="160"/>
      <c r="F11" s="160"/>
      <c r="G11" s="116"/>
      <c r="H11" s="116"/>
      <c r="I11" s="116"/>
      <c r="J11" s="320"/>
      <c r="K11" s="320"/>
      <c r="L11" s="320"/>
      <c r="M11" s="116"/>
      <c r="N11" s="116"/>
      <c r="O11" s="116"/>
      <c r="P11" s="116"/>
      <c r="Q11" s="116"/>
      <c r="R11" s="116"/>
      <c r="S11" s="116"/>
      <c r="T11" s="116"/>
      <c r="U11" s="116"/>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row>
    <row r="12" spans="2:63" ht="36" customHeight="1" x14ac:dyDescent="0.3">
      <c r="B12" s="1347" t="s">
        <v>118</v>
      </c>
      <c r="C12" s="1348"/>
      <c r="D12" s="1348"/>
      <c r="E12" s="1348"/>
      <c r="F12" s="1348"/>
      <c r="G12" s="1348"/>
      <c r="H12" s="1348"/>
      <c r="I12" s="1348"/>
      <c r="J12" s="1348"/>
      <c r="K12" s="1348"/>
      <c r="L12" s="1349"/>
      <c r="M12" s="1350" t="s">
        <v>117</v>
      </c>
      <c r="N12" s="1351"/>
      <c r="O12" s="1351"/>
      <c r="P12" s="1351"/>
      <c r="Q12" s="1351"/>
      <c r="R12" s="1351"/>
      <c r="S12" s="1351"/>
      <c r="T12" s="1352"/>
      <c r="U12" s="1353" t="s">
        <v>123</v>
      </c>
      <c r="V12" s="1354"/>
      <c r="W12" s="1354"/>
      <c r="X12" s="1354"/>
      <c r="Y12" s="1354"/>
      <c r="Z12" s="1354"/>
      <c r="AA12" s="1354"/>
      <c r="AB12" s="1354"/>
      <c r="AC12" s="321"/>
      <c r="AD12" s="321"/>
      <c r="AE12" s="1355" t="s">
        <v>137</v>
      </c>
      <c r="AF12" s="1356"/>
      <c r="AG12" s="1356"/>
      <c r="AH12" s="1356"/>
      <c r="AI12" s="1356"/>
      <c r="AJ12" s="1357"/>
      <c r="AK12" s="774"/>
      <c r="AL12" s="1412" t="s">
        <v>131</v>
      </c>
      <c r="AM12" s="1413"/>
      <c r="AN12" s="1413"/>
      <c r="AO12" s="1413"/>
      <c r="AP12" s="1413"/>
      <c r="AQ12" s="1413"/>
      <c r="AR12" s="630" t="s">
        <v>935</v>
      </c>
      <c r="AS12" s="116"/>
      <c r="AT12" s="116"/>
      <c r="AU12" s="116"/>
      <c r="AV12" s="116"/>
      <c r="AW12" s="116"/>
      <c r="AX12" s="116"/>
      <c r="AY12" s="116"/>
      <c r="AZ12" s="116"/>
      <c r="BA12" s="116"/>
      <c r="BB12" s="116"/>
      <c r="BC12" s="116"/>
      <c r="BD12" s="116"/>
      <c r="BE12" s="116"/>
      <c r="BF12" s="116"/>
      <c r="BG12" s="116"/>
      <c r="BH12" s="116"/>
      <c r="BI12" s="116"/>
      <c r="BJ12" s="116"/>
      <c r="BK12" s="116"/>
    </row>
    <row r="13" spans="2:63" ht="16.5" customHeight="1" x14ac:dyDescent="0.3">
      <c r="B13" s="1341" t="s">
        <v>108</v>
      </c>
      <c r="C13" s="1343" t="s">
        <v>341</v>
      </c>
      <c r="D13" s="1345" t="s">
        <v>111</v>
      </c>
      <c r="E13" s="1345" t="s">
        <v>112</v>
      </c>
      <c r="F13" s="1345" t="s">
        <v>110</v>
      </c>
      <c r="G13" s="1345" t="s">
        <v>113</v>
      </c>
      <c r="H13" s="1360" t="s">
        <v>138</v>
      </c>
      <c r="I13" s="1360" t="s">
        <v>139</v>
      </c>
      <c r="J13" s="1360" t="s">
        <v>290</v>
      </c>
      <c r="K13" s="1360" t="s">
        <v>114</v>
      </c>
      <c r="L13" s="1345" t="s">
        <v>115</v>
      </c>
      <c r="M13" s="1364" t="s">
        <v>342</v>
      </c>
      <c r="N13" s="1365"/>
      <c r="O13" s="1358" t="s">
        <v>1</v>
      </c>
      <c r="P13" s="1368" t="s">
        <v>120</v>
      </c>
      <c r="Q13" s="1433" t="s">
        <v>121</v>
      </c>
      <c r="R13" s="1434"/>
      <c r="S13" s="1358" t="s">
        <v>1</v>
      </c>
      <c r="T13" s="1368" t="s">
        <v>122</v>
      </c>
      <c r="U13" s="1369" t="s">
        <v>127</v>
      </c>
      <c r="V13" s="1444" t="s">
        <v>126</v>
      </c>
      <c r="W13" s="1428" t="s">
        <v>124</v>
      </c>
      <c r="X13" s="1430" t="s">
        <v>125</v>
      </c>
      <c r="Y13" s="1430"/>
      <c r="Z13" s="1430"/>
      <c r="AA13" s="1430"/>
      <c r="AB13" s="1430"/>
      <c r="AC13" s="1430"/>
      <c r="AD13" s="322"/>
      <c r="AE13" s="1426"/>
      <c r="AF13" s="1431" t="s">
        <v>128</v>
      </c>
      <c r="AG13" s="1426" t="s">
        <v>1</v>
      </c>
      <c r="AH13" s="1431" t="s">
        <v>129</v>
      </c>
      <c r="AI13" s="1426" t="s">
        <v>1</v>
      </c>
      <c r="AJ13" s="1438" t="s">
        <v>130</v>
      </c>
      <c r="AK13" s="1439"/>
      <c r="AL13" s="1420" t="s">
        <v>132</v>
      </c>
      <c r="AM13" s="1420" t="s">
        <v>133</v>
      </c>
      <c r="AN13" s="1420" t="s">
        <v>134</v>
      </c>
      <c r="AO13" s="1420" t="s">
        <v>135</v>
      </c>
      <c r="AP13" s="1421" t="s">
        <v>136</v>
      </c>
      <c r="AQ13" s="1420" t="s">
        <v>264</v>
      </c>
      <c r="AR13" s="1420" t="s">
        <v>929</v>
      </c>
      <c r="AS13" s="116"/>
      <c r="AT13" s="116"/>
      <c r="AU13" s="116"/>
      <c r="AV13" s="116"/>
      <c r="AW13" s="116"/>
      <c r="AX13" s="116"/>
      <c r="AY13" s="116"/>
      <c r="AZ13" s="116"/>
      <c r="BA13" s="116"/>
      <c r="BB13" s="116"/>
      <c r="BC13" s="116"/>
      <c r="BD13" s="116"/>
      <c r="BE13" s="116"/>
      <c r="BF13" s="116"/>
      <c r="BG13" s="116"/>
      <c r="BH13" s="116"/>
      <c r="BI13" s="116"/>
      <c r="BJ13" s="116"/>
      <c r="BK13" s="116"/>
    </row>
    <row r="14" spans="2:63" ht="120.75" customHeight="1" x14ac:dyDescent="0.3">
      <c r="B14" s="1342"/>
      <c r="C14" s="1344"/>
      <c r="D14" s="1342"/>
      <c r="E14" s="1342"/>
      <c r="F14" s="1345"/>
      <c r="G14" s="1346"/>
      <c r="H14" s="1361"/>
      <c r="I14" s="1361"/>
      <c r="J14" s="1361"/>
      <c r="K14" s="1361"/>
      <c r="L14" s="1345"/>
      <c r="M14" s="1366"/>
      <c r="N14" s="1367"/>
      <c r="O14" s="1359"/>
      <c r="P14" s="1359"/>
      <c r="Q14" s="1435"/>
      <c r="R14" s="1436"/>
      <c r="S14" s="1359"/>
      <c r="T14" s="1359"/>
      <c r="U14" s="1370"/>
      <c r="V14" s="1445"/>
      <c r="W14" s="1429"/>
      <c r="X14" s="331" t="s">
        <v>2</v>
      </c>
      <c r="Y14" s="331" t="s">
        <v>3</v>
      </c>
      <c r="Z14" s="331" t="s">
        <v>4</v>
      </c>
      <c r="AA14" s="331" t="s">
        <v>5</v>
      </c>
      <c r="AB14" s="331" t="s">
        <v>6</v>
      </c>
      <c r="AC14" s="331" t="s">
        <v>7</v>
      </c>
      <c r="AD14" s="332"/>
      <c r="AE14" s="1427"/>
      <c r="AF14" s="1432"/>
      <c r="AG14" s="1427"/>
      <c r="AH14" s="1432"/>
      <c r="AI14" s="1427"/>
      <c r="AJ14" s="1440"/>
      <c r="AK14" s="1441"/>
      <c r="AL14" s="1420"/>
      <c r="AM14" s="1420"/>
      <c r="AN14" s="1420"/>
      <c r="AO14" s="1420"/>
      <c r="AP14" s="1422"/>
      <c r="AQ14" s="1420"/>
      <c r="AR14" s="1420"/>
      <c r="AS14" s="122"/>
      <c r="AT14" s="122"/>
      <c r="AU14" s="122"/>
      <c r="AV14" s="122"/>
      <c r="AW14" s="122"/>
      <c r="AX14" s="122"/>
      <c r="AY14" s="122"/>
      <c r="AZ14" s="122"/>
      <c r="BA14" s="122"/>
      <c r="BB14" s="122"/>
      <c r="BC14" s="122"/>
      <c r="BD14" s="122"/>
      <c r="BE14" s="122"/>
      <c r="BF14" s="122"/>
      <c r="BG14" s="122"/>
      <c r="BH14" s="122"/>
      <c r="BI14" s="122"/>
      <c r="BJ14" s="122"/>
      <c r="BK14" s="122"/>
    </row>
    <row r="15" spans="2:63" s="150" customFormat="1" ht="59.25" customHeight="1" x14ac:dyDescent="0.2">
      <c r="B15" s="1373">
        <v>1</v>
      </c>
      <c r="C15" s="1513" t="s">
        <v>343</v>
      </c>
      <c r="D15" s="1513" t="s">
        <v>344</v>
      </c>
      <c r="E15" s="1513" t="s">
        <v>345</v>
      </c>
      <c r="F15" s="1564" t="s">
        <v>147</v>
      </c>
      <c r="G15" s="1513" t="s">
        <v>346</v>
      </c>
      <c r="H15" s="1383" t="s">
        <v>347</v>
      </c>
      <c r="I15" s="1386" t="s">
        <v>347</v>
      </c>
      <c r="J15" s="1397" t="s">
        <v>151</v>
      </c>
      <c r="K15" s="1397" t="s">
        <v>301</v>
      </c>
      <c r="L15" s="1383" t="s">
        <v>158</v>
      </c>
      <c r="M15" s="208">
        <v>4</v>
      </c>
      <c r="N15" s="171" t="str">
        <f t="shared" ref="N15:N26" si="0">IF(M15=0,"",IF(M15&lt;=1,"IMPROBABLE",IF(M15&lt;=2,"RARA VEZ",IF(M15&lt;=3,"PROBABLE",IF(M15&lt;=4,"CASI SEGURO","INMINENTE")))))</f>
        <v>CASI SEGURO</v>
      </c>
      <c r="O15" s="896">
        <f t="shared" ref="O15:O21" si="1">IF(N15="","",IF(N15="IMPROBABLE",0.2,IF(N15="RARA VEZ",0.4,IF(N15="PROBABLE",0.6,IF(N15="CASI SEGURO",0.8,IF(N15="INMINENTE",1,))))))</f>
        <v>0.8</v>
      </c>
      <c r="P15" s="1504" t="s">
        <v>193</v>
      </c>
      <c r="Q15" s="157">
        <v>2</v>
      </c>
      <c r="R15" s="158" t="str">
        <f t="shared" ref="R15:R26" si="2">IF(Q15=1,"LEVE",IF(Q15=2,"MENOR",IF(Q15=3,"MODERADO",IF(Q15=4,"MAYOR",IF(Q15=5,"CATASTROFICO","")))))</f>
        <v>MENOR</v>
      </c>
      <c r="S15" s="896">
        <f t="shared" ref="S15:S26" si="3">IF(R15="","",IF(R15="Leve",0.2,IF(R15="Menor",0.4,IF(R15="Moderado",0.6,IF(R15="Mayor",0.8,IF(R15="Catastrófico",1,))))))</f>
        <v>0.4</v>
      </c>
      <c r="T15" s="892" t="str">
        <f t="shared" ref="T15:T24" si="4">IF(OR(AND(N15="IMPROBABLE",R15="LEVE"),AND(N15="RARA VEZ",R15="MENOR"),AND(N15="RARA VEZ",R15="LEVE")),"BAJO",IF(OR(AND(N15="IMPROBABLE",R15="MODERADO"),AND(N15="RARA VEZ",R15="MENOR"),AND(N15="RARA VEZ",R15="MODERADO"),AND(N15=" PROBABLE",R15="LEVE"),AND(N15="PROBABLE",R15="MENOR"),AND(N15="PROBABLE",R15="MODERADO"),AND(N15="CASI SEGURO",R15="LEVE"),AND(N15="CASI SEGURO",R15="MENOR")),"MODERADO",IF(OR(AND(N15="IMPROBABLE",R15="MAYOR"),AND(N15="IMPROBABLE",R15="MAYOR"),AND(N15="PROBABLE",R15="MAYOR"),AND(N15="CASI SEGURO",R15="MODERADO"),AND(N15="CASI SEGURO",R15="MAYOR"),AND(N15="INMINENTE",R15="LEVE"),AND(N15="INMINENTE",R15="MENOR"),AND(N15="INMINENTE",R15="MODERADO"),AND(N15="INMINENTE",R15="MAYOR")),"ALTO",IF(OR(AND(N15="IMPROBABLE",R15="CATASTRÓFICO"),AND(N15="RARA VEZ",R15="CATASTRÓFICO"),AND(N15="PROBABLE",R15="CATASTRÓFICO"),AND(N15="CASI SEGURO",R15="CATASTRÓFICO"),AND(N15="INMINENTE",R15="CATASTRÓFICO")),"EXTREMO",""))))</f>
        <v>MODERADO</v>
      </c>
      <c r="U15" s="908">
        <v>1</v>
      </c>
      <c r="V15" s="201" t="s">
        <v>550</v>
      </c>
      <c r="W15" s="908" t="str">
        <f t="shared" ref="W15:W21" si="5">IF(OR(X15="Preventivo",X15="Detectivo"),"Probabilidad",IF(X15="Correctivo","Impacto",""))</f>
        <v>Probabilidad</v>
      </c>
      <c r="X15" s="131" t="s">
        <v>63</v>
      </c>
      <c r="Y15" s="131" t="s">
        <v>71</v>
      </c>
      <c r="Z15" s="912" t="str">
        <f t="shared" ref="Z15:Z31" si="6">IF(AND(X15="Preventivo",Y15="Automático"),"50%",IF(AND(X15="Preventivo",Y15="Manual"),"40%",IF(AND(X15="Detectivo",Y15="Automático"),"40%",IF(AND(X15="Detectivo",Y15="Manual"),"30%",IF(AND(X15="Correctivo",Y15="Automático"),"35%",IF(AND(X15="Correctivo",Y15="Manual"),"25%",""))))))</f>
        <v>40%</v>
      </c>
      <c r="AA15" s="131" t="s">
        <v>74</v>
      </c>
      <c r="AB15" s="131" t="s">
        <v>79</v>
      </c>
      <c r="AC15" s="131" t="s">
        <v>83</v>
      </c>
      <c r="AD15" s="137"/>
      <c r="AE15" s="133">
        <f>IFERROR(IF(W16="Probabilidad",(O15-(+O15*Z16)),IF(W15="Impacto",O15,"")),"")</f>
        <v>0.48</v>
      </c>
      <c r="AF15" s="128" t="str">
        <f t="shared" ref="AF15:AF18" si="7">IFERROR(IF(AE15="","",IF(AE15&lt;=0.2,"IMPROBABLE",IF(AE15&lt;=0.4,"RARA VEZ",IF(AE15&lt;=0.6,"PROBABLE",IF(AE15&lt;=0.8,"CASI SEGURO","INMINENTE"))))),"")</f>
        <v>PROBABLE</v>
      </c>
      <c r="AG15" s="912">
        <f t="shared" ref="AG15:AG31" si="8">+AE15</f>
        <v>0.48</v>
      </c>
      <c r="AH15" s="128" t="str">
        <f t="shared" ref="AH15:AH18" si="9">R15</f>
        <v>MENOR</v>
      </c>
      <c r="AI15" s="912">
        <f t="shared" ref="AI15:AI19" si="10">IFERROR(IF(W15="Impacto",(S15-(+S15*Z15)),IF(W15="Probabilidad",S15,"")),"")</f>
        <v>0.4</v>
      </c>
      <c r="AJ15" s="892" t="str">
        <f t="shared" ref="AJ15:AJ21" si="11">IFERROR(IF(OR(AND(AF15="IMPROBABLE",AH15="LEVE"),AND(AF15="IMPROBABLE",AH15="MENOR"),AND(AF15="RARA VEZ",AH15="LEVE")),"BAJO",IF(OR(AND(AF15="IMPROBABLE",AH15="MODERADO"),AND(AF15="RARA VEZ",AH15="MENOR"),AND(AF15="RARA VEZ",AH15="MODERADO"),AND(AF15="PROBABLE",AH15="LEVE"),AND(AF15="PROBABLE",AH15="MENOR"),AND(AF15="PROBABLE",AH15="MODERADO"),AND(AF15="CASI SEGURO",AH15="LEVE"),AND(AF15="CASI SEGURO",AH15="MENOR")),"MODERADO",IF(OR(AND(AF15="IMPROBABLE",AH15="MAYOR"),AND(AF15="RARA VEZ",AH15="MAYOR"),AND(AF15="PROBABLE",AH15="MAYOR"),AND(AF15="CASI SEGURO",AH15="MODERADO"),AND(AF15="CASI SEGURO",AH15="MAYOR"),AND(AF15="INMINENTE",AH15="LEVE"),AND(AF15="INMINENTE",AH15="MENOR"),AND(AF15="CASI SEGURO",AH15="MODERADO"),AND(AF15="INMINENTE",AH15="MAYOR")),"ALTO",IF(OR(AND(AF15="IMPROBABLE",AH15="CATASTRÓFICO"),AND(AF15="RARA VEZ",AH15="CATASTRÓFICO"),AND(AF15="PROBABLE",AH15="CATASTRÓFICO"),AND(AF15="CASI SEGURO",AH15="CATASTRÓFICO"),AND(AF15="INMINENTE",AH15="CATASTRÓFICO")),"EXTREMO","")))),"")</f>
        <v>MODERADO</v>
      </c>
      <c r="AK15" s="1442" t="str">
        <f>AJ18</f>
        <v>BAJO</v>
      </c>
      <c r="AL15" s="1383" t="s">
        <v>260</v>
      </c>
      <c r="AM15" s="889" t="s">
        <v>351</v>
      </c>
      <c r="AN15" s="889" t="s">
        <v>953</v>
      </c>
      <c r="AO15" s="905" t="s">
        <v>1234</v>
      </c>
      <c r="AP15" s="983" t="s">
        <v>762</v>
      </c>
      <c r="AQ15" s="890" t="s">
        <v>267</v>
      </c>
      <c r="AR15" s="1414">
        <v>1</v>
      </c>
      <c r="AS15" s="160"/>
      <c r="AT15" s="160"/>
      <c r="AU15" s="160"/>
      <c r="AV15" s="160"/>
      <c r="AW15" s="160"/>
      <c r="AX15" s="160"/>
      <c r="AY15" s="160"/>
      <c r="AZ15" s="160"/>
      <c r="BA15" s="160"/>
      <c r="BB15" s="160"/>
      <c r="BC15" s="160"/>
      <c r="BD15" s="160"/>
      <c r="BE15" s="160"/>
      <c r="BF15" s="160"/>
      <c r="BG15" s="160"/>
      <c r="BH15" s="160"/>
      <c r="BI15" s="160"/>
      <c r="BJ15" s="160"/>
      <c r="BK15" s="160"/>
    </row>
    <row r="16" spans="2:63" s="364" customFormat="1" ht="82.5" customHeight="1" x14ac:dyDescent="0.3">
      <c r="B16" s="1374"/>
      <c r="C16" s="1514"/>
      <c r="D16" s="1514"/>
      <c r="E16" s="1514"/>
      <c r="F16" s="1565"/>
      <c r="G16" s="1514"/>
      <c r="H16" s="1384"/>
      <c r="I16" s="1387"/>
      <c r="J16" s="1398"/>
      <c r="K16" s="1398"/>
      <c r="L16" s="1384"/>
      <c r="M16" s="208">
        <v>4</v>
      </c>
      <c r="N16" s="171" t="str">
        <f t="shared" si="0"/>
        <v>CASI SEGURO</v>
      </c>
      <c r="O16" s="896">
        <f t="shared" si="1"/>
        <v>0.8</v>
      </c>
      <c r="P16" s="1505"/>
      <c r="Q16" s="157">
        <v>2</v>
      </c>
      <c r="R16" s="158" t="str">
        <f t="shared" si="2"/>
        <v>MENOR</v>
      </c>
      <c r="S16" s="896">
        <f t="shared" si="3"/>
        <v>0.4</v>
      </c>
      <c r="T16" s="892" t="str">
        <f t="shared" si="4"/>
        <v>MODERADO</v>
      </c>
      <c r="U16" s="908">
        <v>2</v>
      </c>
      <c r="V16" s="985" t="s">
        <v>551</v>
      </c>
      <c r="W16" s="908" t="str">
        <f t="shared" si="5"/>
        <v>Probabilidad</v>
      </c>
      <c r="X16" s="131" t="s">
        <v>63</v>
      </c>
      <c r="Y16" s="131" t="s">
        <v>71</v>
      </c>
      <c r="Z16" s="912" t="str">
        <f t="shared" si="6"/>
        <v>40%</v>
      </c>
      <c r="AA16" s="131" t="s">
        <v>74</v>
      </c>
      <c r="AB16" s="131" t="s">
        <v>79</v>
      </c>
      <c r="AC16" s="131" t="s">
        <v>83</v>
      </c>
      <c r="AD16" s="137">
        <f t="shared" ref="AD16:AD18" si="12">IF(ISBLANK(V16),0,Z16*AE15)</f>
        <v>0.192</v>
      </c>
      <c r="AE16" s="137">
        <f t="shared" ref="AE16:AE18" si="13">AE15-AD16</f>
        <v>0.28799999999999998</v>
      </c>
      <c r="AF16" s="128" t="str">
        <f t="shared" si="7"/>
        <v>RARA VEZ</v>
      </c>
      <c r="AG16" s="912">
        <f t="shared" si="8"/>
        <v>0.28799999999999998</v>
      </c>
      <c r="AH16" s="128" t="str">
        <f t="shared" si="9"/>
        <v>MENOR</v>
      </c>
      <c r="AI16" s="912">
        <f t="shared" si="10"/>
        <v>0.4</v>
      </c>
      <c r="AJ16" s="892" t="str">
        <f t="shared" si="11"/>
        <v>MODERADO</v>
      </c>
      <c r="AK16" s="1446"/>
      <c r="AL16" s="1384"/>
      <c r="AM16" s="359"/>
      <c r="AN16" s="889" t="s">
        <v>953</v>
      </c>
      <c r="AO16" s="889" t="s">
        <v>1234</v>
      </c>
      <c r="AP16" s="983" t="s">
        <v>907</v>
      </c>
      <c r="AQ16" s="890" t="s">
        <v>267</v>
      </c>
      <c r="AR16" s="1374"/>
      <c r="AS16" s="161"/>
      <c r="AT16" s="161"/>
      <c r="AU16" s="161"/>
      <c r="AV16" s="161"/>
      <c r="AW16" s="161"/>
      <c r="AX16" s="161"/>
      <c r="AY16" s="161"/>
      <c r="AZ16" s="161"/>
      <c r="BA16" s="161"/>
      <c r="BB16" s="161"/>
      <c r="BC16" s="161"/>
      <c r="BD16" s="161"/>
      <c r="BE16" s="161"/>
      <c r="BF16" s="161"/>
      <c r="BG16" s="161"/>
      <c r="BH16" s="161"/>
      <c r="BI16" s="161"/>
      <c r="BJ16" s="161"/>
      <c r="BK16" s="161"/>
    </row>
    <row r="17" spans="1:63" s="986" customFormat="1" ht="81" customHeight="1" x14ac:dyDescent="0.2">
      <c r="B17" s="1374"/>
      <c r="C17" s="1514"/>
      <c r="D17" s="1514"/>
      <c r="E17" s="1514"/>
      <c r="F17" s="1565"/>
      <c r="G17" s="1514"/>
      <c r="H17" s="1384"/>
      <c r="I17" s="1387"/>
      <c r="J17" s="1398"/>
      <c r="K17" s="1398"/>
      <c r="L17" s="1384"/>
      <c r="M17" s="208">
        <v>4</v>
      </c>
      <c r="N17" s="171" t="str">
        <f t="shared" si="0"/>
        <v>CASI SEGURO</v>
      </c>
      <c r="O17" s="896">
        <f t="shared" si="1"/>
        <v>0.8</v>
      </c>
      <c r="P17" s="1505"/>
      <c r="Q17" s="157">
        <v>2</v>
      </c>
      <c r="R17" s="158" t="str">
        <f t="shared" si="2"/>
        <v>MENOR</v>
      </c>
      <c r="S17" s="896">
        <f t="shared" si="3"/>
        <v>0.4</v>
      </c>
      <c r="T17" s="892" t="str">
        <f t="shared" si="4"/>
        <v>MODERADO</v>
      </c>
      <c r="U17" s="908">
        <v>3</v>
      </c>
      <c r="V17" s="985" t="s">
        <v>562</v>
      </c>
      <c r="W17" s="908" t="str">
        <f t="shared" si="5"/>
        <v>Probabilidad</v>
      </c>
      <c r="X17" s="131" t="s">
        <v>63</v>
      </c>
      <c r="Y17" s="131" t="s">
        <v>71</v>
      </c>
      <c r="Z17" s="912" t="str">
        <f t="shared" si="6"/>
        <v>40%</v>
      </c>
      <c r="AA17" s="131" t="s">
        <v>74</v>
      </c>
      <c r="AB17" s="131" t="s">
        <v>79</v>
      </c>
      <c r="AC17" s="131" t="s">
        <v>83</v>
      </c>
      <c r="AD17" s="137">
        <f t="shared" si="12"/>
        <v>0.1152</v>
      </c>
      <c r="AE17" s="137">
        <f t="shared" si="13"/>
        <v>0.17279999999999998</v>
      </c>
      <c r="AF17" s="128" t="str">
        <f t="shared" si="7"/>
        <v>IMPROBABLE</v>
      </c>
      <c r="AG17" s="912">
        <f t="shared" si="8"/>
        <v>0.17279999999999998</v>
      </c>
      <c r="AH17" s="128" t="str">
        <f t="shared" si="9"/>
        <v>MENOR</v>
      </c>
      <c r="AI17" s="912">
        <f t="shared" si="10"/>
        <v>0.4</v>
      </c>
      <c r="AJ17" s="892" t="str">
        <f t="shared" si="11"/>
        <v>BAJO</v>
      </c>
      <c r="AK17" s="1446"/>
      <c r="AL17" s="1384"/>
      <c r="AM17" s="359"/>
      <c r="AN17" s="889" t="s">
        <v>954</v>
      </c>
      <c r="AO17" s="889" t="s">
        <v>1235</v>
      </c>
      <c r="AP17" s="983" t="s">
        <v>763</v>
      </c>
      <c r="AQ17" s="890" t="s">
        <v>267</v>
      </c>
      <c r="AR17" s="1374"/>
      <c r="AS17" s="987"/>
      <c r="AT17" s="987"/>
      <c r="AU17" s="987"/>
      <c r="AV17" s="987"/>
      <c r="AW17" s="987"/>
      <c r="AX17" s="987"/>
      <c r="AY17" s="987"/>
      <c r="AZ17" s="987"/>
      <c r="BA17" s="987"/>
      <c r="BB17" s="987"/>
      <c r="BC17" s="987"/>
      <c r="BD17" s="987"/>
      <c r="BE17" s="987"/>
      <c r="BF17" s="987"/>
      <c r="BG17" s="987"/>
      <c r="BH17" s="987"/>
      <c r="BI17" s="987"/>
      <c r="BJ17" s="987"/>
      <c r="BK17" s="987"/>
    </row>
    <row r="18" spans="1:63" s="364" customFormat="1" ht="68.25" customHeight="1" x14ac:dyDescent="0.3">
      <c r="B18" s="1375"/>
      <c r="C18" s="1515"/>
      <c r="D18" s="1515"/>
      <c r="E18" s="1515"/>
      <c r="F18" s="1566"/>
      <c r="G18" s="1515"/>
      <c r="H18" s="1385"/>
      <c r="I18" s="1388"/>
      <c r="J18" s="1399"/>
      <c r="K18" s="1399"/>
      <c r="L18" s="1385"/>
      <c r="M18" s="208">
        <v>4</v>
      </c>
      <c r="N18" s="171" t="str">
        <f t="shared" si="0"/>
        <v>CASI SEGURO</v>
      </c>
      <c r="O18" s="896">
        <f t="shared" si="1"/>
        <v>0.8</v>
      </c>
      <c r="P18" s="1506"/>
      <c r="Q18" s="157">
        <v>2</v>
      </c>
      <c r="R18" s="158" t="str">
        <f t="shared" si="2"/>
        <v>MENOR</v>
      </c>
      <c r="S18" s="896">
        <f t="shared" si="3"/>
        <v>0.4</v>
      </c>
      <c r="T18" s="892" t="str">
        <f t="shared" si="4"/>
        <v>MODERADO</v>
      </c>
      <c r="U18" s="908">
        <v>4</v>
      </c>
      <c r="V18" s="985" t="s">
        <v>552</v>
      </c>
      <c r="W18" s="908" t="str">
        <f t="shared" si="5"/>
        <v>Probabilidad</v>
      </c>
      <c r="X18" s="131" t="s">
        <v>63</v>
      </c>
      <c r="Y18" s="131" t="s">
        <v>71</v>
      </c>
      <c r="Z18" s="912" t="str">
        <f t="shared" si="6"/>
        <v>40%</v>
      </c>
      <c r="AA18" s="131" t="s">
        <v>74</v>
      </c>
      <c r="AB18" s="131" t="s">
        <v>79</v>
      </c>
      <c r="AC18" s="131" t="s">
        <v>83</v>
      </c>
      <c r="AD18" s="137">
        <f t="shared" si="12"/>
        <v>6.9120000000000001E-2</v>
      </c>
      <c r="AE18" s="137">
        <f t="shared" si="13"/>
        <v>0.10367999999999998</v>
      </c>
      <c r="AF18" s="128" t="str">
        <f t="shared" si="7"/>
        <v>IMPROBABLE</v>
      </c>
      <c r="AG18" s="912">
        <f t="shared" si="8"/>
        <v>0.10367999999999998</v>
      </c>
      <c r="AH18" s="128" t="str">
        <f t="shared" si="9"/>
        <v>MENOR</v>
      </c>
      <c r="AI18" s="912">
        <f t="shared" si="10"/>
        <v>0.4</v>
      </c>
      <c r="AJ18" s="892" t="str">
        <f t="shared" si="11"/>
        <v>BAJO</v>
      </c>
      <c r="AK18" s="1443"/>
      <c r="AL18" s="1385"/>
      <c r="AM18" s="359"/>
      <c r="AN18" s="889" t="s">
        <v>955</v>
      </c>
      <c r="AO18" s="889" t="s">
        <v>1234</v>
      </c>
      <c r="AP18" s="983" t="s">
        <v>908</v>
      </c>
      <c r="AQ18" s="890" t="s">
        <v>267</v>
      </c>
      <c r="AR18" s="1375"/>
      <c r="AS18" s="161"/>
      <c r="AT18" s="161"/>
      <c r="AU18" s="161"/>
      <c r="AV18" s="161"/>
      <c r="AW18" s="161"/>
      <c r="AX18" s="161"/>
      <c r="AY18" s="161"/>
      <c r="AZ18" s="161"/>
      <c r="BA18" s="161"/>
      <c r="BB18" s="161"/>
      <c r="BC18" s="161"/>
      <c r="BD18" s="161"/>
      <c r="BE18" s="161"/>
      <c r="BF18" s="161"/>
      <c r="BG18" s="161"/>
      <c r="BH18" s="161"/>
      <c r="BI18" s="161"/>
      <c r="BJ18" s="161"/>
      <c r="BK18" s="161"/>
    </row>
    <row r="19" spans="1:63" ht="66" customHeight="1" x14ac:dyDescent="0.3">
      <c r="A19" s="146"/>
      <c r="B19" s="1373">
        <v>2</v>
      </c>
      <c r="C19" s="1513" t="s">
        <v>735</v>
      </c>
      <c r="D19" s="1513" t="s">
        <v>352</v>
      </c>
      <c r="E19" s="1513" t="s">
        <v>353</v>
      </c>
      <c r="F19" s="1513" t="s">
        <v>147</v>
      </c>
      <c r="G19" s="1513" t="s">
        <v>764</v>
      </c>
      <c r="H19" s="1383" t="s">
        <v>347</v>
      </c>
      <c r="I19" s="1386" t="s">
        <v>347</v>
      </c>
      <c r="J19" s="1397" t="s">
        <v>151</v>
      </c>
      <c r="K19" s="1397" t="s">
        <v>301</v>
      </c>
      <c r="L19" s="1383" t="s">
        <v>189</v>
      </c>
      <c r="M19" s="208">
        <v>2</v>
      </c>
      <c r="N19" s="171" t="str">
        <f t="shared" si="0"/>
        <v>RARA VEZ</v>
      </c>
      <c r="O19" s="154">
        <f t="shared" si="1"/>
        <v>0.4</v>
      </c>
      <c r="P19" s="1371" t="s">
        <v>354</v>
      </c>
      <c r="Q19" s="157">
        <v>3</v>
      </c>
      <c r="R19" s="158" t="str">
        <f t="shared" si="2"/>
        <v>MODERADO</v>
      </c>
      <c r="S19" s="154">
        <f t="shared" si="3"/>
        <v>0.6</v>
      </c>
      <c r="T19" s="892" t="str">
        <f t="shared" si="4"/>
        <v>MODERADO</v>
      </c>
      <c r="U19" s="908">
        <v>1</v>
      </c>
      <c r="V19" s="201" t="s">
        <v>355</v>
      </c>
      <c r="W19" s="908" t="str">
        <f t="shared" si="5"/>
        <v>Probabilidad</v>
      </c>
      <c r="X19" s="131" t="s">
        <v>63</v>
      </c>
      <c r="Y19" s="131" t="s">
        <v>71</v>
      </c>
      <c r="Z19" s="912" t="str">
        <f t="shared" si="6"/>
        <v>40%</v>
      </c>
      <c r="AA19" s="131" t="s">
        <v>74</v>
      </c>
      <c r="AB19" s="131" t="s">
        <v>79</v>
      </c>
      <c r="AC19" s="131" t="s">
        <v>83</v>
      </c>
      <c r="AD19" s="333"/>
      <c r="AE19" s="133">
        <f>IFERROR(IF(W19="Probabilidad",(O19-(+O19*Z19)),IF(W19="Impacto",O19,"")),"")</f>
        <v>0.24</v>
      </c>
      <c r="AF19" s="128" t="str">
        <f>IFERROR(IF(AE19="","",IF(AE19&lt;=0.2,"IMPROBABLE",IF(AE19&lt;=0.4,"RARA VEZ",IF(AE19&lt;=0.6,"PROBABLE",IF(AE19&lt;=0.8,"CASI SEGURO","INMINENTE"))))),"")</f>
        <v>RARA VEZ</v>
      </c>
      <c r="AG19" s="912">
        <f t="shared" si="8"/>
        <v>0.24</v>
      </c>
      <c r="AH19" s="128" t="str">
        <f>R19</f>
        <v>MODERADO</v>
      </c>
      <c r="AI19" s="912">
        <f t="shared" si="10"/>
        <v>0.6</v>
      </c>
      <c r="AJ19" s="162" t="str">
        <f t="shared" si="11"/>
        <v>MODERADO</v>
      </c>
      <c r="AK19" s="1442" t="str">
        <f>AJ21</f>
        <v>MODERADO</v>
      </c>
      <c r="AL19" s="1383" t="s">
        <v>356</v>
      </c>
      <c r="AM19" s="1507"/>
      <c r="AN19" s="1540" t="s">
        <v>357</v>
      </c>
      <c r="AO19" s="1380" t="s">
        <v>1234</v>
      </c>
      <c r="AP19" s="979" t="s">
        <v>744</v>
      </c>
      <c r="AQ19" s="1373" t="s">
        <v>267</v>
      </c>
      <c r="AR19" s="1414">
        <v>1</v>
      </c>
      <c r="AS19" s="116"/>
      <c r="AT19" s="116"/>
      <c r="AU19" s="116"/>
      <c r="AV19" s="116"/>
      <c r="AW19" s="116"/>
      <c r="AX19" s="116"/>
      <c r="AY19" s="116"/>
      <c r="AZ19" s="116"/>
      <c r="BA19" s="116"/>
      <c r="BB19" s="116"/>
      <c r="BC19" s="116"/>
      <c r="BD19" s="116"/>
      <c r="BE19" s="116"/>
      <c r="BF19" s="116"/>
      <c r="BG19" s="116"/>
      <c r="BH19" s="116"/>
      <c r="BI19" s="116"/>
      <c r="BJ19" s="116"/>
      <c r="BK19" s="116"/>
    </row>
    <row r="20" spans="1:63" ht="64.5" customHeight="1" x14ac:dyDescent="0.3">
      <c r="A20" s="146"/>
      <c r="B20" s="1374"/>
      <c r="C20" s="1514"/>
      <c r="D20" s="1514"/>
      <c r="E20" s="1514"/>
      <c r="F20" s="1514"/>
      <c r="G20" s="1514"/>
      <c r="H20" s="1384"/>
      <c r="I20" s="1387"/>
      <c r="J20" s="1398"/>
      <c r="K20" s="1398"/>
      <c r="L20" s="1384"/>
      <c r="M20" s="208">
        <v>2</v>
      </c>
      <c r="N20" s="171" t="str">
        <f t="shared" si="0"/>
        <v>RARA VEZ</v>
      </c>
      <c r="O20" s="154">
        <f t="shared" si="1"/>
        <v>0.4</v>
      </c>
      <c r="P20" s="1372"/>
      <c r="Q20" s="157">
        <v>3</v>
      </c>
      <c r="R20" s="158" t="str">
        <f t="shared" si="2"/>
        <v>MODERADO</v>
      </c>
      <c r="S20" s="154">
        <f t="shared" si="3"/>
        <v>0.6</v>
      </c>
      <c r="T20" s="159" t="str">
        <f t="shared" si="4"/>
        <v>MODERADO</v>
      </c>
      <c r="U20" s="130">
        <v>2</v>
      </c>
      <c r="V20" s="427" t="s">
        <v>765</v>
      </c>
      <c r="W20" s="130" t="str">
        <f t="shared" si="5"/>
        <v>Probabilidad</v>
      </c>
      <c r="X20" s="131" t="s">
        <v>63</v>
      </c>
      <c r="Y20" s="131" t="s">
        <v>71</v>
      </c>
      <c r="Z20" s="132" t="str">
        <f t="shared" si="6"/>
        <v>40%</v>
      </c>
      <c r="AA20" s="131" t="s">
        <v>74</v>
      </c>
      <c r="AB20" s="131" t="s">
        <v>79</v>
      </c>
      <c r="AC20" s="131" t="s">
        <v>83</v>
      </c>
      <c r="AD20" s="137">
        <f>IF(ISBLANK(V20),0,Z20*AE19)</f>
        <v>9.6000000000000002E-2</v>
      </c>
      <c r="AE20" s="137">
        <f>AE19-AD20</f>
        <v>0.14399999999999999</v>
      </c>
      <c r="AF20" s="128" t="str">
        <f t="shared" ref="AF20:AF26" si="14">IFERROR(IF(AE20="","",IF(AE20&lt;=0.2,"IMPROBABLE",IF(AE20&lt;=0.4,"RARA VEZ",IF(AE20&lt;=0.6,"PROBABLE",IF(AE20&lt;=0.8,"CASI SEGURO","INMINENTE"))))),"")</f>
        <v>IMPROBABLE</v>
      </c>
      <c r="AG20" s="132">
        <f t="shared" si="8"/>
        <v>0.14399999999999999</v>
      </c>
      <c r="AH20" s="128" t="str">
        <f t="shared" ref="AH20:AH26" si="15">R20</f>
        <v>MODERADO</v>
      </c>
      <c r="AI20" s="132">
        <f>IFERROR(IF(W20="Impacto",(S20-(+S20*Z20)),IF(W20="Probabilidad",S20,"")),"")</f>
        <v>0.6</v>
      </c>
      <c r="AJ20" s="162" t="str">
        <f t="shared" si="11"/>
        <v>MODERADO</v>
      </c>
      <c r="AK20" s="1446"/>
      <c r="AL20" s="1384"/>
      <c r="AM20" s="1508"/>
      <c r="AN20" s="1541"/>
      <c r="AO20" s="1381"/>
      <c r="AP20" s="485" t="s">
        <v>745</v>
      </c>
      <c r="AQ20" s="1374"/>
      <c r="AR20" s="1374"/>
      <c r="AS20" s="116"/>
      <c r="AT20" s="116"/>
      <c r="AU20" s="116"/>
      <c r="AV20" s="116"/>
      <c r="AW20" s="116"/>
      <c r="AX20" s="116"/>
      <c r="AY20" s="116"/>
      <c r="AZ20" s="116"/>
      <c r="BA20" s="116"/>
      <c r="BB20" s="116"/>
      <c r="BC20" s="116"/>
      <c r="BD20" s="116"/>
      <c r="BE20" s="116"/>
      <c r="BF20" s="116"/>
      <c r="BG20" s="116"/>
      <c r="BH20" s="116"/>
      <c r="BI20" s="116"/>
      <c r="BJ20" s="116"/>
      <c r="BK20" s="116"/>
    </row>
    <row r="21" spans="1:63" s="308" customFormat="1" ht="84" customHeight="1" x14ac:dyDescent="0.3">
      <c r="B21" s="1374"/>
      <c r="C21" s="1514"/>
      <c r="D21" s="1514"/>
      <c r="E21" s="1514"/>
      <c r="F21" s="1514"/>
      <c r="G21" s="1514"/>
      <c r="H21" s="1384"/>
      <c r="I21" s="1387"/>
      <c r="J21" s="1399"/>
      <c r="K21" s="1399"/>
      <c r="L21" s="1385"/>
      <c r="M21" s="208">
        <v>2</v>
      </c>
      <c r="N21" s="158" t="str">
        <f t="shared" si="0"/>
        <v>RARA VEZ</v>
      </c>
      <c r="O21" s="163">
        <f t="shared" si="1"/>
        <v>0.4</v>
      </c>
      <c r="P21" s="1372"/>
      <c r="Q21" s="157">
        <v>3</v>
      </c>
      <c r="R21" s="158" t="str">
        <f t="shared" si="2"/>
        <v>MODERADO</v>
      </c>
      <c r="S21" s="163">
        <f t="shared" si="3"/>
        <v>0.6</v>
      </c>
      <c r="T21" s="164" t="str">
        <f t="shared" si="4"/>
        <v>MODERADO</v>
      </c>
      <c r="U21" s="142">
        <v>3</v>
      </c>
      <c r="V21" s="942" t="s">
        <v>766</v>
      </c>
      <c r="W21" s="142" t="str">
        <f t="shared" si="5"/>
        <v>Probabilidad</v>
      </c>
      <c r="X21" s="143" t="s">
        <v>63</v>
      </c>
      <c r="Y21" s="143" t="s">
        <v>71</v>
      </c>
      <c r="Z21" s="144" t="str">
        <f t="shared" si="6"/>
        <v>40%</v>
      </c>
      <c r="AA21" s="143" t="s">
        <v>74</v>
      </c>
      <c r="AB21" s="143" t="s">
        <v>79</v>
      </c>
      <c r="AC21" s="143" t="s">
        <v>83</v>
      </c>
      <c r="AD21" s="165">
        <f>$AD20</f>
        <v>9.6000000000000002E-2</v>
      </c>
      <c r="AE21" s="133">
        <f>AE20-AD21</f>
        <v>4.7999999999999987E-2</v>
      </c>
      <c r="AF21" s="128" t="str">
        <f t="shared" si="14"/>
        <v>IMPROBABLE</v>
      </c>
      <c r="AG21" s="144">
        <f t="shared" si="8"/>
        <v>4.7999999999999987E-2</v>
      </c>
      <c r="AH21" s="128" t="str">
        <f t="shared" si="15"/>
        <v>MODERADO</v>
      </c>
      <c r="AI21" s="144">
        <f>IFERROR(IF(W21="Impacto",(S21-(+S21*Z21)),IF(W21="Probabilidad",S21,"")),"")</f>
        <v>0.6</v>
      </c>
      <c r="AJ21" s="162" t="str">
        <f t="shared" si="11"/>
        <v>MODERADO</v>
      </c>
      <c r="AK21" s="1443"/>
      <c r="AL21" s="1384"/>
      <c r="AM21" s="1508"/>
      <c r="AN21" s="1541"/>
      <c r="AO21" s="1381"/>
      <c r="AP21" s="984" t="s">
        <v>746</v>
      </c>
      <c r="AQ21" s="1374"/>
      <c r="AR21" s="1375"/>
      <c r="AS21" s="116"/>
      <c r="AT21" s="116"/>
      <c r="AU21" s="116"/>
      <c r="AV21" s="116"/>
      <c r="AW21" s="116"/>
      <c r="AX21" s="116"/>
      <c r="AY21" s="116"/>
      <c r="AZ21" s="116"/>
      <c r="BA21" s="116"/>
      <c r="BB21" s="116"/>
      <c r="BC21" s="116"/>
      <c r="BD21" s="116"/>
      <c r="BE21" s="116"/>
      <c r="BF21" s="116"/>
      <c r="BG21" s="116"/>
      <c r="BH21" s="116"/>
      <c r="BI21" s="116"/>
      <c r="BJ21" s="116"/>
      <c r="BK21" s="116"/>
    </row>
    <row r="22" spans="1:63" ht="128.25" customHeight="1" x14ac:dyDescent="0.3">
      <c r="A22" s="146"/>
      <c r="B22" s="934">
        <v>3</v>
      </c>
      <c r="C22" s="981" t="s">
        <v>767</v>
      </c>
      <c r="D22" s="982" t="s">
        <v>361</v>
      </c>
      <c r="E22" s="385" t="s">
        <v>362</v>
      </c>
      <c r="F22" s="894" t="s">
        <v>147</v>
      </c>
      <c r="G22" s="981" t="s">
        <v>768</v>
      </c>
      <c r="H22" s="894" t="s">
        <v>347</v>
      </c>
      <c r="I22" s="898" t="s">
        <v>347</v>
      </c>
      <c r="J22" s="369" t="s">
        <v>151</v>
      </c>
      <c r="K22" s="369" t="s">
        <v>301</v>
      </c>
      <c r="L22" s="796" t="s">
        <v>158</v>
      </c>
      <c r="M22" s="360">
        <v>1</v>
      </c>
      <c r="N22" s="171" t="str">
        <f t="shared" si="0"/>
        <v>IMPROBABLE</v>
      </c>
      <c r="O22" s="896">
        <f>IF(N22="","",IF(N22="IMPROBABLE",0.2,IF(N22="RARA VEZ",0.4,IF(N22="PROBABLE",0.6,IF(N22="CASI SEGURO",0.8,IF(N22="INMINENTE",1,))))))</f>
        <v>0.2</v>
      </c>
      <c r="P22" s="492" t="s">
        <v>363</v>
      </c>
      <c r="Q22" s="167">
        <v>1</v>
      </c>
      <c r="R22" s="158" t="str">
        <f t="shared" si="2"/>
        <v>LEVE</v>
      </c>
      <c r="S22" s="896">
        <f t="shared" si="3"/>
        <v>0.2</v>
      </c>
      <c r="T22" s="892" t="str">
        <f t="shared" si="4"/>
        <v>BAJO</v>
      </c>
      <c r="U22" s="890">
        <v>1</v>
      </c>
      <c r="V22" s="796" t="s">
        <v>769</v>
      </c>
      <c r="W22" s="890" t="s">
        <v>9</v>
      </c>
      <c r="X22" s="168" t="s">
        <v>63</v>
      </c>
      <c r="Y22" s="131" t="s">
        <v>71</v>
      </c>
      <c r="Z22" s="897" t="str">
        <f t="shared" si="6"/>
        <v>40%</v>
      </c>
      <c r="AA22" s="168" t="s">
        <v>74</v>
      </c>
      <c r="AB22" s="168" t="s">
        <v>79</v>
      </c>
      <c r="AC22" s="168" t="s">
        <v>83</v>
      </c>
      <c r="AD22" s="168"/>
      <c r="AE22" s="170">
        <f t="shared" ref="AE22:AE26" si="16">IFERROR(IF(W22="Probabilidad",(O22-(+O22*Z22)),IF(W22="Impacto",O22,"")),"")</f>
        <v>0.12</v>
      </c>
      <c r="AF22" s="128" t="str">
        <f>IFERROR(IF(AE22="","",IF(AE22&lt;=0.2,"IMPROBABLE",IF(AE22&lt;=0.4,"RARA VEZ",IF(AE22&lt;=0.6,"PROBABLE",IF(AE22&lt;=0.8,"CASI SEGURO","INMINENTE"))))),"")</f>
        <v>IMPROBABLE</v>
      </c>
      <c r="AG22" s="897">
        <f t="shared" si="8"/>
        <v>0.12</v>
      </c>
      <c r="AH22" s="128" t="str">
        <f>R22</f>
        <v>LEVE</v>
      </c>
      <c r="AI22" s="897">
        <f t="shared" ref="AI22:AI29" si="17">IFERROR(IF(W22="Impacto",(S22-(+S22*Z22)),IF(W22="Probabilidad",S22,"")),"")</f>
        <v>0.2</v>
      </c>
      <c r="AJ22" s="129" t="str">
        <f>IFERROR(IF(OR(AND(AF22="IMPROBABLE",AH22="LEVE"),AND(AF22="IMPROBABLE",AH22="MENOR"),AND(AF22="RARA VEZ",AH22="LEVE")),"BAJO",IF(OR(AND(AF22="IMPROBABLE",AH22="MODERADO"),AND(AF22="RARA VEZ",AH22="MENOR"),AND(AF22="RARA VEZ",AH22="MODERADO"),AND(AF22="PROBABLE",AH22="LEVE"),AND(AF22="PROBABLE",AH22="MENOR"),AND(AF22="PROBABLE",AH22="MODERADO"),AND(AF22="CASI SEGURO",AH22="LEVE"),AND(AF22="CASI SEGURO",AH22="MENOR")),"MODERADO",IF(OR(AND(AF22="IMPROBABLE",AH22="MAYOR"),AND(AF22="RARA VEZ",AH22="MAYOR"),AND(AF22="PROBABLE",AH22="MAYOR"),AND(AF22="CASI SEGURO",AH22="MODERADO"),AND(AF22="CASI SEGURO",AH22="MAYOR"),AND(AF22="INMINENTE",AH22="LEVE"),AND(AF22="INMINENTE",AH22="MENOR"),AND(AF22="CASI SEGURO",AH22="MODERADO"),AND(AF22="INMINENTE",AH22="MAYOR")),"ALTO",IF(OR(AND(AF22="IMPROBABLE",AH22="CATASTRÓFICO"),AND(AF22="RARA VEZ",AH22="CATASTRÓFICO"),AND(AF22="PROBABLE",AH22="CATASTRÓFICO"),AND(AF22="CASI SEGURO",AH22="CATASTRÓFICO"),AND(AF22="INMINENTE",AH22="CATASTRÓFICO")),"EXTREMO","")))),"")</f>
        <v>BAJO</v>
      </c>
      <c r="AK22" s="892" t="str">
        <f>AJ22</f>
        <v>BAJO</v>
      </c>
      <c r="AL22" s="894" t="s">
        <v>260</v>
      </c>
      <c r="AM22" s="889"/>
      <c r="AN22" s="889" t="s">
        <v>953</v>
      </c>
      <c r="AO22" s="905" t="s">
        <v>1234</v>
      </c>
      <c r="AP22" s="983" t="s">
        <v>770</v>
      </c>
      <c r="AQ22" s="890" t="s">
        <v>267</v>
      </c>
      <c r="AR22" s="897">
        <v>1</v>
      </c>
      <c r="AS22" s="116"/>
      <c r="AT22" s="116"/>
      <c r="AU22" s="116"/>
      <c r="AV22" s="116"/>
      <c r="AW22" s="116"/>
      <c r="AX22" s="116"/>
      <c r="AY22" s="116"/>
      <c r="AZ22" s="116"/>
      <c r="BA22" s="116"/>
      <c r="BB22" s="116"/>
      <c r="BC22" s="116"/>
      <c r="BD22" s="116"/>
      <c r="BE22" s="116"/>
      <c r="BF22" s="116"/>
      <c r="BG22" s="116"/>
      <c r="BH22" s="116"/>
      <c r="BI22" s="116"/>
      <c r="BJ22" s="116"/>
      <c r="BK22" s="116"/>
    </row>
    <row r="23" spans="1:63" ht="105" customHeight="1" x14ac:dyDescent="0.3">
      <c r="A23" s="365"/>
      <c r="B23" s="1373">
        <v>4</v>
      </c>
      <c r="C23" s="1376" t="s">
        <v>771</v>
      </c>
      <c r="D23" s="1408" t="s">
        <v>365</v>
      </c>
      <c r="E23" s="1376" t="s">
        <v>772</v>
      </c>
      <c r="F23" s="1383" t="s">
        <v>147</v>
      </c>
      <c r="G23" s="1406" t="s">
        <v>367</v>
      </c>
      <c r="H23" s="1383" t="s">
        <v>347</v>
      </c>
      <c r="I23" s="1386" t="s">
        <v>347</v>
      </c>
      <c r="J23" s="1397" t="s">
        <v>151</v>
      </c>
      <c r="K23" s="1397" t="s">
        <v>301</v>
      </c>
      <c r="L23" s="1383" t="s">
        <v>189</v>
      </c>
      <c r="M23" s="208">
        <v>3</v>
      </c>
      <c r="N23" s="128" t="str">
        <f t="shared" si="0"/>
        <v>PROBABLE</v>
      </c>
      <c r="O23" s="893">
        <f t="shared" ref="O23:O26" si="18">IF(N23="","",IF(N23="IMPROBABLE",0.2,IF(N23="RARA VEZ",0.4,IF(N23="PROBABLE",0.6,IF(N23="CASI SEGURO",0.8,IF(N23="INMINENTE",1,))))))</f>
        <v>0.6</v>
      </c>
      <c r="P23" s="492" t="s">
        <v>368</v>
      </c>
      <c r="Q23" s="157">
        <v>3</v>
      </c>
      <c r="R23" s="141" t="str">
        <f t="shared" si="2"/>
        <v>MODERADO</v>
      </c>
      <c r="S23" s="893">
        <f t="shared" si="3"/>
        <v>0.6</v>
      </c>
      <c r="T23" s="129" t="str">
        <f t="shared" si="4"/>
        <v>MODERADO</v>
      </c>
      <c r="U23" s="908">
        <v>1</v>
      </c>
      <c r="V23" s="201" t="s">
        <v>773</v>
      </c>
      <c r="W23" s="908" t="s">
        <v>9</v>
      </c>
      <c r="X23" s="131" t="s">
        <v>63</v>
      </c>
      <c r="Y23" s="131" t="s">
        <v>71</v>
      </c>
      <c r="Z23" s="912" t="str">
        <f t="shared" si="6"/>
        <v>40%</v>
      </c>
      <c r="AA23" s="131" t="s">
        <v>74</v>
      </c>
      <c r="AB23" s="131" t="s">
        <v>79</v>
      </c>
      <c r="AC23" s="131" t="s">
        <v>83</v>
      </c>
      <c r="AD23" s="131"/>
      <c r="AE23" s="133">
        <f t="shared" si="16"/>
        <v>0.36</v>
      </c>
      <c r="AF23" s="128" t="str">
        <f t="shared" si="14"/>
        <v>RARA VEZ</v>
      </c>
      <c r="AG23" s="912">
        <f t="shared" si="8"/>
        <v>0.36</v>
      </c>
      <c r="AH23" s="128" t="str">
        <f t="shared" si="15"/>
        <v>MODERADO</v>
      </c>
      <c r="AI23" s="912">
        <f t="shared" si="17"/>
        <v>0.6</v>
      </c>
      <c r="AJ23" s="129" t="str">
        <f>IFERROR(IF(OR(AND(AF23="IMPROBABLE",AH23="LEVE"),AND(AF23="IMPROBABLE",AH23="MENOR"),AND(AF23="RARA VEZ",AH23="LEVE")),"BAJO",IF(OR(AND(AF23="IMPROBABLE",AH23="MODERADO"),AND(AF23="RARA VEZ",AH23="MENOR"),AND(AF23="RARA VEZ",AH23="MODERADO"),AND(AF23="PROBABLE",AH23="LEVE"),AND(AF23="PROBABLE",AH23="MENOR"),AND(AF23="PROBABLE",AH23="MODERADO"),AND(AF23="CASI SEGURO",AH23="LEVE"),AND(AF23="CASI SEGURO",AH23="MENOR")),"MODERADO",IF(OR(AND(AF23="IMPROBABLE",AH23="MAYOR"),AND(AF23="RARA VEZ",AH23="MAYOR"),AND(AF23="PROBABLE",AH23="MAYOR"),AND(AF23="CASI SEGURO",AH23="MODERADO"),AND(AF23="CASI SEGURO",AH23="MAYOR"),AND(AF23="INMINENTE",AH23="LEVE"),AND(AF23="INMINENTE",AH23="MENOR"),AND(AF23="CASI SEGURO",AH23="MODERADO"),AND(AF23="INMINENTE",AH23="MAYOR")),"ALTO",IF(OR(AND(AF23="IMPROBABLE",AH23="CATASTRÓFICO"),AND(AF23="RARA VEZ",AH23="CATASTRÓFICO"),AND(AF23="PROBABLE",AH23="CATASTRÓFICO"),AND(AF23="CASI SEGURO",AH23="CATASTRÓFICO"),AND(AF23="INMINENTE",AH23="CATASTRÓFICO")),"EXTREMO","")))),"")</f>
        <v>MODERADO</v>
      </c>
      <c r="AK23" s="1442" t="str">
        <f>AJ23</f>
        <v>MODERADO</v>
      </c>
      <c r="AL23" s="1383" t="s">
        <v>258</v>
      </c>
      <c r="AM23" s="1378"/>
      <c r="AN23" s="1378" t="s">
        <v>371</v>
      </c>
      <c r="AO23" s="1556" t="s">
        <v>1234</v>
      </c>
      <c r="AP23" s="979" t="s">
        <v>909</v>
      </c>
      <c r="AQ23" s="1373" t="s">
        <v>267</v>
      </c>
      <c r="AR23" s="1414">
        <v>1</v>
      </c>
    </row>
    <row r="24" spans="1:63" ht="99.75" customHeight="1" x14ac:dyDescent="0.3">
      <c r="A24" s="365"/>
      <c r="B24" s="1375"/>
      <c r="C24" s="1579"/>
      <c r="D24" s="1409"/>
      <c r="E24" s="1579"/>
      <c r="F24" s="1385"/>
      <c r="G24" s="1407"/>
      <c r="H24" s="1385"/>
      <c r="I24" s="1388"/>
      <c r="J24" s="1399"/>
      <c r="K24" s="1399"/>
      <c r="L24" s="1385"/>
      <c r="M24" s="208">
        <v>3</v>
      </c>
      <c r="N24" s="128" t="str">
        <f t="shared" si="0"/>
        <v>PROBABLE</v>
      </c>
      <c r="O24" s="893">
        <f t="shared" si="18"/>
        <v>0.6</v>
      </c>
      <c r="P24" s="492" t="s">
        <v>368</v>
      </c>
      <c r="Q24" s="157">
        <v>3</v>
      </c>
      <c r="R24" s="141" t="str">
        <f t="shared" si="2"/>
        <v>MODERADO</v>
      </c>
      <c r="S24" s="893">
        <f t="shared" si="3"/>
        <v>0.6</v>
      </c>
      <c r="T24" s="129" t="str">
        <f t="shared" si="4"/>
        <v>MODERADO</v>
      </c>
      <c r="U24" s="908">
        <v>2</v>
      </c>
      <c r="V24" s="201" t="s">
        <v>774</v>
      </c>
      <c r="W24" s="908" t="s">
        <v>9</v>
      </c>
      <c r="X24" s="131" t="s">
        <v>63</v>
      </c>
      <c r="Y24" s="131" t="s">
        <v>71</v>
      </c>
      <c r="Z24" s="912" t="str">
        <f t="shared" si="6"/>
        <v>40%</v>
      </c>
      <c r="AA24" s="131" t="s">
        <v>74</v>
      </c>
      <c r="AB24" s="131" t="s">
        <v>79</v>
      </c>
      <c r="AC24" s="131" t="s">
        <v>83</v>
      </c>
      <c r="AD24" s="137">
        <f>IF(ISBLANK(V24),0,Z24*AE23)</f>
        <v>0.14399999999999999</v>
      </c>
      <c r="AE24" s="137">
        <f>AE23-AD24</f>
        <v>0.216</v>
      </c>
      <c r="AF24" s="128" t="str">
        <f>IFERROR(IF(AE24="","",IF(AE24&lt;=0.25,"IMPROBABLE",IF(AE24&lt;=0.4,"RARA VEZ",IF(AE24&lt;=0.6,"PROBABLE",IF(AE24&lt;=0.8,"CASI SEGURO","INMINENTE"))))),"")</f>
        <v>IMPROBABLE</v>
      </c>
      <c r="AG24" s="912">
        <f t="shared" si="8"/>
        <v>0.216</v>
      </c>
      <c r="AH24" s="128" t="str">
        <f t="shared" si="15"/>
        <v>MODERADO</v>
      </c>
      <c r="AI24" s="912">
        <f t="shared" si="17"/>
        <v>0.6</v>
      </c>
      <c r="AJ24" s="129" t="str">
        <f>IFERROR(IF(OR(AND(AF24="IMPROBABLE",AH24="LEVE"),AND(AF24="IMPROBABLE",AH24="MENOR"),AND(AF24="RARA VEZ",AH24="LEVE")),"BAJO",IF(OR(AND(AF24="IMPROBABLE",AH24="MODERADO"),AND(AF24="RARA VEZ",AH24="MENOR"),AND(AF24="RARA VEZ",AH24="MODERADO"),AND(AF24="PROBABLE",AH24="LEVE"),AND(AF24="PROBABLE",AH24="MENOR"),AND(AF24="PROBABLE",AH24="MODERADO"),AND(AF24="CASI SEGURO",AH24="LEVE"),AND(AF24="CASI SEGURO",AH24="MENOR")),"MODERADO",IF(OR(AND(AF24="IMPROBABLE",AH24="MAYOR"),AND(AF24="RARA VEZ",AH24="MAYOR"),AND(AF24="PROBABLE",AH24="MAYOR"),AND(AF24="CASI SEGURO",AH24="MODERADO"),AND(AF24="CASI SEGURO",AH24="MAYOR"),AND(AF24="INMINENTE",AH24="LEVE"),AND(AF24="INMINENTE",AH24="MENOR"),AND(AF24="CASI SEGURO",AH24="MODERADO"),AND(AF24="INMINENTE",AH24="MAYOR")),"ALTO",IF(OR(AND(AF24="IMPROBABLE",AH24="CATASTRÓFICO"),AND(AF24="RARA VEZ",AH24="CATASTRÓFICO"),AND(AF24="PROBABLE",AH24="CATASTRÓFICO"),AND(AF24="CASI SEGURO",AH24="CATASTRÓFICO"),AND(AF24="INMINENTE",AH24="CATASTRÓFICO")),"EXTREMO","")))),"")</f>
        <v>MODERADO</v>
      </c>
      <c r="AK24" s="1443"/>
      <c r="AL24" s="1385"/>
      <c r="AM24" s="1389"/>
      <c r="AN24" s="1389"/>
      <c r="AO24" s="1557"/>
      <c r="AP24" s="980" t="s">
        <v>775</v>
      </c>
      <c r="AQ24" s="1375"/>
      <c r="AR24" s="1375"/>
    </row>
    <row r="25" spans="1:63" s="978" customFormat="1" ht="125.25" customHeight="1" x14ac:dyDescent="0.3">
      <c r="A25" s="973"/>
      <c r="B25" s="431">
        <v>5</v>
      </c>
      <c r="C25" s="909" t="s">
        <v>776</v>
      </c>
      <c r="D25" s="932" t="s">
        <v>374</v>
      </c>
      <c r="E25" s="200" t="s">
        <v>375</v>
      </c>
      <c r="F25" s="909" t="s">
        <v>147</v>
      </c>
      <c r="G25" s="947" t="s">
        <v>376</v>
      </c>
      <c r="H25" s="200" t="s">
        <v>347</v>
      </c>
      <c r="I25" s="974" t="s">
        <v>347</v>
      </c>
      <c r="J25" s="369" t="s">
        <v>151</v>
      </c>
      <c r="K25" s="369" t="s">
        <v>301</v>
      </c>
      <c r="L25" s="796" t="s">
        <v>158</v>
      </c>
      <c r="M25" s="975">
        <v>1</v>
      </c>
      <c r="N25" s="933" t="str">
        <f t="shared" si="0"/>
        <v>IMPROBABLE</v>
      </c>
      <c r="O25" s="927">
        <f t="shared" si="18"/>
        <v>0.2</v>
      </c>
      <c r="P25" s="492" t="s">
        <v>377</v>
      </c>
      <c r="Q25" s="976">
        <v>2</v>
      </c>
      <c r="R25" s="977" t="str">
        <f t="shared" si="2"/>
        <v>MENOR</v>
      </c>
      <c r="S25" s="927">
        <f t="shared" si="3"/>
        <v>0.4</v>
      </c>
      <c r="T25" s="930" t="str">
        <f>IF(OR(AND(N25="IMPROBABLE",R25="MENOR"),AND(N25="RARA VEZ",R25="MENOR"),AND(N25="RARA VEZ",R25="LEVE")),"BAJO",IF(OR(AND(N25="IMPROBABLE",R25="MODERADO"),AND(N25="RARA VEZ",R25="MENOR"),AND(N25="RARA VEZ",R25="MODERADO"),AND(N25=" PROBABLE",R25="LEVE"),AND(N25="PROBABLE",R25="MENOR"),AND(N25="PROBABLE",R25="MODERADO"),AND(N25="CASI SEGURO",R25="LEVE"),AND(N25="CASI SEGURO",R25="MENOR")),"MODERADO",IF(OR(AND(N25="IMPROBABLE",R25="MAYOR"),AND(N25="IMPROBABLE",R25="MAYOR"),AND(N25="PROBABLE",R25="MAYOR"),AND(N25="CASI SEGURO",R25="MODERADO"),AND(N25="CASI SEGURO",R25="MAYOR"),AND(N25="INMINENTE",R25="LEVE"),AND(N25="INMINENTE",R25="MENOR"),AND(N25="INMINENTE",R25="MODERADO"),AND(N25="INMINENTE",R25="MAYOR")),"ALTO",IF(OR(AND(N25="IMPROBABLE",R25="CATASTRÓFICO"),AND(N25="RARA VEZ",R25="CATASTRÓFICO"),AND(N25="PROBABLE",R25="CATASTRÓFICO"),AND(N25="CASI SEGURO",R25="CATASTRÓFICO"),AND(N25="INMINENTE",R25="CATASTRÓFICO")),"EXTREMO",""))))</f>
        <v>BAJO</v>
      </c>
      <c r="U25" s="431">
        <v>1</v>
      </c>
      <c r="V25" s="200" t="s">
        <v>777</v>
      </c>
      <c r="W25" s="431" t="s">
        <v>9</v>
      </c>
      <c r="X25" s="433" t="s">
        <v>63</v>
      </c>
      <c r="Y25" s="433" t="s">
        <v>71</v>
      </c>
      <c r="Z25" s="434" t="str">
        <f t="shared" si="6"/>
        <v>40%</v>
      </c>
      <c r="AA25" s="433" t="s">
        <v>74</v>
      </c>
      <c r="AB25" s="433" t="s">
        <v>79</v>
      </c>
      <c r="AC25" s="433" t="s">
        <v>83</v>
      </c>
      <c r="AD25" s="433"/>
      <c r="AE25" s="435">
        <f t="shared" si="16"/>
        <v>0.12</v>
      </c>
      <c r="AF25" s="128" t="str">
        <f t="shared" si="14"/>
        <v>IMPROBABLE</v>
      </c>
      <c r="AG25" s="912">
        <f t="shared" si="8"/>
        <v>0.12</v>
      </c>
      <c r="AH25" s="933" t="str">
        <f t="shared" si="15"/>
        <v>MENOR</v>
      </c>
      <c r="AI25" s="434">
        <f t="shared" si="17"/>
        <v>0.4</v>
      </c>
      <c r="AJ25" s="930" t="str">
        <f t="shared" ref="AJ25:AJ26" si="19">IFERROR(IF(OR(AND(AF25="IMPROBABLE",AH25="LEVE"),AND(AF25="IMPROBABLE",AH25="MENOR"),AND(AF25="RARA VEZ",AH25="LEVE")),"BAJO",IF(OR(AND(AF25="IMPROBABLE",AH25="MODERADO"),AND(AF25="RARA VEZ",AH25="MENOR"),AND(AF25="RARA VEZ",AH25="MODERADO"),AND(AF25="PROBABLE",AH25="LEVE"),AND(AF25="PROBABLE",AH25="MENOR"),AND(AF25="PROBABLE",AH25="MODERADO"),AND(AF25="CASI SEGURO",AH25="LEVE"),AND(AF25="CASI SEGURO",AH25="MENOR")),"MODERADO",IF(OR(AND(AF25="IMPROBABLE",AH25="MAYOR"),AND(AF25="RARA VEZ",AH25="MAYOR"),AND(AF25="PROBABLE",AH25="MAYOR"),AND(AF25="CASI SEGURO",AH25="MODERADO"),AND(AF25="CASI SEGURO",AH25="MAYOR"),AND(AF25="INMINENTE",AH25="LEVE"),AND(AF25="INMINENTE",AH25="MENOR"),AND(AF25="CASI SEGURO",AH25="MODERADO"),AND(AF25="INMINENTE",AH25="MAYOR")),"ALTO",IF(OR(AND(AF25="IMPROBABLE",AH25="CATASTRÓFICO"),AND(AF25="RARA VEZ",AH25="CATASTRÓFICO"),AND(AF25="PROBABLE",AH25="CATASTRÓFICO"),AND(AF25="CASI SEGURO",AH25="CATASTRÓFICO"),AND(AF25="INMINENTE",AH25="CATASTRÓFICO")),"EXTREMO","")))),"")</f>
        <v>BAJO</v>
      </c>
      <c r="AK25" s="930" t="str">
        <f>AJ25</f>
        <v>BAJO</v>
      </c>
      <c r="AL25" s="200" t="s">
        <v>356</v>
      </c>
      <c r="AM25" s="946"/>
      <c r="AN25" s="946" t="s">
        <v>371</v>
      </c>
      <c r="AO25" s="361" t="s">
        <v>1234</v>
      </c>
      <c r="AP25" s="946" t="s">
        <v>910</v>
      </c>
      <c r="AQ25" s="431" t="s">
        <v>358</v>
      </c>
      <c r="AR25" s="897">
        <v>1</v>
      </c>
    </row>
    <row r="26" spans="1:63" s="535" customFormat="1" ht="147.75" customHeight="1" x14ac:dyDescent="0.25">
      <c r="A26" s="536"/>
      <c r="B26" s="419">
        <v>6</v>
      </c>
      <c r="C26" s="416" t="s">
        <v>380</v>
      </c>
      <c r="D26" s="412" t="s">
        <v>381</v>
      </c>
      <c r="E26" s="416" t="s">
        <v>382</v>
      </c>
      <c r="F26" s="456" t="s">
        <v>90</v>
      </c>
      <c r="G26" s="515" t="s">
        <v>758</v>
      </c>
      <c r="H26" s="416" t="s">
        <v>347</v>
      </c>
      <c r="I26" s="526" t="s">
        <v>347</v>
      </c>
      <c r="J26" s="369" t="s">
        <v>151</v>
      </c>
      <c r="K26" s="369" t="s">
        <v>301</v>
      </c>
      <c r="L26" s="796" t="s">
        <v>158</v>
      </c>
      <c r="M26" s="527">
        <v>2</v>
      </c>
      <c r="N26" s="528" t="str">
        <f t="shared" si="0"/>
        <v>RARA VEZ</v>
      </c>
      <c r="O26" s="514">
        <f t="shared" si="18"/>
        <v>0.4</v>
      </c>
      <c r="P26" s="504" t="s">
        <v>721</v>
      </c>
      <c r="Q26" s="529">
        <v>3</v>
      </c>
      <c r="R26" s="530" t="str">
        <f t="shared" si="2"/>
        <v>MODERADO</v>
      </c>
      <c r="S26" s="514">
        <f t="shared" si="3"/>
        <v>0.6</v>
      </c>
      <c r="T26" s="531" t="str">
        <f t="shared" ref="T26" si="20">IF(OR(AND(N26="IMPROBABLE",R26="LEVE"),AND(N26="RARA VEZ",R26="MENOR"),AND(N26="RARA VEZ",R26="LEVE")),"BAJO",IF(OR(AND(N26="IMPROBABLE",R26="MODERADO"),AND(N26="RARA VEZ",R26="MENOR"),AND(N26="RARA VEZ",R26="MODERADO"),AND(N26=" PROBABLE",R26="LEVE"),AND(N26="PROBABLE",R26="MENOR"),AND(N26="PROBABLE",R26="MODERADO"),AND(N26="CASI SEGURO",R26="LEVE"),AND(N26="CASI SEGURO",R26="MENOR")),"MODERADO",IF(OR(AND(N26="IMPROBABLE",R26="MAYOR"),AND(N26="IMPROBABLE",R26="MAYOR"),AND(N26="PROBABLE",R26="MAYOR"),AND(N26="CASI SEGURO",R26="MODERADO"),AND(N26="CASI SEGURO",R26="MAYOR"),AND(N26="INMINENTE",R26="LEVE"),AND(N26="INMINENTE",R26="MENOR"),AND(N26="INMINENTE",R26="MODERADO"),AND(N26="INMINENTE",R26="MAYOR")),"ALTO",IF(OR(AND(N26="IMPROBABLE",R26="CATASTRÓFICO"),AND(N26="RARA VEZ",R26="CATASTRÓFICO"),AND(N26="PROBABLE",R26="CATASTRÓFICO"),AND(N26="CASI SEGURO",R26="CATASTRÓFICO"),AND(N26="INMINENTE",R26="CATASTRÓFICO")),"EXTREMO",""))))</f>
        <v>MODERADO</v>
      </c>
      <c r="U26" s="419">
        <v>1</v>
      </c>
      <c r="V26" s="416" t="s">
        <v>778</v>
      </c>
      <c r="W26" s="419" t="s">
        <v>9</v>
      </c>
      <c r="X26" s="532" t="s">
        <v>63</v>
      </c>
      <c r="Y26" s="532" t="s">
        <v>71</v>
      </c>
      <c r="Z26" s="533" t="str">
        <f t="shared" si="6"/>
        <v>40%</v>
      </c>
      <c r="AA26" s="532" t="s">
        <v>74</v>
      </c>
      <c r="AB26" s="532" t="s">
        <v>79</v>
      </c>
      <c r="AC26" s="532" t="s">
        <v>83</v>
      </c>
      <c r="AD26" s="532"/>
      <c r="AE26" s="534">
        <f t="shared" si="16"/>
        <v>0.24</v>
      </c>
      <c r="AF26" s="454" t="str">
        <f t="shared" si="14"/>
        <v>RARA VEZ</v>
      </c>
      <c r="AG26" s="460">
        <f t="shared" si="8"/>
        <v>0.24</v>
      </c>
      <c r="AH26" s="528" t="str">
        <f t="shared" si="15"/>
        <v>MODERADO</v>
      </c>
      <c r="AI26" s="533">
        <f t="shared" si="17"/>
        <v>0.6</v>
      </c>
      <c r="AJ26" s="531" t="str">
        <f t="shared" si="19"/>
        <v>MODERADO</v>
      </c>
      <c r="AK26" s="531" t="str">
        <f>AJ26</f>
        <v>MODERADO</v>
      </c>
      <c r="AL26" s="416" t="s">
        <v>356</v>
      </c>
      <c r="AM26" s="498"/>
      <c r="AN26" s="606" t="s">
        <v>383</v>
      </c>
      <c r="AO26" s="513" t="s">
        <v>1234</v>
      </c>
      <c r="AP26" s="498" t="s">
        <v>911</v>
      </c>
      <c r="AQ26" s="411" t="s">
        <v>267</v>
      </c>
      <c r="AR26" s="169">
        <v>1</v>
      </c>
    </row>
    <row r="27" spans="1:63" ht="77.25" customHeight="1" x14ac:dyDescent="0.3">
      <c r="B27" s="1571">
        <v>7</v>
      </c>
      <c r="C27" s="1410" t="s">
        <v>384</v>
      </c>
      <c r="D27" s="1572" t="s">
        <v>563</v>
      </c>
      <c r="E27" s="1572" t="s">
        <v>564</v>
      </c>
      <c r="F27" s="1567" t="s">
        <v>147</v>
      </c>
      <c r="G27" s="1573" t="s">
        <v>565</v>
      </c>
      <c r="H27" s="1567" t="s">
        <v>347</v>
      </c>
      <c r="I27" s="1575" t="s">
        <v>347</v>
      </c>
      <c r="J27" s="1397" t="s">
        <v>151</v>
      </c>
      <c r="K27" s="1397" t="s">
        <v>301</v>
      </c>
      <c r="L27" s="1383" t="s">
        <v>158</v>
      </c>
      <c r="M27" s="345">
        <v>2</v>
      </c>
      <c r="N27" s="128" t="str">
        <f>IF(M27=0,"",IF(M27&lt;=1,"IMPROBABLE",IF(M27&lt;=2,"RARA VEZ",IF(M27&lt;=3,"PROBABLE",IF(M27&lt;=4,"CASI SEGURA","INMINENTE")))))</f>
        <v>RARA VEZ</v>
      </c>
      <c r="O27" s="1396">
        <f>IF(N27="","",IF(N27="IMPROBABLE",0.2,IF(N27="RARA VEZ",0.4,IF(N27="PROBABLE",0.6,IF(N27="CASI SEGURO",0.8,IF(N27="INMINENTE",1,))))))</f>
        <v>0.4</v>
      </c>
      <c r="P27" s="1569" t="s">
        <v>377</v>
      </c>
      <c r="Q27" s="167">
        <v>2</v>
      </c>
      <c r="R27" s="158" t="str">
        <f>IF(Q27=1,"LEVE",IF(Q27=2,"MENOR",IF(Q27=3,"MODERADO",IF(Q27=4,"MAYOR",IF(Q27=5,"CATASTROFICO","")))))</f>
        <v>MENOR</v>
      </c>
      <c r="S27" s="154">
        <f>IF(R27="","",IF(R27="LEVE",0.2,IF(R27="MENOR",0.4,IF(R27="MODERADO",0.6,IF(R27="MAYOR",0.8,IF(R27="CATASTRÓFICO",1,))))))</f>
        <v>0.4</v>
      </c>
      <c r="T27" s="892" t="str">
        <f>IF(OR(AND(N27="IMPROBABLE",R27="LEVE"),AND(N27="RARA VEZ",R27="MENOR"),AND(N27="RARA VEZ",R27="LEVE")),"BAJO",IF(OR(AND(N27="IMPROBABLE",R27="MODERADO"),AND(N27="RARA VEZ",R27="MENOR"),AND(N27="RARA VEZ",R27="MODERADO"),AND(N27=" PROBABLE",R27="LEVE"),AND(N27="PROBABLE",R27="MENOR"),AND(N27="PROBABLE",R27="MODERADO"),AND(N27="CASI SEGURO",R27="LEVE"),AND(N27="CASI SEGURO",R27="MENOR")),"MODERADO",IF(OR(AND(N27="IMPROBABLE",R27="MAYOR"),AND(N27="IMPROBABLE",R27="MAYOR"),AND(N27="PROBABLE",R27="MAYOR"),AND(N27="CASI SEGURO",R27="MODERADO"),AND(N27="CASI SEGURO",R27="MAYOR"),AND(N27="INMINENTE",R27="LEVE"),AND(N27="INMINENTE",R27="MENOR"),AND(N27="INMINENTE",R27="MODERADO"),AND(N27="INMINENTE",R27="MAYOR")),"ALTO",IF(OR(AND(N27="IMPROBABLE",R27="CATASTRÓFICO"),AND(N27="RARA VEZ",R27="CATASTRÓFICO"),AND(N27="PROBABLE",R27="CATASTRÓFICO"),AND(N27="CASI SEGURO",R27="CATASTRÓFICO"),AND(N27="INMINENTE",R27="CATASTRÓFICO")),"EXTREMO",""))))</f>
        <v>BAJO</v>
      </c>
      <c r="U27" s="908">
        <v>1</v>
      </c>
      <c r="V27" s="362" t="s">
        <v>1230</v>
      </c>
      <c r="W27" s="908" t="str">
        <f t="shared" ref="W27:W31" si="21">IF(OR(X27="Preventivo",X27="Detectivo"),"Probabilidad",IF(X27="Correctivo","Impacto",""))</f>
        <v>Probabilidad</v>
      </c>
      <c r="X27" s="131" t="s">
        <v>63</v>
      </c>
      <c r="Y27" s="131" t="s">
        <v>71</v>
      </c>
      <c r="Z27" s="912" t="str">
        <f t="shared" si="6"/>
        <v>40%</v>
      </c>
      <c r="AA27" s="131" t="s">
        <v>74</v>
      </c>
      <c r="AB27" s="131" t="s">
        <v>79</v>
      </c>
      <c r="AC27" s="131" t="s">
        <v>83</v>
      </c>
      <c r="AD27" s="333"/>
      <c r="AE27" s="133">
        <f>IFERROR(IF(W27="Probabilidad",(O27-(+O27*Z27)),IF(W27="Impacto",O27,"")),"")</f>
        <v>0.24</v>
      </c>
      <c r="AF27" s="128" t="str">
        <f>IFERROR(IF(AE27="","",IF(AE27&lt;=0.2,"IMPROBABLE",IF(AE27&lt;=0.4,"RARA VEZ",IF(AE27&lt;=0.6,"PROBABLE",IF(AE27&lt;=0.8,"CASI SEGURO","INMINENTE"))))),"")</f>
        <v>RARA VEZ</v>
      </c>
      <c r="AG27" s="912">
        <f t="shared" si="8"/>
        <v>0.24</v>
      </c>
      <c r="AH27" s="171" t="str">
        <f>R27</f>
        <v>MENOR</v>
      </c>
      <c r="AI27" s="912">
        <f t="shared" si="17"/>
        <v>0.4</v>
      </c>
      <c r="AJ27" s="129" t="s">
        <v>385</v>
      </c>
      <c r="AK27" s="1442" t="str">
        <f>AJ28</f>
        <v>BAJO</v>
      </c>
      <c r="AL27" s="1567" t="s">
        <v>260</v>
      </c>
      <c r="AM27" s="909"/>
      <c r="AN27" s="200" t="s">
        <v>959</v>
      </c>
      <c r="AO27" s="1567" t="s">
        <v>1234</v>
      </c>
      <c r="AP27" s="921" t="s">
        <v>780</v>
      </c>
      <c r="AQ27" s="890" t="s">
        <v>267</v>
      </c>
      <c r="AR27" s="1414">
        <v>1</v>
      </c>
    </row>
    <row r="28" spans="1:63" ht="82.5" customHeight="1" x14ac:dyDescent="0.3">
      <c r="B28" s="1571"/>
      <c r="C28" s="1410"/>
      <c r="D28" s="1572"/>
      <c r="E28" s="1572"/>
      <c r="F28" s="1567"/>
      <c r="G28" s="1573"/>
      <c r="H28" s="1567"/>
      <c r="I28" s="1575"/>
      <c r="J28" s="1398"/>
      <c r="K28" s="1398"/>
      <c r="L28" s="1384"/>
      <c r="M28" s="345">
        <v>2</v>
      </c>
      <c r="N28" s="128" t="str">
        <f>IF(M28=0,"",IF(M28&lt;=1,"IMPROBABLE",IF(M28&lt;=2,"RARA VEZ",IF(M28&lt;=3,"PROBABLE",IF(M28&lt;=4,"CASI SEGURA","INMINENTE")))))</f>
        <v>RARA VEZ</v>
      </c>
      <c r="O28" s="1396"/>
      <c r="P28" s="1569"/>
      <c r="Q28" s="167">
        <v>2</v>
      </c>
      <c r="R28" s="158" t="str">
        <f>IF(Q28=1,"LEVE",IF(Q28=2,"MENOR",IF(Q28=3,"MODERADO",IF(Q28=4,"MAYOR",IF(Q28=5,"CATASTROFICO","")))))</f>
        <v>MENOR</v>
      </c>
      <c r="S28" s="154">
        <f>IF(R28="","",IF(R28="LEVE",0.2,IF(R28="MENOR",0.4,IF(R28="MODERADO",0.6,IF(R28="MAYOR",0.8,IF(R28="CATASTRÓFICO",1,))))))</f>
        <v>0.4</v>
      </c>
      <c r="T28" s="892" t="str">
        <f>IF(OR(AND(N28="IMPROBABLE",R28="LEVE"),AND(N28="RARA VEZ",R28="MENOR"),AND(N28="RARA VEZ",R28="LEVE")),"BAJO",IF(OR(AND(N28="IMPROBABLE",R28="MODERADO"),AND(N28="RARA VEZ",R28="MENOR"),AND(N28="RARA VEZ",R28="MODERADO"),AND(N28=" PROBABLE",R28="LEVE"),AND(N28="PROBABLE",R28="MENOR"),AND(N28="PROBABLE",R28="MODERADO"),AND(N28="CASI SEGURO",R28="LEVE"),AND(N28="CASI SEGURO",R28="MENOR")),"MODERADO",IF(OR(AND(N28="IMPROBABLE",R28="MAYOR"),AND(N28="IMPROBABLE",R28="MAYOR"),AND(N28="PROBABLE",R28="MAYOR"),AND(N28="CASI SEGURO",R28="MODERADO"),AND(N28="CASI SEGURO",R28="MAYOR"),AND(N28="INMINENTE",R28="LEVE"),AND(N28="INMINENTE",R28="MENOR"),AND(N28="INMINENTE",R28="MODERADO"),AND(N28="INMINENTE",R28="MAYOR")),"ALTO",IF(OR(AND(N28="IMPROBABLE",R28="CATASTRÓFICO"),AND(N28="RARA VEZ",R28="CATASTRÓFICO"),AND(N28="PROBABLE",R28="CATASTRÓFICO"),AND(N28="CASI SEGURO",R28="CATASTRÓFICO"),AND(N28="INMINENTE",R28="CATASTRÓFICO")),"EXTREMO",""))))</f>
        <v>BAJO</v>
      </c>
      <c r="U28" s="908">
        <v>2</v>
      </c>
      <c r="V28" s="362" t="s">
        <v>779</v>
      </c>
      <c r="W28" s="908" t="str">
        <f t="shared" si="21"/>
        <v>Probabilidad</v>
      </c>
      <c r="X28" s="131" t="s">
        <v>63</v>
      </c>
      <c r="Y28" s="131" t="s">
        <v>71</v>
      </c>
      <c r="Z28" s="912" t="str">
        <f t="shared" si="6"/>
        <v>40%</v>
      </c>
      <c r="AA28" s="131" t="s">
        <v>74</v>
      </c>
      <c r="AB28" s="131" t="s">
        <v>79</v>
      </c>
      <c r="AC28" s="131" t="s">
        <v>83</v>
      </c>
      <c r="AD28" s="137">
        <f>IF(ISBLANK(V28),0,Z28*AE27)</f>
        <v>9.6000000000000002E-2</v>
      </c>
      <c r="AE28" s="137">
        <f>AE27-AD28</f>
        <v>0.14399999999999999</v>
      </c>
      <c r="AF28" s="128" t="str">
        <f t="shared" ref="AF28:AF31" si="22">IFERROR(IF(AE28="","",IF(AE28&lt;=0.2,"IMPROBABLE",IF(AE28&lt;=0.4,"RARA VEZ",IF(AE28&lt;=0.6,"PROBABLE",IF(AE28&lt;=0.8,"CASI SEGURO","INMINENTE"))))),"")</f>
        <v>IMPROBABLE</v>
      </c>
      <c r="AG28" s="912">
        <f t="shared" si="8"/>
        <v>0.14399999999999999</v>
      </c>
      <c r="AH28" s="171" t="str">
        <f>R28</f>
        <v>MENOR</v>
      </c>
      <c r="AI28" s="912">
        <f t="shared" si="17"/>
        <v>0.4</v>
      </c>
      <c r="AJ28" s="129" t="s">
        <v>385</v>
      </c>
      <c r="AK28" s="1443"/>
      <c r="AL28" s="1567"/>
      <c r="AM28" s="909" t="s">
        <v>303</v>
      </c>
      <c r="AN28" s="201" t="s">
        <v>956</v>
      </c>
      <c r="AO28" s="1567"/>
      <c r="AP28" s="921" t="s">
        <v>781</v>
      </c>
      <c r="AQ28" s="890" t="s">
        <v>267</v>
      </c>
      <c r="AR28" s="1374"/>
    </row>
    <row r="29" spans="1:63" ht="80.25" customHeight="1" x14ac:dyDescent="0.3">
      <c r="B29" s="1571"/>
      <c r="C29" s="1410"/>
      <c r="D29" s="1572"/>
      <c r="E29" s="1572"/>
      <c r="F29" s="1567"/>
      <c r="G29" s="1573"/>
      <c r="H29" s="1567"/>
      <c r="I29" s="1575"/>
      <c r="J29" s="1398"/>
      <c r="K29" s="1570"/>
      <c r="L29" s="1385"/>
      <c r="M29" s="208">
        <v>2</v>
      </c>
      <c r="N29" s="128" t="str">
        <f t="shared" ref="N29:N31" si="23">IF(M29=0,"",IF(M29&lt;=1,"IMPROBABLE",IF(M29&lt;=2,"RARA VEZ",IF(M29&lt;=3,"PROBABLE",IF(M29&lt;=4,"CASI SEGURO","INMINENTE")))))</f>
        <v>RARA VEZ</v>
      </c>
      <c r="O29" s="1396"/>
      <c r="P29" s="1569"/>
      <c r="Q29" s="157">
        <v>2</v>
      </c>
      <c r="R29" s="158" t="str">
        <f t="shared" ref="R29:R31" si="24">IF(Q29=1,"LEVE",IF(Q29=2,"MENOR",IF(Q29=3,"MODERADO",IF(Q29=4,"MAYOR",IF(Q29=5,"CATASTROFICO","")))))</f>
        <v>MENOR</v>
      </c>
      <c r="S29" s="154">
        <f t="shared" ref="S29:S31" si="25">IF(R29="","",IF(R29="Leve",0.2,IF(R29="Menor",0.4,IF(R29="Moderado",0.6,IF(R29="Mayor",0.8,IF(R29="Catastrófico",1,))))))</f>
        <v>0.4</v>
      </c>
      <c r="T29" s="892" t="str">
        <f t="shared" ref="T29:T31" si="26">IF(OR(AND(N29="IMPROBABLE",R29="LEVE"),AND(N29="RARA VEZ",R29="MENOR"),AND(N29="RARA VEZ",R29="LEVE")),"BAJO",IF(OR(AND(N29="IMPROBABLE",R29="MODERADO"),AND(N29="RARA VEZ",R29="MENOR"),AND(N29="RARA VEZ",R29="MODERADO"),AND(N29=" PROBABLE",R29="LEVE"),AND(N29="PROBABLE",R29="MENOR"),AND(N29="PROBABLE",R29="MODERADO"),AND(N29="CASI SEGURO",R29="LEVE"),AND(N29="CASI SEGURO",R29="MENOR")),"MODERADO",IF(OR(AND(N29="IMPROBABLE",R29="MAYOR"),AND(N29="IMPROBABLE",R29="MAYOR"),AND(N29="PROBABLE",R29="MAYOR"),AND(N29="CASI SEGURO",R29="MODERADO"),AND(N29="CASI SEGURO",R29="MAYOR"),AND(N29="INMINENTE",R29="LEVE"),AND(N29="INMINENTE",R29="MENOR"),AND(N29="INMINENTE",R29="MODERADO"),AND(N29="INMINENTE",R29="MAYOR")),"ALTO",IF(OR(AND(N29="IMPROBABLE",R29="CATASTRÓFICO"),AND(N29="RARA VEZ",R29="CATASTRÓFICO"),AND(N29="PROBABLE",R29="CATASTRÓFICO"),AND(N29="CASI SEGURO",R29="CATASTRÓFICO"),AND(N29="INMINENTE",R29="CATASTRÓFICO")),"EXTREMO",""))))</f>
        <v>BAJO</v>
      </c>
      <c r="U29" s="908">
        <v>3</v>
      </c>
      <c r="V29" s="362" t="s">
        <v>566</v>
      </c>
      <c r="W29" s="908" t="str">
        <f t="shared" si="21"/>
        <v>Probabilidad</v>
      </c>
      <c r="X29" s="131" t="s">
        <v>63</v>
      </c>
      <c r="Y29" s="131" t="s">
        <v>71</v>
      </c>
      <c r="Z29" s="912" t="str">
        <f t="shared" si="6"/>
        <v>40%</v>
      </c>
      <c r="AA29" s="131" t="s">
        <v>74</v>
      </c>
      <c r="AB29" s="131" t="s">
        <v>79</v>
      </c>
      <c r="AC29" s="131" t="s">
        <v>83</v>
      </c>
      <c r="AD29" s="333"/>
      <c r="AE29" s="133">
        <f>IFERROR(IF(W29="Probabilidad",(O29-(+O29*Z29)),IF(W29="Impacto",O29,"")),"")</f>
        <v>0</v>
      </c>
      <c r="AF29" s="128" t="str">
        <f t="shared" si="22"/>
        <v>IMPROBABLE</v>
      </c>
      <c r="AG29" s="912">
        <f t="shared" si="8"/>
        <v>0</v>
      </c>
      <c r="AH29" s="128" t="str">
        <f t="shared" ref="AH29:AH30" si="27">R29</f>
        <v>MENOR</v>
      </c>
      <c r="AI29" s="912">
        <f t="shared" si="17"/>
        <v>0.4</v>
      </c>
      <c r="AJ29" s="892" t="str">
        <f t="shared" ref="AJ29:AJ31" si="28">IFERROR(IF(OR(AND(AF29="IMPROBABLE",AH29="LEVE"),AND(AF29="IMPROBABLE",AH29="MENOR"),AND(AF29="RARA VEZ",AH29="LEVE")),"BAJO",IF(OR(AND(AF29="IMPROBABLE",AH29="MODERADO"),AND(AF29="RARA VEZ",AH29="MENOR"),AND(AF29="RARA VEZ",AH29="MODERADO"),AND(AF29="PROBABLE",AH29="LEVE"),AND(AF29="PROBABLE",AH29="MENOR"),AND(AF29="PROBABLE",AH29="MODERADO"),AND(AF29="CASI SEGURO",AH29="LEVE"),AND(AF29="CASI SEGURO",AH29="MENOR")),"MODERADO",IF(OR(AND(AF29="IMPROBABLE",AH29="MAYOR"),AND(AF29="RARA VEZ",AH29="MAYOR"),AND(AF29="PROBABLE",AH29="MAYOR"),AND(AF29="CASI SEGURO",AH29="MODERADO"),AND(AF29="CASI SEGURO",AH29="MAYOR"),AND(AF29="INMINENTE",AH29="LEVE"),AND(AF29="INMINENTE",AH29="MENOR"),AND(AF29="CASI SEGURO",AH29="MODERADO"),AND(AF29="INMINENTE",AH29="MAYOR")),"ALTO",IF(OR(AND(AF29="IMPROBABLE",AH29="CATASTRÓFICO"),AND(AF29="RARA VEZ",AH29="CATASTRÓFICO"),AND(AF29="PROBABLE",AH29="CATASTRÓFICO"),AND(AF29="CASI SEGURO",AH29="CATASTRÓFICO"),AND(AF29="INMINENTE",AH29="CATASTRÓFICO")),"EXTREMO","")))),"")</f>
        <v>BAJO</v>
      </c>
      <c r="AK29" s="1442" t="str">
        <f>AJ31</f>
        <v>BAJO</v>
      </c>
      <c r="AL29" s="1567" t="s">
        <v>260</v>
      </c>
      <c r="AM29" s="909"/>
      <c r="AN29" s="431" t="s">
        <v>957</v>
      </c>
      <c r="AO29" s="1567" t="s">
        <v>1234</v>
      </c>
      <c r="AP29" s="921" t="s">
        <v>782</v>
      </c>
      <c r="AQ29" s="890" t="s">
        <v>267</v>
      </c>
      <c r="AR29" s="1375"/>
    </row>
    <row r="30" spans="1:63" ht="110.25" customHeight="1" x14ac:dyDescent="0.3">
      <c r="B30" s="1576">
        <v>8</v>
      </c>
      <c r="C30" s="1577" t="s">
        <v>783</v>
      </c>
      <c r="D30" s="1577" t="s">
        <v>386</v>
      </c>
      <c r="E30" s="1578" t="s">
        <v>567</v>
      </c>
      <c r="F30" s="1567" t="s">
        <v>147</v>
      </c>
      <c r="G30" s="1577" t="s">
        <v>568</v>
      </c>
      <c r="H30" s="1567" t="s">
        <v>347</v>
      </c>
      <c r="I30" s="1574" t="s">
        <v>347</v>
      </c>
      <c r="J30" s="1568" t="s">
        <v>151</v>
      </c>
      <c r="K30" s="1568" t="s">
        <v>301</v>
      </c>
      <c r="L30" s="1383" t="s">
        <v>158</v>
      </c>
      <c r="M30" s="208">
        <v>2</v>
      </c>
      <c r="N30" s="128" t="str">
        <f t="shared" si="23"/>
        <v>RARA VEZ</v>
      </c>
      <c r="O30" s="172">
        <f t="shared" ref="O30:O31" si="29">IF(N30="","",IF(N30="IMPROBABLE",0.2,IF(N30="RARA VEZ",0.4,IF(N30="PROBABLE",0.6,IF(N30="CASI SEGURO",0.8,IF(N30="INMINENTE",1,))))))</f>
        <v>0.4</v>
      </c>
      <c r="P30" s="1569" t="s">
        <v>377</v>
      </c>
      <c r="Q30" s="157">
        <v>2</v>
      </c>
      <c r="R30" s="141" t="str">
        <f t="shared" si="24"/>
        <v>MENOR</v>
      </c>
      <c r="S30" s="172">
        <f t="shared" si="25"/>
        <v>0.4</v>
      </c>
      <c r="T30" s="129" t="str">
        <f t="shared" si="26"/>
        <v>BAJO</v>
      </c>
      <c r="U30" s="908">
        <v>1</v>
      </c>
      <c r="V30" s="362" t="s">
        <v>784</v>
      </c>
      <c r="W30" s="908" t="str">
        <f t="shared" si="21"/>
        <v>Probabilidad</v>
      </c>
      <c r="X30" s="131" t="s">
        <v>63</v>
      </c>
      <c r="Y30" s="131" t="s">
        <v>71</v>
      </c>
      <c r="Z30" s="912" t="str">
        <f t="shared" si="6"/>
        <v>40%</v>
      </c>
      <c r="AA30" s="131" t="s">
        <v>74</v>
      </c>
      <c r="AB30" s="131" t="s">
        <v>79</v>
      </c>
      <c r="AC30" s="131" t="s">
        <v>83</v>
      </c>
      <c r="AD30" s="137">
        <f>IF(ISBLANK(V30),0,Z30*AE29)</f>
        <v>0</v>
      </c>
      <c r="AE30" s="137">
        <f>AE29-AD30</f>
        <v>0</v>
      </c>
      <c r="AF30" s="128" t="str">
        <f t="shared" si="22"/>
        <v>IMPROBABLE</v>
      </c>
      <c r="AG30" s="912">
        <f t="shared" si="8"/>
        <v>0</v>
      </c>
      <c r="AH30" s="128" t="str">
        <f t="shared" si="27"/>
        <v>MENOR</v>
      </c>
      <c r="AI30" s="912">
        <f>IFERROR(IF(W30="Impacto",(S30-(+S30*Z30)),IF(W30="Probabilidad",S30,"")),"")</f>
        <v>0.4</v>
      </c>
      <c r="AJ30" s="892" t="str">
        <f t="shared" si="28"/>
        <v>BAJO</v>
      </c>
      <c r="AK30" s="1446"/>
      <c r="AL30" s="1567"/>
      <c r="AM30" s="909"/>
      <c r="AN30" s="938" t="s">
        <v>957</v>
      </c>
      <c r="AO30" s="1567"/>
      <c r="AP30" s="972" t="s">
        <v>786</v>
      </c>
      <c r="AQ30" s="890" t="s">
        <v>267</v>
      </c>
      <c r="AR30" s="1414">
        <v>1</v>
      </c>
    </row>
    <row r="31" spans="1:63" ht="144.75" customHeight="1" x14ac:dyDescent="0.3">
      <c r="B31" s="1576"/>
      <c r="C31" s="1577"/>
      <c r="D31" s="1577"/>
      <c r="E31" s="1578"/>
      <c r="F31" s="1567"/>
      <c r="G31" s="1577"/>
      <c r="H31" s="1567"/>
      <c r="I31" s="1574"/>
      <c r="J31" s="1568"/>
      <c r="K31" s="1568"/>
      <c r="L31" s="1384"/>
      <c r="M31" s="208">
        <v>2</v>
      </c>
      <c r="N31" s="141" t="str">
        <f t="shared" si="23"/>
        <v>RARA VEZ</v>
      </c>
      <c r="O31" s="382">
        <f t="shared" si="29"/>
        <v>0.4</v>
      </c>
      <c r="P31" s="1569"/>
      <c r="Q31" s="174">
        <v>2</v>
      </c>
      <c r="R31" s="175" t="str">
        <f t="shared" si="24"/>
        <v>MENOR</v>
      </c>
      <c r="S31" s="173">
        <f t="shared" si="25"/>
        <v>0.4</v>
      </c>
      <c r="T31" s="176" t="str">
        <f t="shared" si="26"/>
        <v>BAJO</v>
      </c>
      <c r="U31" s="177">
        <v>2</v>
      </c>
      <c r="V31" s="362" t="s">
        <v>1229</v>
      </c>
      <c r="W31" s="142" t="str">
        <f t="shared" si="21"/>
        <v>Probabilidad</v>
      </c>
      <c r="X31" s="143" t="s">
        <v>63</v>
      </c>
      <c r="Y31" s="143" t="s">
        <v>71</v>
      </c>
      <c r="Z31" s="144" t="str">
        <f t="shared" si="6"/>
        <v>40%</v>
      </c>
      <c r="AA31" s="143" t="s">
        <v>74</v>
      </c>
      <c r="AB31" s="143" t="s">
        <v>79</v>
      </c>
      <c r="AC31" s="143" t="s">
        <v>83</v>
      </c>
      <c r="AD31" s="165">
        <f>$AD30</f>
        <v>0</v>
      </c>
      <c r="AE31" s="133">
        <f>AE30-AD31</f>
        <v>0</v>
      </c>
      <c r="AF31" s="128" t="str">
        <f t="shared" si="22"/>
        <v>IMPROBABLE</v>
      </c>
      <c r="AG31" s="144">
        <f t="shared" si="8"/>
        <v>0</v>
      </c>
      <c r="AH31" s="141" t="str">
        <f>AH30</f>
        <v>MENOR</v>
      </c>
      <c r="AI31" s="144">
        <f>IFERROR(IF(W31="Impacto",(S31-(+S31*Z31)),IF(W31="Probabilidad",S31,"")),"")</f>
        <v>0.4</v>
      </c>
      <c r="AJ31" s="892" t="str">
        <f t="shared" si="28"/>
        <v>BAJO</v>
      </c>
      <c r="AK31" s="1446"/>
      <c r="AL31" s="1567"/>
      <c r="AM31" s="909"/>
      <c r="AN31" s="431" t="s">
        <v>958</v>
      </c>
      <c r="AO31" s="1567"/>
      <c r="AP31" s="921" t="s">
        <v>785</v>
      </c>
      <c r="AQ31" s="890" t="s">
        <v>267</v>
      </c>
      <c r="AR31" s="1374"/>
    </row>
    <row r="32" spans="1:63" ht="16.5" customHeight="1" x14ac:dyDescent="0.3">
      <c r="B32" s="150"/>
      <c r="C32" s="150"/>
      <c r="D32" s="150"/>
      <c r="E32" s="150"/>
      <c r="F32" s="150"/>
      <c r="J32" s="151"/>
      <c r="K32" s="151"/>
      <c r="L32" s="151"/>
    </row>
    <row r="33" spans="2:44" ht="16.5" customHeight="1" x14ac:dyDescent="0.3">
      <c r="B33" s="150"/>
      <c r="C33" s="150">
        <f>COUNTA(B15:B31)</f>
        <v>8</v>
      </c>
      <c r="D33" s="150">
        <f>COUNTIFS(AK15:AK31,"MODERADO")</f>
        <v>3</v>
      </c>
      <c r="E33" s="150" t="s">
        <v>281</v>
      </c>
      <c r="F33" s="150"/>
      <c r="J33" s="151"/>
      <c r="K33" s="151"/>
      <c r="L33" s="151"/>
      <c r="AQ33" s="146" t="s">
        <v>934</v>
      </c>
      <c r="AR33" s="625">
        <f>AVERAGE(AR15:AR31)</f>
        <v>1</v>
      </c>
    </row>
    <row r="34" spans="2:44" ht="16.5" customHeight="1" x14ac:dyDescent="0.3">
      <c r="B34" s="150"/>
      <c r="C34" s="150"/>
      <c r="D34" s="150">
        <v>5</v>
      </c>
      <c r="E34" s="150" t="s">
        <v>385</v>
      </c>
      <c r="F34" s="150"/>
      <c r="J34" s="151"/>
      <c r="K34" s="151"/>
      <c r="L34" s="151"/>
    </row>
    <row r="35" spans="2:44" ht="16.5" customHeight="1" x14ac:dyDescent="0.3">
      <c r="B35" s="150"/>
      <c r="C35" s="150"/>
      <c r="D35" s="150"/>
      <c r="E35" s="150"/>
      <c r="F35" s="150"/>
      <c r="J35" s="151"/>
      <c r="K35" s="151"/>
      <c r="L35" s="151"/>
    </row>
    <row r="36" spans="2:44" ht="16.5" customHeight="1" x14ac:dyDescent="0.3">
      <c r="B36" s="150"/>
      <c r="C36" s="150"/>
      <c r="D36" s="150"/>
      <c r="E36" s="150"/>
      <c r="F36" s="150"/>
      <c r="J36" s="151"/>
      <c r="K36" s="151"/>
      <c r="L36" s="151"/>
    </row>
    <row r="37" spans="2:44" ht="16.5" customHeight="1" x14ac:dyDescent="0.3">
      <c r="B37" s="150"/>
      <c r="C37" s="150"/>
      <c r="D37" s="150"/>
      <c r="E37" s="150"/>
      <c r="F37" s="150"/>
      <c r="J37" s="151"/>
      <c r="K37" s="151"/>
      <c r="L37" s="151"/>
    </row>
    <row r="38" spans="2:44" ht="16.5" customHeight="1" x14ac:dyDescent="0.3">
      <c r="B38" s="150"/>
      <c r="C38" s="150"/>
      <c r="D38" s="150"/>
      <c r="E38" s="150"/>
      <c r="F38" s="150"/>
      <c r="J38" s="151"/>
      <c r="K38" s="151"/>
      <c r="L38" s="151"/>
    </row>
    <row r="39" spans="2:44" ht="16.5" customHeight="1" x14ac:dyDescent="0.3">
      <c r="B39" s="150"/>
      <c r="C39" s="150"/>
      <c r="D39" s="150"/>
      <c r="E39" s="150"/>
      <c r="F39" s="150"/>
      <c r="J39" s="151"/>
      <c r="K39" s="151"/>
      <c r="L39" s="151"/>
    </row>
    <row r="40" spans="2:44" ht="16.5" customHeight="1" x14ac:dyDescent="0.3">
      <c r="B40" s="150"/>
      <c r="C40" s="150"/>
      <c r="D40" s="150"/>
      <c r="E40" s="150"/>
      <c r="F40" s="150"/>
      <c r="J40" s="151"/>
      <c r="K40" s="151"/>
      <c r="L40" s="151"/>
    </row>
    <row r="41" spans="2:44" ht="16.5" customHeight="1" x14ac:dyDescent="0.3">
      <c r="B41" s="150"/>
      <c r="C41" s="150"/>
      <c r="D41" s="150"/>
      <c r="E41" s="150"/>
      <c r="F41" s="150"/>
      <c r="J41" s="151"/>
      <c r="K41" s="151"/>
      <c r="L41" s="151"/>
    </row>
    <row r="42" spans="2:44" ht="16.5" customHeight="1" x14ac:dyDescent="0.3">
      <c r="B42" s="150"/>
      <c r="C42" s="150"/>
      <c r="D42" s="150"/>
      <c r="E42" s="150"/>
      <c r="F42" s="150"/>
      <c r="J42" s="151"/>
      <c r="K42" s="151"/>
      <c r="L42" s="151"/>
    </row>
    <row r="43" spans="2:44" ht="16.5" customHeight="1" x14ac:dyDescent="0.3">
      <c r="B43" s="150"/>
      <c r="C43" s="150"/>
      <c r="D43" s="150"/>
      <c r="E43" s="150"/>
      <c r="F43" s="150"/>
      <c r="J43" s="151"/>
      <c r="K43" s="151"/>
      <c r="L43" s="151"/>
    </row>
    <row r="44" spans="2:44" ht="16.5" customHeight="1" x14ac:dyDescent="0.3">
      <c r="B44" s="150"/>
      <c r="C44" s="150"/>
      <c r="D44" s="150"/>
      <c r="E44" s="150"/>
      <c r="F44" s="150"/>
      <c r="J44" s="151"/>
      <c r="K44" s="151"/>
      <c r="L44" s="151"/>
    </row>
    <row r="45" spans="2:44" ht="16.5" customHeight="1" x14ac:dyDescent="0.3">
      <c r="B45" s="150"/>
      <c r="C45" s="150"/>
      <c r="D45" s="150"/>
      <c r="E45" s="150"/>
      <c r="F45" s="150"/>
      <c r="J45" s="151"/>
      <c r="K45" s="151"/>
      <c r="L45" s="151"/>
    </row>
    <row r="46" spans="2:44" ht="16.5" customHeight="1" x14ac:dyDescent="0.3">
      <c r="B46" s="150"/>
      <c r="C46" s="150"/>
      <c r="D46" s="150"/>
      <c r="E46" s="150"/>
      <c r="F46" s="150"/>
      <c r="J46" s="151"/>
      <c r="K46" s="151"/>
      <c r="L46" s="151"/>
    </row>
    <row r="47" spans="2:44" ht="16.5" customHeight="1" x14ac:dyDescent="0.3">
      <c r="B47" s="150"/>
      <c r="C47" s="150"/>
      <c r="D47" s="150"/>
      <c r="E47" s="150"/>
      <c r="F47" s="150"/>
      <c r="J47" s="151"/>
      <c r="K47" s="151"/>
      <c r="L47" s="151"/>
    </row>
    <row r="48" spans="2:44" ht="16.5" customHeight="1" x14ac:dyDescent="0.3">
      <c r="B48" s="150"/>
      <c r="C48" s="150"/>
      <c r="D48" s="150"/>
      <c r="E48" s="150"/>
      <c r="F48" s="150"/>
      <c r="J48" s="151"/>
      <c r="K48" s="151"/>
      <c r="L48" s="151"/>
    </row>
    <row r="49" spans="2:12" ht="16.5" customHeight="1" x14ac:dyDescent="0.3">
      <c r="B49" s="150"/>
      <c r="C49" s="150"/>
      <c r="D49" s="150"/>
      <c r="E49" s="150"/>
      <c r="F49" s="150"/>
      <c r="J49" s="151"/>
      <c r="K49" s="151"/>
      <c r="L49" s="151"/>
    </row>
    <row r="50" spans="2:12" ht="16.5" customHeight="1" x14ac:dyDescent="0.3">
      <c r="B50" s="150"/>
      <c r="C50" s="150"/>
      <c r="D50" s="150"/>
      <c r="E50" s="150"/>
      <c r="F50" s="150"/>
      <c r="J50" s="151"/>
      <c r="K50" s="151"/>
      <c r="L50" s="151"/>
    </row>
    <row r="51" spans="2:12" ht="16.5" customHeight="1" x14ac:dyDescent="0.3">
      <c r="B51" s="150"/>
      <c r="C51" s="150"/>
      <c r="D51" s="150"/>
      <c r="E51" s="150"/>
      <c r="F51" s="150"/>
      <c r="J51" s="151"/>
      <c r="K51" s="151"/>
      <c r="L51" s="151"/>
    </row>
    <row r="52" spans="2:12" ht="16.5" customHeight="1" x14ac:dyDescent="0.3">
      <c r="B52" s="150"/>
      <c r="C52" s="150"/>
      <c r="D52" s="150"/>
      <c r="E52" s="150"/>
      <c r="F52" s="150"/>
      <c r="J52" s="151"/>
      <c r="K52" s="151"/>
      <c r="L52" s="151"/>
    </row>
    <row r="53" spans="2:12" ht="16.5" customHeight="1" x14ac:dyDescent="0.3">
      <c r="B53" s="150"/>
      <c r="C53" s="150"/>
      <c r="D53" s="150"/>
      <c r="E53" s="150"/>
      <c r="F53" s="150"/>
      <c r="J53" s="151"/>
      <c r="K53" s="151"/>
      <c r="L53" s="151"/>
    </row>
    <row r="54" spans="2:12" ht="16.5" customHeight="1" x14ac:dyDescent="0.3">
      <c r="B54" s="150"/>
      <c r="C54" s="150"/>
      <c r="D54" s="150"/>
      <c r="E54" s="150"/>
      <c r="F54" s="150"/>
      <c r="J54" s="151"/>
      <c r="K54" s="151"/>
      <c r="L54" s="151"/>
    </row>
    <row r="55" spans="2:12" ht="16.5" customHeight="1" x14ac:dyDescent="0.3">
      <c r="B55" s="150"/>
      <c r="C55" s="150"/>
      <c r="D55" s="150"/>
      <c r="E55" s="150"/>
      <c r="F55" s="150"/>
      <c r="J55" s="151"/>
      <c r="K55" s="151"/>
      <c r="L55" s="151"/>
    </row>
    <row r="56" spans="2:12" ht="16.5" customHeight="1" x14ac:dyDescent="0.3">
      <c r="B56" s="150"/>
      <c r="C56" s="150"/>
      <c r="D56" s="150"/>
      <c r="E56" s="150"/>
      <c r="F56" s="150"/>
      <c r="J56" s="151"/>
      <c r="K56" s="151"/>
      <c r="L56" s="151"/>
    </row>
    <row r="57" spans="2:12" ht="16.5" customHeight="1" x14ac:dyDescent="0.3">
      <c r="B57" s="150"/>
      <c r="C57" s="150"/>
      <c r="D57" s="150"/>
      <c r="E57" s="150"/>
      <c r="F57" s="150"/>
      <c r="J57" s="151"/>
      <c r="K57" s="151"/>
      <c r="L57" s="151"/>
    </row>
    <row r="58" spans="2:12" ht="16.5" customHeight="1" x14ac:dyDescent="0.3">
      <c r="B58" s="150"/>
      <c r="C58" s="150"/>
      <c r="D58" s="150"/>
      <c r="E58" s="150"/>
      <c r="F58" s="150"/>
      <c r="J58" s="151"/>
      <c r="K58" s="151"/>
      <c r="L58" s="151"/>
    </row>
    <row r="59" spans="2:12" ht="16.5" customHeight="1" x14ac:dyDescent="0.3">
      <c r="B59" s="150"/>
      <c r="C59" s="150"/>
      <c r="D59" s="150"/>
      <c r="E59" s="150"/>
      <c r="F59" s="150"/>
      <c r="J59" s="151"/>
      <c r="K59" s="151"/>
      <c r="L59" s="151"/>
    </row>
    <row r="60" spans="2:12" ht="16.5" customHeight="1" x14ac:dyDescent="0.3">
      <c r="B60" s="150"/>
      <c r="C60" s="150"/>
      <c r="D60" s="150"/>
      <c r="E60" s="150"/>
      <c r="F60" s="150"/>
      <c r="J60" s="151"/>
      <c r="K60" s="151"/>
      <c r="L60" s="151"/>
    </row>
    <row r="61" spans="2:12" ht="16.5" customHeight="1" x14ac:dyDescent="0.3">
      <c r="B61" s="150"/>
      <c r="C61" s="150"/>
      <c r="D61" s="150"/>
      <c r="E61" s="150"/>
      <c r="F61" s="150"/>
      <c r="J61" s="151"/>
      <c r="K61" s="151"/>
      <c r="L61" s="151"/>
    </row>
    <row r="62" spans="2:12" ht="16.5" customHeight="1" x14ac:dyDescent="0.3">
      <c r="B62" s="150"/>
      <c r="C62" s="150"/>
      <c r="D62" s="150"/>
      <c r="E62" s="150"/>
      <c r="F62" s="150"/>
      <c r="J62" s="151"/>
      <c r="K62" s="151"/>
      <c r="L62" s="151"/>
    </row>
    <row r="63" spans="2:12" ht="16.5" customHeight="1" x14ac:dyDescent="0.3">
      <c r="B63" s="150"/>
      <c r="C63" s="150"/>
      <c r="D63" s="150"/>
      <c r="E63" s="150"/>
      <c r="F63" s="150"/>
      <c r="J63" s="151"/>
      <c r="K63" s="151"/>
      <c r="L63" s="151"/>
    </row>
    <row r="64" spans="2:12" ht="16.5" customHeight="1" x14ac:dyDescent="0.3">
      <c r="B64" s="150"/>
      <c r="C64" s="150"/>
      <c r="D64" s="150"/>
      <c r="E64" s="150"/>
      <c r="F64" s="150"/>
      <c r="J64" s="151"/>
      <c r="K64" s="151"/>
      <c r="L64" s="151"/>
    </row>
    <row r="65" spans="2:12" ht="16.5" customHeight="1" x14ac:dyDescent="0.3">
      <c r="B65" s="150"/>
      <c r="C65" s="150"/>
      <c r="D65" s="150"/>
      <c r="E65" s="150"/>
      <c r="F65" s="150"/>
      <c r="J65" s="151"/>
      <c r="K65" s="151"/>
      <c r="L65" s="151"/>
    </row>
    <row r="66" spans="2:12" ht="16.5" customHeight="1" x14ac:dyDescent="0.3">
      <c r="B66" s="150"/>
      <c r="C66" s="150"/>
      <c r="D66" s="150"/>
      <c r="E66" s="150"/>
      <c r="F66" s="150"/>
      <c r="J66" s="151"/>
      <c r="K66" s="151"/>
      <c r="L66" s="151"/>
    </row>
    <row r="67" spans="2:12" ht="16.5" customHeight="1" x14ac:dyDescent="0.3">
      <c r="B67" s="150"/>
      <c r="C67" s="150"/>
      <c r="D67" s="150"/>
      <c r="E67" s="150"/>
      <c r="F67" s="150"/>
      <c r="J67" s="151"/>
      <c r="K67" s="151"/>
      <c r="L67" s="151"/>
    </row>
    <row r="68" spans="2:12" ht="16.5" customHeight="1" x14ac:dyDescent="0.3">
      <c r="B68" s="150"/>
      <c r="C68" s="150"/>
      <c r="D68" s="150"/>
      <c r="E68" s="150"/>
      <c r="F68" s="150"/>
      <c r="J68" s="151"/>
      <c r="K68" s="151"/>
      <c r="L68" s="151"/>
    </row>
    <row r="69" spans="2:12" ht="16.5" customHeight="1" x14ac:dyDescent="0.3">
      <c r="B69" s="150"/>
      <c r="C69" s="150"/>
      <c r="D69" s="150"/>
      <c r="E69" s="150"/>
      <c r="F69" s="150"/>
      <c r="J69" s="151"/>
      <c r="K69" s="151"/>
      <c r="L69" s="151"/>
    </row>
    <row r="70" spans="2:12" ht="16.5" customHeight="1" x14ac:dyDescent="0.3">
      <c r="B70" s="150"/>
      <c r="C70" s="150"/>
      <c r="D70" s="150"/>
      <c r="E70" s="150"/>
      <c r="F70" s="150"/>
      <c r="J70" s="151"/>
      <c r="K70" s="151"/>
      <c r="L70" s="151"/>
    </row>
    <row r="71" spans="2:12" ht="16.5" customHeight="1" x14ac:dyDescent="0.3">
      <c r="B71" s="150"/>
      <c r="C71" s="150"/>
      <c r="D71" s="150"/>
      <c r="E71" s="150"/>
      <c r="F71" s="150"/>
      <c r="J71" s="151"/>
      <c r="K71" s="151"/>
      <c r="L71" s="151"/>
    </row>
    <row r="72" spans="2:12" ht="16.5" customHeight="1" x14ac:dyDescent="0.3">
      <c r="B72" s="150"/>
      <c r="C72" s="150"/>
      <c r="D72" s="150"/>
      <c r="E72" s="150"/>
      <c r="F72" s="150"/>
      <c r="J72" s="151"/>
      <c r="K72" s="151"/>
      <c r="L72" s="151"/>
    </row>
    <row r="73" spans="2:12" ht="16.5" customHeight="1" x14ac:dyDescent="0.3">
      <c r="B73" s="150"/>
      <c r="C73" s="150"/>
      <c r="D73" s="150"/>
      <c r="E73" s="150"/>
      <c r="F73" s="150"/>
      <c r="J73" s="151"/>
      <c r="K73" s="151"/>
      <c r="L73" s="151"/>
    </row>
    <row r="74" spans="2:12" ht="16.5" customHeight="1" x14ac:dyDescent="0.3">
      <c r="B74" s="150"/>
      <c r="C74" s="150"/>
      <c r="D74" s="150"/>
      <c r="E74" s="150"/>
      <c r="F74" s="150"/>
      <c r="J74" s="151"/>
      <c r="K74" s="151"/>
      <c r="L74" s="151"/>
    </row>
    <row r="75" spans="2:12" ht="16.5" customHeight="1" x14ac:dyDescent="0.3">
      <c r="B75" s="150"/>
      <c r="C75" s="150"/>
      <c r="D75" s="150"/>
      <c r="E75" s="150"/>
      <c r="F75" s="150"/>
      <c r="J75" s="151"/>
      <c r="K75" s="151"/>
      <c r="L75" s="151"/>
    </row>
    <row r="76" spans="2:12" ht="16.5" customHeight="1" x14ac:dyDescent="0.3">
      <c r="B76" s="150"/>
      <c r="C76" s="150"/>
      <c r="D76" s="150"/>
      <c r="E76" s="150"/>
      <c r="F76" s="150"/>
      <c r="J76" s="151"/>
      <c r="K76" s="151"/>
      <c r="L76" s="151"/>
    </row>
    <row r="77" spans="2:12" ht="16.5" customHeight="1" x14ac:dyDescent="0.3">
      <c r="B77" s="150"/>
      <c r="C77" s="150"/>
      <c r="D77" s="150"/>
      <c r="E77" s="150"/>
      <c r="F77" s="150"/>
      <c r="J77" s="151"/>
      <c r="K77" s="151"/>
      <c r="L77" s="151"/>
    </row>
    <row r="78" spans="2:12" ht="16.5" customHeight="1" x14ac:dyDescent="0.3">
      <c r="B78" s="150"/>
      <c r="C78" s="150"/>
      <c r="D78" s="150"/>
      <c r="E78" s="150"/>
      <c r="F78" s="150"/>
      <c r="J78" s="151"/>
      <c r="K78" s="151"/>
      <c r="L78" s="151"/>
    </row>
    <row r="79" spans="2:12" ht="16.5" customHeight="1" x14ac:dyDescent="0.3">
      <c r="B79" s="150"/>
      <c r="C79" s="150"/>
      <c r="D79" s="150"/>
      <c r="E79" s="150"/>
      <c r="F79" s="150"/>
      <c r="J79" s="151"/>
      <c r="K79" s="151"/>
      <c r="L79" s="151"/>
    </row>
    <row r="80" spans="2:12" ht="16.5" customHeight="1" x14ac:dyDescent="0.3">
      <c r="B80" s="150"/>
      <c r="C80" s="150"/>
      <c r="D80" s="150"/>
      <c r="E80" s="150"/>
      <c r="F80" s="150"/>
      <c r="J80" s="151"/>
      <c r="K80" s="151"/>
      <c r="L80" s="151"/>
    </row>
    <row r="81" spans="2:12" ht="16.5" customHeight="1" x14ac:dyDescent="0.3">
      <c r="B81" s="150"/>
      <c r="C81" s="150"/>
      <c r="D81" s="150"/>
      <c r="E81" s="150"/>
      <c r="F81" s="150"/>
      <c r="J81" s="151"/>
      <c r="K81" s="151"/>
      <c r="L81" s="151"/>
    </row>
    <row r="82" spans="2:12" ht="16.5" customHeight="1" x14ac:dyDescent="0.3">
      <c r="B82" s="150"/>
      <c r="C82" s="150"/>
      <c r="D82" s="150"/>
      <c r="E82" s="150"/>
      <c r="F82" s="150"/>
      <c r="J82" s="151"/>
      <c r="K82" s="151"/>
      <c r="L82" s="151"/>
    </row>
    <row r="83" spans="2:12" ht="16.5" customHeight="1" x14ac:dyDescent="0.3">
      <c r="B83" s="150"/>
      <c r="C83" s="150"/>
      <c r="D83" s="150"/>
      <c r="E83" s="150"/>
      <c r="F83" s="150"/>
      <c r="J83" s="151"/>
      <c r="K83" s="151"/>
      <c r="L83" s="151"/>
    </row>
    <row r="84" spans="2:12" ht="16.5" customHeight="1" x14ac:dyDescent="0.3">
      <c r="B84" s="150"/>
      <c r="C84" s="150"/>
      <c r="D84" s="150"/>
      <c r="E84" s="150"/>
      <c r="F84" s="150"/>
      <c r="J84" s="151"/>
      <c r="K84" s="151"/>
      <c r="L84" s="151"/>
    </row>
    <row r="85" spans="2:12" ht="16.5" customHeight="1" x14ac:dyDescent="0.3">
      <c r="B85" s="150"/>
      <c r="C85" s="150"/>
      <c r="D85" s="150"/>
      <c r="E85" s="150"/>
      <c r="F85" s="150"/>
      <c r="J85" s="151"/>
      <c r="K85" s="151"/>
      <c r="L85" s="151"/>
    </row>
    <row r="86" spans="2:12" ht="16.5" customHeight="1" x14ac:dyDescent="0.3">
      <c r="B86" s="150"/>
      <c r="C86" s="150"/>
      <c r="D86" s="150"/>
      <c r="E86" s="150"/>
      <c r="F86" s="150"/>
      <c r="J86" s="151"/>
      <c r="K86" s="151"/>
      <c r="L86" s="151"/>
    </row>
    <row r="87" spans="2:12" ht="16.5" customHeight="1" x14ac:dyDescent="0.3">
      <c r="B87" s="150"/>
      <c r="C87" s="150"/>
      <c r="D87" s="150"/>
      <c r="E87" s="150"/>
      <c r="F87" s="150"/>
      <c r="J87" s="151"/>
      <c r="K87" s="151"/>
      <c r="L87" s="151"/>
    </row>
    <row r="88" spans="2:12" ht="16.5" customHeight="1" x14ac:dyDescent="0.3">
      <c r="B88" s="150"/>
      <c r="C88" s="150"/>
      <c r="D88" s="150"/>
      <c r="E88" s="150"/>
      <c r="F88" s="150"/>
      <c r="J88" s="151"/>
      <c r="K88" s="151"/>
      <c r="L88" s="151"/>
    </row>
    <row r="89" spans="2:12" ht="16.5" customHeight="1" x14ac:dyDescent="0.3">
      <c r="B89" s="150"/>
      <c r="C89" s="150"/>
      <c r="D89" s="150"/>
      <c r="E89" s="150"/>
      <c r="F89" s="150"/>
      <c r="J89" s="151"/>
      <c r="K89" s="151"/>
      <c r="L89" s="151"/>
    </row>
    <row r="90" spans="2:12" ht="16.5" customHeight="1" x14ac:dyDescent="0.3">
      <c r="B90" s="150"/>
      <c r="C90" s="150"/>
      <c r="D90" s="150"/>
      <c r="E90" s="150"/>
      <c r="F90" s="150"/>
      <c r="J90" s="151"/>
      <c r="K90" s="151"/>
      <c r="L90" s="151"/>
    </row>
    <row r="91" spans="2:12" ht="16.5" customHeight="1" x14ac:dyDescent="0.3">
      <c r="B91" s="150"/>
      <c r="C91" s="150"/>
      <c r="D91" s="150"/>
      <c r="E91" s="150"/>
      <c r="F91" s="150"/>
      <c r="J91" s="151"/>
      <c r="K91" s="151"/>
      <c r="L91" s="151"/>
    </row>
    <row r="92" spans="2:12" ht="16.5" customHeight="1" x14ac:dyDescent="0.3">
      <c r="B92" s="150"/>
      <c r="C92" s="150"/>
      <c r="D92" s="150"/>
      <c r="E92" s="150"/>
      <c r="F92" s="150"/>
      <c r="J92" s="151"/>
      <c r="K92" s="151"/>
      <c r="L92" s="151"/>
    </row>
    <row r="93" spans="2:12" ht="16.5" customHeight="1" x14ac:dyDescent="0.3">
      <c r="B93" s="150"/>
      <c r="C93" s="150"/>
      <c r="D93" s="150"/>
      <c r="E93" s="150"/>
      <c r="F93" s="150"/>
      <c r="J93" s="151"/>
      <c r="K93" s="151"/>
      <c r="L93" s="151"/>
    </row>
    <row r="94" spans="2:12" ht="16.5" customHeight="1" x14ac:dyDescent="0.3">
      <c r="B94" s="150"/>
      <c r="C94" s="150"/>
      <c r="D94" s="150"/>
      <c r="E94" s="150"/>
      <c r="F94" s="150"/>
      <c r="J94" s="151"/>
      <c r="K94" s="151"/>
      <c r="L94" s="151"/>
    </row>
    <row r="95" spans="2:12" ht="16.5" customHeight="1" x14ac:dyDescent="0.3">
      <c r="B95" s="150"/>
      <c r="C95" s="150"/>
      <c r="D95" s="150"/>
      <c r="E95" s="150"/>
      <c r="F95" s="150"/>
      <c r="J95" s="151"/>
      <c r="K95" s="151"/>
      <c r="L95" s="151"/>
    </row>
    <row r="96" spans="2:12" ht="16.5" customHeight="1" x14ac:dyDescent="0.3">
      <c r="B96" s="150"/>
      <c r="C96" s="150"/>
      <c r="D96" s="150"/>
      <c r="E96" s="150"/>
      <c r="F96" s="150"/>
      <c r="J96" s="151"/>
      <c r="K96" s="151"/>
      <c r="L96" s="151"/>
    </row>
    <row r="97" spans="2:12" ht="16.5" customHeight="1" x14ac:dyDescent="0.3">
      <c r="B97" s="150"/>
      <c r="C97" s="150"/>
      <c r="D97" s="150"/>
      <c r="E97" s="150"/>
      <c r="F97" s="150"/>
      <c r="J97" s="151"/>
      <c r="K97" s="151"/>
      <c r="L97" s="151"/>
    </row>
    <row r="98" spans="2:12" ht="16.5" customHeight="1" x14ac:dyDescent="0.3">
      <c r="B98" s="150"/>
      <c r="C98" s="150"/>
      <c r="D98" s="150"/>
      <c r="E98" s="150"/>
      <c r="F98" s="150"/>
      <c r="J98" s="151"/>
      <c r="K98" s="151"/>
      <c r="L98" s="151"/>
    </row>
    <row r="99" spans="2:12" ht="16.5" customHeight="1" x14ac:dyDescent="0.3">
      <c r="B99" s="150"/>
      <c r="C99" s="150"/>
      <c r="D99" s="150"/>
      <c r="E99" s="150"/>
      <c r="F99" s="150"/>
      <c r="J99" s="151"/>
      <c r="K99" s="151"/>
      <c r="L99" s="151"/>
    </row>
    <row r="100" spans="2:12" ht="16.5" customHeight="1" x14ac:dyDescent="0.3">
      <c r="B100" s="150"/>
      <c r="C100" s="150"/>
      <c r="D100" s="150"/>
      <c r="E100" s="150"/>
      <c r="F100" s="150"/>
      <c r="J100" s="151"/>
      <c r="K100" s="151"/>
      <c r="L100" s="151"/>
    </row>
    <row r="101" spans="2:12" ht="16.5" customHeight="1" x14ac:dyDescent="0.3">
      <c r="B101" s="150"/>
      <c r="C101" s="150"/>
      <c r="D101" s="150"/>
      <c r="E101" s="150"/>
      <c r="F101" s="150"/>
      <c r="J101" s="151"/>
      <c r="K101" s="151"/>
      <c r="L101" s="151"/>
    </row>
    <row r="102" spans="2:12" ht="16.5" customHeight="1" x14ac:dyDescent="0.3">
      <c r="B102" s="150"/>
      <c r="C102" s="150"/>
      <c r="D102" s="150"/>
      <c r="E102" s="150"/>
      <c r="F102" s="150"/>
      <c r="J102" s="151"/>
      <c r="K102" s="151"/>
      <c r="L102" s="151"/>
    </row>
    <row r="103" spans="2:12" ht="16.5" customHeight="1" x14ac:dyDescent="0.3">
      <c r="B103" s="150"/>
      <c r="C103" s="150"/>
      <c r="D103" s="150"/>
      <c r="E103" s="150"/>
      <c r="F103" s="150"/>
      <c r="J103" s="151"/>
      <c r="K103" s="151"/>
      <c r="L103" s="151"/>
    </row>
    <row r="104" spans="2:12" ht="16.5" customHeight="1" x14ac:dyDescent="0.3">
      <c r="B104" s="150"/>
      <c r="C104" s="150"/>
      <c r="D104" s="150"/>
      <c r="E104" s="150"/>
      <c r="F104" s="150"/>
      <c r="J104" s="151"/>
      <c r="K104" s="151"/>
      <c r="L104" s="151"/>
    </row>
    <row r="105" spans="2:12" ht="16.5" customHeight="1" x14ac:dyDescent="0.3">
      <c r="B105" s="150"/>
      <c r="C105" s="150"/>
      <c r="D105" s="150"/>
      <c r="E105" s="150"/>
      <c r="F105" s="150"/>
      <c r="J105" s="151"/>
      <c r="K105" s="151"/>
      <c r="L105" s="151"/>
    </row>
    <row r="106" spans="2:12" ht="16.5" customHeight="1" x14ac:dyDescent="0.3">
      <c r="B106" s="150"/>
      <c r="C106" s="150"/>
      <c r="D106" s="150"/>
      <c r="E106" s="150"/>
      <c r="F106" s="150"/>
      <c r="J106" s="151"/>
      <c r="K106" s="151"/>
      <c r="L106" s="151"/>
    </row>
    <row r="107" spans="2:12" ht="16.5" customHeight="1" x14ac:dyDescent="0.3">
      <c r="B107" s="150"/>
      <c r="C107" s="150"/>
      <c r="D107" s="150"/>
      <c r="E107" s="150"/>
      <c r="F107" s="150"/>
      <c r="J107" s="151"/>
      <c r="K107" s="151"/>
      <c r="L107" s="151"/>
    </row>
    <row r="108" spans="2:12" ht="16.5" customHeight="1" x14ac:dyDescent="0.3">
      <c r="B108" s="150"/>
      <c r="C108" s="150"/>
      <c r="D108" s="150"/>
      <c r="E108" s="150"/>
      <c r="F108" s="150"/>
      <c r="J108" s="151"/>
      <c r="K108" s="151"/>
      <c r="L108" s="151"/>
    </row>
    <row r="109" spans="2:12" ht="16.5" customHeight="1" x14ac:dyDescent="0.3">
      <c r="B109" s="150"/>
      <c r="C109" s="150"/>
      <c r="D109" s="150"/>
      <c r="E109" s="150"/>
      <c r="F109" s="150"/>
      <c r="J109" s="151"/>
      <c r="K109" s="151"/>
      <c r="L109" s="151"/>
    </row>
    <row r="110" spans="2:12" ht="16.5" customHeight="1" x14ac:dyDescent="0.3">
      <c r="B110" s="150"/>
      <c r="C110" s="150"/>
      <c r="D110" s="150"/>
      <c r="E110" s="150"/>
      <c r="F110" s="150"/>
      <c r="J110" s="151"/>
      <c r="K110" s="151"/>
      <c r="L110" s="151"/>
    </row>
    <row r="111" spans="2:12" ht="16.5" customHeight="1" x14ac:dyDescent="0.3">
      <c r="B111" s="150"/>
      <c r="C111" s="150"/>
      <c r="D111" s="150"/>
      <c r="E111" s="150"/>
      <c r="F111" s="150"/>
      <c r="J111" s="151"/>
      <c r="K111" s="151"/>
      <c r="L111" s="151"/>
    </row>
    <row r="112" spans="2:12" ht="16.5" customHeight="1" x14ac:dyDescent="0.3">
      <c r="B112" s="150"/>
      <c r="C112" s="150"/>
      <c r="D112" s="150"/>
      <c r="E112" s="150"/>
      <c r="F112" s="150"/>
      <c r="J112" s="151"/>
      <c r="K112" s="151"/>
      <c r="L112" s="151"/>
    </row>
    <row r="113" spans="2:12" ht="16.5" customHeight="1" x14ac:dyDescent="0.3">
      <c r="B113" s="150"/>
      <c r="C113" s="150"/>
      <c r="D113" s="150"/>
      <c r="E113" s="150"/>
      <c r="F113" s="150"/>
      <c r="J113" s="151"/>
      <c r="K113" s="151"/>
      <c r="L113" s="151"/>
    </row>
    <row r="114" spans="2:12" ht="16.5" customHeight="1" x14ac:dyDescent="0.3">
      <c r="B114" s="150"/>
      <c r="C114" s="150"/>
      <c r="D114" s="150"/>
      <c r="E114" s="150"/>
      <c r="F114" s="150"/>
      <c r="J114" s="151"/>
      <c r="K114" s="151"/>
      <c r="L114" s="151"/>
    </row>
    <row r="115" spans="2:12" ht="16.5" customHeight="1" x14ac:dyDescent="0.3">
      <c r="B115" s="150"/>
      <c r="C115" s="150"/>
      <c r="D115" s="150"/>
      <c r="E115" s="150"/>
      <c r="F115" s="150"/>
      <c r="J115" s="151"/>
      <c r="K115" s="151"/>
      <c r="L115" s="151"/>
    </row>
    <row r="116" spans="2:12" ht="16.5" customHeight="1" x14ac:dyDescent="0.3">
      <c r="B116" s="150"/>
      <c r="C116" s="150"/>
      <c r="D116" s="150"/>
      <c r="E116" s="150"/>
      <c r="F116" s="150"/>
      <c r="J116" s="151"/>
      <c r="K116" s="151"/>
      <c r="L116" s="151"/>
    </row>
    <row r="117" spans="2:12" ht="16.5" customHeight="1" x14ac:dyDescent="0.3">
      <c r="B117" s="150"/>
      <c r="C117" s="150"/>
      <c r="D117" s="150"/>
      <c r="E117" s="150"/>
      <c r="F117" s="150"/>
      <c r="J117" s="151"/>
      <c r="K117" s="151"/>
      <c r="L117" s="151"/>
    </row>
    <row r="118" spans="2:12" ht="16.5" customHeight="1" x14ac:dyDescent="0.3">
      <c r="B118" s="150"/>
      <c r="C118" s="150"/>
      <c r="D118" s="150"/>
      <c r="E118" s="150"/>
      <c r="F118" s="150"/>
      <c r="J118" s="151"/>
      <c r="K118" s="151"/>
      <c r="L118" s="151"/>
    </row>
    <row r="119" spans="2:12" ht="16.5" customHeight="1" x14ac:dyDescent="0.3">
      <c r="B119" s="150"/>
      <c r="C119" s="150"/>
      <c r="D119" s="150"/>
      <c r="E119" s="150"/>
      <c r="F119" s="150"/>
      <c r="J119" s="151"/>
      <c r="K119" s="151"/>
      <c r="L119" s="151"/>
    </row>
    <row r="120" spans="2:12" ht="16.5" customHeight="1" x14ac:dyDescent="0.3">
      <c r="B120" s="150"/>
      <c r="C120" s="150"/>
      <c r="D120" s="150"/>
      <c r="E120" s="150"/>
      <c r="F120" s="150"/>
      <c r="J120" s="151"/>
      <c r="K120" s="151"/>
      <c r="L120" s="151"/>
    </row>
    <row r="121" spans="2:12" ht="16.5" customHeight="1" x14ac:dyDescent="0.3">
      <c r="B121" s="150"/>
      <c r="C121" s="150"/>
      <c r="D121" s="150"/>
      <c r="E121" s="150"/>
      <c r="F121" s="150"/>
      <c r="J121" s="151"/>
      <c r="K121" s="151"/>
      <c r="L121" s="151"/>
    </row>
    <row r="122" spans="2:12" ht="16.5" customHeight="1" x14ac:dyDescent="0.3">
      <c r="B122" s="150"/>
      <c r="C122" s="150"/>
      <c r="D122" s="150"/>
      <c r="E122" s="150"/>
      <c r="F122" s="150"/>
      <c r="J122" s="151"/>
      <c r="K122" s="151"/>
      <c r="L122" s="151"/>
    </row>
    <row r="123" spans="2:12" ht="16.5" customHeight="1" x14ac:dyDescent="0.3">
      <c r="B123" s="150"/>
      <c r="C123" s="150"/>
      <c r="D123" s="150"/>
      <c r="E123" s="150"/>
      <c r="F123" s="150"/>
      <c r="J123" s="151"/>
      <c r="K123" s="151"/>
      <c r="L123" s="151"/>
    </row>
    <row r="124" spans="2:12" ht="16.5" customHeight="1" x14ac:dyDescent="0.3">
      <c r="B124" s="150"/>
      <c r="C124" s="150"/>
      <c r="D124" s="150"/>
      <c r="E124" s="150"/>
      <c r="F124" s="150"/>
      <c r="J124" s="151"/>
      <c r="K124" s="151"/>
      <c r="L124" s="151"/>
    </row>
    <row r="125" spans="2:12" ht="16.5" customHeight="1" x14ac:dyDescent="0.3">
      <c r="B125" s="150"/>
      <c r="C125" s="150"/>
      <c r="D125" s="150"/>
      <c r="E125" s="150"/>
      <c r="F125" s="150"/>
      <c r="J125" s="151"/>
      <c r="K125" s="151"/>
      <c r="L125" s="151"/>
    </row>
    <row r="126" spans="2:12" ht="16.5" customHeight="1" x14ac:dyDescent="0.3">
      <c r="B126" s="150"/>
      <c r="C126" s="150"/>
      <c r="D126" s="150"/>
      <c r="E126" s="150"/>
      <c r="F126" s="150"/>
      <c r="J126" s="151"/>
      <c r="K126" s="151"/>
      <c r="L126" s="151"/>
    </row>
    <row r="127" spans="2:12" ht="16.5" customHeight="1" x14ac:dyDescent="0.3">
      <c r="B127" s="150"/>
      <c r="C127" s="150"/>
      <c r="D127" s="150"/>
      <c r="E127" s="150"/>
      <c r="F127" s="150"/>
      <c r="J127" s="151"/>
      <c r="K127" s="151"/>
      <c r="L127" s="151"/>
    </row>
    <row r="128" spans="2:12" ht="16.5" customHeight="1" x14ac:dyDescent="0.3">
      <c r="B128" s="150"/>
      <c r="C128" s="150"/>
      <c r="D128" s="150"/>
      <c r="E128" s="150"/>
      <c r="F128" s="150"/>
      <c r="J128" s="151"/>
      <c r="K128" s="151"/>
      <c r="L128" s="151"/>
    </row>
    <row r="129" spans="2:12" ht="16.5" customHeight="1" x14ac:dyDescent="0.3">
      <c r="B129" s="150"/>
      <c r="C129" s="150"/>
      <c r="D129" s="150"/>
      <c r="E129" s="150"/>
      <c r="F129" s="150"/>
      <c r="J129" s="151"/>
      <c r="K129" s="151"/>
      <c r="L129" s="151"/>
    </row>
    <row r="130" spans="2:12" ht="16.5" customHeight="1" x14ac:dyDescent="0.3">
      <c r="B130" s="150"/>
      <c r="C130" s="150"/>
      <c r="D130" s="150"/>
      <c r="E130" s="150"/>
      <c r="F130" s="150"/>
      <c r="J130" s="151"/>
      <c r="K130" s="151"/>
      <c r="L130" s="151"/>
    </row>
    <row r="131" spans="2:12" ht="16.5" customHeight="1" x14ac:dyDescent="0.3">
      <c r="B131" s="150"/>
      <c r="C131" s="150"/>
      <c r="D131" s="150"/>
      <c r="E131" s="150"/>
      <c r="F131" s="150"/>
      <c r="J131" s="151"/>
      <c r="K131" s="151"/>
      <c r="L131" s="151"/>
    </row>
    <row r="132" spans="2:12" ht="16.5" customHeight="1" x14ac:dyDescent="0.3">
      <c r="B132" s="150"/>
      <c r="C132" s="150"/>
      <c r="D132" s="150"/>
      <c r="E132" s="150"/>
      <c r="F132" s="150"/>
      <c r="J132" s="151"/>
      <c r="K132" s="151"/>
      <c r="L132" s="151"/>
    </row>
    <row r="133" spans="2:12" ht="16.5" customHeight="1" x14ac:dyDescent="0.3">
      <c r="B133" s="150"/>
      <c r="C133" s="150"/>
      <c r="D133" s="150"/>
      <c r="E133" s="150"/>
      <c r="F133" s="150"/>
      <c r="J133" s="151"/>
      <c r="K133" s="151"/>
      <c r="L133" s="151"/>
    </row>
    <row r="134" spans="2:12" ht="16.5" customHeight="1" x14ac:dyDescent="0.3">
      <c r="B134" s="150"/>
      <c r="C134" s="150"/>
      <c r="D134" s="150"/>
      <c r="E134" s="150"/>
      <c r="F134" s="150"/>
      <c r="J134" s="151"/>
      <c r="K134" s="151"/>
      <c r="L134" s="151"/>
    </row>
    <row r="135" spans="2:12" ht="16.5" customHeight="1" x14ac:dyDescent="0.3">
      <c r="B135" s="150"/>
      <c r="C135" s="150"/>
      <c r="D135" s="150"/>
      <c r="E135" s="150"/>
      <c r="F135" s="150"/>
      <c r="J135" s="151"/>
      <c r="K135" s="151"/>
      <c r="L135" s="151"/>
    </row>
    <row r="136" spans="2:12" ht="16.5" customHeight="1" x14ac:dyDescent="0.3">
      <c r="B136" s="150"/>
      <c r="C136" s="150"/>
      <c r="D136" s="150"/>
      <c r="E136" s="150"/>
      <c r="F136" s="150"/>
      <c r="J136" s="151"/>
      <c r="K136" s="151"/>
      <c r="L136" s="151"/>
    </row>
    <row r="137" spans="2:12" ht="16.5" customHeight="1" x14ac:dyDescent="0.3">
      <c r="B137" s="150"/>
      <c r="C137" s="150"/>
      <c r="D137" s="150"/>
      <c r="E137" s="150"/>
      <c r="F137" s="150"/>
      <c r="J137" s="151"/>
      <c r="K137" s="151"/>
      <c r="L137" s="151"/>
    </row>
    <row r="138" spans="2:12" ht="16.5" customHeight="1" x14ac:dyDescent="0.3">
      <c r="B138" s="150"/>
      <c r="C138" s="150"/>
      <c r="D138" s="150"/>
      <c r="E138" s="150"/>
      <c r="F138" s="150"/>
      <c r="J138" s="151"/>
      <c r="K138" s="151"/>
      <c r="L138" s="151"/>
    </row>
    <row r="139" spans="2:12" ht="16.5" customHeight="1" x14ac:dyDescent="0.3">
      <c r="B139" s="150"/>
      <c r="C139" s="150"/>
      <c r="D139" s="150"/>
      <c r="E139" s="150"/>
      <c r="F139" s="150"/>
      <c r="J139" s="151"/>
      <c r="K139" s="151"/>
      <c r="L139" s="151"/>
    </row>
    <row r="140" spans="2:12" ht="16.5" customHeight="1" x14ac:dyDescent="0.3">
      <c r="B140" s="150"/>
      <c r="C140" s="150"/>
      <c r="D140" s="150"/>
      <c r="E140" s="150"/>
      <c r="F140" s="150"/>
      <c r="J140" s="151"/>
      <c r="K140" s="151"/>
      <c r="L140" s="151"/>
    </row>
    <row r="141" spans="2:12" ht="16.5" customHeight="1" x14ac:dyDescent="0.3">
      <c r="B141" s="150"/>
      <c r="C141" s="150"/>
      <c r="D141" s="150"/>
      <c r="E141" s="150"/>
      <c r="F141" s="150"/>
      <c r="J141" s="151"/>
      <c r="K141" s="151"/>
      <c r="L141" s="151"/>
    </row>
    <row r="142" spans="2:12" ht="16.5" customHeight="1" x14ac:dyDescent="0.3">
      <c r="B142" s="150"/>
      <c r="C142" s="150"/>
      <c r="D142" s="150"/>
      <c r="E142" s="150"/>
      <c r="F142" s="150"/>
      <c r="J142" s="151"/>
      <c r="K142" s="151"/>
      <c r="L142" s="151"/>
    </row>
    <row r="143" spans="2:12" ht="16.5" customHeight="1" x14ac:dyDescent="0.3">
      <c r="B143" s="150"/>
      <c r="C143" s="150"/>
      <c r="D143" s="150"/>
      <c r="E143" s="150"/>
      <c r="F143" s="150"/>
      <c r="J143" s="151"/>
      <c r="K143" s="151"/>
      <c r="L143" s="151"/>
    </row>
    <row r="144" spans="2:12" ht="16.5" customHeight="1" x14ac:dyDescent="0.3">
      <c r="B144" s="150"/>
      <c r="C144" s="150"/>
      <c r="D144" s="150"/>
      <c r="E144" s="150"/>
      <c r="F144" s="150"/>
      <c r="J144" s="151"/>
      <c r="K144" s="151"/>
      <c r="L144" s="151"/>
    </row>
    <row r="145" spans="2:12" ht="16.5" customHeight="1" x14ac:dyDescent="0.3">
      <c r="B145" s="150"/>
      <c r="C145" s="150"/>
      <c r="D145" s="150"/>
      <c r="E145" s="150"/>
      <c r="F145" s="150"/>
      <c r="J145" s="151"/>
      <c r="K145" s="151"/>
      <c r="L145" s="151"/>
    </row>
    <row r="146" spans="2:12" ht="16.5" customHeight="1" x14ac:dyDescent="0.3">
      <c r="B146" s="150"/>
      <c r="C146" s="150"/>
      <c r="D146" s="150"/>
      <c r="E146" s="150"/>
      <c r="F146" s="150"/>
      <c r="J146" s="151"/>
      <c r="K146" s="151"/>
      <c r="L146" s="151"/>
    </row>
    <row r="147" spans="2:12" ht="16.5" customHeight="1" x14ac:dyDescent="0.3">
      <c r="B147" s="150"/>
      <c r="C147" s="150"/>
      <c r="D147" s="150"/>
      <c r="E147" s="150"/>
      <c r="F147" s="150"/>
      <c r="J147" s="151"/>
      <c r="K147" s="151"/>
      <c r="L147" s="151"/>
    </row>
    <row r="148" spans="2:12" ht="16.5" customHeight="1" x14ac:dyDescent="0.3">
      <c r="B148" s="150"/>
      <c r="C148" s="150"/>
      <c r="D148" s="150"/>
      <c r="E148" s="150"/>
      <c r="F148" s="150"/>
      <c r="J148" s="151"/>
      <c r="K148" s="151"/>
      <c r="L148" s="151"/>
    </row>
    <row r="149" spans="2:12" ht="16.5" customHeight="1" x14ac:dyDescent="0.3">
      <c r="B149" s="150"/>
      <c r="C149" s="150"/>
      <c r="D149" s="150"/>
      <c r="E149" s="150"/>
      <c r="F149" s="150"/>
      <c r="J149" s="151"/>
      <c r="K149" s="151"/>
      <c r="L149" s="151"/>
    </row>
    <row r="150" spans="2:12" ht="16.5" customHeight="1" x14ac:dyDescent="0.3">
      <c r="B150" s="150"/>
      <c r="C150" s="150"/>
      <c r="D150" s="150"/>
      <c r="E150" s="150"/>
      <c r="F150" s="150"/>
      <c r="J150" s="151"/>
      <c r="K150" s="151"/>
      <c r="L150" s="151"/>
    </row>
    <row r="151" spans="2:12" ht="16.5" customHeight="1" x14ac:dyDescent="0.3">
      <c r="B151" s="150"/>
      <c r="C151" s="150"/>
      <c r="D151" s="150"/>
      <c r="E151" s="150"/>
      <c r="F151" s="150"/>
      <c r="J151" s="151"/>
      <c r="K151" s="151"/>
      <c r="L151" s="151"/>
    </row>
    <row r="152" spans="2:12" ht="16.5" customHeight="1" x14ac:dyDescent="0.3">
      <c r="B152" s="150"/>
      <c r="C152" s="150"/>
      <c r="D152" s="150"/>
      <c r="E152" s="150"/>
      <c r="F152" s="150"/>
      <c r="J152" s="151"/>
      <c r="K152" s="151"/>
      <c r="L152" s="151"/>
    </row>
    <row r="153" spans="2:12" ht="16.5" customHeight="1" x14ac:dyDescent="0.3">
      <c r="B153" s="150"/>
      <c r="C153" s="150"/>
      <c r="D153" s="150"/>
      <c r="E153" s="150"/>
      <c r="F153" s="150"/>
      <c r="J153" s="151"/>
      <c r="K153" s="151"/>
      <c r="L153" s="151"/>
    </row>
    <row r="154" spans="2:12" ht="16.5" customHeight="1" x14ac:dyDescent="0.3">
      <c r="B154" s="150"/>
      <c r="C154" s="150"/>
      <c r="D154" s="150"/>
      <c r="E154" s="150"/>
      <c r="F154" s="150"/>
      <c r="J154" s="151"/>
      <c r="K154" s="151"/>
      <c r="L154" s="151"/>
    </row>
    <row r="155" spans="2:12" ht="16.5" customHeight="1" x14ac:dyDescent="0.3">
      <c r="B155" s="150"/>
      <c r="C155" s="150"/>
      <c r="D155" s="150"/>
      <c r="E155" s="150"/>
      <c r="F155" s="150"/>
      <c r="J155" s="151"/>
      <c r="K155" s="151"/>
      <c r="L155" s="151"/>
    </row>
    <row r="156" spans="2:12" ht="16.5" customHeight="1" x14ac:dyDescent="0.3">
      <c r="B156" s="150"/>
      <c r="C156" s="150"/>
      <c r="D156" s="150"/>
      <c r="E156" s="150"/>
      <c r="F156" s="150"/>
      <c r="J156" s="151"/>
      <c r="K156" s="151"/>
      <c r="L156" s="151"/>
    </row>
    <row r="157" spans="2:12" ht="16.5" customHeight="1" x14ac:dyDescent="0.3">
      <c r="B157" s="150"/>
      <c r="C157" s="150"/>
      <c r="D157" s="150"/>
      <c r="E157" s="150"/>
      <c r="F157" s="150"/>
      <c r="J157" s="151"/>
      <c r="K157" s="151"/>
      <c r="L157" s="151"/>
    </row>
    <row r="158" spans="2:12" ht="16.5" customHeight="1" x14ac:dyDescent="0.3">
      <c r="B158" s="150"/>
      <c r="C158" s="150"/>
      <c r="D158" s="150"/>
      <c r="E158" s="150"/>
      <c r="F158" s="150"/>
      <c r="J158" s="151"/>
      <c r="K158" s="151"/>
      <c r="L158" s="151"/>
    </row>
    <row r="159" spans="2:12" ht="16.5" customHeight="1" x14ac:dyDescent="0.3">
      <c r="B159" s="150"/>
      <c r="C159" s="150"/>
      <c r="D159" s="150"/>
      <c r="E159" s="150"/>
      <c r="F159" s="150"/>
      <c r="J159" s="151"/>
      <c r="K159" s="151"/>
      <c r="L159" s="151"/>
    </row>
    <row r="160" spans="2:12" ht="16.5" customHeight="1" x14ac:dyDescent="0.3">
      <c r="B160" s="150"/>
      <c r="C160" s="150"/>
      <c r="D160" s="150"/>
      <c r="E160" s="150"/>
      <c r="F160" s="150"/>
      <c r="J160" s="151"/>
      <c r="K160" s="151"/>
      <c r="L160" s="151"/>
    </row>
    <row r="161" spans="2:12" ht="16.5" customHeight="1" x14ac:dyDescent="0.3">
      <c r="B161" s="150"/>
      <c r="C161" s="150"/>
      <c r="D161" s="150"/>
      <c r="E161" s="150"/>
      <c r="F161" s="150"/>
      <c r="J161" s="151"/>
      <c r="K161" s="151"/>
      <c r="L161" s="151"/>
    </row>
    <row r="162" spans="2:12" ht="16.5" customHeight="1" x14ac:dyDescent="0.3">
      <c r="B162" s="150"/>
      <c r="C162" s="150"/>
      <c r="D162" s="150"/>
      <c r="E162" s="150"/>
      <c r="F162" s="150"/>
      <c r="J162" s="151"/>
      <c r="K162" s="151"/>
      <c r="L162" s="151"/>
    </row>
    <row r="163" spans="2:12" ht="16.5" customHeight="1" x14ac:dyDescent="0.3">
      <c r="B163" s="150"/>
      <c r="C163" s="150"/>
      <c r="D163" s="150"/>
      <c r="E163" s="150"/>
      <c r="F163" s="150"/>
      <c r="J163" s="151"/>
      <c r="K163" s="151"/>
      <c r="L163" s="151"/>
    </row>
    <row r="164" spans="2:12" ht="16.5" customHeight="1" x14ac:dyDescent="0.3">
      <c r="B164" s="150"/>
      <c r="C164" s="150"/>
      <c r="D164" s="150"/>
      <c r="E164" s="150"/>
      <c r="F164" s="150"/>
      <c r="J164" s="151"/>
      <c r="K164" s="151"/>
      <c r="L164" s="151"/>
    </row>
    <row r="165" spans="2:12" ht="16.5" customHeight="1" x14ac:dyDescent="0.3">
      <c r="B165" s="150"/>
      <c r="C165" s="150"/>
      <c r="D165" s="150"/>
      <c r="E165" s="150"/>
      <c r="F165" s="150"/>
      <c r="J165" s="151"/>
      <c r="K165" s="151"/>
      <c r="L165" s="151"/>
    </row>
    <row r="166" spans="2:12" ht="16.5" customHeight="1" x14ac:dyDescent="0.3">
      <c r="B166" s="150"/>
      <c r="C166" s="150"/>
      <c r="D166" s="150"/>
      <c r="E166" s="150"/>
      <c r="F166" s="150"/>
      <c r="J166" s="151"/>
      <c r="K166" s="151"/>
      <c r="L166" s="151"/>
    </row>
    <row r="167" spans="2:12" ht="16.5" customHeight="1" x14ac:dyDescent="0.3">
      <c r="B167" s="150"/>
      <c r="C167" s="150"/>
      <c r="D167" s="150"/>
      <c r="E167" s="150"/>
      <c r="F167" s="150"/>
      <c r="J167" s="151"/>
      <c r="K167" s="151"/>
      <c r="L167" s="151"/>
    </row>
    <row r="168" spans="2:12" ht="16.5" customHeight="1" x14ac:dyDescent="0.3">
      <c r="B168" s="150"/>
      <c r="C168" s="150"/>
      <c r="D168" s="150"/>
      <c r="E168" s="150"/>
      <c r="F168" s="150"/>
      <c r="J168" s="151"/>
      <c r="K168" s="151"/>
      <c r="L168" s="151"/>
    </row>
    <row r="169" spans="2:12" ht="16.5" customHeight="1" x14ac:dyDescent="0.3">
      <c r="B169" s="150"/>
      <c r="C169" s="150"/>
      <c r="D169" s="150"/>
      <c r="E169" s="150"/>
      <c r="F169" s="150"/>
      <c r="J169" s="151"/>
      <c r="K169" s="151"/>
      <c r="L169" s="151"/>
    </row>
    <row r="170" spans="2:12" ht="16.5" customHeight="1" x14ac:dyDescent="0.3">
      <c r="B170" s="150"/>
      <c r="C170" s="150"/>
      <c r="D170" s="150"/>
      <c r="E170" s="150"/>
      <c r="F170" s="150"/>
      <c r="J170" s="151"/>
      <c r="K170" s="151"/>
      <c r="L170" s="151"/>
    </row>
    <row r="171" spans="2:12" ht="16.5" customHeight="1" x14ac:dyDescent="0.3">
      <c r="B171" s="150"/>
      <c r="C171" s="150"/>
      <c r="D171" s="150"/>
      <c r="E171" s="150"/>
      <c r="F171" s="150"/>
      <c r="J171" s="151"/>
      <c r="K171" s="151"/>
      <c r="L171" s="151"/>
    </row>
    <row r="172" spans="2:12" ht="16.5" customHeight="1" x14ac:dyDescent="0.3">
      <c r="B172" s="150"/>
      <c r="C172" s="150"/>
      <c r="D172" s="150"/>
      <c r="E172" s="150"/>
      <c r="F172" s="150"/>
      <c r="J172" s="151"/>
      <c r="K172" s="151"/>
      <c r="L172" s="151"/>
    </row>
    <row r="173" spans="2:12" ht="16.5" customHeight="1" x14ac:dyDescent="0.3">
      <c r="B173" s="150"/>
      <c r="C173" s="150"/>
      <c r="D173" s="150"/>
      <c r="E173" s="150"/>
      <c r="F173" s="150"/>
      <c r="J173" s="151"/>
      <c r="K173" s="151"/>
      <c r="L173" s="151"/>
    </row>
    <row r="174" spans="2:12" ht="16.5" customHeight="1" x14ac:dyDescent="0.3">
      <c r="B174" s="150"/>
      <c r="C174" s="150"/>
      <c r="D174" s="150"/>
      <c r="E174" s="150"/>
      <c r="F174" s="150"/>
      <c r="J174" s="151"/>
      <c r="K174" s="151"/>
      <c r="L174" s="151"/>
    </row>
    <row r="175" spans="2:12" ht="16.5" customHeight="1" x14ac:dyDescent="0.3">
      <c r="B175" s="150"/>
      <c r="C175" s="150"/>
      <c r="D175" s="150"/>
      <c r="E175" s="150"/>
      <c r="F175" s="150"/>
      <c r="J175" s="151"/>
      <c r="K175" s="151"/>
      <c r="L175" s="151"/>
    </row>
    <row r="176" spans="2:12" ht="16.5" customHeight="1" x14ac:dyDescent="0.3">
      <c r="B176" s="150"/>
      <c r="C176" s="150"/>
      <c r="D176" s="150"/>
      <c r="E176" s="150"/>
      <c r="F176" s="150"/>
      <c r="J176" s="151"/>
      <c r="K176" s="151"/>
      <c r="L176" s="151"/>
    </row>
    <row r="177" spans="2:12" ht="16.5" customHeight="1" x14ac:dyDescent="0.3">
      <c r="B177" s="150"/>
      <c r="C177" s="150"/>
      <c r="D177" s="150"/>
      <c r="E177" s="150"/>
      <c r="F177" s="150"/>
      <c r="J177" s="151"/>
      <c r="K177" s="151"/>
      <c r="L177" s="151"/>
    </row>
    <row r="178" spans="2:12" ht="16.5" customHeight="1" x14ac:dyDescent="0.3">
      <c r="B178" s="150"/>
      <c r="C178" s="150"/>
      <c r="D178" s="150"/>
      <c r="E178" s="150"/>
      <c r="F178" s="150"/>
      <c r="J178" s="151"/>
      <c r="K178" s="151"/>
      <c r="L178" s="151"/>
    </row>
    <row r="179" spans="2:12" ht="16.5" customHeight="1" x14ac:dyDescent="0.3">
      <c r="B179" s="150"/>
      <c r="C179" s="150"/>
      <c r="D179" s="150"/>
      <c r="E179" s="150"/>
      <c r="F179" s="150"/>
      <c r="J179" s="151"/>
      <c r="K179" s="151"/>
      <c r="L179" s="151"/>
    </row>
    <row r="180" spans="2:12" ht="16.5" customHeight="1" x14ac:dyDescent="0.3">
      <c r="B180" s="150"/>
      <c r="C180" s="150"/>
      <c r="D180" s="150"/>
      <c r="E180" s="150"/>
      <c r="F180" s="150"/>
      <c r="J180" s="151"/>
      <c r="K180" s="151"/>
      <c r="L180" s="151"/>
    </row>
    <row r="181" spans="2:12" ht="16.5" customHeight="1" x14ac:dyDescent="0.3">
      <c r="B181" s="150"/>
      <c r="C181" s="150"/>
      <c r="D181" s="150"/>
      <c r="E181" s="150"/>
      <c r="F181" s="150"/>
      <c r="J181" s="151"/>
      <c r="K181" s="151"/>
      <c r="L181" s="151"/>
    </row>
    <row r="182" spans="2:12" ht="16.5" customHeight="1" x14ac:dyDescent="0.3">
      <c r="B182" s="150"/>
      <c r="C182" s="150"/>
      <c r="D182" s="150"/>
      <c r="E182" s="150"/>
      <c r="F182" s="150"/>
      <c r="J182" s="151"/>
      <c r="K182" s="151"/>
      <c r="L182" s="151"/>
    </row>
    <row r="183" spans="2:12" ht="16.5" customHeight="1" x14ac:dyDescent="0.3">
      <c r="B183" s="150"/>
      <c r="C183" s="150"/>
      <c r="D183" s="150"/>
      <c r="E183" s="150"/>
      <c r="F183" s="150"/>
      <c r="J183" s="151"/>
      <c r="K183" s="151"/>
      <c r="L183" s="151"/>
    </row>
    <row r="184" spans="2:12" ht="16.5" customHeight="1" x14ac:dyDescent="0.3">
      <c r="B184" s="150"/>
      <c r="C184" s="150"/>
      <c r="D184" s="150"/>
      <c r="E184" s="150"/>
      <c r="F184" s="150"/>
      <c r="J184" s="151"/>
      <c r="K184" s="151"/>
      <c r="L184" s="151"/>
    </row>
    <row r="185" spans="2:12" ht="16.5" customHeight="1" x14ac:dyDescent="0.3">
      <c r="B185" s="150"/>
      <c r="C185" s="150"/>
      <c r="D185" s="150"/>
      <c r="E185" s="150"/>
      <c r="F185" s="150"/>
      <c r="J185" s="151"/>
      <c r="K185" s="151"/>
      <c r="L185" s="151"/>
    </row>
    <row r="186" spans="2:12" ht="16.5" customHeight="1" x14ac:dyDescent="0.3">
      <c r="B186" s="150"/>
      <c r="C186" s="150"/>
      <c r="D186" s="150"/>
      <c r="E186" s="150"/>
      <c r="F186" s="150"/>
      <c r="J186" s="151"/>
      <c r="K186" s="151"/>
      <c r="L186" s="151"/>
    </row>
    <row r="187" spans="2:12" ht="16.5" customHeight="1" x14ac:dyDescent="0.3">
      <c r="B187" s="150"/>
      <c r="C187" s="150"/>
      <c r="D187" s="150"/>
      <c r="E187" s="150"/>
      <c r="F187" s="150"/>
      <c r="J187" s="151"/>
      <c r="K187" s="151"/>
      <c r="L187" s="151"/>
    </row>
    <row r="188" spans="2:12" ht="16.5" customHeight="1" x14ac:dyDescent="0.3">
      <c r="B188" s="150"/>
      <c r="C188" s="150"/>
      <c r="D188" s="150"/>
      <c r="E188" s="150"/>
      <c r="F188" s="150"/>
      <c r="J188" s="151"/>
      <c r="K188" s="151"/>
      <c r="L188" s="151"/>
    </row>
    <row r="189" spans="2:12" ht="16.5" customHeight="1" x14ac:dyDescent="0.3">
      <c r="B189" s="150"/>
      <c r="C189" s="150"/>
      <c r="D189" s="150"/>
      <c r="E189" s="150"/>
      <c r="F189" s="150"/>
      <c r="J189" s="151"/>
      <c r="K189" s="151"/>
      <c r="L189" s="151"/>
    </row>
    <row r="190" spans="2:12" ht="16.5" customHeight="1" x14ac:dyDescent="0.3">
      <c r="B190" s="150"/>
      <c r="C190" s="150"/>
      <c r="D190" s="150"/>
      <c r="E190" s="150"/>
      <c r="F190" s="150"/>
      <c r="J190" s="151"/>
      <c r="K190" s="151"/>
      <c r="L190" s="151"/>
    </row>
    <row r="191" spans="2:12" ht="16.5" customHeight="1" x14ac:dyDescent="0.3">
      <c r="B191" s="150"/>
      <c r="C191" s="150"/>
      <c r="D191" s="150"/>
      <c r="E191" s="150"/>
      <c r="F191" s="150"/>
      <c r="J191" s="151"/>
      <c r="K191" s="151"/>
      <c r="L191" s="151"/>
    </row>
    <row r="192" spans="2:12" ht="16.5" customHeight="1" x14ac:dyDescent="0.3">
      <c r="B192" s="150"/>
      <c r="C192" s="150"/>
      <c r="D192" s="150"/>
      <c r="E192" s="150"/>
      <c r="F192" s="150"/>
      <c r="J192" s="151"/>
      <c r="K192" s="151"/>
      <c r="L192" s="151"/>
    </row>
    <row r="193" spans="2:12" ht="16.5" customHeight="1" x14ac:dyDescent="0.3">
      <c r="B193" s="150"/>
      <c r="C193" s="150"/>
      <c r="D193" s="150"/>
      <c r="E193" s="150"/>
      <c r="F193" s="150"/>
      <c r="J193" s="151"/>
      <c r="K193" s="151"/>
      <c r="L193" s="151"/>
    </row>
    <row r="194" spans="2:12" ht="16.5" customHeight="1" x14ac:dyDescent="0.3">
      <c r="B194" s="150"/>
      <c r="C194" s="150"/>
      <c r="D194" s="150"/>
      <c r="E194" s="150"/>
      <c r="F194" s="150"/>
      <c r="J194" s="151"/>
      <c r="K194" s="151"/>
      <c r="L194" s="151"/>
    </row>
    <row r="195" spans="2:12" ht="16.5" customHeight="1" x14ac:dyDescent="0.3">
      <c r="B195" s="150"/>
      <c r="C195" s="150"/>
      <c r="D195" s="150"/>
      <c r="E195" s="150"/>
      <c r="F195" s="150"/>
      <c r="J195" s="151"/>
      <c r="K195" s="151"/>
      <c r="L195" s="151"/>
    </row>
    <row r="196" spans="2:12" ht="16.5" customHeight="1" x14ac:dyDescent="0.3">
      <c r="B196" s="150"/>
      <c r="C196" s="150"/>
      <c r="D196" s="150"/>
      <c r="E196" s="150"/>
      <c r="F196" s="150"/>
      <c r="J196" s="151"/>
      <c r="K196" s="151"/>
      <c r="L196" s="151"/>
    </row>
    <row r="197" spans="2:12" ht="16.5" customHeight="1" x14ac:dyDescent="0.3">
      <c r="B197" s="150"/>
      <c r="C197" s="150"/>
      <c r="D197" s="150"/>
      <c r="E197" s="150"/>
      <c r="F197" s="150"/>
      <c r="J197" s="151"/>
      <c r="K197" s="151"/>
      <c r="L197" s="151"/>
    </row>
    <row r="198" spans="2:12" ht="16.5" customHeight="1" x14ac:dyDescent="0.3">
      <c r="B198" s="150"/>
      <c r="C198" s="150"/>
      <c r="D198" s="150"/>
      <c r="E198" s="150"/>
      <c r="F198" s="150"/>
      <c r="J198" s="151"/>
      <c r="K198" s="151"/>
      <c r="L198" s="151"/>
    </row>
    <row r="199" spans="2:12" ht="16.5" customHeight="1" x14ac:dyDescent="0.3">
      <c r="B199" s="150"/>
      <c r="C199" s="150"/>
      <c r="D199" s="150"/>
      <c r="E199" s="150"/>
      <c r="F199" s="150"/>
      <c r="J199" s="151"/>
      <c r="K199" s="151"/>
      <c r="L199" s="151"/>
    </row>
    <row r="200" spans="2:12" ht="16.5" customHeight="1" x14ac:dyDescent="0.3">
      <c r="B200" s="150"/>
      <c r="C200" s="150"/>
      <c r="D200" s="150"/>
      <c r="E200" s="150"/>
      <c r="F200" s="150"/>
      <c r="J200" s="151"/>
      <c r="K200" s="151"/>
      <c r="L200" s="151"/>
    </row>
    <row r="201" spans="2:12" ht="16.5" customHeight="1" x14ac:dyDescent="0.3">
      <c r="B201" s="150"/>
      <c r="C201" s="150"/>
      <c r="D201" s="150"/>
      <c r="E201" s="150"/>
      <c r="F201" s="150"/>
      <c r="J201" s="151"/>
      <c r="K201" s="151"/>
      <c r="L201" s="151"/>
    </row>
    <row r="202" spans="2:12" ht="16.5" customHeight="1" x14ac:dyDescent="0.3">
      <c r="B202" s="150"/>
      <c r="C202" s="150"/>
      <c r="D202" s="150"/>
      <c r="E202" s="150"/>
      <c r="F202" s="150"/>
      <c r="J202" s="151"/>
      <c r="K202" s="151"/>
      <c r="L202" s="151"/>
    </row>
    <row r="203" spans="2:12" ht="16.5" customHeight="1" x14ac:dyDescent="0.3">
      <c r="B203" s="150"/>
      <c r="C203" s="150"/>
      <c r="D203" s="150"/>
      <c r="E203" s="150"/>
      <c r="F203" s="150"/>
      <c r="J203" s="151"/>
      <c r="K203" s="151"/>
      <c r="L203" s="151"/>
    </row>
    <row r="204" spans="2:12" ht="16.5" customHeight="1" x14ac:dyDescent="0.3">
      <c r="B204" s="150"/>
      <c r="C204" s="150"/>
      <c r="D204" s="150"/>
      <c r="E204" s="150"/>
      <c r="F204" s="150"/>
      <c r="J204" s="151"/>
      <c r="K204" s="151"/>
      <c r="L204" s="151"/>
    </row>
    <row r="205" spans="2:12" ht="16.5" customHeight="1" x14ac:dyDescent="0.3">
      <c r="B205" s="150"/>
      <c r="C205" s="150"/>
      <c r="D205" s="150"/>
      <c r="E205" s="150"/>
      <c r="F205" s="150"/>
      <c r="J205" s="151"/>
      <c r="K205" s="151"/>
      <c r="L205" s="151"/>
    </row>
    <row r="206" spans="2:12" ht="16.5" customHeight="1" x14ac:dyDescent="0.3">
      <c r="B206" s="150"/>
      <c r="C206" s="150"/>
      <c r="D206" s="150"/>
      <c r="E206" s="150"/>
      <c r="F206" s="150"/>
      <c r="J206" s="151"/>
      <c r="K206" s="151"/>
      <c r="L206" s="151"/>
    </row>
    <row r="207" spans="2:12" ht="16.5" customHeight="1" x14ac:dyDescent="0.3">
      <c r="B207" s="150"/>
      <c r="C207" s="150"/>
      <c r="D207" s="150"/>
      <c r="E207" s="150"/>
      <c r="F207" s="150"/>
      <c r="J207" s="151"/>
      <c r="K207" s="151"/>
      <c r="L207" s="151"/>
    </row>
    <row r="208" spans="2:12" ht="16.5" customHeight="1" x14ac:dyDescent="0.3">
      <c r="B208" s="150"/>
      <c r="C208" s="150"/>
      <c r="D208" s="150"/>
      <c r="E208" s="150"/>
      <c r="F208" s="150"/>
      <c r="J208" s="151"/>
      <c r="K208" s="151"/>
      <c r="L208" s="151"/>
    </row>
    <row r="209" spans="2:12" ht="16.5" customHeight="1" x14ac:dyDescent="0.3">
      <c r="B209" s="150"/>
      <c r="C209" s="150"/>
      <c r="D209" s="150"/>
      <c r="E209" s="150"/>
      <c r="F209" s="150"/>
      <c r="J209" s="151"/>
      <c r="K209" s="151"/>
      <c r="L209" s="151"/>
    </row>
    <row r="210" spans="2:12" ht="16.5" customHeight="1" x14ac:dyDescent="0.3">
      <c r="B210" s="150"/>
      <c r="C210" s="150"/>
      <c r="D210" s="150"/>
      <c r="E210" s="150"/>
      <c r="F210" s="150"/>
      <c r="J210" s="151"/>
      <c r="K210" s="151"/>
      <c r="L210" s="151"/>
    </row>
    <row r="211" spans="2:12" ht="16.5" customHeight="1" x14ac:dyDescent="0.3">
      <c r="B211" s="150"/>
      <c r="C211" s="150"/>
      <c r="D211" s="150"/>
      <c r="E211" s="150"/>
      <c r="F211" s="150"/>
      <c r="J211" s="151"/>
      <c r="K211" s="151"/>
      <c r="L211" s="151"/>
    </row>
    <row r="212" spans="2:12" ht="16.5" customHeight="1" x14ac:dyDescent="0.3">
      <c r="B212" s="150"/>
      <c r="C212" s="150"/>
      <c r="D212" s="150"/>
      <c r="E212" s="150"/>
      <c r="F212" s="150"/>
      <c r="J212" s="151"/>
      <c r="K212" s="151"/>
      <c r="L212" s="151"/>
    </row>
    <row r="213" spans="2:12" ht="16.5" customHeight="1" x14ac:dyDescent="0.3">
      <c r="B213" s="150"/>
      <c r="C213" s="150"/>
      <c r="D213" s="150"/>
      <c r="E213" s="150"/>
      <c r="F213" s="150"/>
      <c r="J213" s="151"/>
      <c r="K213" s="151"/>
      <c r="L213" s="151"/>
    </row>
    <row r="214" spans="2:12" ht="16.5" customHeight="1" x14ac:dyDescent="0.3">
      <c r="B214" s="150"/>
      <c r="C214" s="150"/>
      <c r="D214" s="150"/>
      <c r="E214" s="150"/>
      <c r="F214" s="150"/>
      <c r="J214" s="151"/>
      <c r="K214" s="151"/>
      <c r="L214" s="151"/>
    </row>
    <row r="215" spans="2:12" ht="16.5" customHeight="1" x14ac:dyDescent="0.3">
      <c r="B215" s="150"/>
      <c r="C215" s="150"/>
      <c r="D215" s="150"/>
      <c r="E215" s="150"/>
      <c r="F215" s="150"/>
      <c r="J215" s="151"/>
      <c r="K215" s="151"/>
      <c r="L215" s="151"/>
    </row>
    <row r="216" spans="2:12" ht="16.5" customHeight="1" x14ac:dyDescent="0.3">
      <c r="B216" s="150"/>
      <c r="C216" s="150"/>
      <c r="D216" s="150"/>
      <c r="E216" s="150"/>
      <c r="F216" s="150"/>
      <c r="J216" s="151"/>
      <c r="K216" s="151"/>
      <c r="L216" s="151"/>
    </row>
    <row r="217" spans="2:12" ht="16.5" customHeight="1" x14ac:dyDescent="0.3">
      <c r="B217" s="150"/>
      <c r="C217" s="150"/>
      <c r="D217" s="150"/>
      <c r="E217" s="150"/>
      <c r="F217" s="150"/>
      <c r="J217" s="151"/>
      <c r="K217" s="151"/>
      <c r="L217" s="151"/>
    </row>
    <row r="218" spans="2:12" ht="16.5" customHeight="1" x14ac:dyDescent="0.3">
      <c r="B218" s="150"/>
      <c r="C218" s="150"/>
      <c r="D218" s="150"/>
      <c r="E218" s="150"/>
      <c r="F218" s="150"/>
      <c r="J218" s="151"/>
      <c r="K218" s="151"/>
      <c r="L218" s="151"/>
    </row>
    <row r="219" spans="2:12" ht="16.5" customHeight="1" x14ac:dyDescent="0.3">
      <c r="B219" s="150"/>
      <c r="C219" s="150"/>
      <c r="D219" s="150"/>
      <c r="E219" s="150"/>
      <c r="F219" s="150"/>
      <c r="J219" s="151"/>
      <c r="K219" s="151"/>
      <c r="L219" s="151"/>
    </row>
    <row r="220" spans="2:12" ht="16.5" customHeight="1" x14ac:dyDescent="0.3">
      <c r="B220" s="150"/>
      <c r="C220" s="150"/>
      <c r="D220" s="150"/>
      <c r="E220" s="150"/>
      <c r="F220" s="150"/>
      <c r="J220" s="151"/>
      <c r="K220" s="151"/>
      <c r="L220" s="151"/>
    </row>
    <row r="221" spans="2:12" ht="16.5" customHeight="1" x14ac:dyDescent="0.3">
      <c r="B221" s="150"/>
      <c r="C221" s="150"/>
      <c r="D221" s="150"/>
      <c r="E221" s="150"/>
      <c r="F221" s="150"/>
      <c r="J221" s="151"/>
      <c r="K221" s="151"/>
      <c r="L221" s="151"/>
    </row>
    <row r="222" spans="2:12" ht="16.5" customHeight="1" x14ac:dyDescent="0.3">
      <c r="B222" s="150"/>
      <c r="C222" s="150"/>
      <c r="D222" s="150"/>
      <c r="E222" s="150"/>
      <c r="F222" s="150"/>
      <c r="J222" s="151"/>
      <c r="K222" s="151"/>
      <c r="L222" s="151"/>
    </row>
    <row r="223" spans="2:12" ht="16.5" customHeight="1" x14ac:dyDescent="0.3">
      <c r="B223" s="150"/>
      <c r="C223" s="150"/>
      <c r="D223" s="150"/>
      <c r="E223" s="150"/>
      <c r="F223" s="150"/>
      <c r="J223" s="151"/>
      <c r="K223" s="151"/>
      <c r="L223" s="151"/>
    </row>
    <row r="224" spans="2:12" ht="16.5" customHeight="1" x14ac:dyDescent="0.3">
      <c r="B224" s="150"/>
      <c r="C224" s="150"/>
      <c r="D224" s="150"/>
      <c r="E224" s="150"/>
      <c r="F224" s="150"/>
      <c r="J224" s="151"/>
      <c r="K224" s="151"/>
      <c r="L224" s="151"/>
    </row>
    <row r="225" spans="2:12" ht="16.5" customHeight="1" x14ac:dyDescent="0.3">
      <c r="B225" s="150"/>
      <c r="C225" s="150"/>
      <c r="D225" s="150"/>
      <c r="E225" s="150"/>
      <c r="F225" s="150"/>
      <c r="J225" s="151"/>
      <c r="K225" s="151"/>
      <c r="L225" s="151"/>
    </row>
    <row r="226" spans="2:12" ht="16.5" customHeight="1" x14ac:dyDescent="0.3">
      <c r="B226" s="150"/>
      <c r="C226" s="150"/>
      <c r="D226" s="150"/>
      <c r="E226" s="150"/>
      <c r="F226" s="150"/>
      <c r="J226" s="151"/>
      <c r="K226" s="151"/>
      <c r="L226" s="151"/>
    </row>
    <row r="227" spans="2:12" ht="16.5" customHeight="1" x14ac:dyDescent="0.3">
      <c r="B227" s="150"/>
      <c r="C227" s="150"/>
      <c r="D227" s="150"/>
      <c r="E227" s="150"/>
      <c r="F227" s="150"/>
      <c r="J227" s="151"/>
      <c r="K227" s="151"/>
      <c r="L227" s="151"/>
    </row>
    <row r="228" spans="2:12" ht="16.5" customHeight="1" x14ac:dyDescent="0.3">
      <c r="B228" s="150"/>
      <c r="C228" s="150"/>
      <c r="D228" s="150"/>
      <c r="E228" s="150"/>
      <c r="F228" s="150"/>
      <c r="J228" s="151"/>
      <c r="K228" s="151"/>
      <c r="L228" s="151"/>
    </row>
    <row r="229" spans="2:12" ht="16.5" customHeight="1" x14ac:dyDescent="0.3">
      <c r="B229" s="150"/>
      <c r="C229" s="150"/>
      <c r="D229" s="150"/>
      <c r="E229" s="150"/>
      <c r="F229" s="150"/>
      <c r="J229" s="151"/>
      <c r="K229" s="151"/>
      <c r="L229" s="151"/>
    </row>
    <row r="230" spans="2:12" ht="16.5" customHeight="1" x14ac:dyDescent="0.3">
      <c r="B230" s="150"/>
      <c r="C230" s="150"/>
      <c r="D230" s="150"/>
      <c r="E230" s="150"/>
      <c r="F230" s="150"/>
      <c r="J230" s="151"/>
      <c r="K230" s="151"/>
      <c r="L230" s="151"/>
    </row>
    <row r="231" spans="2:12" ht="16.5" customHeight="1" x14ac:dyDescent="0.3">
      <c r="B231" s="150"/>
      <c r="C231" s="150"/>
      <c r="D231" s="150"/>
      <c r="E231" s="150"/>
      <c r="F231" s="150"/>
      <c r="J231" s="151"/>
      <c r="K231" s="151"/>
      <c r="L231" s="151"/>
    </row>
    <row r="232" spans="2:12" ht="16.5" customHeight="1" x14ac:dyDescent="0.3">
      <c r="B232" s="150"/>
      <c r="C232" s="150"/>
      <c r="D232" s="150"/>
      <c r="E232" s="150"/>
      <c r="F232" s="150"/>
      <c r="J232" s="151"/>
      <c r="K232" s="151"/>
      <c r="L232" s="151"/>
    </row>
    <row r="233" spans="2:12" ht="16.5" customHeight="1" x14ac:dyDescent="0.3">
      <c r="B233" s="150"/>
      <c r="C233" s="150"/>
      <c r="D233" s="150"/>
      <c r="E233" s="150"/>
      <c r="F233" s="150"/>
      <c r="J233" s="151"/>
      <c r="K233" s="151"/>
      <c r="L233" s="151"/>
    </row>
    <row r="234" spans="2:12" ht="16.5" customHeight="1" x14ac:dyDescent="0.3">
      <c r="B234" s="150"/>
      <c r="C234" s="150"/>
      <c r="D234" s="150"/>
      <c r="E234" s="150"/>
      <c r="F234" s="150"/>
      <c r="J234" s="151"/>
      <c r="K234" s="151"/>
      <c r="L234" s="151"/>
    </row>
    <row r="235" spans="2:12" ht="16.5" customHeight="1" x14ac:dyDescent="0.3">
      <c r="B235" s="150"/>
      <c r="C235" s="150"/>
      <c r="D235" s="150"/>
      <c r="E235" s="150"/>
      <c r="F235" s="150"/>
      <c r="J235" s="151"/>
      <c r="K235" s="151"/>
      <c r="L235" s="151"/>
    </row>
    <row r="236" spans="2:12" ht="16.5" customHeight="1" x14ac:dyDescent="0.3">
      <c r="B236" s="150"/>
      <c r="C236" s="150"/>
      <c r="D236" s="150"/>
      <c r="E236" s="150"/>
      <c r="F236" s="150"/>
      <c r="J236" s="151"/>
      <c r="K236" s="151"/>
      <c r="L236" s="151"/>
    </row>
    <row r="237" spans="2:12" ht="16.5" customHeight="1" x14ac:dyDescent="0.3">
      <c r="B237" s="150"/>
      <c r="C237" s="150"/>
      <c r="D237" s="150"/>
      <c r="E237" s="150"/>
      <c r="F237" s="150"/>
      <c r="J237" s="151"/>
      <c r="K237" s="151"/>
      <c r="L237" s="151"/>
    </row>
    <row r="238" spans="2:12" ht="16.5" customHeight="1" x14ac:dyDescent="0.3">
      <c r="B238" s="150"/>
      <c r="C238" s="150"/>
      <c r="D238" s="150"/>
      <c r="E238" s="150"/>
      <c r="F238" s="150"/>
      <c r="J238" s="151"/>
      <c r="K238" s="151"/>
      <c r="L238" s="151"/>
    </row>
    <row r="239" spans="2:12" ht="16.5" customHeight="1" x14ac:dyDescent="0.3">
      <c r="B239" s="150"/>
      <c r="C239" s="150"/>
      <c r="D239" s="150"/>
      <c r="E239" s="150"/>
      <c r="F239" s="150"/>
      <c r="J239" s="151"/>
      <c r="K239" s="151"/>
      <c r="L239" s="151"/>
    </row>
    <row r="240" spans="2:12" ht="16.5" customHeight="1" x14ac:dyDescent="0.3">
      <c r="B240" s="150"/>
      <c r="C240" s="150"/>
      <c r="D240" s="150"/>
      <c r="E240" s="150"/>
      <c r="F240" s="150"/>
      <c r="J240" s="151"/>
      <c r="K240" s="151"/>
      <c r="L240" s="151"/>
    </row>
    <row r="241" spans="2:12" ht="16.5" customHeight="1" x14ac:dyDescent="0.3">
      <c r="B241" s="150"/>
      <c r="C241" s="150"/>
      <c r="D241" s="150"/>
      <c r="E241" s="150"/>
      <c r="F241" s="150"/>
      <c r="J241" s="151"/>
      <c r="K241" s="151"/>
      <c r="L241" s="151"/>
    </row>
    <row r="242" spans="2:12" ht="16.5" customHeight="1" x14ac:dyDescent="0.3">
      <c r="B242" s="150"/>
      <c r="C242" s="150"/>
      <c r="D242" s="150"/>
      <c r="E242" s="150"/>
      <c r="F242" s="150"/>
      <c r="J242" s="151"/>
      <c r="K242" s="151"/>
      <c r="L242" s="151"/>
    </row>
    <row r="243" spans="2:12" ht="16.5" customHeight="1" x14ac:dyDescent="0.3">
      <c r="B243" s="150"/>
      <c r="C243" s="150"/>
      <c r="D243" s="150"/>
      <c r="E243" s="150"/>
      <c r="F243" s="150"/>
      <c r="J243" s="151"/>
      <c r="K243" s="151"/>
      <c r="L243" s="151"/>
    </row>
    <row r="244" spans="2:12" ht="16.5" customHeight="1" x14ac:dyDescent="0.3">
      <c r="B244" s="150"/>
      <c r="C244" s="150"/>
      <c r="D244" s="150"/>
      <c r="E244" s="150"/>
      <c r="F244" s="150"/>
      <c r="J244" s="151"/>
      <c r="K244" s="151"/>
      <c r="L244" s="151"/>
    </row>
    <row r="245" spans="2:12" ht="16.5" customHeight="1" x14ac:dyDescent="0.3">
      <c r="B245" s="150"/>
      <c r="C245" s="150"/>
      <c r="D245" s="150"/>
      <c r="E245" s="150"/>
      <c r="F245" s="150"/>
      <c r="J245" s="151"/>
      <c r="K245" s="151"/>
      <c r="L245" s="151"/>
    </row>
    <row r="246" spans="2:12" ht="16.5" customHeight="1" x14ac:dyDescent="0.3">
      <c r="B246" s="150"/>
      <c r="C246" s="150"/>
      <c r="D246" s="150"/>
      <c r="E246" s="150"/>
      <c r="F246" s="150"/>
      <c r="J246" s="151"/>
      <c r="K246" s="151"/>
      <c r="L246" s="151"/>
    </row>
    <row r="247" spans="2:12" ht="16.5" customHeight="1" x14ac:dyDescent="0.3">
      <c r="B247" s="150"/>
      <c r="C247" s="150"/>
      <c r="D247" s="150"/>
      <c r="E247" s="150"/>
      <c r="F247" s="150"/>
      <c r="J247" s="151"/>
      <c r="K247" s="151"/>
      <c r="L247" s="151"/>
    </row>
    <row r="248" spans="2:12" ht="16.5" customHeight="1" x14ac:dyDescent="0.3">
      <c r="B248" s="150"/>
      <c r="C248" s="150"/>
      <c r="D248" s="150"/>
      <c r="E248" s="150"/>
      <c r="F248" s="150"/>
      <c r="J248" s="151"/>
      <c r="K248" s="151"/>
      <c r="L248" s="151"/>
    </row>
    <row r="249" spans="2:12" ht="16.5" customHeight="1" x14ac:dyDescent="0.3">
      <c r="B249" s="150"/>
      <c r="C249" s="150"/>
      <c r="D249" s="150"/>
      <c r="E249" s="150"/>
      <c r="F249" s="150"/>
      <c r="J249" s="151"/>
      <c r="K249" s="151"/>
      <c r="L249" s="151"/>
    </row>
    <row r="250" spans="2:12" ht="16.5" customHeight="1" x14ac:dyDescent="0.3">
      <c r="B250" s="150"/>
      <c r="C250" s="150"/>
      <c r="D250" s="150"/>
      <c r="E250" s="150"/>
      <c r="F250" s="150"/>
      <c r="J250" s="151"/>
      <c r="K250" s="151"/>
      <c r="L250" s="151"/>
    </row>
    <row r="251" spans="2:12" ht="16.5" customHeight="1" x14ac:dyDescent="0.3">
      <c r="B251" s="150"/>
      <c r="C251" s="150"/>
      <c r="D251" s="150"/>
      <c r="E251" s="150"/>
      <c r="F251" s="150"/>
      <c r="J251" s="151"/>
      <c r="K251" s="151"/>
      <c r="L251" s="151"/>
    </row>
    <row r="252" spans="2:12" ht="16.5" customHeight="1" x14ac:dyDescent="0.3">
      <c r="B252" s="150"/>
      <c r="C252" s="150"/>
      <c r="D252" s="150"/>
      <c r="E252" s="150"/>
      <c r="F252" s="150"/>
      <c r="J252" s="151"/>
      <c r="K252" s="151"/>
      <c r="L252" s="151"/>
    </row>
    <row r="253" spans="2:12" ht="16.5" customHeight="1" x14ac:dyDescent="0.3">
      <c r="B253" s="150"/>
      <c r="C253" s="150"/>
      <c r="D253" s="150"/>
      <c r="E253" s="150"/>
      <c r="F253" s="150"/>
      <c r="J253" s="151"/>
      <c r="K253" s="151"/>
      <c r="L253" s="151"/>
    </row>
    <row r="254" spans="2:12" ht="16.5" customHeight="1" x14ac:dyDescent="0.3">
      <c r="B254" s="150"/>
      <c r="C254" s="150"/>
      <c r="D254" s="150"/>
      <c r="E254" s="150"/>
      <c r="F254" s="150"/>
      <c r="J254" s="151"/>
      <c r="K254" s="151"/>
      <c r="L254" s="151"/>
    </row>
    <row r="255" spans="2:12" ht="16.5" customHeight="1" x14ac:dyDescent="0.3">
      <c r="B255" s="150"/>
      <c r="C255" s="150"/>
      <c r="D255" s="150"/>
      <c r="E255" s="150"/>
      <c r="F255" s="150"/>
      <c r="J255" s="151"/>
      <c r="K255" s="151"/>
      <c r="L255" s="151"/>
    </row>
    <row r="256" spans="2:12" ht="16.5" customHeight="1" x14ac:dyDescent="0.3">
      <c r="B256" s="150"/>
      <c r="C256" s="150"/>
      <c r="D256" s="150"/>
      <c r="E256" s="150"/>
      <c r="F256" s="150"/>
      <c r="J256" s="151"/>
      <c r="K256" s="151"/>
      <c r="L256" s="151"/>
    </row>
    <row r="257" spans="2:12" ht="16.5" customHeight="1" x14ac:dyDescent="0.3">
      <c r="B257" s="150"/>
      <c r="C257" s="150"/>
      <c r="D257" s="150"/>
      <c r="E257" s="150"/>
      <c r="F257" s="150"/>
      <c r="J257" s="151"/>
      <c r="K257" s="151"/>
      <c r="L257" s="151"/>
    </row>
    <row r="258" spans="2:12" ht="16.5" customHeight="1" x14ac:dyDescent="0.3">
      <c r="B258" s="150"/>
      <c r="C258" s="150"/>
      <c r="D258" s="150"/>
      <c r="E258" s="150"/>
      <c r="F258" s="150"/>
      <c r="J258" s="151"/>
      <c r="K258" s="151"/>
      <c r="L258" s="151"/>
    </row>
    <row r="259" spans="2:12" ht="16.5" customHeight="1" x14ac:dyDescent="0.3">
      <c r="B259" s="150"/>
      <c r="C259" s="150"/>
      <c r="D259" s="150"/>
      <c r="E259" s="150"/>
      <c r="F259" s="150"/>
      <c r="J259" s="151"/>
      <c r="K259" s="151"/>
      <c r="L259" s="151"/>
    </row>
    <row r="260" spans="2:12" ht="16.5" customHeight="1" x14ac:dyDescent="0.3">
      <c r="B260" s="150"/>
      <c r="C260" s="150"/>
      <c r="D260" s="150"/>
      <c r="E260" s="150"/>
      <c r="F260" s="150"/>
      <c r="J260" s="151"/>
      <c r="K260" s="151"/>
      <c r="L260" s="151"/>
    </row>
    <row r="261" spans="2:12" ht="16.5" customHeight="1" x14ac:dyDescent="0.3">
      <c r="B261" s="150"/>
      <c r="C261" s="150"/>
      <c r="D261" s="150"/>
      <c r="E261" s="150"/>
      <c r="F261" s="150"/>
      <c r="J261" s="151"/>
      <c r="K261" s="151"/>
      <c r="L261" s="151"/>
    </row>
    <row r="262" spans="2:12" ht="16.5" customHeight="1" x14ac:dyDescent="0.3">
      <c r="B262" s="150"/>
      <c r="C262" s="150"/>
      <c r="D262" s="150"/>
      <c r="E262" s="150"/>
      <c r="F262" s="150"/>
      <c r="J262" s="151"/>
      <c r="K262" s="151"/>
      <c r="L262" s="151"/>
    </row>
    <row r="263" spans="2:12" ht="16.5" customHeight="1" x14ac:dyDescent="0.3">
      <c r="B263" s="150"/>
      <c r="C263" s="150"/>
      <c r="D263" s="150"/>
      <c r="E263" s="150"/>
      <c r="F263" s="150"/>
      <c r="J263" s="151"/>
      <c r="K263" s="151"/>
      <c r="L263" s="151"/>
    </row>
    <row r="264" spans="2:12" ht="16.5" customHeight="1" x14ac:dyDescent="0.3">
      <c r="B264" s="150"/>
      <c r="C264" s="150"/>
      <c r="D264" s="150"/>
      <c r="E264" s="150"/>
      <c r="F264" s="150"/>
      <c r="J264" s="151"/>
      <c r="K264" s="151"/>
      <c r="L264" s="151"/>
    </row>
    <row r="265" spans="2:12" ht="16.5" customHeight="1" x14ac:dyDescent="0.3">
      <c r="B265" s="150"/>
      <c r="C265" s="150"/>
      <c r="D265" s="150"/>
      <c r="E265" s="150"/>
      <c r="F265" s="150"/>
      <c r="J265" s="151"/>
      <c r="K265" s="151"/>
      <c r="L265" s="151"/>
    </row>
    <row r="266" spans="2:12" ht="16.5" customHeight="1" x14ac:dyDescent="0.3">
      <c r="B266" s="150"/>
      <c r="C266" s="150"/>
      <c r="D266" s="150"/>
      <c r="E266" s="150"/>
      <c r="F266" s="150"/>
      <c r="J266" s="151"/>
      <c r="K266" s="151"/>
      <c r="L266" s="151"/>
    </row>
    <row r="267" spans="2:12" ht="16.5" customHeight="1" x14ac:dyDescent="0.3">
      <c r="B267" s="150"/>
      <c r="C267" s="150"/>
      <c r="D267" s="150"/>
      <c r="E267" s="150"/>
      <c r="F267" s="150"/>
      <c r="J267" s="151"/>
      <c r="K267" s="151"/>
      <c r="L267" s="151"/>
    </row>
    <row r="268" spans="2:12" ht="16.5" customHeight="1" x14ac:dyDescent="0.3">
      <c r="B268" s="150"/>
      <c r="C268" s="150"/>
      <c r="D268" s="150"/>
      <c r="E268" s="150"/>
      <c r="F268" s="150"/>
      <c r="J268" s="151"/>
      <c r="K268" s="151"/>
      <c r="L268" s="151"/>
    </row>
    <row r="269" spans="2:12" ht="16.5" customHeight="1" x14ac:dyDescent="0.3">
      <c r="B269" s="150"/>
      <c r="C269" s="150"/>
      <c r="D269" s="150"/>
      <c r="E269" s="150"/>
      <c r="F269" s="150"/>
      <c r="J269" s="151"/>
      <c r="K269" s="151"/>
      <c r="L269" s="151"/>
    </row>
    <row r="270" spans="2:12" ht="16.5" customHeight="1" x14ac:dyDescent="0.3">
      <c r="B270" s="150"/>
      <c r="C270" s="150"/>
      <c r="D270" s="150"/>
      <c r="E270" s="150"/>
      <c r="F270" s="150"/>
      <c r="J270" s="151"/>
      <c r="K270" s="151"/>
      <c r="L270" s="151"/>
    </row>
    <row r="271" spans="2:12" ht="16.5" customHeight="1" x14ac:dyDescent="0.3">
      <c r="B271" s="150"/>
      <c r="C271" s="150"/>
      <c r="D271" s="150"/>
      <c r="E271" s="150"/>
      <c r="F271" s="150"/>
      <c r="J271" s="151"/>
      <c r="K271" s="151"/>
      <c r="L271" s="151"/>
    </row>
    <row r="272" spans="2:12" ht="16.5" customHeight="1" x14ac:dyDescent="0.3">
      <c r="B272" s="150"/>
      <c r="C272" s="150"/>
      <c r="D272" s="150"/>
      <c r="E272" s="150"/>
      <c r="F272" s="150"/>
      <c r="J272" s="151"/>
      <c r="K272" s="151"/>
      <c r="L272" s="151"/>
    </row>
    <row r="273" spans="2:12" ht="16.5" customHeight="1" x14ac:dyDescent="0.3">
      <c r="B273" s="150"/>
      <c r="C273" s="150"/>
      <c r="D273" s="150"/>
      <c r="E273" s="150"/>
      <c r="F273" s="150"/>
      <c r="J273" s="151"/>
      <c r="K273" s="151"/>
      <c r="L273" s="151"/>
    </row>
    <row r="274" spans="2:12" ht="16.5" customHeight="1" x14ac:dyDescent="0.3">
      <c r="B274" s="150"/>
      <c r="C274" s="150"/>
      <c r="D274" s="150"/>
      <c r="E274" s="150"/>
      <c r="F274" s="150"/>
      <c r="J274" s="151"/>
      <c r="K274" s="151"/>
      <c r="L274" s="151"/>
    </row>
    <row r="275" spans="2:12" ht="16.5" customHeight="1" x14ac:dyDescent="0.3">
      <c r="B275" s="150"/>
      <c r="C275" s="150"/>
      <c r="D275" s="150"/>
      <c r="E275" s="150"/>
      <c r="F275" s="150"/>
      <c r="J275" s="151"/>
      <c r="K275" s="151"/>
      <c r="L275" s="151"/>
    </row>
    <row r="276" spans="2:12" ht="16.5" customHeight="1" x14ac:dyDescent="0.3">
      <c r="B276" s="150"/>
      <c r="C276" s="150"/>
      <c r="D276" s="150"/>
      <c r="E276" s="150"/>
      <c r="F276" s="150"/>
      <c r="J276" s="151"/>
      <c r="K276" s="151"/>
      <c r="L276" s="151"/>
    </row>
    <row r="277" spans="2:12" ht="16.5" customHeight="1" x14ac:dyDescent="0.3">
      <c r="B277" s="150"/>
      <c r="C277" s="150"/>
      <c r="D277" s="150"/>
      <c r="E277" s="150"/>
      <c r="F277" s="150"/>
      <c r="J277" s="151"/>
      <c r="K277" s="151"/>
      <c r="L277" s="151"/>
    </row>
    <row r="278" spans="2:12" ht="16.5" customHeight="1" x14ac:dyDescent="0.3">
      <c r="B278" s="150"/>
      <c r="C278" s="150"/>
      <c r="D278" s="150"/>
      <c r="E278" s="150"/>
      <c r="F278" s="150"/>
      <c r="J278" s="151"/>
      <c r="K278" s="151"/>
      <c r="L278" s="151"/>
    </row>
    <row r="279" spans="2:12" ht="16.5" customHeight="1" x14ac:dyDescent="0.3">
      <c r="B279" s="150"/>
      <c r="C279" s="150"/>
      <c r="D279" s="150"/>
      <c r="E279" s="150"/>
      <c r="F279" s="150"/>
      <c r="J279" s="151"/>
      <c r="K279" s="151"/>
      <c r="L279" s="151"/>
    </row>
    <row r="280" spans="2:12" ht="16.5" customHeight="1" x14ac:dyDescent="0.3">
      <c r="B280" s="150"/>
      <c r="C280" s="150"/>
      <c r="D280" s="150"/>
      <c r="E280" s="150"/>
      <c r="F280" s="150"/>
      <c r="J280" s="151"/>
      <c r="K280" s="151"/>
      <c r="L280" s="151"/>
    </row>
    <row r="281" spans="2:12" ht="16.5" customHeight="1" x14ac:dyDescent="0.3">
      <c r="B281" s="150"/>
      <c r="C281" s="150"/>
      <c r="D281" s="150"/>
      <c r="E281" s="150"/>
      <c r="F281" s="150"/>
      <c r="J281" s="151"/>
      <c r="K281" s="151"/>
      <c r="L281" s="151"/>
    </row>
    <row r="282" spans="2:12" ht="16.5" customHeight="1" x14ac:dyDescent="0.3">
      <c r="B282" s="150"/>
      <c r="C282" s="150"/>
      <c r="D282" s="150"/>
      <c r="E282" s="150"/>
      <c r="F282" s="150"/>
      <c r="J282" s="151"/>
      <c r="K282" s="151"/>
      <c r="L282" s="151"/>
    </row>
    <row r="283" spans="2:12" ht="16.5" customHeight="1" x14ac:dyDescent="0.3">
      <c r="B283" s="150"/>
      <c r="C283" s="150"/>
      <c r="D283" s="150"/>
      <c r="E283" s="150"/>
      <c r="F283" s="150"/>
      <c r="J283" s="151"/>
      <c r="K283" s="151"/>
      <c r="L283" s="151"/>
    </row>
    <row r="284" spans="2:12" ht="16.5" customHeight="1" x14ac:dyDescent="0.3">
      <c r="B284" s="150"/>
      <c r="C284" s="150"/>
      <c r="D284" s="150"/>
      <c r="E284" s="150"/>
      <c r="F284" s="150"/>
      <c r="J284" s="151"/>
      <c r="K284" s="151"/>
      <c r="L284" s="151"/>
    </row>
    <row r="285" spans="2:12" ht="16.5" customHeight="1" x14ac:dyDescent="0.3">
      <c r="B285" s="150"/>
      <c r="C285" s="150"/>
      <c r="D285" s="150"/>
      <c r="E285" s="150"/>
      <c r="F285" s="150"/>
      <c r="J285" s="151"/>
      <c r="K285" s="151"/>
      <c r="L285" s="151"/>
    </row>
    <row r="286" spans="2:12" ht="16.5" customHeight="1" x14ac:dyDescent="0.3">
      <c r="B286" s="150"/>
      <c r="C286" s="150"/>
      <c r="D286" s="150"/>
      <c r="E286" s="150"/>
      <c r="F286" s="150"/>
      <c r="J286" s="151"/>
      <c r="K286" s="151"/>
      <c r="L286" s="151"/>
    </row>
    <row r="287" spans="2:12" ht="16.5" customHeight="1" x14ac:dyDescent="0.3">
      <c r="B287" s="150"/>
      <c r="C287" s="150"/>
      <c r="D287" s="150"/>
      <c r="E287" s="150"/>
      <c r="F287" s="150"/>
      <c r="J287" s="151"/>
      <c r="K287" s="151"/>
      <c r="L287" s="151"/>
    </row>
    <row r="288" spans="2:12" ht="16.5" customHeight="1" x14ac:dyDescent="0.3">
      <c r="B288" s="150"/>
      <c r="C288" s="150"/>
      <c r="D288" s="150"/>
      <c r="E288" s="150"/>
      <c r="F288" s="150"/>
      <c r="J288" s="151"/>
      <c r="K288" s="151"/>
      <c r="L288" s="151"/>
    </row>
    <row r="289" spans="2:12" ht="16.5" customHeight="1" x14ac:dyDescent="0.3">
      <c r="B289" s="150"/>
      <c r="C289" s="150"/>
      <c r="D289" s="150"/>
      <c r="E289" s="150"/>
      <c r="F289" s="150"/>
      <c r="J289" s="151"/>
      <c r="K289" s="151"/>
      <c r="L289" s="151"/>
    </row>
    <row r="290" spans="2:12" ht="16.5" customHeight="1" x14ac:dyDescent="0.3">
      <c r="B290" s="150"/>
      <c r="C290" s="150"/>
      <c r="D290" s="150"/>
      <c r="E290" s="150"/>
      <c r="F290" s="150"/>
      <c r="J290" s="151"/>
      <c r="K290" s="151"/>
      <c r="L290" s="151"/>
    </row>
    <row r="291" spans="2:12" ht="16.5" customHeight="1" x14ac:dyDescent="0.3">
      <c r="B291" s="150"/>
      <c r="C291" s="150"/>
      <c r="D291" s="150"/>
      <c r="E291" s="150"/>
      <c r="F291" s="150"/>
      <c r="J291" s="151"/>
      <c r="K291" s="151"/>
      <c r="L291" s="151"/>
    </row>
    <row r="292" spans="2:12" ht="16.5" customHeight="1" x14ac:dyDescent="0.3">
      <c r="B292" s="150"/>
      <c r="C292" s="150"/>
      <c r="D292" s="150"/>
      <c r="E292" s="150"/>
      <c r="F292" s="150"/>
      <c r="J292" s="151"/>
      <c r="K292" s="151"/>
      <c r="L292" s="151"/>
    </row>
    <row r="293" spans="2:12" ht="16.5" customHeight="1" x14ac:dyDescent="0.3">
      <c r="B293" s="150"/>
      <c r="C293" s="150"/>
      <c r="D293" s="150"/>
      <c r="E293" s="150"/>
      <c r="F293" s="150"/>
      <c r="J293" s="151"/>
      <c r="K293" s="151"/>
      <c r="L293" s="151"/>
    </row>
    <row r="294" spans="2:12" ht="16.5" customHeight="1" x14ac:dyDescent="0.3">
      <c r="B294" s="150"/>
      <c r="C294" s="150"/>
      <c r="D294" s="150"/>
      <c r="E294" s="150"/>
      <c r="F294" s="150"/>
      <c r="J294" s="151"/>
      <c r="K294" s="151"/>
      <c r="L294" s="151"/>
    </row>
    <row r="295" spans="2:12" ht="16.5" customHeight="1" x14ac:dyDescent="0.3">
      <c r="B295" s="150"/>
      <c r="C295" s="150"/>
      <c r="D295" s="150"/>
      <c r="E295" s="150"/>
      <c r="F295" s="150"/>
      <c r="J295" s="151"/>
      <c r="K295" s="151"/>
      <c r="L295" s="151"/>
    </row>
    <row r="296" spans="2:12" ht="16.5" customHeight="1" x14ac:dyDescent="0.3">
      <c r="B296" s="150"/>
      <c r="C296" s="150"/>
      <c r="D296" s="150"/>
      <c r="E296" s="150"/>
      <c r="F296" s="150"/>
      <c r="J296" s="151"/>
      <c r="K296" s="151"/>
      <c r="L296" s="151"/>
    </row>
    <row r="297" spans="2:12" ht="16.5" customHeight="1" x14ac:dyDescent="0.3">
      <c r="B297" s="150"/>
      <c r="C297" s="150"/>
      <c r="D297" s="150"/>
      <c r="E297" s="150"/>
      <c r="F297" s="150"/>
      <c r="J297" s="151"/>
      <c r="K297" s="151"/>
      <c r="L297" s="151"/>
    </row>
    <row r="298" spans="2:12" ht="16.5" customHeight="1" x14ac:dyDescent="0.3">
      <c r="B298" s="150"/>
      <c r="C298" s="150"/>
      <c r="D298" s="150"/>
      <c r="E298" s="150"/>
      <c r="F298" s="150"/>
      <c r="J298" s="151"/>
      <c r="K298" s="151"/>
      <c r="L298" s="151"/>
    </row>
    <row r="299" spans="2:12" ht="16.5" customHeight="1" x14ac:dyDescent="0.3">
      <c r="B299" s="150"/>
      <c r="C299" s="150"/>
      <c r="D299" s="150"/>
      <c r="E299" s="150"/>
      <c r="F299" s="150"/>
      <c r="J299" s="151"/>
      <c r="K299" s="151"/>
      <c r="L299" s="151"/>
    </row>
    <row r="300" spans="2:12" ht="16.5" customHeight="1" x14ac:dyDescent="0.3">
      <c r="B300" s="150"/>
      <c r="C300" s="150"/>
      <c r="D300" s="150"/>
      <c r="E300" s="150"/>
      <c r="F300" s="150"/>
      <c r="J300" s="151"/>
      <c r="K300" s="151"/>
      <c r="L300" s="151"/>
    </row>
    <row r="301" spans="2:12" ht="16.5" customHeight="1" x14ac:dyDescent="0.3">
      <c r="B301" s="150"/>
      <c r="C301" s="150"/>
      <c r="D301" s="150"/>
      <c r="E301" s="150"/>
      <c r="F301" s="150"/>
      <c r="J301" s="151"/>
      <c r="K301" s="151"/>
      <c r="L301" s="151"/>
    </row>
    <row r="302" spans="2:12" ht="16.5" customHeight="1" x14ac:dyDescent="0.3">
      <c r="B302" s="150"/>
      <c r="C302" s="150"/>
      <c r="D302" s="150"/>
      <c r="E302" s="150"/>
      <c r="F302" s="150"/>
      <c r="J302" s="151"/>
      <c r="K302" s="151"/>
      <c r="L302" s="151"/>
    </row>
    <row r="303" spans="2:12" ht="16.5" customHeight="1" x14ac:dyDescent="0.3">
      <c r="B303" s="150"/>
      <c r="C303" s="150"/>
      <c r="D303" s="150"/>
      <c r="E303" s="150"/>
      <c r="F303" s="150"/>
      <c r="J303" s="151"/>
      <c r="K303" s="151"/>
      <c r="L303" s="151"/>
    </row>
    <row r="304" spans="2:12" ht="16.5" customHeight="1" x14ac:dyDescent="0.3">
      <c r="B304" s="150"/>
      <c r="C304" s="150"/>
      <c r="D304" s="150"/>
      <c r="E304" s="150"/>
      <c r="F304" s="150"/>
      <c r="J304" s="151"/>
      <c r="K304" s="151"/>
      <c r="L304" s="151"/>
    </row>
    <row r="305" spans="2:12" ht="16.5" customHeight="1" x14ac:dyDescent="0.3">
      <c r="B305" s="150"/>
      <c r="C305" s="150"/>
      <c r="D305" s="150"/>
      <c r="E305" s="150"/>
      <c r="F305" s="150"/>
      <c r="J305" s="151"/>
      <c r="K305" s="151"/>
      <c r="L305" s="151"/>
    </row>
    <row r="306" spans="2:12" ht="16.5" customHeight="1" x14ac:dyDescent="0.3">
      <c r="B306" s="150"/>
      <c r="C306" s="150"/>
      <c r="D306" s="150"/>
      <c r="E306" s="150"/>
      <c r="F306" s="150"/>
      <c r="J306" s="151"/>
      <c r="K306" s="151"/>
      <c r="L306" s="151"/>
    </row>
    <row r="307" spans="2:12" ht="16.5" customHeight="1" x14ac:dyDescent="0.3">
      <c r="B307" s="150"/>
      <c r="C307" s="150"/>
      <c r="D307" s="150"/>
      <c r="E307" s="150"/>
      <c r="F307" s="150"/>
      <c r="J307" s="151"/>
      <c r="K307" s="151"/>
      <c r="L307" s="151"/>
    </row>
    <row r="308" spans="2:12" ht="16.5" customHeight="1" x14ac:dyDescent="0.3">
      <c r="B308" s="150"/>
      <c r="C308" s="150"/>
      <c r="D308" s="150"/>
      <c r="E308" s="150"/>
      <c r="F308" s="150"/>
      <c r="J308" s="151"/>
      <c r="K308" s="151"/>
      <c r="L308" s="151"/>
    </row>
    <row r="309" spans="2:12" ht="16.5" customHeight="1" x14ac:dyDescent="0.3">
      <c r="B309" s="150"/>
      <c r="C309" s="150"/>
      <c r="D309" s="150"/>
      <c r="E309" s="150"/>
      <c r="F309" s="150"/>
      <c r="J309" s="151"/>
      <c r="K309" s="151"/>
      <c r="L309" s="151"/>
    </row>
    <row r="310" spans="2:12" ht="16.5" customHeight="1" x14ac:dyDescent="0.3">
      <c r="B310" s="150"/>
      <c r="C310" s="150"/>
      <c r="D310" s="150"/>
      <c r="E310" s="150"/>
      <c r="F310" s="150"/>
      <c r="J310" s="151"/>
      <c r="K310" s="151"/>
      <c r="L310" s="151"/>
    </row>
    <row r="311" spans="2:12" ht="16.5" customHeight="1" x14ac:dyDescent="0.3">
      <c r="B311" s="150"/>
      <c r="C311" s="150"/>
      <c r="D311" s="150"/>
      <c r="E311" s="150"/>
      <c r="F311" s="150"/>
      <c r="J311" s="151"/>
      <c r="K311" s="151"/>
      <c r="L311" s="151"/>
    </row>
    <row r="312" spans="2:12" ht="16.5" customHeight="1" x14ac:dyDescent="0.3">
      <c r="B312" s="150"/>
      <c r="C312" s="150"/>
      <c r="D312" s="150"/>
      <c r="E312" s="150"/>
      <c r="F312" s="150"/>
      <c r="J312" s="151"/>
      <c r="K312" s="151"/>
      <c r="L312" s="151"/>
    </row>
    <row r="313" spans="2:12" ht="16.5" customHeight="1" x14ac:dyDescent="0.3">
      <c r="B313" s="150"/>
      <c r="C313" s="150"/>
      <c r="D313" s="150"/>
      <c r="E313" s="150"/>
      <c r="F313" s="150"/>
      <c r="J313" s="151"/>
      <c r="K313" s="151"/>
      <c r="L313" s="151"/>
    </row>
    <row r="314" spans="2:12" ht="16.5" customHeight="1" x14ac:dyDescent="0.3">
      <c r="B314" s="150"/>
      <c r="C314" s="150"/>
      <c r="D314" s="150"/>
      <c r="E314" s="150"/>
      <c r="F314" s="150"/>
      <c r="J314" s="151"/>
      <c r="K314" s="151"/>
      <c r="L314" s="151"/>
    </row>
    <row r="315" spans="2:12" ht="16.5" customHeight="1" x14ac:dyDescent="0.3">
      <c r="B315" s="150"/>
      <c r="C315" s="150"/>
      <c r="D315" s="150"/>
      <c r="E315" s="150"/>
      <c r="F315" s="150"/>
      <c r="J315" s="151"/>
      <c r="K315" s="151"/>
      <c r="L315" s="151"/>
    </row>
    <row r="316" spans="2:12" ht="16.5" customHeight="1" x14ac:dyDescent="0.3">
      <c r="B316" s="150"/>
      <c r="C316" s="150"/>
      <c r="D316" s="150"/>
      <c r="E316" s="150"/>
      <c r="F316" s="150"/>
      <c r="J316" s="151"/>
      <c r="K316" s="151"/>
      <c r="L316" s="151"/>
    </row>
    <row r="317" spans="2:12" ht="16.5" customHeight="1" x14ac:dyDescent="0.3">
      <c r="B317" s="150"/>
      <c r="C317" s="150"/>
      <c r="D317" s="150"/>
      <c r="E317" s="150"/>
      <c r="F317" s="150"/>
      <c r="J317" s="151"/>
      <c r="K317" s="151"/>
      <c r="L317" s="151"/>
    </row>
    <row r="318" spans="2:12" ht="16.5" customHeight="1" x14ac:dyDescent="0.3">
      <c r="B318" s="150"/>
      <c r="C318" s="150"/>
      <c r="D318" s="150"/>
      <c r="E318" s="150"/>
      <c r="F318" s="150"/>
      <c r="J318" s="151"/>
      <c r="K318" s="151"/>
      <c r="L318" s="151"/>
    </row>
    <row r="319" spans="2:12" ht="16.5" customHeight="1" x14ac:dyDescent="0.3">
      <c r="B319" s="150"/>
      <c r="C319" s="150"/>
      <c r="D319" s="150"/>
      <c r="E319" s="150"/>
      <c r="F319" s="150"/>
      <c r="J319" s="151"/>
      <c r="K319" s="151"/>
      <c r="L319" s="151"/>
    </row>
    <row r="320" spans="2:12" ht="16.5" customHeight="1" x14ac:dyDescent="0.3">
      <c r="B320" s="150"/>
      <c r="C320" s="150"/>
      <c r="D320" s="150"/>
      <c r="E320" s="150"/>
      <c r="F320" s="150"/>
      <c r="J320" s="151"/>
      <c r="K320" s="151"/>
      <c r="L320" s="151"/>
    </row>
    <row r="321" spans="2:12" ht="16.5" customHeight="1" x14ac:dyDescent="0.3">
      <c r="B321" s="150"/>
      <c r="C321" s="150"/>
      <c r="D321" s="150"/>
      <c r="E321" s="150"/>
      <c r="F321" s="150"/>
      <c r="J321" s="151"/>
      <c r="K321" s="151"/>
      <c r="L321" s="151"/>
    </row>
    <row r="322" spans="2:12" ht="16.5" customHeight="1" x14ac:dyDescent="0.3">
      <c r="B322" s="150"/>
      <c r="C322" s="150"/>
      <c r="D322" s="150"/>
      <c r="E322" s="150"/>
      <c r="F322" s="150"/>
      <c r="J322" s="151"/>
      <c r="K322" s="151"/>
      <c r="L322" s="151"/>
    </row>
    <row r="323" spans="2:12" ht="16.5" customHeight="1" x14ac:dyDescent="0.3">
      <c r="B323" s="150"/>
      <c r="C323" s="150"/>
      <c r="D323" s="150"/>
      <c r="E323" s="150"/>
      <c r="F323" s="150"/>
      <c r="J323" s="151"/>
      <c r="K323" s="151"/>
      <c r="L323" s="151"/>
    </row>
    <row r="324" spans="2:12" ht="16.5" customHeight="1" x14ac:dyDescent="0.3">
      <c r="B324" s="150"/>
      <c r="C324" s="150"/>
      <c r="D324" s="150"/>
      <c r="E324" s="150"/>
      <c r="F324" s="150"/>
      <c r="J324" s="151"/>
      <c r="K324" s="151"/>
      <c r="L324" s="151"/>
    </row>
    <row r="325" spans="2:12" ht="16.5" customHeight="1" x14ac:dyDescent="0.3">
      <c r="B325" s="150"/>
      <c r="C325" s="150"/>
      <c r="D325" s="150"/>
      <c r="E325" s="150"/>
      <c r="F325" s="150"/>
      <c r="J325" s="151"/>
      <c r="K325" s="151"/>
      <c r="L325" s="151"/>
    </row>
    <row r="326" spans="2:12" ht="16.5" customHeight="1" x14ac:dyDescent="0.3">
      <c r="B326" s="150"/>
      <c r="C326" s="150"/>
      <c r="D326" s="150"/>
      <c r="E326" s="150"/>
      <c r="F326" s="150"/>
      <c r="J326" s="151"/>
      <c r="K326" s="151"/>
      <c r="L326" s="151"/>
    </row>
    <row r="327" spans="2:12" ht="16.5" customHeight="1" x14ac:dyDescent="0.3">
      <c r="B327" s="150"/>
      <c r="C327" s="150"/>
      <c r="D327" s="150"/>
      <c r="E327" s="150"/>
      <c r="F327" s="150"/>
      <c r="J327" s="151"/>
      <c r="K327" s="151"/>
      <c r="L327" s="151"/>
    </row>
    <row r="328" spans="2:12" ht="16.5" customHeight="1" x14ac:dyDescent="0.3">
      <c r="B328" s="150"/>
      <c r="C328" s="150"/>
      <c r="D328" s="150"/>
      <c r="E328" s="150"/>
      <c r="F328" s="150"/>
      <c r="J328" s="151"/>
      <c r="K328" s="151"/>
      <c r="L328" s="151"/>
    </row>
    <row r="329" spans="2:12" ht="16.5" customHeight="1" x14ac:dyDescent="0.3">
      <c r="B329" s="150"/>
      <c r="C329" s="150"/>
      <c r="D329" s="150"/>
      <c r="E329" s="150"/>
      <c r="F329" s="150"/>
      <c r="J329" s="151"/>
      <c r="K329" s="151"/>
      <c r="L329" s="151"/>
    </row>
    <row r="330" spans="2:12" ht="16.5" customHeight="1" x14ac:dyDescent="0.3">
      <c r="B330" s="150"/>
      <c r="C330" s="150"/>
      <c r="D330" s="150"/>
      <c r="E330" s="150"/>
      <c r="F330" s="150"/>
      <c r="J330" s="151"/>
      <c r="K330" s="151"/>
      <c r="L330" s="151"/>
    </row>
    <row r="331" spans="2:12" ht="16.5" customHeight="1" x14ac:dyDescent="0.3">
      <c r="B331" s="150"/>
      <c r="C331" s="150"/>
      <c r="D331" s="150"/>
      <c r="E331" s="150"/>
      <c r="F331" s="150"/>
      <c r="J331" s="151"/>
      <c r="K331" s="151"/>
      <c r="L331" s="151"/>
    </row>
    <row r="332" spans="2:12" ht="16.5" customHeight="1" x14ac:dyDescent="0.3">
      <c r="B332" s="150"/>
      <c r="C332" s="150"/>
      <c r="D332" s="150"/>
      <c r="E332" s="150"/>
      <c r="F332" s="150"/>
      <c r="J332" s="151"/>
      <c r="K332" s="151"/>
      <c r="L332" s="151"/>
    </row>
    <row r="333" spans="2:12" ht="16.5" customHeight="1" x14ac:dyDescent="0.3">
      <c r="B333" s="150"/>
      <c r="C333" s="150"/>
      <c r="D333" s="150"/>
      <c r="E333" s="150"/>
      <c r="F333" s="150"/>
      <c r="J333" s="151"/>
      <c r="K333" s="151"/>
      <c r="L333" s="151"/>
    </row>
    <row r="334" spans="2:12" ht="16.5" customHeight="1" x14ac:dyDescent="0.3">
      <c r="B334" s="150"/>
      <c r="C334" s="150"/>
      <c r="D334" s="150"/>
      <c r="E334" s="150"/>
      <c r="F334" s="150"/>
      <c r="J334" s="151"/>
      <c r="K334" s="151"/>
      <c r="L334" s="151"/>
    </row>
    <row r="335" spans="2:12" ht="16.5" customHeight="1" x14ac:dyDescent="0.3">
      <c r="B335" s="150"/>
      <c r="C335" s="150"/>
      <c r="D335" s="150"/>
      <c r="E335" s="150"/>
      <c r="F335" s="150"/>
      <c r="J335" s="151"/>
      <c r="K335" s="151"/>
      <c r="L335" s="151"/>
    </row>
    <row r="336" spans="2:12" ht="16.5" customHeight="1" x14ac:dyDescent="0.3">
      <c r="B336" s="150"/>
      <c r="C336" s="150"/>
      <c r="D336" s="150"/>
      <c r="E336" s="150"/>
      <c r="F336" s="150"/>
      <c r="J336" s="151"/>
      <c r="K336" s="151"/>
      <c r="L336" s="151"/>
    </row>
    <row r="337" spans="2:12" ht="16.5" customHeight="1" x14ac:dyDescent="0.3">
      <c r="B337" s="150"/>
      <c r="C337" s="150"/>
      <c r="D337" s="150"/>
      <c r="E337" s="150"/>
      <c r="F337" s="150"/>
      <c r="J337" s="151"/>
      <c r="K337" s="151"/>
      <c r="L337" s="151"/>
    </row>
    <row r="338" spans="2:12" ht="16.5" customHeight="1" x14ac:dyDescent="0.3">
      <c r="B338" s="150"/>
      <c r="C338" s="150"/>
      <c r="D338" s="150"/>
      <c r="E338" s="150"/>
      <c r="F338" s="150"/>
      <c r="J338" s="151"/>
      <c r="K338" s="151"/>
      <c r="L338" s="151"/>
    </row>
    <row r="339" spans="2:12" ht="16.5" customHeight="1" x14ac:dyDescent="0.3">
      <c r="B339" s="150"/>
      <c r="C339" s="150"/>
      <c r="D339" s="150"/>
      <c r="E339" s="150"/>
      <c r="F339" s="150"/>
      <c r="J339" s="151"/>
      <c r="K339" s="151"/>
      <c r="L339" s="151"/>
    </row>
    <row r="340" spans="2:12" ht="16.5" customHeight="1" x14ac:dyDescent="0.3">
      <c r="B340" s="150"/>
      <c r="C340" s="150"/>
      <c r="D340" s="150"/>
      <c r="E340" s="150"/>
      <c r="F340" s="150"/>
      <c r="J340" s="151"/>
      <c r="K340" s="151"/>
      <c r="L340" s="151"/>
    </row>
    <row r="341" spans="2:12" ht="16.5" customHeight="1" x14ac:dyDescent="0.3">
      <c r="B341" s="150"/>
      <c r="C341" s="150"/>
      <c r="D341" s="150"/>
      <c r="E341" s="150"/>
      <c r="F341" s="150"/>
      <c r="J341" s="151"/>
      <c r="K341" s="151"/>
      <c r="L341" s="151"/>
    </row>
    <row r="342" spans="2:12" ht="16.5" customHeight="1" x14ac:dyDescent="0.3">
      <c r="B342" s="150"/>
      <c r="C342" s="150"/>
      <c r="D342" s="150"/>
      <c r="E342" s="150"/>
      <c r="F342" s="150"/>
      <c r="J342" s="151"/>
      <c r="K342" s="151"/>
      <c r="L342" s="151"/>
    </row>
    <row r="343" spans="2:12" ht="16.5" customHeight="1" x14ac:dyDescent="0.3">
      <c r="B343" s="150"/>
      <c r="C343" s="150"/>
      <c r="D343" s="150"/>
      <c r="E343" s="150"/>
      <c r="F343" s="150"/>
      <c r="J343" s="151"/>
      <c r="K343" s="151"/>
      <c r="L343" s="151"/>
    </row>
    <row r="344" spans="2:12" ht="16.5" customHeight="1" x14ac:dyDescent="0.3">
      <c r="B344" s="150"/>
      <c r="C344" s="150"/>
      <c r="D344" s="150"/>
      <c r="E344" s="150"/>
      <c r="F344" s="150"/>
      <c r="J344" s="151"/>
      <c r="K344" s="151"/>
      <c r="L344" s="151"/>
    </row>
    <row r="345" spans="2:12" ht="16.5" customHeight="1" x14ac:dyDescent="0.3">
      <c r="B345" s="150"/>
      <c r="C345" s="150"/>
      <c r="D345" s="150"/>
      <c r="E345" s="150"/>
      <c r="F345" s="150"/>
      <c r="J345" s="151"/>
      <c r="K345" s="151"/>
      <c r="L345" s="151"/>
    </row>
    <row r="346" spans="2:12" ht="16.5" customHeight="1" x14ac:dyDescent="0.3">
      <c r="B346" s="150"/>
      <c r="C346" s="150"/>
      <c r="D346" s="150"/>
      <c r="E346" s="150"/>
      <c r="F346" s="150"/>
      <c r="J346" s="151"/>
      <c r="K346" s="151"/>
      <c r="L346" s="151"/>
    </row>
    <row r="347" spans="2:12" ht="16.5" customHeight="1" x14ac:dyDescent="0.3">
      <c r="B347" s="150"/>
      <c r="C347" s="150"/>
      <c r="D347" s="150"/>
      <c r="E347" s="150"/>
      <c r="F347" s="150"/>
      <c r="J347" s="151"/>
      <c r="K347" s="151"/>
      <c r="L347" s="151"/>
    </row>
    <row r="348" spans="2:12" ht="16.5" customHeight="1" x14ac:dyDescent="0.3">
      <c r="B348" s="150"/>
      <c r="C348" s="150"/>
      <c r="D348" s="150"/>
      <c r="E348" s="150"/>
      <c r="F348" s="150"/>
      <c r="J348" s="151"/>
      <c r="K348" s="151"/>
      <c r="L348" s="151"/>
    </row>
    <row r="349" spans="2:12" ht="16.5" customHeight="1" x14ac:dyDescent="0.3">
      <c r="B349" s="150"/>
      <c r="C349" s="150"/>
      <c r="D349" s="150"/>
      <c r="E349" s="150"/>
      <c r="F349" s="150"/>
      <c r="J349" s="151"/>
      <c r="K349" s="151"/>
      <c r="L349" s="151"/>
    </row>
    <row r="350" spans="2:12" ht="16.5" customHeight="1" x14ac:dyDescent="0.3">
      <c r="B350" s="150"/>
      <c r="C350" s="150"/>
      <c r="D350" s="150"/>
      <c r="E350" s="150"/>
      <c r="F350" s="150"/>
      <c r="J350" s="151"/>
      <c r="K350" s="151"/>
      <c r="L350" s="151"/>
    </row>
    <row r="351" spans="2:12" ht="16.5" customHeight="1" x14ac:dyDescent="0.3">
      <c r="B351" s="150"/>
      <c r="C351" s="150"/>
      <c r="D351" s="150"/>
      <c r="E351" s="150"/>
      <c r="F351" s="150"/>
      <c r="J351" s="151"/>
      <c r="K351" s="151"/>
      <c r="L351" s="151"/>
    </row>
    <row r="352" spans="2:12" ht="16.5" customHeight="1" x14ac:dyDescent="0.3">
      <c r="B352" s="150"/>
      <c r="C352" s="150"/>
      <c r="D352" s="150"/>
      <c r="E352" s="150"/>
      <c r="F352" s="150"/>
      <c r="J352" s="151"/>
      <c r="K352" s="151"/>
      <c r="L352" s="151"/>
    </row>
    <row r="353" spans="2:12" ht="16.5" customHeight="1" x14ac:dyDescent="0.3">
      <c r="B353" s="150"/>
      <c r="C353" s="150"/>
      <c r="D353" s="150"/>
      <c r="E353" s="150"/>
      <c r="F353" s="150"/>
      <c r="J353" s="151"/>
      <c r="K353" s="151"/>
      <c r="L353" s="151"/>
    </row>
    <row r="354" spans="2:12" ht="16.5" customHeight="1" x14ac:dyDescent="0.3">
      <c r="B354" s="150"/>
      <c r="C354" s="150"/>
      <c r="D354" s="150"/>
      <c r="E354" s="150"/>
      <c r="F354" s="150"/>
      <c r="J354" s="151"/>
      <c r="K354" s="151"/>
      <c r="L354" s="151"/>
    </row>
    <row r="355" spans="2:12" ht="16.5" customHeight="1" x14ac:dyDescent="0.3">
      <c r="B355" s="150"/>
      <c r="C355" s="150"/>
      <c r="D355" s="150"/>
      <c r="E355" s="150"/>
      <c r="F355" s="150"/>
      <c r="J355" s="151"/>
      <c r="K355" s="151"/>
      <c r="L355" s="151"/>
    </row>
    <row r="356" spans="2:12" ht="16.5" customHeight="1" x14ac:dyDescent="0.3">
      <c r="B356" s="150"/>
      <c r="C356" s="150"/>
      <c r="D356" s="150"/>
      <c r="E356" s="150"/>
      <c r="F356" s="150"/>
      <c r="J356" s="151"/>
      <c r="K356" s="151"/>
      <c r="L356" s="151"/>
    </row>
    <row r="357" spans="2:12" ht="16.5" customHeight="1" x14ac:dyDescent="0.3">
      <c r="B357" s="150"/>
      <c r="C357" s="150"/>
      <c r="D357" s="150"/>
      <c r="E357" s="150"/>
      <c r="F357" s="150"/>
      <c r="J357" s="151"/>
      <c r="K357" s="151"/>
      <c r="L357" s="151"/>
    </row>
    <row r="358" spans="2:12" ht="16.5" customHeight="1" x14ac:dyDescent="0.3">
      <c r="B358" s="150"/>
      <c r="C358" s="150"/>
      <c r="D358" s="150"/>
      <c r="E358" s="150"/>
      <c r="F358" s="150"/>
      <c r="J358" s="151"/>
      <c r="K358" s="151"/>
      <c r="L358" s="151"/>
    </row>
    <row r="359" spans="2:12" ht="16.5" customHeight="1" x14ac:dyDescent="0.3">
      <c r="B359" s="150"/>
      <c r="C359" s="150"/>
      <c r="D359" s="150"/>
      <c r="E359" s="150"/>
      <c r="F359" s="150"/>
      <c r="J359" s="151"/>
      <c r="K359" s="151"/>
      <c r="L359" s="151"/>
    </row>
    <row r="360" spans="2:12" ht="16.5" customHeight="1" x14ac:dyDescent="0.3">
      <c r="B360" s="150"/>
      <c r="C360" s="150"/>
      <c r="D360" s="150"/>
      <c r="E360" s="150"/>
      <c r="F360" s="150"/>
      <c r="J360" s="151"/>
      <c r="K360" s="151"/>
      <c r="L360" s="151"/>
    </row>
    <row r="361" spans="2:12" ht="16.5" customHeight="1" x14ac:dyDescent="0.3">
      <c r="B361" s="150"/>
      <c r="C361" s="150"/>
      <c r="D361" s="150"/>
      <c r="E361" s="150"/>
      <c r="F361" s="150"/>
      <c r="J361" s="151"/>
      <c r="K361" s="151"/>
      <c r="L361" s="151"/>
    </row>
    <row r="362" spans="2:12" ht="16.5" customHeight="1" x14ac:dyDescent="0.3">
      <c r="B362" s="150"/>
      <c r="C362" s="150"/>
      <c r="D362" s="150"/>
      <c r="E362" s="150"/>
      <c r="F362" s="150"/>
      <c r="J362" s="151"/>
      <c r="K362" s="151"/>
      <c r="L362" s="151"/>
    </row>
    <row r="363" spans="2:12" ht="16.5" customHeight="1" x14ac:dyDescent="0.3">
      <c r="B363" s="150"/>
      <c r="C363" s="150"/>
      <c r="D363" s="150"/>
      <c r="E363" s="150"/>
      <c r="F363" s="150"/>
      <c r="J363" s="151"/>
      <c r="K363" s="151"/>
      <c r="L363" s="151"/>
    </row>
    <row r="364" spans="2:12" ht="16.5" customHeight="1" x14ac:dyDescent="0.3">
      <c r="B364" s="150"/>
      <c r="C364" s="150"/>
      <c r="D364" s="150"/>
      <c r="E364" s="150"/>
      <c r="F364" s="150"/>
      <c r="J364" s="151"/>
      <c r="K364" s="151"/>
      <c r="L364" s="151"/>
    </row>
    <row r="365" spans="2:12" ht="16.5" customHeight="1" x14ac:dyDescent="0.3">
      <c r="B365" s="150"/>
      <c r="C365" s="150"/>
      <c r="D365" s="150"/>
      <c r="E365" s="150"/>
      <c r="F365" s="150"/>
      <c r="J365" s="151"/>
      <c r="K365" s="151"/>
      <c r="L365" s="151"/>
    </row>
    <row r="366" spans="2:12" ht="16.5" customHeight="1" x14ac:dyDescent="0.3">
      <c r="B366" s="150"/>
      <c r="C366" s="150"/>
      <c r="D366" s="150"/>
      <c r="E366" s="150"/>
      <c r="F366" s="150"/>
      <c r="J366" s="151"/>
      <c r="K366" s="151"/>
      <c r="L366" s="151"/>
    </row>
    <row r="367" spans="2:12" ht="16.5" customHeight="1" x14ac:dyDescent="0.3">
      <c r="B367" s="150"/>
      <c r="C367" s="150"/>
      <c r="D367" s="150"/>
      <c r="E367" s="150"/>
      <c r="F367" s="150"/>
      <c r="J367" s="151"/>
      <c r="K367" s="151"/>
      <c r="L367" s="151"/>
    </row>
    <row r="368" spans="2:12" ht="16.5" customHeight="1" x14ac:dyDescent="0.3">
      <c r="B368" s="150"/>
      <c r="C368" s="150"/>
      <c r="D368" s="150"/>
      <c r="E368" s="150"/>
      <c r="F368" s="150"/>
      <c r="J368" s="151"/>
      <c r="K368" s="151"/>
      <c r="L368" s="151"/>
    </row>
    <row r="369" spans="2:12" ht="16.5" customHeight="1" x14ac:dyDescent="0.3">
      <c r="B369" s="150"/>
      <c r="C369" s="150"/>
      <c r="D369" s="150"/>
      <c r="E369" s="150"/>
      <c r="F369" s="150"/>
      <c r="J369" s="151"/>
      <c r="K369" s="151"/>
      <c r="L369" s="151"/>
    </row>
    <row r="370" spans="2:12" ht="16.5" customHeight="1" x14ac:dyDescent="0.3">
      <c r="B370" s="150"/>
      <c r="C370" s="150"/>
      <c r="D370" s="150"/>
      <c r="E370" s="150"/>
      <c r="F370" s="150"/>
      <c r="J370" s="151"/>
      <c r="K370" s="151"/>
      <c r="L370" s="151"/>
    </row>
    <row r="371" spans="2:12" ht="16.5" customHeight="1" x14ac:dyDescent="0.3">
      <c r="B371" s="150"/>
      <c r="C371" s="150"/>
      <c r="D371" s="150"/>
      <c r="E371" s="150"/>
      <c r="F371" s="150"/>
      <c r="J371" s="151"/>
      <c r="K371" s="151"/>
      <c r="L371" s="151"/>
    </row>
    <row r="372" spans="2:12" ht="16.5" customHeight="1" x14ac:dyDescent="0.3">
      <c r="B372" s="150"/>
      <c r="C372" s="150"/>
      <c r="D372" s="150"/>
      <c r="E372" s="150"/>
      <c r="F372" s="150"/>
      <c r="J372" s="151"/>
      <c r="K372" s="151"/>
      <c r="L372" s="151"/>
    </row>
    <row r="373" spans="2:12" ht="16.5" customHeight="1" x14ac:dyDescent="0.3">
      <c r="B373" s="150"/>
      <c r="C373" s="150"/>
      <c r="D373" s="150"/>
      <c r="E373" s="150"/>
      <c r="F373" s="150"/>
      <c r="J373" s="151"/>
      <c r="K373" s="151"/>
      <c r="L373" s="151"/>
    </row>
    <row r="374" spans="2:12" ht="16.5" customHeight="1" x14ac:dyDescent="0.3">
      <c r="B374" s="150"/>
      <c r="C374" s="150"/>
      <c r="D374" s="150"/>
      <c r="E374" s="150"/>
      <c r="F374" s="150"/>
      <c r="J374" s="151"/>
      <c r="K374" s="151"/>
      <c r="L374" s="151"/>
    </row>
    <row r="375" spans="2:12" ht="16.5" customHeight="1" x14ac:dyDescent="0.3">
      <c r="B375" s="150"/>
      <c r="C375" s="150"/>
      <c r="D375" s="150"/>
      <c r="E375" s="150"/>
      <c r="F375" s="150"/>
      <c r="J375" s="151"/>
      <c r="K375" s="151"/>
      <c r="L375" s="151"/>
    </row>
    <row r="376" spans="2:12" ht="16.5" customHeight="1" x14ac:dyDescent="0.3">
      <c r="B376" s="150"/>
      <c r="C376" s="150"/>
      <c r="D376" s="150"/>
      <c r="E376" s="150"/>
      <c r="F376" s="150"/>
      <c r="J376" s="151"/>
      <c r="K376" s="151"/>
      <c r="L376" s="151"/>
    </row>
    <row r="377" spans="2:12" ht="16.5" customHeight="1" x14ac:dyDescent="0.3">
      <c r="B377" s="150"/>
      <c r="C377" s="150"/>
      <c r="D377" s="150"/>
      <c r="E377" s="150"/>
      <c r="F377" s="150"/>
      <c r="J377" s="151"/>
      <c r="K377" s="151"/>
      <c r="L377" s="151"/>
    </row>
    <row r="378" spans="2:12" ht="16.5" customHeight="1" x14ac:dyDescent="0.3">
      <c r="B378" s="150"/>
      <c r="C378" s="150"/>
      <c r="D378" s="150"/>
      <c r="E378" s="150"/>
      <c r="F378" s="150"/>
      <c r="J378" s="151"/>
      <c r="K378" s="151"/>
      <c r="L378" s="151"/>
    </row>
    <row r="379" spans="2:12" ht="16.5" customHeight="1" x14ac:dyDescent="0.3">
      <c r="B379" s="150"/>
      <c r="C379" s="150"/>
      <c r="D379" s="150"/>
      <c r="E379" s="150"/>
      <c r="F379" s="150"/>
      <c r="J379" s="151"/>
      <c r="K379" s="151"/>
      <c r="L379" s="151"/>
    </row>
    <row r="380" spans="2:12" ht="16.5" customHeight="1" x14ac:dyDescent="0.3">
      <c r="B380" s="150"/>
      <c r="C380" s="150"/>
      <c r="D380" s="150"/>
      <c r="E380" s="150"/>
      <c r="F380" s="150"/>
      <c r="J380" s="151"/>
      <c r="K380" s="151"/>
      <c r="L380" s="151"/>
    </row>
    <row r="381" spans="2:12" ht="16.5" customHeight="1" x14ac:dyDescent="0.3">
      <c r="B381" s="150"/>
      <c r="C381" s="150"/>
      <c r="D381" s="150"/>
      <c r="E381" s="150"/>
      <c r="F381" s="150"/>
      <c r="J381" s="151"/>
      <c r="K381" s="151"/>
      <c r="L381" s="151"/>
    </row>
    <row r="382" spans="2:12" ht="16.5" customHeight="1" x14ac:dyDescent="0.3">
      <c r="B382" s="150"/>
      <c r="C382" s="150"/>
      <c r="D382" s="150"/>
      <c r="E382" s="150"/>
      <c r="F382" s="150"/>
      <c r="J382" s="151"/>
      <c r="K382" s="151"/>
      <c r="L382" s="151"/>
    </row>
    <row r="383" spans="2:12" ht="16.5" customHeight="1" x14ac:dyDescent="0.3">
      <c r="B383" s="150"/>
      <c r="C383" s="150"/>
      <c r="D383" s="150"/>
      <c r="E383" s="150"/>
      <c r="F383" s="150"/>
      <c r="J383" s="151"/>
      <c r="K383" s="151"/>
      <c r="L383" s="151"/>
    </row>
    <row r="384" spans="2:12" ht="16.5" customHeight="1" x14ac:dyDescent="0.3">
      <c r="B384" s="150"/>
      <c r="C384" s="150"/>
      <c r="D384" s="150"/>
      <c r="E384" s="150"/>
      <c r="F384" s="150"/>
      <c r="J384" s="151"/>
      <c r="K384" s="151"/>
      <c r="L384" s="151"/>
    </row>
    <row r="385" spans="2:12" ht="16.5" customHeight="1" x14ac:dyDescent="0.3">
      <c r="B385" s="150"/>
      <c r="C385" s="150"/>
      <c r="D385" s="150"/>
      <c r="E385" s="150"/>
      <c r="F385" s="150"/>
      <c r="J385" s="151"/>
      <c r="K385" s="151"/>
      <c r="L385" s="151"/>
    </row>
    <row r="386" spans="2:12" ht="16.5" customHeight="1" x14ac:dyDescent="0.3">
      <c r="B386" s="150"/>
      <c r="C386" s="150"/>
      <c r="D386" s="150"/>
      <c r="E386" s="150"/>
      <c r="F386" s="150"/>
      <c r="J386" s="151"/>
      <c r="K386" s="151"/>
      <c r="L386" s="151"/>
    </row>
    <row r="387" spans="2:12" ht="16.5" customHeight="1" x14ac:dyDescent="0.3">
      <c r="B387" s="150"/>
      <c r="C387" s="150"/>
      <c r="D387" s="150"/>
      <c r="E387" s="150"/>
      <c r="F387" s="150"/>
      <c r="J387" s="151"/>
      <c r="K387" s="151"/>
      <c r="L387" s="151"/>
    </row>
    <row r="388" spans="2:12" ht="16.5" customHeight="1" x14ac:dyDescent="0.3">
      <c r="B388" s="150"/>
      <c r="C388" s="150"/>
      <c r="D388" s="150"/>
      <c r="E388" s="150"/>
      <c r="F388" s="150"/>
      <c r="J388" s="151"/>
      <c r="K388" s="151"/>
      <c r="L388" s="151"/>
    </row>
    <row r="389" spans="2:12" ht="16.5" customHeight="1" x14ac:dyDescent="0.3">
      <c r="B389" s="150"/>
      <c r="C389" s="150"/>
      <c r="D389" s="150"/>
      <c r="E389" s="150"/>
      <c r="F389" s="150"/>
      <c r="J389" s="151"/>
      <c r="K389" s="151"/>
      <c r="L389" s="151"/>
    </row>
    <row r="390" spans="2:12" ht="16.5" customHeight="1" x14ac:dyDescent="0.3">
      <c r="B390" s="150"/>
      <c r="C390" s="150"/>
      <c r="D390" s="150"/>
      <c r="E390" s="150"/>
      <c r="F390" s="150"/>
      <c r="J390" s="151"/>
      <c r="K390" s="151"/>
      <c r="L390" s="151"/>
    </row>
    <row r="391" spans="2:12" ht="16.5" customHeight="1" x14ac:dyDescent="0.3">
      <c r="B391" s="150"/>
      <c r="C391" s="150"/>
      <c r="D391" s="150"/>
      <c r="E391" s="150"/>
      <c r="F391" s="150"/>
      <c r="J391" s="151"/>
      <c r="K391" s="151"/>
      <c r="L391" s="151"/>
    </row>
    <row r="392" spans="2:12" ht="16.5" customHeight="1" x14ac:dyDescent="0.3">
      <c r="B392" s="150"/>
      <c r="C392" s="150"/>
      <c r="D392" s="150"/>
      <c r="E392" s="150"/>
      <c r="F392" s="150"/>
      <c r="J392" s="151"/>
      <c r="K392" s="151"/>
      <c r="L392" s="151"/>
    </row>
    <row r="393" spans="2:12" ht="16.5" customHeight="1" x14ac:dyDescent="0.3">
      <c r="B393" s="150"/>
      <c r="C393" s="150"/>
      <c r="D393" s="150"/>
      <c r="E393" s="150"/>
      <c r="F393" s="150"/>
      <c r="J393" s="151"/>
      <c r="K393" s="151"/>
      <c r="L393" s="151"/>
    </row>
    <row r="394" spans="2:12" ht="16.5" customHeight="1" x14ac:dyDescent="0.3">
      <c r="B394" s="150"/>
      <c r="C394" s="150"/>
      <c r="D394" s="150"/>
      <c r="E394" s="150"/>
      <c r="F394" s="150"/>
      <c r="J394" s="151"/>
      <c r="K394" s="151"/>
      <c r="L394" s="151"/>
    </row>
    <row r="395" spans="2:12" ht="16.5" customHeight="1" x14ac:dyDescent="0.3">
      <c r="B395" s="150"/>
      <c r="C395" s="150"/>
      <c r="D395" s="150"/>
      <c r="E395" s="150"/>
      <c r="F395" s="150"/>
      <c r="J395" s="151"/>
      <c r="K395" s="151"/>
      <c r="L395" s="151"/>
    </row>
    <row r="396" spans="2:12" ht="16.5" customHeight="1" x14ac:dyDescent="0.3">
      <c r="B396" s="150"/>
      <c r="C396" s="150"/>
      <c r="D396" s="150"/>
      <c r="E396" s="150"/>
      <c r="F396" s="150"/>
      <c r="J396" s="151"/>
      <c r="K396" s="151"/>
      <c r="L396" s="151"/>
    </row>
    <row r="397" spans="2:12" ht="16.5" customHeight="1" x14ac:dyDescent="0.3">
      <c r="B397" s="150"/>
      <c r="C397" s="150"/>
      <c r="D397" s="150"/>
      <c r="E397" s="150"/>
      <c r="F397" s="150"/>
      <c r="J397" s="151"/>
      <c r="K397" s="151"/>
      <c r="L397" s="151"/>
    </row>
    <row r="398" spans="2:12" ht="16.5" customHeight="1" x14ac:dyDescent="0.3">
      <c r="B398" s="150"/>
      <c r="C398" s="150"/>
      <c r="D398" s="150"/>
      <c r="E398" s="150"/>
      <c r="F398" s="150"/>
      <c r="J398" s="151"/>
      <c r="K398" s="151"/>
      <c r="L398" s="151"/>
    </row>
    <row r="399" spans="2:12" ht="16.5" customHeight="1" x14ac:dyDescent="0.3">
      <c r="B399" s="150"/>
      <c r="C399" s="150"/>
      <c r="D399" s="150"/>
      <c r="E399" s="150"/>
      <c r="F399" s="150"/>
      <c r="J399" s="151"/>
      <c r="K399" s="151"/>
      <c r="L399" s="151"/>
    </row>
    <row r="400" spans="2:12" ht="16.5" customHeight="1" x14ac:dyDescent="0.3">
      <c r="B400" s="150"/>
      <c r="C400" s="150"/>
      <c r="D400" s="150"/>
      <c r="E400" s="150"/>
      <c r="F400" s="150"/>
      <c r="J400" s="151"/>
      <c r="K400" s="151"/>
      <c r="L400" s="151"/>
    </row>
    <row r="401" spans="2:12" ht="16.5" customHeight="1" x14ac:dyDescent="0.3">
      <c r="B401" s="150"/>
      <c r="C401" s="150"/>
      <c r="D401" s="150"/>
      <c r="E401" s="150"/>
      <c r="F401" s="150"/>
      <c r="J401" s="151"/>
      <c r="K401" s="151"/>
      <c r="L401" s="151"/>
    </row>
    <row r="402" spans="2:12" ht="16.5" customHeight="1" x14ac:dyDescent="0.3">
      <c r="B402" s="150"/>
      <c r="C402" s="150"/>
      <c r="D402" s="150"/>
      <c r="E402" s="150"/>
      <c r="F402" s="150"/>
      <c r="J402" s="151"/>
      <c r="K402" s="151"/>
      <c r="L402" s="151"/>
    </row>
    <row r="403" spans="2:12" ht="16.5" customHeight="1" x14ac:dyDescent="0.3">
      <c r="B403" s="150"/>
      <c r="C403" s="150"/>
      <c r="D403" s="150"/>
      <c r="E403" s="150"/>
      <c r="F403" s="150"/>
      <c r="J403" s="151"/>
      <c r="K403" s="151"/>
      <c r="L403" s="151"/>
    </row>
    <row r="404" spans="2:12" ht="16.5" customHeight="1" x14ac:dyDescent="0.3">
      <c r="B404" s="150"/>
      <c r="C404" s="150"/>
      <c r="D404" s="150"/>
      <c r="E404" s="150"/>
      <c r="F404" s="150"/>
      <c r="J404" s="151"/>
      <c r="K404" s="151"/>
      <c r="L404" s="151"/>
    </row>
    <row r="405" spans="2:12" ht="16.5" customHeight="1" x14ac:dyDescent="0.3">
      <c r="B405" s="150"/>
      <c r="C405" s="150"/>
      <c r="D405" s="150"/>
      <c r="E405" s="150"/>
      <c r="F405" s="150"/>
      <c r="J405" s="151"/>
      <c r="K405" s="151"/>
      <c r="L405" s="151"/>
    </row>
    <row r="406" spans="2:12" ht="16.5" customHeight="1" x14ac:dyDescent="0.3">
      <c r="B406" s="150"/>
      <c r="C406" s="150"/>
      <c r="D406" s="150"/>
      <c r="E406" s="150"/>
      <c r="F406" s="150"/>
      <c r="J406" s="151"/>
      <c r="K406" s="151"/>
      <c r="L406" s="151"/>
    </row>
    <row r="407" spans="2:12" ht="16.5" customHeight="1" x14ac:dyDescent="0.3">
      <c r="B407" s="150"/>
      <c r="C407" s="150"/>
      <c r="D407" s="150"/>
      <c r="E407" s="150"/>
      <c r="F407" s="150"/>
      <c r="J407" s="151"/>
      <c r="K407" s="151"/>
      <c r="L407" s="151"/>
    </row>
    <row r="408" spans="2:12" ht="16.5" customHeight="1" x14ac:dyDescent="0.3">
      <c r="B408" s="150"/>
      <c r="C408" s="150"/>
      <c r="D408" s="150"/>
      <c r="E408" s="150"/>
      <c r="F408" s="150"/>
      <c r="J408" s="151"/>
      <c r="K408" s="151"/>
      <c r="L408" s="151"/>
    </row>
    <row r="409" spans="2:12" ht="16.5" customHeight="1" x14ac:dyDescent="0.3">
      <c r="B409" s="150"/>
      <c r="C409" s="150"/>
      <c r="D409" s="150"/>
      <c r="E409" s="150"/>
      <c r="F409" s="150"/>
      <c r="J409" s="151"/>
      <c r="K409" s="151"/>
      <c r="L409" s="151"/>
    </row>
    <row r="410" spans="2:12" ht="16.5" customHeight="1" x14ac:dyDescent="0.3">
      <c r="B410" s="150"/>
      <c r="C410" s="150"/>
      <c r="D410" s="150"/>
      <c r="E410" s="150"/>
      <c r="F410" s="150"/>
      <c r="J410" s="151"/>
      <c r="K410" s="151"/>
      <c r="L410" s="151"/>
    </row>
    <row r="411" spans="2:12" ht="16.5" customHeight="1" x14ac:dyDescent="0.3">
      <c r="B411" s="150"/>
      <c r="C411" s="150"/>
      <c r="D411" s="150"/>
      <c r="E411" s="150"/>
      <c r="F411" s="150"/>
      <c r="J411" s="151"/>
      <c r="K411" s="151"/>
      <c r="L411" s="151"/>
    </row>
    <row r="412" spans="2:12" ht="16.5" customHeight="1" x14ac:dyDescent="0.3">
      <c r="B412" s="150"/>
      <c r="C412" s="150"/>
      <c r="D412" s="150"/>
      <c r="E412" s="150"/>
      <c r="F412" s="150"/>
      <c r="J412" s="151"/>
      <c r="K412" s="151"/>
      <c r="L412" s="151"/>
    </row>
    <row r="413" spans="2:12" ht="16.5" customHeight="1" x14ac:dyDescent="0.3">
      <c r="B413" s="150"/>
      <c r="C413" s="150"/>
      <c r="D413" s="150"/>
      <c r="E413" s="150"/>
      <c r="F413" s="150"/>
      <c r="J413" s="151"/>
      <c r="K413" s="151"/>
      <c r="L413" s="151"/>
    </row>
    <row r="414" spans="2:12" ht="16.5" customHeight="1" x14ac:dyDescent="0.3">
      <c r="B414" s="150"/>
      <c r="C414" s="150"/>
      <c r="D414" s="150"/>
      <c r="E414" s="150"/>
      <c r="F414" s="150"/>
      <c r="J414" s="151"/>
      <c r="K414" s="151"/>
      <c r="L414" s="151"/>
    </row>
    <row r="415" spans="2:12" ht="16.5" customHeight="1" x14ac:dyDescent="0.3">
      <c r="B415" s="150"/>
      <c r="C415" s="150"/>
      <c r="D415" s="150"/>
      <c r="E415" s="150"/>
      <c r="F415" s="150"/>
      <c r="J415" s="151"/>
      <c r="K415" s="151"/>
      <c r="L415" s="151"/>
    </row>
    <row r="416" spans="2:12" ht="16.5" customHeight="1" x14ac:dyDescent="0.3">
      <c r="B416" s="150"/>
      <c r="C416" s="150"/>
      <c r="D416" s="150"/>
      <c r="E416" s="150"/>
      <c r="F416" s="150"/>
      <c r="J416" s="151"/>
      <c r="K416" s="151"/>
      <c r="L416" s="151"/>
    </row>
    <row r="417" spans="2:12" ht="16.5" customHeight="1" x14ac:dyDescent="0.3">
      <c r="B417" s="150"/>
      <c r="C417" s="150"/>
      <c r="D417" s="150"/>
      <c r="E417" s="150"/>
      <c r="F417" s="150"/>
      <c r="J417" s="151"/>
      <c r="K417" s="151"/>
      <c r="L417" s="151"/>
    </row>
    <row r="418" spans="2:12" ht="16.5" customHeight="1" x14ac:dyDescent="0.3">
      <c r="B418" s="150"/>
      <c r="C418" s="150"/>
      <c r="D418" s="150"/>
      <c r="E418" s="150"/>
      <c r="F418" s="150"/>
      <c r="J418" s="151"/>
      <c r="K418" s="151"/>
      <c r="L418" s="151"/>
    </row>
    <row r="419" spans="2:12" ht="16.5" customHeight="1" x14ac:dyDescent="0.3">
      <c r="B419" s="150"/>
      <c r="C419" s="150"/>
      <c r="D419" s="150"/>
      <c r="E419" s="150"/>
      <c r="F419" s="150"/>
      <c r="J419" s="151"/>
      <c r="K419" s="151"/>
      <c r="L419" s="151"/>
    </row>
    <row r="420" spans="2:12" ht="16.5" customHeight="1" x14ac:dyDescent="0.3">
      <c r="B420" s="150"/>
      <c r="C420" s="150"/>
      <c r="D420" s="150"/>
      <c r="E420" s="150"/>
      <c r="F420" s="150"/>
      <c r="J420" s="151"/>
      <c r="K420" s="151"/>
      <c r="L420" s="151"/>
    </row>
    <row r="421" spans="2:12" ht="16.5" customHeight="1" x14ac:dyDescent="0.3">
      <c r="B421" s="150"/>
      <c r="C421" s="150"/>
      <c r="D421" s="150"/>
      <c r="E421" s="150"/>
      <c r="F421" s="150"/>
      <c r="J421" s="151"/>
      <c r="K421" s="151"/>
      <c r="L421" s="151"/>
    </row>
    <row r="422" spans="2:12" ht="16.5" customHeight="1" x14ac:dyDescent="0.3">
      <c r="B422" s="150"/>
      <c r="C422" s="150"/>
      <c r="D422" s="150"/>
      <c r="E422" s="150"/>
      <c r="F422" s="150"/>
      <c r="J422" s="151"/>
      <c r="K422" s="151"/>
      <c r="L422" s="151"/>
    </row>
    <row r="423" spans="2:12" ht="16.5" customHeight="1" x14ac:dyDescent="0.3">
      <c r="B423" s="150"/>
      <c r="C423" s="150"/>
      <c r="D423" s="150"/>
      <c r="E423" s="150"/>
      <c r="F423" s="150"/>
      <c r="J423" s="151"/>
      <c r="K423" s="151"/>
      <c r="L423" s="151"/>
    </row>
    <row r="424" spans="2:12" ht="16.5" customHeight="1" x14ac:dyDescent="0.3">
      <c r="B424" s="150"/>
      <c r="C424" s="150"/>
      <c r="D424" s="150"/>
      <c r="E424" s="150"/>
      <c r="F424" s="150"/>
      <c r="J424" s="151"/>
      <c r="K424" s="151"/>
      <c r="L424" s="151"/>
    </row>
    <row r="425" spans="2:12" ht="16.5" customHeight="1" x14ac:dyDescent="0.3">
      <c r="B425" s="150"/>
      <c r="C425" s="150"/>
      <c r="D425" s="150"/>
      <c r="E425" s="150"/>
      <c r="F425" s="150"/>
      <c r="J425" s="151"/>
      <c r="K425" s="151"/>
      <c r="L425" s="151"/>
    </row>
    <row r="426" spans="2:12" ht="16.5" customHeight="1" x14ac:dyDescent="0.3">
      <c r="B426" s="150"/>
      <c r="C426" s="150"/>
      <c r="D426" s="150"/>
      <c r="E426" s="150"/>
      <c r="F426" s="150"/>
      <c r="J426" s="151"/>
      <c r="K426" s="151"/>
      <c r="L426" s="151"/>
    </row>
    <row r="427" spans="2:12" ht="16.5" customHeight="1" x14ac:dyDescent="0.3">
      <c r="B427" s="150"/>
      <c r="C427" s="150"/>
      <c r="D427" s="150"/>
      <c r="E427" s="150"/>
      <c r="F427" s="150"/>
      <c r="J427" s="151"/>
      <c r="K427" s="151"/>
      <c r="L427" s="151"/>
    </row>
    <row r="428" spans="2:12" ht="16.5" customHeight="1" x14ac:dyDescent="0.3">
      <c r="B428" s="150"/>
      <c r="C428" s="150"/>
      <c r="D428" s="150"/>
      <c r="E428" s="150"/>
      <c r="F428" s="150"/>
      <c r="J428" s="151"/>
      <c r="K428" s="151"/>
      <c r="L428" s="151"/>
    </row>
    <row r="429" spans="2:12" ht="16.5" customHeight="1" x14ac:dyDescent="0.3">
      <c r="B429" s="150"/>
      <c r="C429" s="150"/>
      <c r="D429" s="150"/>
      <c r="E429" s="150"/>
      <c r="F429" s="150"/>
      <c r="J429" s="151"/>
      <c r="K429" s="151"/>
      <c r="L429" s="151"/>
    </row>
    <row r="430" spans="2:12" ht="16.5" customHeight="1" x14ac:dyDescent="0.3">
      <c r="B430" s="150"/>
      <c r="C430" s="150"/>
      <c r="D430" s="150"/>
      <c r="E430" s="150"/>
      <c r="F430" s="150"/>
      <c r="J430" s="151"/>
      <c r="K430" s="151"/>
      <c r="L430" s="151"/>
    </row>
    <row r="431" spans="2:12" ht="16.5" customHeight="1" x14ac:dyDescent="0.3">
      <c r="B431" s="150"/>
      <c r="C431" s="150"/>
      <c r="D431" s="150"/>
      <c r="E431" s="150"/>
      <c r="F431" s="150"/>
      <c r="J431" s="151"/>
      <c r="K431" s="151"/>
      <c r="L431" s="151"/>
    </row>
    <row r="432" spans="2:12" ht="16.5" customHeight="1" x14ac:dyDescent="0.3">
      <c r="B432" s="150"/>
      <c r="C432" s="150"/>
      <c r="D432" s="150"/>
      <c r="E432" s="150"/>
      <c r="F432" s="150"/>
      <c r="J432" s="151"/>
      <c r="K432" s="151"/>
      <c r="L432" s="151"/>
    </row>
    <row r="433" spans="2:12" ht="16.5" customHeight="1" x14ac:dyDescent="0.3">
      <c r="B433" s="150"/>
      <c r="C433" s="150"/>
      <c r="D433" s="150"/>
      <c r="E433" s="150"/>
      <c r="F433" s="150"/>
      <c r="J433" s="151"/>
      <c r="K433" s="151"/>
      <c r="L433" s="151"/>
    </row>
    <row r="434" spans="2:12" ht="16.5" customHeight="1" x14ac:dyDescent="0.3">
      <c r="B434" s="150"/>
      <c r="C434" s="150"/>
      <c r="D434" s="150"/>
      <c r="E434" s="150"/>
      <c r="F434" s="150"/>
      <c r="J434" s="151"/>
      <c r="K434" s="151"/>
      <c r="L434" s="151"/>
    </row>
    <row r="435" spans="2:12" ht="16.5" customHeight="1" x14ac:dyDescent="0.3">
      <c r="B435" s="150"/>
      <c r="C435" s="150"/>
      <c r="D435" s="150"/>
      <c r="E435" s="150"/>
      <c r="F435" s="150"/>
      <c r="J435" s="151"/>
      <c r="K435" s="151"/>
      <c r="L435" s="151"/>
    </row>
    <row r="436" spans="2:12" ht="16.5" customHeight="1" x14ac:dyDescent="0.3">
      <c r="B436" s="150"/>
      <c r="C436" s="150"/>
      <c r="D436" s="150"/>
      <c r="E436" s="150"/>
      <c r="F436" s="150"/>
      <c r="J436" s="151"/>
      <c r="K436" s="151"/>
      <c r="L436" s="151"/>
    </row>
    <row r="437" spans="2:12" ht="16.5" customHeight="1" x14ac:dyDescent="0.3">
      <c r="B437" s="150"/>
      <c r="C437" s="150"/>
      <c r="D437" s="150"/>
      <c r="E437" s="150"/>
      <c r="F437" s="150"/>
      <c r="J437" s="151"/>
      <c r="K437" s="151"/>
      <c r="L437" s="151"/>
    </row>
    <row r="438" spans="2:12" ht="16.5" customHeight="1" x14ac:dyDescent="0.3">
      <c r="B438" s="150"/>
      <c r="C438" s="150"/>
      <c r="D438" s="150"/>
      <c r="E438" s="150"/>
      <c r="F438" s="150"/>
      <c r="J438" s="151"/>
      <c r="K438" s="151"/>
      <c r="L438" s="151"/>
    </row>
    <row r="439" spans="2:12" ht="16.5" customHeight="1" x14ac:dyDescent="0.3">
      <c r="B439" s="150"/>
      <c r="C439" s="150"/>
      <c r="D439" s="150"/>
      <c r="E439" s="150"/>
      <c r="F439" s="150"/>
      <c r="J439" s="151"/>
      <c r="K439" s="151"/>
      <c r="L439" s="151"/>
    </row>
    <row r="440" spans="2:12" ht="16.5" customHeight="1" x14ac:dyDescent="0.3">
      <c r="B440" s="150"/>
      <c r="C440" s="150"/>
      <c r="D440" s="150"/>
      <c r="E440" s="150"/>
      <c r="F440" s="150"/>
      <c r="J440" s="151"/>
      <c r="K440" s="151"/>
      <c r="L440" s="151"/>
    </row>
    <row r="441" spans="2:12" ht="16.5" customHeight="1" x14ac:dyDescent="0.3">
      <c r="B441" s="150"/>
      <c r="C441" s="150"/>
      <c r="D441" s="150"/>
      <c r="E441" s="150"/>
      <c r="F441" s="150"/>
      <c r="J441" s="151"/>
      <c r="K441" s="151"/>
      <c r="L441" s="151"/>
    </row>
    <row r="442" spans="2:12" ht="16.5" customHeight="1" x14ac:dyDescent="0.3">
      <c r="B442" s="150"/>
      <c r="C442" s="150"/>
      <c r="D442" s="150"/>
      <c r="E442" s="150"/>
      <c r="F442" s="150"/>
      <c r="J442" s="151"/>
      <c r="K442" s="151"/>
      <c r="L442" s="151"/>
    </row>
    <row r="443" spans="2:12" ht="16.5" customHeight="1" x14ac:dyDescent="0.3">
      <c r="B443" s="150"/>
      <c r="C443" s="150"/>
      <c r="D443" s="150"/>
      <c r="E443" s="150"/>
      <c r="F443" s="150"/>
      <c r="J443" s="151"/>
      <c r="K443" s="151"/>
      <c r="L443" s="151"/>
    </row>
    <row r="444" spans="2:12" ht="16.5" customHeight="1" x14ac:dyDescent="0.3">
      <c r="B444" s="150"/>
      <c r="C444" s="150"/>
      <c r="D444" s="150"/>
      <c r="E444" s="150"/>
      <c r="F444" s="150"/>
      <c r="J444" s="151"/>
      <c r="K444" s="151"/>
      <c r="L444" s="151"/>
    </row>
    <row r="445" spans="2:12" ht="16.5" customHeight="1" x14ac:dyDescent="0.3">
      <c r="B445" s="150"/>
      <c r="C445" s="150"/>
      <c r="D445" s="150"/>
      <c r="E445" s="150"/>
      <c r="F445" s="150"/>
      <c r="J445" s="151"/>
      <c r="K445" s="151"/>
      <c r="L445" s="151"/>
    </row>
    <row r="446" spans="2:12" ht="16.5" customHeight="1" x14ac:dyDescent="0.3">
      <c r="B446" s="150"/>
      <c r="C446" s="150"/>
      <c r="D446" s="150"/>
      <c r="E446" s="150"/>
      <c r="F446" s="150"/>
      <c r="J446" s="151"/>
      <c r="K446" s="151"/>
      <c r="L446" s="151"/>
    </row>
    <row r="447" spans="2:12" ht="16.5" customHeight="1" x14ac:dyDescent="0.3">
      <c r="B447" s="150"/>
      <c r="C447" s="150"/>
      <c r="D447" s="150"/>
      <c r="E447" s="150"/>
      <c r="F447" s="150"/>
      <c r="J447" s="151"/>
      <c r="K447" s="151"/>
      <c r="L447" s="151"/>
    </row>
    <row r="448" spans="2:12" ht="16.5" customHeight="1" x14ac:dyDescent="0.3">
      <c r="B448" s="150"/>
      <c r="C448" s="150"/>
      <c r="D448" s="150"/>
      <c r="E448" s="150"/>
      <c r="F448" s="150"/>
      <c r="J448" s="151"/>
      <c r="K448" s="151"/>
      <c r="L448" s="151"/>
    </row>
    <row r="449" spans="2:12" ht="16.5" customHeight="1" x14ac:dyDescent="0.3">
      <c r="B449" s="150"/>
      <c r="C449" s="150"/>
      <c r="D449" s="150"/>
      <c r="E449" s="150"/>
      <c r="F449" s="150"/>
      <c r="J449" s="151"/>
      <c r="K449" s="151"/>
      <c r="L449" s="151"/>
    </row>
    <row r="450" spans="2:12" ht="16.5" customHeight="1" x14ac:dyDescent="0.3">
      <c r="B450" s="150"/>
      <c r="C450" s="150"/>
      <c r="D450" s="150"/>
      <c r="E450" s="150"/>
      <c r="F450" s="150"/>
      <c r="J450" s="151"/>
      <c r="K450" s="151"/>
      <c r="L450" s="151"/>
    </row>
    <row r="451" spans="2:12" ht="16.5" customHeight="1" x14ac:dyDescent="0.3">
      <c r="B451" s="150"/>
      <c r="C451" s="150"/>
      <c r="D451" s="150"/>
      <c r="E451" s="150"/>
      <c r="F451" s="150"/>
      <c r="J451" s="151"/>
      <c r="K451" s="151"/>
      <c r="L451" s="151"/>
    </row>
    <row r="452" spans="2:12" ht="16.5" customHeight="1" x14ac:dyDescent="0.3">
      <c r="B452" s="150"/>
      <c r="C452" s="150"/>
      <c r="D452" s="150"/>
      <c r="E452" s="150"/>
      <c r="F452" s="150"/>
      <c r="J452" s="151"/>
      <c r="K452" s="151"/>
      <c r="L452" s="151"/>
    </row>
    <row r="453" spans="2:12" ht="16.5" customHeight="1" x14ac:dyDescent="0.3">
      <c r="B453" s="150"/>
      <c r="C453" s="150"/>
      <c r="D453" s="150"/>
      <c r="E453" s="150"/>
      <c r="F453" s="150"/>
      <c r="J453" s="151"/>
      <c r="K453" s="151"/>
      <c r="L453" s="151"/>
    </row>
    <row r="454" spans="2:12" ht="16.5" customHeight="1" x14ac:dyDescent="0.3">
      <c r="B454" s="150"/>
      <c r="C454" s="150"/>
      <c r="D454" s="150"/>
      <c r="E454" s="150"/>
      <c r="F454" s="150"/>
      <c r="J454" s="151"/>
      <c r="K454" s="151"/>
      <c r="L454" s="151"/>
    </row>
    <row r="455" spans="2:12" ht="16.5" customHeight="1" x14ac:dyDescent="0.3">
      <c r="B455" s="150"/>
      <c r="C455" s="150"/>
      <c r="D455" s="150"/>
      <c r="E455" s="150"/>
      <c r="F455" s="150"/>
      <c r="J455" s="151"/>
      <c r="K455" s="151"/>
      <c r="L455" s="151"/>
    </row>
    <row r="456" spans="2:12" ht="16.5" customHeight="1" x14ac:dyDescent="0.3">
      <c r="B456" s="150"/>
      <c r="C456" s="150"/>
      <c r="D456" s="150"/>
      <c r="E456" s="150"/>
      <c r="F456" s="150"/>
      <c r="J456" s="151"/>
      <c r="K456" s="151"/>
      <c r="L456" s="151"/>
    </row>
    <row r="457" spans="2:12" ht="16.5" customHeight="1" x14ac:dyDescent="0.3">
      <c r="B457" s="150"/>
      <c r="C457" s="150"/>
      <c r="D457" s="150"/>
      <c r="E457" s="150"/>
      <c r="F457" s="150"/>
      <c r="J457" s="151"/>
      <c r="K457" s="151"/>
      <c r="L457" s="151"/>
    </row>
    <row r="458" spans="2:12" ht="16.5" customHeight="1" x14ac:dyDescent="0.3">
      <c r="B458" s="150"/>
      <c r="C458" s="150"/>
      <c r="D458" s="150"/>
      <c r="E458" s="150"/>
      <c r="F458" s="150"/>
      <c r="J458" s="151"/>
      <c r="K458" s="151"/>
      <c r="L458" s="151"/>
    </row>
    <row r="459" spans="2:12" ht="16.5" customHeight="1" x14ac:dyDescent="0.3">
      <c r="B459" s="150"/>
      <c r="C459" s="150"/>
      <c r="D459" s="150"/>
      <c r="E459" s="150"/>
      <c r="F459" s="150"/>
      <c r="J459" s="151"/>
      <c r="K459" s="151"/>
      <c r="L459" s="151"/>
    </row>
    <row r="460" spans="2:12" ht="16.5" customHeight="1" x14ac:dyDescent="0.3">
      <c r="B460" s="150"/>
      <c r="C460" s="150"/>
      <c r="D460" s="150"/>
      <c r="E460" s="150"/>
      <c r="F460" s="150"/>
      <c r="J460" s="151"/>
      <c r="K460" s="151"/>
      <c r="L460" s="151"/>
    </row>
    <row r="461" spans="2:12" ht="16.5" customHeight="1" x14ac:dyDescent="0.3">
      <c r="B461" s="150"/>
      <c r="C461" s="150"/>
      <c r="D461" s="150"/>
      <c r="E461" s="150"/>
      <c r="F461" s="150"/>
      <c r="J461" s="151"/>
      <c r="K461" s="151"/>
      <c r="L461" s="151"/>
    </row>
    <row r="462" spans="2:12" ht="16.5" customHeight="1" x14ac:dyDescent="0.3">
      <c r="B462" s="150"/>
      <c r="C462" s="150"/>
      <c r="D462" s="150"/>
      <c r="E462" s="150"/>
      <c r="F462" s="150"/>
      <c r="J462" s="151"/>
      <c r="K462" s="151"/>
      <c r="L462" s="151"/>
    </row>
    <row r="463" spans="2:12" ht="16.5" customHeight="1" x14ac:dyDescent="0.3">
      <c r="B463" s="150"/>
      <c r="C463" s="150"/>
      <c r="D463" s="150"/>
      <c r="E463" s="150"/>
      <c r="F463" s="150"/>
      <c r="J463" s="151"/>
      <c r="K463" s="151"/>
      <c r="L463" s="151"/>
    </row>
    <row r="464" spans="2:12" ht="16.5" customHeight="1" x14ac:dyDescent="0.3">
      <c r="B464" s="150"/>
      <c r="C464" s="150"/>
      <c r="D464" s="150"/>
      <c r="E464" s="150"/>
      <c r="F464" s="150"/>
      <c r="J464" s="151"/>
      <c r="K464" s="151"/>
      <c r="L464" s="151"/>
    </row>
    <row r="465" spans="2:12" ht="16.5" customHeight="1" x14ac:dyDescent="0.3">
      <c r="B465" s="150"/>
      <c r="C465" s="150"/>
      <c r="D465" s="150"/>
      <c r="E465" s="150"/>
      <c r="F465" s="150"/>
      <c r="J465" s="151"/>
      <c r="K465" s="151"/>
      <c r="L465" s="151"/>
    </row>
    <row r="466" spans="2:12" ht="16.5" customHeight="1" x14ac:dyDescent="0.3">
      <c r="B466" s="150"/>
      <c r="C466" s="150"/>
      <c r="D466" s="150"/>
      <c r="E466" s="150"/>
      <c r="F466" s="150"/>
      <c r="J466" s="151"/>
      <c r="K466" s="151"/>
      <c r="L466" s="151"/>
    </row>
    <row r="467" spans="2:12" ht="16.5" customHeight="1" x14ac:dyDescent="0.3">
      <c r="B467" s="150"/>
      <c r="C467" s="150"/>
      <c r="D467" s="150"/>
      <c r="E467" s="150"/>
      <c r="F467" s="150"/>
      <c r="J467" s="151"/>
      <c r="K467" s="151"/>
      <c r="L467" s="151"/>
    </row>
    <row r="468" spans="2:12" ht="16.5" customHeight="1" x14ac:dyDescent="0.3">
      <c r="B468" s="150"/>
      <c r="C468" s="150"/>
      <c r="D468" s="150"/>
      <c r="E468" s="150"/>
      <c r="F468" s="150"/>
      <c r="J468" s="151"/>
      <c r="K468" s="151"/>
      <c r="L468" s="151"/>
    </row>
    <row r="469" spans="2:12" ht="16.5" customHeight="1" x14ac:dyDescent="0.3">
      <c r="B469" s="150"/>
      <c r="C469" s="150"/>
      <c r="D469" s="150"/>
      <c r="E469" s="150"/>
      <c r="F469" s="150"/>
      <c r="J469" s="151"/>
      <c r="K469" s="151"/>
      <c r="L469" s="151"/>
    </row>
    <row r="470" spans="2:12" ht="16.5" customHeight="1" x14ac:dyDescent="0.3">
      <c r="B470" s="150"/>
      <c r="C470" s="150"/>
      <c r="D470" s="150"/>
      <c r="E470" s="150"/>
      <c r="F470" s="150"/>
      <c r="J470" s="151"/>
      <c r="K470" s="151"/>
      <c r="L470" s="151"/>
    </row>
    <row r="471" spans="2:12" ht="16.5" customHeight="1" x14ac:dyDescent="0.3">
      <c r="B471" s="150"/>
      <c r="C471" s="150"/>
      <c r="D471" s="150"/>
      <c r="E471" s="150"/>
      <c r="F471" s="150"/>
      <c r="J471" s="151"/>
      <c r="K471" s="151"/>
      <c r="L471" s="151"/>
    </row>
    <row r="472" spans="2:12" ht="16.5" customHeight="1" x14ac:dyDescent="0.3">
      <c r="B472" s="150"/>
      <c r="C472" s="150"/>
      <c r="D472" s="150"/>
      <c r="E472" s="150"/>
      <c r="F472" s="150"/>
      <c r="J472" s="151"/>
      <c r="K472" s="151"/>
      <c r="L472" s="151"/>
    </row>
    <row r="473" spans="2:12" ht="16.5" customHeight="1" x14ac:dyDescent="0.3">
      <c r="B473" s="150"/>
      <c r="C473" s="150"/>
      <c r="D473" s="150"/>
      <c r="E473" s="150"/>
      <c r="F473" s="150"/>
      <c r="J473" s="151"/>
      <c r="K473" s="151"/>
      <c r="L473" s="151"/>
    </row>
    <row r="474" spans="2:12" ht="16.5" customHeight="1" x14ac:dyDescent="0.3">
      <c r="B474" s="150"/>
      <c r="C474" s="150"/>
      <c r="D474" s="150"/>
      <c r="E474" s="150"/>
      <c r="F474" s="150"/>
      <c r="J474" s="151"/>
      <c r="K474" s="151"/>
      <c r="L474" s="151"/>
    </row>
    <row r="475" spans="2:12" ht="16.5" customHeight="1" x14ac:dyDescent="0.3">
      <c r="B475" s="150"/>
      <c r="C475" s="150"/>
      <c r="D475" s="150"/>
      <c r="E475" s="150"/>
      <c r="F475" s="150"/>
      <c r="J475" s="151"/>
      <c r="K475" s="151"/>
      <c r="L475" s="151"/>
    </row>
    <row r="476" spans="2:12" ht="16.5" customHeight="1" x14ac:dyDescent="0.3">
      <c r="B476" s="150"/>
      <c r="C476" s="150"/>
      <c r="D476" s="150"/>
      <c r="E476" s="150"/>
      <c r="F476" s="150"/>
      <c r="J476" s="151"/>
      <c r="K476" s="151"/>
      <c r="L476" s="151"/>
    </row>
    <row r="477" spans="2:12" ht="16.5" customHeight="1" x14ac:dyDescent="0.3">
      <c r="B477" s="150"/>
      <c r="C477" s="150"/>
      <c r="D477" s="150"/>
      <c r="E477" s="150"/>
      <c r="F477" s="150"/>
      <c r="J477" s="151"/>
      <c r="K477" s="151"/>
      <c r="L477" s="151"/>
    </row>
    <row r="478" spans="2:12" ht="16.5" customHeight="1" x14ac:dyDescent="0.3">
      <c r="B478" s="150"/>
      <c r="C478" s="150"/>
      <c r="D478" s="150"/>
      <c r="E478" s="150"/>
      <c r="F478" s="150"/>
      <c r="J478" s="151"/>
      <c r="K478" s="151"/>
      <c r="L478" s="151"/>
    </row>
    <row r="479" spans="2:12" ht="16.5" customHeight="1" x14ac:dyDescent="0.3">
      <c r="B479" s="150"/>
      <c r="C479" s="150"/>
      <c r="D479" s="150"/>
      <c r="E479" s="150"/>
      <c r="F479" s="150"/>
      <c r="J479" s="151"/>
      <c r="K479" s="151"/>
      <c r="L479" s="151"/>
    </row>
    <row r="480" spans="2:12" ht="16.5" customHeight="1" x14ac:dyDescent="0.3">
      <c r="B480" s="150"/>
      <c r="C480" s="150"/>
      <c r="D480" s="150"/>
      <c r="E480" s="150"/>
      <c r="F480" s="150"/>
      <c r="J480" s="151"/>
      <c r="K480" s="151"/>
      <c r="L480" s="151"/>
    </row>
    <row r="481" spans="2:12" ht="16.5" customHeight="1" x14ac:dyDescent="0.3">
      <c r="B481" s="150"/>
      <c r="C481" s="150"/>
      <c r="D481" s="150"/>
      <c r="E481" s="150"/>
      <c r="F481" s="150"/>
      <c r="J481" s="151"/>
      <c r="K481" s="151"/>
      <c r="L481" s="151"/>
    </row>
    <row r="482" spans="2:12" ht="16.5" customHeight="1" x14ac:dyDescent="0.3">
      <c r="B482" s="150"/>
      <c r="C482" s="150"/>
      <c r="D482" s="150"/>
      <c r="E482" s="150"/>
      <c r="F482" s="150"/>
      <c r="J482" s="151"/>
      <c r="K482" s="151"/>
      <c r="L482" s="151"/>
    </row>
    <row r="483" spans="2:12" ht="16.5" customHeight="1" x14ac:dyDescent="0.3">
      <c r="B483" s="150"/>
      <c r="C483" s="150"/>
      <c r="D483" s="150"/>
      <c r="E483" s="150"/>
      <c r="F483" s="150"/>
      <c r="J483" s="151"/>
      <c r="K483" s="151"/>
      <c r="L483" s="151"/>
    </row>
    <row r="484" spans="2:12" ht="16.5" customHeight="1" x14ac:dyDescent="0.3">
      <c r="B484" s="150"/>
      <c r="C484" s="150"/>
      <c r="D484" s="150"/>
      <c r="E484" s="150"/>
      <c r="F484" s="150"/>
      <c r="J484" s="151"/>
      <c r="K484" s="151"/>
      <c r="L484" s="151"/>
    </row>
    <row r="485" spans="2:12" ht="16.5" customHeight="1" x14ac:dyDescent="0.3">
      <c r="B485" s="150"/>
      <c r="C485" s="150"/>
      <c r="D485" s="150"/>
      <c r="E485" s="150"/>
      <c r="F485" s="150"/>
      <c r="J485" s="151"/>
      <c r="K485" s="151"/>
      <c r="L485" s="151"/>
    </row>
    <row r="486" spans="2:12" ht="16.5" customHeight="1" x14ac:dyDescent="0.3">
      <c r="B486" s="150"/>
      <c r="C486" s="150"/>
      <c r="D486" s="150"/>
      <c r="E486" s="150"/>
      <c r="F486" s="150"/>
      <c r="J486" s="151"/>
      <c r="K486" s="151"/>
      <c r="L486" s="151"/>
    </row>
    <row r="487" spans="2:12" ht="16.5" customHeight="1" x14ac:dyDescent="0.3">
      <c r="B487" s="150"/>
      <c r="C487" s="150"/>
      <c r="D487" s="150"/>
      <c r="E487" s="150"/>
      <c r="F487" s="150"/>
      <c r="J487" s="151"/>
      <c r="K487" s="151"/>
      <c r="L487" s="151"/>
    </row>
    <row r="488" spans="2:12" ht="16.5" customHeight="1" x14ac:dyDescent="0.3">
      <c r="B488" s="150"/>
      <c r="C488" s="150"/>
      <c r="D488" s="150"/>
      <c r="E488" s="150"/>
      <c r="F488" s="150"/>
      <c r="J488" s="151"/>
      <c r="K488" s="151"/>
      <c r="L488" s="151"/>
    </row>
    <row r="489" spans="2:12" ht="16.5" customHeight="1" x14ac:dyDescent="0.3">
      <c r="B489" s="150"/>
      <c r="C489" s="150"/>
      <c r="D489" s="150"/>
      <c r="E489" s="150"/>
      <c r="F489" s="150"/>
      <c r="J489" s="151"/>
      <c r="K489" s="151"/>
      <c r="L489" s="151"/>
    </row>
    <row r="490" spans="2:12" ht="16.5" customHeight="1" x14ac:dyDescent="0.3">
      <c r="B490" s="150"/>
      <c r="C490" s="150"/>
      <c r="D490" s="150"/>
      <c r="E490" s="150"/>
      <c r="F490" s="150"/>
      <c r="J490" s="151"/>
      <c r="K490" s="151"/>
      <c r="L490" s="151"/>
    </row>
    <row r="491" spans="2:12" ht="16.5" customHeight="1" x14ac:dyDescent="0.3">
      <c r="B491" s="150"/>
      <c r="C491" s="150"/>
      <c r="D491" s="150"/>
      <c r="E491" s="150"/>
      <c r="F491" s="150"/>
      <c r="J491" s="151"/>
      <c r="K491" s="151"/>
      <c r="L491" s="151"/>
    </row>
    <row r="492" spans="2:12" ht="16.5" customHeight="1" x14ac:dyDescent="0.3">
      <c r="B492" s="150"/>
      <c r="C492" s="150"/>
      <c r="D492" s="150"/>
      <c r="E492" s="150"/>
      <c r="F492" s="150"/>
      <c r="J492" s="151"/>
      <c r="K492" s="151"/>
      <c r="L492" s="151"/>
    </row>
    <row r="493" spans="2:12" ht="16.5" customHeight="1" x14ac:dyDescent="0.3">
      <c r="B493" s="150"/>
      <c r="C493" s="150"/>
      <c r="D493" s="150"/>
      <c r="E493" s="150"/>
      <c r="F493" s="150"/>
      <c r="J493" s="151"/>
      <c r="K493" s="151"/>
      <c r="L493" s="151"/>
    </row>
    <row r="494" spans="2:12" ht="16.5" customHeight="1" x14ac:dyDescent="0.3">
      <c r="B494" s="150"/>
      <c r="C494" s="150"/>
      <c r="D494" s="150"/>
      <c r="E494" s="150"/>
      <c r="F494" s="150"/>
      <c r="J494" s="151"/>
      <c r="K494" s="151"/>
      <c r="L494" s="151"/>
    </row>
    <row r="495" spans="2:12" ht="16.5" customHeight="1" x14ac:dyDescent="0.3">
      <c r="B495" s="150"/>
      <c r="C495" s="150"/>
      <c r="D495" s="150"/>
      <c r="E495" s="150"/>
      <c r="F495" s="150"/>
      <c r="J495" s="151"/>
      <c r="K495" s="151"/>
      <c r="L495" s="151"/>
    </row>
    <row r="496" spans="2:12" ht="16.5" customHeight="1" x14ac:dyDescent="0.3">
      <c r="B496" s="150"/>
      <c r="C496" s="150"/>
      <c r="D496" s="150"/>
      <c r="E496" s="150"/>
      <c r="F496" s="150"/>
      <c r="J496" s="151"/>
      <c r="K496" s="151"/>
      <c r="L496" s="151"/>
    </row>
    <row r="497" spans="2:12" ht="16.5" customHeight="1" x14ac:dyDescent="0.3">
      <c r="B497" s="150"/>
      <c r="C497" s="150"/>
      <c r="D497" s="150"/>
      <c r="E497" s="150"/>
      <c r="F497" s="150"/>
      <c r="J497" s="151"/>
      <c r="K497" s="151"/>
      <c r="L497" s="151"/>
    </row>
    <row r="498" spans="2:12" ht="16.5" customHeight="1" x14ac:dyDescent="0.3">
      <c r="B498" s="150"/>
      <c r="C498" s="150"/>
      <c r="D498" s="150"/>
      <c r="E498" s="150"/>
      <c r="F498" s="150"/>
      <c r="J498" s="151"/>
      <c r="K498" s="151"/>
      <c r="L498" s="151"/>
    </row>
    <row r="499" spans="2:12" ht="16.5" customHeight="1" x14ac:dyDescent="0.3">
      <c r="B499" s="150"/>
      <c r="C499" s="150"/>
      <c r="D499" s="150"/>
      <c r="E499" s="150"/>
      <c r="F499" s="150"/>
      <c r="J499" s="151"/>
      <c r="K499" s="151"/>
      <c r="L499" s="151"/>
    </row>
    <row r="500" spans="2:12" ht="16.5" customHeight="1" x14ac:dyDescent="0.3">
      <c r="B500" s="150"/>
      <c r="C500" s="150"/>
      <c r="D500" s="150"/>
      <c r="E500" s="150"/>
      <c r="F500" s="150"/>
      <c r="J500" s="151"/>
      <c r="K500" s="151"/>
      <c r="L500" s="151"/>
    </row>
    <row r="501" spans="2:12" ht="16.5" customHeight="1" x14ac:dyDescent="0.3">
      <c r="B501" s="150"/>
      <c r="C501" s="150"/>
      <c r="D501" s="150"/>
      <c r="E501" s="150"/>
      <c r="F501" s="150"/>
      <c r="J501" s="151"/>
      <c r="K501" s="151"/>
      <c r="L501" s="151"/>
    </row>
    <row r="502" spans="2:12" ht="16.5" customHeight="1" x14ac:dyDescent="0.3">
      <c r="B502" s="150"/>
      <c r="C502" s="150"/>
      <c r="D502" s="150"/>
      <c r="E502" s="150"/>
      <c r="F502" s="150"/>
      <c r="J502" s="151"/>
      <c r="K502" s="151"/>
      <c r="L502" s="151"/>
    </row>
    <row r="503" spans="2:12" ht="16.5" customHeight="1" x14ac:dyDescent="0.3">
      <c r="B503" s="150"/>
      <c r="C503" s="150"/>
      <c r="D503" s="150"/>
      <c r="E503" s="150"/>
      <c r="F503" s="150"/>
      <c r="J503" s="151"/>
      <c r="K503" s="151"/>
      <c r="L503" s="151"/>
    </row>
    <row r="504" spans="2:12" ht="16.5" customHeight="1" x14ac:dyDescent="0.3">
      <c r="B504" s="150"/>
      <c r="C504" s="150"/>
      <c r="D504" s="150"/>
      <c r="E504" s="150"/>
      <c r="F504" s="150"/>
      <c r="J504" s="151"/>
      <c r="K504" s="151"/>
      <c r="L504" s="151"/>
    </row>
    <row r="505" spans="2:12" ht="16.5" customHeight="1" x14ac:dyDescent="0.3">
      <c r="B505" s="150"/>
      <c r="C505" s="150"/>
      <c r="D505" s="150"/>
      <c r="E505" s="150"/>
      <c r="F505" s="150"/>
      <c r="J505" s="151"/>
      <c r="K505" s="151"/>
      <c r="L505" s="151"/>
    </row>
    <row r="506" spans="2:12" ht="16.5" customHeight="1" x14ac:dyDescent="0.3">
      <c r="B506" s="150"/>
      <c r="C506" s="150"/>
      <c r="D506" s="150"/>
      <c r="E506" s="150"/>
      <c r="F506" s="150"/>
      <c r="J506" s="151"/>
      <c r="K506" s="151"/>
      <c r="L506" s="151"/>
    </row>
    <row r="507" spans="2:12" ht="16.5" customHeight="1" x14ac:dyDescent="0.3">
      <c r="B507" s="150"/>
      <c r="C507" s="150"/>
      <c r="D507" s="150"/>
      <c r="E507" s="150"/>
      <c r="F507" s="150"/>
      <c r="J507" s="151"/>
      <c r="K507" s="151"/>
      <c r="L507" s="151"/>
    </row>
    <row r="508" spans="2:12" ht="16.5" customHeight="1" x14ac:dyDescent="0.3">
      <c r="B508" s="150"/>
      <c r="C508" s="150"/>
      <c r="D508" s="150"/>
      <c r="E508" s="150"/>
      <c r="F508" s="150"/>
      <c r="J508" s="151"/>
      <c r="K508" s="151"/>
      <c r="L508" s="151"/>
    </row>
    <row r="509" spans="2:12" ht="16.5" customHeight="1" x14ac:dyDescent="0.3">
      <c r="B509" s="150"/>
      <c r="C509" s="150"/>
      <c r="D509" s="150"/>
      <c r="E509" s="150"/>
      <c r="F509" s="150"/>
      <c r="J509" s="151"/>
      <c r="K509" s="151"/>
      <c r="L509" s="151"/>
    </row>
    <row r="510" spans="2:12" ht="16.5" customHeight="1" x14ac:dyDescent="0.3">
      <c r="B510" s="150"/>
      <c r="C510" s="150"/>
      <c r="D510" s="150"/>
      <c r="E510" s="150"/>
      <c r="F510" s="150"/>
      <c r="J510" s="151"/>
      <c r="K510" s="151"/>
      <c r="L510" s="151"/>
    </row>
    <row r="511" spans="2:12" ht="16.5" customHeight="1" x14ac:dyDescent="0.3">
      <c r="B511" s="150"/>
      <c r="C511" s="150"/>
      <c r="D511" s="150"/>
      <c r="E511" s="150"/>
      <c r="F511" s="150"/>
      <c r="J511" s="151"/>
      <c r="K511" s="151"/>
      <c r="L511" s="151"/>
    </row>
    <row r="512" spans="2:12" ht="16.5" customHeight="1" x14ac:dyDescent="0.3">
      <c r="B512" s="150"/>
      <c r="C512" s="150"/>
      <c r="D512" s="150"/>
      <c r="E512" s="150"/>
      <c r="F512" s="150"/>
      <c r="J512" s="151"/>
      <c r="K512" s="151"/>
      <c r="L512" s="151"/>
    </row>
    <row r="513" spans="2:12" ht="16.5" customHeight="1" x14ac:dyDescent="0.3">
      <c r="B513" s="150"/>
      <c r="C513" s="150"/>
      <c r="D513" s="150"/>
      <c r="E513" s="150"/>
      <c r="F513" s="150"/>
      <c r="J513" s="151"/>
      <c r="K513" s="151"/>
      <c r="L513" s="151"/>
    </row>
    <row r="514" spans="2:12" ht="16.5" customHeight="1" x14ac:dyDescent="0.3">
      <c r="B514" s="150"/>
      <c r="C514" s="150"/>
      <c r="D514" s="150"/>
      <c r="E514" s="150"/>
      <c r="F514" s="150"/>
      <c r="J514" s="151"/>
      <c r="K514" s="151"/>
      <c r="L514" s="151"/>
    </row>
    <row r="515" spans="2:12" ht="16.5" customHeight="1" x14ac:dyDescent="0.3">
      <c r="B515" s="150"/>
      <c r="C515" s="150"/>
      <c r="D515" s="150"/>
      <c r="E515" s="150"/>
      <c r="F515" s="150"/>
      <c r="J515" s="151"/>
      <c r="K515" s="151"/>
      <c r="L515" s="151"/>
    </row>
    <row r="516" spans="2:12" ht="16.5" customHeight="1" x14ac:dyDescent="0.3">
      <c r="B516" s="150"/>
      <c r="C516" s="150"/>
      <c r="D516" s="150"/>
      <c r="E516" s="150"/>
      <c r="F516" s="150"/>
      <c r="J516" s="151"/>
      <c r="K516" s="151"/>
      <c r="L516" s="151"/>
    </row>
    <row r="517" spans="2:12" ht="16.5" customHeight="1" x14ac:dyDescent="0.3">
      <c r="B517" s="150"/>
      <c r="C517" s="150"/>
      <c r="D517" s="150"/>
      <c r="E517" s="150"/>
      <c r="F517" s="150"/>
      <c r="J517" s="151"/>
      <c r="K517" s="151"/>
      <c r="L517" s="151"/>
    </row>
    <row r="518" spans="2:12" ht="16.5" customHeight="1" x14ac:dyDescent="0.3">
      <c r="B518" s="150"/>
      <c r="C518" s="150"/>
      <c r="D518" s="150"/>
      <c r="E518" s="150"/>
      <c r="F518" s="150"/>
      <c r="J518" s="151"/>
      <c r="K518" s="151"/>
      <c r="L518" s="151"/>
    </row>
    <row r="519" spans="2:12" ht="16.5" customHeight="1" x14ac:dyDescent="0.3">
      <c r="B519" s="150"/>
      <c r="C519" s="150"/>
      <c r="D519" s="150"/>
      <c r="E519" s="150"/>
      <c r="F519" s="150"/>
      <c r="J519" s="151"/>
      <c r="K519" s="151"/>
      <c r="L519" s="151"/>
    </row>
    <row r="520" spans="2:12" ht="16.5" customHeight="1" x14ac:dyDescent="0.3">
      <c r="B520" s="150"/>
      <c r="C520" s="150"/>
      <c r="D520" s="150"/>
      <c r="E520" s="150"/>
      <c r="F520" s="150"/>
      <c r="J520" s="151"/>
      <c r="K520" s="151"/>
      <c r="L520" s="151"/>
    </row>
    <row r="521" spans="2:12" ht="16.5" customHeight="1" x14ac:dyDescent="0.3">
      <c r="B521" s="150"/>
      <c r="C521" s="150"/>
      <c r="D521" s="150"/>
      <c r="E521" s="150"/>
      <c r="F521" s="150"/>
      <c r="J521" s="151"/>
      <c r="K521" s="151"/>
      <c r="L521" s="151"/>
    </row>
    <row r="522" spans="2:12" ht="16.5" customHeight="1" x14ac:dyDescent="0.3">
      <c r="B522" s="150"/>
      <c r="C522" s="150"/>
      <c r="D522" s="150"/>
      <c r="E522" s="150"/>
      <c r="F522" s="150"/>
      <c r="J522" s="151"/>
      <c r="K522" s="151"/>
      <c r="L522" s="151"/>
    </row>
    <row r="523" spans="2:12" ht="16.5" customHeight="1" x14ac:dyDescent="0.3">
      <c r="B523" s="150"/>
      <c r="C523" s="150"/>
      <c r="D523" s="150"/>
      <c r="E523" s="150"/>
      <c r="F523" s="150"/>
      <c r="J523" s="151"/>
      <c r="K523" s="151"/>
      <c r="L523" s="151"/>
    </row>
    <row r="524" spans="2:12" ht="16.5" customHeight="1" x14ac:dyDescent="0.3">
      <c r="B524" s="150"/>
      <c r="C524" s="150"/>
      <c r="D524" s="150"/>
      <c r="E524" s="150"/>
      <c r="F524" s="150"/>
      <c r="J524" s="151"/>
      <c r="K524" s="151"/>
      <c r="L524" s="151"/>
    </row>
    <row r="525" spans="2:12" ht="16.5" customHeight="1" x14ac:dyDescent="0.3">
      <c r="B525" s="150"/>
      <c r="C525" s="150"/>
      <c r="D525" s="150"/>
      <c r="E525" s="150"/>
      <c r="F525" s="150"/>
      <c r="J525" s="151"/>
      <c r="K525" s="151"/>
      <c r="L525" s="151"/>
    </row>
    <row r="526" spans="2:12" ht="16.5" customHeight="1" x14ac:dyDescent="0.3">
      <c r="B526" s="150"/>
      <c r="C526" s="150"/>
      <c r="D526" s="150"/>
      <c r="E526" s="150"/>
      <c r="F526" s="150"/>
      <c r="J526" s="151"/>
      <c r="K526" s="151"/>
      <c r="L526" s="151"/>
    </row>
    <row r="527" spans="2:12" ht="16.5" customHeight="1" x14ac:dyDescent="0.3">
      <c r="B527" s="150"/>
      <c r="C527" s="150"/>
      <c r="D527" s="150"/>
      <c r="E527" s="150"/>
      <c r="F527" s="150"/>
      <c r="J527" s="151"/>
      <c r="K527" s="151"/>
      <c r="L527" s="151"/>
    </row>
    <row r="528" spans="2:12" ht="16.5" customHeight="1" x14ac:dyDescent="0.3">
      <c r="B528" s="150"/>
      <c r="C528" s="150"/>
      <c r="D528" s="150"/>
      <c r="E528" s="150"/>
      <c r="F528" s="150"/>
      <c r="J528" s="151"/>
      <c r="K528" s="151"/>
      <c r="L528" s="151"/>
    </row>
    <row r="529" spans="2:12" ht="16.5" customHeight="1" x14ac:dyDescent="0.3">
      <c r="B529" s="150"/>
      <c r="C529" s="150"/>
      <c r="D529" s="150"/>
      <c r="E529" s="150"/>
      <c r="F529" s="150"/>
      <c r="J529" s="151"/>
      <c r="K529" s="151"/>
      <c r="L529" s="151"/>
    </row>
    <row r="530" spans="2:12" ht="16.5" customHeight="1" x14ac:dyDescent="0.3">
      <c r="B530" s="150"/>
      <c r="C530" s="150"/>
      <c r="D530" s="150"/>
      <c r="E530" s="150"/>
      <c r="F530" s="150"/>
      <c r="J530" s="151"/>
      <c r="K530" s="151"/>
      <c r="L530" s="151"/>
    </row>
    <row r="531" spans="2:12" ht="16.5" customHeight="1" x14ac:dyDescent="0.3">
      <c r="B531" s="150"/>
      <c r="C531" s="150"/>
      <c r="D531" s="150"/>
      <c r="E531" s="150"/>
      <c r="F531" s="150"/>
      <c r="J531" s="151"/>
      <c r="K531" s="151"/>
      <c r="L531" s="151"/>
    </row>
    <row r="532" spans="2:12" ht="16.5" customHeight="1" x14ac:dyDescent="0.3">
      <c r="B532" s="150"/>
      <c r="C532" s="150"/>
      <c r="D532" s="150"/>
      <c r="E532" s="150"/>
      <c r="F532" s="150"/>
      <c r="J532" s="151"/>
      <c r="K532" s="151"/>
      <c r="L532" s="151"/>
    </row>
    <row r="533" spans="2:12" ht="16.5" customHeight="1" x14ac:dyDescent="0.3">
      <c r="B533" s="150"/>
      <c r="C533" s="150"/>
      <c r="D533" s="150"/>
      <c r="E533" s="150"/>
      <c r="F533" s="150"/>
      <c r="J533" s="151"/>
      <c r="K533" s="151"/>
      <c r="L533" s="151"/>
    </row>
    <row r="534" spans="2:12" ht="16.5" customHeight="1" x14ac:dyDescent="0.3">
      <c r="B534" s="150"/>
      <c r="C534" s="150"/>
      <c r="D534" s="150"/>
      <c r="E534" s="150"/>
      <c r="F534" s="150"/>
      <c r="J534" s="151"/>
      <c r="K534" s="151"/>
      <c r="L534" s="151"/>
    </row>
    <row r="535" spans="2:12" ht="16.5" customHeight="1" x14ac:dyDescent="0.3">
      <c r="B535" s="150"/>
      <c r="C535" s="150"/>
      <c r="D535" s="150"/>
      <c r="E535" s="150"/>
      <c r="F535" s="150"/>
      <c r="J535" s="151"/>
      <c r="K535" s="151"/>
      <c r="L535" s="151"/>
    </row>
    <row r="536" spans="2:12" ht="16.5" customHeight="1" x14ac:dyDescent="0.3">
      <c r="B536" s="150"/>
      <c r="C536" s="150"/>
      <c r="D536" s="150"/>
      <c r="E536" s="150"/>
      <c r="F536" s="150"/>
      <c r="J536" s="151"/>
      <c r="K536" s="151"/>
      <c r="L536" s="151"/>
    </row>
    <row r="537" spans="2:12" ht="16.5" customHeight="1" x14ac:dyDescent="0.3">
      <c r="B537" s="150"/>
      <c r="C537" s="150"/>
      <c r="D537" s="150"/>
      <c r="E537" s="150"/>
      <c r="F537" s="150"/>
      <c r="J537" s="151"/>
      <c r="K537" s="151"/>
      <c r="L537" s="151"/>
    </row>
    <row r="538" spans="2:12" ht="16.5" customHeight="1" x14ac:dyDescent="0.3">
      <c r="B538" s="150"/>
      <c r="C538" s="150"/>
      <c r="D538" s="150"/>
      <c r="E538" s="150"/>
      <c r="F538" s="150"/>
      <c r="J538" s="151"/>
      <c r="K538" s="151"/>
      <c r="L538" s="151"/>
    </row>
    <row r="539" spans="2:12" ht="16.5" customHeight="1" x14ac:dyDescent="0.3">
      <c r="B539" s="150"/>
      <c r="C539" s="150"/>
      <c r="D539" s="150"/>
      <c r="E539" s="150"/>
      <c r="F539" s="150"/>
      <c r="J539" s="151"/>
      <c r="K539" s="151"/>
      <c r="L539" s="151"/>
    </row>
    <row r="540" spans="2:12" ht="16.5" customHeight="1" x14ac:dyDescent="0.3">
      <c r="B540" s="150"/>
      <c r="C540" s="150"/>
      <c r="D540" s="150"/>
      <c r="E540" s="150"/>
      <c r="F540" s="150"/>
      <c r="J540" s="151"/>
      <c r="K540" s="151"/>
      <c r="L540" s="151"/>
    </row>
    <row r="541" spans="2:12" ht="16.5" customHeight="1" x14ac:dyDescent="0.3">
      <c r="B541" s="150"/>
      <c r="C541" s="150"/>
      <c r="D541" s="150"/>
      <c r="E541" s="150"/>
      <c r="F541" s="150"/>
      <c r="J541" s="151"/>
      <c r="K541" s="151"/>
      <c r="L541" s="151"/>
    </row>
    <row r="542" spans="2:12" ht="16.5" customHeight="1" x14ac:dyDescent="0.3">
      <c r="B542" s="150"/>
      <c r="C542" s="150"/>
      <c r="D542" s="150"/>
      <c r="E542" s="150"/>
      <c r="F542" s="150"/>
      <c r="J542" s="151"/>
      <c r="K542" s="151"/>
      <c r="L542" s="151"/>
    </row>
    <row r="543" spans="2:12" ht="16.5" customHeight="1" x14ac:dyDescent="0.3">
      <c r="B543" s="150"/>
      <c r="C543" s="150"/>
      <c r="D543" s="150"/>
      <c r="E543" s="150"/>
      <c r="F543" s="150"/>
      <c r="J543" s="151"/>
      <c r="K543" s="151"/>
      <c r="L543" s="151"/>
    </row>
    <row r="544" spans="2:12" ht="16.5" customHeight="1" x14ac:dyDescent="0.3">
      <c r="B544" s="150"/>
      <c r="C544" s="150"/>
      <c r="D544" s="150"/>
      <c r="E544" s="150"/>
      <c r="F544" s="150"/>
      <c r="J544" s="151"/>
      <c r="K544" s="151"/>
      <c r="L544" s="151"/>
    </row>
    <row r="545" spans="2:12" ht="16.5" customHeight="1" x14ac:dyDescent="0.3">
      <c r="B545" s="150"/>
      <c r="C545" s="150"/>
      <c r="D545" s="150"/>
      <c r="E545" s="150"/>
      <c r="F545" s="150"/>
      <c r="J545" s="151"/>
      <c r="K545" s="151"/>
      <c r="L545" s="151"/>
    </row>
    <row r="546" spans="2:12" ht="16.5" customHeight="1" x14ac:dyDescent="0.3">
      <c r="B546" s="150"/>
      <c r="C546" s="150"/>
      <c r="D546" s="150"/>
      <c r="E546" s="150"/>
      <c r="F546" s="150"/>
      <c r="J546" s="151"/>
      <c r="K546" s="151"/>
      <c r="L546" s="151"/>
    </row>
    <row r="547" spans="2:12" ht="16.5" customHeight="1" x14ac:dyDescent="0.3">
      <c r="B547" s="150"/>
      <c r="C547" s="150"/>
      <c r="D547" s="150"/>
      <c r="E547" s="150"/>
      <c r="F547" s="150"/>
      <c r="J547" s="151"/>
      <c r="K547" s="151"/>
      <c r="L547" s="151"/>
    </row>
    <row r="548" spans="2:12" ht="16.5" customHeight="1" x14ac:dyDescent="0.3">
      <c r="B548" s="150"/>
      <c r="C548" s="150"/>
      <c r="D548" s="150"/>
      <c r="E548" s="150"/>
      <c r="F548" s="150"/>
      <c r="J548" s="151"/>
      <c r="K548" s="151"/>
      <c r="L548" s="151"/>
    </row>
    <row r="549" spans="2:12" ht="16.5" customHeight="1" x14ac:dyDescent="0.3">
      <c r="B549" s="150"/>
      <c r="C549" s="150"/>
      <c r="D549" s="150"/>
      <c r="E549" s="150"/>
      <c r="F549" s="150"/>
      <c r="J549" s="151"/>
      <c r="K549" s="151"/>
      <c r="L549" s="151"/>
    </row>
    <row r="550" spans="2:12" ht="16.5" customHeight="1" x14ac:dyDescent="0.3">
      <c r="B550" s="150"/>
      <c r="C550" s="150"/>
      <c r="D550" s="150"/>
      <c r="E550" s="150"/>
      <c r="F550" s="150"/>
      <c r="J550" s="151"/>
      <c r="K550" s="151"/>
      <c r="L550" s="151"/>
    </row>
    <row r="551" spans="2:12" ht="16.5" customHeight="1" x14ac:dyDescent="0.3">
      <c r="B551" s="150"/>
      <c r="C551" s="150"/>
      <c r="D551" s="150"/>
      <c r="E551" s="150"/>
      <c r="F551" s="150"/>
      <c r="J551" s="151"/>
      <c r="K551" s="151"/>
      <c r="L551" s="151"/>
    </row>
    <row r="552" spans="2:12" ht="16.5" customHeight="1" x14ac:dyDescent="0.3">
      <c r="B552" s="150"/>
      <c r="C552" s="150"/>
      <c r="D552" s="150"/>
      <c r="E552" s="150"/>
      <c r="F552" s="150"/>
      <c r="J552" s="151"/>
      <c r="K552" s="151"/>
      <c r="L552" s="151"/>
    </row>
    <row r="553" spans="2:12" ht="16.5" customHeight="1" x14ac:dyDescent="0.3">
      <c r="B553" s="150"/>
      <c r="C553" s="150"/>
      <c r="D553" s="150"/>
      <c r="E553" s="150"/>
      <c r="F553" s="150"/>
      <c r="J553" s="151"/>
      <c r="K553" s="151"/>
      <c r="L553" s="151"/>
    </row>
    <row r="554" spans="2:12" ht="16.5" customHeight="1" x14ac:dyDescent="0.3">
      <c r="B554" s="150"/>
      <c r="C554" s="150"/>
      <c r="D554" s="150"/>
      <c r="E554" s="150"/>
      <c r="F554" s="150"/>
      <c r="J554" s="151"/>
      <c r="K554" s="151"/>
      <c r="L554" s="151"/>
    </row>
    <row r="555" spans="2:12" ht="16.5" customHeight="1" x14ac:dyDescent="0.3">
      <c r="B555" s="150"/>
      <c r="C555" s="150"/>
      <c r="D555" s="150"/>
      <c r="E555" s="150"/>
      <c r="F555" s="150"/>
      <c r="J555" s="151"/>
      <c r="K555" s="151"/>
      <c r="L555" s="151"/>
    </row>
    <row r="556" spans="2:12" ht="16.5" customHeight="1" x14ac:dyDescent="0.3">
      <c r="B556" s="150"/>
      <c r="C556" s="150"/>
      <c r="D556" s="150"/>
      <c r="E556" s="150"/>
      <c r="F556" s="150"/>
      <c r="J556" s="151"/>
      <c r="K556" s="151"/>
      <c r="L556" s="151"/>
    </row>
    <row r="557" spans="2:12" ht="16.5" customHeight="1" x14ac:dyDescent="0.3">
      <c r="B557" s="150"/>
      <c r="C557" s="150"/>
      <c r="D557" s="150"/>
      <c r="E557" s="150"/>
      <c r="F557" s="150"/>
      <c r="J557" s="151"/>
      <c r="K557" s="151"/>
      <c r="L557" s="151"/>
    </row>
    <row r="558" spans="2:12" ht="16.5" customHeight="1" x14ac:dyDescent="0.3">
      <c r="B558" s="150"/>
      <c r="C558" s="150"/>
      <c r="D558" s="150"/>
      <c r="E558" s="150"/>
      <c r="F558" s="150"/>
      <c r="J558" s="151"/>
      <c r="K558" s="151"/>
      <c r="L558" s="151"/>
    </row>
    <row r="559" spans="2:12" ht="16.5" customHeight="1" x14ac:dyDescent="0.3">
      <c r="B559" s="150"/>
      <c r="C559" s="150"/>
      <c r="D559" s="150"/>
      <c r="E559" s="150"/>
      <c r="F559" s="150"/>
      <c r="J559" s="151"/>
      <c r="K559" s="151"/>
      <c r="L559" s="151"/>
    </row>
    <row r="560" spans="2:12" ht="16.5" customHeight="1" x14ac:dyDescent="0.3">
      <c r="B560" s="150"/>
      <c r="C560" s="150"/>
      <c r="D560" s="150"/>
      <c r="E560" s="150"/>
      <c r="F560" s="150"/>
      <c r="J560" s="151"/>
      <c r="K560" s="151"/>
      <c r="L560" s="151"/>
    </row>
    <row r="561" spans="2:12" ht="16.5" customHeight="1" x14ac:dyDescent="0.3">
      <c r="B561" s="150"/>
      <c r="C561" s="150"/>
      <c r="D561" s="150"/>
      <c r="E561" s="150"/>
      <c r="F561" s="150"/>
      <c r="J561" s="151"/>
      <c r="K561" s="151"/>
      <c r="L561" s="151"/>
    </row>
    <row r="562" spans="2:12" ht="16.5" customHeight="1" x14ac:dyDescent="0.3">
      <c r="B562" s="150"/>
      <c r="C562" s="150"/>
      <c r="D562" s="150"/>
      <c r="E562" s="150"/>
      <c r="F562" s="150"/>
      <c r="J562" s="151"/>
      <c r="K562" s="151"/>
      <c r="L562" s="151"/>
    </row>
    <row r="563" spans="2:12" ht="16.5" customHeight="1" x14ac:dyDescent="0.3">
      <c r="B563" s="150"/>
      <c r="C563" s="150"/>
      <c r="D563" s="150"/>
      <c r="E563" s="150"/>
      <c r="F563" s="150"/>
      <c r="J563" s="151"/>
      <c r="K563" s="151"/>
      <c r="L563" s="151"/>
    </row>
    <row r="564" spans="2:12" ht="16.5" customHeight="1" x14ac:dyDescent="0.3">
      <c r="B564" s="150"/>
      <c r="C564" s="150"/>
      <c r="D564" s="150"/>
      <c r="E564" s="150"/>
      <c r="F564" s="150"/>
      <c r="J564" s="151"/>
      <c r="K564" s="151"/>
      <c r="L564" s="151"/>
    </row>
    <row r="565" spans="2:12" ht="16.5" customHeight="1" x14ac:dyDescent="0.3">
      <c r="B565" s="150"/>
      <c r="C565" s="150"/>
      <c r="D565" s="150"/>
      <c r="E565" s="150"/>
      <c r="F565" s="150"/>
      <c r="J565" s="151"/>
      <c r="K565" s="151"/>
      <c r="L565" s="151"/>
    </row>
    <row r="566" spans="2:12" ht="16.5" customHeight="1" x14ac:dyDescent="0.3">
      <c r="B566" s="150"/>
      <c r="C566" s="150"/>
      <c r="D566" s="150"/>
      <c r="E566" s="150"/>
      <c r="F566" s="150"/>
      <c r="J566" s="151"/>
      <c r="K566" s="151"/>
      <c r="L566" s="151"/>
    </row>
    <row r="567" spans="2:12" ht="16.5" customHeight="1" x14ac:dyDescent="0.3">
      <c r="B567" s="150"/>
      <c r="C567" s="150"/>
      <c r="D567" s="150"/>
      <c r="E567" s="150"/>
      <c r="F567" s="150"/>
      <c r="J567" s="151"/>
      <c r="K567" s="151"/>
      <c r="L567" s="151"/>
    </row>
    <row r="568" spans="2:12" ht="16.5" customHeight="1" x14ac:dyDescent="0.3">
      <c r="B568" s="150"/>
      <c r="C568" s="150"/>
      <c r="D568" s="150"/>
      <c r="E568" s="150"/>
      <c r="F568" s="150"/>
      <c r="J568" s="151"/>
      <c r="K568" s="151"/>
      <c r="L568" s="151"/>
    </row>
    <row r="569" spans="2:12" ht="16.5" customHeight="1" x14ac:dyDescent="0.3">
      <c r="B569" s="150"/>
      <c r="C569" s="150"/>
      <c r="D569" s="150"/>
      <c r="E569" s="150"/>
      <c r="F569" s="150"/>
      <c r="J569" s="151"/>
      <c r="K569" s="151"/>
      <c r="L569" s="151"/>
    </row>
    <row r="570" spans="2:12" ht="16.5" customHeight="1" x14ac:dyDescent="0.3">
      <c r="B570" s="150"/>
      <c r="C570" s="150"/>
      <c r="D570" s="150"/>
      <c r="E570" s="150"/>
      <c r="F570" s="150"/>
      <c r="J570" s="151"/>
      <c r="K570" s="151"/>
      <c r="L570" s="151"/>
    </row>
    <row r="571" spans="2:12" ht="16.5" customHeight="1" x14ac:dyDescent="0.3">
      <c r="B571" s="150"/>
      <c r="C571" s="150"/>
      <c r="D571" s="150"/>
      <c r="E571" s="150"/>
      <c r="F571" s="150"/>
      <c r="J571" s="151"/>
      <c r="K571" s="151"/>
      <c r="L571" s="151"/>
    </row>
    <row r="572" spans="2:12" ht="16.5" customHeight="1" x14ac:dyDescent="0.3">
      <c r="B572" s="150"/>
      <c r="C572" s="150"/>
      <c r="D572" s="150"/>
      <c r="E572" s="150"/>
      <c r="F572" s="150"/>
      <c r="J572" s="151"/>
      <c r="K572" s="151"/>
      <c r="L572" s="151"/>
    </row>
    <row r="573" spans="2:12" ht="16.5" customHeight="1" x14ac:dyDescent="0.3">
      <c r="B573" s="150"/>
      <c r="C573" s="150"/>
      <c r="D573" s="150"/>
      <c r="E573" s="150"/>
      <c r="F573" s="150"/>
      <c r="J573" s="151"/>
      <c r="K573" s="151"/>
      <c r="L573" s="151"/>
    </row>
    <row r="574" spans="2:12" ht="16.5" customHeight="1" x14ac:dyDescent="0.3">
      <c r="B574" s="150"/>
      <c r="C574" s="150"/>
      <c r="D574" s="150"/>
      <c r="E574" s="150"/>
      <c r="F574" s="150"/>
      <c r="J574" s="151"/>
      <c r="K574" s="151"/>
      <c r="L574" s="151"/>
    </row>
    <row r="575" spans="2:12" ht="16.5" customHeight="1" x14ac:dyDescent="0.3">
      <c r="B575" s="150"/>
      <c r="C575" s="150"/>
      <c r="D575" s="150"/>
      <c r="E575" s="150"/>
      <c r="F575" s="150"/>
      <c r="J575" s="151"/>
      <c r="K575" s="151"/>
      <c r="L575" s="151"/>
    </row>
    <row r="576" spans="2:12" ht="16.5" customHeight="1" x14ac:dyDescent="0.3">
      <c r="B576" s="150"/>
      <c r="C576" s="150"/>
      <c r="D576" s="150"/>
      <c r="E576" s="150"/>
      <c r="F576" s="150"/>
      <c r="J576" s="151"/>
      <c r="K576" s="151"/>
      <c r="L576" s="151"/>
    </row>
    <row r="577" spans="2:12" ht="16.5" customHeight="1" x14ac:dyDescent="0.3">
      <c r="B577" s="150"/>
      <c r="C577" s="150"/>
      <c r="D577" s="150"/>
      <c r="E577" s="150"/>
      <c r="F577" s="150"/>
      <c r="J577" s="151"/>
      <c r="K577" s="151"/>
      <c r="L577" s="151"/>
    </row>
    <row r="578" spans="2:12" ht="16.5" customHeight="1" x14ac:dyDescent="0.3">
      <c r="B578" s="150"/>
      <c r="C578" s="150"/>
      <c r="D578" s="150"/>
      <c r="E578" s="150"/>
      <c r="F578" s="150"/>
      <c r="J578" s="151"/>
      <c r="K578" s="151"/>
      <c r="L578" s="151"/>
    </row>
    <row r="579" spans="2:12" ht="16.5" customHeight="1" x14ac:dyDescent="0.3">
      <c r="B579" s="150"/>
      <c r="C579" s="150"/>
      <c r="D579" s="150"/>
      <c r="E579" s="150"/>
      <c r="F579" s="150"/>
      <c r="J579" s="151"/>
      <c r="K579" s="151"/>
      <c r="L579" s="151"/>
    </row>
    <row r="580" spans="2:12" ht="16.5" customHeight="1" x14ac:dyDescent="0.3">
      <c r="B580" s="150"/>
      <c r="C580" s="150"/>
      <c r="D580" s="150"/>
      <c r="E580" s="150"/>
      <c r="F580" s="150"/>
      <c r="J580" s="151"/>
      <c r="K580" s="151"/>
      <c r="L580" s="151"/>
    </row>
    <row r="581" spans="2:12" ht="16.5" customHeight="1" x14ac:dyDescent="0.3">
      <c r="B581" s="150"/>
      <c r="C581" s="150"/>
      <c r="D581" s="150"/>
      <c r="E581" s="150"/>
      <c r="F581" s="150"/>
      <c r="J581" s="151"/>
      <c r="K581" s="151"/>
      <c r="L581" s="151"/>
    </row>
    <row r="582" spans="2:12" ht="16.5" customHeight="1" x14ac:dyDescent="0.3">
      <c r="B582" s="150"/>
      <c r="C582" s="150"/>
      <c r="D582" s="150"/>
      <c r="E582" s="150"/>
      <c r="F582" s="150"/>
      <c r="J582" s="151"/>
      <c r="K582" s="151"/>
      <c r="L582" s="151"/>
    </row>
    <row r="583" spans="2:12" ht="16.5" customHeight="1" x14ac:dyDescent="0.3">
      <c r="B583" s="150"/>
      <c r="C583" s="150"/>
      <c r="D583" s="150"/>
      <c r="E583" s="150"/>
      <c r="F583" s="150"/>
      <c r="J583" s="151"/>
      <c r="K583" s="151"/>
      <c r="L583" s="151"/>
    </row>
    <row r="584" spans="2:12" ht="16.5" customHeight="1" x14ac:dyDescent="0.3">
      <c r="B584" s="150"/>
      <c r="C584" s="150"/>
      <c r="D584" s="150"/>
      <c r="E584" s="150"/>
      <c r="F584" s="150"/>
      <c r="J584" s="151"/>
      <c r="K584" s="151"/>
      <c r="L584" s="151"/>
    </row>
    <row r="585" spans="2:12" ht="16.5" customHeight="1" x14ac:dyDescent="0.3">
      <c r="B585" s="150"/>
      <c r="C585" s="150"/>
      <c r="D585" s="150"/>
      <c r="E585" s="150"/>
      <c r="F585" s="150"/>
      <c r="J585" s="151"/>
      <c r="K585" s="151"/>
      <c r="L585" s="151"/>
    </row>
    <row r="586" spans="2:12" ht="16.5" customHeight="1" x14ac:dyDescent="0.3">
      <c r="B586" s="150"/>
      <c r="C586" s="150"/>
      <c r="D586" s="150"/>
      <c r="E586" s="150"/>
      <c r="F586" s="150"/>
      <c r="J586" s="151"/>
      <c r="K586" s="151"/>
      <c r="L586" s="151"/>
    </row>
    <row r="587" spans="2:12" ht="16.5" customHeight="1" x14ac:dyDescent="0.3">
      <c r="B587" s="150"/>
      <c r="C587" s="150"/>
      <c r="D587" s="150"/>
      <c r="E587" s="150"/>
      <c r="F587" s="150"/>
      <c r="J587" s="151"/>
      <c r="K587" s="151"/>
      <c r="L587" s="151"/>
    </row>
    <row r="588" spans="2:12" ht="16.5" customHeight="1" x14ac:dyDescent="0.3">
      <c r="B588" s="150"/>
      <c r="C588" s="150"/>
      <c r="D588" s="150"/>
      <c r="E588" s="150"/>
      <c r="F588" s="150"/>
      <c r="J588" s="151"/>
      <c r="K588" s="151"/>
      <c r="L588" s="151"/>
    </row>
    <row r="589" spans="2:12" ht="16.5" customHeight="1" x14ac:dyDescent="0.3">
      <c r="B589" s="150"/>
      <c r="C589" s="150"/>
      <c r="D589" s="150"/>
      <c r="E589" s="150"/>
      <c r="F589" s="150"/>
      <c r="J589" s="151"/>
      <c r="K589" s="151"/>
      <c r="L589" s="151"/>
    </row>
    <row r="590" spans="2:12" ht="16.5" customHeight="1" x14ac:dyDescent="0.3">
      <c r="B590" s="150"/>
      <c r="C590" s="150"/>
      <c r="D590" s="150"/>
      <c r="E590" s="150"/>
      <c r="F590" s="150"/>
      <c r="J590" s="151"/>
      <c r="K590" s="151"/>
      <c r="L590" s="151"/>
    </row>
    <row r="591" spans="2:12" ht="16.5" customHeight="1" x14ac:dyDescent="0.3">
      <c r="B591" s="150"/>
      <c r="C591" s="150"/>
      <c r="D591" s="150"/>
      <c r="E591" s="150"/>
      <c r="F591" s="150"/>
      <c r="J591" s="151"/>
      <c r="K591" s="151"/>
      <c r="L591" s="151"/>
    </row>
    <row r="592" spans="2:12" ht="16.5" customHeight="1" x14ac:dyDescent="0.3">
      <c r="B592" s="150"/>
      <c r="C592" s="150"/>
      <c r="D592" s="150"/>
      <c r="E592" s="150"/>
      <c r="F592" s="150"/>
      <c r="J592" s="151"/>
      <c r="K592" s="151"/>
      <c r="L592" s="151"/>
    </row>
    <row r="593" spans="2:12" ht="16.5" customHeight="1" x14ac:dyDescent="0.3">
      <c r="B593" s="150"/>
      <c r="C593" s="150"/>
      <c r="D593" s="150"/>
      <c r="E593" s="150"/>
      <c r="F593" s="150"/>
      <c r="J593" s="151"/>
      <c r="K593" s="151"/>
      <c r="L593" s="151"/>
    </row>
    <row r="594" spans="2:12" ht="16.5" customHeight="1" x14ac:dyDescent="0.3">
      <c r="B594" s="150"/>
      <c r="C594" s="150"/>
      <c r="D594" s="150"/>
      <c r="E594" s="150"/>
      <c r="F594" s="150"/>
      <c r="J594" s="151"/>
      <c r="K594" s="151"/>
      <c r="L594" s="151"/>
    </row>
    <row r="595" spans="2:12" ht="16.5" customHeight="1" x14ac:dyDescent="0.3">
      <c r="B595" s="150"/>
      <c r="C595" s="150"/>
      <c r="D595" s="150"/>
      <c r="E595" s="150"/>
      <c r="F595" s="150"/>
      <c r="J595" s="151"/>
      <c r="K595" s="151"/>
      <c r="L595" s="151"/>
    </row>
    <row r="596" spans="2:12" ht="16.5" customHeight="1" x14ac:dyDescent="0.3">
      <c r="B596" s="150"/>
      <c r="C596" s="150"/>
      <c r="D596" s="150"/>
      <c r="E596" s="150"/>
      <c r="F596" s="150"/>
      <c r="J596" s="151"/>
      <c r="K596" s="151"/>
      <c r="L596" s="151"/>
    </row>
    <row r="597" spans="2:12" ht="16.5" customHeight="1" x14ac:dyDescent="0.3">
      <c r="B597" s="150"/>
      <c r="C597" s="150"/>
      <c r="D597" s="150"/>
      <c r="E597" s="150"/>
      <c r="F597" s="150"/>
      <c r="J597" s="151"/>
      <c r="K597" s="151"/>
      <c r="L597" s="151"/>
    </row>
    <row r="598" spans="2:12" ht="16.5" customHeight="1" x14ac:dyDescent="0.3">
      <c r="B598" s="150"/>
      <c r="C598" s="150"/>
      <c r="D598" s="150"/>
      <c r="E598" s="150"/>
      <c r="F598" s="150"/>
      <c r="J598" s="151"/>
      <c r="K598" s="151"/>
      <c r="L598" s="151"/>
    </row>
    <row r="599" spans="2:12" ht="16.5" customHeight="1" x14ac:dyDescent="0.3">
      <c r="B599" s="150"/>
      <c r="C599" s="150"/>
      <c r="D599" s="150"/>
      <c r="E599" s="150"/>
      <c r="F599" s="150"/>
      <c r="J599" s="151"/>
      <c r="K599" s="151"/>
      <c r="L599" s="151"/>
    </row>
    <row r="600" spans="2:12" ht="16.5" customHeight="1" x14ac:dyDescent="0.3">
      <c r="B600" s="150"/>
      <c r="C600" s="150"/>
      <c r="D600" s="150"/>
      <c r="E600" s="150"/>
      <c r="F600" s="150"/>
      <c r="J600" s="151"/>
      <c r="K600" s="151"/>
      <c r="L600" s="151"/>
    </row>
    <row r="601" spans="2:12" ht="16.5" customHeight="1" x14ac:dyDescent="0.3">
      <c r="B601" s="150"/>
      <c r="C601" s="150"/>
      <c r="D601" s="150"/>
      <c r="E601" s="150"/>
      <c r="F601" s="150"/>
      <c r="J601" s="151"/>
      <c r="K601" s="151"/>
      <c r="L601" s="151"/>
    </row>
    <row r="602" spans="2:12" ht="16.5" customHeight="1" x14ac:dyDescent="0.3">
      <c r="B602" s="150"/>
      <c r="C602" s="150"/>
      <c r="D602" s="150"/>
      <c r="E602" s="150"/>
      <c r="F602" s="150"/>
      <c r="J602" s="151"/>
      <c r="K602" s="151"/>
      <c r="L602" s="151"/>
    </row>
    <row r="603" spans="2:12" ht="16.5" customHeight="1" x14ac:dyDescent="0.3">
      <c r="B603" s="150"/>
      <c r="C603" s="150"/>
      <c r="D603" s="150"/>
      <c r="E603" s="150"/>
      <c r="F603" s="150"/>
      <c r="J603" s="151"/>
      <c r="K603" s="151"/>
      <c r="L603" s="151"/>
    </row>
    <row r="604" spans="2:12" ht="16.5" customHeight="1" x14ac:dyDescent="0.3">
      <c r="B604" s="150"/>
      <c r="C604" s="150"/>
      <c r="D604" s="150"/>
      <c r="E604" s="150"/>
      <c r="F604" s="150"/>
      <c r="J604" s="151"/>
      <c r="K604" s="151"/>
      <c r="L604" s="151"/>
    </row>
    <row r="605" spans="2:12" ht="16.5" customHeight="1" x14ac:dyDescent="0.3">
      <c r="B605" s="150"/>
      <c r="C605" s="150"/>
      <c r="D605" s="150"/>
      <c r="E605" s="150"/>
      <c r="F605" s="150"/>
      <c r="J605" s="151"/>
      <c r="K605" s="151"/>
      <c r="L605" s="151"/>
    </row>
    <row r="606" spans="2:12" ht="16.5" customHeight="1" x14ac:dyDescent="0.3">
      <c r="B606" s="150"/>
      <c r="C606" s="150"/>
      <c r="D606" s="150"/>
      <c r="E606" s="150"/>
      <c r="F606" s="150"/>
      <c r="J606" s="151"/>
      <c r="K606" s="151"/>
      <c r="L606" s="151"/>
    </row>
    <row r="607" spans="2:12" ht="16.5" customHeight="1" x14ac:dyDescent="0.3">
      <c r="B607" s="150"/>
      <c r="C607" s="150"/>
      <c r="D607" s="150"/>
      <c r="E607" s="150"/>
      <c r="F607" s="150"/>
      <c r="J607" s="151"/>
      <c r="K607" s="151"/>
      <c r="L607" s="151"/>
    </row>
    <row r="608" spans="2:12" ht="16.5" customHeight="1" x14ac:dyDescent="0.3">
      <c r="B608" s="150"/>
      <c r="C608" s="150"/>
      <c r="D608" s="150"/>
      <c r="E608" s="150"/>
      <c r="F608" s="150"/>
      <c r="J608" s="151"/>
      <c r="K608" s="151"/>
      <c r="L608" s="151"/>
    </row>
    <row r="609" spans="2:12" ht="16.5" customHeight="1" x14ac:dyDescent="0.3">
      <c r="B609" s="150"/>
      <c r="C609" s="150"/>
      <c r="D609" s="150"/>
      <c r="E609" s="150"/>
      <c r="F609" s="150"/>
      <c r="J609" s="151"/>
      <c r="K609" s="151"/>
      <c r="L609" s="151"/>
    </row>
    <row r="610" spans="2:12" ht="16.5" customHeight="1" x14ac:dyDescent="0.3">
      <c r="B610" s="150"/>
      <c r="C610" s="150"/>
      <c r="D610" s="150"/>
      <c r="E610" s="150"/>
      <c r="F610" s="150"/>
      <c r="J610" s="151"/>
      <c r="K610" s="151"/>
      <c r="L610" s="151"/>
    </row>
    <row r="611" spans="2:12" ht="16.5" customHeight="1" x14ac:dyDescent="0.3">
      <c r="B611" s="150"/>
      <c r="C611" s="150"/>
      <c r="D611" s="150"/>
      <c r="E611" s="150"/>
      <c r="F611" s="150"/>
      <c r="J611" s="151"/>
      <c r="K611" s="151"/>
      <c r="L611" s="151"/>
    </row>
    <row r="612" spans="2:12" ht="16.5" customHeight="1" x14ac:dyDescent="0.3">
      <c r="B612" s="150"/>
      <c r="C612" s="150"/>
      <c r="D612" s="150"/>
      <c r="E612" s="150"/>
      <c r="F612" s="150"/>
      <c r="J612" s="151"/>
      <c r="K612" s="151"/>
      <c r="L612" s="151"/>
    </row>
    <row r="613" spans="2:12" ht="16.5" customHeight="1" x14ac:dyDescent="0.3">
      <c r="B613" s="150"/>
      <c r="C613" s="150"/>
      <c r="D613" s="150"/>
      <c r="E613" s="150"/>
      <c r="F613" s="150"/>
      <c r="J613" s="151"/>
      <c r="K613" s="151"/>
      <c r="L613" s="151"/>
    </row>
    <row r="614" spans="2:12" ht="16.5" customHeight="1" x14ac:dyDescent="0.3">
      <c r="B614" s="150"/>
      <c r="C614" s="150"/>
      <c r="D614" s="150"/>
      <c r="E614" s="150"/>
      <c r="F614" s="150"/>
      <c r="J614" s="151"/>
      <c r="K614" s="151"/>
      <c r="L614" s="151"/>
    </row>
    <row r="615" spans="2:12" ht="16.5" customHeight="1" x14ac:dyDescent="0.3">
      <c r="B615" s="150"/>
      <c r="C615" s="150"/>
      <c r="D615" s="150"/>
      <c r="E615" s="150"/>
      <c r="F615" s="150"/>
      <c r="J615" s="151"/>
      <c r="K615" s="151"/>
      <c r="L615" s="151"/>
    </row>
    <row r="616" spans="2:12" ht="16.5" customHeight="1" x14ac:dyDescent="0.3">
      <c r="B616" s="150"/>
      <c r="C616" s="150"/>
      <c r="D616" s="150"/>
      <c r="E616" s="150"/>
      <c r="F616" s="150"/>
      <c r="J616" s="151"/>
      <c r="K616" s="151"/>
      <c r="L616" s="151"/>
    </row>
    <row r="617" spans="2:12" ht="16.5" customHeight="1" x14ac:dyDescent="0.3">
      <c r="B617" s="150"/>
      <c r="C617" s="150"/>
      <c r="D617" s="150"/>
      <c r="E617" s="150"/>
      <c r="F617" s="150"/>
      <c r="J617" s="151"/>
      <c r="K617" s="151"/>
      <c r="L617" s="151"/>
    </row>
    <row r="618" spans="2:12" ht="16.5" customHeight="1" x14ac:dyDescent="0.3">
      <c r="B618" s="150"/>
      <c r="C618" s="150"/>
      <c r="D618" s="150"/>
      <c r="E618" s="150"/>
      <c r="F618" s="150"/>
      <c r="J618" s="151"/>
      <c r="K618" s="151"/>
      <c r="L618" s="151"/>
    </row>
    <row r="619" spans="2:12" ht="16.5" customHeight="1" x14ac:dyDescent="0.3">
      <c r="B619" s="150"/>
      <c r="C619" s="150"/>
      <c r="D619" s="150"/>
      <c r="E619" s="150"/>
      <c r="F619" s="150"/>
      <c r="J619" s="151"/>
      <c r="K619" s="151"/>
      <c r="L619" s="151"/>
    </row>
    <row r="620" spans="2:12" ht="16.5" customHeight="1" x14ac:dyDescent="0.3">
      <c r="B620" s="150"/>
      <c r="C620" s="150"/>
      <c r="D620" s="150"/>
      <c r="E620" s="150"/>
      <c r="F620" s="150"/>
      <c r="J620" s="151"/>
      <c r="K620" s="151"/>
      <c r="L620" s="151"/>
    </row>
    <row r="621" spans="2:12" ht="16.5" customHeight="1" x14ac:dyDescent="0.3">
      <c r="B621" s="150"/>
      <c r="C621" s="150"/>
      <c r="D621" s="150"/>
      <c r="E621" s="150"/>
      <c r="F621" s="150"/>
      <c r="J621" s="151"/>
      <c r="K621" s="151"/>
      <c r="L621" s="151"/>
    </row>
    <row r="622" spans="2:12" ht="16.5" customHeight="1" x14ac:dyDescent="0.3">
      <c r="B622" s="150"/>
      <c r="C622" s="150"/>
      <c r="D622" s="150"/>
      <c r="E622" s="150"/>
      <c r="F622" s="150"/>
      <c r="J622" s="151"/>
      <c r="K622" s="151"/>
      <c r="L622" s="151"/>
    </row>
    <row r="623" spans="2:12" ht="16.5" customHeight="1" x14ac:dyDescent="0.3">
      <c r="B623" s="150"/>
      <c r="C623" s="150"/>
      <c r="D623" s="150"/>
      <c r="E623" s="150"/>
      <c r="F623" s="150"/>
      <c r="J623" s="151"/>
      <c r="K623" s="151"/>
      <c r="L623" s="151"/>
    </row>
    <row r="624" spans="2:12" ht="16.5" customHeight="1" x14ac:dyDescent="0.3">
      <c r="B624" s="150"/>
      <c r="C624" s="150"/>
      <c r="D624" s="150"/>
      <c r="E624" s="150"/>
      <c r="F624" s="150"/>
      <c r="J624" s="151"/>
      <c r="K624" s="151"/>
      <c r="L624" s="151"/>
    </row>
    <row r="625" spans="2:12" ht="16.5" customHeight="1" x14ac:dyDescent="0.3">
      <c r="B625" s="150"/>
      <c r="C625" s="150"/>
      <c r="D625" s="150"/>
      <c r="E625" s="150"/>
      <c r="F625" s="150"/>
      <c r="J625" s="151"/>
      <c r="K625" s="151"/>
      <c r="L625" s="151"/>
    </row>
    <row r="626" spans="2:12" ht="16.5" customHeight="1" x14ac:dyDescent="0.3">
      <c r="B626" s="150"/>
      <c r="C626" s="150"/>
      <c r="D626" s="150"/>
      <c r="E626" s="150"/>
      <c r="F626" s="150"/>
      <c r="J626" s="151"/>
      <c r="K626" s="151"/>
      <c r="L626" s="151"/>
    </row>
    <row r="627" spans="2:12" ht="16.5" customHeight="1" x14ac:dyDescent="0.3">
      <c r="B627" s="150"/>
      <c r="C627" s="150"/>
      <c r="D627" s="150"/>
      <c r="E627" s="150"/>
      <c r="F627" s="150"/>
      <c r="J627" s="151"/>
      <c r="K627" s="151"/>
      <c r="L627" s="151"/>
    </row>
    <row r="628" spans="2:12" ht="16.5" customHeight="1" x14ac:dyDescent="0.3">
      <c r="B628" s="150"/>
      <c r="C628" s="150"/>
      <c r="D628" s="150"/>
      <c r="E628" s="150"/>
      <c r="F628" s="150"/>
      <c r="J628" s="151"/>
      <c r="K628" s="151"/>
      <c r="L628" s="151"/>
    </row>
    <row r="629" spans="2:12" ht="16.5" customHeight="1" x14ac:dyDescent="0.3">
      <c r="B629" s="150"/>
      <c r="C629" s="150"/>
      <c r="D629" s="150"/>
      <c r="E629" s="150"/>
      <c r="F629" s="150"/>
      <c r="J629" s="151"/>
      <c r="K629" s="151"/>
      <c r="L629" s="151"/>
    </row>
    <row r="630" spans="2:12" ht="16.5" customHeight="1" x14ac:dyDescent="0.3">
      <c r="B630" s="150"/>
      <c r="C630" s="150"/>
      <c r="D630" s="150"/>
      <c r="E630" s="150"/>
      <c r="F630" s="150"/>
      <c r="J630" s="151"/>
      <c r="K630" s="151"/>
      <c r="L630" s="151"/>
    </row>
    <row r="631" spans="2:12" ht="16.5" customHeight="1" x14ac:dyDescent="0.3">
      <c r="B631" s="150"/>
      <c r="C631" s="150"/>
      <c r="D631" s="150"/>
      <c r="E631" s="150"/>
      <c r="F631" s="150"/>
      <c r="J631" s="151"/>
      <c r="K631" s="151"/>
      <c r="L631" s="151"/>
    </row>
    <row r="632" spans="2:12" ht="16.5" customHeight="1" x14ac:dyDescent="0.3">
      <c r="B632" s="150"/>
      <c r="C632" s="150"/>
      <c r="D632" s="150"/>
      <c r="E632" s="150"/>
      <c r="F632" s="150"/>
      <c r="J632" s="151"/>
      <c r="K632" s="151"/>
      <c r="L632" s="151"/>
    </row>
    <row r="633" spans="2:12" ht="16.5" customHeight="1" x14ac:dyDescent="0.3">
      <c r="B633" s="150"/>
      <c r="C633" s="150"/>
      <c r="D633" s="150"/>
      <c r="E633" s="150"/>
      <c r="F633" s="150"/>
      <c r="J633" s="151"/>
      <c r="K633" s="151"/>
      <c r="L633" s="151"/>
    </row>
    <row r="634" spans="2:12" ht="16.5" customHeight="1" x14ac:dyDescent="0.3">
      <c r="B634" s="150"/>
      <c r="C634" s="150"/>
      <c r="D634" s="150"/>
      <c r="E634" s="150"/>
      <c r="F634" s="150"/>
      <c r="J634" s="151"/>
      <c r="K634" s="151"/>
      <c r="L634" s="151"/>
    </row>
    <row r="635" spans="2:12" ht="16.5" customHeight="1" x14ac:dyDescent="0.3">
      <c r="B635" s="150"/>
      <c r="C635" s="150"/>
      <c r="D635" s="150"/>
      <c r="E635" s="150"/>
      <c r="F635" s="150"/>
      <c r="J635" s="151"/>
      <c r="K635" s="151"/>
      <c r="L635" s="151"/>
    </row>
    <row r="636" spans="2:12" ht="16.5" customHeight="1" x14ac:dyDescent="0.3">
      <c r="B636" s="150"/>
      <c r="C636" s="150"/>
      <c r="D636" s="150"/>
      <c r="E636" s="150"/>
      <c r="F636" s="150"/>
      <c r="J636" s="151"/>
      <c r="K636" s="151"/>
      <c r="L636" s="151"/>
    </row>
    <row r="637" spans="2:12" ht="16.5" customHeight="1" x14ac:dyDescent="0.3">
      <c r="B637" s="150"/>
      <c r="C637" s="150"/>
      <c r="D637" s="150"/>
      <c r="E637" s="150"/>
      <c r="F637" s="150"/>
      <c r="J637" s="151"/>
      <c r="K637" s="151"/>
      <c r="L637" s="151"/>
    </row>
    <row r="638" spans="2:12" ht="16.5" customHeight="1" x14ac:dyDescent="0.3">
      <c r="B638" s="150"/>
      <c r="C638" s="150"/>
      <c r="D638" s="150"/>
      <c r="E638" s="150"/>
      <c r="F638" s="150"/>
      <c r="J638" s="151"/>
      <c r="K638" s="151"/>
      <c r="L638" s="151"/>
    </row>
    <row r="639" spans="2:12" ht="16.5" customHeight="1" x14ac:dyDescent="0.3">
      <c r="B639" s="150"/>
      <c r="C639" s="150"/>
      <c r="D639" s="150"/>
      <c r="E639" s="150"/>
      <c r="F639" s="150"/>
      <c r="J639" s="151"/>
      <c r="K639" s="151"/>
      <c r="L639" s="151"/>
    </row>
    <row r="640" spans="2:12" ht="16.5" customHeight="1" x14ac:dyDescent="0.3">
      <c r="B640" s="150"/>
      <c r="C640" s="150"/>
      <c r="D640" s="150"/>
      <c r="E640" s="150"/>
      <c r="F640" s="150"/>
      <c r="J640" s="151"/>
      <c r="K640" s="151"/>
      <c r="L640" s="151"/>
    </row>
    <row r="641" spans="2:12" ht="16.5" customHeight="1" x14ac:dyDescent="0.3">
      <c r="B641" s="150"/>
      <c r="C641" s="150"/>
      <c r="D641" s="150"/>
      <c r="E641" s="150"/>
      <c r="F641" s="150"/>
      <c r="J641" s="151"/>
      <c r="K641" s="151"/>
      <c r="L641" s="151"/>
    </row>
    <row r="642" spans="2:12" ht="16.5" customHeight="1" x14ac:dyDescent="0.3">
      <c r="B642" s="150"/>
      <c r="C642" s="150"/>
      <c r="D642" s="150"/>
      <c r="E642" s="150"/>
      <c r="F642" s="150"/>
      <c r="J642" s="151"/>
      <c r="K642" s="151"/>
      <c r="L642" s="151"/>
    </row>
    <row r="643" spans="2:12" ht="16.5" customHeight="1" x14ac:dyDescent="0.3">
      <c r="B643" s="150"/>
      <c r="C643" s="150"/>
      <c r="D643" s="150"/>
      <c r="E643" s="150"/>
      <c r="F643" s="150"/>
      <c r="J643" s="151"/>
      <c r="K643" s="151"/>
      <c r="L643" s="151"/>
    </row>
    <row r="644" spans="2:12" ht="16.5" customHeight="1" x14ac:dyDescent="0.3">
      <c r="B644" s="150"/>
      <c r="C644" s="150"/>
      <c r="D644" s="150"/>
      <c r="E644" s="150"/>
      <c r="F644" s="150"/>
      <c r="J644" s="151"/>
      <c r="K644" s="151"/>
      <c r="L644" s="151"/>
    </row>
    <row r="645" spans="2:12" ht="16.5" customHeight="1" x14ac:dyDescent="0.3">
      <c r="B645" s="150"/>
      <c r="C645" s="150"/>
      <c r="D645" s="150"/>
      <c r="E645" s="150"/>
      <c r="F645" s="150"/>
      <c r="J645" s="151"/>
      <c r="K645" s="151"/>
      <c r="L645" s="151"/>
    </row>
    <row r="646" spans="2:12" ht="16.5" customHeight="1" x14ac:dyDescent="0.3">
      <c r="B646" s="150"/>
      <c r="C646" s="150"/>
      <c r="D646" s="150"/>
      <c r="E646" s="150"/>
      <c r="F646" s="150"/>
      <c r="J646" s="151"/>
      <c r="K646" s="151"/>
      <c r="L646" s="151"/>
    </row>
    <row r="647" spans="2:12" ht="16.5" customHeight="1" x14ac:dyDescent="0.3">
      <c r="B647" s="150"/>
      <c r="C647" s="150"/>
      <c r="D647" s="150"/>
      <c r="E647" s="150"/>
      <c r="F647" s="150"/>
      <c r="J647" s="151"/>
      <c r="K647" s="151"/>
      <c r="L647" s="151"/>
    </row>
    <row r="648" spans="2:12" ht="16.5" customHeight="1" x14ac:dyDescent="0.3">
      <c r="B648" s="150"/>
      <c r="C648" s="150"/>
      <c r="D648" s="150"/>
      <c r="E648" s="150"/>
      <c r="F648" s="150"/>
      <c r="J648" s="151"/>
      <c r="K648" s="151"/>
      <c r="L648" s="151"/>
    </row>
    <row r="649" spans="2:12" ht="16.5" customHeight="1" x14ac:dyDescent="0.3">
      <c r="B649" s="150"/>
      <c r="C649" s="150"/>
      <c r="D649" s="150"/>
      <c r="E649" s="150"/>
      <c r="F649" s="150"/>
      <c r="J649" s="151"/>
      <c r="K649" s="151"/>
      <c r="L649" s="151"/>
    </row>
    <row r="650" spans="2:12" ht="16.5" customHeight="1" x14ac:dyDescent="0.3">
      <c r="B650" s="150"/>
      <c r="C650" s="150"/>
      <c r="D650" s="150"/>
      <c r="E650" s="150"/>
      <c r="F650" s="150"/>
      <c r="J650" s="151"/>
      <c r="K650" s="151"/>
      <c r="L650" s="151"/>
    </row>
    <row r="651" spans="2:12" ht="16.5" customHeight="1" x14ac:dyDescent="0.3">
      <c r="B651" s="150"/>
      <c r="C651" s="150"/>
      <c r="D651" s="150"/>
      <c r="E651" s="150"/>
      <c r="F651" s="150"/>
      <c r="J651" s="151"/>
      <c r="K651" s="151"/>
      <c r="L651" s="151"/>
    </row>
    <row r="652" spans="2:12" ht="16.5" customHeight="1" x14ac:dyDescent="0.3">
      <c r="B652" s="150"/>
      <c r="C652" s="150"/>
      <c r="D652" s="150"/>
      <c r="E652" s="150"/>
      <c r="F652" s="150"/>
      <c r="J652" s="151"/>
      <c r="K652" s="151"/>
      <c r="L652" s="151"/>
    </row>
    <row r="653" spans="2:12" ht="16.5" customHeight="1" x14ac:dyDescent="0.3">
      <c r="B653" s="150"/>
      <c r="C653" s="150"/>
      <c r="D653" s="150"/>
      <c r="E653" s="150"/>
      <c r="F653" s="150"/>
      <c r="J653" s="151"/>
      <c r="K653" s="151"/>
      <c r="L653" s="151"/>
    </row>
    <row r="654" spans="2:12" ht="16.5" customHeight="1" x14ac:dyDescent="0.3">
      <c r="B654" s="150"/>
      <c r="C654" s="150"/>
      <c r="D654" s="150"/>
      <c r="E654" s="150"/>
      <c r="F654" s="150"/>
      <c r="J654" s="151"/>
      <c r="K654" s="151"/>
      <c r="L654" s="151"/>
    </row>
    <row r="655" spans="2:12" ht="16.5" customHeight="1" x14ac:dyDescent="0.3">
      <c r="B655" s="150"/>
      <c r="C655" s="150"/>
      <c r="D655" s="150"/>
      <c r="E655" s="150"/>
      <c r="F655" s="150"/>
      <c r="J655" s="151"/>
      <c r="K655" s="151"/>
      <c r="L655" s="151"/>
    </row>
    <row r="656" spans="2:12" ht="16.5" customHeight="1" x14ac:dyDescent="0.3">
      <c r="B656" s="150"/>
      <c r="C656" s="150"/>
      <c r="D656" s="150"/>
      <c r="E656" s="150"/>
      <c r="F656" s="150"/>
      <c r="J656" s="151"/>
      <c r="K656" s="151"/>
      <c r="L656" s="151"/>
    </row>
    <row r="657" spans="2:12" ht="16.5" customHeight="1" x14ac:dyDescent="0.3">
      <c r="B657" s="150"/>
      <c r="C657" s="150"/>
      <c r="D657" s="150"/>
      <c r="E657" s="150"/>
      <c r="F657" s="150"/>
      <c r="J657" s="151"/>
      <c r="K657" s="151"/>
      <c r="L657" s="151"/>
    </row>
    <row r="658" spans="2:12" ht="16.5" customHeight="1" x14ac:dyDescent="0.3">
      <c r="B658" s="150"/>
      <c r="C658" s="150"/>
      <c r="D658" s="150"/>
      <c r="E658" s="150"/>
      <c r="F658" s="150"/>
      <c r="J658" s="151"/>
      <c r="K658" s="151"/>
      <c r="L658" s="151"/>
    </row>
    <row r="659" spans="2:12" ht="16.5" customHeight="1" x14ac:dyDescent="0.3">
      <c r="B659" s="150"/>
      <c r="C659" s="150"/>
      <c r="D659" s="150"/>
      <c r="E659" s="150"/>
      <c r="F659" s="150"/>
      <c r="J659" s="151"/>
      <c r="K659" s="151"/>
      <c r="L659" s="151"/>
    </row>
    <row r="660" spans="2:12" ht="16.5" customHeight="1" x14ac:dyDescent="0.3">
      <c r="B660" s="150"/>
      <c r="C660" s="150"/>
      <c r="D660" s="150"/>
      <c r="E660" s="150"/>
      <c r="F660" s="150"/>
      <c r="J660" s="151"/>
      <c r="K660" s="151"/>
      <c r="L660" s="151"/>
    </row>
    <row r="661" spans="2:12" ht="16.5" customHeight="1" x14ac:dyDescent="0.3">
      <c r="B661" s="150"/>
      <c r="C661" s="150"/>
      <c r="D661" s="150"/>
      <c r="E661" s="150"/>
      <c r="F661" s="150"/>
      <c r="J661" s="151"/>
      <c r="K661" s="151"/>
      <c r="L661" s="151"/>
    </row>
    <row r="662" spans="2:12" ht="16.5" customHeight="1" x14ac:dyDescent="0.3">
      <c r="B662" s="150"/>
      <c r="C662" s="150"/>
      <c r="D662" s="150"/>
      <c r="E662" s="150"/>
      <c r="F662" s="150"/>
      <c r="J662" s="151"/>
      <c r="K662" s="151"/>
      <c r="L662" s="151"/>
    </row>
    <row r="663" spans="2:12" ht="16.5" customHeight="1" x14ac:dyDescent="0.3">
      <c r="B663" s="150"/>
      <c r="C663" s="150"/>
      <c r="D663" s="150"/>
      <c r="E663" s="150"/>
      <c r="F663" s="150"/>
      <c r="J663" s="151"/>
      <c r="K663" s="151"/>
      <c r="L663" s="151"/>
    </row>
    <row r="664" spans="2:12" ht="16.5" customHeight="1" x14ac:dyDescent="0.3">
      <c r="B664" s="150"/>
      <c r="C664" s="150"/>
      <c r="D664" s="150"/>
      <c r="E664" s="150"/>
      <c r="F664" s="150"/>
      <c r="J664" s="151"/>
      <c r="K664" s="151"/>
      <c r="L664" s="151"/>
    </row>
    <row r="665" spans="2:12" ht="16.5" customHeight="1" x14ac:dyDescent="0.3">
      <c r="B665" s="150"/>
      <c r="C665" s="150"/>
      <c r="D665" s="150"/>
      <c r="E665" s="150"/>
      <c r="F665" s="150"/>
      <c r="J665" s="151"/>
      <c r="K665" s="151"/>
      <c r="L665" s="151"/>
    </row>
    <row r="666" spans="2:12" ht="16.5" customHeight="1" x14ac:dyDescent="0.3">
      <c r="B666" s="150"/>
      <c r="C666" s="150"/>
      <c r="D666" s="150"/>
      <c r="E666" s="150"/>
      <c r="F666" s="150"/>
      <c r="J666" s="151"/>
      <c r="K666" s="151"/>
      <c r="L666" s="151"/>
    </row>
    <row r="667" spans="2:12" ht="16.5" customHeight="1" x14ac:dyDescent="0.3">
      <c r="B667" s="150"/>
      <c r="C667" s="150"/>
      <c r="D667" s="150"/>
      <c r="E667" s="150"/>
      <c r="F667" s="150"/>
      <c r="J667" s="151"/>
      <c r="K667" s="151"/>
      <c r="L667" s="151"/>
    </row>
    <row r="668" spans="2:12" ht="16.5" customHeight="1" x14ac:dyDescent="0.3">
      <c r="B668" s="150"/>
      <c r="C668" s="150"/>
      <c r="D668" s="150"/>
      <c r="E668" s="150"/>
      <c r="F668" s="150"/>
      <c r="J668" s="151"/>
      <c r="K668" s="151"/>
      <c r="L668" s="151"/>
    </row>
    <row r="669" spans="2:12" ht="16.5" customHeight="1" x14ac:dyDescent="0.3">
      <c r="B669" s="150"/>
      <c r="C669" s="150"/>
      <c r="D669" s="150"/>
      <c r="E669" s="150"/>
      <c r="F669" s="150"/>
      <c r="J669" s="151"/>
      <c r="K669" s="151"/>
      <c r="L669" s="151"/>
    </row>
    <row r="670" spans="2:12" ht="16.5" customHeight="1" x14ac:dyDescent="0.3">
      <c r="B670" s="150"/>
      <c r="C670" s="150"/>
      <c r="D670" s="150"/>
      <c r="E670" s="150"/>
      <c r="F670" s="150"/>
      <c r="J670" s="151"/>
      <c r="K670" s="151"/>
      <c r="L670" s="151"/>
    </row>
    <row r="671" spans="2:12" ht="16.5" customHeight="1" x14ac:dyDescent="0.3">
      <c r="B671" s="150"/>
      <c r="C671" s="150"/>
      <c r="D671" s="150"/>
      <c r="E671" s="150"/>
      <c r="F671" s="150"/>
      <c r="J671" s="151"/>
      <c r="K671" s="151"/>
      <c r="L671" s="151"/>
    </row>
    <row r="672" spans="2:12" ht="16.5" customHeight="1" x14ac:dyDescent="0.3">
      <c r="B672" s="150"/>
      <c r="C672" s="150"/>
      <c r="D672" s="150"/>
      <c r="E672" s="150"/>
      <c r="F672" s="150"/>
      <c r="J672" s="151"/>
      <c r="K672" s="151"/>
      <c r="L672" s="151"/>
    </row>
    <row r="673" spans="2:12" ht="16.5" customHeight="1" x14ac:dyDescent="0.3">
      <c r="B673" s="150"/>
      <c r="C673" s="150"/>
      <c r="D673" s="150"/>
      <c r="E673" s="150"/>
      <c r="F673" s="150"/>
      <c r="J673" s="151"/>
      <c r="K673" s="151"/>
      <c r="L673" s="151"/>
    </row>
    <row r="674" spans="2:12" ht="16.5" customHeight="1" x14ac:dyDescent="0.3">
      <c r="B674" s="150"/>
      <c r="C674" s="150"/>
      <c r="D674" s="150"/>
      <c r="E674" s="150"/>
      <c r="F674" s="150"/>
      <c r="J674" s="151"/>
      <c r="K674" s="151"/>
      <c r="L674" s="151"/>
    </row>
    <row r="675" spans="2:12" ht="16.5" customHeight="1" x14ac:dyDescent="0.3">
      <c r="B675" s="150"/>
      <c r="C675" s="150"/>
      <c r="D675" s="150"/>
      <c r="E675" s="150"/>
      <c r="F675" s="150"/>
      <c r="J675" s="151"/>
      <c r="K675" s="151"/>
      <c r="L675" s="151"/>
    </row>
    <row r="676" spans="2:12" ht="16.5" customHeight="1" x14ac:dyDescent="0.3">
      <c r="B676" s="150"/>
      <c r="C676" s="150"/>
      <c r="D676" s="150"/>
      <c r="E676" s="150"/>
      <c r="F676" s="150"/>
      <c r="J676" s="151"/>
      <c r="K676" s="151"/>
      <c r="L676" s="151"/>
    </row>
    <row r="677" spans="2:12" ht="16.5" customHeight="1" x14ac:dyDescent="0.3">
      <c r="B677" s="150"/>
      <c r="C677" s="150"/>
      <c r="D677" s="150"/>
      <c r="E677" s="150"/>
      <c r="F677" s="150"/>
      <c r="J677" s="151"/>
      <c r="K677" s="151"/>
      <c r="L677" s="151"/>
    </row>
    <row r="678" spans="2:12" ht="16.5" customHeight="1" x14ac:dyDescent="0.3">
      <c r="B678" s="150"/>
      <c r="C678" s="150"/>
      <c r="D678" s="150"/>
      <c r="E678" s="150"/>
      <c r="F678" s="150"/>
      <c r="J678" s="151"/>
      <c r="K678" s="151"/>
      <c r="L678" s="151"/>
    </row>
    <row r="679" spans="2:12" ht="16.5" customHeight="1" x14ac:dyDescent="0.3">
      <c r="B679" s="150"/>
      <c r="C679" s="150"/>
      <c r="D679" s="150"/>
      <c r="E679" s="150"/>
      <c r="F679" s="150"/>
      <c r="J679" s="151"/>
      <c r="K679" s="151"/>
      <c r="L679" s="151"/>
    </row>
    <row r="680" spans="2:12" ht="16.5" customHeight="1" x14ac:dyDescent="0.3">
      <c r="B680" s="150"/>
      <c r="C680" s="150"/>
      <c r="D680" s="150"/>
      <c r="E680" s="150"/>
      <c r="F680" s="150"/>
      <c r="J680" s="151"/>
      <c r="K680" s="151"/>
      <c r="L680" s="151"/>
    </row>
    <row r="681" spans="2:12" ht="16.5" customHeight="1" x14ac:dyDescent="0.3">
      <c r="B681" s="150"/>
      <c r="C681" s="150"/>
      <c r="D681" s="150"/>
      <c r="E681" s="150"/>
      <c r="F681" s="150"/>
      <c r="J681" s="151"/>
      <c r="K681" s="151"/>
      <c r="L681" s="151"/>
    </row>
    <row r="682" spans="2:12" ht="16.5" customHeight="1" x14ac:dyDescent="0.3">
      <c r="B682" s="150"/>
      <c r="C682" s="150"/>
      <c r="D682" s="150"/>
      <c r="E682" s="150"/>
      <c r="F682" s="150"/>
      <c r="J682" s="151"/>
      <c r="K682" s="151"/>
      <c r="L682" s="151"/>
    </row>
    <row r="683" spans="2:12" ht="16.5" customHeight="1" x14ac:dyDescent="0.3">
      <c r="B683" s="150"/>
      <c r="C683" s="150"/>
      <c r="D683" s="150"/>
      <c r="E683" s="150"/>
      <c r="F683" s="150"/>
      <c r="J683" s="151"/>
      <c r="K683" s="151"/>
      <c r="L683" s="151"/>
    </row>
    <row r="684" spans="2:12" ht="16.5" customHeight="1" x14ac:dyDescent="0.3">
      <c r="B684" s="150"/>
      <c r="C684" s="150"/>
      <c r="D684" s="150"/>
      <c r="E684" s="150"/>
      <c r="F684" s="150"/>
      <c r="J684" s="151"/>
      <c r="K684" s="151"/>
      <c r="L684" s="151"/>
    </row>
    <row r="685" spans="2:12" ht="16.5" customHeight="1" x14ac:dyDescent="0.3">
      <c r="B685" s="150"/>
      <c r="C685" s="150"/>
      <c r="D685" s="150"/>
      <c r="E685" s="150"/>
      <c r="F685" s="150"/>
      <c r="J685" s="151"/>
      <c r="K685" s="151"/>
      <c r="L685" s="151"/>
    </row>
    <row r="686" spans="2:12" ht="16.5" customHeight="1" x14ac:dyDescent="0.3">
      <c r="B686" s="150"/>
      <c r="C686" s="150"/>
      <c r="D686" s="150"/>
      <c r="E686" s="150"/>
      <c r="F686" s="150"/>
      <c r="J686" s="151"/>
      <c r="K686" s="151"/>
      <c r="L686" s="151"/>
    </row>
    <row r="687" spans="2:12" ht="16.5" customHeight="1" x14ac:dyDescent="0.3">
      <c r="B687" s="150"/>
      <c r="C687" s="150"/>
      <c r="D687" s="150"/>
      <c r="E687" s="150"/>
      <c r="F687" s="150"/>
      <c r="J687" s="151"/>
      <c r="K687" s="151"/>
      <c r="L687" s="151"/>
    </row>
    <row r="688" spans="2:12" ht="16.5" customHeight="1" x14ac:dyDescent="0.3">
      <c r="B688" s="150"/>
      <c r="C688" s="150"/>
      <c r="D688" s="150"/>
      <c r="E688" s="150"/>
      <c r="F688" s="150"/>
      <c r="J688" s="151"/>
      <c r="K688" s="151"/>
      <c r="L688" s="151"/>
    </row>
    <row r="689" spans="2:12" ht="16.5" customHeight="1" x14ac:dyDescent="0.3">
      <c r="B689" s="150"/>
      <c r="C689" s="150"/>
      <c r="D689" s="150"/>
      <c r="E689" s="150"/>
      <c r="F689" s="150"/>
      <c r="J689" s="151"/>
      <c r="K689" s="151"/>
      <c r="L689" s="151"/>
    </row>
    <row r="690" spans="2:12" ht="16.5" customHeight="1" x14ac:dyDescent="0.3">
      <c r="B690" s="150"/>
      <c r="C690" s="150"/>
      <c r="D690" s="150"/>
      <c r="E690" s="150"/>
      <c r="F690" s="150"/>
      <c r="J690" s="151"/>
      <c r="K690" s="151"/>
      <c r="L690" s="151"/>
    </row>
    <row r="691" spans="2:12" ht="16.5" customHeight="1" x14ac:dyDescent="0.3">
      <c r="B691" s="150"/>
      <c r="C691" s="150"/>
      <c r="D691" s="150"/>
      <c r="E691" s="150"/>
      <c r="F691" s="150"/>
      <c r="J691" s="151"/>
      <c r="K691" s="151"/>
      <c r="L691" s="151"/>
    </row>
    <row r="692" spans="2:12" ht="16.5" customHeight="1" x14ac:dyDescent="0.3">
      <c r="B692" s="150"/>
      <c r="C692" s="150"/>
      <c r="D692" s="150"/>
      <c r="E692" s="150"/>
      <c r="F692" s="150"/>
      <c r="J692" s="151"/>
      <c r="K692" s="151"/>
      <c r="L692" s="151"/>
    </row>
    <row r="693" spans="2:12" ht="16.5" customHeight="1" x14ac:dyDescent="0.3">
      <c r="B693" s="150"/>
      <c r="C693" s="150"/>
      <c r="D693" s="150"/>
      <c r="E693" s="150"/>
      <c r="F693" s="150"/>
      <c r="J693" s="151"/>
      <c r="K693" s="151"/>
      <c r="L693" s="151"/>
    </row>
    <row r="694" spans="2:12" ht="16.5" customHeight="1" x14ac:dyDescent="0.3">
      <c r="B694" s="150"/>
      <c r="C694" s="150"/>
      <c r="D694" s="150"/>
      <c r="E694" s="150"/>
      <c r="F694" s="150"/>
      <c r="J694" s="151"/>
      <c r="K694" s="151"/>
      <c r="L694" s="151"/>
    </row>
    <row r="695" spans="2:12" ht="16.5" customHeight="1" x14ac:dyDescent="0.3">
      <c r="B695" s="150"/>
      <c r="C695" s="150"/>
      <c r="D695" s="150"/>
      <c r="E695" s="150"/>
      <c r="F695" s="150"/>
      <c r="J695" s="151"/>
      <c r="K695" s="151"/>
      <c r="L695" s="151"/>
    </row>
    <row r="696" spans="2:12" ht="16.5" customHeight="1" x14ac:dyDescent="0.3">
      <c r="B696" s="150"/>
      <c r="C696" s="150"/>
      <c r="D696" s="150"/>
      <c r="E696" s="150"/>
      <c r="F696" s="150"/>
      <c r="J696" s="151"/>
      <c r="K696" s="151"/>
      <c r="L696" s="151"/>
    </row>
    <row r="697" spans="2:12" ht="16.5" customHeight="1" x14ac:dyDescent="0.3">
      <c r="B697" s="150"/>
      <c r="C697" s="150"/>
      <c r="D697" s="150"/>
      <c r="E697" s="150"/>
      <c r="F697" s="150"/>
      <c r="J697" s="151"/>
      <c r="K697" s="151"/>
      <c r="L697" s="151"/>
    </row>
    <row r="698" spans="2:12" ht="16.5" customHeight="1" x14ac:dyDescent="0.3">
      <c r="B698" s="150"/>
      <c r="C698" s="150"/>
      <c r="D698" s="150"/>
      <c r="E698" s="150"/>
      <c r="F698" s="150"/>
      <c r="J698" s="151"/>
      <c r="K698" s="151"/>
      <c r="L698" s="151"/>
    </row>
    <row r="699" spans="2:12" ht="16.5" customHeight="1" x14ac:dyDescent="0.3">
      <c r="B699" s="150"/>
      <c r="C699" s="150"/>
      <c r="D699" s="150"/>
      <c r="E699" s="150"/>
      <c r="F699" s="150"/>
      <c r="J699" s="151"/>
      <c r="K699" s="151"/>
      <c r="L699" s="151"/>
    </row>
    <row r="700" spans="2:12" ht="16.5" customHeight="1" x14ac:dyDescent="0.3">
      <c r="B700" s="150"/>
      <c r="C700" s="150"/>
      <c r="D700" s="150"/>
      <c r="E700" s="150"/>
      <c r="F700" s="150"/>
      <c r="J700" s="151"/>
      <c r="K700" s="151"/>
      <c r="L700" s="151"/>
    </row>
    <row r="701" spans="2:12" ht="16.5" customHeight="1" x14ac:dyDescent="0.3">
      <c r="B701" s="150"/>
      <c r="C701" s="150"/>
      <c r="D701" s="150"/>
      <c r="E701" s="150"/>
      <c r="F701" s="150"/>
      <c r="J701" s="151"/>
      <c r="K701" s="151"/>
      <c r="L701" s="151"/>
    </row>
    <row r="702" spans="2:12" ht="16.5" customHeight="1" x14ac:dyDescent="0.3">
      <c r="B702" s="150"/>
      <c r="C702" s="150"/>
      <c r="D702" s="150"/>
      <c r="E702" s="150"/>
      <c r="F702" s="150"/>
      <c r="J702" s="151"/>
      <c r="K702" s="151"/>
      <c r="L702" s="151"/>
    </row>
    <row r="703" spans="2:12" ht="16.5" customHeight="1" x14ac:dyDescent="0.3">
      <c r="B703" s="150"/>
      <c r="C703" s="150"/>
      <c r="D703" s="150"/>
      <c r="E703" s="150"/>
      <c r="F703" s="150"/>
      <c r="J703" s="151"/>
      <c r="K703" s="151"/>
      <c r="L703" s="151"/>
    </row>
    <row r="704" spans="2:12" ht="16.5" customHeight="1" x14ac:dyDescent="0.3">
      <c r="B704" s="150"/>
      <c r="C704" s="150"/>
      <c r="D704" s="150"/>
      <c r="E704" s="150"/>
      <c r="F704" s="150"/>
      <c r="J704" s="151"/>
      <c r="K704" s="151"/>
      <c r="L704" s="151"/>
    </row>
    <row r="705" spans="2:12" ht="16.5" customHeight="1" x14ac:dyDescent="0.3">
      <c r="B705" s="150"/>
      <c r="C705" s="150"/>
      <c r="D705" s="150"/>
      <c r="E705" s="150"/>
      <c r="F705" s="150"/>
      <c r="J705" s="151"/>
      <c r="K705" s="151"/>
      <c r="L705" s="151"/>
    </row>
    <row r="706" spans="2:12" ht="16.5" customHeight="1" x14ac:dyDescent="0.3">
      <c r="B706" s="150"/>
      <c r="C706" s="150"/>
      <c r="D706" s="150"/>
      <c r="E706" s="150"/>
      <c r="F706" s="150"/>
      <c r="J706" s="151"/>
      <c r="K706" s="151"/>
      <c r="L706" s="151"/>
    </row>
    <row r="707" spans="2:12" ht="16.5" customHeight="1" x14ac:dyDescent="0.3">
      <c r="B707" s="150"/>
      <c r="C707" s="150"/>
      <c r="D707" s="150"/>
      <c r="E707" s="150"/>
      <c r="F707" s="150"/>
      <c r="J707" s="151"/>
      <c r="K707" s="151"/>
      <c r="L707" s="151"/>
    </row>
    <row r="708" spans="2:12" ht="16.5" customHeight="1" x14ac:dyDescent="0.3">
      <c r="B708" s="150"/>
      <c r="C708" s="150"/>
      <c r="D708" s="150"/>
      <c r="E708" s="150"/>
      <c r="F708" s="150"/>
      <c r="J708" s="151"/>
      <c r="K708" s="151"/>
      <c r="L708" s="151"/>
    </row>
    <row r="709" spans="2:12" ht="16.5" customHeight="1" x14ac:dyDescent="0.3">
      <c r="B709" s="150"/>
      <c r="C709" s="150"/>
      <c r="D709" s="150"/>
      <c r="E709" s="150"/>
      <c r="F709" s="150"/>
      <c r="J709" s="151"/>
      <c r="K709" s="151"/>
      <c r="L709" s="151"/>
    </row>
    <row r="710" spans="2:12" ht="16.5" customHeight="1" x14ac:dyDescent="0.3">
      <c r="B710" s="150"/>
      <c r="C710" s="150"/>
      <c r="D710" s="150"/>
      <c r="E710" s="150"/>
      <c r="F710" s="150"/>
      <c r="J710" s="151"/>
      <c r="K710" s="151"/>
      <c r="L710" s="151"/>
    </row>
    <row r="711" spans="2:12" ht="16.5" customHeight="1" x14ac:dyDescent="0.3">
      <c r="B711" s="150"/>
      <c r="C711" s="150"/>
      <c r="D711" s="150"/>
      <c r="E711" s="150"/>
      <c r="F711" s="150"/>
      <c r="J711" s="151"/>
      <c r="K711" s="151"/>
      <c r="L711" s="151"/>
    </row>
    <row r="712" spans="2:12" ht="16.5" customHeight="1" x14ac:dyDescent="0.3">
      <c r="B712" s="150"/>
      <c r="C712" s="150"/>
      <c r="D712" s="150"/>
      <c r="E712" s="150"/>
      <c r="F712" s="150"/>
      <c r="J712" s="151"/>
      <c r="K712" s="151"/>
      <c r="L712" s="151"/>
    </row>
    <row r="713" spans="2:12" ht="16.5" customHeight="1" x14ac:dyDescent="0.3">
      <c r="B713" s="150"/>
      <c r="C713" s="150"/>
      <c r="D713" s="150"/>
      <c r="E713" s="150"/>
      <c r="F713" s="150"/>
      <c r="J713" s="151"/>
      <c r="K713" s="151"/>
      <c r="L713" s="151"/>
    </row>
    <row r="714" spans="2:12" ht="16.5" customHeight="1" x14ac:dyDescent="0.3">
      <c r="B714" s="150"/>
      <c r="C714" s="150"/>
      <c r="D714" s="150"/>
      <c r="E714" s="150"/>
      <c r="F714" s="150"/>
      <c r="J714" s="151"/>
      <c r="K714" s="151"/>
      <c r="L714" s="151"/>
    </row>
    <row r="715" spans="2:12" ht="16.5" customHeight="1" x14ac:dyDescent="0.3">
      <c r="B715" s="150"/>
      <c r="C715" s="150"/>
      <c r="D715" s="150"/>
      <c r="E715" s="150"/>
      <c r="F715" s="150"/>
      <c r="J715" s="151"/>
      <c r="K715" s="151"/>
      <c r="L715" s="151"/>
    </row>
    <row r="716" spans="2:12" ht="16.5" customHeight="1" x14ac:dyDescent="0.3">
      <c r="B716" s="150"/>
      <c r="C716" s="150"/>
      <c r="D716" s="150"/>
      <c r="E716" s="150"/>
      <c r="F716" s="150"/>
      <c r="J716" s="151"/>
      <c r="K716" s="151"/>
      <c r="L716" s="151"/>
    </row>
    <row r="717" spans="2:12" ht="16.5" customHeight="1" x14ac:dyDescent="0.3">
      <c r="B717" s="150"/>
      <c r="C717" s="150"/>
      <c r="D717" s="150"/>
      <c r="E717" s="150"/>
      <c r="F717" s="150"/>
      <c r="J717" s="151"/>
      <c r="K717" s="151"/>
      <c r="L717" s="151"/>
    </row>
    <row r="718" spans="2:12" ht="16.5" customHeight="1" x14ac:dyDescent="0.3">
      <c r="B718" s="150"/>
      <c r="C718" s="150"/>
      <c r="D718" s="150"/>
      <c r="E718" s="150"/>
      <c r="F718" s="150"/>
      <c r="J718" s="151"/>
      <c r="K718" s="151"/>
      <c r="L718" s="151"/>
    </row>
    <row r="719" spans="2:12" ht="16.5" customHeight="1" x14ac:dyDescent="0.3">
      <c r="B719" s="150"/>
      <c r="C719" s="150"/>
      <c r="D719" s="150"/>
      <c r="E719" s="150"/>
      <c r="F719" s="150"/>
      <c r="J719" s="151"/>
      <c r="K719" s="151"/>
      <c r="L719" s="151"/>
    </row>
    <row r="720" spans="2:12" ht="16.5" customHeight="1" x14ac:dyDescent="0.3">
      <c r="B720" s="150"/>
      <c r="C720" s="150"/>
      <c r="D720" s="150"/>
      <c r="E720" s="150"/>
      <c r="F720" s="150"/>
      <c r="J720" s="151"/>
      <c r="K720" s="151"/>
      <c r="L720" s="151"/>
    </row>
    <row r="721" spans="2:12" ht="16.5" customHeight="1" x14ac:dyDescent="0.3">
      <c r="B721" s="150"/>
      <c r="C721" s="150"/>
      <c r="D721" s="150"/>
      <c r="E721" s="150"/>
      <c r="F721" s="150"/>
      <c r="J721" s="151"/>
      <c r="K721" s="151"/>
      <c r="L721" s="151"/>
    </row>
    <row r="722" spans="2:12" ht="16.5" customHeight="1" x14ac:dyDescent="0.3">
      <c r="B722" s="150"/>
      <c r="C722" s="150"/>
      <c r="D722" s="150"/>
      <c r="E722" s="150"/>
      <c r="F722" s="150"/>
      <c r="J722" s="151"/>
      <c r="K722" s="151"/>
      <c r="L722" s="151"/>
    </row>
    <row r="723" spans="2:12" ht="16.5" customHeight="1" x14ac:dyDescent="0.3">
      <c r="B723" s="150"/>
      <c r="C723" s="150"/>
      <c r="D723" s="150"/>
      <c r="E723" s="150"/>
      <c r="F723" s="150"/>
      <c r="J723" s="151"/>
      <c r="K723" s="151"/>
      <c r="L723" s="151"/>
    </row>
    <row r="724" spans="2:12" ht="16.5" customHeight="1" x14ac:dyDescent="0.3">
      <c r="B724" s="150"/>
      <c r="C724" s="150"/>
      <c r="D724" s="150"/>
      <c r="E724" s="150"/>
      <c r="F724" s="150"/>
      <c r="J724" s="151"/>
      <c r="K724" s="151"/>
      <c r="L724" s="151"/>
    </row>
    <row r="725" spans="2:12" ht="16.5" customHeight="1" x14ac:dyDescent="0.3">
      <c r="B725" s="150"/>
      <c r="C725" s="150"/>
      <c r="D725" s="150"/>
      <c r="E725" s="150"/>
      <c r="F725" s="150"/>
      <c r="J725" s="151"/>
      <c r="K725" s="151"/>
      <c r="L725" s="151"/>
    </row>
    <row r="726" spans="2:12" ht="16.5" customHeight="1" x14ac:dyDescent="0.3">
      <c r="B726" s="150"/>
      <c r="C726" s="150"/>
      <c r="D726" s="150"/>
      <c r="E726" s="150"/>
      <c r="F726" s="150"/>
      <c r="J726" s="151"/>
      <c r="K726" s="151"/>
      <c r="L726" s="151"/>
    </row>
    <row r="727" spans="2:12" ht="16.5" customHeight="1" x14ac:dyDescent="0.3">
      <c r="B727" s="150"/>
      <c r="C727" s="150"/>
      <c r="D727" s="150"/>
      <c r="E727" s="150"/>
      <c r="F727" s="150"/>
      <c r="J727" s="151"/>
      <c r="K727" s="151"/>
      <c r="L727" s="151"/>
    </row>
    <row r="728" spans="2:12" ht="16.5" customHeight="1" x14ac:dyDescent="0.3">
      <c r="B728" s="150"/>
      <c r="C728" s="150"/>
      <c r="D728" s="150"/>
      <c r="E728" s="150"/>
      <c r="F728" s="150"/>
      <c r="J728" s="151"/>
      <c r="K728" s="151"/>
      <c r="L728" s="151"/>
    </row>
    <row r="729" spans="2:12" ht="16.5" customHeight="1" x14ac:dyDescent="0.3">
      <c r="B729" s="150"/>
      <c r="C729" s="150"/>
      <c r="D729" s="150"/>
      <c r="E729" s="150"/>
      <c r="F729" s="150"/>
      <c r="J729" s="151"/>
      <c r="K729" s="151"/>
      <c r="L729" s="151"/>
    </row>
    <row r="730" spans="2:12" ht="16.5" customHeight="1" x14ac:dyDescent="0.3">
      <c r="B730" s="150"/>
      <c r="C730" s="150"/>
      <c r="D730" s="150"/>
      <c r="E730" s="150"/>
      <c r="F730" s="150"/>
      <c r="J730" s="151"/>
      <c r="K730" s="151"/>
      <c r="L730" s="151"/>
    </row>
    <row r="731" spans="2:12" ht="16.5" customHeight="1" x14ac:dyDescent="0.3">
      <c r="B731" s="150"/>
      <c r="C731" s="150"/>
      <c r="D731" s="150"/>
      <c r="E731" s="150"/>
      <c r="F731" s="150"/>
      <c r="J731" s="151"/>
      <c r="K731" s="151"/>
      <c r="L731" s="151"/>
    </row>
    <row r="732" spans="2:12" ht="16.5" customHeight="1" x14ac:dyDescent="0.3">
      <c r="B732" s="150"/>
      <c r="C732" s="150"/>
      <c r="D732" s="150"/>
      <c r="E732" s="150"/>
      <c r="F732" s="150"/>
      <c r="J732" s="151"/>
      <c r="K732" s="151"/>
      <c r="L732" s="151"/>
    </row>
    <row r="733" spans="2:12" ht="16.5" customHeight="1" x14ac:dyDescent="0.3">
      <c r="B733" s="150"/>
      <c r="C733" s="150"/>
      <c r="D733" s="150"/>
      <c r="E733" s="150"/>
      <c r="F733" s="150"/>
      <c r="J733" s="151"/>
      <c r="K733" s="151"/>
      <c r="L733" s="151"/>
    </row>
    <row r="734" spans="2:12" ht="16.5" customHeight="1" x14ac:dyDescent="0.3">
      <c r="B734" s="150"/>
      <c r="C734" s="150"/>
      <c r="D734" s="150"/>
      <c r="E734" s="150"/>
      <c r="F734" s="150"/>
      <c r="J734" s="151"/>
      <c r="K734" s="151"/>
      <c r="L734" s="151"/>
    </row>
    <row r="735" spans="2:12" ht="16.5" customHeight="1" x14ac:dyDescent="0.3">
      <c r="B735" s="150"/>
      <c r="C735" s="150"/>
      <c r="D735" s="150"/>
      <c r="E735" s="150"/>
      <c r="F735" s="150"/>
      <c r="J735" s="151"/>
      <c r="K735" s="151"/>
      <c r="L735" s="151"/>
    </row>
    <row r="736" spans="2:12" ht="16.5" customHeight="1" x14ac:dyDescent="0.3">
      <c r="B736" s="150"/>
      <c r="C736" s="150"/>
      <c r="D736" s="150"/>
      <c r="E736" s="150"/>
      <c r="F736" s="150"/>
      <c r="J736" s="151"/>
      <c r="K736" s="151"/>
      <c r="L736" s="151"/>
    </row>
    <row r="737" spans="2:12" ht="16.5" customHeight="1" x14ac:dyDescent="0.3">
      <c r="B737" s="150"/>
      <c r="C737" s="150"/>
      <c r="D737" s="150"/>
      <c r="E737" s="150"/>
      <c r="F737" s="150"/>
      <c r="J737" s="151"/>
      <c r="K737" s="151"/>
      <c r="L737" s="151"/>
    </row>
    <row r="738" spans="2:12" ht="16.5" customHeight="1" x14ac:dyDescent="0.3">
      <c r="B738" s="150"/>
      <c r="C738" s="150"/>
      <c r="D738" s="150"/>
      <c r="E738" s="150"/>
      <c r="F738" s="150"/>
      <c r="J738" s="151"/>
      <c r="K738" s="151"/>
      <c r="L738" s="151"/>
    </row>
    <row r="739" spans="2:12" ht="16.5" customHeight="1" x14ac:dyDescent="0.3">
      <c r="B739" s="150"/>
      <c r="C739" s="150"/>
      <c r="D739" s="150"/>
      <c r="E739" s="150"/>
      <c r="F739" s="150"/>
      <c r="J739" s="151"/>
      <c r="K739" s="151"/>
      <c r="L739" s="151"/>
    </row>
    <row r="740" spans="2:12" ht="16.5" customHeight="1" x14ac:dyDescent="0.3">
      <c r="B740" s="150"/>
      <c r="C740" s="150"/>
      <c r="D740" s="150"/>
      <c r="E740" s="150"/>
      <c r="F740" s="150"/>
      <c r="J740" s="151"/>
      <c r="K740" s="151"/>
      <c r="L740" s="151"/>
    </row>
    <row r="741" spans="2:12" ht="16.5" customHeight="1" x14ac:dyDescent="0.3">
      <c r="B741" s="150"/>
      <c r="C741" s="150"/>
      <c r="D741" s="150"/>
      <c r="E741" s="150"/>
      <c r="F741" s="150"/>
      <c r="J741" s="151"/>
      <c r="K741" s="151"/>
      <c r="L741" s="151"/>
    </row>
    <row r="742" spans="2:12" ht="16.5" customHeight="1" x14ac:dyDescent="0.3">
      <c r="B742" s="150"/>
      <c r="C742" s="150"/>
      <c r="D742" s="150"/>
      <c r="E742" s="150"/>
      <c r="F742" s="150"/>
      <c r="J742" s="151"/>
      <c r="K742" s="151"/>
      <c r="L742" s="151"/>
    </row>
    <row r="743" spans="2:12" ht="16.5" customHeight="1" x14ac:dyDescent="0.3">
      <c r="B743" s="150"/>
      <c r="C743" s="150"/>
      <c r="D743" s="150"/>
      <c r="E743" s="150"/>
      <c r="F743" s="150"/>
      <c r="J743" s="151"/>
      <c r="K743" s="151"/>
      <c r="L743" s="151"/>
    </row>
    <row r="744" spans="2:12" ht="16.5" customHeight="1" x14ac:dyDescent="0.3">
      <c r="B744" s="150"/>
      <c r="C744" s="150"/>
      <c r="D744" s="150"/>
      <c r="E744" s="150"/>
      <c r="F744" s="150"/>
      <c r="J744" s="151"/>
      <c r="K744" s="151"/>
      <c r="L744" s="151"/>
    </row>
    <row r="745" spans="2:12" ht="16.5" customHeight="1" x14ac:dyDescent="0.3">
      <c r="B745" s="150"/>
      <c r="C745" s="150"/>
      <c r="D745" s="150"/>
      <c r="E745" s="150"/>
      <c r="F745" s="150"/>
      <c r="J745" s="151"/>
      <c r="K745" s="151"/>
      <c r="L745" s="151"/>
    </row>
    <row r="746" spans="2:12" ht="16.5" customHeight="1" x14ac:dyDescent="0.3">
      <c r="B746" s="150"/>
      <c r="C746" s="150"/>
      <c r="D746" s="150"/>
      <c r="E746" s="150"/>
      <c r="F746" s="150"/>
      <c r="J746" s="151"/>
      <c r="K746" s="151"/>
      <c r="L746" s="151"/>
    </row>
    <row r="747" spans="2:12" ht="16.5" customHeight="1" x14ac:dyDescent="0.3">
      <c r="B747" s="150"/>
      <c r="C747" s="150"/>
      <c r="D747" s="150"/>
      <c r="E747" s="150"/>
      <c r="F747" s="150"/>
      <c r="J747" s="151"/>
      <c r="K747" s="151"/>
      <c r="L747" s="151"/>
    </row>
    <row r="748" spans="2:12" ht="16.5" customHeight="1" x14ac:dyDescent="0.3">
      <c r="B748" s="150"/>
      <c r="C748" s="150"/>
      <c r="D748" s="150"/>
      <c r="E748" s="150"/>
      <c r="F748" s="150"/>
      <c r="J748" s="151"/>
      <c r="K748" s="151"/>
      <c r="L748" s="151"/>
    </row>
    <row r="749" spans="2:12" ht="16.5" customHeight="1" x14ac:dyDescent="0.3">
      <c r="B749" s="150"/>
      <c r="C749" s="150"/>
      <c r="D749" s="150"/>
      <c r="E749" s="150"/>
      <c r="F749" s="150"/>
      <c r="J749" s="151"/>
      <c r="K749" s="151"/>
      <c r="L749" s="151"/>
    </row>
    <row r="750" spans="2:12" ht="16.5" customHeight="1" x14ac:dyDescent="0.3">
      <c r="B750" s="150"/>
      <c r="C750" s="150"/>
      <c r="D750" s="150"/>
      <c r="E750" s="150"/>
      <c r="F750" s="150"/>
      <c r="J750" s="151"/>
      <c r="K750" s="151"/>
      <c r="L750" s="151"/>
    </row>
    <row r="751" spans="2:12" ht="16.5" customHeight="1" x14ac:dyDescent="0.3">
      <c r="B751" s="150"/>
      <c r="C751" s="150"/>
      <c r="D751" s="150"/>
      <c r="E751" s="150"/>
      <c r="F751" s="150"/>
      <c r="J751" s="151"/>
      <c r="K751" s="151"/>
      <c r="L751" s="151"/>
    </row>
    <row r="752" spans="2:12" ht="16.5" customHeight="1" x14ac:dyDescent="0.3">
      <c r="B752" s="150"/>
      <c r="C752" s="150"/>
      <c r="D752" s="150"/>
      <c r="E752" s="150"/>
      <c r="F752" s="150"/>
      <c r="J752" s="151"/>
      <c r="K752" s="151"/>
      <c r="L752" s="151"/>
    </row>
    <row r="753" spans="2:12" ht="16.5" customHeight="1" x14ac:dyDescent="0.3">
      <c r="B753" s="150"/>
      <c r="C753" s="150"/>
      <c r="D753" s="150"/>
      <c r="E753" s="150"/>
      <c r="F753" s="150"/>
      <c r="J753" s="151"/>
      <c r="K753" s="151"/>
      <c r="L753" s="151"/>
    </row>
    <row r="754" spans="2:12" ht="16.5" customHeight="1" x14ac:dyDescent="0.3">
      <c r="B754" s="150"/>
      <c r="C754" s="150"/>
      <c r="D754" s="150"/>
      <c r="E754" s="150"/>
      <c r="F754" s="150"/>
      <c r="J754" s="151"/>
      <c r="K754" s="151"/>
      <c r="L754" s="151"/>
    </row>
    <row r="755" spans="2:12" ht="16.5" customHeight="1" x14ac:dyDescent="0.3">
      <c r="B755" s="150"/>
      <c r="C755" s="150"/>
      <c r="D755" s="150"/>
      <c r="E755" s="150"/>
      <c r="F755" s="150"/>
      <c r="J755" s="151"/>
      <c r="K755" s="151"/>
      <c r="L755" s="151"/>
    </row>
    <row r="756" spans="2:12" ht="16.5" customHeight="1" x14ac:dyDescent="0.3">
      <c r="B756" s="150"/>
      <c r="C756" s="150"/>
      <c r="D756" s="150"/>
      <c r="E756" s="150"/>
      <c r="F756" s="150"/>
      <c r="J756" s="151"/>
      <c r="K756" s="151"/>
      <c r="L756" s="151"/>
    </row>
    <row r="757" spans="2:12" ht="16.5" customHeight="1" x14ac:dyDescent="0.3">
      <c r="B757" s="150"/>
      <c r="C757" s="150"/>
      <c r="D757" s="150"/>
      <c r="E757" s="150"/>
      <c r="F757" s="150"/>
      <c r="J757" s="151"/>
      <c r="K757" s="151"/>
      <c r="L757" s="151"/>
    </row>
    <row r="758" spans="2:12" ht="16.5" customHeight="1" x14ac:dyDescent="0.3">
      <c r="B758" s="150"/>
      <c r="C758" s="150"/>
      <c r="D758" s="150"/>
      <c r="E758" s="150"/>
      <c r="F758" s="150"/>
      <c r="J758" s="151"/>
      <c r="K758" s="151"/>
      <c r="L758" s="151"/>
    </row>
    <row r="759" spans="2:12" ht="16.5" customHeight="1" x14ac:dyDescent="0.3">
      <c r="B759" s="150"/>
      <c r="C759" s="150"/>
      <c r="D759" s="150"/>
      <c r="E759" s="150"/>
      <c r="F759" s="150"/>
      <c r="J759" s="151"/>
      <c r="K759" s="151"/>
      <c r="L759" s="151"/>
    </row>
    <row r="760" spans="2:12" ht="16.5" customHeight="1" x14ac:dyDescent="0.3">
      <c r="B760" s="150"/>
      <c r="C760" s="150"/>
      <c r="D760" s="150"/>
      <c r="E760" s="150"/>
      <c r="F760" s="150"/>
      <c r="J760" s="151"/>
      <c r="K760" s="151"/>
      <c r="L760" s="151"/>
    </row>
    <row r="761" spans="2:12" ht="16.5" customHeight="1" x14ac:dyDescent="0.3">
      <c r="B761" s="150"/>
      <c r="C761" s="150"/>
      <c r="D761" s="150"/>
      <c r="E761" s="150"/>
      <c r="F761" s="150"/>
      <c r="J761" s="151"/>
      <c r="K761" s="151"/>
      <c r="L761" s="151"/>
    </row>
    <row r="762" spans="2:12" ht="16.5" customHeight="1" x14ac:dyDescent="0.3">
      <c r="B762" s="150"/>
      <c r="C762" s="150"/>
      <c r="D762" s="150"/>
      <c r="E762" s="150"/>
      <c r="F762" s="150"/>
      <c r="J762" s="151"/>
      <c r="K762" s="151"/>
      <c r="L762" s="151"/>
    </row>
    <row r="763" spans="2:12" ht="16.5" customHeight="1" x14ac:dyDescent="0.3">
      <c r="B763" s="150"/>
      <c r="C763" s="150"/>
      <c r="D763" s="150"/>
      <c r="E763" s="150"/>
      <c r="F763" s="150"/>
      <c r="J763" s="151"/>
      <c r="K763" s="151"/>
      <c r="L763" s="151"/>
    </row>
    <row r="764" spans="2:12" ht="16.5" customHeight="1" x14ac:dyDescent="0.3">
      <c r="B764" s="150"/>
      <c r="C764" s="150"/>
      <c r="D764" s="150"/>
      <c r="E764" s="150"/>
      <c r="F764" s="150"/>
      <c r="J764" s="151"/>
      <c r="K764" s="151"/>
      <c r="L764" s="151"/>
    </row>
    <row r="765" spans="2:12" ht="16.5" customHeight="1" x14ac:dyDescent="0.3">
      <c r="B765" s="150"/>
      <c r="C765" s="150"/>
      <c r="D765" s="150"/>
      <c r="E765" s="150"/>
      <c r="F765" s="150"/>
      <c r="J765" s="151"/>
      <c r="K765" s="151"/>
      <c r="L765" s="151"/>
    </row>
    <row r="766" spans="2:12" ht="16.5" customHeight="1" x14ac:dyDescent="0.3">
      <c r="B766" s="150"/>
      <c r="C766" s="150"/>
      <c r="D766" s="150"/>
      <c r="E766" s="150"/>
      <c r="F766" s="150"/>
      <c r="J766" s="151"/>
      <c r="K766" s="151"/>
      <c r="L766" s="151"/>
    </row>
    <row r="767" spans="2:12" ht="16.5" customHeight="1" x14ac:dyDescent="0.3">
      <c r="B767" s="150"/>
      <c r="C767" s="150"/>
      <c r="D767" s="150"/>
      <c r="E767" s="150"/>
      <c r="F767" s="150"/>
      <c r="J767" s="151"/>
      <c r="K767" s="151"/>
      <c r="L767" s="151"/>
    </row>
    <row r="768" spans="2:12" ht="16.5" customHeight="1" x14ac:dyDescent="0.3">
      <c r="B768" s="150"/>
      <c r="C768" s="150"/>
      <c r="D768" s="150"/>
      <c r="E768" s="150"/>
      <c r="F768" s="150"/>
      <c r="J768" s="151"/>
      <c r="K768" s="151"/>
      <c r="L768" s="151"/>
    </row>
    <row r="769" spans="2:12" ht="16.5" customHeight="1" x14ac:dyDescent="0.3">
      <c r="B769" s="150"/>
      <c r="C769" s="150"/>
      <c r="D769" s="150"/>
      <c r="E769" s="150"/>
      <c r="F769" s="150"/>
      <c r="J769" s="151"/>
      <c r="K769" s="151"/>
      <c r="L769" s="151"/>
    </row>
    <row r="770" spans="2:12" ht="16.5" customHeight="1" x14ac:dyDescent="0.3">
      <c r="B770" s="150"/>
      <c r="C770" s="150"/>
      <c r="D770" s="150"/>
      <c r="E770" s="150"/>
      <c r="F770" s="150"/>
      <c r="J770" s="151"/>
      <c r="K770" s="151"/>
      <c r="L770" s="151"/>
    </row>
    <row r="771" spans="2:12" ht="16.5" customHeight="1" x14ac:dyDescent="0.3">
      <c r="B771" s="150"/>
      <c r="C771" s="150"/>
      <c r="D771" s="150"/>
      <c r="E771" s="150"/>
      <c r="F771" s="150"/>
      <c r="J771" s="151"/>
      <c r="K771" s="151"/>
      <c r="L771" s="151"/>
    </row>
    <row r="772" spans="2:12" ht="16.5" customHeight="1" x14ac:dyDescent="0.3">
      <c r="B772" s="150"/>
      <c r="C772" s="150"/>
      <c r="D772" s="150"/>
      <c r="E772" s="150"/>
      <c r="F772" s="150"/>
      <c r="J772" s="151"/>
      <c r="K772" s="151"/>
      <c r="L772" s="151"/>
    </row>
    <row r="773" spans="2:12" ht="16.5" customHeight="1" x14ac:dyDescent="0.3">
      <c r="B773" s="150"/>
      <c r="C773" s="150"/>
      <c r="D773" s="150"/>
      <c r="E773" s="150"/>
      <c r="F773" s="150"/>
      <c r="J773" s="151"/>
      <c r="K773" s="151"/>
      <c r="L773" s="151"/>
    </row>
    <row r="774" spans="2:12" ht="16.5" customHeight="1" x14ac:dyDescent="0.3">
      <c r="B774" s="150"/>
      <c r="C774" s="150"/>
      <c r="D774" s="150"/>
      <c r="E774" s="150"/>
      <c r="F774" s="150"/>
      <c r="J774" s="151"/>
      <c r="K774" s="151"/>
      <c r="L774" s="151"/>
    </row>
    <row r="775" spans="2:12" ht="16.5" customHeight="1" x14ac:dyDescent="0.3">
      <c r="B775" s="150"/>
      <c r="C775" s="150"/>
      <c r="D775" s="150"/>
      <c r="E775" s="150"/>
      <c r="F775" s="150"/>
      <c r="J775" s="151"/>
      <c r="K775" s="151"/>
      <c r="L775" s="151"/>
    </row>
    <row r="776" spans="2:12" ht="16.5" customHeight="1" x14ac:dyDescent="0.3">
      <c r="B776" s="150"/>
      <c r="C776" s="150"/>
      <c r="D776" s="150"/>
      <c r="E776" s="150"/>
      <c r="F776" s="150"/>
      <c r="J776" s="151"/>
      <c r="K776" s="151"/>
      <c r="L776" s="151"/>
    </row>
    <row r="777" spans="2:12" ht="16.5" customHeight="1" x14ac:dyDescent="0.3">
      <c r="B777" s="150"/>
      <c r="C777" s="150"/>
      <c r="D777" s="150"/>
      <c r="E777" s="150"/>
      <c r="F777" s="150"/>
      <c r="J777" s="151"/>
      <c r="K777" s="151"/>
      <c r="L777" s="151"/>
    </row>
    <row r="778" spans="2:12" ht="16.5" customHeight="1" x14ac:dyDescent="0.3">
      <c r="B778" s="150"/>
      <c r="C778" s="150"/>
      <c r="D778" s="150"/>
      <c r="E778" s="150"/>
      <c r="F778" s="150"/>
      <c r="J778" s="151"/>
      <c r="K778" s="151"/>
      <c r="L778" s="151"/>
    </row>
    <row r="779" spans="2:12" ht="16.5" customHeight="1" x14ac:dyDescent="0.3">
      <c r="B779" s="150"/>
      <c r="C779" s="150"/>
      <c r="D779" s="150"/>
      <c r="E779" s="150"/>
      <c r="F779" s="150"/>
      <c r="J779" s="151"/>
      <c r="K779" s="151"/>
      <c r="L779" s="151"/>
    </row>
    <row r="780" spans="2:12" ht="16.5" customHeight="1" x14ac:dyDescent="0.3">
      <c r="B780" s="150"/>
      <c r="C780" s="150"/>
      <c r="D780" s="150"/>
      <c r="E780" s="150"/>
      <c r="F780" s="150"/>
      <c r="J780" s="151"/>
      <c r="K780" s="151"/>
      <c r="L780" s="151"/>
    </row>
    <row r="781" spans="2:12" ht="16.5" customHeight="1" x14ac:dyDescent="0.3">
      <c r="B781" s="150"/>
      <c r="C781" s="150"/>
      <c r="D781" s="150"/>
      <c r="E781" s="150"/>
      <c r="F781" s="150"/>
      <c r="J781" s="151"/>
      <c r="K781" s="151"/>
      <c r="L781" s="151"/>
    </row>
    <row r="782" spans="2:12" ht="16.5" customHeight="1" x14ac:dyDescent="0.3">
      <c r="B782" s="150"/>
      <c r="C782" s="150"/>
      <c r="D782" s="150"/>
      <c r="E782" s="150"/>
      <c r="F782" s="150"/>
      <c r="J782" s="151"/>
      <c r="K782" s="151"/>
      <c r="L782" s="151"/>
    </row>
    <row r="783" spans="2:12" ht="16.5" customHeight="1" x14ac:dyDescent="0.3">
      <c r="B783" s="150"/>
      <c r="C783" s="150"/>
      <c r="D783" s="150"/>
      <c r="E783" s="150"/>
      <c r="F783" s="150"/>
      <c r="J783" s="151"/>
      <c r="K783" s="151"/>
      <c r="L783" s="151"/>
    </row>
    <row r="784" spans="2:12" ht="16.5" customHeight="1" x14ac:dyDescent="0.3">
      <c r="B784" s="150"/>
      <c r="C784" s="150"/>
      <c r="D784" s="150"/>
      <c r="E784" s="150"/>
      <c r="F784" s="150"/>
      <c r="J784" s="151"/>
      <c r="K784" s="151"/>
      <c r="L784" s="151"/>
    </row>
    <row r="785" spans="2:12" ht="16.5" customHeight="1" x14ac:dyDescent="0.3">
      <c r="B785" s="150"/>
      <c r="C785" s="150"/>
      <c r="D785" s="150"/>
      <c r="E785" s="150"/>
      <c r="F785" s="150"/>
      <c r="J785" s="151"/>
      <c r="K785" s="151"/>
      <c r="L785" s="151"/>
    </row>
    <row r="786" spans="2:12" ht="16.5" customHeight="1" x14ac:dyDescent="0.3">
      <c r="B786" s="150"/>
      <c r="C786" s="150"/>
      <c r="D786" s="150"/>
      <c r="E786" s="150"/>
      <c r="F786" s="150"/>
      <c r="J786" s="151"/>
      <c r="K786" s="151"/>
      <c r="L786" s="151"/>
    </row>
    <row r="787" spans="2:12" ht="16.5" customHeight="1" x14ac:dyDescent="0.3">
      <c r="B787" s="150"/>
      <c r="C787" s="150"/>
      <c r="D787" s="150"/>
      <c r="E787" s="150"/>
      <c r="F787" s="150"/>
      <c r="J787" s="151"/>
      <c r="K787" s="151"/>
      <c r="L787" s="151"/>
    </row>
    <row r="788" spans="2:12" ht="16.5" customHeight="1" x14ac:dyDescent="0.3">
      <c r="B788" s="150"/>
      <c r="C788" s="150"/>
      <c r="D788" s="150"/>
      <c r="E788" s="150"/>
      <c r="F788" s="150"/>
      <c r="J788" s="151"/>
      <c r="K788" s="151"/>
      <c r="L788" s="151"/>
    </row>
    <row r="789" spans="2:12" ht="16.5" customHeight="1" x14ac:dyDescent="0.3">
      <c r="B789" s="150"/>
      <c r="C789" s="150"/>
      <c r="D789" s="150"/>
      <c r="E789" s="150"/>
      <c r="F789" s="150"/>
      <c r="J789" s="151"/>
      <c r="K789" s="151"/>
      <c r="L789" s="151"/>
    </row>
    <row r="790" spans="2:12" ht="16.5" customHeight="1" x14ac:dyDescent="0.3">
      <c r="B790" s="150"/>
      <c r="C790" s="150"/>
      <c r="D790" s="150"/>
      <c r="E790" s="150"/>
      <c r="F790" s="150"/>
      <c r="J790" s="151"/>
      <c r="K790" s="151"/>
      <c r="L790" s="151"/>
    </row>
    <row r="791" spans="2:12" ht="16.5" customHeight="1" x14ac:dyDescent="0.3">
      <c r="B791" s="150"/>
      <c r="C791" s="150"/>
      <c r="D791" s="150"/>
      <c r="E791" s="150"/>
      <c r="F791" s="150"/>
      <c r="J791" s="151"/>
      <c r="K791" s="151"/>
      <c r="L791" s="151"/>
    </row>
    <row r="792" spans="2:12" ht="16.5" customHeight="1" x14ac:dyDescent="0.3">
      <c r="B792" s="150"/>
      <c r="C792" s="150"/>
      <c r="D792" s="150"/>
      <c r="E792" s="150"/>
      <c r="F792" s="150"/>
      <c r="J792" s="151"/>
      <c r="K792" s="151"/>
      <c r="L792" s="151"/>
    </row>
    <row r="793" spans="2:12" ht="16.5" customHeight="1" x14ac:dyDescent="0.3">
      <c r="B793" s="150"/>
      <c r="C793" s="150"/>
      <c r="D793" s="150"/>
      <c r="E793" s="150"/>
      <c r="F793" s="150"/>
      <c r="J793" s="151"/>
      <c r="K793" s="151"/>
      <c r="L793" s="151"/>
    </row>
    <row r="794" spans="2:12" ht="16.5" customHeight="1" x14ac:dyDescent="0.3">
      <c r="B794" s="150"/>
      <c r="C794" s="150"/>
      <c r="D794" s="150"/>
      <c r="E794" s="150"/>
      <c r="F794" s="150"/>
      <c r="J794" s="151"/>
      <c r="K794" s="151"/>
      <c r="L794" s="151"/>
    </row>
    <row r="795" spans="2:12" ht="16.5" customHeight="1" x14ac:dyDescent="0.3">
      <c r="B795" s="150"/>
      <c r="C795" s="150"/>
      <c r="D795" s="150"/>
      <c r="E795" s="150"/>
      <c r="F795" s="150"/>
      <c r="J795" s="151"/>
      <c r="K795" s="151"/>
      <c r="L795" s="151"/>
    </row>
    <row r="796" spans="2:12" ht="16.5" customHeight="1" x14ac:dyDescent="0.3">
      <c r="B796" s="150"/>
      <c r="C796" s="150"/>
      <c r="D796" s="150"/>
      <c r="E796" s="150"/>
      <c r="F796" s="150"/>
      <c r="J796" s="151"/>
      <c r="K796" s="151"/>
      <c r="L796" s="151"/>
    </row>
    <row r="797" spans="2:12" ht="16.5" customHeight="1" x14ac:dyDescent="0.3">
      <c r="B797" s="150"/>
      <c r="C797" s="150"/>
      <c r="D797" s="150"/>
      <c r="E797" s="150"/>
      <c r="F797" s="150"/>
      <c r="J797" s="151"/>
      <c r="K797" s="151"/>
      <c r="L797" s="151"/>
    </row>
    <row r="798" spans="2:12" ht="16.5" customHeight="1" x14ac:dyDescent="0.3">
      <c r="B798" s="150"/>
      <c r="C798" s="150"/>
      <c r="D798" s="150"/>
      <c r="E798" s="150"/>
      <c r="F798" s="150"/>
      <c r="J798" s="151"/>
      <c r="K798" s="151"/>
      <c r="L798" s="151"/>
    </row>
    <row r="799" spans="2:12" ht="16.5" customHeight="1" x14ac:dyDescent="0.3">
      <c r="B799" s="150"/>
      <c r="C799" s="150"/>
      <c r="D799" s="150"/>
      <c r="E799" s="150"/>
      <c r="F799" s="150"/>
      <c r="J799" s="151"/>
      <c r="K799" s="151"/>
      <c r="L799" s="151"/>
    </row>
    <row r="800" spans="2:12" ht="16.5" customHeight="1" x14ac:dyDescent="0.3">
      <c r="B800" s="150"/>
      <c r="C800" s="150"/>
      <c r="D800" s="150"/>
      <c r="E800" s="150"/>
      <c r="F800" s="150"/>
      <c r="J800" s="151"/>
      <c r="K800" s="151"/>
      <c r="L800" s="151"/>
    </row>
    <row r="801" spans="2:12" ht="16.5" customHeight="1" x14ac:dyDescent="0.3">
      <c r="B801" s="150"/>
      <c r="C801" s="150"/>
      <c r="D801" s="150"/>
      <c r="E801" s="150"/>
      <c r="F801" s="150"/>
      <c r="J801" s="151"/>
      <c r="K801" s="151"/>
      <c r="L801" s="151"/>
    </row>
    <row r="802" spans="2:12" ht="16.5" customHeight="1" x14ac:dyDescent="0.3">
      <c r="B802" s="150"/>
      <c r="C802" s="150"/>
      <c r="D802" s="150"/>
      <c r="E802" s="150"/>
      <c r="F802" s="150"/>
      <c r="J802" s="151"/>
      <c r="K802" s="151"/>
      <c r="L802" s="151"/>
    </row>
    <row r="803" spans="2:12" ht="16.5" customHeight="1" x14ac:dyDescent="0.3">
      <c r="B803" s="150"/>
      <c r="C803" s="150"/>
      <c r="D803" s="150"/>
      <c r="E803" s="150"/>
      <c r="F803" s="150"/>
      <c r="J803" s="151"/>
      <c r="K803" s="151"/>
      <c r="L803" s="151"/>
    </row>
    <row r="804" spans="2:12" ht="16.5" customHeight="1" x14ac:dyDescent="0.3">
      <c r="B804" s="150"/>
      <c r="C804" s="150"/>
      <c r="D804" s="150"/>
      <c r="E804" s="150"/>
      <c r="F804" s="150"/>
      <c r="J804" s="151"/>
      <c r="K804" s="151"/>
      <c r="L804" s="151"/>
    </row>
    <row r="805" spans="2:12" ht="16.5" customHeight="1" x14ac:dyDescent="0.3">
      <c r="B805" s="150"/>
      <c r="C805" s="150"/>
      <c r="D805" s="150"/>
      <c r="E805" s="150"/>
      <c r="F805" s="150"/>
      <c r="J805" s="151"/>
      <c r="K805" s="151"/>
      <c r="L805" s="151"/>
    </row>
    <row r="806" spans="2:12" ht="16.5" customHeight="1" x14ac:dyDescent="0.3">
      <c r="B806" s="150"/>
      <c r="C806" s="150"/>
      <c r="D806" s="150"/>
      <c r="E806" s="150"/>
      <c r="F806" s="150"/>
      <c r="J806" s="151"/>
      <c r="K806" s="151"/>
      <c r="L806" s="151"/>
    </row>
    <row r="807" spans="2:12" ht="16.5" customHeight="1" x14ac:dyDescent="0.3">
      <c r="B807" s="150"/>
      <c r="C807" s="150"/>
      <c r="D807" s="150"/>
      <c r="E807" s="150"/>
      <c r="F807" s="150"/>
      <c r="J807" s="151"/>
      <c r="K807" s="151"/>
      <c r="L807" s="151"/>
    </row>
    <row r="808" spans="2:12" ht="16.5" customHeight="1" x14ac:dyDescent="0.3">
      <c r="B808" s="150"/>
      <c r="C808" s="150"/>
      <c r="D808" s="150"/>
      <c r="E808" s="150"/>
      <c r="F808" s="150"/>
      <c r="J808" s="151"/>
      <c r="K808" s="151"/>
      <c r="L808" s="151"/>
    </row>
    <row r="809" spans="2:12" ht="16.5" customHeight="1" x14ac:dyDescent="0.3">
      <c r="B809" s="150"/>
      <c r="C809" s="150"/>
      <c r="D809" s="150"/>
      <c r="E809" s="150"/>
      <c r="F809" s="150"/>
      <c r="J809" s="151"/>
      <c r="K809" s="151"/>
      <c r="L809" s="151"/>
    </row>
    <row r="810" spans="2:12" ht="16.5" customHeight="1" x14ac:dyDescent="0.3">
      <c r="B810" s="150"/>
      <c r="C810" s="150"/>
      <c r="D810" s="150"/>
      <c r="E810" s="150"/>
      <c r="F810" s="150"/>
      <c r="J810" s="151"/>
      <c r="K810" s="151"/>
      <c r="L810" s="151"/>
    </row>
    <row r="811" spans="2:12" ht="16.5" customHeight="1" x14ac:dyDescent="0.3">
      <c r="B811" s="150"/>
      <c r="C811" s="150"/>
      <c r="D811" s="150"/>
      <c r="E811" s="150"/>
      <c r="F811" s="150"/>
      <c r="J811" s="151"/>
      <c r="K811" s="151"/>
      <c r="L811" s="151"/>
    </row>
    <row r="812" spans="2:12" ht="16.5" customHeight="1" x14ac:dyDescent="0.3">
      <c r="B812" s="150"/>
      <c r="C812" s="150"/>
      <c r="D812" s="150"/>
      <c r="E812" s="150"/>
      <c r="F812" s="150"/>
      <c r="J812" s="151"/>
      <c r="K812" s="151"/>
      <c r="L812" s="151"/>
    </row>
    <row r="813" spans="2:12" ht="16.5" customHeight="1" x14ac:dyDescent="0.3">
      <c r="B813" s="150"/>
      <c r="C813" s="150"/>
      <c r="D813" s="150"/>
      <c r="E813" s="150"/>
      <c r="F813" s="150"/>
      <c r="J813" s="151"/>
      <c r="K813" s="151"/>
      <c r="L813" s="151"/>
    </row>
    <row r="814" spans="2:12" ht="16.5" customHeight="1" x14ac:dyDescent="0.3">
      <c r="B814" s="150"/>
      <c r="C814" s="150"/>
      <c r="D814" s="150"/>
      <c r="E814" s="150"/>
      <c r="F814" s="150"/>
      <c r="J814" s="151"/>
      <c r="K814" s="151"/>
      <c r="L814" s="151"/>
    </row>
    <row r="815" spans="2:12" ht="16.5" customHeight="1" x14ac:dyDescent="0.3">
      <c r="B815" s="150"/>
      <c r="C815" s="150"/>
      <c r="D815" s="150"/>
      <c r="E815" s="150"/>
      <c r="F815" s="150"/>
      <c r="J815" s="151"/>
      <c r="K815" s="151"/>
      <c r="L815" s="151"/>
    </row>
    <row r="816" spans="2:12" ht="16.5" customHeight="1" x14ac:dyDescent="0.3">
      <c r="B816" s="150"/>
      <c r="C816" s="150"/>
      <c r="D816" s="150"/>
      <c r="E816" s="150"/>
      <c r="F816" s="150"/>
      <c r="J816" s="151"/>
      <c r="K816" s="151"/>
      <c r="L816" s="151"/>
    </row>
    <row r="817" spans="2:12" ht="16.5" customHeight="1" x14ac:dyDescent="0.3">
      <c r="B817" s="150"/>
      <c r="C817" s="150"/>
      <c r="D817" s="150"/>
      <c r="E817" s="150"/>
      <c r="F817" s="150"/>
      <c r="J817" s="151"/>
      <c r="K817" s="151"/>
      <c r="L817" s="151"/>
    </row>
    <row r="818" spans="2:12" ht="16.5" customHeight="1" x14ac:dyDescent="0.3">
      <c r="B818" s="150"/>
      <c r="C818" s="150"/>
      <c r="D818" s="150"/>
      <c r="E818" s="150"/>
      <c r="F818" s="150"/>
      <c r="J818" s="151"/>
      <c r="K818" s="151"/>
      <c r="L818" s="151"/>
    </row>
    <row r="819" spans="2:12" ht="16.5" customHeight="1" x14ac:dyDescent="0.3">
      <c r="B819" s="150"/>
      <c r="C819" s="150"/>
      <c r="D819" s="150"/>
      <c r="E819" s="150"/>
      <c r="F819" s="150"/>
      <c r="J819" s="151"/>
      <c r="K819" s="151"/>
      <c r="L819" s="151"/>
    </row>
    <row r="820" spans="2:12" ht="16.5" customHeight="1" x14ac:dyDescent="0.3">
      <c r="B820" s="150"/>
      <c r="C820" s="150"/>
      <c r="D820" s="150"/>
      <c r="E820" s="150"/>
      <c r="F820" s="150"/>
      <c r="J820" s="151"/>
      <c r="K820" s="151"/>
      <c r="L820" s="151"/>
    </row>
    <row r="821" spans="2:12" ht="16.5" customHeight="1" x14ac:dyDescent="0.3">
      <c r="B821" s="150"/>
      <c r="C821" s="150"/>
      <c r="D821" s="150"/>
      <c r="E821" s="150"/>
      <c r="F821" s="150"/>
      <c r="J821" s="151"/>
      <c r="K821" s="151"/>
      <c r="L821" s="151"/>
    </row>
    <row r="822" spans="2:12" ht="16.5" customHeight="1" x14ac:dyDescent="0.3">
      <c r="B822" s="150"/>
      <c r="C822" s="150"/>
      <c r="D822" s="150"/>
      <c r="E822" s="150"/>
      <c r="F822" s="150"/>
      <c r="J822" s="151"/>
      <c r="K822" s="151"/>
      <c r="L822" s="151"/>
    </row>
    <row r="823" spans="2:12" ht="16.5" customHeight="1" x14ac:dyDescent="0.3">
      <c r="B823" s="150"/>
      <c r="C823" s="150"/>
      <c r="D823" s="150"/>
      <c r="E823" s="150"/>
      <c r="F823" s="150"/>
      <c r="J823" s="151"/>
      <c r="K823" s="151"/>
      <c r="L823" s="151"/>
    </row>
    <row r="824" spans="2:12" ht="16.5" customHeight="1" x14ac:dyDescent="0.3">
      <c r="B824" s="150"/>
      <c r="C824" s="150"/>
      <c r="D824" s="150"/>
      <c r="E824" s="150"/>
      <c r="F824" s="150"/>
      <c r="J824" s="151"/>
      <c r="K824" s="151"/>
      <c r="L824" s="151"/>
    </row>
    <row r="825" spans="2:12" ht="16.5" customHeight="1" x14ac:dyDescent="0.3">
      <c r="B825" s="150"/>
      <c r="C825" s="150"/>
      <c r="D825" s="150"/>
      <c r="E825" s="150"/>
      <c r="F825" s="150"/>
      <c r="J825" s="151"/>
      <c r="K825" s="151"/>
      <c r="L825" s="151"/>
    </row>
    <row r="826" spans="2:12" ht="16.5" customHeight="1" x14ac:dyDescent="0.3">
      <c r="B826" s="150"/>
      <c r="C826" s="150"/>
      <c r="D826" s="150"/>
      <c r="E826" s="150"/>
      <c r="F826" s="150"/>
      <c r="J826" s="151"/>
      <c r="K826" s="151"/>
      <c r="L826" s="151"/>
    </row>
    <row r="827" spans="2:12" ht="16.5" customHeight="1" x14ac:dyDescent="0.3">
      <c r="B827" s="150"/>
      <c r="C827" s="150"/>
      <c r="D827" s="150"/>
      <c r="E827" s="150"/>
      <c r="F827" s="150"/>
      <c r="J827" s="151"/>
      <c r="K827" s="151"/>
      <c r="L827" s="151"/>
    </row>
    <row r="828" spans="2:12" ht="16.5" customHeight="1" x14ac:dyDescent="0.3">
      <c r="B828" s="150"/>
      <c r="C828" s="150"/>
      <c r="D828" s="150"/>
      <c r="E828" s="150"/>
      <c r="F828" s="150"/>
      <c r="J828" s="151"/>
      <c r="K828" s="151"/>
      <c r="L828" s="151"/>
    </row>
    <row r="829" spans="2:12" ht="16.5" customHeight="1" x14ac:dyDescent="0.3">
      <c r="B829" s="150"/>
      <c r="C829" s="150"/>
      <c r="D829" s="150"/>
      <c r="E829" s="150"/>
      <c r="F829" s="150"/>
      <c r="J829" s="151"/>
      <c r="K829" s="151"/>
      <c r="L829" s="151"/>
    </row>
    <row r="830" spans="2:12" ht="16.5" customHeight="1" x14ac:dyDescent="0.3">
      <c r="B830" s="150"/>
      <c r="C830" s="150"/>
      <c r="D830" s="150"/>
      <c r="E830" s="150"/>
      <c r="F830" s="150"/>
      <c r="J830" s="151"/>
      <c r="K830" s="151"/>
      <c r="L830" s="151"/>
    </row>
    <row r="831" spans="2:12" ht="16.5" customHeight="1" x14ac:dyDescent="0.3">
      <c r="B831" s="150"/>
      <c r="C831" s="150"/>
      <c r="D831" s="150"/>
      <c r="E831" s="150"/>
      <c r="F831" s="150"/>
      <c r="J831" s="151"/>
      <c r="K831" s="151"/>
      <c r="L831" s="151"/>
    </row>
    <row r="832" spans="2:12" ht="16.5" customHeight="1" x14ac:dyDescent="0.3">
      <c r="B832" s="150"/>
      <c r="C832" s="150"/>
      <c r="D832" s="150"/>
      <c r="E832" s="150"/>
      <c r="F832" s="150"/>
      <c r="J832" s="151"/>
      <c r="K832" s="151"/>
      <c r="L832" s="151"/>
    </row>
    <row r="833" spans="2:12" ht="16.5" customHeight="1" x14ac:dyDescent="0.3">
      <c r="B833" s="150"/>
      <c r="C833" s="150"/>
      <c r="D833" s="150"/>
      <c r="E833" s="150"/>
      <c r="F833" s="150"/>
      <c r="J833" s="151"/>
      <c r="K833" s="151"/>
      <c r="L833" s="151"/>
    </row>
    <row r="834" spans="2:12" ht="16.5" customHeight="1" x14ac:dyDescent="0.3">
      <c r="B834" s="150"/>
      <c r="C834" s="150"/>
      <c r="D834" s="150"/>
      <c r="E834" s="150"/>
      <c r="F834" s="150"/>
      <c r="J834" s="151"/>
      <c r="K834" s="151"/>
      <c r="L834" s="151"/>
    </row>
    <row r="835" spans="2:12" ht="16.5" customHeight="1" x14ac:dyDescent="0.3">
      <c r="B835" s="150"/>
      <c r="C835" s="150"/>
      <c r="D835" s="150"/>
      <c r="E835" s="150"/>
      <c r="F835" s="150"/>
      <c r="J835" s="151"/>
      <c r="K835" s="151"/>
      <c r="L835" s="151"/>
    </row>
    <row r="836" spans="2:12" ht="16.5" customHeight="1" x14ac:dyDescent="0.3">
      <c r="B836" s="150"/>
      <c r="C836" s="150"/>
      <c r="D836" s="150"/>
      <c r="E836" s="150"/>
      <c r="F836" s="150"/>
      <c r="J836" s="151"/>
      <c r="K836" s="151"/>
      <c r="L836" s="151"/>
    </row>
    <row r="837" spans="2:12" ht="16.5" customHeight="1" x14ac:dyDescent="0.3">
      <c r="B837" s="150"/>
      <c r="C837" s="150"/>
      <c r="D837" s="150"/>
      <c r="E837" s="150"/>
      <c r="F837" s="150"/>
      <c r="J837" s="151"/>
      <c r="K837" s="151"/>
      <c r="L837" s="151"/>
    </row>
    <row r="838" spans="2:12" ht="16.5" customHeight="1" x14ac:dyDescent="0.3">
      <c r="B838" s="150"/>
      <c r="C838" s="150"/>
      <c r="D838" s="150"/>
      <c r="E838" s="150"/>
      <c r="F838" s="150"/>
      <c r="J838" s="151"/>
      <c r="K838" s="151"/>
      <c r="L838" s="151"/>
    </row>
    <row r="839" spans="2:12" ht="16.5" customHeight="1" x14ac:dyDescent="0.3">
      <c r="B839" s="150"/>
      <c r="C839" s="150"/>
      <c r="D839" s="150"/>
      <c r="E839" s="150"/>
      <c r="F839" s="150"/>
      <c r="J839" s="151"/>
      <c r="K839" s="151"/>
      <c r="L839" s="151"/>
    </row>
    <row r="840" spans="2:12" ht="16.5" customHeight="1" x14ac:dyDescent="0.3">
      <c r="B840" s="150"/>
      <c r="C840" s="150"/>
      <c r="D840" s="150"/>
      <c r="E840" s="150"/>
      <c r="F840" s="150"/>
      <c r="J840" s="151"/>
      <c r="K840" s="151"/>
      <c r="L840" s="151"/>
    </row>
    <row r="841" spans="2:12" ht="16.5" customHeight="1" x14ac:dyDescent="0.3">
      <c r="B841" s="150"/>
      <c r="C841" s="150"/>
      <c r="D841" s="150"/>
      <c r="E841" s="150"/>
      <c r="F841" s="150"/>
      <c r="J841" s="151"/>
      <c r="K841" s="151"/>
      <c r="L841" s="151"/>
    </row>
    <row r="842" spans="2:12" ht="16.5" customHeight="1" x14ac:dyDescent="0.3">
      <c r="B842" s="150"/>
      <c r="C842" s="150"/>
      <c r="D842" s="150"/>
      <c r="E842" s="150"/>
      <c r="F842" s="150"/>
      <c r="J842" s="151"/>
      <c r="K842" s="151"/>
      <c r="L842" s="151"/>
    </row>
    <row r="843" spans="2:12" ht="16.5" customHeight="1" x14ac:dyDescent="0.3">
      <c r="B843" s="150"/>
      <c r="C843" s="150"/>
      <c r="D843" s="150"/>
      <c r="E843" s="150"/>
      <c r="F843" s="150"/>
      <c r="J843" s="151"/>
      <c r="K843" s="151"/>
      <c r="L843" s="151"/>
    </row>
    <row r="844" spans="2:12" ht="16.5" customHeight="1" x14ac:dyDescent="0.3">
      <c r="B844" s="150"/>
      <c r="C844" s="150"/>
      <c r="D844" s="150"/>
      <c r="E844" s="150"/>
      <c r="F844" s="150"/>
      <c r="J844" s="151"/>
      <c r="K844" s="151"/>
      <c r="L844" s="151"/>
    </row>
    <row r="845" spans="2:12" ht="16.5" customHeight="1" x14ac:dyDescent="0.3">
      <c r="B845" s="150"/>
      <c r="C845" s="150"/>
      <c r="D845" s="150"/>
      <c r="E845" s="150"/>
      <c r="F845" s="150"/>
      <c r="J845" s="151"/>
      <c r="K845" s="151"/>
      <c r="L845" s="151"/>
    </row>
    <row r="846" spans="2:12" ht="16.5" customHeight="1" x14ac:dyDescent="0.3">
      <c r="B846" s="150"/>
      <c r="C846" s="150"/>
      <c r="D846" s="150"/>
      <c r="E846" s="150"/>
      <c r="F846" s="150"/>
      <c r="J846" s="151"/>
      <c r="K846" s="151"/>
      <c r="L846" s="151"/>
    </row>
    <row r="847" spans="2:12" ht="16.5" customHeight="1" x14ac:dyDescent="0.3">
      <c r="B847" s="150"/>
      <c r="C847" s="150"/>
      <c r="D847" s="150"/>
      <c r="E847" s="150"/>
      <c r="F847" s="150"/>
      <c r="J847" s="151"/>
      <c r="K847" s="151"/>
      <c r="L847" s="151"/>
    </row>
    <row r="848" spans="2:12" ht="16.5" customHeight="1" x14ac:dyDescent="0.3">
      <c r="B848" s="150"/>
      <c r="C848" s="150"/>
      <c r="D848" s="150"/>
      <c r="E848" s="150"/>
      <c r="F848" s="150"/>
      <c r="J848" s="151"/>
      <c r="K848" s="151"/>
      <c r="L848" s="151"/>
    </row>
    <row r="849" spans="2:12" ht="16.5" customHeight="1" x14ac:dyDescent="0.3">
      <c r="B849" s="150"/>
      <c r="C849" s="150"/>
      <c r="D849" s="150"/>
      <c r="E849" s="150"/>
      <c r="F849" s="150"/>
      <c r="J849" s="151"/>
      <c r="K849" s="151"/>
      <c r="L849" s="151"/>
    </row>
    <row r="850" spans="2:12" ht="16.5" customHeight="1" x14ac:dyDescent="0.3">
      <c r="B850" s="150"/>
      <c r="C850" s="150"/>
      <c r="D850" s="150"/>
      <c r="E850" s="150"/>
      <c r="F850" s="150"/>
      <c r="J850" s="151"/>
      <c r="K850" s="151"/>
      <c r="L850" s="151"/>
    </row>
    <row r="851" spans="2:12" ht="16.5" customHeight="1" x14ac:dyDescent="0.3">
      <c r="B851" s="150"/>
      <c r="C851" s="150"/>
      <c r="D851" s="150"/>
      <c r="E851" s="150"/>
      <c r="F851" s="150"/>
      <c r="J851" s="151"/>
      <c r="K851" s="151"/>
      <c r="L851" s="151"/>
    </row>
    <row r="852" spans="2:12" ht="16.5" customHeight="1" x14ac:dyDescent="0.3">
      <c r="B852" s="150"/>
      <c r="C852" s="150"/>
      <c r="D852" s="150"/>
      <c r="E852" s="150"/>
      <c r="F852" s="150"/>
      <c r="J852" s="151"/>
      <c r="K852" s="151"/>
      <c r="L852" s="151"/>
    </row>
    <row r="853" spans="2:12" ht="16.5" customHeight="1" x14ac:dyDescent="0.3">
      <c r="B853" s="150"/>
      <c r="C853" s="150"/>
      <c r="D853" s="150"/>
      <c r="E853" s="150"/>
      <c r="F853" s="150"/>
      <c r="J853" s="151"/>
      <c r="K853" s="151"/>
      <c r="L853" s="151"/>
    </row>
    <row r="854" spans="2:12" ht="16.5" customHeight="1" x14ac:dyDescent="0.3">
      <c r="B854" s="150"/>
      <c r="C854" s="150"/>
      <c r="D854" s="150"/>
      <c r="E854" s="150"/>
      <c r="F854" s="150"/>
      <c r="J854" s="151"/>
      <c r="K854" s="151"/>
      <c r="L854" s="151"/>
    </row>
    <row r="855" spans="2:12" ht="16.5" customHeight="1" x14ac:dyDescent="0.3">
      <c r="B855" s="150"/>
      <c r="C855" s="150"/>
      <c r="D855" s="150"/>
      <c r="E855" s="150"/>
      <c r="F855" s="150"/>
      <c r="J855" s="151"/>
      <c r="K855" s="151"/>
      <c r="L855" s="151"/>
    </row>
    <row r="856" spans="2:12" ht="16.5" customHeight="1" x14ac:dyDescent="0.3">
      <c r="B856" s="150"/>
      <c r="C856" s="150"/>
      <c r="D856" s="150"/>
      <c r="E856" s="150"/>
      <c r="F856" s="150"/>
      <c r="J856" s="151"/>
      <c r="K856" s="151"/>
      <c r="L856" s="151"/>
    </row>
    <row r="857" spans="2:12" ht="16.5" customHeight="1" x14ac:dyDescent="0.3">
      <c r="B857" s="150"/>
      <c r="C857" s="150"/>
      <c r="D857" s="150"/>
      <c r="E857" s="150"/>
      <c r="F857" s="150"/>
      <c r="J857" s="151"/>
      <c r="K857" s="151"/>
      <c r="L857" s="151"/>
    </row>
    <row r="858" spans="2:12" ht="16.5" customHeight="1" x14ac:dyDescent="0.3">
      <c r="B858" s="150"/>
      <c r="C858" s="150"/>
      <c r="D858" s="150"/>
      <c r="E858" s="150"/>
      <c r="F858" s="150"/>
      <c r="J858" s="151"/>
      <c r="K858" s="151"/>
      <c r="L858" s="151"/>
    </row>
    <row r="859" spans="2:12" ht="16.5" customHeight="1" x14ac:dyDescent="0.3">
      <c r="B859" s="150"/>
      <c r="C859" s="150"/>
      <c r="D859" s="150"/>
      <c r="E859" s="150"/>
      <c r="F859" s="150"/>
      <c r="J859" s="151"/>
      <c r="K859" s="151"/>
      <c r="L859" s="151"/>
    </row>
    <row r="860" spans="2:12" ht="16.5" customHeight="1" x14ac:dyDescent="0.3">
      <c r="B860" s="150"/>
      <c r="C860" s="150"/>
      <c r="D860" s="150"/>
      <c r="E860" s="150"/>
      <c r="F860" s="150"/>
      <c r="J860" s="151"/>
      <c r="K860" s="151"/>
      <c r="L860" s="151"/>
    </row>
    <row r="861" spans="2:12" ht="16.5" customHeight="1" x14ac:dyDescent="0.3">
      <c r="B861" s="150"/>
      <c r="C861" s="150"/>
      <c r="D861" s="150"/>
      <c r="E861" s="150"/>
      <c r="F861" s="150"/>
      <c r="J861" s="151"/>
      <c r="K861" s="151"/>
      <c r="L861" s="151"/>
    </row>
    <row r="862" spans="2:12" ht="16.5" customHeight="1" x14ac:dyDescent="0.3">
      <c r="B862" s="150"/>
      <c r="C862" s="150"/>
      <c r="D862" s="150"/>
      <c r="E862" s="150"/>
      <c r="F862" s="150"/>
      <c r="J862" s="151"/>
      <c r="K862" s="151"/>
      <c r="L862" s="151"/>
    </row>
    <row r="863" spans="2:12" ht="16.5" customHeight="1" x14ac:dyDescent="0.3">
      <c r="B863" s="150"/>
      <c r="C863" s="150"/>
      <c r="D863" s="150"/>
      <c r="E863" s="150"/>
      <c r="F863" s="150"/>
      <c r="J863" s="151"/>
      <c r="K863" s="151"/>
      <c r="L863" s="151"/>
    </row>
    <row r="864" spans="2:12" ht="16.5" customHeight="1" x14ac:dyDescent="0.3">
      <c r="B864" s="150"/>
      <c r="C864" s="150"/>
      <c r="D864" s="150"/>
      <c r="E864" s="150"/>
      <c r="F864" s="150"/>
      <c r="J864" s="151"/>
      <c r="K864" s="151"/>
      <c r="L864" s="151"/>
    </row>
    <row r="865" spans="2:12" ht="16.5" customHeight="1" x14ac:dyDescent="0.3">
      <c r="B865" s="150"/>
      <c r="C865" s="150"/>
      <c r="D865" s="150"/>
      <c r="E865" s="150"/>
      <c r="F865" s="150"/>
      <c r="J865" s="151"/>
      <c r="K865" s="151"/>
      <c r="L865" s="151"/>
    </row>
    <row r="866" spans="2:12" ht="16.5" customHeight="1" x14ac:dyDescent="0.3">
      <c r="B866" s="150"/>
      <c r="C866" s="150"/>
      <c r="D866" s="150"/>
      <c r="E866" s="150"/>
      <c r="F866" s="150"/>
      <c r="J866" s="151"/>
      <c r="K866" s="151"/>
      <c r="L866" s="151"/>
    </row>
    <row r="867" spans="2:12" ht="16.5" customHeight="1" x14ac:dyDescent="0.3">
      <c r="B867" s="150"/>
      <c r="C867" s="150"/>
      <c r="D867" s="150"/>
      <c r="E867" s="150"/>
      <c r="F867" s="150"/>
      <c r="J867" s="151"/>
      <c r="K867" s="151"/>
      <c r="L867" s="151"/>
    </row>
    <row r="868" spans="2:12" ht="16.5" customHeight="1" x14ac:dyDescent="0.3">
      <c r="B868" s="150"/>
      <c r="C868" s="150"/>
      <c r="D868" s="150"/>
      <c r="E868" s="150"/>
      <c r="F868" s="150"/>
      <c r="J868" s="151"/>
      <c r="K868" s="151"/>
      <c r="L868" s="151"/>
    </row>
    <row r="869" spans="2:12" ht="16.5" customHeight="1" x14ac:dyDescent="0.3">
      <c r="B869" s="150"/>
      <c r="C869" s="150"/>
      <c r="D869" s="150"/>
      <c r="E869" s="150"/>
      <c r="F869" s="150"/>
      <c r="J869" s="151"/>
      <c r="K869" s="151"/>
      <c r="L869" s="151"/>
    </row>
    <row r="870" spans="2:12" ht="16.5" customHeight="1" x14ac:dyDescent="0.3">
      <c r="B870" s="150"/>
      <c r="C870" s="150"/>
      <c r="D870" s="150"/>
      <c r="E870" s="150"/>
      <c r="F870" s="150"/>
      <c r="J870" s="151"/>
      <c r="K870" s="151"/>
      <c r="L870" s="151"/>
    </row>
    <row r="871" spans="2:12" ht="16.5" customHeight="1" x14ac:dyDescent="0.3">
      <c r="B871" s="150"/>
      <c r="C871" s="150"/>
      <c r="D871" s="150"/>
      <c r="E871" s="150"/>
      <c r="F871" s="150"/>
      <c r="J871" s="151"/>
      <c r="K871" s="151"/>
      <c r="L871" s="151"/>
    </row>
    <row r="872" spans="2:12" ht="16.5" customHeight="1" x14ac:dyDescent="0.3">
      <c r="B872" s="150"/>
      <c r="C872" s="150"/>
      <c r="D872" s="150"/>
      <c r="E872" s="150"/>
      <c r="F872" s="150"/>
      <c r="J872" s="151"/>
      <c r="K872" s="151"/>
      <c r="L872" s="151"/>
    </row>
    <row r="873" spans="2:12" ht="16.5" customHeight="1" x14ac:dyDescent="0.3">
      <c r="B873" s="150"/>
      <c r="C873" s="150"/>
      <c r="D873" s="150"/>
      <c r="E873" s="150"/>
      <c r="F873" s="150"/>
      <c r="J873" s="151"/>
      <c r="K873" s="151"/>
      <c r="L873" s="151"/>
    </row>
    <row r="874" spans="2:12" ht="16.5" customHeight="1" x14ac:dyDescent="0.3">
      <c r="B874" s="150"/>
      <c r="C874" s="150"/>
      <c r="D874" s="150"/>
      <c r="E874" s="150"/>
      <c r="F874" s="150"/>
      <c r="J874" s="151"/>
      <c r="K874" s="151"/>
      <c r="L874" s="151"/>
    </row>
    <row r="875" spans="2:12" ht="16.5" customHeight="1" x14ac:dyDescent="0.3">
      <c r="B875" s="150"/>
      <c r="C875" s="150"/>
      <c r="D875" s="150"/>
      <c r="E875" s="150"/>
      <c r="F875" s="150"/>
      <c r="J875" s="151"/>
      <c r="K875" s="151"/>
      <c r="L875" s="151"/>
    </row>
    <row r="876" spans="2:12" ht="16.5" customHeight="1" x14ac:dyDescent="0.3">
      <c r="B876" s="150"/>
      <c r="C876" s="150"/>
      <c r="D876" s="150"/>
      <c r="E876" s="150"/>
      <c r="F876" s="150"/>
      <c r="J876" s="151"/>
      <c r="K876" s="151"/>
      <c r="L876" s="151"/>
    </row>
    <row r="877" spans="2:12" ht="16.5" customHeight="1" x14ac:dyDescent="0.3">
      <c r="B877" s="150"/>
      <c r="C877" s="150"/>
      <c r="D877" s="150"/>
      <c r="E877" s="150"/>
      <c r="F877" s="150"/>
      <c r="J877" s="151"/>
      <c r="K877" s="151"/>
      <c r="L877" s="151"/>
    </row>
    <row r="878" spans="2:12" ht="16.5" customHeight="1" x14ac:dyDescent="0.3">
      <c r="B878" s="150"/>
      <c r="C878" s="150"/>
      <c r="D878" s="150"/>
      <c r="E878" s="150"/>
      <c r="F878" s="150"/>
      <c r="J878" s="151"/>
      <c r="K878" s="151"/>
      <c r="L878" s="151"/>
    </row>
    <row r="879" spans="2:12" ht="16.5" customHeight="1" x14ac:dyDescent="0.3">
      <c r="B879" s="150"/>
      <c r="C879" s="150"/>
      <c r="D879" s="150"/>
      <c r="E879" s="150"/>
      <c r="F879" s="150"/>
      <c r="J879" s="151"/>
      <c r="K879" s="151"/>
      <c r="L879" s="151"/>
    </row>
    <row r="880" spans="2:12" ht="16.5" customHeight="1" x14ac:dyDescent="0.3">
      <c r="B880" s="150"/>
      <c r="C880" s="150"/>
      <c r="D880" s="150"/>
      <c r="E880" s="150"/>
      <c r="F880" s="150"/>
      <c r="J880" s="151"/>
      <c r="K880" s="151"/>
      <c r="L880" s="151"/>
    </row>
    <row r="881" spans="2:12" ht="16.5" customHeight="1" x14ac:dyDescent="0.3">
      <c r="B881" s="150"/>
      <c r="C881" s="150"/>
      <c r="D881" s="150"/>
      <c r="E881" s="150"/>
      <c r="F881" s="150"/>
      <c r="J881" s="151"/>
      <c r="K881" s="151"/>
      <c r="L881" s="151"/>
    </row>
    <row r="882" spans="2:12" ht="16.5" customHeight="1" x14ac:dyDescent="0.3">
      <c r="B882" s="150"/>
      <c r="C882" s="150"/>
      <c r="D882" s="150"/>
      <c r="E882" s="150"/>
      <c r="F882" s="150"/>
      <c r="J882" s="151"/>
      <c r="K882" s="151"/>
      <c r="L882" s="151"/>
    </row>
    <row r="883" spans="2:12" ht="16.5" customHeight="1" x14ac:dyDescent="0.3">
      <c r="B883" s="150"/>
      <c r="C883" s="150"/>
      <c r="D883" s="150"/>
      <c r="E883" s="150"/>
      <c r="F883" s="150"/>
      <c r="J883" s="151"/>
      <c r="K883" s="151"/>
      <c r="L883" s="151"/>
    </row>
    <row r="884" spans="2:12" ht="16.5" customHeight="1" x14ac:dyDescent="0.3">
      <c r="B884" s="150"/>
      <c r="C884" s="150"/>
      <c r="D884" s="150"/>
      <c r="E884" s="150"/>
      <c r="F884" s="150"/>
      <c r="J884" s="151"/>
      <c r="K884" s="151"/>
      <c r="L884" s="151"/>
    </row>
    <row r="885" spans="2:12" ht="16.5" customHeight="1" x14ac:dyDescent="0.3">
      <c r="B885" s="150"/>
      <c r="C885" s="150"/>
      <c r="D885" s="150"/>
      <c r="E885" s="150"/>
      <c r="F885" s="150"/>
      <c r="J885" s="151"/>
      <c r="K885" s="151"/>
      <c r="L885" s="151"/>
    </row>
    <row r="886" spans="2:12" ht="16.5" customHeight="1" x14ac:dyDescent="0.3">
      <c r="B886" s="150"/>
      <c r="C886" s="150"/>
      <c r="D886" s="150"/>
      <c r="E886" s="150"/>
      <c r="F886" s="150"/>
      <c r="J886" s="151"/>
      <c r="K886" s="151"/>
      <c r="L886" s="151"/>
    </row>
    <row r="887" spans="2:12" ht="16.5" customHeight="1" x14ac:dyDescent="0.3">
      <c r="B887" s="150"/>
      <c r="C887" s="150"/>
      <c r="D887" s="150"/>
      <c r="E887" s="150"/>
      <c r="F887" s="150"/>
      <c r="J887" s="151"/>
      <c r="K887" s="151"/>
      <c r="L887" s="151"/>
    </row>
    <row r="888" spans="2:12" ht="16.5" customHeight="1" x14ac:dyDescent="0.3">
      <c r="B888" s="150"/>
      <c r="C888" s="150"/>
      <c r="D888" s="150"/>
      <c r="E888" s="150"/>
      <c r="F888" s="150"/>
      <c r="J888" s="151"/>
      <c r="K888" s="151"/>
      <c r="L888" s="151"/>
    </row>
    <row r="889" spans="2:12" ht="16.5" customHeight="1" x14ac:dyDescent="0.3">
      <c r="B889" s="150"/>
      <c r="C889" s="150"/>
      <c r="D889" s="150"/>
      <c r="E889" s="150"/>
      <c r="F889" s="150"/>
      <c r="J889" s="151"/>
      <c r="K889" s="151"/>
      <c r="L889" s="151"/>
    </row>
    <row r="890" spans="2:12" ht="16.5" customHeight="1" x14ac:dyDescent="0.3">
      <c r="B890" s="150"/>
      <c r="C890" s="150"/>
      <c r="D890" s="150"/>
      <c r="E890" s="150"/>
      <c r="F890" s="150"/>
      <c r="J890" s="151"/>
      <c r="K890" s="151"/>
      <c r="L890" s="151"/>
    </row>
    <row r="891" spans="2:12" ht="16.5" customHeight="1" x14ac:dyDescent="0.3">
      <c r="B891" s="150"/>
      <c r="C891" s="150"/>
      <c r="D891" s="150"/>
      <c r="E891" s="150"/>
      <c r="F891" s="150"/>
      <c r="J891" s="151"/>
      <c r="K891" s="151"/>
      <c r="L891" s="151"/>
    </row>
    <row r="892" spans="2:12" ht="16.5" customHeight="1" x14ac:dyDescent="0.3">
      <c r="B892" s="150"/>
      <c r="C892" s="150"/>
      <c r="D892" s="150"/>
      <c r="E892" s="150"/>
      <c r="F892" s="150"/>
      <c r="J892" s="151"/>
      <c r="K892" s="151"/>
      <c r="L892" s="151"/>
    </row>
    <row r="893" spans="2:12" ht="16.5" customHeight="1" x14ac:dyDescent="0.3">
      <c r="B893" s="150"/>
      <c r="C893" s="150"/>
      <c r="D893" s="150"/>
      <c r="E893" s="150"/>
      <c r="F893" s="150"/>
      <c r="J893" s="151"/>
      <c r="K893" s="151"/>
      <c r="L893" s="151"/>
    </row>
    <row r="894" spans="2:12" ht="16.5" customHeight="1" x14ac:dyDescent="0.3">
      <c r="B894" s="150"/>
      <c r="C894" s="150"/>
      <c r="D894" s="150"/>
      <c r="E894" s="150"/>
      <c r="F894" s="150"/>
      <c r="J894" s="151"/>
      <c r="K894" s="151"/>
      <c r="L894" s="151"/>
    </row>
    <row r="895" spans="2:12" ht="16.5" customHeight="1" x14ac:dyDescent="0.3">
      <c r="B895" s="150"/>
      <c r="C895" s="150"/>
      <c r="D895" s="150"/>
      <c r="E895" s="150"/>
      <c r="F895" s="150"/>
      <c r="J895" s="151"/>
      <c r="K895" s="151"/>
      <c r="L895" s="151"/>
    </row>
    <row r="896" spans="2:12" ht="16.5" customHeight="1" x14ac:dyDescent="0.3">
      <c r="B896" s="150"/>
      <c r="C896" s="150"/>
      <c r="D896" s="150"/>
      <c r="E896" s="150"/>
      <c r="F896" s="150"/>
      <c r="J896" s="151"/>
      <c r="K896" s="151"/>
      <c r="L896" s="151"/>
    </row>
    <row r="897" spans="2:12" ht="16.5" customHeight="1" x14ac:dyDescent="0.3">
      <c r="B897" s="150"/>
      <c r="C897" s="150"/>
      <c r="D897" s="150"/>
      <c r="E897" s="150"/>
      <c r="F897" s="150"/>
      <c r="J897" s="151"/>
      <c r="K897" s="151"/>
      <c r="L897" s="151"/>
    </row>
    <row r="898" spans="2:12" ht="16.5" customHeight="1" x14ac:dyDescent="0.3">
      <c r="B898" s="150"/>
      <c r="C898" s="150"/>
      <c r="D898" s="150"/>
      <c r="E898" s="150"/>
      <c r="F898" s="150"/>
      <c r="J898" s="151"/>
      <c r="K898" s="151"/>
      <c r="L898" s="151"/>
    </row>
    <row r="899" spans="2:12" ht="16.5" customHeight="1" x14ac:dyDescent="0.3">
      <c r="B899" s="150"/>
      <c r="C899" s="150"/>
      <c r="D899" s="150"/>
      <c r="E899" s="150"/>
      <c r="F899" s="150"/>
      <c r="J899" s="151"/>
      <c r="K899" s="151"/>
      <c r="L899" s="151"/>
    </row>
    <row r="900" spans="2:12" ht="16.5" customHeight="1" x14ac:dyDescent="0.3">
      <c r="B900" s="150"/>
      <c r="C900" s="150"/>
      <c r="D900" s="150"/>
      <c r="E900" s="150"/>
      <c r="F900" s="150"/>
      <c r="J900" s="151"/>
      <c r="K900" s="151"/>
      <c r="L900" s="151"/>
    </row>
    <row r="901" spans="2:12" ht="16.5" customHeight="1" x14ac:dyDescent="0.3">
      <c r="B901" s="150"/>
      <c r="C901" s="150"/>
      <c r="D901" s="150"/>
      <c r="E901" s="150"/>
      <c r="F901" s="150"/>
      <c r="J901" s="151"/>
      <c r="K901" s="151"/>
      <c r="L901" s="151"/>
    </row>
    <row r="902" spans="2:12" ht="16.5" customHeight="1" x14ac:dyDescent="0.3">
      <c r="B902" s="150"/>
      <c r="C902" s="150"/>
      <c r="D902" s="150"/>
      <c r="E902" s="150"/>
      <c r="F902" s="150"/>
      <c r="J902" s="151"/>
      <c r="K902" s="151"/>
      <c r="L902" s="151"/>
    </row>
    <row r="903" spans="2:12" ht="16.5" customHeight="1" x14ac:dyDescent="0.3">
      <c r="B903" s="150"/>
      <c r="C903" s="150"/>
      <c r="D903" s="150"/>
      <c r="E903" s="150"/>
      <c r="F903" s="150"/>
      <c r="J903" s="151"/>
      <c r="K903" s="151"/>
      <c r="L903" s="151"/>
    </row>
    <row r="904" spans="2:12" ht="16.5" customHeight="1" x14ac:dyDescent="0.3">
      <c r="B904" s="150"/>
      <c r="C904" s="150"/>
      <c r="D904" s="150"/>
      <c r="E904" s="150"/>
      <c r="F904" s="150"/>
      <c r="J904" s="151"/>
      <c r="K904" s="151"/>
      <c r="L904" s="151"/>
    </row>
    <row r="905" spans="2:12" ht="16.5" customHeight="1" x14ac:dyDescent="0.3">
      <c r="B905" s="150"/>
      <c r="C905" s="150"/>
      <c r="D905" s="150"/>
      <c r="E905" s="150"/>
      <c r="F905" s="150"/>
      <c r="J905" s="151"/>
      <c r="K905" s="151"/>
      <c r="L905" s="151"/>
    </row>
    <row r="906" spans="2:12" ht="16.5" customHeight="1" x14ac:dyDescent="0.3">
      <c r="B906" s="150"/>
      <c r="C906" s="150"/>
      <c r="D906" s="150"/>
      <c r="E906" s="150"/>
      <c r="F906" s="150"/>
      <c r="J906" s="151"/>
      <c r="K906" s="151"/>
      <c r="L906" s="151"/>
    </row>
    <row r="907" spans="2:12" ht="16.5" customHeight="1" x14ac:dyDescent="0.3">
      <c r="B907" s="150"/>
      <c r="C907" s="150"/>
      <c r="D907" s="150"/>
      <c r="E907" s="150"/>
      <c r="F907" s="150"/>
      <c r="J907" s="151"/>
      <c r="K907" s="151"/>
      <c r="L907" s="151"/>
    </row>
  </sheetData>
  <autoFilter ref="B13:AQ15" xr:uid="{00000000-0009-0000-0000-000005000000}">
    <filterColumn colId="22" showButton="0"/>
    <filterColumn colId="23" showButton="0"/>
    <filterColumn colId="24" showButton="0"/>
    <filterColumn colId="25" showButton="0"/>
    <filterColumn colId="26" showButton="0"/>
  </autoFilter>
  <mergeCells count="132">
    <mergeCell ref="AK23:AK24"/>
    <mergeCell ref="AK27:AK28"/>
    <mergeCell ref="AK29:AK31"/>
    <mergeCell ref="AJ13:AK14"/>
    <mergeCell ref="B30:B31"/>
    <mergeCell ref="C30:C31"/>
    <mergeCell ref="D30:D31"/>
    <mergeCell ref="E30:E31"/>
    <mergeCell ref="F30:F31"/>
    <mergeCell ref="G30:G31"/>
    <mergeCell ref="C23:C24"/>
    <mergeCell ref="D23:D24"/>
    <mergeCell ref="E23:E24"/>
    <mergeCell ref="F23:F24"/>
    <mergeCell ref="G23:G24"/>
    <mergeCell ref="H23:H24"/>
    <mergeCell ref="I23:I24"/>
    <mergeCell ref="J23:J24"/>
    <mergeCell ref="P19:P21"/>
    <mergeCell ref="B19:B21"/>
    <mergeCell ref="C19:C21"/>
    <mergeCell ref="D19:D21"/>
    <mergeCell ref="E19:E21"/>
    <mergeCell ref="F19:F21"/>
    <mergeCell ref="AR13:AR14"/>
    <mergeCell ref="AR15:AR18"/>
    <mergeCell ref="AR19:AR21"/>
    <mergeCell ref="AR23:AR24"/>
    <mergeCell ref="AR27:AR29"/>
    <mergeCell ref="AR30:AR31"/>
    <mergeCell ref="AQ23:AQ24"/>
    <mergeCell ref="B27:B29"/>
    <mergeCell ref="C27:C29"/>
    <mergeCell ref="D27:D29"/>
    <mergeCell ref="E27:E29"/>
    <mergeCell ref="F27:F29"/>
    <mergeCell ref="G27:G29"/>
    <mergeCell ref="H27:H29"/>
    <mergeCell ref="H30:H31"/>
    <mergeCell ref="I30:I31"/>
    <mergeCell ref="J30:J31"/>
    <mergeCell ref="I15:I18"/>
    <mergeCell ref="I27:I29"/>
    <mergeCell ref="J27:J29"/>
    <mergeCell ref="K23:K24"/>
    <mergeCell ref="AL23:AL24"/>
    <mergeCell ref="AQ19:AQ21"/>
    <mergeCell ref="B23:B24"/>
    <mergeCell ref="AL12:AQ12"/>
    <mergeCell ref="AM23:AM24"/>
    <mergeCell ref="AN23:AN24"/>
    <mergeCell ref="AO23:AO24"/>
    <mergeCell ref="AO27:AO28"/>
    <mergeCell ref="AL29:AL31"/>
    <mergeCell ref="AO29:AO31"/>
    <mergeCell ref="K30:K31"/>
    <mergeCell ref="P30:P31"/>
    <mergeCell ref="K27:K29"/>
    <mergeCell ref="O27:O29"/>
    <mergeCell ref="P27:P29"/>
    <mergeCell ref="AL27:AL28"/>
    <mergeCell ref="AL15:AL18"/>
    <mergeCell ref="AO13:AO14"/>
    <mergeCell ref="AP13:AP14"/>
    <mergeCell ref="AQ13:AQ14"/>
    <mergeCell ref="AL13:AL14"/>
    <mergeCell ref="AH13:AH14"/>
    <mergeCell ref="AI13:AI14"/>
    <mergeCell ref="AE13:AE14"/>
    <mergeCell ref="AF13:AF14"/>
    <mergeCell ref="AK15:AK18"/>
    <mergeCell ref="AK19:AK21"/>
    <mergeCell ref="V13:V14"/>
    <mergeCell ref="W13:W14"/>
    <mergeCell ref="X13:AC13"/>
    <mergeCell ref="AL19:AL21"/>
    <mergeCell ref="AM19:AM21"/>
    <mergeCell ref="AN19:AN21"/>
    <mergeCell ref="AO19:AO21"/>
    <mergeCell ref="G19:G21"/>
    <mergeCell ref="H19:H21"/>
    <mergeCell ref="I19:I21"/>
    <mergeCell ref="J19:J21"/>
    <mergeCell ref="K19:K21"/>
    <mergeCell ref="L23:L24"/>
    <mergeCell ref="L27:L29"/>
    <mergeCell ref="L30:L31"/>
    <mergeCell ref="L19:L21"/>
    <mergeCell ref="B1:F6"/>
    <mergeCell ref="G1:AL6"/>
    <mergeCell ref="AG13:AG14"/>
    <mergeCell ref="O13:O14"/>
    <mergeCell ref="P13:P14"/>
    <mergeCell ref="Q13:R14"/>
    <mergeCell ref="J15:J18"/>
    <mergeCell ref="K15:K18"/>
    <mergeCell ref="P15:P18"/>
    <mergeCell ref="B15:B18"/>
    <mergeCell ref="C15:C18"/>
    <mergeCell ref="D15:D18"/>
    <mergeCell ref="E15:E18"/>
    <mergeCell ref="F15:F18"/>
    <mergeCell ref="G15:G18"/>
    <mergeCell ref="H15:H18"/>
    <mergeCell ref="L15:L18"/>
    <mergeCell ref="H13:H14"/>
    <mergeCell ref="M13:N14"/>
    <mergeCell ref="I13:I14"/>
    <mergeCell ref="AM1:AM2"/>
    <mergeCell ref="AN1:AN2"/>
    <mergeCell ref="B9:E9"/>
    <mergeCell ref="F9:AL9"/>
    <mergeCell ref="B13:B14"/>
    <mergeCell ref="C13:C14"/>
    <mergeCell ref="D13:D14"/>
    <mergeCell ref="E13:E14"/>
    <mergeCell ref="F13:F14"/>
    <mergeCell ref="G13:G14"/>
    <mergeCell ref="B10:E10"/>
    <mergeCell ref="F10:AL10"/>
    <mergeCell ref="B12:L12"/>
    <mergeCell ref="M12:T12"/>
    <mergeCell ref="U12:AB12"/>
    <mergeCell ref="AE12:AJ12"/>
    <mergeCell ref="AM13:AM14"/>
    <mergeCell ref="AN13:AN14"/>
    <mergeCell ref="S13:S14"/>
    <mergeCell ref="T13:T14"/>
    <mergeCell ref="U13:U14"/>
    <mergeCell ref="J13:J14"/>
    <mergeCell ref="K13:K14"/>
    <mergeCell ref="L13:L14"/>
  </mergeCells>
  <conditionalFormatting sqref="N15:N31">
    <cfRule type="cellIs" dxfId="644" priority="69" operator="equal">
      <formula>"INMINENTE"</formula>
    </cfRule>
    <cfRule type="cellIs" dxfId="643" priority="70" operator="equal">
      <formula>"CASI SEGURO"</formula>
    </cfRule>
    <cfRule type="cellIs" dxfId="642" priority="73" operator="equal">
      <formula>"IMPROBABLE"</formula>
    </cfRule>
    <cfRule type="cellIs" dxfId="641" priority="72" operator="equal">
      <formula>"RARA VEZ"</formula>
    </cfRule>
    <cfRule type="cellIs" dxfId="640" priority="71" operator="equal">
      <formula>"PROBABLE"</formula>
    </cfRule>
  </conditionalFormatting>
  <conditionalFormatting sqref="Q15:Q19">
    <cfRule type="containsText" dxfId="639" priority="68" operator="containsText" text="❌">
      <formula>NOT(ISERROR(SEARCH(("❌"),(Q15))))</formula>
    </cfRule>
  </conditionalFormatting>
  <conditionalFormatting sqref="Q22:Q29">
    <cfRule type="containsText" dxfId="638" priority="127" operator="containsText" text="❌">
      <formula>NOT(ISERROR(SEARCH(("❌"),(Q22))))</formula>
    </cfRule>
  </conditionalFormatting>
  <conditionalFormatting sqref="R15:R31">
    <cfRule type="cellIs" dxfId="637" priority="78" operator="equal">
      <formula>"LEVE"</formula>
    </cfRule>
    <cfRule type="cellIs" dxfId="636" priority="77" operator="equal">
      <formula>"MENOR"</formula>
    </cfRule>
    <cfRule type="cellIs" dxfId="635" priority="76" operator="equal">
      <formula>"MODERADO"</formula>
    </cfRule>
    <cfRule type="cellIs" dxfId="634" priority="74" operator="equal">
      <formula>"CATASTROFICO"</formula>
    </cfRule>
    <cfRule type="cellIs" dxfId="633" priority="75" operator="equal">
      <formula>"MAYOR"</formula>
    </cfRule>
  </conditionalFormatting>
  <conditionalFormatting sqref="T15:T31">
    <cfRule type="cellIs" dxfId="632" priority="82" operator="equal">
      <formula>"Bajo"</formula>
    </cfRule>
    <cfRule type="cellIs" dxfId="631" priority="81" operator="equal">
      <formula>"Moderado"</formula>
    </cfRule>
    <cfRule type="cellIs" dxfId="630" priority="80" operator="equal">
      <formula>"Alto"</formula>
    </cfRule>
    <cfRule type="cellIs" dxfId="629" priority="79" operator="equal">
      <formula>"Extremo"</formula>
    </cfRule>
  </conditionalFormatting>
  <conditionalFormatting sqref="AF15:AF31">
    <cfRule type="cellIs" dxfId="628" priority="52" operator="equal">
      <formula>"RARA VEZ"</formula>
    </cfRule>
    <cfRule type="cellIs" dxfId="627" priority="49" operator="equal">
      <formula>"INMINENTE"</formula>
    </cfRule>
    <cfRule type="cellIs" dxfId="626" priority="50" operator="equal">
      <formula>"PROBABLE"</formula>
    </cfRule>
    <cfRule type="cellIs" dxfId="625" priority="51" operator="equal">
      <formula>"CASI SEGURO"</formula>
    </cfRule>
    <cfRule type="cellIs" dxfId="624" priority="53" operator="equal">
      <formula>"IMPROBABLE"</formula>
    </cfRule>
  </conditionalFormatting>
  <conditionalFormatting sqref="AH15:AH31">
    <cfRule type="cellIs" dxfId="623" priority="54" operator="equal">
      <formula>"Catastrófico"</formula>
    </cfRule>
    <cfRule type="cellIs" dxfId="622" priority="55" operator="equal">
      <formula>"Mayor"</formula>
    </cfRule>
    <cfRule type="cellIs" dxfId="621" priority="56" operator="equal">
      <formula>"Moderado"</formula>
    </cfRule>
    <cfRule type="cellIs" dxfId="620" priority="57" operator="equal">
      <formula>"Menor"</formula>
    </cfRule>
    <cfRule type="cellIs" dxfId="619" priority="58" operator="equal">
      <formula>"Leve"</formula>
    </cfRule>
  </conditionalFormatting>
  <conditionalFormatting sqref="AJ16:AJ21">
    <cfRule type="cellIs" dxfId="618" priority="61" operator="equal">
      <formula>"Extremo"</formula>
    </cfRule>
    <cfRule type="cellIs" dxfId="617" priority="62" operator="equal">
      <formula>"Alto"</formula>
    </cfRule>
    <cfRule type="cellIs" dxfId="616" priority="59" operator="equal">
      <formula>"Moderado"</formula>
    </cfRule>
    <cfRule type="cellIs" dxfId="615" priority="60" operator="equal">
      <formula>"Bajo"</formula>
    </cfRule>
  </conditionalFormatting>
  <conditionalFormatting sqref="AJ24">
    <cfRule type="cellIs" dxfId="614" priority="45" operator="equal">
      <formula>"Moderado"</formula>
    </cfRule>
    <cfRule type="cellIs" dxfId="613" priority="46" operator="equal">
      <formula>"Bajo"</formula>
    </cfRule>
    <cfRule type="cellIs" dxfId="612" priority="47" operator="equal">
      <formula>"Extremo"</formula>
    </cfRule>
    <cfRule type="cellIs" dxfId="611" priority="48" operator="equal">
      <formula>"Alto"</formula>
    </cfRule>
  </conditionalFormatting>
  <conditionalFormatting sqref="AJ15:AK15 AK19">
    <cfRule type="cellIs" dxfId="610" priority="230" operator="equal">
      <formula>"Alto"</formula>
    </cfRule>
    <cfRule type="cellIs" dxfId="609" priority="229" operator="equal">
      <formula>"Extremo"</formula>
    </cfRule>
  </conditionalFormatting>
  <conditionalFormatting sqref="AJ15:AK15">
    <cfRule type="cellIs" dxfId="608" priority="227" operator="equal">
      <formula>"Moderado"</formula>
    </cfRule>
    <cfRule type="cellIs" dxfId="607" priority="228" operator="equal">
      <formula>"Bajo"</formula>
    </cfRule>
  </conditionalFormatting>
  <conditionalFormatting sqref="AJ22:AK23">
    <cfRule type="cellIs" dxfId="606" priority="202" operator="equal">
      <formula>"Extremo"</formula>
    </cfRule>
    <cfRule type="cellIs" dxfId="605" priority="203" operator="equal">
      <formula>"Alto"</formula>
    </cfRule>
    <cfRule type="cellIs" dxfId="604" priority="200" operator="equal">
      <formula>"Moderado"</formula>
    </cfRule>
    <cfRule type="cellIs" dxfId="603" priority="201" operator="equal">
      <formula>"Bajo"</formula>
    </cfRule>
  </conditionalFormatting>
  <conditionalFormatting sqref="AJ25:AK27 AJ28">
    <cfRule type="cellIs" dxfId="602" priority="190" operator="equal">
      <formula>"Moderado"</formula>
    </cfRule>
    <cfRule type="cellIs" dxfId="601" priority="191" operator="equal">
      <formula>"Bajo"</formula>
    </cfRule>
    <cfRule type="cellIs" dxfId="600" priority="197" operator="equal">
      <formula>"Extremo"</formula>
    </cfRule>
    <cfRule type="cellIs" dxfId="599" priority="198" operator="equal">
      <formula>"Alto"</formula>
    </cfRule>
  </conditionalFormatting>
  <conditionalFormatting sqref="AJ29:AK29 AJ30:AJ31">
    <cfRule type="cellIs" dxfId="598" priority="158" operator="equal">
      <formula>"Moderado"</formula>
    </cfRule>
    <cfRule type="cellIs" dxfId="597" priority="159" operator="equal">
      <formula>"Bajo"</formula>
    </cfRule>
    <cfRule type="cellIs" dxfId="596" priority="165" operator="equal">
      <formula>"Extremo"</formula>
    </cfRule>
    <cfRule type="cellIs" dxfId="595" priority="166" operator="equal">
      <formula>"Alto"</formula>
    </cfRule>
  </conditionalFormatting>
  <conditionalFormatting sqref="AK19">
    <cfRule type="cellIs" dxfId="594" priority="250" operator="equal">
      <formula>"Moderado"</formula>
    </cfRule>
    <cfRule type="cellIs" dxfId="593" priority="251" operator="equal">
      <formula>"Bajo"</formula>
    </cfRule>
  </conditionalFormatting>
  <conditionalFormatting sqref="AQ15:AQ19">
    <cfRule type="cellIs" dxfId="592" priority="36" operator="equal">
      <formula>"Atrasado"</formula>
    </cfRule>
    <cfRule type="cellIs" dxfId="591" priority="35" operator="equal">
      <formula>"No iniciado"</formula>
    </cfRule>
    <cfRule type="cellIs" dxfId="590" priority="33" operator="equal">
      <formula>"Completo"</formula>
    </cfRule>
  </conditionalFormatting>
  <conditionalFormatting sqref="AQ25:AQ31">
    <cfRule type="cellIs" dxfId="589" priority="15" operator="equal">
      <formula>"No iniciado"</formula>
    </cfRule>
    <cfRule type="cellIs" dxfId="588" priority="13" operator="equal">
      <formula>"Completo"</formula>
    </cfRule>
    <cfRule type="cellIs" dxfId="587" priority="16" operator="equal">
      <formula>"Atrasado"</formula>
    </cfRule>
  </conditionalFormatting>
  <conditionalFormatting sqref="AQ22:AR23 AR25:AR27">
    <cfRule type="cellIs" dxfId="586" priority="4" operator="equal">
      <formula>"Atrasado"</formula>
    </cfRule>
    <cfRule type="cellIs" dxfId="585" priority="3" operator="equal">
      <formula>"No iniciado"</formula>
    </cfRule>
    <cfRule type="cellIs" dxfId="584" priority="1" operator="equal">
      <formula>"Completo"</formula>
    </cfRule>
  </conditionalFormatting>
  <conditionalFormatting sqref="AR15 AR30">
    <cfRule type="cellIs" dxfId="583" priority="12" operator="equal">
      <formula>"Atrasado"</formula>
    </cfRule>
    <cfRule type="cellIs" dxfId="582" priority="11" operator="equal">
      <formula>"No iniciado"</formula>
    </cfRule>
    <cfRule type="cellIs" dxfId="581" priority="9" operator="equal">
      <formula>"Completo"</formula>
    </cfRule>
  </conditionalFormatting>
  <conditionalFormatting sqref="AR19">
    <cfRule type="cellIs" dxfId="580" priority="8" operator="equal">
      <formula>"Atrasado"</formula>
    </cfRule>
    <cfRule type="cellIs" dxfId="579" priority="7" operator="equal">
      <formula>"No iniciado"</formula>
    </cfRule>
    <cfRule type="cellIs" dxfId="578" priority="5" operator="equal">
      <formula>"Completo"</formula>
    </cfRule>
  </conditionalFormatting>
  <dataValidations count="1">
    <dataValidation allowBlank="1" showInputMessage="1" showErrorMessage="1" error="Recuerde que las acciones se generan bajo la medida de mitigar el riesgo" sqref="AM15:AO15" xr:uid="{00000000-0002-0000-0500-000000000000}"/>
  </dataValidations>
  <pageMargins left="0.7" right="0.7" top="0.75" bottom="0.7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34" operator="containsText" id="{1B2A61EB-D34F-443F-A48A-CABC0BEE2B7D}">
            <xm:f>NOT(ISERROR(SEARCH("En desarrollo",AQ15)))</xm:f>
            <xm:f>"En desarrollo"</xm:f>
            <x14:dxf>
              <fill>
                <patternFill>
                  <bgColor rgb="FFFFFF00"/>
                </patternFill>
              </fill>
            </x14:dxf>
          </x14:cfRule>
          <xm:sqref>AQ15:AQ19</xm:sqref>
        </x14:conditionalFormatting>
        <x14:conditionalFormatting xmlns:xm="http://schemas.microsoft.com/office/excel/2006/main">
          <x14:cfRule type="containsText" priority="14" operator="containsText" id="{B33FFA24-8710-4BFE-9F51-A89F6B02A6FE}">
            <xm:f>NOT(ISERROR(SEARCH("En desarrollo",AQ25)))</xm:f>
            <xm:f>"En desarrollo"</xm:f>
            <x14:dxf>
              <fill>
                <patternFill>
                  <bgColor rgb="FFFFFF00"/>
                </patternFill>
              </fill>
            </x14:dxf>
          </x14:cfRule>
          <xm:sqref>AQ25:AQ31</xm:sqref>
        </x14:conditionalFormatting>
        <x14:conditionalFormatting xmlns:xm="http://schemas.microsoft.com/office/excel/2006/main">
          <x14:cfRule type="containsText" priority="2" operator="containsText" id="{23E3F1B0-FC2D-4F1F-9079-7FC7F65F0C70}">
            <xm:f>NOT(ISERROR(SEARCH("En desarrollo",AQ22)))</xm:f>
            <xm:f>"En desarrollo"</xm:f>
            <x14:dxf>
              <fill>
                <patternFill>
                  <bgColor rgb="FFFFFF00"/>
                </patternFill>
              </fill>
            </x14:dxf>
          </x14:cfRule>
          <xm:sqref>AQ22:AR23 AR25:AR27</xm:sqref>
        </x14:conditionalFormatting>
        <x14:conditionalFormatting xmlns:xm="http://schemas.microsoft.com/office/excel/2006/main">
          <x14:cfRule type="containsText" priority="10" operator="containsText" id="{87178744-2F71-4654-93B4-4521302E8257}">
            <xm:f>NOT(ISERROR(SEARCH("En desarrollo",AR15)))</xm:f>
            <xm:f>"En desarrollo"</xm:f>
            <x14:dxf>
              <fill>
                <patternFill>
                  <bgColor rgb="FFFFFF00"/>
                </patternFill>
              </fill>
            </x14:dxf>
          </x14:cfRule>
          <xm:sqref>AR15 AR30</xm:sqref>
        </x14:conditionalFormatting>
        <x14:conditionalFormatting xmlns:xm="http://schemas.microsoft.com/office/excel/2006/main">
          <x14:cfRule type="containsText" priority="6" operator="containsText" id="{B4296E21-4BF9-427C-A693-086047359982}">
            <xm:f>NOT(ISERROR(SEARCH("En desarrollo",AR19)))</xm:f>
            <xm:f>"En desarrollo"</xm:f>
            <x14:dxf>
              <fill>
                <patternFill>
                  <bgColor rgb="FFFFFF00"/>
                </patternFill>
              </fill>
            </x14:dxf>
          </x14:cfRule>
          <xm:sqref>AR19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6143542E-2123-46D6-98FD-8ACA0F2CC8C7}">
          <x14:formula1>
            <xm:f>'Tabla probabilidad'!$C$39:$C$42</xm:f>
          </x14:formula1>
          <xm:sqref>J15 J30 J25:J27 J19 J22:J23</xm:sqref>
        </x14:dataValidation>
        <x14:dataValidation type="list" allowBlank="1" showInputMessage="1" showErrorMessage="1" xr:uid="{8584D682-914A-401C-8092-AE1B93B3B75E}">
          <x14:formula1>
            <xm:f>'Tabla probabilidad'!$D$39:$D$48</xm:f>
          </x14:formula1>
          <xm:sqref>K30 K25:K27 K15 K19 K22:K23</xm:sqref>
        </x14:dataValidation>
        <x14:dataValidation type="list" allowBlank="1" showInputMessage="1" showErrorMessage="1" xr:uid="{1F56CB33-CF5E-4126-9377-D826B17791A6}">
          <x14:formula1>
            <xm:f>'Tabla probabilidad'!$G$39:$G$60</xm:f>
          </x14:formula1>
          <xm:sqref>L30 L25:L27 L15 L19 L22:L23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T893"/>
  <sheetViews>
    <sheetView topLeftCell="AE16" zoomScale="68" zoomScaleNormal="68" workbookViewId="0">
      <selection activeCell="AQ19" sqref="AQ19"/>
    </sheetView>
  </sheetViews>
  <sheetFormatPr baseColWidth="10" defaultColWidth="12.625" defaultRowHeight="15" customHeight="1" x14ac:dyDescent="0.35"/>
  <cols>
    <col min="1" max="1" width="1.75" style="68" customWidth="1"/>
    <col min="2" max="2" width="3.5" customWidth="1"/>
    <col min="3" max="3" width="16" hidden="1" customWidth="1"/>
    <col min="4" max="4" width="19.75" customWidth="1"/>
    <col min="5" max="5" width="34.125" customWidth="1"/>
    <col min="6" max="6" width="28.5" customWidth="1"/>
    <col min="7" max="7" width="30.375" customWidth="1"/>
    <col min="8" max="8" width="36.25" customWidth="1"/>
    <col min="9" max="9" width="12.125" style="601" hidden="1" customWidth="1"/>
    <col min="10" max="10" width="13.75" style="601" hidden="1" customWidth="1"/>
    <col min="11" max="11" width="14.75" customWidth="1"/>
    <col min="12" max="12" width="24.875" hidden="1" customWidth="1"/>
    <col min="13" max="13" width="5.5" customWidth="1"/>
    <col min="14" max="14" width="20.75" customWidth="1"/>
    <col min="15" max="15" width="5.5" customWidth="1"/>
    <col min="16" max="16" width="23.875" customWidth="1"/>
    <col min="17" max="17" width="5.875" customWidth="1"/>
    <col min="18" max="18" width="15.375" customWidth="1"/>
    <col min="19" max="19" width="4.375" customWidth="1"/>
    <col min="20" max="20" width="20.625" customWidth="1"/>
    <col min="21" max="21" width="5.125" customWidth="1"/>
    <col min="22" max="22" width="59" customWidth="1"/>
    <col min="23" max="23" width="17.625" customWidth="1"/>
    <col min="24" max="24" width="6" customWidth="1"/>
    <col min="25" max="25" width="4.375" customWidth="1"/>
    <col min="26" max="26" width="4.875" customWidth="1"/>
    <col min="27" max="27" width="6.25" customWidth="1"/>
    <col min="28" max="29" width="5.875" customWidth="1"/>
    <col min="30" max="30" width="1.25" customWidth="1"/>
    <col min="31" max="31" width="1.5" customWidth="1"/>
    <col min="32" max="32" width="15.875" customWidth="1"/>
    <col min="33" max="33" width="9.125" customWidth="1"/>
    <col min="34" max="34" width="16.75" customWidth="1"/>
    <col min="35" max="35" width="8" customWidth="1"/>
    <col min="36" max="37" width="19.125" customWidth="1"/>
    <col min="38" max="38" width="20.75" customWidth="1"/>
    <col min="39" max="39" width="40.625" hidden="1" customWidth="1"/>
    <col min="40" max="40" width="23.125" customWidth="1"/>
    <col min="41" max="41" width="23.375" customWidth="1"/>
    <col min="42" max="42" width="33" bestFit="1" customWidth="1"/>
    <col min="43" max="43" width="15.5" bestFit="1" customWidth="1"/>
    <col min="44" max="44" width="17.625" customWidth="1"/>
    <col min="45" max="63" width="10" customWidth="1"/>
  </cols>
  <sheetData>
    <row r="1" spans="2:63" ht="15" customHeight="1" x14ac:dyDescent="0.2">
      <c r="B1" s="1585"/>
      <c r="C1" s="1586"/>
      <c r="D1" s="1586"/>
      <c r="E1" s="1586"/>
      <c r="F1" s="1586"/>
      <c r="G1" s="1587"/>
      <c r="H1" s="1226" t="s">
        <v>269</v>
      </c>
      <c r="I1" s="1227"/>
      <c r="J1" s="1227"/>
      <c r="K1" s="1227"/>
      <c r="L1" s="1227"/>
      <c r="M1" s="1227"/>
      <c r="N1" s="1227"/>
      <c r="O1" s="1227"/>
      <c r="P1" s="1227"/>
      <c r="Q1" s="1227"/>
      <c r="R1" s="1227"/>
      <c r="S1" s="1227"/>
      <c r="T1" s="1227"/>
      <c r="U1" s="1227"/>
      <c r="V1" s="1227"/>
      <c r="W1" s="1227"/>
      <c r="X1" s="1227"/>
      <c r="Y1" s="1227"/>
      <c r="Z1" s="1227"/>
      <c r="AA1" s="1227"/>
      <c r="AB1" s="1227"/>
      <c r="AC1" s="1227"/>
      <c r="AD1" s="1227"/>
      <c r="AE1" s="1227"/>
      <c r="AF1" s="1227"/>
      <c r="AG1" s="1227"/>
      <c r="AH1" s="1227"/>
      <c r="AI1" s="1227"/>
      <c r="AJ1" s="1227"/>
      <c r="AK1" s="1227"/>
      <c r="AL1" s="1228"/>
      <c r="AM1" s="1594" t="s">
        <v>270</v>
      </c>
      <c r="AN1" s="1596" t="s">
        <v>271</v>
      </c>
      <c r="AO1" s="68"/>
      <c r="AP1" s="68"/>
      <c r="AQ1" s="68"/>
    </row>
    <row r="2" spans="2:63" ht="15" customHeight="1" x14ac:dyDescent="0.2">
      <c r="B2" s="1588"/>
      <c r="C2" s="1589"/>
      <c r="D2" s="1589"/>
      <c r="E2" s="1589"/>
      <c r="F2" s="1589"/>
      <c r="G2" s="1590"/>
      <c r="H2" s="1229"/>
      <c r="I2" s="1230"/>
      <c r="J2" s="1230"/>
      <c r="K2" s="1230"/>
      <c r="L2" s="1230"/>
      <c r="M2" s="1230"/>
      <c r="N2" s="1230"/>
      <c r="O2" s="1230"/>
      <c r="P2" s="1230"/>
      <c r="Q2" s="1230"/>
      <c r="R2" s="1230"/>
      <c r="S2" s="1230"/>
      <c r="T2" s="1230"/>
      <c r="U2" s="1230"/>
      <c r="V2" s="1230"/>
      <c r="W2" s="1230"/>
      <c r="X2" s="1230"/>
      <c r="Y2" s="1230"/>
      <c r="Z2" s="1230"/>
      <c r="AA2" s="1230"/>
      <c r="AB2" s="1230"/>
      <c r="AC2" s="1230"/>
      <c r="AD2" s="1230"/>
      <c r="AE2" s="1230"/>
      <c r="AF2" s="1230"/>
      <c r="AG2" s="1230"/>
      <c r="AH2" s="1230"/>
      <c r="AI2" s="1230"/>
      <c r="AJ2" s="1230"/>
      <c r="AK2" s="1230"/>
      <c r="AL2" s="1231"/>
      <c r="AM2" s="1595"/>
      <c r="AN2" s="1597"/>
      <c r="AO2" s="68"/>
      <c r="AP2" s="68"/>
      <c r="AQ2" s="68"/>
    </row>
    <row r="3" spans="2:63" ht="5.25" customHeight="1" x14ac:dyDescent="0.25">
      <c r="B3" s="1588"/>
      <c r="C3" s="1589"/>
      <c r="D3" s="1589"/>
      <c r="E3" s="1589"/>
      <c r="F3" s="1589"/>
      <c r="G3" s="1590"/>
      <c r="H3" s="1229"/>
      <c r="I3" s="1230"/>
      <c r="J3" s="1230"/>
      <c r="K3" s="1230"/>
      <c r="L3" s="1230"/>
      <c r="M3" s="1230"/>
      <c r="N3" s="1230"/>
      <c r="O3" s="1230"/>
      <c r="P3" s="1230"/>
      <c r="Q3" s="1230"/>
      <c r="R3" s="1230"/>
      <c r="S3" s="1230"/>
      <c r="T3" s="1230"/>
      <c r="U3" s="1230"/>
      <c r="V3" s="1230"/>
      <c r="W3" s="1230"/>
      <c r="X3" s="1230"/>
      <c r="Y3" s="1230"/>
      <c r="Z3" s="1230"/>
      <c r="AA3" s="1230"/>
      <c r="AB3" s="1230"/>
      <c r="AC3" s="1230"/>
      <c r="AD3" s="1230"/>
      <c r="AE3" s="1230"/>
      <c r="AF3" s="1230"/>
      <c r="AG3" s="1230"/>
      <c r="AH3" s="1230"/>
      <c r="AI3" s="1230"/>
      <c r="AJ3" s="1230"/>
      <c r="AK3" s="1230"/>
      <c r="AL3" s="1231"/>
      <c r="AM3" s="111"/>
      <c r="AN3" s="555"/>
      <c r="AO3" s="68"/>
      <c r="AP3" s="68"/>
      <c r="AQ3" s="68"/>
    </row>
    <row r="4" spans="2:63" ht="30" customHeight="1" x14ac:dyDescent="0.2">
      <c r="B4" s="1588"/>
      <c r="C4" s="1589"/>
      <c r="D4" s="1589"/>
      <c r="E4" s="1589"/>
      <c r="F4" s="1589"/>
      <c r="G4" s="1590"/>
      <c r="H4" s="1229"/>
      <c r="I4" s="1230"/>
      <c r="J4" s="1230"/>
      <c r="K4" s="1230"/>
      <c r="L4" s="1230"/>
      <c r="M4" s="1230"/>
      <c r="N4" s="1230"/>
      <c r="O4" s="1230"/>
      <c r="P4" s="1230"/>
      <c r="Q4" s="1230"/>
      <c r="R4" s="1230"/>
      <c r="S4" s="1230"/>
      <c r="T4" s="1230"/>
      <c r="U4" s="1230"/>
      <c r="V4" s="1230"/>
      <c r="W4" s="1230"/>
      <c r="X4" s="1230"/>
      <c r="Y4" s="1230"/>
      <c r="Z4" s="1230"/>
      <c r="AA4" s="1230"/>
      <c r="AB4" s="1230"/>
      <c r="AC4" s="1230"/>
      <c r="AD4" s="1230"/>
      <c r="AE4" s="1230"/>
      <c r="AF4" s="1230"/>
      <c r="AG4" s="1230"/>
      <c r="AH4" s="1230"/>
      <c r="AI4" s="1230"/>
      <c r="AJ4" s="1230"/>
      <c r="AK4" s="1230"/>
      <c r="AL4" s="1231"/>
      <c r="AM4" s="556" t="s">
        <v>272</v>
      </c>
      <c r="AN4" s="557" t="s">
        <v>273</v>
      </c>
      <c r="AO4" s="68"/>
      <c r="AP4" s="68"/>
      <c r="AQ4" s="68"/>
    </row>
    <row r="5" spans="2:63" ht="6" customHeight="1" x14ac:dyDescent="0.25">
      <c r="B5" s="1588"/>
      <c r="C5" s="1589"/>
      <c r="D5" s="1589"/>
      <c r="E5" s="1589"/>
      <c r="F5" s="1589"/>
      <c r="G5" s="1590"/>
      <c r="H5" s="1229"/>
      <c r="I5" s="1230"/>
      <c r="J5" s="1230"/>
      <c r="K5" s="1230"/>
      <c r="L5" s="1230"/>
      <c r="M5" s="1230"/>
      <c r="N5" s="1230"/>
      <c r="O5" s="1230"/>
      <c r="P5" s="1230"/>
      <c r="Q5" s="1230"/>
      <c r="R5" s="1230"/>
      <c r="S5" s="1230"/>
      <c r="T5" s="1230"/>
      <c r="U5" s="1230"/>
      <c r="V5" s="1230"/>
      <c r="W5" s="1230"/>
      <c r="X5" s="1230"/>
      <c r="Y5" s="1230"/>
      <c r="Z5" s="1230"/>
      <c r="AA5" s="1230"/>
      <c r="AB5" s="1230"/>
      <c r="AC5" s="1230"/>
      <c r="AD5" s="1230"/>
      <c r="AE5" s="1230"/>
      <c r="AF5" s="1230"/>
      <c r="AG5" s="1230"/>
      <c r="AH5" s="1230"/>
      <c r="AI5" s="1230"/>
      <c r="AJ5" s="1230"/>
      <c r="AK5" s="1230"/>
      <c r="AL5" s="1231"/>
      <c r="AM5" s="111"/>
      <c r="AN5" s="558"/>
      <c r="AO5" s="68"/>
      <c r="AP5" s="68"/>
      <c r="AQ5" s="68"/>
    </row>
    <row r="6" spans="2:63" ht="33" customHeight="1" x14ac:dyDescent="0.2">
      <c r="B6" s="1591"/>
      <c r="C6" s="1592"/>
      <c r="D6" s="1592"/>
      <c r="E6" s="1592"/>
      <c r="F6" s="1592"/>
      <c r="G6" s="1593"/>
      <c r="H6" s="1232"/>
      <c r="I6" s="1233"/>
      <c r="J6" s="1233"/>
      <c r="K6" s="1233"/>
      <c r="L6" s="1233"/>
      <c r="M6" s="1233"/>
      <c r="N6" s="1233"/>
      <c r="O6" s="1233"/>
      <c r="P6" s="1233"/>
      <c r="Q6" s="1233"/>
      <c r="R6" s="1233"/>
      <c r="S6" s="1233"/>
      <c r="T6" s="1233"/>
      <c r="U6" s="1233"/>
      <c r="V6" s="1233"/>
      <c r="W6" s="1233"/>
      <c r="X6" s="1233"/>
      <c r="Y6" s="1233"/>
      <c r="Z6" s="1233"/>
      <c r="AA6" s="1233"/>
      <c r="AB6" s="1233"/>
      <c r="AC6" s="1233"/>
      <c r="AD6" s="1233"/>
      <c r="AE6" s="1233"/>
      <c r="AF6" s="1233"/>
      <c r="AG6" s="1233"/>
      <c r="AH6" s="1233"/>
      <c r="AI6" s="1233"/>
      <c r="AJ6" s="1233"/>
      <c r="AK6" s="1233"/>
      <c r="AL6" s="1234"/>
      <c r="AM6" s="559" t="s">
        <v>274</v>
      </c>
      <c r="AN6" s="557" t="s">
        <v>277</v>
      </c>
      <c r="AO6" s="68"/>
      <c r="AP6" s="68"/>
      <c r="AQ6" s="68"/>
    </row>
    <row r="7" spans="2:63" s="68" customFormat="1" ht="15" customHeight="1" x14ac:dyDescent="0.2">
      <c r="B7" s="560"/>
      <c r="C7" s="561"/>
      <c r="D7" s="561"/>
      <c r="E7" s="561"/>
      <c r="F7" s="561"/>
      <c r="G7" s="561"/>
      <c r="H7" s="561"/>
      <c r="I7" s="561"/>
      <c r="J7" s="561"/>
      <c r="K7" s="561"/>
      <c r="L7" s="561"/>
      <c r="M7" s="561"/>
      <c r="N7" s="561"/>
      <c r="O7" s="561"/>
      <c r="P7" s="561"/>
      <c r="Q7" s="561"/>
      <c r="R7" s="561"/>
      <c r="S7" s="561"/>
      <c r="T7" s="561"/>
      <c r="U7" s="561"/>
      <c r="V7" s="561"/>
      <c r="W7" s="561"/>
      <c r="X7" s="561"/>
      <c r="Y7" s="561"/>
      <c r="Z7" s="561"/>
      <c r="AA7" s="561"/>
      <c r="AB7" s="561"/>
      <c r="AC7" s="561"/>
      <c r="AD7" s="561"/>
      <c r="AE7" s="561"/>
      <c r="AF7" s="561"/>
      <c r="AG7" s="561"/>
      <c r="AH7" s="561"/>
      <c r="AI7" s="561"/>
      <c r="AJ7" s="561"/>
      <c r="AK7" s="561"/>
      <c r="AL7" s="561"/>
      <c r="AM7" s="561"/>
      <c r="AN7" s="561"/>
    </row>
    <row r="8" spans="2:63" ht="12" customHeight="1" x14ac:dyDescent="0.2">
      <c r="B8" s="562"/>
      <c r="C8" s="563"/>
      <c r="D8" s="563"/>
      <c r="E8" s="563"/>
      <c r="F8" s="563"/>
      <c r="G8" s="563"/>
      <c r="H8" s="563"/>
      <c r="I8" s="563"/>
      <c r="J8" s="563"/>
      <c r="K8" s="563"/>
      <c r="L8" s="563"/>
      <c r="M8" s="563"/>
      <c r="N8" s="563"/>
      <c r="O8" s="563"/>
      <c r="P8" s="563"/>
      <c r="Q8" s="563"/>
      <c r="R8" s="563"/>
      <c r="S8" s="563"/>
      <c r="T8" s="563"/>
      <c r="U8" s="563"/>
      <c r="V8" s="563"/>
      <c r="W8" s="563"/>
      <c r="X8" s="563"/>
      <c r="Y8" s="563"/>
      <c r="Z8" s="563"/>
      <c r="AA8" s="563"/>
      <c r="AB8" s="563"/>
      <c r="AC8" s="563"/>
      <c r="AD8" s="563"/>
      <c r="AE8" s="563"/>
      <c r="AF8" s="563"/>
      <c r="AG8" s="563"/>
      <c r="AH8" s="563"/>
      <c r="AI8" s="563"/>
      <c r="AJ8" s="563"/>
      <c r="AK8" s="563"/>
      <c r="AL8" s="563"/>
      <c r="AM8" s="564"/>
      <c r="AN8" s="564"/>
      <c r="AO8" s="68"/>
      <c r="AP8" s="68"/>
    </row>
    <row r="9" spans="2:63" ht="37.5" customHeight="1" x14ac:dyDescent="0.35">
      <c r="B9" s="1581" t="s">
        <v>275</v>
      </c>
      <c r="C9" s="1582"/>
      <c r="D9" s="1582"/>
      <c r="E9" s="1582"/>
      <c r="F9" s="1583"/>
      <c r="G9" s="565" t="s">
        <v>219</v>
      </c>
      <c r="H9" s="566"/>
      <c r="I9" s="566"/>
      <c r="J9" s="566"/>
      <c r="K9" s="566"/>
      <c r="L9" s="566"/>
      <c r="M9" s="566"/>
      <c r="N9" s="566"/>
      <c r="O9" s="566"/>
      <c r="P9" s="566"/>
      <c r="Q9" s="566"/>
      <c r="R9" s="566"/>
      <c r="S9" s="566"/>
      <c r="T9" s="566"/>
      <c r="U9" s="566"/>
      <c r="V9" s="566"/>
      <c r="W9" s="566"/>
      <c r="X9" s="566"/>
      <c r="Y9" s="566"/>
      <c r="Z9" s="566"/>
      <c r="AA9" s="566"/>
      <c r="AB9" s="566"/>
      <c r="AC9" s="566"/>
      <c r="AD9" s="566"/>
      <c r="AE9" s="566"/>
      <c r="AF9" s="566"/>
      <c r="AG9" s="566"/>
      <c r="AH9" s="566"/>
      <c r="AI9" s="566"/>
      <c r="AJ9" s="566"/>
      <c r="AK9" s="566"/>
      <c r="AL9" s="566"/>
      <c r="AM9" s="567"/>
      <c r="AN9" s="568"/>
      <c r="AO9" s="569"/>
      <c r="AP9" s="569"/>
      <c r="AR9" s="570"/>
      <c r="AS9" s="570"/>
      <c r="AT9" s="570"/>
      <c r="AU9" s="570"/>
      <c r="AV9" s="570"/>
      <c r="AW9" s="570"/>
      <c r="AX9" s="570"/>
      <c r="AY9" s="570"/>
      <c r="AZ9" s="570"/>
      <c r="BA9" s="570"/>
      <c r="BB9" s="570"/>
      <c r="BC9" s="570"/>
      <c r="BD9" s="570"/>
      <c r="BE9" s="570"/>
      <c r="BF9" s="570"/>
      <c r="BG9" s="570"/>
      <c r="BH9" s="570"/>
      <c r="BI9" s="570"/>
      <c r="BJ9" s="570"/>
      <c r="BK9" s="570"/>
    </row>
    <row r="10" spans="2:63" ht="36" customHeight="1" x14ac:dyDescent="0.35">
      <c r="B10" s="1581" t="s">
        <v>276</v>
      </c>
      <c r="C10" s="1582"/>
      <c r="D10" s="1582"/>
      <c r="E10" s="1582"/>
      <c r="F10" s="1583"/>
      <c r="G10" s="1584" t="str">
        <f>'[6]Objetivos y Alcances '!B5</f>
        <v>Identificar las necesidades y expectativas de los usuarios frente a los servicios prestados para lograr su satisfacción, a partir de la gestión de los procesos institucionales, así como promover el goce efectivo de sus derechos, incluyendo su participación.</v>
      </c>
      <c r="H10" s="1584"/>
      <c r="I10" s="1584"/>
      <c r="J10" s="1584"/>
      <c r="K10" s="1584"/>
      <c r="L10" s="1584"/>
      <c r="M10" s="1584"/>
      <c r="N10" s="1584"/>
      <c r="O10" s="1584"/>
      <c r="P10" s="1584"/>
      <c r="Q10" s="1584"/>
      <c r="R10" s="1584"/>
      <c r="S10" s="1584"/>
      <c r="T10" s="1584"/>
      <c r="U10" s="1584"/>
      <c r="V10" s="1584"/>
      <c r="W10" s="1584"/>
      <c r="X10" s="1584"/>
      <c r="Y10" s="1584"/>
      <c r="Z10" s="1584"/>
      <c r="AA10" s="1584"/>
      <c r="AB10" s="1584"/>
      <c r="AC10" s="1584"/>
      <c r="AD10" s="1584"/>
      <c r="AE10" s="1584"/>
      <c r="AF10" s="1584"/>
      <c r="AG10" s="1584"/>
      <c r="AH10" s="1584"/>
      <c r="AI10" s="1584"/>
      <c r="AJ10" s="1584"/>
      <c r="AK10" s="1584"/>
      <c r="AL10" s="1584"/>
      <c r="AM10" s="571"/>
      <c r="AN10" s="571"/>
      <c r="AO10" s="569"/>
      <c r="AP10" s="569"/>
      <c r="AR10" s="570"/>
      <c r="AS10" s="570"/>
      <c r="AT10" s="570"/>
      <c r="AU10" s="570"/>
      <c r="AV10" s="570"/>
      <c r="AW10" s="570"/>
      <c r="AX10" s="570"/>
      <c r="AY10" s="570"/>
      <c r="AZ10" s="570"/>
      <c r="BA10" s="570"/>
      <c r="BB10" s="570"/>
      <c r="BC10" s="570"/>
      <c r="BD10" s="570"/>
      <c r="BE10" s="570"/>
      <c r="BF10" s="570"/>
      <c r="BG10" s="570"/>
      <c r="BH10" s="570"/>
      <c r="BI10" s="570"/>
      <c r="BJ10" s="570"/>
      <c r="BK10" s="570"/>
    </row>
    <row r="11" spans="2:63" ht="14.25" customHeight="1" x14ac:dyDescent="0.3">
      <c r="B11" s="572"/>
      <c r="C11" s="572"/>
      <c r="D11" s="572"/>
      <c r="E11" s="572"/>
      <c r="F11" s="572"/>
      <c r="G11" s="572"/>
      <c r="H11" s="573"/>
      <c r="I11" s="573"/>
      <c r="J11" s="573"/>
      <c r="K11" s="574"/>
      <c r="L11" s="574"/>
      <c r="M11" s="573"/>
      <c r="N11" s="573"/>
      <c r="O11" s="573"/>
      <c r="P11" s="573"/>
      <c r="Q11" s="573"/>
      <c r="R11" s="573"/>
      <c r="S11" s="573"/>
      <c r="T11" s="573"/>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row>
    <row r="12" spans="2:63" ht="36" customHeight="1" x14ac:dyDescent="0.3">
      <c r="B12" s="1604" t="s">
        <v>118</v>
      </c>
      <c r="C12" s="1605"/>
      <c r="D12" s="1605"/>
      <c r="E12" s="1605"/>
      <c r="F12" s="1605"/>
      <c r="G12" s="1605"/>
      <c r="H12" s="1605"/>
      <c r="I12" s="1605"/>
      <c r="J12" s="1605"/>
      <c r="K12" s="1605"/>
      <c r="L12" s="1606"/>
      <c r="M12" s="1607" t="s">
        <v>117</v>
      </c>
      <c r="N12" s="1608"/>
      <c r="O12" s="1608"/>
      <c r="P12" s="1608"/>
      <c r="Q12" s="1608"/>
      <c r="R12" s="1608"/>
      <c r="S12" s="1608"/>
      <c r="T12" s="1609"/>
      <c r="U12" s="1637" t="s">
        <v>123</v>
      </c>
      <c r="V12" s="1638"/>
      <c r="W12" s="1638"/>
      <c r="X12" s="1638"/>
      <c r="Y12" s="1638"/>
      <c r="Z12" s="1638"/>
      <c r="AA12" s="1638"/>
      <c r="AB12" s="1638"/>
      <c r="AC12" s="575"/>
      <c r="AD12" s="575"/>
      <c r="AE12" s="1639" t="s">
        <v>137</v>
      </c>
      <c r="AF12" s="1640"/>
      <c r="AG12" s="1640"/>
      <c r="AH12" s="1640"/>
      <c r="AI12" s="1640"/>
      <c r="AJ12" s="1641"/>
      <c r="AK12" s="781"/>
      <c r="AL12" s="1633" t="s">
        <v>131</v>
      </c>
      <c r="AM12" s="1634"/>
      <c r="AN12" s="1634"/>
      <c r="AO12" s="1634"/>
      <c r="AP12" s="1634"/>
      <c r="AQ12" s="1634"/>
      <c r="AR12" s="632" t="s">
        <v>935</v>
      </c>
      <c r="AS12" s="570"/>
      <c r="AT12" s="570"/>
      <c r="AU12" s="570"/>
      <c r="AV12" s="570"/>
      <c r="AW12" s="570"/>
      <c r="AX12" s="570"/>
      <c r="AY12" s="570"/>
      <c r="AZ12" s="570"/>
      <c r="BA12" s="570"/>
      <c r="BB12" s="570"/>
      <c r="BC12" s="570"/>
      <c r="BD12" s="570"/>
      <c r="BE12" s="570"/>
      <c r="BF12" s="570"/>
      <c r="BG12" s="570"/>
      <c r="BH12" s="570"/>
      <c r="BI12" s="570"/>
      <c r="BJ12" s="570"/>
      <c r="BK12" s="570"/>
    </row>
    <row r="13" spans="2:63" ht="16.5" customHeight="1" x14ac:dyDescent="0.3">
      <c r="B13" s="1598" t="s">
        <v>108</v>
      </c>
      <c r="C13" s="1600" t="s">
        <v>109</v>
      </c>
      <c r="D13" s="1601" t="s">
        <v>341</v>
      </c>
      <c r="E13" s="1603" t="s">
        <v>111</v>
      </c>
      <c r="F13" s="1603" t="s">
        <v>112</v>
      </c>
      <c r="G13" s="1603" t="s">
        <v>110</v>
      </c>
      <c r="H13" s="1603" t="s">
        <v>113</v>
      </c>
      <c r="I13" s="1630" t="s">
        <v>138</v>
      </c>
      <c r="J13" s="1630" t="s">
        <v>139</v>
      </c>
      <c r="K13" s="1630" t="s">
        <v>114</v>
      </c>
      <c r="L13" s="1603" t="s">
        <v>115</v>
      </c>
      <c r="M13" s="1619" t="s">
        <v>342</v>
      </c>
      <c r="N13" s="1620"/>
      <c r="O13" s="1623" t="s">
        <v>1</v>
      </c>
      <c r="P13" s="1610" t="s">
        <v>120</v>
      </c>
      <c r="Q13" s="1625" t="s">
        <v>121</v>
      </c>
      <c r="R13" s="1626"/>
      <c r="S13" s="1623" t="s">
        <v>1</v>
      </c>
      <c r="T13" s="1610" t="s">
        <v>122</v>
      </c>
      <c r="U13" s="1612" t="s">
        <v>127</v>
      </c>
      <c r="V13" s="1614" t="s">
        <v>126</v>
      </c>
      <c r="W13" s="1616" t="s">
        <v>124</v>
      </c>
      <c r="X13" s="1618" t="s">
        <v>125</v>
      </c>
      <c r="Y13" s="1618"/>
      <c r="Z13" s="1618"/>
      <c r="AA13" s="1618"/>
      <c r="AB13" s="1618"/>
      <c r="AC13" s="1618"/>
      <c r="AD13" s="576"/>
      <c r="AE13" s="1642"/>
      <c r="AF13" s="1644" t="s">
        <v>128</v>
      </c>
      <c r="AG13" s="1642" t="s">
        <v>1</v>
      </c>
      <c r="AH13" s="1644" t="s">
        <v>129</v>
      </c>
      <c r="AI13" s="1646" t="s">
        <v>1</v>
      </c>
      <c r="AJ13" s="1648" t="s">
        <v>130</v>
      </c>
      <c r="AK13" s="740"/>
      <c r="AL13" s="1632" t="s">
        <v>132</v>
      </c>
      <c r="AM13" s="1632" t="s">
        <v>133</v>
      </c>
      <c r="AN13" s="1632" t="s">
        <v>134</v>
      </c>
      <c r="AO13" s="1632" t="s">
        <v>135</v>
      </c>
      <c r="AP13" s="1635" t="s">
        <v>136</v>
      </c>
      <c r="AQ13" s="1580" t="s">
        <v>264</v>
      </c>
      <c r="AR13" s="1580" t="s">
        <v>929</v>
      </c>
      <c r="AS13" s="570"/>
      <c r="AT13" s="570"/>
      <c r="AU13" s="570"/>
      <c r="AV13" s="570"/>
      <c r="AW13" s="570"/>
      <c r="AX13" s="570"/>
      <c r="AY13" s="570"/>
      <c r="AZ13" s="570"/>
      <c r="BA13" s="570"/>
      <c r="BB13" s="570"/>
      <c r="BC13" s="570"/>
      <c r="BD13" s="570"/>
      <c r="BE13" s="570"/>
      <c r="BF13" s="570"/>
      <c r="BG13" s="570"/>
      <c r="BH13" s="570"/>
      <c r="BI13" s="570"/>
      <c r="BJ13" s="570"/>
      <c r="BK13" s="570"/>
    </row>
    <row r="14" spans="2:63" ht="120.75" customHeight="1" x14ac:dyDescent="0.2">
      <c r="B14" s="1599"/>
      <c r="C14" s="1599"/>
      <c r="D14" s="1602"/>
      <c r="E14" s="1599"/>
      <c r="F14" s="1599"/>
      <c r="G14" s="1603"/>
      <c r="H14" s="1629"/>
      <c r="I14" s="1631"/>
      <c r="J14" s="1631"/>
      <c r="K14" s="1631"/>
      <c r="L14" s="1603"/>
      <c r="M14" s="1621"/>
      <c r="N14" s="1622"/>
      <c r="O14" s="1624"/>
      <c r="P14" s="1611"/>
      <c r="Q14" s="1627"/>
      <c r="R14" s="1628"/>
      <c r="S14" s="1624"/>
      <c r="T14" s="1611"/>
      <c r="U14" s="1613"/>
      <c r="V14" s="1615"/>
      <c r="W14" s="1617"/>
      <c r="X14" s="636" t="s">
        <v>2</v>
      </c>
      <c r="Y14" s="636" t="s">
        <v>3</v>
      </c>
      <c r="Z14" s="636" t="s">
        <v>4</v>
      </c>
      <c r="AA14" s="636" t="s">
        <v>5</v>
      </c>
      <c r="AB14" s="636" t="s">
        <v>6</v>
      </c>
      <c r="AC14" s="636" t="s">
        <v>7</v>
      </c>
      <c r="AD14" s="577"/>
      <c r="AE14" s="1643"/>
      <c r="AF14" s="1645"/>
      <c r="AG14" s="1643"/>
      <c r="AH14" s="1645"/>
      <c r="AI14" s="1647"/>
      <c r="AJ14" s="1649"/>
      <c r="AK14" s="741"/>
      <c r="AL14" s="1632"/>
      <c r="AM14" s="1632"/>
      <c r="AN14" s="1632"/>
      <c r="AO14" s="1632"/>
      <c r="AP14" s="1636"/>
      <c r="AQ14" s="1580"/>
      <c r="AR14" s="1580"/>
      <c r="AS14" s="578"/>
      <c r="AT14" s="578"/>
      <c r="AU14" s="578"/>
      <c r="AV14" s="578"/>
      <c r="AW14" s="578"/>
      <c r="AX14" s="578"/>
      <c r="AY14" s="578"/>
      <c r="AZ14" s="578"/>
      <c r="BA14" s="578"/>
      <c r="BB14" s="578"/>
      <c r="BC14" s="578"/>
      <c r="BD14" s="578"/>
      <c r="BE14" s="578"/>
      <c r="BF14" s="578"/>
      <c r="BG14" s="578"/>
      <c r="BH14" s="578"/>
      <c r="BI14" s="578"/>
      <c r="BJ14" s="578"/>
      <c r="BK14" s="578"/>
    </row>
    <row r="15" spans="2:63" s="833" customFormat="1" ht="122.25" customHeight="1" x14ac:dyDescent="0.2">
      <c r="B15" s="579">
        <v>1</v>
      </c>
      <c r="C15" s="598"/>
      <c r="D15" s="949" t="s">
        <v>450</v>
      </c>
      <c r="E15" s="949" t="s">
        <v>867</v>
      </c>
      <c r="F15" s="949" t="s">
        <v>859</v>
      </c>
      <c r="G15" s="579" t="s">
        <v>92</v>
      </c>
      <c r="H15" s="949" t="s">
        <v>868</v>
      </c>
      <c r="I15" s="593" t="s">
        <v>347</v>
      </c>
      <c r="J15" s="950" t="s">
        <v>347</v>
      </c>
      <c r="K15" s="951" t="s">
        <v>151</v>
      </c>
      <c r="L15" s="598" t="s">
        <v>158</v>
      </c>
      <c r="M15" s="952">
        <v>3</v>
      </c>
      <c r="N15" s="586" t="str">
        <f>IF(M15=0,"",IF(M15&lt;=1,"IMPROBABLE",IF(M15&lt;=2,"RARA VEZ",IF(M15&lt;=3,"PROBABLE",IF(M15&lt;=4,"CASI SEGURO","INMINENTE")))))</f>
        <v>PROBABLE</v>
      </c>
      <c r="O15" s="603">
        <f>IF(N15="","",IF(N15="IMPROBABLE",0.2,IF(N15="RARA VEZ",0.4,IF(N15="PROBABLE",0.6,IF(N15="CASI SEGURO",0.8,IF(N15="INMINENTE",1,))))))</f>
        <v>0.6</v>
      </c>
      <c r="P15" s="953" t="s">
        <v>199</v>
      </c>
      <c r="Q15" s="167">
        <v>3</v>
      </c>
      <c r="R15" s="589" t="str">
        <f>IF(Q15=1,"LEVE",IF(Q15=2,"MENOR",IF(Q15=3,"MODERADO",IF(Q15=4,"MAYOR",IF(Q15=5,"CATASTROFICO","")))))</f>
        <v>MODERADO</v>
      </c>
      <c r="S15" s="580">
        <f>IF(R15="","",IF(R15="LEVE",0.2,IF(R15="MENOR",0.4,IF(R15="MODERADO",0.6,IF(R15="MAYOR",0.8,IF(R15="CATASTRÓFICO",1,))))))</f>
        <v>0.6</v>
      </c>
      <c r="T15" s="581" t="str">
        <f t="shared" ref="T15:T17" si="0">IF(OR(AND(N15="IMPROBABLE",R15="LEVE"),AND(N15="RARA VEZ",R15="MENOR"),AND(N15="RARA VEZ",R15="LEVE")),"BAJO",IF(OR(AND(N15="IMPROBABLE",R15="MODERADO"),AND(N15="RARA VEZ",R15="MENOR"),AND(N15="RARA VEZ",R15="MODERADO"),AND(N15=" PROBABLE",R15="LEVE"),AND(N15="PROBABLE",R15="MENOR"),AND(N15="PROBABLE",R15="MODERADO"),AND(N15="CASI SEGURO",R15="LEVE"),AND(N15="CASI SEGURO",R15="MENOR")),"MODERADO",IF(OR(AND(N15="IMPROBABLE",R15="MAYOR"),AND(N15="IMPROBABLE",R15="MAYOR"),AND(N15="PROBABLE",R15="MAYOR"),AND(N15="CASI SEGURO",R15="MODERADO"),AND(N15="CASI SEGURO",R15="MAYOR"),AND(N15="INMINENTE",R15="LEVE"),AND(N15="INMINENTE",R15="MENOR"),AND(N15="INMINENTE",R15="MODERADO"),AND(N15="INMINENTE",R15="MAYOR")),"ALTO",IF(OR(AND(N15="IMPROBABLE",R15="CATASTRÓFICO"),AND(N15="RARA VEZ",R15="CATASTRÓFICO"),AND(N15="PROBABLE",R15="CATASTRÓFICO"),AND(N15="CASI SEGURO",R15="CATASTRÓFICO"),AND(N15="INMINENTE",R15="CATASTRÓFICO")),"EXTREMO",""))))</f>
        <v>MODERADO</v>
      </c>
      <c r="U15" s="67">
        <v>1</v>
      </c>
      <c r="V15" s="954" t="s">
        <v>869</v>
      </c>
      <c r="W15" s="67" t="str">
        <f t="shared" ref="W15:W17" si="1">IF(OR(X15="Preventivo",X15="Detectivo"),"Probabilidad",IF(X15="Correctivo","Impacto",""))</f>
        <v>Probabilidad</v>
      </c>
      <c r="X15" s="582" t="s">
        <v>63</v>
      </c>
      <c r="Y15" s="582" t="s">
        <v>71</v>
      </c>
      <c r="Z15" s="583" t="str">
        <f t="shared" ref="Z15:Z17" si="2">IF(AND(X15="Preventivo",Y15="Automático"),"50%",IF(AND(X15="Preventivo",Y15="Manual"),"40%",IF(AND(X15="Detectivo",Y15="Automático"),"40%",IF(AND(X15="Detectivo",Y15="Manual"),"30%",IF(AND(X15="Correctivo",Y15="Automático"),"35%",IF(AND(X15="Correctivo",Y15="Manual"),"25%",""))))))</f>
        <v>40%</v>
      </c>
      <c r="AA15" s="582" t="s">
        <v>74</v>
      </c>
      <c r="AB15" s="582" t="s">
        <v>79</v>
      </c>
      <c r="AC15" s="582" t="s">
        <v>83</v>
      </c>
      <c r="AD15" s="955"/>
      <c r="AE15" s="584">
        <f>IFERROR(IF(W15="Probabilidad",(O15-(+O15*Z15)),IF(W15="Impacto",O15,"")),"")</f>
        <v>0.36</v>
      </c>
      <c r="AF15" s="585" t="str">
        <f>IFERROR(IF(AE15="","",IF(AE15&lt;=0.2,"IMPROBABLE",IF(AE15&lt;=0.4,"RARA VEZ",IF(AE15&lt;=0.6,"PROBABLE",IF(AE15&lt;=0.8,"CASI SEGURO","INMINENTE"))))),"")</f>
        <v>RARA VEZ</v>
      </c>
      <c r="AG15" s="583">
        <f>AE15</f>
        <v>0.36</v>
      </c>
      <c r="AH15" s="586" t="str">
        <f>R15</f>
        <v>MODERADO</v>
      </c>
      <c r="AI15" s="583">
        <f t="shared" ref="AI15:AI17" si="3">IFERROR(IF(W15="Impacto",(S15-(+S15*Z15)),IF(W15="Probabilidad",S15,"")),"")</f>
        <v>0.6</v>
      </c>
      <c r="AJ15" s="581" t="str">
        <f t="shared" ref="AJ15" si="4">IFERROR(IF(OR(AND(AF15="IMPROBABLE",AH15="LEVE"),AND(AF15="IMPROBABLE",AH15="MENOR"),AND(AF15="RARA VEZ",AH15="LEVE")),"BAJO",IF(OR(AND(AF15="IMPROBABLE",AH15="MODERADO"),AND(AF15="RARA VEZ",AH15="MENOR"),AND(AF15="RARA VEZ",AH15="MODERADO"),AND(AF15="PROBABLE",AH15="LEVE"),AND(AF15="PROBABLE",AH15="MENOR"),AND(AF15="PROBABLE",AH15="MODERADO"),AND(AF15="CASI SEGURO",AH15="LEVE"),AND(AF15="CASI SEGURO",AH15="MENOR")),"MODERADO",IF(OR(AND(AF15="IMPROBABLE",AH15="MAYOR"),AND(AF15="RARA VEZ",AH15="MAYOR"),AND(AF15="PROBABLE",AH15="MAYOR"),AND(AF15="CASI SEGURO",AH15="MODERADO"),AND(AF15="CASI SEGURO",AH15="MAYOR"),AND(AF15="INMINENTE",AH15="LEVE"),AND(AF15="INMINENTE",AH15="MENOR"),AND(AF15="CASI SEGURO",AH15="MODERADO"),AND(AF15="INMINENTE",AH15="MAYOR")),"ALTO",IF(OR(AND(AF15="IMPROBABLE",AH15="CATASTRÓFICO"),AND(AF15="RARA VEZ",AH15="CATASTRÓFICO"),AND(AF15="PROBABLE",AH15="CATASTRÓFICO"),AND(AF15="CASI SEGURO",AH15="CATASTRÓFICO"),AND(AF15="INMINENTE",AH15="CATASTRÓFICO")),"EXTREMO","")))),"")</f>
        <v>MODERADO</v>
      </c>
      <c r="AK15" s="581" t="str">
        <f>AJ15</f>
        <v>MODERADO</v>
      </c>
      <c r="AL15" s="598" t="s">
        <v>258</v>
      </c>
      <c r="AM15" s="956"/>
      <c r="AN15" s="956"/>
      <c r="AO15" s="956"/>
      <c r="AP15" s="957" t="s">
        <v>927</v>
      </c>
      <c r="AQ15" s="908" t="s">
        <v>928</v>
      </c>
      <c r="AR15" s="633">
        <v>1</v>
      </c>
      <c r="AS15" s="587"/>
      <c r="AT15" s="587"/>
      <c r="AU15" s="587"/>
      <c r="AV15" s="587"/>
      <c r="AW15" s="587"/>
      <c r="AX15" s="587"/>
      <c r="AY15" s="587"/>
      <c r="AZ15" s="587"/>
      <c r="BA15" s="587"/>
      <c r="BB15" s="587"/>
      <c r="BC15" s="587"/>
      <c r="BD15" s="587"/>
      <c r="BE15" s="587"/>
      <c r="BF15" s="587"/>
      <c r="BG15" s="587"/>
      <c r="BH15" s="587"/>
      <c r="BI15" s="587"/>
      <c r="BJ15" s="587"/>
      <c r="BK15" s="587"/>
    </row>
    <row r="16" spans="2:63" s="965" customFormat="1" ht="138.75" customHeight="1" x14ac:dyDescent="0.3">
      <c r="B16" s="579">
        <v>2</v>
      </c>
      <c r="C16" s="588"/>
      <c r="D16" s="958" t="s">
        <v>487</v>
      </c>
      <c r="E16" s="959" t="s">
        <v>488</v>
      </c>
      <c r="F16" s="949" t="s">
        <v>489</v>
      </c>
      <c r="G16" s="579" t="s">
        <v>92</v>
      </c>
      <c r="H16" s="958" t="s">
        <v>870</v>
      </c>
      <c r="I16" s="593" t="s">
        <v>347</v>
      </c>
      <c r="J16" s="593" t="s">
        <v>347</v>
      </c>
      <c r="K16" s="951" t="s">
        <v>151</v>
      </c>
      <c r="L16" s="593" t="s">
        <v>349</v>
      </c>
      <c r="M16" s="960">
        <v>2</v>
      </c>
      <c r="N16" s="586" t="str">
        <f t="shared" ref="N16:N17" si="5">IF(M16=0,"",IF(M16&lt;=1,"IMPROBABLE",IF(M16&lt;=2,"RARA VEZ",IF(M16&lt;=3,"PROBABLE",IF(M16&lt;=4,"CASI SEGURO","INMINENTE")))))</f>
        <v>RARA VEZ</v>
      </c>
      <c r="O16" s="580">
        <f t="shared" ref="O16:O17" si="6">IF(N16="","",IF(N16="IMPROBABLE",0.2,IF(N16="RARA VEZ",0.4,IF(N16="PROBABLE",0.6,IF(N16="CASI SEGURO",0.8,IF(N16="INMINENTE",1,))))))</f>
        <v>0.4</v>
      </c>
      <c r="P16" s="961" t="s">
        <v>199</v>
      </c>
      <c r="Q16" s="167">
        <v>2</v>
      </c>
      <c r="R16" s="589" t="str">
        <f t="shared" ref="R16:R17" si="7">IF(Q16=1,"LEVE",IF(Q16=2,"MENOR",IF(Q16=3,"MODERADO",IF(Q16=4,"MAYOR",IF(Q16=5,"CATASTROFICO","")))))</f>
        <v>MENOR</v>
      </c>
      <c r="S16" s="580">
        <f t="shared" ref="S16:S17" si="8">IF(R16="","",IF(R16="Leve",0.2,IF(R16="Menor",0.4,IF(R16="Moderado",0.6,IF(R16="Mayor",0.8,IF(R16="Catastrófico",1,))))))</f>
        <v>0.4</v>
      </c>
      <c r="T16" s="581" t="str">
        <f t="shared" si="0"/>
        <v>BAJO</v>
      </c>
      <c r="U16" s="579">
        <v>1</v>
      </c>
      <c r="V16" s="949" t="s">
        <v>1030</v>
      </c>
      <c r="W16" s="579" t="str">
        <f t="shared" si="1"/>
        <v>Probabilidad</v>
      </c>
      <c r="X16" s="590" t="s">
        <v>63</v>
      </c>
      <c r="Y16" s="590" t="s">
        <v>71</v>
      </c>
      <c r="Z16" s="591" t="str">
        <f t="shared" si="2"/>
        <v>40%</v>
      </c>
      <c r="AA16" s="590" t="s">
        <v>74</v>
      </c>
      <c r="AB16" s="590" t="s">
        <v>79</v>
      </c>
      <c r="AC16" s="590" t="s">
        <v>83</v>
      </c>
      <c r="AD16" s="962"/>
      <c r="AE16" s="592">
        <f>IFERROR(IF(W16="Probabilidad",(O16-(+O16*Z16)),IF(W16="Impacto",O16,"")),"")</f>
        <v>0.24</v>
      </c>
      <c r="AF16" s="586" t="str">
        <f t="shared" ref="AF16:AF17" si="9">IFERROR(IF(AE16="","",IF(AE16&lt;=0.2,"IMPROBABLE",IF(AE16&lt;=0.4,"RARA VEZ",IF(AE16&lt;=0.6,"PROBABLE",IF(AE16&lt;=0.8,"CASI SEGURO","INMINENTE"))))),"")</f>
        <v>RARA VEZ</v>
      </c>
      <c r="AG16" s="591">
        <v>0.14000000000000001</v>
      </c>
      <c r="AH16" s="586" t="str">
        <f t="shared" ref="AH16:AH17" si="10">R16</f>
        <v>MENOR</v>
      </c>
      <c r="AI16" s="591">
        <f t="shared" si="3"/>
        <v>0.4</v>
      </c>
      <c r="AJ16" s="581" t="str">
        <f>IFERROR(IF(OR(AND(AF16="IMPROBABLE",AH16="LEVE"),AND(AF16="IMPROBABLE",AH16="MENOR"),AND(AF16="RARA VEZ",AH16="MENOR")),"BAJO",IF(OR(AND(AF16="IMPROBABLE",AH16="MODERADO"),AND(AF16="RARA VEZ",AH16="MENOR"),AND(AF16="RARA VEZ",AH16="MODERADO"),AND(AF16="PROBABLE",AH16="LEVE"),AND(AF16="PROBABLE",AH16="MENOR"),AND(AF16="PROBABLE",AH16="MODERADO"),AND(AF16="CASI SEGURO",AH16="LEVE"),AND(AF16="CASI SEGURO",AH16="MENOR")),"MODERADO",IF(OR(AND(AF16="IMPROBABLE",AH16="MAYOR"),AND(AF16="RARA VEZ",AH16="MAYOR"),AND(AF16="PROBABLE",AH16="MAYOR"),AND(AF16="CASI SEGURO",AH16="MODERADO"),AND(AF16="CASI SEGURO",AH16="MAYOR"),AND(AF16="INMINENTE",AH16="LEVE"),AND(AF16="INMINENTE",AH16="MENOR"),AND(AF16="CASI SEGURO",AH16="MODERADO"),AND(AF16="INMINENTE",AH16="MAYOR")),"ALTO",IF(OR(AND(AF16="IMPROBABLE",AH16="CATASTRÓFICO"),AND(AF16="RARA VEZ",AH16="CATASTRÓFICO"),AND(AF16="PROBABLE",AH16="CATASTRÓFICO"),AND(AF16="CASI SEGURO",AH16="CATASTRÓFICO"),AND(AF16="INMINENTE",AH16="CATASTRÓFICO")),"EXTREMO","")))),"")</f>
        <v>BAJO</v>
      </c>
      <c r="AK16" s="581" t="str">
        <f t="shared" ref="AK16:AK17" si="11">AJ16</f>
        <v>BAJO</v>
      </c>
      <c r="AL16" s="593" t="s">
        <v>260</v>
      </c>
      <c r="AM16" s="963"/>
      <c r="AN16" s="963"/>
      <c r="AO16" s="963"/>
      <c r="AP16" s="964" t="s">
        <v>862</v>
      </c>
      <c r="AQ16" s="908" t="s">
        <v>928</v>
      </c>
      <c r="AR16" s="633">
        <v>1</v>
      </c>
      <c r="AS16" s="570"/>
      <c r="AT16" s="570"/>
      <c r="AU16" s="570"/>
      <c r="AV16" s="570"/>
      <c r="AW16" s="570"/>
      <c r="AX16" s="570"/>
      <c r="AY16" s="570"/>
      <c r="AZ16" s="570"/>
      <c r="BA16" s="570"/>
      <c r="BB16" s="570"/>
      <c r="BC16" s="570"/>
      <c r="BD16" s="570"/>
      <c r="BE16" s="570"/>
      <c r="BF16" s="570"/>
      <c r="BG16" s="570"/>
      <c r="BH16" s="570"/>
      <c r="BI16" s="570"/>
      <c r="BJ16" s="570"/>
      <c r="BK16" s="570"/>
    </row>
    <row r="17" spans="2:202" s="970" customFormat="1" ht="126" customHeight="1" x14ac:dyDescent="0.3">
      <c r="B17" s="67">
        <v>3</v>
      </c>
      <c r="C17" s="594"/>
      <c r="D17" s="967" t="s">
        <v>860</v>
      </c>
      <c r="E17" s="971" t="s">
        <v>863</v>
      </c>
      <c r="F17" s="598" t="s">
        <v>861</v>
      </c>
      <c r="G17" s="67" t="s">
        <v>92</v>
      </c>
      <c r="H17" s="967" t="s">
        <v>864</v>
      </c>
      <c r="I17" s="598" t="s">
        <v>347</v>
      </c>
      <c r="J17" s="598" t="s">
        <v>347</v>
      </c>
      <c r="K17" s="966" t="s">
        <v>151</v>
      </c>
      <c r="L17" s="598" t="s">
        <v>349</v>
      </c>
      <c r="M17" s="952">
        <v>2</v>
      </c>
      <c r="N17" s="585" t="str">
        <f t="shared" si="5"/>
        <v>RARA VEZ</v>
      </c>
      <c r="O17" s="595">
        <f t="shared" si="6"/>
        <v>0.4</v>
      </c>
      <c r="P17" s="953" t="s">
        <v>199</v>
      </c>
      <c r="Q17" s="157">
        <v>2</v>
      </c>
      <c r="R17" s="596" t="str">
        <f t="shared" si="7"/>
        <v>MENOR</v>
      </c>
      <c r="S17" s="595">
        <f t="shared" si="8"/>
        <v>0.4</v>
      </c>
      <c r="T17" s="597" t="str">
        <f t="shared" si="0"/>
        <v>BAJO</v>
      </c>
      <c r="U17" s="67">
        <v>1</v>
      </c>
      <c r="V17" s="954" t="s">
        <v>865</v>
      </c>
      <c r="W17" s="67" t="str">
        <f t="shared" si="1"/>
        <v>Probabilidad</v>
      </c>
      <c r="X17" s="582" t="s">
        <v>63</v>
      </c>
      <c r="Y17" s="582" t="s">
        <v>71</v>
      </c>
      <c r="Z17" s="583" t="str">
        <f t="shared" si="2"/>
        <v>40%</v>
      </c>
      <c r="AA17" s="582" t="s">
        <v>74</v>
      </c>
      <c r="AB17" s="582" t="s">
        <v>79</v>
      </c>
      <c r="AC17" s="582" t="s">
        <v>83</v>
      </c>
      <c r="AD17" s="969"/>
      <c r="AE17" s="584">
        <f>IFERROR(IF(W17="Probabilidad",(O17-(+O17*Z17)),IF(W17="Impacto",O17,"")),"")</f>
        <v>0.24</v>
      </c>
      <c r="AF17" s="585" t="str">
        <f t="shared" si="9"/>
        <v>RARA VEZ</v>
      </c>
      <c r="AG17" s="583">
        <v>0.14000000000000001</v>
      </c>
      <c r="AH17" s="585" t="str">
        <f t="shared" si="10"/>
        <v>MENOR</v>
      </c>
      <c r="AI17" s="583">
        <f t="shared" si="3"/>
        <v>0.4</v>
      </c>
      <c r="AJ17" s="597" t="str">
        <f>IFERROR(IF(OR(AND(AF17="IMPROBABLE",AH17="LEVE"),AND(AF17="IMPROBABLE",AH17="MENOR"),AND(AF17="RARA VEZ",AH17="MENOR")),"BAJO",IF(OR(AND(AF17="IMPROBABLE",AH17="MODERADO"),AND(AF17="RARA VEZ",AH17="MENOR"),AND(AF17="RARA VEZ",AH17="MODERADO"),AND(AF17="PROBABLE",AH17="LEVE"),AND(AF17="PROBABLE",AH17="MENOR"),AND(AF17="PROBABLE",AH17="MODERADO"),AND(AF17="CASI SEGURO",AH17="LEVE"),AND(AF17="CASI SEGURO",AH17="MENOR")),"MODERADO",IF(OR(AND(AF17="IMPROBABLE",AH17="MAYOR"),AND(AF17="RARA VEZ",AH17="MAYOR"),AND(AF17="PROBABLE",AH17="MAYOR"),AND(AF17="CASI SEGURO",AH17="MODERADO"),AND(AF17="CASI SEGURO",AH17="MAYOR"),AND(AF17="INMINENTE",AH17="LEVE"),AND(AF17="INMINENTE",AH17="MENOR"),AND(AF17="CASI SEGURO",AH17="MODERADO"),AND(AF17="INMINENTE",AH17="MAYOR")),"ALTO",IF(OR(AND(AF17="IMPROBABLE",AH17="CATASTRÓFICO"),AND(AF17="RARA VEZ",AH17="CATASTRÓFICO"),AND(AF17="PROBABLE",AH17="CATASTRÓFICO"),AND(AF17="CASI SEGURO",AH17="CATASTRÓFICO"),AND(AF17="INMINENTE",AH17="CATASTRÓFICO")),"EXTREMO","")))),"")</f>
        <v>BAJO</v>
      </c>
      <c r="AK17" s="581" t="str">
        <f t="shared" si="11"/>
        <v>BAJO</v>
      </c>
      <c r="AL17" s="598" t="s">
        <v>260</v>
      </c>
      <c r="AM17" s="956"/>
      <c r="AN17" s="956"/>
      <c r="AO17" s="956"/>
      <c r="AP17" s="957" t="s">
        <v>866</v>
      </c>
      <c r="AQ17" s="908" t="s">
        <v>928</v>
      </c>
      <c r="AR17" s="633">
        <v>1</v>
      </c>
      <c r="AS17" s="570"/>
      <c r="AT17" s="570"/>
      <c r="AU17" s="570"/>
      <c r="AV17" s="570"/>
      <c r="AW17" s="570"/>
      <c r="AX17" s="570"/>
      <c r="AY17" s="570"/>
      <c r="AZ17" s="570"/>
      <c r="BA17" s="570"/>
      <c r="BB17" s="570"/>
      <c r="BC17" s="570"/>
      <c r="BD17" s="570"/>
      <c r="BE17" s="570"/>
      <c r="BF17" s="570"/>
      <c r="BG17" s="570"/>
      <c r="BH17" s="570"/>
      <c r="BI17" s="570"/>
      <c r="BJ17" s="570"/>
      <c r="BK17" s="570"/>
      <c r="BL17" s="965"/>
      <c r="BM17" s="965"/>
      <c r="BN17" s="965"/>
      <c r="BO17" s="965"/>
      <c r="BP17" s="965"/>
      <c r="BQ17" s="965"/>
      <c r="BR17" s="965"/>
      <c r="BS17" s="965"/>
      <c r="BT17" s="965"/>
      <c r="BU17" s="965"/>
      <c r="BV17" s="965"/>
      <c r="BW17" s="965"/>
      <c r="BX17" s="965"/>
      <c r="BY17" s="965"/>
      <c r="BZ17" s="965"/>
      <c r="CA17" s="965"/>
      <c r="CB17" s="965"/>
      <c r="CC17" s="965"/>
      <c r="CD17" s="965"/>
      <c r="CE17" s="965"/>
      <c r="CF17" s="965"/>
      <c r="CG17" s="965"/>
      <c r="CH17" s="965"/>
      <c r="CI17" s="965"/>
      <c r="CJ17" s="965"/>
      <c r="CK17" s="965"/>
      <c r="CL17" s="965"/>
      <c r="CM17" s="965"/>
      <c r="CN17" s="965"/>
      <c r="CO17" s="965"/>
      <c r="CP17" s="965"/>
      <c r="CQ17" s="965"/>
      <c r="CR17" s="965"/>
      <c r="CS17" s="965"/>
      <c r="CT17" s="965"/>
      <c r="CU17" s="965"/>
      <c r="CV17" s="965"/>
      <c r="CW17" s="965"/>
      <c r="CX17" s="965"/>
      <c r="CY17" s="965"/>
      <c r="CZ17" s="965"/>
      <c r="DA17" s="965"/>
      <c r="DB17" s="965"/>
      <c r="DC17" s="965"/>
      <c r="DD17" s="965"/>
      <c r="DE17" s="965"/>
      <c r="DF17" s="965"/>
      <c r="DG17" s="965"/>
      <c r="DH17" s="965"/>
      <c r="DI17" s="965"/>
      <c r="DJ17" s="965"/>
      <c r="DK17" s="965"/>
      <c r="DL17" s="965"/>
      <c r="DM17" s="965"/>
      <c r="DN17" s="965"/>
      <c r="DO17" s="965"/>
      <c r="DP17" s="965"/>
      <c r="DQ17" s="965"/>
      <c r="DR17" s="965"/>
      <c r="DS17" s="965"/>
      <c r="DT17" s="965"/>
      <c r="DU17" s="965"/>
      <c r="DV17" s="965"/>
      <c r="DW17" s="965"/>
      <c r="DX17" s="965"/>
      <c r="DY17" s="965"/>
      <c r="DZ17" s="965"/>
      <c r="EA17" s="965"/>
      <c r="EB17" s="965"/>
      <c r="EC17" s="965"/>
      <c r="ED17" s="965"/>
      <c r="EE17" s="965"/>
      <c r="EF17" s="965"/>
      <c r="EG17" s="965"/>
      <c r="EH17" s="965"/>
      <c r="EI17" s="965"/>
      <c r="EJ17" s="965"/>
      <c r="EK17" s="965"/>
      <c r="EL17" s="965"/>
      <c r="EM17" s="965"/>
      <c r="EN17" s="965"/>
      <c r="EO17" s="965"/>
      <c r="EP17" s="965"/>
      <c r="EQ17" s="965"/>
      <c r="ER17" s="965"/>
      <c r="ES17" s="965"/>
      <c r="ET17" s="965"/>
      <c r="EU17" s="965"/>
      <c r="EV17" s="965"/>
      <c r="EW17" s="965"/>
      <c r="EX17" s="965"/>
      <c r="EY17" s="965"/>
      <c r="EZ17" s="965"/>
      <c r="FA17" s="965"/>
      <c r="FB17" s="965"/>
      <c r="FC17" s="965"/>
      <c r="FD17" s="965"/>
      <c r="FE17" s="965"/>
      <c r="FF17" s="965"/>
      <c r="FG17" s="965"/>
      <c r="FH17" s="965"/>
      <c r="FI17" s="965"/>
      <c r="FJ17" s="965"/>
      <c r="FK17" s="965"/>
      <c r="FL17" s="965"/>
      <c r="FM17" s="965"/>
      <c r="FN17" s="965"/>
      <c r="FO17" s="965"/>
      <c r="FP17" s="965"/>
      <c r="FQ17" s="965"/>
      <c r="FR17" s="965"/>
      <c r="FS17" s="965"/>
      <c r="FT17" s="965"/>
      <c r="FU17" s="965"/>
      <c r="FV17" s="965"/>
      <c r="FW17" s="965"/>
      <c r="FX17" s="965"/>
      <c r="FY17" s="965"/>
      <c r="FZ17" s="965"/>
      <c r="GA17" s="965"/>
      <c r="GB17" s="965"/>
      <c r="GC17" s="965"/>
      <c r="GD17" s="965"/>
      <c r="GE17" s="965"/>
      <c r="GF17" s="965"/>
      <c r="GG17" s="965"/>
      <c r="GH17" s="965"/>
      <c r="GI17" s="965"/>
      <c r="GJ17" s="965"/>
      <c r="GK17" s="965"/>
      <c r="GL17" s="965"/>
      <c r="GM17" s="965"/>
      <c r="GN17" s="965"/>
      <c r="GO17" s="965"/>
      <c r="GP17" s="965"/>
      <c r="GQ17" s="965"/>
      <c r="GR17" s="965"/>
      <c r="GS17" s="965"/>
      <c r="GT17" s="965"/>
    </row>
    <row r="18" spans="2:202" ht="5.25" customHeight="1" x14ac:dyDescent="0.35">
      <c r="B18" s="599"/>
      <c r="C18" s="599"/>
      <c r="D18" s="599">
        <f>COUNT(B15:B17)</f>
        <v>3</v>
      </c>
      <c r="E18" s="599"/>
      <c r="F18" s="599"/>
      <c r="G18" s="599"/>
      <c r="H18" s="600"/>
      <c r="K18" s="602"/>
      <c r="L18" s="602"/>
      <c r="M18" s="600"/>
      <c r="N18" s="600"/>
      <c r="O18" s="600"/>
      <c r="P18" s="600"/>
      <c r="Q18" s="600"/>
      <c r="R18" s="600"/>
      <c r="S18" s="600"/>
      <c r="T18" s="600"/>
      <c r="U18" s="600"/>
      <c r="V18" s="600"/>
      <c r="W18" s="600"/>
      <c r="X18" s="600"/>
      <c r="Y18" s="600"/>
      <c r="Z18" s="600"/>
      <c r="AA18" s="600"/>
      <c r="AB18" s="600"/>
      <c r="AC18" s="600"/>
      <c r="AD18" s="600"/>
      <c r="AE18" s="600"/>
      <c r="AF18" s="600"/>
      <c r="AG18" s="600"/>
      <c r="AH18" s="600"/>
      <c r="AI18" s="600"/>
      <c r="AJ18" s="600"/>
      <c r="AK18" s="600"/>
      <c r="AL18" s="600"/>
      <c r="AM18" s="600"/>
      <c r="AN18" s="600"/>
      <c r="AO18" s="600"/>
      <c r="AP18" s="600"/>
      <c r="AQ18" s="600"/>
      <c r="AR18" s="600"/>
      <c r="AS18" s="600"/>
      <c r="AT18" s="600"/>
      <c r="AU18" s="600"/>
      <c r="AV18" s="600"/>
      <c r="AW18" s="600"/>
      <c r="AX18" s="600"/>
      <c r="AY18" s="600"/>
      <c r="AZ18" s="600"/>
      <c r="BA18" s="600"/>
      <c r="BB18" s="600"/>
      <c r="BC18" s="600"/>
      <c r="BD18" s="600"/>
      <c r="BE18" s="600"/>
      <c r="BF18" s="600"/>
      <c r="BG18" s="600"/>
      <c r="BH18" s="600"/>
      <c r="BI18" s="600"/>
      <c r="BJ18" s="600"/>
      <c r="BK18" s="600"/>
    </row>
    <row r="19" spans="2:202" ht="27.75" customHeight="1" x14ac:dyDescent="0.35">
      <c r="B19" s="599"/>
      <c r="C19" s="599"/>
      <c r="D19" s="599"/>
      <c r="E19" s="599">
        <f>COUNTIFS(AK15:AK17,"MODERADO")</f>
        <v>1</v>
      </c>
      <c r="F19" s="599" t="s">
        <v>281</v>
      </c>
      <c r="G19" s="599"/>
      <c r="H19" s="600"/>
      <c r="K19" s="602"/>
      <c r="L19" s="602"/>
      <c r="M19" s="600"/>
      <c r="N19" s="600"/>
      <c r="O19" s="600"/>
      <c r="P19" s="600"/>
      <c r="Q19" s="600"/>
      <c r="R19" s="600"/>
      <c r="S19" s="600"/>
      <c r="T19" s="600"/>
      <c r="U19" s="600"/>
      <c r="V19" s="600"/>
      <c r="W19" s="600"/>
      <c r="X19" s="600"/>
      <c r="Y19" s="600"/>
      <c r="Z19" s="600"/>
      <c r="AA19" s="600"/>
      <c r="AB19" s="600"/>
      <c r="AC19" s="600"/>
      <c r="AD19" s="600"/>
      <c r="AE19" s="600"/>
      <c r="AF19" s="600"/>
      <c r="AG19" s="600"/>
      <c r="AH19" s="600"/>
      <c r="AI19" s="600"/>
      <c r="AJ19" s="600"/>
      <c r="AK19" s="600"/>
      <c r="AL19" s="600"/>
      <c r="AM19" s="600"/>
      <c r="AN19" s="600"/>
      <c r="AO19" s="600"/>
      <c r="AP19" s="600"/>
      <c r="AQ19" s="2187" t="s">
        <v>1236</v>
      </c>
      <c r="AR19" s="634">
        <f>AVERAGE(AR15:AR17)</f>
        <v>1</v>
      </c>
      <c r="AS19" s="600"/>
      <c r="AT19" s="600"/>
      <c r="AU19" s="600"/>
      <c r="AV19" s="600"/>
      <c r="AW19" s="600"/>
      <c r="AX19" s="600"/>
      <c r="AY19" s="600"/>
      <c r="AZ19" s="600"/>
      <c r="BA19" s="600"/>
      <c r="BB19" s="600"/>
      <c r="BC19" s="600"/>
      <c r="BD19" s="600"/>
      <c r="BE19" s="600"/>
      <c r="BF19" s="600"/>
      <c r="BG19" s="600"/>
      <c r="BH19" s="600"/>
      <c r="BI19" s="600"/>
      <c r="BJ19" s="600"/>
      <c r="BK19" s="600"/>
    </row>
    <row r="20" spans="2:202" ht="16.5" customHeight="1" x14ac:dyDescent="0.35">
      <c r="B20" s="599"/>
      <c r="C20" s="599"/>
      <c r="D20" s="599"/>
      <c r="E20" s="599">
        <f>COUNTIFS(AK15:AK17,"BAJO")</f>
        <v>2</v>
      </c>
      <c r="F20" s="599" t="s">
        <v>1173</v>
      </c>
      <c r="G20" s="599"/>
      <c r="H20" s="600"/>
      <c r="K20" s="602"/>
      <c r="L20" s="602"/>
      <c r="M20" s="600"/>
      <c r="N20" s="600"/>
      <c r="O20" s="600"/>
      <c r="P20" s="600"/>
      <c r="Q20" s="600"/>
      <c r="R20" s="600"/>
      <c r="S20" s="600"/>
      <c r="T20" s="600"/>
      <c r="U20" s="600"/>
      <c r="V20" s="600"/>
      <c r="W20" s="600"/>
      <c r="X20" s="600"/>
      <c r="Y20" s="600"/>
      <c r="Z20" s="600"/>
      <c r="AA20" s="600"/>
      <c r="AB20" s="600"/>
      <c r="AC20" s="600"/>
      <c r="AD20" s="600"/>
      <c r="AE20" s="600"/>
      <c r="AF20" s="600"/>
      <c r="AG20" s="600"/>
      <c r="AH20" s="600"/>
      <c r="AI20" s="600"/>
      <c r="AJ20" s="600"/>
      <c r="AK20" s="600"/>
      <c r="AL20" s="600"/>
      <c r="AM20" s="600"/>
      <c r="AN20" s="600"/>
      <c r="AO20" s="600"/>
      <c r="AP20" s="600"/>
      <c r="AQ20" s="600"/>
      <c r="AR20" s="600"/>
      <c r="AS20" s="600"/>
      <c r="AT20" s="600"/>
      <c r="AU20" s="600"/>
      <c r="AV20" s="600"/>
      <c r="AW20" s="600"/>
      <c r="AX20" s="600"/>
      <c r="AY20" s="600"/>
      <c r="AZ20" s="600"/>
      <c r="BA20" s="600"/>
      <c r="BB20" s="600"/>
      <c r="BC20" s="600"/>
      <c r="BD20" s="600"/>
      <c r="BE20" s="600"/>
      <c r="BF20" s="600"/>
      <c r="BG20" s="600"/>
      <c r="BH20" s="600"/>
      <c r="BI20" s="600"/>
      <c r="BJ20" s="600"/>
      <c r="BK20" s="600"/>
    </row>
    <row r="21" spans="2:202" ht="16.5" customHeight="1" x14ac:dyDescent="0.35">
      <c r="B21" s="599"/>
      <c r="C21" s="599"/>
      <c r="D21" s="599"/>
      <c r="E21" s="599"/>
      <c r="F21" s="599"/>
      <c r="G21" s="599"/>
      <c r="H21" s="600"/>
      <c r="K21" s="602"/>
      <c r="L21" s="602"/>
      <c r="M21" s="600"/>
      <c r="N21" s="600"/>
      <c r="O21" s="600"/>
      <c r="P21" s="600"/>
      <c r="Q21" s="600"/>
      <c r="R21" s="600"/>
      <c r="S21" s="600"/>
      <c r="T21" s="600"/>
      <c r="U21" s="600"/>
      <c r="V21" s="600"/>
      <c r="W21" s="600"/>
      <c r="X21" s="600"/>
      <c r="Y21" s="600"/>
      <c r="Z21" s="600"/>
      <c r="AA21" s="600"/>
      <c r="AB21" s="600"/>
      <c r="AC21" s="600"/>
      <c r="AD21" s="600"/>
      <c r="AE21" s="600"/>
      <c r="AF21" s="600"/>
      <c r="AG21" s="600"/>
      <c r="AH21" s="600"/>
      <c r="AI21" s="600"/>
      <c r="AJ21" s="600"/>
      <c r="AK21" s="600"/>
      <c r="AL21" s="600"/>
      <c r="AM21" s="600"/>
      <c r="AN21" s="600"/>
      <c r="AO21" s="600"/>
      <c r="AP21" s="600"/>
      <c r="AQ21" s="600"/>
      <c r="AR21" s="600"/>
      <c r="AS21" s="600"/>
      <c r="AT21" s="600"/>
      <c r="AU21" s="600"/>
      <c r="AV21" s="600"/>
      <c r="AW21" s="600"/>
      <c r="AX21" s="600"/>
      <c r="AY21" s="600"/>
      <c r="AZ21" s="600"/>
      <c r="BA21" s="600"/>
      <c r="BB21" s="600"/>
      <c r="BC21" s="600"/>
      <c r="BD21" s="600"/>
      <c r="BE21" s="600"/>
      <c r="BF21" s="600"/>
      <c r="BG21" s="600"/>
      <c r="BH21" s="600"/>
      <c r="BI21" s="600"/>
      <c r="BJ21" s="600"/>
      <c r="BK21" s="600"/>
    </row>
    <row r="22" spans="2:202" ht="16.5" customHeight="1" x14ac:dyDescent="0.35">
      <c r="B22" s="599"/>
      <c r="C22" s="599"/>
      <c r="D22" s="599"/>
      <c r="E22" s="599"/>
      <c r="F22" s="599"/>
      <c r="G22" s="599"/>
      <c r="H22" s="600"/>
      <c r="K22" s="602"/>
      <c r="L22" s="602"/>
      <c r="M22" s="600"/>
      <c r="N22" s="600"/>
      <c r="O22" s="600"/>
      <c r="P22" s="600"/>
      <c r="Q22" s="600"/>
      <c r="R22" s="600"/>
      <c r="S22" s="600"/>
      <c r="T22" s="600"/>
      <c r="U22" s="600"/>
      <c r="V22" s="600"/>
      <c r="W22" s="600"/>
      <c r="X22" s="600"/>
      <c r="Y22" s="600"/>
      <c r="Z22" s="600"/>
      <c r="AA22" s="600"/>
      <c r="AB22" s="600"/>
      <c r="AC22" s="600"/>
      <c r="AD22" s="600"/>
      <c r="AE22" s="600"/>
      <c r="AF22" s="600"/>
      <c r="AG22" s="600"/>
      <c r="AH22" s="600"/>
      <c r="AI22" s="600"/>
      <c r="AJ22" s="600"/>
      <c r="AK22" s="600"/>
      <c r="AL22" s="600"/>
      <c r="AM22" s="600"/>
      <c r="AN22" s="600"/>
      <c r="AO22" s="600"/>
      <c r="AP22" s="600"/>
      <c r="AQ22" s="600"/>
      <c r="AR22" s="600"/>
      <c r="AS22" s="600"/>
      <c r="AT22" s="600"/>
      <c r="AU22" s="600"/>
      <c r="AV22" s="600"/>
      <c r="AW22" s="600"/>
      <c r="AX22" s="600"/>
      <c r="AY22" s="600"/>
      <c r="AZ22" s="600"/>
      <c r="BA22" s="600"/>
      <c r="BB22" s="600"/>
      <c r="BC22" s="600"/>
      <c r="BD22" s="600"/>
      <c r="BE22" s="600"/>
      <c r="BF22" s="600"/>
      <c r="BG22" s="600"/>
      <c r="BH22" s="600"/>
      <c r="BI22" s="600"/>
      <c r="BJ22" s="600"/>
      <c r="BK22" s="600"/>
    </row>
    <row r="23" spans="2:202" ht="16.5" customHeight="1" x14ac:dyDescent="0.35">
      <c r="B23" s="599"/>
      <c r="C23" s="599"/>
      <c r="D23" s="599"/>
      <c r="E23" s="599"/>
      <c r="F23" s="599"/>
      <c r="G23" s="599"/>
      <c r="H23" s="600"/>
      <c r="K23" s="602"/>
      <c r="L23" s="602"/>
      <c r="M23" s="600"/>
      <c r="N23" s="600"/>
      <c r="O23" s="600"/>
      <c r="P23" s="600"/>
      <c r="Q23" s="600"/>
      <c r="R23" s="600"/>
      <c r="S23" s="600"/>
      <c r="T23" s="600"/>
      <c r="U23" s="600"/>
      <c r="V23" s="600"/>
      <c r="W23" s="600"/>
      <c r="X23" s="600"/>
      <c r="Y23" s="600"/>
      <c r="Z23" s="600"/>
      <c r="AA23" s="600"/>
      <c r="AB23" s="600"/>
      <c r="AC23" s="600"/>
      <c r="AD23" s="600"/>
      <c r="AE23" s="600"/>
      <c r="AF23" s="600"/>
      <c r="AG23" s="600"/>
      <c r="AH23" s="600"/>
      <c r="AI23" s="600"/>
      <c r="AJ23" s="600"/>
      <c r="AK23" s="600"/>
      <c r="AL23" s="600"/>
      <c r="AM23" s="600"/>
      <c r="AN23" s="600"/>
      <c r="AO23" s="600"/>
      <c r="AP23" s="600"/>
      <c r="AQ23" s="600"/>
      <c r="AR23" s="600"/>
      <c r="AS23" s="600"/>
      <c r="AT23" s="600"/>
      <c r="AU23" s="600"/>
      <c r="AV23" s="600"/>
      <c r="AW23" s="600"/>
      <c r="AX23" s="600"/>
      <c r="AY23" s="600"/>
      <c r="AZ23" s="600"/>
      <c r="BA23" s="600"/>
      <c r="BB23" s="600"/>
      <c r="BC23" s="600"/>
      <c r="BD23" s="600"/>
      <c r="BE23" s="600"/>
      <c r="BF23" s="600"/>
      <c r="BG23" s="600"/>
      <c r="BH23" s="600"/>
      <c r="BI23" s="600"/>
      <c r="BJ23" s="600"/>
      <c r="BK23" s="600"/>
    </row>
    <row r="24" spans="2:202" ht="16.5" customHeight="1" x14ac:dyDescent="0.35">
      <c r="B24" s="599"/>
      <c r="C24" s="599"/>
      <c r="D24" s="599"/>
      <c r="E24" s="599"/>
      <c r="F24" s="599"/>
      <c r="G24" s="599"/>
      <c r="H24" s="600"/>
      <c r="K24" s="602"/>
      <c r="L24" s="602"/>
      <c r="M24" s="600"/>
      <c r="N24" s="600"/>
      <c r="O24" s="600"/>
      <c r="P24" s="600"/>
      <c r="Q24" s="600"/>
      <c r="R24" s="600"/>
      <c r="S24" s="600"/>
      <c r="T24" s="600"/>
      <c r="U24" s="600"/>
      <c r="V24" s="600"/>
      <c r="W24" s="600"/>
      <c r="X24" s="600"/>
      <c r="Y24" s="600"/>
      <c r="Z24" s="600"/>
      <c r="AA24" s="600"/>
      <c r="AB24" s="600"/>
      <c r="AC24" s="600"/>
      <c r="AD24" s="600"/>
      <c r="AE24" s="600"/>
      <c r="AF24" s="600"/>
      <c r="AG24" s="600"/>
      <c r="AH24" s="600"/>
      <c r="AI24" s="600"/>
      <c r="AJ24" s="600"/>
      <c r="AK24" s="600"/>
      <c r="AL24" s="600"/>
      <c r="AM24" s="600"/>
      <c r="AN24" s="600"/>
      <c r="AO24" s="600"/>
      <c r="AP24" s="600"/>
      <c r="AQ24" s="600"/>
      <c r="AR24" s="600"/>
      <c r="AS24" s="600"/>
      <c r="AT24" s="600"/>
      <c r="AU24" s="600"/>
      <c r="AV24" s="600"/>
      <c r="AW24" s="600"/>
      <c r="AX24" s="600"/>
      <c r="AY24" s="600"/>
      <c r="AZ24" s="600"/>
      <c r="BA24" s="600"/>
      <c r="BB24" s="600"/>
      <c r="BC24" s="600"/>
      <c r="BD24" s="600"/>
      <c r="BE24" s="600"/>
      <c r="BF24" s="600"/>
      <c r="BG24" s="600"/>
      <c r="BH24" s="600"/>
      <c r="BI24" s="600"/>
      <c r="BJ24" s="600"/>
      <c r="BK24" s="600"/>
    </row>
    <row r="25" spans="2:202" ht="16.5" customHeight="1" x14ac:dyDescent="0.35">
      <c r="B25" s="599"/>
      <c r="C25" s="599"/>
      <c r="D25" s="599"/>
      <c r="E25" s="599"/>
      <c r="F25" s="599"/>
      <c r="G25" s="599"/>
      <c r="H25" s="600"/>
      <c r="K25" s="602"/>
      <c r="L25" s="602"/>
      <c r="M25" s="600"/>
      <c r="N25" s="600"/>
      <c r="O25" s="600"/>
      <c r="P25" s="600"/>
      <c r="Q25" s="600"/>
      <c r="R25" s="600"/>
      <c r="S25" s="600"/>
      <c r="T25" s="600"/>
      <c r="U25" s="600"/>
      <c r="V25" s="600"/>
      <c r="W25" s="600"/>
      <c r="X25" s="600"/>
      <c r="Y25" s="600"/>
      <c r="Z25" s="600"/>
      <c r="AA25" s="600"/>
      <c r="AB25" s="600"/>
      <c r="AC25" s="600"/>
      <c r="AD25" s="600"/>
      <c r="AE25" s="600"/>
      <c r="AF25" s="600"/>
      <c r="AG25" s="600"/>
      <c r="AH25" s="600"/>
      <c r="AI25" s="600"/>
      <c r="AJ25" s="600"/>
      <c r="AK25" s="600"/>
      <c r="AL25" s="600"/>
      <c r="AM25" s="600"/>
      <c r="AN25" s="600"/>
      <c r="AO25" s="600"/>
      <c r="AP25" s="600"/>
      <c r="AQ25" s="600"/>
      <c r="AR25" s="600"/>
      <c r="AS25" s="600"/>
      <c r="AT25" s="600"/>
      <c r="AU25" s="600"/>
      <c r="AV25" s="600"/>
      <c r="AW25" s="600"/>
      <c r="AX25" s="600"/>
      <c r="AY25" s="600"/>
      <c r="AZ25" s="600"/>
      <c r="BA25" s="600"/>
      <c r="BB25" s="600"/>
      <c r="BC25" s="600"/>
      <c r="BD25" s="600"/>
      <c r="BE25" s="600"/>
      <c r="BF25" s="600"/>
      <c r="BG25" s="600"/>
      <c r="BH25" s="600"/>
      <c r="BI25" s="600"/>
      <c r="BJ25" s="600"/>
      <c r="BK25" s="600"/>
    </row>
    <row r="26" spans="2:202" ht="16.5" customHeight="1" x14ac:dyDescent="0.35">
      <c r="B26" s="599"/>
      <c r="C26" s="599"/>
      <c r="D26" s="599"/>
      <c r="E26" s="599"/>
      <c r="F26" s="599"/>
      <c r="G26" s="599"/>
      <c r="H26" s="600"/>
      <c r="K26" s="602"/>
      <c r="L26" s="602"/>
      <c r="M26" s="600"/>
      <c r="N26" s="600"/>
      <c r="O26" s="600"/>
      <c r="P26" s="600"/>
      <c r="Q26" s="600"/>
      <c r="R26" s="600"/>
      <c r="S26" s="600"/>
      <c r="T26" s="600"/>
      <c r="U26" s="600"/>
      <c r="V26" s="600"/>
      <c r="W26" s="600"/>
      <c r="X26" s="600"/>
      <c r="Y26" s="600"/>
      <c r="Z26" s="600"/>
      <c r="AA26" s="600"/>
      <c r="AB26" s="600"/>
      <c r="AC26" s="600"/>
      <c r="AD26" s="600"/>
      <c r="AE26" s="600"/>
      <c r="AF26" s="600"/>
      <c r="AG26" s="600"/>
      <c r="AH26" s="600"/>
      <c r="AI26" s="600"/>
      <c r="AJ26" s="600"/>
      <c r="AK26" s="600"/>
      <c r="AL26" s="600"/>
      <c r="AM26" s="600"/>
      <c r="AN26" s="600"/>
      <c r="AO26" s="600"/>
      <c r="AP26" s="600"/>
      <c r="AQ26" s="600"/>
      <c r="AR26" s="600"/>
      <c r="AS26" s="600"/>
      <c r="AT26" s="600"/>
      <c r="AU26" s="600"/>
      <c r="AV26" s="600"/>
      <c r="AW26" s="600"/>
      <c r="AX26" s="600"/>
      <c r="AY26" s="600"/>
      <c r="AZ26" s="600"/>
      <c r="BA26" s="600"/>
      <c r="BB26" s="600"/>
      <c r="BC26" s="600"/>
      <c r="BD26" s="600"/>
      <c r="BE26" s="600"/>
      <c r="BF26" s="600"/>
      <c r="BG26" s="600"/>
      <c r="BH26" s="600"/>
      <c r="BI26" s="600"/>
      <c r="BJ26" s="600"/>
      <c r="BK26" s="600"/>
    </row>
    <row r="27" spans="2:202" ht="16.5" customHeight="1" x14ac:dyDescent="0.35">
      <c r="B27" s="599"/>
      <c r="C27" s="599"/>
      <c r="D27" s="599"/>
      <c r="E27" s="599"/>
      <c r="F27" s="599"/>
      <c r="G27" s="599"/>
      <c r="H27" s="600"/>
      <c r="K27" s="602"/>
      <c r="L27" s="602"/>
      <c r="M27" s="600"/>
      <c r="N27" s="600"/>
      <c r="O27" s="600"/>
      <c r="P27" s="600"/>
      <c r="Q27" s="600"/>
      <c r="R27" s="600"/>
      <c r="S27" s="600"/>
      <c r="T27" s="600"/>
      <c r="U27" s="600"/>
      <c r="V27" s="600"/>
      <c r="W27" s="600"/>
      <c r="X27" s="600"/>
      <c r="Y27" s="600"/>
      <c r="Z27" s="600"/>
      <c r="AA27" s="600"/>
      <c r="AB27" s="600"/>
      <c r="AC27" s="600"/>
      <c r="AD27" s="600"/>
      <c r="AE27" s="600"/>
      <c r="AF27" s="600"/>
      <c r="AG27" s="600"/>
      <c r="AH27" s="600"/>
      <c r="AI27" s="600"/>
      <c r="AJ27" s="600"/>
      <c r="AK27" s="600"/>
      <c r="AL27" s="600"/>
      <c r="AM27" s="600"/>
      <c r="AN27" s="600"/>
      <c r="AO27" s="600"/>
      <c r="AP27" s="600"/>
      <c r="AQ27" s="600"/>
      <c r="AR27" s="600"/>
      <c r="AS27" s="600"/>
      <c r="AT27" s="600"/>
      <c r="AU27" s="600"/>
      <c r="AV27" s="600"/>
      <c r="AW27" s="600"/>
      <c r="AX27" s="600"/>
      <c r="AY27" s="600"/>
      <c r="AZ27" s="600"/>
      <c r="BA27" s="600"/>
      <c r="BB27" s="600"/>
      <c r="BC27" s="600"/>
      <c r="BD27" s="600"/>
      <c r="BE27" s="600"/>
      <c r="BF27" s="600"/>
      <c r="BG27" s="600"/>
      <c r="BH27" s="600"/>
      <c r="BI27" s="600"/>
      <c r="BJ27" s="600"/>
      <c r="BK27" s="600"/>
    </row>
    <row r="28" spans="2:202" ht="16.5" customHeight="1" x14ac:dyDescent="0.35">
      <c r="B28" s="599"/>
      <c r="C28" s="599"/>
      <c r="D28" s="599"/>
      <c r="E28" s="599"/>
      <c r="F28" s="599"/>
      <c r="G28" s="599"/>
      <c r="H28" s="600"/>
      <c r="K28" s="602"/>
      <c r="L28" s="602"/>
      <c r="M28" s="600"/>
      <c r="N28" s="600"/>
      <c r="O28" s="600"/>
      <c r="P28" s="600"/>
      <c r="Q28" s="600"/>
      <c r="R28" s="600"/>
      <c r="S28" s="600"/>
      <c r="T28" s="600"/>
      <c r="U28" s="600"/>
      <c r="V28" s="600"/>
      <c r="W28" s="600"/>
      <c r="X28" s="600"/>
      <c r="Y28" s="600"/>
      <c r="Z28" s="600"/>
      <c r="AA28" s="600"/>
      <c r="AB28" s="600"/>
      <c r="AC28" s="600"/>
      <c r="AD28" s="600"/>
      <c r="AE28" s="600"/>
      <c r="AF28" s="600"/>
      <c r="AG28" s="600"/>
      <c r="AH28" s="600"/>
      <c r="AI28" s="600"/>
      <c r="AJ28" s="600"/>
      <c r="AK28" s="600"/>
      <c r="AL28" s="600"/>
      <c r="AM28" s="600"/>
      <c r="AN28" s="600"/>
      <c r="AO28" s="600"/>
      <c r="AP28" s="600"/>
      <c r="AQ28" s="600"/>
      <c r="AR28" s="600"/>
      <c r="AS28" s="600"/>
      <c r="AT28" s="600"/>
      <c r="AU28" s="600"/>
      <c r="AV28" s="600"/>
      <c r="AW28" s="600"/>
      <c r="AX28" s="600"/>
      <c r="AY28" s="600"/>
      <c r="AZ28" s="600"/>
      <c r="BA28" s="600"/>
      <c r="BB28" s="600"/>
      <c r="BC28" s="600"/>
      <c r="BD28" s="600"/>
      <c r="BE28" s="600"/>
      <c r="BF28" s="600"/>
      <c r="BG28" s="600"/>
      <c r="BH28" s="600"/>
      <c r="BI28" s="600"/>
      <c r="BJ28" s="600"/>
      <c r="BK28" s="600"/>
    </row>
    <row r="29" spans="2:202" ht="16.5" customHeight="1" x14ac:dyDescent="0.35">
      <c r="B29" s="599"/>
      <c r="C29" s="599"/>
      <c r="D29" s="599"/>
      <c r="E29" s="599"/>
      <c r="F29" s="599"/>
      <c r="G29" s="599"/>
      <c r="H29" s="600"/>
      <c r="K29" s="602"/>
      <c r="L29" s="602"/>
      <c r="M29" s="600"/>
      <c r="N29" s="600"/>
      <c r="O29" s="600"/>
      <c r="P29" s="600"/>
      <c r="Q29" s="600"/>
      <c r="R29" s="600"/>
      <c r="S29" s="600"/>
      <c r="T29" s="600"/>
      <c r="U29" s="600"/>
      <c r="V29" s="600"/>
      <c r="W29" s="600"/>
      <c r="X29" s="600"/>
      <c r="Y29" s="600"/>
      <c r="Z29" s="600"/>
      <c r="AA29" s="600"/>
      <c r="AB29" s="600"/>
      <c r="AC29" s="600"/>
      <c r="AD29" s="600"/>
      <c r="AE29" s="600"/>
      <c r="AF29" s="600"/>
      <c r="AG29" s="600"/>
      <c r="AH29" s="600"/>
      <c r="AI29" s="600"/>
      <c r="AJ29" s="600"/>
      <c r="AK29" s="600"/>
      <c r="AL29" s="600"/>
      <c r="AM29" s="600"/>
      <c r="AN29" s="600"/>
      <c r="AO29" s="600"/>
      <c r="AP29" s="600"/>
      <c r="AQ29" s="600"/>
      <c r="AR29" s="600"/>
      <c r="AS29" s="600"/>
      <c r="AT29" s="600"/>
      <c r="AU29" s="600"/>
      <c r="AV29" s="600"/>
      <c r="AW29" s="600"/>
      <c r="AX29" s="600"/>
      <c r="AY29" s="600"/>
      <c r="AZ29" s="600"/>
      <c r="BA29" s="600"/>
      <c r="BB29" s="600"/>
      <c r="BC29" s="600"/>
      <c r="BD29" s="600"/>
      <c r="BE29" s="600"/>
      <c r="BF29" s="600"/>
      <c r="BG29" s="600"/>
      <c r="BH29" s="600"/>
      <c r="BI29" s="600"/>
      <c r="BJ29" s="600"/>
      <c r="BK29" s="600"/>
    </row>
    <row r="30" spans="2:202" ht="16.5" customHeight="1" x14ac:dyDescent="0.35">
      <c r="B30" s="599"/>
      <c r="C30" s="599"/>
      <c r="D30" s="599"/>
      <c r="E30" s="599"/>
      <c r="F30" s="599"/>
      <c r="G30" s="599"/>
      <c r="H30" s="600"/>
      <c r="K30" s="602"/>
      <c r="L30" s="602"/>
      <c r="M30" s="600"/>
      <c r="N30" s="600"/>
      <c r="O30" s="600"/>
      <c r="P30" s="600"/>
      <c r="Q30" s="600"/>
      <c r="R30" s="600"/>
      <c r="S30" s="600"/>
      <c r="T30" s="600"/>
      <c r="U30" s="600"/>
      <c r="V30" s="600"/>
      <c r="W30" s="600"/>
      <c r="X30" s="600"/>
      <c r="Y30" s="600"/>
      <c r="Z30" s="600"/>
      <c r="AA30" s="600"/>
      <c r="AB30" s="600"/>
      <c r="AC30" s="600"/>
      <c r="AD30" s="600"/>
      <c r="AE30" s="600"/>
      <c r="AF30" s="600"/>
      <c r="AG30" s="600"/>
      <c r="AH30" s="600"/>
      <c r="AI30" s="600"/>
      <c r="AJ30" s="600"/>
      <c r="AK30" s="600"/>
      <c r="AL30" s="600"/>
      <c r="AM30" s="600"/>
      <c r="AN30" s="600"/>
      <c r="AO30" s="600"/>
      <c r="AP30" s="600"/>
      <c r="AQ30" s="600"/>
      <c r="AR30" s="600"/>
      <c r="AS30" s="600"/>
      <c r="AT30" s="600"/>
      <c r="AU30" s="600"/>
      <c r="AV30" s="600"/>
      <c r="AW30" s="600"/>
      <c r="AX30" s="600"/>
      <c r="AY30" s="600"/>
      <c r="AZ30" s="600"/>
      <c r="BA30" s="600"/>
      <c r="BB30" s="600"/>
      <c r="BC30" s="600"/>
      <c r="BD30" s="600"/>
      <c r="BE30" s="600"/>
      <c r="BF30" s="600"/>
      <c r="BG30" s="600"/>
      <c r="BH30" s="600"/>
      <c r="BI30" s="600"/>
      <c r="BJ30" s="600"/>
      <c r="BK30" s="600"/>
    </row>
    <row r="31" spans="2:202" ht="16.5" customHeight="1" x14ac:dyDescent="0.35">
      <c r="B31" s="599"/>
      <c r="C31" s="599"/>
      <c r="D31" s="599"/>
      <c r="E31" s="599"/>
      <c r="F31" s="599"/>
      <c r="G31" s="599"/>
      <c r="H31" s="600"/>
      <c r="K31" s="602"/>
      <c r="L31" s="602"/>
      <c r="M31" s="600"/>
      <c r="N31" s="600"/>
      <c r="O31" s="600"/>
      <c r="P31" s="600"/>
      <c r="Q31" s="600"/>
      <c r="R31" s="600"/>
      <c r="S31" s="600"/>
      <c r="T31" s="600"/>
      <c r="U31" s="600"/>
      <c r="V31" s="600"/>
      <c r="W31" s="600"/>
      <c r="X31" s="600"/>
      <c r="Y31" s="600"/>
      <c r="Z31" s="600"/>
      <c r="AA31" s="600"/>
      <c r="AB31" s="600"/>
      <c r="AC31" s="600"/>
      <c r="AD31" s="600"/>
      <c r="AE31" s="600"/>
      <c r="AF31" s="600"/>
      <c r="AG31" s="600"/>
      <c r="AH31" s="600"/>
      <c r="AI31" s="600"/>
      <c r="AJ31" s="600"/>
      <c r="AK31" s="600"/>
      <c r="AL31" s="600"/>
      <c r="AM31" s="600"/>
      <c r="AN31" s="600"/>
      <c r="AO31" s="600"/>
      <c r="AP31" s="600"/>
      <c r="AQ31" s="600"/>
      <c r="AR31" s="600"/>
      <c r="AS31" s="600"/>
      <c r="AT31" s="600"/>
      <c r="AU31" s="600"/>
      <c r="AV31" s="600"/>
      <c r="AW31" s="600"/>
      <c r="AX31" s="600"/>
      <c r="AY31" s="600"/>
      <c r="AZ31" s="600"/>
      <c r="BA31" s="600"/>
      <c r="BB31" s="600"/>
      <c r="BC31" s="600"/>
      <c r="BD31" s="600"/>
      <c r="BE31" s="600"/>
      <c r="BF31" s="600"/>
      <c r="BG31" s="600"/>
      <c r="BH31" s="600"/>
      <c r="BI31" s="600"/>
      <c r="BJ31" s="600"/>
      <c r="BK31" s="600"/>
    </row>
    <row r="32" spans="2:202" ht="16.5" customHeight="1" x14ac:dyDescent="0.35">
      <c r="B32" s="599"/>
      <c r="C32" s="599"/>
      <c r="D32" s="599"/>
      <c r="E32" s="599"/>
      <c r="F32" s="599"/>
      <c r="G32" s="599"/>
      <c r="H32" s="600"/>
      <c r="K32" s="602"/>
      <c r="L32" s="602"/>
      <c r="M32" s="600"/>
      <c r="N32" s="600"/>
      <c r="O32" s="600"/>
      <c r="P32" s="600"/>
      <c r="Q32" s="600"/>
      <c r="R32" s="600"/>
      <c r="S32" s="600"/>
      <c r="T32" s="600"/>
      <c r="U32" s="600"/>
      <c r="V32" s="600"/>
      <c r="W32" s="600"/>
      <c r="X32" s="600"/>
      <c r="Y32" s="600"/>
      <c r="Z32" s="600"/>
      <c r="AA32" s="600"/>
      <c r="AB32" s="600"/>
      <c r="AC32" s="600"/>
      <c r="AD32" s="600"/>
      <c r="AE32" s="600"/>
      <c r="AF32" s="600"/>
      <c r="AG32" s="600"/>
      <c r="AH32" s="600"/>
      <c r="AI32" s="600"/>
      <c r="AJ32" s="600"/>
      <c r="AK32" s="600"/>
      <c r="AL32" s="600"/>
      <c r="AM32" s="600"/>
      <c r="AN32" s="600"/>
      <c r="AO32" s="600"/>
      <c r="AP32" s="600"/>
      <c r="AQ32" s="600"/>
      <c r="AR32" s="600"/>
      <c r="AS32" s="600"/>
      <c r="AT32" s="600"/>
      <c r="AU32" s="600"/>
      <c r="AV32" s="600"/>
      <c r="AW32" s="600"/>
      <c r="AX32" s="600"/>
      <c r="AY32" s="600"/>
      <c r="AZ32" s="600"/>
      <c r="BA32" s="600"/>
      <c r="BB32" s="600"/>
      <c r="BC32" s="600"/>
      <c r="BD32" s="600"/>
      <c r="BE32" s="600"/>
      <c r="BF32" s="600"/>
      <c r="BG32" s="600"/>
      <c r="BH32" s="600"/>
      <c r="BI32" s="600"/>
      <c r="BJ32" s="600"/>
      <c r="BK32" s="600"/>
    </row>
    <row r="33" spans="2:63" ht="16.5" customHeight="1" x14ac:dyDescent="0.35">
      <c r="B33" s="599"/>
      <c r="C33" s="599"/>
      <c r="D33" s="599"/>
      <c r="E33" s="599"/>
      <c r="F33" s="599"/>
      <c r="G33" s="599"/>
      <c r="H33" s="600"/>
      <c r="K33" s="602"/>
      <c r="L33" s="602"/>
      <c r="M33" s="600"/>
      <c r="N33" s="600"/>
      <c r="O33" s="600"/>
      <c r="P33" s="600"/>
      <c r="Q33" s="600"/>
      <c r="R33" s="600"/>
      <c r="S33" s="600"/>
      <c r="T33" s="600"/>
      <c r="U33" s="600"/>
      <c r="V33" s="600"/>
      <c r="W33" s="600"/>
      <c r="X33" s="600"/>
      <c r="Y33" s="600"/>
      <c r="Z33" s="600"/>
      <c r="AA33" s="600"/>
      <c r="AB33" s="600"/>
      <c r="AC33" s="600"/>
      <c r="AD33" s="600"/>
      <c r="AE33" s="600"/>
      <c r="AF33" s="600"/>
      <c r="AG33" s="600"/>
      <c r="AH33" s="600"/>
      <c r="AI33" s="600"/>
      <c r="AJ33" s="600"/>
      <c r="AK33" s="600"/>
      <c r="AL33" s="600"/>
      <c r="AM33" s="600"/>
      <c r="AN33" s="600"/>
      <c r="AO33" s="600"/>
      <c r="AP33" s="600"/>
      <c r="AQ33" s="600"/>
      <c r="AR33" s="600"/>
      <c r="AS33" s="600"/>
      <c r="AT33" s="600"/>
      <c r="AU33" s="600"/>
      <c r="AV33" s="600"/>
      <c r="AW33" s="600"/>
      <c r="AX33" s="600"/>
      <c r="AY33" s="600"/>
      <c r="AZ33" s="600"/>
      <c r="BA33" s="600"/>
      <c r="BB33" s="600"/>
      <c r="BC33" s="600"/>
      <c r="BD33" s="600"/>
      <c r="BE33" s="600"/>
      <c r="BF33" s="600"/>
      <c r="BG33" s="600"/>
      <c r="BH33" s="600"/>
      <c r="BI33" s="600"/>
      <c r="BJ33" s="600"/>
      <c r="BK33" s="600"/>
    </row>
    <row r="34" spans="2:63" ht="16.5" customHeight="1" x14ac:dyDescent="0.35">
      <c r="B34" s="599"/>
      <c r="C34" s="599"/>
      <c r="D34" s="599"/>
      <c r="E34" s="599"/>
      <c r="F34" s="599"/>
      <c r="G34" s="599"/>
      <c r="H34" s="600"/>
      <c r="K34" s="602"/>
      <c r="L34" s="602"/>
      <c r="M34" s="600"/>
      <c r="N34" s="600"/>
      <c r="O34" s="600"/>
      <c r="P34" s="600"/>
      <c r="Q34" s="600"/>
      <c r="R34" s="600"/>
      <c r="S34" s="600"/>
      <c r="T34" s="600"/>
      <c r="U34" s="600"/>
      <c r="V34" s="600"/>
      <c r="W34" s="600"/>
      <c r="X34" s="600"/>
      <c r="Y34" s="600"/>
      <c r="Z34" s="600"/>
      <c r="AA34" s="600"/>
      <c r="AB34" s="600"/>
      <c r="AC34" s="600"/>
      <c r="AD34" s="600"/>
      <c r="AE34" s="600"/>
      <c r="AF34" s="600"/>
      <c r="AG34" s="600"/>
      <c r="AH34" s="600"/>
      <c r="AI34" s="600"/>
      <c r="AJ34" s="600"/>
      <c r="AK34" s="600"/>
      <c r="AL34" s="600"/>
      <c r="AM34" s="600"/>
      <c r="AN34" s="600"/>
      <c r="AO34" s="600"/>
      <c r="AP34" s="600"/>
      <c r="AQ34" s="600"/>
      <c r="AR34" s="600"/>
      <c r="AS34" s="600"/>
      <c r="AT34" s="600"/>
      <c r="AU34" s="600"/>
      <c r="AV34" s="600"/>
      <c r="AW34" s="600"/>
      <c r="AX34" s="600"/>
      <c r="AY34" s="600"/>
      <c r="AZ34" s="600"/>
      <c r="BA34" s="600"/>
      <c r="BB34" s="600"/>
      <c r="BC34" s="600"/>
      <c r="BD34" s="600"/>
      <c r="BE34" s="600"/>
      <c r="BF34" s="600"/>
      <c r="BG34" s="600"/>
      <c r="BH34" s="600"/>
      <c r="BI34" s="600"/>
      <c r="BJ34" s="600"/>
      <c r="BK34" s="600"/>
    </row>
    <row r="35" spans="2:63" ht="16.5" customHeight="1" x14ac:dyDescent="0.35">
      <c r="B35" s="599"/>
      <c r="C35" s="599"/>
      <c r="D35" s="599"/>
      <c r="E35" s="599"/>
      <c r="F35" s="599"/>
      <c r="G35" s="599"/>
      <c r="H35" s="600"/>
      <c r="K35" s="602"/>
      <c r="L35" s="602"/>
      <c r="M35" s="600"/>
      <c r="N35" s="600"/>
      <c r="O35" s="600"/>
      <c r="P35" s="600"/>
      <c r="Q35" s="600"/>
      <c r="R35" s="600"/>
      <c r="S35" s="600"/>
      <c r="T35" s="600"/>
      <c r="U35" s="600"/>
      <c r="V35" s="600"/>
      <c r="W35" s="600"/>
      <c r="X35" s="600"/>
      <c r="Y35" s="600"/>
      <c r="Z35" s="600"/>
      <c r="AA35" s="600"/>
      <c r="AB35" s="600"/>
      <c r="AC35" s="600"/>
      <c r="AD35" s="600"/>
      <c r="AE35" s="600"/>
      <c r="AF35" s="600"/>
      <c r="AG35" s="600"/>
      <c r="AH35" s="600"/>
      <c r="AI35" s="600"/>
      <c r="AJ35" s="600"/>
      <c r="AK35" s="600"/>
      <c r="AL35" s="600"/>
      <c r="AM35" s="600"/>
      <c r="AN35" s="600"/>
      <c r="AO35" s="600"/>
      <c r="AP35" s="600"/>
      <c r="AQ35" s="600"/>
      <c r="AR35" s="600"/>
      <c r="AS35" s="600"/>
      <c r="AT35" s="600"/>
      <c r="AU35" s="600"/>
      <c r="AV35" s="600"/>
      <c r="AW35" s="600"/>
      <c r="AX35" s="600"/>
      <c r="AY35" s="600"/>
      <c r="AZ35" s="600"/>
      <c r="BA35" s="600"/>
      <c r="BB35" s="600"/>
      <c r="BC35" s="600"/>
      <c r="BD35" s="600"/>
      <c r="BE35" s="600"/>
      <c r="BF35" s="600"/>
      <c r="BG35" s="600"/>
      <c r="BH35" s="600"/>
      <c r="BI35" s="600"/>
      <c r="BJ35" s="600"/>
      <c r="BK35" s="600"/>
    </row>
    <row r="36" spans="2:63" ht="16.5" customHeight="1" x14ac:dyDescent="0.35">
      <c r="B36" s="599"/>
      <c r="C36" s="599"/>
      <c r="D36" s="599"/>
      <c r="E36" s="599"/>
      <c r="F36" s="599"/>
      <c r="G36" s="599"/>
      <c r="H36" s="600"/>
      <c r="K36" s="602"/>
      <c r="L36" s="602"/>
      <c r="M36" s="600"/>
      <c r="N36" s="600"/>
      <c r="O36" s="600"/>
      <c r="P36" s="600"/>
      <c r="Q36" s="600"/>
      <c r="R36" s="600"/>
      <c r="S36" s="600"/>
      <c r="T36" s="600"/>
      <c r="U36" s="600"/>
      <c r="V36" s="600"/>
      <c r="W36" s="600"/>
      <c r="X36" s="600"/>
      <c r="Y36" s="600"/>
      <c r="Z36" s="600"/>
      <c r="AA36" s="600"/>
      <c r="AB36" s="600"/>
      <c r="AC36" s="600"/>
      <c r="AD36" s="600"/>
      <c r="AE36" s="600"/>
      <c r="AF36" s="600"/>
      <c r="AG36" s="600"/>
      <c r="AH36" s="600"/>
      <c r="AI36" s="600"/>
      <c r="AJ36" s="600"/>
      <c r="AK36" s="600"/>
      <c r="AL36" s="600"/>
      <c r="AM36" s="600"/>
      <c r="AN36" s="600"/>
      <c r="AO36" s="600"/>
      <c r="AP36" s="600"/>
      <c r="AQ36" s="600"/>
      <c r="AR36" s="600"/>
      <c r="AS36" s="600"/>
      <c r="AT36" s="600"/>
      <c r="AU36" s="600"/>
      <c r="AV36" s="600"/>
      <c r="AW36" s="600"/>
      <c r="AX36" s="600"/>
      <c r="AY36" s="600"/>
      <c r="AZ36" s="600"/>
      <c r="BA36" s="600"/>
      <c r="BB36" s="600"/>
      <c r="BC36" s="600"/>
      <c r="BD36" s="600"/>
      <c r="BE36" s="600"/>
      <c r="BF36" s="600"/>
      <c r="BG36" s="600"/>
      <c r="BH36" s="600"/>
      <c r="BI36" s="600"/>
      <c r="BJ36" s="600"/>
      <c r="BK36" s="600"/>
    </row>
    <row r="37" spans="2:63" ht="16.5" customHeight="1" x14ac:dyDescent="0.35">
      <c r="B37" s="599"/>
      <c r="C37" s="599"/>
      <c r="D37" s="599"/>
      <c r="E37" s="599"/>
      <c r="F37" s="599"/>
      <c r="G37" s="599"/>
      <c r="H37" s="600"/>
      <c r="K37" s="602"/>
      <c r="L37" s="602"/>
      <c r="M37" s="600"/>
      <c r="N37" s="600"/>
      <c r="O37" s="600"/>
      <c r="P37" s="600"/>
      <c r="Q37" s="600"/>
      <c r="R37" s="600"/>
      <c r="S37" s="600"/>
      <c r="T37" s="600"/>
      <c r="U37" s="600"/>
      <c r="V37" s="600"/>
      <c r="W37" s="600"/>
      <c r="X37" s="600"/>
      <c r="Y37" s="600"/>
      <c r="Z37" s="600"/>
      <c r="AA37" s="600"/>
      <c r="AB37" s="600"/>
      <c r="AC37" s="600"/>
      <c r="AD37" s="600"/>
      <c r="AE37" s="600"/>
      <c r="AF37" s="600"/>
      <c r="AG37" s="600"/>
      <c r="AH37" s="600"/>
      <c r="AI37" s="600"/>
      <c r="AJ37" s="600"/>
      <c r="AK37" s="600"/>
      <c r="AL37" s="600"/>
      <c r="AM37" s="600"/>
      <c r="AN37" s="600"/>
      <c r="AO37" s="600"/>
      <c r="AP37" s="600"/>
      <c r="AQ37" s="600"/>
      <c r="AR37" s="600"/>
      <c r="AS37" s="600"/>
      <c r="AT37" s="600"/>
      <c r="AU37" s="600"/>
      <c r="AV37" s="600"/>
      <c r="AW37" s="600"/>
      <c r="AX37" s="600"/>
      <c r="AY37" s="600"/>
      <c r="AZ37" s="600"/>
      <c r="BA37" s="600"/>
      <c r="BB37" s="600"/>
      <c r="BC37" s="600"/>
      <c r="BD37" s="600"/>
      <c r="BE37" s="600"/>
      <c r="BF37" s="600"/>
      <c r="BG37" s="600"/>
      <c r="BH37" s="600"/>
      <c r="BI37" s="600"/>
      <c r="BJ37" s="600"/>
      <c r="BK37" s="600"/>
    </row>
    <row r="38" spans="2:63" ht="16.5" customHeight="1" x14ac:dyDescent="0.35">
      <c r="B38" s="599"/>
      <c r="C38" s="599"/>
      <c r="D38" s="599"/>
      <c r="E38" s="599"/>
      <c r="F38" s="599"/>
      <c r="G38" s="599"/>
      <c r="H38" s="600"/>
      <c r="K38" s="602"/>
      <c r="L38" s="602"/>
      <c r="M38" s="600"/>
      <c r="N38" s="600"/>
      <c r="O38" s="600"/>
      <c r="P38" s="600"/>
      <c r="Q38" s="600"/>
      <c r="R38" s="600"/>
      <c r="S38" s="600"/>
      <c r="T38" s="600"/>
      <c r="U38" s="600"/>
      <c r="V38" s="600"/>
      <c r="W38" s="600"/>
      <c r="X38" s="600"/>
      <c r="Y38" s="600"/>
      <c r="Z38" s="600"/>
      <c r="AA38" s="600"/>
      <c r="AB38" s="600"/>
      <c r="AC38" s="600"/>
      <c r="AD38" s="600"/>
      <c r="AE38" s="600"/>
      <c r="AF38" s="600"/>
      <c r="AG38" s="600"/>
      <c r="AH38" s="600"/>
      <c r="AI38" s="600"/>
      <c r="AJ38" s="600"/>
      <c r="AK38" s="600"/>
      <c r="AL38" s="600"/>
      <c r="AM38" s="600"/>
      <c r="AN38" s="600"/>
      <c r="AO38" s="600"/>
      <c r="AP38" s="600"/>
      <c r="AQ38" s="600"/>
      <c r="AR38" s="600"/>
      <c r="AS38" s="600"/>
      <c r="AT38" s="600"/>
      <c r="AU38" s="600"/>
      <c r="AV38" s="600"/>
      <c r="AW38" s="600"/>
      <c r="AX38" s="600"/>
      <c r="AY38" s="600"/>
      <c r="AZ38" s="600"/>
      <c r="BA38" s="600"/>
      <c r="BB38" s="600"/>
      <c r="BC38" s="600"/>
      <c r="BD38" s="600"/>
      <c r="BE38" s="600"/>
      <c r="BF38" s="600"/>
      <c r="BG38" s="600"/>
      <c r="BH38" s="600"/>
      <c r="BI38" s="600"/>
      <c r="BJ38" s="600"/>
      <c r="BK38" s="600"/>
    </row>
    <row r="39" spans="2:63" ht="16.5" customHeight="1" x14ac:dyDescent="0.35">
      <c r="B39" s="599"/>
      <c r="C39" s="599"/>
      <c r="D39" s="599"/>
      <c r="E39" s="599"/>
      <c r="F39" s="599"/>
      <c r="G39" s="599"/>
      <c r="H39" s="600"/>
      <c r="K39" s="602"/>
      <c r="L39" s="602"/>
      <c r="M39" s="600"/>
      <c r="N39" s="600"/>
      <c r="O39" s="600"/>
      <c r="P39" s="600"/>
      <c r="Q39" s="600"/>
      <c r="R39" s="600"/>
      <c r="S39" s="600"/>
      <c r="T39" s="600"/>
      <c r="U39" s="600"/>
      <c r="V39" s="600"/>
      <c r="W39" s="600"/>
      <c r="X39" s="600"/>
      <c r="Y39" s="600"/>
      <c r="Z39" s="600"/>
      <c r="AA39" s="600"/>
      <c r="AB39" s="600"/>
      <c r="AC39" s="600"/>
      <c r="AD39" s="600"/>
      <c r="AE39" s="600"/>
      <c r="AF39" s="600"/>
      <c r="AG39" s="600"/>
      <c r="AH39" s="600"/>
      <c r="AI39" s="600"/>
      <c r="AJ39" s="600"/>
      <c r="AK39" s="600"/>
      <c r="AL39" s="600"/>
      <c r="AM39" s="600"/>
      <c r="AN39" s="600"/>
      <c r="AO39" s="600"/>
      <c r="AP39" s="600"/>
      <c r="AQ39" s="600"/>
      <c r="AR39" s="600"/>
      <c r="AS39" s="600"/>
      <c r="AT39" s="600"/>
      <c r="AU39" s="600"/>
      <c r="AV39" s="600"/>
      <c r="AW39" s="600"/>
      <c r="AX39" s="600"/>
      <c r="AY39" s="600"/>
      <c r="AZ39" s="600"/>
      <c r="BA39" s="600"/>
      <c r="BB39" s="600"/>
      <c r="BC39" s="600"/>
      <c r="BD39" s="600"/>
      <c r="BE39" s="600"/>
      <c r="BF39" s="600"/>
      <c r="BG39" s="600"/>
      <c r="BH39" s="600"/>
      <c r="BI39" s="600"/>
      <c r="BJ39" s="600"/>
      <c r="BK39" s="600"/>
    </row>
    <row r="40" spans="2:63" ht="16.5" customHeight="1" x14ac:dyDescent="0.35">
      <c r="B40" s="599"/>
      <c r="C40" s="599"/>
      <c r="D40" s="599"/>
      <c r="E40" s="599"/>
      <c r="F40" s="599"/>
      <c r="G40" s="599"/>
      <c r="H40" s="600"/>
      <c r="K40" s="602"/>
      <c r="L40" s="602"/>
      <c r="M40" s="600"/>
      <c r="N40" s="600"/>
      <c r="O40" s="600"/>
      <c r="P40" s="600"/>
      <c r="Q40" s="600"/>
      <c r="R40" s="600"/>
      <c r="S40" s="600"/>
      <c r="T40" s="600"/>
      <c r="U40" s="600"/>
      <c r="V40" s="600"/>
      <c r="W40" s="600"/>
      <c r="X40" s="600"/>
      <c r="Y40" s="600"/>
      <c r="Z40" s="600"/>
      <c r="AA40" s="600"/>
      <c r="AB40" s="600"/>
      <c r="AC40" s="600"/>
      <c r="AD40" s="600"/>
      <c r="AE40" s="600"/>
      <c r="AF40" s="600"/>
      <c r="AG40" s="600"/>
      <c r="AH40" s="600"/>
      <c r="AI40" s="600"/>
      <c r="AJ40" s="600"/>
      <c r="AK40" s="600"/>
      <c r="AL40" s="600"/>
      <c r="AM40" s="600"/>
      <c r="AN40" s="600"/>
      <c r="AO40" s="600"/>
      <c r="AP40" s="600"/>
      <c r="AQ40" s="600"/>
      <c r="AR40" s="600"/>
      <c r="AS40" s="600"/>
      <c r="AT40" s="600"/>
      <c r="AU40" s="600"/>
      <c r="AV40" s="600"/>
      <c r="AW40" s="600"/>
      <c r="AX40" s="600"/>
      <c r="AY40" s="600"/>
      <c r="AZ40" s="600"/>
      <c r="BA40" s="600"/>
      <c r="BB40" s="600"/>
      <c r="BC40" s="600"/>
      <c r="BD40" s="600"/>
      <c r="BE40" s="600"/>
      <c r="BF40" s="600"/>
      <c r="BG40" s="600"/>
      <c r="BH40" s="600"/>
      <c r="BI40" s="600"/>
      <c r="BJ40" s="600"/>
      <c r="BK40" s="600"/>
    </row>
    <row r="41" spans="2:63" ht="16.5" customHeight="1" x14ac:dyDescent="0.35">
      <c r="B41" s="599"/>
      <c r="C41" s="599"/>
      <c r="D41" s="599"/>
      <c r="E41" s="599"/>
      <c r="F41" s="599"/>
      <c r="G41" s="599"/>
      <c r="H41" s="600"/>
      <c r="K41" s="602"/>
      <c r="L41" s="602"/>
      <c r="M41" s="600"/>
      <c r="N41" s="600"/>
      <c r="O41" s="600"/>
      <c r="P41" s="600"/>
      <c r="Q41" s="600"/>
      <c r="R41" s="600"/>
      <c r="S41" s="600"/>
      <c r="T41" s="600"/>
      <c r="U41" s="600"/>
      <c r="V41" s="600"/>
      <c r="W41" s="600"/>
      <c r="X41" s="600"/>
      <c r="Y41" s="600"/>
      <c r="Z41" s="600"/>
      <c r="AA41" s="600"/>
      <c r="AB41" s="600"/>
      <c r="AC41" s="600"/>
      <c r="AD41" s="600"/>
      <c r="AE41" s="600"/>
      <c r="AF41" s="600"/>
      <c r="AG41" s="600"/>
      <c r="AH41" s="600"/>
      <c r="AI41" s="600"/>
      <c r="AJ41" s="600"/>
      <c r="AK41" s="600"/>
      <c r="AL41" s="600"/>
      <c r="AM41" s="600"/>
      <c r="AN41" s="600"/>
      <c r="AO41" s="600"/>
      <c r="AP41" s="600"/>
      <c r="AQ41" s="600"/>
      <c r="AR41" s="600"/>
      <c r="AS41" s="600"/>
      <c r="AT41" s="600"/>
      <c r="AU41" s="600"/>
      <c r="AV41" s="600"/>
      <c r="AW41" s="600"/>
      <c r="AX41" s="600"/>
      <c r="AY41" s="600"/>
      <c r="AZ41" s="600"/>
      <c r="BA41" s="600"/>
      <c r="BB41" s="600"/>
      <c r="BC41" s="600"/>
      <c r="BD41" s="600"/>
      <c r="BE41" s="600"/>
      <c r="BF41" s="600"/>
      <c r="BG41" s="600"/>
      <c r="BH41" s="600"/>
      <c r="BI41" s="600"/>
      <c r="BJ41" s="600"/>
      <c r="BK41" s="600"/>
    </row>
    <row r="42" spans="2:63" ht="16.5" customHeight="1" x14ac:dyDescent="0.35">
      <c r="B42" s="599"/>
      <c r="C42" s="599"/>
      <c r="D42" s="599"/>
      <c r="E42" s="599"/>
      <c r="F42" s="599"/>
      <c r="G42" s="599"/>
      <c r="H42" s="600"/>
      <c r="K42" s="602"/>
      <c r="L42" s="602"/>
      <c r="M42" s="600"/>
      <c r="N42" s="600"/>
      <c r="O42" s="600"/>
      <c r="P42" s="600"/>
      <c r="Q42" s="600"/>
      <c r="R42" s="600"/>
      <c r="S42" s="600"/>
      <c r="T42" s="600"/>
      <c r="U42" s="600"/>
      <c r="V42" s="600"/>
      <c r="W42" s="600"/>
      <c r="X42" s="600"/>
      <c r="Y42" s="600"/>
      <c r="Z42" s="600"/>
      <c r="AA42" s="600"/>
      <c r="AB42" s="600"/>
      <c r="AC42" s="600"/>
      <c r="AD42" s="600"/>
      <c r="AE42" s="600"/>
      <c r="AF42" s="600"/>
      <c r="AG42" s="600"/>
      <c r="AH42" s="600"/>
      <c r="AI42" s="600"/>
      <c r="AJ42" s="600"/>
      <c r="AK42" s="600"/>
      <c r="AL42" s="600"/>
      <c r="AM42" s="600"/>
      <c r="AN42" s="600"/>
      <c r="AO42" s="600"/>
      <c r="AP42" s="600"/>
      <c r="AQ42" s="600"/>
      <c r="AR42" s="600"/>
      <c r="AS42" s="600"/>
      <c r="AT42" s="600"/>
      <c r="AU42" s="600"/>
      <c r="AV42" s="600"/>
      <c r="AW42" s="600"/>
      <c r="AX42" s="600"/>
      <c r="AY42" s="600"/>
      <c r="AZ42" s="600"/>
      <c r="BA42" s="600"/>
      <c r="BB42" s="600"/>
      <c r="BC42" s="600"/>
      <c r="BD42" s="600"/>
      <c r="BE42" s="600"/>
      <c r="BF42" s="600"/>
      <c r="BG42" s="600"/>
      <c r="BH42" s="600"/>
      <c r="BI42" s="600"/>
      <c r="BJ42" s="600"/>
      <c r="BK42" s="600"/>
    </row>
    <row r="43" spans="2:63" ht="16.5" customHeight="1" x14ac:dyDescent="0.35">
      <c r="B43" s="599"/>
      <c r="C43" s="599"/>
      <c r="D43" s="599"/>
      <c r="E43" s="599"/>
      <c r="F43" s="599"/>
      <c r="G43" s="599"/>
      <c r="H43" s="600"/>
      <c r="K43" s="602"/>
      <c r="L43" s="602"/>
      <c r="M43" s="600"/>
      <c r="N43" s="600"/>
      <c r="O43" s="600"/>
      <c r="P43" s="600"/>
      <c r="Q43" s="600"/>
      <c r="R43" s="600"/>
      <c r="S43" s="600"/>
      <c r="T43" s="600"/>
      <c r="U43" s="600"/>
      <c r="V43" s="600"/>
      <c r="W43" s="600"/>
      <c r="X43" s="600"/>
      <c r="Y43" s="600"/>
      <c r="Z43" s="600"/>
      <c r="AA43" s="600"/>
      <c r="AB43" s="600"/>
      <c r="AC43" s="600"/>
      <c r="AD43" s="600"/>
      <c r="AE43" s="600"/>
      <c r="AF43" s="600"/>
      <c r="AG43" s="600"/>
      <c r="AH43" s="600"/>
      <c r="AI43" s="600"/>
      <c r="AJ43" s="600"/>
      <c r="AK43" s="600"/>
      <c r="AL43" s="600"/>
      <c r="AM43" s="600"/>
      <c r="AN43" s="600"/>
      <c r="AO43" s="600"/>
      <c r="AP43" s="600"/>
      <c r="AQ43" s="600"/>
      <c r="AR43" s="600"/>
      <c r="AS43" s="600"/>
      <c r="AT43" s="600"/>
      <c r="AU43" s="600"/>
      <c r="AV43" s="600"/>
      <c r="AW43" s="600"/>
      <c r="AX43" s="600"/>
      <c r="AY43" s="600"/>
      <c r="AZ43" s="600"/>
      <c r="BA43" s="600"/>
      <c r="BB43" s="600"/>
      <c r="BC43" s="600"/>
      <c r="BD43" s="600"/>
      <c r="BE43" s="600"/>
      <c r="BF43" s="600"/>
      <c r="BG43" s="600"/>
      <c r="BH43" s="600"/>
      <c r="BI43" s="600"/>
      <c r="BJ43" s="600"/>
      <c r="BK43" s="600"/>
    </row>
    <row r="44" spans="2:63" ht="16.5" customHeight="1" x14ac:dyDescent="0.35">
      <c r="B44" s="599"/>
      <c r="C44" s="599"/>
      <c r="D44" s="599"/>
      <c r="E44" s="599"/>
      <c r="F44" s="599"/>
      <c r="G44" s="599"/>
      <c r="H44" s="600"/>
      <c r="K44" s="602"/>
      <c r="L44" s="602"/>
      <c r="M44" s="600"/>
      <c r="N44" s="600"/>
      <c r="O44" s="600"/>
      <c r="P44" s="600"/>
      <c r="Q44" s="600"/>
      <c r="R44" s="600"/>
      <c r="S44" s="600"/>
      <c r="T44" s="600"/>
      <c r="U44" s="600"/>
      <c r="V44" s="600"/>
      <c r="W44" s="600"/>
      <c r="X44" s="600"/>
      <c r="Y44" s="600"/>
      <c r="Z44" s="600"/>
      <c r="AA44" s="600"/>
      <c r="AB44" s="600"/>
      <c r="AC44" s="600"/>
      <c r="AD44" s="600"/>
      <c r="AE44" s="600"/>
      <c r="AF44" s="600"/>
      <c r="AG44" s="600"/>
      <c r="AH44" s="600"/>
      <c r="AI44" s="600"/>
      <c r="AJ44" s="600"/>
      <c r="AK44" s="600"/>
      <c r="AL44" s="600"/>
      <c r="AM44" s="600"/>
      <c r="AN44" s="600"/>
      <c r="AO44" s="600"/>
      <c r="AP44" s="600"/>
      <c r="AQ44" s="600"/>
      <c r="AR44" s="600"/>
      <c r="AS44" s="600"/>
      <c r="AT44" s="600"/>
      <c r="AU44" s="600"/>
      <c r="AV44" s="600"/>
      <c r="AW44" s="600"/>
      <c r="AX44" s="600"/>
      <c r="AY44" s="600"/>
      <c r="AZ44" s="600"/>
      <c r="BA44" s="600"/>
      <c r="BB44" s="600"/>
      <c r="BC44" s="600"/>
      <c r="BD44" s="600"/>
      <c r="BE44" s="600"/>
      <c r="BF44" s="600"/>
      <c r="BG44" s="600"/>
      <c r="BH44" s="600"/>
      <c r="BI44" s="600"/>
      <c r="BJ44" s="600"/>
      <c r="BK44" s="600"/>
    </row>
    <row r="45" spans="2:63" ht="16.5" customHeight="1" x14ac:dyDescent="0.35">
      <c r="B45" s="599"/>
      <c r="C45" s="599"/>
      <c r="D45" s="599"/>
      <c r="E45" s="599"/>
      <c r="F45" s="599"/>
      <c r="G45" s="599"/>
      <c r="H45" s="600"/>
      <c r="K45" s="602"/>
      <c r="L45" s="602"/>
      <c r="M45" s="600"/>
      <c r="N45" s="600"/>
      <c r="O45" s="600"/>
      <c r="P45" s="600"/>
      <c r="Q45" s="600"/>
      <c r="R45" s="600"/>
      <c r="S45" s="600"/>
      <c r="T45" s="600"/>
      <c r="U45" s="600"/>
      <c r="V45" s="600"/>
      <c r="W45" s="600"/>
      <c r="X45" s="600"/>
      <c r="Y45" s="600"/>
      <c r="Z45" s="600"/>
      <c r="AA45" s="600"/>
      <c r="AB45" s="600"/>
      <c r="AC45" s="600"/>
      <c r="AD45" s="600"/>
      <c r="AE45" s="600"/>
      <c r="AF45" s="600"/>
      <c r="AG45" s="600"/>
      <c r="AH45" s="600"/>
      <c r="AI45" s="600"/>
      <c r="AJ45" s="600"/>
      <c r="AK45" s="600"/>
      <c r="AL45" s="600"/>
      <c r="AM45" s="600"/>
      <c r="AN45" s="600"/>
      <c r="AO45" s="600"/>
      <c r="AP45" s="600"/>
      <c r="AQ45" s="600"/>
      <c r="AR45" s="600"/>
      <c r="AS45" s="600"/>
      <c r="AT45" s="600"/>
      <c r="AU45" s="600"/>
      <c r="AV45" s="600"/>
      <c r="AW45" s="600"/>
      <c r="AX45" s="600"/>
      <c r="AY45" s="600"/>
      <c r="AZ45" s="600"/>
      <c r="BA45" s="600"/>
      <c r="BB45" s="600"/>
      <c r="BC45" s="600"/>
      <c r="BD45" s="600"/>
      <c r="BE45" s="600"/>
      <c r="BF45" s="600"/>
      <c r="BG45" s="600"/>
      <c r="BH45" s="600"/>
      <c r="BI45" s="600"/>
      <c r="BJ45" s="600"/>
      <c r="BK45" s="600"/>
    </row>
    <row r="46" spans="2:63" ht="16.5" customHeight="1" x14ac:dyDescent="0.35">
      <c r="B46" s="599"/>
      <c r="C46" s="599"/>
      <c r="D46" s="599"/>
      <c r="E46" s="599"/>
      <c r="F46" s="599"/>
      <c r="G46" s="599"/>
      <c r="H46" s="600"/>
      <c r="K46" s="602"/>
      <c r="L46" s="602"/>
      <c r="M46" s="600"/>
      <c r="N46" s="600"/>
      <c r="O46" s="600"/>
      <c r="P46" s="600"/>
      <c r="Q46" s="600"/>
      <c r="R46" s="600"/>
      <c r="S46" s="600"/>
      <c r="T46" s="600"/>
      <c r="U46" s="600"/>
      <c r="V46" s="600"/>
      <c r="W46" s="600"/>
      <c r="X46" s="600"/>
      <c r="Y46" s="600"/>
      <c r="Z46" s="600"/>
      <c r="AA46" s="600"/>
      <c r="AB46" s="600"/>
      <c r="AC46" s="600"/>
      <c r="AD46" s="600"/>
      <c r="AE46" s="600"/>
      <c r="AF46" s="600"/>
      <c r="AG46" s="600"/>
      <c r="AH46" s="600"/>
      <c r="AI46" s="600"/>
      <c r="AJ46" s="600"/>
      <c r="AK46" s="600"/>
      <c r="AL46" s="600"/>
      <c r="AM46" s="600"/>
      <c r="AN46" s="600"/>
      <c r="AO46" s="600"/>
      <c r="AP46" s="600"/>
      <c r="AQ46" s="600"/>
      <c r="AR46" s="600"/>
      <c r="AS46" s="600"/>
      <c r="AT46" s="600"/>
      <c r="AU46" s="600"/>
      <c r="AV46" s="600"/>
      <c r="AW46" s="600"/>
      <c r="AX46" s="600"/>
      <c r="AY46" s="600"/>
      <c r="AZ46" s="600"/>
      <c r="BA46" s="600"/>
      <c r="BB46" s="600"/>
      <c r="BC46" s="600"/>
      <c r="BD46" s="600"/>
      <c r="BE46" s="600"/>
      <c r="BF46" s="600"/>
      <c r="BG46" s="600"/>
      <c r="BH46" s="600"/>
      <c r="BI46" s="600"/>
      <c r="BJ46" s="600"/>
      <c r="BK46" s="600"/>
    </row>
    <row r="47" spans="2:63" ht="16.5" customHeight="1" x14ac:dyDescent="0.35">
      <c r="B47" s="599"/>
      <c r="C47" s="599"/>
      <c r="D47" s="599"/>
      <c r="E47" s="599"/>
      <c r="F47" s="599"/>
      <c r="G47" s="599"/>
      <c r="H47" s="600"/>
      <c r="K47" s="602"/>
      <c r="L47" s="602"/>
      <c r="M47" s="600"/>
      <c r="N47" s="600"/>
      <c r="O47" s="600"/>
      <c r="P47" s="600"/>
      <c r="Q47" s="600"/>
      <c r="R47" s="600"/>
      <c r="S47" s="600"/>
      <c r="T47" s="600"/>
      <c r="U47" s="600"/>
      <c r="V47" s="600"/>
      <c r="W47" s="600"/>
      <c r="X47" s="600"/>
      <c r="Y47" s="600"/>
      <c r="Z47" s="600"/>
      <c r="AA47" s="600"/>
      <c r="AB47" s="600"/>
      <c r="AC47" s="600"/>
      <c r="AD47" s="600"/>
      <c r="AE47" s="600"/>
      <c r="AF47" s="600"/>
      <c r="AG47" s="600"/>
      <c r="AH47" s="600"/>
      <c r="AI47" s="600"/>
      <c r="AJ47" s="600"/>
      <c r="AK47" s="600"/>
      <c r="AL47" s="600"/>
      <c r="AM47" s="600"/>
      <c r="AN47" s="600"/>
      <c r="AO47" s="600"/>
      <c r="AP47" s="600"/>
      <c r="AQ47" s="600"/>
      <c r="AR47" s="600"/>
      <c r="AS47" s="600"/>
      <c r="AT47" s="600"/>
      <c r="AU47" s="600"/>
      <c r="AV47" s="600"/>
      <c r="AW47" s="600"/>
      <c r="AX47" s="600"/>
      <c r="AY47" s="600"/>
      <c r="AZ47" s="600"/>
      <c r="BA47" s="600"/>
      <c r="BB47" s="600"/>
      <c r="BC47" s="600"/>
      <c r="BD47" s="600"/>
      <c r="BE47" s="600"/>
      <c r="BF47" s="600"/>
      <c r="BG47" s="600"/>
      <c r="BH47" s="600"/>
      <c r="BI47" s="600"/>
      <c r="BJ47" s="600"/>
      <c r="BK47" s="600"/>
    </row>
    <row r="48" spans="2:63" ht="16.5" customHeight="1" x14ac:dyDescent="0.35">
      <c r="B48" s="599"/>
      <c r="C48" s="599"/>
      <c r="D48" s="599"/>
      <c r="E48" s="599"/>
      <c r="F48" s="599"/>
      <c r="G48" s="599"/>
      <c r="H48" s="600"/>
      <c r="K48" s="602"/>
      <c r="L48" s="602"/>
      <c r="M48" s="600"/>
      <c r="N48" s="600"/>
      <c r="O48" s="600"/>
      <c r="P48" s="600"/>
      <c r="Q48" s="600"/>
      <c r="R48" s="600"/>
      <c r="S48" s="600"/>
      <c r="T48" s="600"/>
      <c r="U48" s="600"/>
      <c r="V48" s="600"/>
      <c r="W48" s="600"/>
      <c r="X48" s="600"/>
      <c r="Y48" s="600"/>
      <c r="Z48" s="600"/>
      <c r="AA48" s="600"/>
      <c r="AB48" s="600"/>
      <c r="AC48" s="600"/>
      <c r="AD48" s="600"/>
      <c r="AE48" s="600"/>
      <c r="AF48" s="600"/>
      <c r="AG48" s="600"/>
      <c r="AH48" s="600"/>
      <c r="AI48" s="600"/>
      <c r="AJ48" s="600"/>
      <c r="AK48" s="600"/>
      <c r="AL48" s="600"/>
      <c r="AM48" s="600"/>
      <c r="AN48" s="600"/>
      <c r="AO48" s="600"/>
      <c r="AP48" s="600"/>
      <c r="AQ48" s="600"/>
      <c r="AR48" s="600"/>
      <c r="AS48" s="600"/>
      <c r="AT48" s="600"/>
      <c r="AU48" s="600"/>
      <c r="AV48" s="600"/>
      <c r="AW48" s="600"/>
      <c r="AX48" s="600"/>
      <c r="AY48" s="600"/>
      <c r="AZ48" s="600"/>
      <c r="BA48" s="600"/>
      <c r="BB48" s="600"/>
      <c r="BC48" s="600"/>
      <c r="BD48" s="600"/>
      <c r="BE48" s="600"/>
      <c r="BF48" s="600"/>
      <c r="BG48" s="600"/>
      <c r="BH48" s="600"/>
      <c r="BI48" s="600"/>
      <c r="BJ48" s="600"/>
      <c r="BK48" s="600"/>
    </row>
    <row r="49" spans="2:63" ht="16.5" customHeight="1" x14ac:dyDescent="0.35">
      <c r="B49" s="599"/>
      <c r="C49" s="599"/>
      <c r="D49" s="599"/>
      <c r="E49" s="599"/>
      <c r="F49" s="599"/>
      <c r="G49" s="599"/>
      <c r="H49" s="600"/>
      <c r="K49" s="602"/>
      <c r="L49" s="602"/>
      <c r="M49" s="600"/>
      <c r="N49" s="600"/>
      <c r="O49" s="600"/>
      <c r="P49" s="600"/>
      <c r="Q49" s="600"/>
      <c r="R49" s="600"/>
      <c r="S49" s="600"/>
      <c r="T49" s="600"/>
      <c r="U49" s="600"/>
      <c r="V49" s="600"/>
      <c r="W49" s="600"/>
      <c r="X49" s="600"/>
      <c r="Y49" s="600"/>
      <c r="Z49" s="600"/>
      <c r="AA49" s="600"/>
      <c r="AB49" s="600"/>
      <c r="AC49" s="600"/>
      <c r="AD49" s="600"/>
      <c r="AE49" s="600"/>
      <c r="AF49" s="600"/>
      <c r="AG49" s="600"/>
      <c r="AH49" s="600"/>
      <c r="AI49" s="600"/>
      <c r="AJ49" s="600"/>
      <c r="AK49" s="600"/>
      <c r="AL49" s="600"/>
      <c r="AM49" s="600"/>
      <c r="AN49" s="600"/>
      <c r="AO49" s="600"/>
      <c r="AP49" s="600"/>
      <c r="AQ49" s="600"/>
      <c r="AR49" s="600"/>
      <c r="AS49" s="600"/>
      <c r="AT49" s="600"/>
      <c r="AU49" s="600"/>
      <c r="AV49" s="600"/>
      <c r="AW49" s="600"/>
      <c r="AX49" s="600"/>
      <c r="AY49" s="600"/>
      <c r="AZ49" s="600"/>
      <c r="BA49" s="600"/>
      <c r="BB49" s="600"/>
      <c r="BC49" s="600"/>
      <c r="BD49" s="600"/>
      <c r="BE49" s="600"/>
      <c r="BF49" s="600"/>
      <c r="BG49" s="600"/>
      <c r="BH49" s="600"/>
      <c r="BI49" s="600"/>
      <c r="BJ49" s="600"/>
      <c r="BK49" s="600"/>
    </row>
    <row r="50" spans="2:63" ht="16.5" customHeight="1" x14ac:dyDescent="0.35">
      <c r="B50" s="599"/>
      <c r="C50" s="599"/>
      <c r="D50" s="599"/>
      <c r="E50" s="599"/>
      <c r="F50" s="599"/>
      <c r="G50" s="599"/>
      <c r="H50" s="600"/>
      <c r="K50" s="602"/>
      <c r="L50" s="602"/>
      <c r="M50" s="600"/>
      <c r="N50" s="600"/>
      <c r="O50" s="600"/>
      <c r="P50" s="600"/>
      <c r="Q50" s="600"/>
      <c r="R50" s="600"/>
      <c r="S50" s="600"/>
      <c r="T50" s="600"/>
      <c r="U50" s="600"/>
      <c r="V50" s="600"/>
      <c r="W50" s="600"/>
      <c r="X50" s="600"/>
      <c r="Y50" s="600"/>
      <c r="Z50" s="600"/>
      <c r="AA50" s="600"/>
      <c r="AB50" s="600"/>
      <c r="AC50" s="600"/>
      <c r="AD50" s="600"/>
      <c r="AE50" s="600"/>
      <c r="AF50" s="600"/>
      <c r="AG50" s="600"/>
      <c r="AH50" s="600"/>
      <c r="AI50" s="600"/>
      <c r="AJ50" s="600"/>
      <c r="AK50" s="600"/>
      <c r="AL50" s="600"/>
      <c r="AM50" s="600"/>
      <c r="AN50" s="600"/>
      <c r="AO50" s="600"/>
      <c r="AP50" s="600"/>
      <c r="AQ50" s="600"/>
      <c r="AR50" s="600"/>
      <c r="AS50" s="600"/>
      <c r="AT50" s="600"/>
      <c r="AU50" s="600"/>
      <c r="AV50" s="600"/>
      <c r="AW50" s="600"/>
      <c r="AX50" s="600"/>
      <c r="AY50" s="600"/>
      <c r="AZ50" s="600"/>
      <c r="BA50" s="600"/>
      <c r="BB50" s="600"/>
      <c r="BC50" s="600"/>
      <c r="BD50" s="600"/>
      <c r="BE50" s="600"/>
      <c r="BF50" s="600"/>
      <c r="BG50" s="600"/>
      <c r="BH50" s="600"/>
      <c r="BI50" s="600"/>
      <c r="BJ50" s="600"/>
      <c r="BK50" s="600"/>
    </row>
    <row r="51" spans="2:63" ht="16.5" customHeight="1" x14ac:dyDescent="0.35">
      <c r="B51" s="599"/>
      <c r="C51" s="599"/>
      <c r="D51" s="599"/>
      <c r="E51" s="599"/>
      <c r="F51" s="599"/>
      <c r="G51" s="599"/>
      <c r="H51" s="600"/>
      <c r="K51" s="602"/>
      <c r="L51" s="602"/>
      <c r="M51" s="600"/>
      <c r="N51" s="600"/>
      <c r="O51" s="600"/>
      <c r="P51" s="600"/>
      <c r="Q51" s="600"/>
      <c r="R51" s="600"/>
      <c r="S51" s="600"/>
      <c r="T51" s="600"/>
      <c r="U51" s="600"/>
      <c r="V51" s="600"/>
      <c r="W51" s="600"/>
      <c r="X51" s="600"/>
      <c r="Y51" s="600"/>
      <c r="Z51" s="600"/>
      <c r="AA51" s="600"/>
      <c r="AB51" s="600"/>
      <c r="AC51" s="600"/>
      <c r="AD51" s="600"/>
      <c r="AE51" s="600"/>
      <c r="AF51" s="600"/>
      <c r="AG51" s="600"/>
      <c r="AH51" s="600"/>
      <c r="AI51" s="600"/>
      <c r="AJ51" s="600"/>
      <c r="AK51" s="600"/>
      <c r="AL51" s="600"/>
      <c r="AM51" s="600"/>
      <c r="AN51" s="600"/>
      <c r="AO51" s="600"/>
      <c r="AP51" s="600"/>
      <c r="AQ51" s="600"/>
      <c r="AR51" s="600"/>
      <c r="AS51" s="600"/>
      <c r="AT51" s="600"/>
      <c r="AU51" s="600"/>
      <c r="AV51" s="600"/>
      <c r="AW51" s="600"/>
      <c r="AX51" s="600"/>
      <c r="AY51" s="600"/>
      <c r="AZ51" s="600"/>
      <c r="BA51" s="600"/>
      <c r="BB51" s="600"/>
      <c r="BC51" s="600"/>
      <c r="BD51" s="600"/>
      <c r="BE51" s="600"/>
      <c r="BF51" s="600"/>
      <c r="BG51" s="600"/>
      <c r="BH51" s="600"/>
      <c r="BI51" s="600"/>
      <c r="BJ51" s="600"/>
      <c r="BK51" s="600"/>
    </row>
    <row r="52" spans="2:63" ht="16.5" customHeight="1" x14ac:dyDescent="0.35">
      <c r="B52" s="599"/>
      <c r="C52" s="599"/>
      <c r="D52" s="599"/>
      <c r="E52" s="599"/>
      <c r="F52" s="599"/>
      <c r="G52" s="599"/>
      <c r="H52" s="600"/>
      <c r="K52" s="602"/>
      <c r="L52" s="602"/>
      <c r="M52" s="600"/>
      <c r="N52" s="600"/>
      <c r="O52" s="600"/>
      <c r="P52" s="600"/>
      <c r="Q52" s="600"/>
      <c r="R52" s="600"/>
      <c r="S52" s="600"/>
      <c r="T52" s="600"/>
      <c r="U52" s="600"/>
      <c r="V52" s="600"/>
      <c r="W52" s="600"/>
      <c r="X52" s="600"/>
      <c r="Y52" s="600"/>
      <c r="Z52" s="600"/>
      <c r="AA52" s="600"/>
      <c r="AB52" s="600"/>
      <c r="AC52" s="600"/>
      <c r="AD52" s="600"/>
      <c r="AE52" s="600"/>
      <c r="AF52" s="600"/>
      <c r="AG52" s="600"/>
      <c r="AH52" s="600"/>
      <c r="AI52" s="600"/>
      <c r="AJ52" s="600"/>
      <c r="AK52" s="600"/>
      <c r="AL52" s="600"/>
      <c r="AM52" s="600"/>
      <c r="AN52" s="600"/>
      <c r="AO52" s="600"/>
      <c r="AP52" s="600"/>
      <c r="AQ52" s="600"/>
      <c r="AR52" s="600"/>
      <c r="AS52" s="600"/>
      <c r="AT52" s="600"/>
      <c r="AU52" s="600"/>
      <c r="AV52" s="600"/>
      <c r="AW52" s="600"/>
      <c r="AX52" s="600"/>
      <c r="AY52" s="600"/>
      <c r="AZ52" s="600"/>
      <c r="BA52" s="600"/>
      <c r="BB52" s="600"/>
      <c r="BC52" s="600"/>
      <c r="BD52" s="600"/>
      <c r="BE52" s="600"/>
      <c r="BF52" s="600"/>
      <c r="BG52" s="600"/>
      <c r="BH52" s="600"/>
      <c r="BI52" s="600"/>
      <c r="BJ52" s="600"/>
      <c r="BK52" s="600"/>
    </row>
    <row r="53" spans="2:63" ht="16.5" customHeight="1" x14ac:dyDescent="0.35">
      <c r="B53" s="599"/>
      <c r="C53" s="599"/>
      <c r="D53" s="599"/>
      <c r="E53" s="599"/>
      <c r="F53" s="599"/>
      <c r="G53" s="599"/>
      <c r="H53" s="600"/>
      <c r="K53" s="602"/>
      <c r="L53" s="602"/>
      <c r="M53" s="600"/>
      <c r="N53" s="600"/>
      <c r="O53" s="600"/>
      <c r="P53" s="600"/>
      <c r="Q53" s="600"/>
      <c r="R53" s="600"/>
      <c r="S53" s="600"/>
      <c r="T53" s="600"/>
      <c r="U53" s="600"/>
      <c r="V53" s="600"/>
      <c r="W53" s="600"/>
      <c r="X53" s="600"/>
      <c r="Y53" s="600"/>
      <c r="Z53" s="600"/>
      <c r="AA53" s="600"/>
      <c r="AB53" s="600"/>
      <c r="AC53" s="600"/>
      <c r="AD53" s="600"/>
      <c r="AE53" s="600"/>
      <c r="AF53" s="600"/>
      <c r="AG53" s="600"/>
      <c r="AH53" s="600"/>
      <c r="AI53" s="600"/>
      <c r="AJ53" s="600"/>
      <c r="AK53" s="600"/>
      <c r="AL53" s="600"/>
      <c r="AM53" s="600"/>
      <c r="AN53" s="600"/>
      <c r="AO53" s="600"/>
      <c r="AP53" s="600"/>
      <c r="AQ53" s="600"/>
      <c r="AR53" s="600"/>
      <c r="AS53" s="600"/>
      <c r="AT53" s="600"/>
      <c r="AU53" s="600"/>
      <c r="AV53" s="600"/>
      <c r="AW53" s="600"/>
      <c r="AX53" s="600"/>
      <c r="AY53" s="600"/>
      <c r="AZ53" s="600"/>
      <c r="BA53" s="600"/>
      <c r="BB53" s="600"/>
      <c r="BC53" s="600"/>
      <c r="BD53" s="600"/>
      <c r="BE53" s="600"/>
      <c r="BF53" s="600"/>
      <c r="BG53" s="600"/>
      <c r="BH53" s="600"/>
      <c r="BI53" s="600"/>
      <c r="BJ53" s="600"/>
      <c r="BK53" s="600"/>
    </row>
    <row r="54" spans="2:63" ht="16.5" customHeight="1" x14ac:dyDescent="0.35">
      <c r="B54" s="599"/>
      <c r="C54" s="599"/>
      <c r="D54" s="599"/>
      <c r="E54" s="599"/>
      <c r="F54" s="599"/>
      <c r="G54" s="599"/>
      <c r="H54" s="600"/>
      <c r="K54" s="602"/>
      <c r="L54" s="602"/>
      <c r="M54" s="600"/>
      <c r="N54" s="600"/>
      <c r="O54" s="600"/>
      <c r="P54" s="600"/>
      <c r="Q54" s="600"/>
      <c r="R54" s="600"/>
      <c r="S54" s="600"/>
      <c r="T54" s="600"/>
      <c r="U54" s="600"/>
      <c r="V54" s="600"/>
      <c r="W54" s="600"/>
      <c r="X54" s="600"/>
      <c r="Y54" s="600"/>
      <c r="Z54" s="600"/>
      <c r="AA54" s="600"/>
      <c r="AB54" s="600"/>
      <c r="AC54" s="600"/>
      <c r="AD54" s="600"/>
      <c r="AE54" s="600"/>
      <c r="AF54" s="600"/>
      <c r="AG54" s="600"/>
      <c r="AH54" s="600"/>
      <c r="AI54" s="600"/>
      <c r="AJ54" s="600"/>
      <c r="AK54" s="600"/>
      <c r="AL54" s="600"/>
      <c r="AM54" s="600"/>
      <c r="AN54" s="600"/>
      <c r="AO54" s="600"/>
      <c r="AP54" s="600"/>
      <c r="AQ54" s="600"/>
      <c r="AR54" s="600"/>
      <c r="AS54" s="600"/>
      <c r="AT54" s="600"/>
      <c r="AU54" s="600"/>
      <c r="AV54" s="600"/>
      <c r="AW54" s="600"/>
      <c r="AX54" s="600"/>
      <c r="AY54" s="600"/>
      <c r="AZ54" s="600"/>
      <c r="BA54" s="600"/>
      <c r="BB54" s="600"/>
      <c r="BC54" s="600"/>
      <c r="BD54" s="600"/>
      <c r="BE54" s="600"/>
      <c r="BF54" s="600"/>
      <c r="BG54" s="600"/>
      <c r="BH54" s="600"/>
      <c r="BI54" s="600"/>
      <c r="BJ54" s="600"/>
      <c r="BK54" s="600"/>
    </row>
    <row r="55" spans="2:63" ht="16.5" customHeight="1" x14ac:dyDescent="0.35">
      <c r="B55" s="599"/>
      <c r="C55" s="599"/>
      <c r="D55" s="599"/>
      <c r="E55" s="599"/>
      <c r="F55" s="599"/>
      <c r="G55" s="599"/>
      <c r="H55" s="600"/>
      <c r="K55" s="602"/>
      <c r="L55" s="602"/>
      <c r="M55" s="600"/>
      <c r="N55" s="600"/>
      <c r="O55" s="600"/>
      <c r="P55" s="600"/>
      <c r="Q55" s="600"/>
      <c r="R55" s="600"/>
      <c r="S55" s="600"/>
      <c r="T55" s="600"/>
      <c r="U55" s="600"/>
      <c r="V55" s="600"/>
      <c r="W55" s="600"/>
      <c r="X55" s="600"/>
      <c r="Y55" s="600"/>
      <c r="Z55" s="600"/>
      <c r="AA55" s="600"/>
      <c r="AB55" s="600"/>
      <c r="AC55" s="600"/>
      <c r="AD55" s="600"/>
      <c r="AE55" s="600"/>
      <c r="AF55" s="600"/>
      <c r="AG55" s="600"/>
      <c r="AH55" s="600"/>
      <c r="AI55" s="600"/>
      <c r="AJ55" s="600"/>
      <c r="AK55" s="600"/>
      <c r="AL55" s="600"/>
      <c r="AM55" s="600"/>
      <c r="AN55" s="600"/>
      <c r="AO55" s="600"/>
      <c r="AP55" s="600"/>
      <c r="AQ55" s="600"/>
      <c r="AR55" s="600"/>
      <c r="AS55" s="600"/>
      <c r="AT55" s="600"/>
      <c r="AU55" s="600"/>
      <c r="AV55" s="600"/>
      <c r="AW55" s="600"/>
      <c r="AX55" s="600"/>
      <c r="AY55" s="600"/>
      <c r="AZ55" s="600"/>
      <c r="BA55" s="600"/>
      <c r="BB55" s="600"/>
      <c r="BC55" s="600"/>
      <c r="BD55" s="600"/>
      <c r="BE55" s="600"/>
      <c r="BF55" s="600"/>
      <c r="BG55" s="600"/>
      <c r="BH55" s="600"/>
      <c r="BI55" s="600"/>
      <c r="BJ55" s="600"/>
      <c r="BK55" s="600"/>
    </row>
    <row r="56" spans="2:63" ht="16.5" customHeight="1" x14ac:dyDescent="0.35">
      <c r="B56" s="599"/>
      <c r="C56" s="599"/>
      <c r="D56" s="599"/>
      <c r="E56" s="599"/>
      <c r="F56" s="599"/>
      <c r="G56" s="599"/>
      <c r="H56" s="600"/>
      <c r="K56" s="602"/>
      <c r="L56" s="602"/>
      <c r="M56" s="600"/>
      <c r="N56" s="600"/>
      <c r="O56" s="600"/>
      <c r="P56" s="600"/>
      <c r="Q56" s="600"/>
      <c r="R56" s="600"/>
      <c r="S56" s="600"/>
      <c r="T56" s="600"/>
      <c r="U56" s="600"/>
      <c r="V56" s="600"/>
      <c r="W56" s="600"/>
      <c r="X56" s="600"/>
      <c r="Y56" s="600"/>
      <c r="Z56" s="600"/>
      <c r="AA56" s="600"/>
      <c r="AB56" s="600"/>
      <c r="AC56" s="600"/>
      <c r="AD56" s="600"/>
      <c r="AE56" s="600"/>
      <c r="AF56" s="600"/>
      <c r="AG56" s="600"/>
      <c r="AH56" s="600"/>
      <c r="AI56" s="600"/>
      <c r="AJ56" s="600"/>
      <c r="AK56" s="600"/>
      <c r="AL56" s="600"/>
      <c r="AM56" s="600"/>
      <c r="AN56" s="600"/>
      <c r="AO56" s="600"/>
      <c r="AP56" s="600"/>
      <c r="AQ56" s="600"/>
      <c r="AR56" s="600"/>
      <c r="AS56" s="600"/>
      <c r="AT56" s="600"/>
      <c r="AU56" s="600"/>
      <c r="AV56" s="600"/>
      <c r="AW56" s="600"/>
      <c r="AX56" s="600"/>
      <c r="AY56" s="600"/>
      <c r="AZ56" s="600"/>
      <c r="BA56" s="600"/>
      <c r="BB56" s="600"/>
      <c r="BC56" s="600"/>
      <c r="BD56" s="600"/>
      <c r="BE56" s="600"/>
      <c r="BF56" s="600"/>
      <c r="BG56" s="600"/>
      <c r="BH56" s="600"/>
      <c r="BI56" s="600"/>
      <c r="BJ56" s="600"/>
      <c r="BK56" s="600"/>
    </row>
    <row r="57" spans="2:63" ht="16.5" customHeight="1" x14ac:dyDescent="0.35">
      <c r="B57" s="599"/>
      <c r="C57" s="599"/>
      <c r="D57" s="599"/>
      <c r="E57" s="599"/>
      <c r="F57" s="599"/>
      <c r="G57" s="599"/>
      <c r="H57" s="600"/>
      <c r="K57" s="602"/>
      <c r="L57" s="602"/>
      <c r="M57" s="600"/>
      <c r="N57" s="600"/>
      <c r="O57" s="600"/>
      <c r="P57" s="600"/>
      <c r="Q57" s="600"/>
      <c r="R57" s="600"/>
      <c r="S57" s="600"/>
      <c r="T57" s="600"/>
      <c r="U57" s="600"/>
      <c r="V57" s="600"/>
      <c r="W57" s="600"/>
      <c r="X57" s="600"/>
      <c r="Y57" s="600"/>
      <c r="Z57" s="600"/>
      <c r="AA57" s="600"/>
      <c r="AB57" s="600"/>
      <c r="AC57" s="600"/>
      <c r="AD57" s="600"/>
      <c r="AE57" s="600"/>
      <c r="AF57" s="600"/>
      <c r="AG57" s="600"/>
      <c r="AH57" s="600"/>
      <c r="AI57" s="600"/>
      <c r="AJ57" s="600"/>
      <c r="AK57" s="600"/>
      <c r="AL57" s="600"/>
      <c r="AM57" s="600"/>
      <c r="AN57" s="600"/>
      <c r="AO57" s="600"/>
      <c r="AP57" s="600"/>
      <c r="AQ57" s="600"/>
      <c r="AR57" s="600"/>
      <c r="AS57" s="600"/>
      <c r="AT57" s="600"/>
      <c r="AU57" s="600"/>
      <c r="AV57" s="600"/>
      <c r="AW57" s="600"/>
      <c r="AX57" s="600"/>
      <c r="AY57" s="600"/>
      <c r="AZ57" s="600"/>
      <c r="BA57" s="600"/>
      <c r="BB57" s="600"/>
      <c r="BC57" s="600"/>
      <c r="BD57" s="600"/>
      <c r="BE57" s="600"/>
      <c r="BF57" s="600"/>
      <c r="BG57" s="600"/>
      <c r="BH57" s="600"/>
      <c r="BI57" s="600"/>
      <c r="BJ57" s="600"/>
      <c r="BK57" s="600"/>
    </row>
    <row r="58" spans="2:63" ht="16.5" customHeight="1" x14ac:dyDescent="0.35">
      <c r="B58" s="599"/>
      <c r="C58" s="599"/>
      <c r="D58" s="599"/>
      <c r="E58" s="599"/>
      <c r="F58" s="599"/>
      <c r="G58" s="599"/>
      <c r="H58" s="600"/>
      <c r="K58" s="602"/>
      <c r="L58" s="602"/>
      <c r="M58" s="600"/>
      <c r="N58" s="600"/>
      <c r="O58" s="600"/>
      <c r="P58" s="600"/>
      <c r="Q58" s="600"/>
      <c r="R58" s="600"/>
      <c r="S58" s="600"/>
      <c r="T58" s="600"/>
      <c r="U58" s="600"/>
      <c r="V58" s="600"/>
      <c r="W58" s="600"/>
      <c r="X58" s="600"/>
      <c r="Y58" s="600"/>
      <c r="Z58" s="600"/>
      <c r="AA58" s="600"/>
      <c r="AB58" s="600"/>
      <c r="AC58" s="600"/>
      <c r="AD58" s="600"/>
      <c r="AE58" s="600"/>
      <c r="AF58" s="600"/>
      <c r="AG58" s="600"/>
      <c r="AH58" s="600"/>
      <c r="AI58" s="600"/>
      <c r="AJ58" s="600"/>
      <c r="AK58" s="600"/>
      <c r="AL58" s="600"/>
      <c r="AM58" s="600"/>
      <c r="AN58" s="600"/>
      <c r="AO58" s="600"/>
      <c r="AP58" s="600"/>
      <c r="AQ58" s="600"/>
      <c r="AR58" s="600"/>
      <c r="AS58" s="600"/>
      <c r="AT58" s="600"/>
      <c r="AU58" s="600"/>
      <c r="AV58" s="600"/>
      <c r="AW58" s="600"/>
      <c r="AX58" s="600"/>
      <c r="AY58" s="600"/>
      <c r="AZ58" s="600"/>
      <c r="BA58" s="600"/>
      <c r="BB58" s="600"/>
      <c r="BC58" s="600"/>
      <c r="BD58" s="600"/>
      <c r="BE58" s="600"/>
      <c r="BF58" s="600"/>
      <c r="BG58" s="600"/>
      <c r="BH58" s="600"/>
      <c r="BI58" s="600"/>
      <c r="BJ58" s="600"/>
      <c r="BK58" s="600"/>
    </row>
    <row r="59" spans="2:63" ht="16.5" customHeight="1" x14ac:dyDescent="0.35">
      <c r="B59" s="599"/>
      <c r="C59" s="599"/>
      <c r="D59" s="599"/>
      <c r="E59" s="599"/>
      <c r="F59" s="599"/>
      <c r="G59" s="599"/>
      <c r="H59" s="600"/>
      <c r="K59" s="602"/>
      <c r="L59" s="602"/>
      <c r="M59" s="600"/>
      <c r="N59" s="600"/>
      <c r="O59" s="600"/>
      <c r="P59" s="600"/>
      <c r="Q59" s="600"/>
      <c r="R59" s="600"/>
      <c r="S59" s="600"/>
      <c r="T59" s="600"/>
      <c r="U59" s="600"/>
      <c r="V59" s="600"/>
      <c r="W59" s="600"/>
      <c r="X59" s="600"/>
      <c r="Y59" s="600"/>
      <c r="Z59" s="600"/>
      <c r="AA59" s="600"/>
      <c r="AB59" s="600"/>
      <c r="AC59" s="600"/>
      <c r="AD59" s="600"/>
      <c r="AE59" s="600"/>
      <c r="AF59" s="600"/>
      <c r="AG59" s="600"/>
      <c r="AH59" s="600"/>
      <c r="AI59" s="600"/>
      <c r="AJ59" s="600"/>
      <c r="AK59" s="600"/>
      <c r="AL59" s="600"/>
      <c r="AM59" s="600"/>
      <c r="AN59" s="600"/>
      <c r="AO59" s="600"/>
      <c r="AP59" s="600"/>
      <c r="AQ59" s="600"/>
      <c r="AR59" s="600"/>
      <c r="AS59" s="600"/>
      <c r="AT59" s="600"/>
      <c r="AU59" s="600"/>
      <c r="AV59" s="600"/>
      <c r="AW59" s="600"/>
      <c r="AX59" s="600"/>
      <c r="AY59" s="600"/>
      <c r="AZ59" s="600"/>
      <c r="BA59" s="600"/>
      <c r="BB59" s="600"/>
      <c r="BC59" s="600"/>
      <c r="BD59" s="600"/>
      <c r="BE59" s="600"/>
      <c r="BF59" s="600"/>
      <c r="BG59" s="600"/>
      <c r="BH59" s="600"/>
      <c r="BI59" s="600"/>
      <c r="BJ59" s="600"/>
      <c r="BK59" s="600"/>
    </row>
    <row r="60" spans="2:63" ht="16.5" customHeight="1" x14ac:dyDescent="0.35">
      <c r="B60" s="599"/>
      <c r="C60" s="599"/>
      <c r="D60" s="599"/>
      <c r="E60" s="599"/>
      <c r="F60" s="599"/>
      <c r="G60" s="599"/>
      <c r="H60" s="600"/>
      <c r="K60" s="602"/>
      <c r="L60" s="602"/>
      <c r="M60" s="600"/>
      <c r="N60" s="600"/>
      <c r="O60" s="600"/>
      <c r="P60" s="600"/>
      <c r="Q60" s="600"/>
      <c r="R60" s="600"/>
      <c r="S60" s="600"/>
      <c r="T60" s="600"/>
      <c r="U60" s="600"/>
      <c r="V60" s="600"/>
      <c r="W60" s="600"/>
      <c r="X60" s="600"/>
      <c r="Y60" s="600"/>
      <c r="Z60" s="600"/>
      <c r="AA60" s="600"/>
      <c r="AB60" s="600"/>
      <c r="AC60" s="600"/>
      <c r="AD60" s="600"/>
      <c r="AE60" s="600"/>
      <c r="AF60" s="600"/>
      <c r="AG60" s="600"/>
      <c r="AH60" s="600"/>
      <c r="AI60" s="600"/>
      <c r="AJ60" s="600"/>
      <c r="AK60" s="600"/>
      <c r="AL60" s="600"/>
      <c r="AM60" s="600"/>
      <c r="AN60" s="600"/>
      <c r="AO60" s="600"/>
      <c r="AP60" s="600"/>
      <c r="AQ60" s="600"/>
      <c r="AR60" s="600"/>
      <c r="AS60" s="600"/>
      <c r="AT60" s="600"/>
      <c r="AU60" s="600"/>
      <c r="AV60" s="600"/>
      <c r="AW60" s="600"/>
      <c r="AX60" s="600"/>
      <c r="AY60" s="600"/>
      <c r="AZ60" s="600"/>
      <c r="BA60" s="600"/>
      <c r="BB60" s="600"/>
      <c r="BC60" s="600"/>
      <c r="BD60" s="600"/>
      <c r="BE60" s="600"/>
      <c r="BF60" s="600"/>
      <c r="BG60" s="600"/>
      <c r="BH60" s="600"/>
      <c r="BI60" s="600"/>
      <c r="BJ60" s="600"/>
      <c r="BK60" s="600"/>
    </row>
    <row r="61" spans="2:63" ht="16.5" customHeight="1" x14ac:dyDescent="0.35">
      <c r="B61" s="599"/>
      <c r="C61" s="599"/>
      <c r="D61" s="599"/>
      <c r="E61" s="599"/>
      <c r="F61" s="599"/>
      <c r="G61" s="599"/>
      <c r="H61" s="600"/>
      <c r="K61" s="602"/>
      <c r="L61" s="602"/>
      <c r="M61" s="600"/>
      <c r="N61" s="600"/>
      <c r="O61" s="600"/>
      <c r="P61" s="600"/>
      <c r="Q61" s="600"/>
      <c r="R61" s="600"/>
      <c r="S61" s="600"/>
      <c r="T61" s="600"/>
      <c r="U61" s="600"/>
      <c r="V61" s="600"/>
      <c r="W61" s="600"/>
      <c r="X61" s="600"/>
      <c r="Y61" s="600"/>
      <c r="Z61" s="600"/>
      <c r="AA61" s="600"/>
      <c r="AB61" s="600"/>
      <c r="AC61" s="600"/>
      <c r="AD61" s="600"/>
      <c r="AE61" s="600"/>
      <c r="AF61" s="600"/>
      <c r="AG61" s="600"/>
      <c r="AH61" s="600"/>
      <c r="AI61" s="600"/>
      <c r="AJ61" s="600"/>
      <c r="AK61" s="600"/>
      <c r="AL61" s="600"/>
      <c r="AM61" s="600"/>
      <c r="AN61" s="600"/>
      <c r="AO61" s="600"/>
      <c r="AP61" s="600"/>
      <c r="AQ61" s="600"/>
      <c r="AR61" s="600"/>
      <c r="AS61" s="600"/>
      <c r="AT61" s="600"/>
      <c r="AU61" s="600"/>
      <c r="AV61" s="600"/>
      <c r="AW61" s="600"/>
      <c r="AX61" s="600"/>
      <c r="AY61" s="600"/>
      <c r="AZ61" s="600"/>
      <c r="BA61" s="600"/>
      <c r="BB61" s="600"/>
      <c r="BC61" s="600"/>
      <c r="BD61" s="600"/>
      <c r="BE61" s="600"/>
      <c r="BF61" s="600"/>
      <c r="BG61" s="600"/>
      <c r="BH61" s="600"/>
      <c r="BI61" s="600"/>
      <c r="BJ61" s="600"/>
      <c r="BK61" s="600"/>
    </row>
    <row r="62" spans="2:63" ht="16.5" customHeight="1" x14ac:dyDescent="0.35">
      <c r="B62" s="599"/>
      <c r="C62" s="599"/>
      <c r="D62" s="599"/>
      <c r="E62" s="599"/>
      <c r="F62" s="599"/>
      <c r="G62" s="599"/>
      <c r="H62" s="600"/>
      <c r="K62" s="602"/>
      <c r="L62" s="602"/>
      <c r="M62" s="600"/>
      <c r="N62" s="600"/>
      <c r="O62" s="600"/>
      <c r="P62" s="600"/>
      <c r="Q62" s="600"/>
      <c r="R62" s="600"/>
      <c r="S62" s="600"/>
      <c r="T62" s="600"/>
      <c r="U62" s="600"/>
      <c r="V62" s="600"/>
      <c r="W62" s="600"/>
      <c r="X62" s="600"/>
      <c r="Y62" s="600"/>
      <c r="Z62" s="600"/>
      <c r="AA62" s="600"/>
      <c r="AB62" s="600"/>
      <c r="AC62" s="600"/>
      <c r="AD62" s="600"/>
      <c r="AE62" s="600"/>
      <c r="AF62" s="600"/>
      <c r="AG62" s="600"/>
      <c r="AH62" s="600"/>
      <c r="AI62" s="600"/>
      <c r="AJ62" s="600"/>
      <c r="AK62" s="600"/>
      <c r="AL62" s="600"/>
      <c r="AM62" s="600"/>
      <c r="AN62" s="600"/>
      <c r="AO62" s="600"/>
      <c r="AP62" s="600"/>
      <c r="AQ62" s="600"/>
      <c r="AR62" s="600"/>
      <c r="AS62" s="600"/>
      <c r="AT62" s="600"/>
      <c r="AU62" s="600"/>
      <c r="AV62" s="600"/>
      <c r="AW62" s="600"/>
      <c r="AX62" s="600"/>
      <c r="AY62" s="600"/>
      <c r="AZ62" s="600"/>
      <c r="BA62" s="600"/>
      <c r="BB62" s="600"/>
      <c r="BC62" s="600"/>
      <c r="BD62" s="600"/>
      <c r="BE62" s="600"/>
      <c r="BF62" s="600"/>
      <c r="BG62" s="600"/>
      <c r="BH62" s="600"/>
      <c r="BI62" s="600"/>
      <c r="BJ62" s="600"/>
      <c r="BK62" s="600"/>
    </row>
    <row r="63" spans="2:63" ht="16.5" customHeight="1" x14ac:dyDescent="0.35">
      <c r="B63" s="599"/>
      <c r="C63" s="599"/>
      <c r="D63" s="599"/>
      <c r="E63" s="599"/>
      <c r="F63" s="599"/>
      <c r="G63" s="599"/>
      <c r="H63" s="600"/>
      <c r="K63" s="602"/>
      <c r="L63" s="602"/>
      <c r="M63" s="600"/>
      <c r="N63" s="600"/>
      <c r="O63" s="600"/>
      <c r="P63" s="600"/>
      <c r="Q63" s="600"/>
      <c r="R63" s="600"/>
      <c r="S63" s="600"/>
      <c r="T63" s="600"/>
      <c r="U63" s="600"/>
      <c r="V63" s="600"/>
      <c r="W63" s="600"/>
      <c r="X63" s="600"/>
      <c r="Y63" s="600"/>
      <c r="Z63" s="600"/>
      <c r="AA63" s="600"/>
      <c r="AB63" s="600"/>
      <c r="AC63" s="600"/>
      <c r="AD63" s="600"/>
      <c r="AE63" s="600"/>
      <c r="AF63" s="600"/>
      <c r="AG63" s="600"/>
      <c r="AH63" s="600"/>
      <c r="AI63" s="600"/>
      <c r="AJ63" s="600"/>
      <c r="AK63" s="600"/>
      <c r="AL63" s="600"/>
      <c r="AM63" s="600"/>
      <c r="AN63" s="600"/>
      <c r="AO63" s="600"/>
      <c r="AP63" s="600"/>
      <c r="AQ63" s="600"/>
      <c r="AR63" s="600"/>
      <c r="AS63" s="600"/>
      <c r="AT63" s="600"/>
      <c r="AU63" s="600"/>
      <c r="AV63" s="600"/>
      <c r="AW63" s="600"/>
      <c r="AX63" s="600"/>
      <c r="AY63" s="600"/>
      <c r="AZ63" s="600"/>
      <c r="BA63" s="600"/>
      <c r="BB63" s="600"/>
      <c r="BC63" s="600"/>
      <c r="BD63" s="600"/>
      <c r="BE63" s="600"/>
      <c r="BF63" s="600"/>
      <c r="BG63" s="600"/>
      <c r="BH63" s="600"/>
      <c r="BI63" s="600"/>
      <c r="BJ63" s="600"/>
      <c r="BK63" s="600"/>
    </row>
    <row r="64" spans="2:63" ht="16.5" customHeight="1" x14ac:dyDescent="0.35">
      <c r="B64" s="599"/>
      <c r="C64" s="599"/>
      <c r="D64" s="599"/>
      <c r="E64" s="599"/>
      <c r="F64" s="599"/>
      <c r="G64" s="599"/>
      <c r="H64" s="600"/>
      <c r="K64" s="602"/>
      <c r="L64" s="602"/>
      <c r="M64" s="600"/>
      <c r="N64" s="600"/>
      <c r="O64" s="600"/>
      <c r="P64" s="600"/>
      <c r="Q64" s="600"/>
      <c r="R64" s="600"/>
      <c r="S64" s="600"/>
      <c r="T64" s="600"/>
      <c r="U64" s="600"/>
      <c r="V64" s="600"/>
      <c r="W64" s="600"/>
      <c r="X64" s="600"/>
      <c r="Y64" s="600"/>
      <c r="Z64" s="600"/>
      <c r="AA64" s="600"/>
      <c r="AB64" s="600"/>
      <c r="AC64" s="600"/>
      <c r="AD64" s="600"/>
      <c r="AE64" s="600"/>
      <c r="AF64" s="600"/>
      <c r="AG64" s="600"/>
      <c r="AH64" s="600"/>
      <c r="AI64" s="600"/>
      <c r="AJ64" s="600"/>
      <c r="AK64" s="600"/>
      <c r="AL64" s="600"/>
      <c r="AM64" s="600"/>
      <c r="AN64" s="600"/>
      <c r="AO64" s="600"/>
      <c r="AP64" s="600"/>
      <c r="AQ64" s="600"/>
      <c r="AR64" s="600"/>
      <c r="AS64" s="600"/>
      <c r="AT64" s="600"/>
      <c r="AU64" s="600"/>
      <c r="AV64" s="600"/>
      <c r="AW64" s="600"/>
      <c r="AX64" s="600"/>
      <c r="AY64" s="600"/>
      <c r="AZ64" s="600"/>
      <c r="BA64" s="600"/>
      <c r="BB64" s="600"/>
      <c r="BC64" s="600"/>
      <c r="BD64" s="600"/>
      <c r="BE64" s="600"/>
      <c r="BF64" s="600"/>
      <c r="BG64" s="600"/>
      <c r="BH64" s="600"/>
      <c r="BI64" s="600"/>
      <c r="BJ64" s="600"/>
      <c r="BK64" s="600"/>
    </row>
    <row r="65" spans="2:63" ht="16.5" customHeight="1" x14ac:dyDescent="0.35">
      <c r="B65" s="599"/>
      <c r="C65" s="599"/>
      <c r="D65" s="599"/>
      <c r="E65" s="599"/>
      <c r="F65" s="599"/>
      <c r="G65" s="599"/>
      <c r="H65" s="600"/>
      <c r="K65" s="602"/>
      <c r="L65" s="602"/>
      <c r="M65" s="600"/>
      <c r="N65" s="600"/>
      <c r="O65" s="600"/>
      <c r="P65" s="600"/>
      <c r="Q65" s="600"/>
      <c r="R65" s="600"/>
      <c r="S65" s="600"/>
      <c r="T65" s="600"/>
      <c r="U65" s="600"/>
      <c r="V65" s="600"/>
      <c r="W65" s="600"/>
      <c r="X65" s="600"/>
      <c r="Y65" s="600"/>
      <c r="Z65" s="600"/>
      <c r="AA65" s="600"/>
      <c r="AB65" s="600"/>
      <c r="AC65" s="600"/>
      <c r="AD65" s="600"/>
      <c r="AE65" s="600"/>
      <c r="AF65" s="600"/>
      <c r="AG65" s="600"/>
      <c r="AH65" s="600"/>
      <c r="AI65" s="600"/>
      <c r="AJ65" s="600"/>
      <c r="AK65" s="600"/>
      <c r="AL65" s="600"/>
      <c r="AM65" s="600"/>
      <c r="AN65" s="600"/>
      <c r="AO65" s="600"/>
      <c r="AP65" s="600"/>
      <c r="AQ65" s="600"/>
      <c r="AR65" s="600"/>
      <c r="AS65" s="600"/>
      <c r="AT65" s="600"/>
      <c r="AU65" s="600"/>
      <c r="AV65" s="600"/>
      <c r="AW65" s="600"/>
      <c r="AX65" s="600"/>
      <c r="AY65" s="600"/>
      <c r="AZ65" s="600"/>
      <c r="BA65" s="600"/>
      <c r="BB65" s="600"/>
      <c r="BC65" s="600"/>
      <c r="BD65" s="600"/>
      <c r="BE65" s="600"/>
      <c r="BF65" s="600"/>
      <c r="BG65" s="600"/>
      <c r="BH65" s="600"/>
      <c r="BI65" s="600"/>
      <c r="BJ65" s="600"/>
      <c r="BK65" s="600"/>
    </row>
    <row r="66" spans="2:63" ht="16.5" customHeight="1" x14ac:dyDescent="0.35">
      <c r="B66" s="599"/>
      <c r="C66" s="599"/>
      <c r="D66" s="599"/>
      <c r="E66" s="599"/>
      <c r="F66" s="599"/>
      <c r="G66" s="599"/>
      <c r="H66" s="600"/>
      <c r="K66" s="602"/>
      <c r="L66" s="602"/>
      <c r="M66" s="600"/>
      <c r="N66" s="600"/>
      <c r="O66" s="600"/>
      <c r="P66" s="600"/>
      <c r="Q66" s="600"/>
      <c r="R66" s="600"/>
      <c r="S66" s="600"/>
      <c r="T66" s="600"/>
      <c r="U66" s="600"/>
      <c r="V66" s="600"/>
      <c r="W66" s="600"/>
      <c r="X66" s="600"/>
      <c r="Y66" s="600"/>
      <c r="Z66" s="600"/>
      <c r="AA66" s="600"/>
      <c r="AB66" s="600"/>
      <c r="AC66" s="600"/>
      <c r="AD66" s="600"/>
      <c r="AE66" s="600"/>
      <c r="AF66" s="600"/>
      <c r="AG66" s="600"/>
      <c r="AH66" s="600"/>
      <c r="AI66" s="600"/>
      <c r="AJ66" s="600"/>
      <c r="AK66" s="600"/>
      <c r="AL66" s="600"/>
      <c r="AM66" s="600"/>
      <c r="AN66" s="600"/>
      <c r="AO66" s="600"/>
      <c r="AP66" s="600"/>
      <c r="AQ66" s="600"/>
      <c r="AR66" s="600"/>
      <c r="AS66" s="600"/>
      <c r="AT66" s="600"/>
      <c r="AU66" s="600"/>
      <c r="AV66" s="600"/>
      <c r="AW66" s="600"/>
      <c r="AX66" s="600"/>
      <c r="AY66" s="600"/>
      <c r="AZ66" s="600"/>
      <c r="BA66" s="600"/>
      <c r="BB66" s="600"/>
      <c r="BC66" s="600"/>
      <c r="BD66" s="600"/>
      <c r="BE66" s="600"/>
      <c r="BF66" s="600"/>
      <c r="BG66" s="600"/>
      <c r="BH66" s="600"/>
      <c r="BI66" s="600"/>
      <c r="BJ66" s="600"/>
      <c r="BK66" s="600"/>
    </row>
    <row r="67" spans="2:63" ht="16.5" customHeight="1" x14ac:dyDescent="0.35">
      <c r="B67" s="599"/>
      <c r="C67" s="599"/>
      <c r="D67" s="599"/>
      <c r="E67" s="599"/>
      <c r="F67" s="599"/>
      <c r="G67" s="599"/>
      <c r="H67" s="600"/>
      <c r="K67" s="602"/>
      <c r="L67" s="602"/>
      <c r="M67" s="600"/>
      <c r="N67" s="600"/>
      <c r="O67" s="600"/>
      <c r="P67" s="600"/>
      <c r="Q67" s="600"/>
      <c r="R67" s="600"/>
      <c r="S67" s="600"/>
      <c r="T67" s="600"/>
      <c r="U67" s="600"/>
      <c r="V67" s="600"/>
      <c r="W67" s="600"/>
      <c r="X67" s="600"/>
      <c r="Y67" s="600"/>
      <c r="Z67" s="600"/>
      <c r="AA67" s="600"/>
      <c r="AB67" s="600"/>
      <c r="AC67" s="600"/>
      <c r="AD67" s="600"/>
      <c r="AE67" s="600"/>
      <c r="AF67" s="600"/>
      <c r="AG67" s="600"/>
      <c r="AH67" s="600"/>
      <c r="AI67" s="600"/>
      <c r="AJ67" s="600"/>
      <c r="AK67" s="600"/>
      <c r="AL67" s="600"/>
      <c r="AM67" s="600"/>
      <c r="AN67" s="600"/>
      <c r="AO67" s="600"/>
      <c r="AP67" s="600"/>
      <c r="AQ67" s="600"/>
      <c r="AR67" s="600"/>
      <c r="AS67" s="600"/>
      <c r="AT67" s="600"/>
      <c r="AU67" s="600"/>
      <c r="AV67" s="600"/>
      <c r="AW67" s="600"/>
      <c r="AX67" s="600"/>
      <c r="AY67" s="600"/>
      <c r="AZ67" s="600"/>
      <c r="BA67" s="600"/>
      <c r="BB67" s="600"/>
      <c r="BC67" s="600"/>
      <c r="BD67" s="600"/>
      <c r="BE67" s="600"/>
      <c r="BF67" s="600"/>
      <c r="BG67" s="600"/>
      <c r="BH67" s="600"/>
      <c r="BI67" s="600"/>
      <c r="BJ67" s="600"/>
      <c r="BK67" s="600"/>
    </row>
    <row r="68" spans="2:63" ht="16.5" customHeight="1" x14ac:dyDescent="0.35">
      <c r="B68" s="599"/>
      <c r="C68" s="599"/>
      <c r="D68" s="599"/>
      <c r="E68" s="599"/>
      <c r="F68" s="599"/>
      <c r="G68" s="599"/>
      <c r="H68" s="600"/>
      <c r="K68" s="602"/>
      <c r="L68" s="602"/>
      <c r="M68" s="600"/>
      <c r="N68" s="600"/>
      <c r="O68" s="600"/>
      <c r="P68" s="600"/>
      <c r="Q68" s="600"/>
      <c r="R68" s="600"/>
      <c r="S68" s="600"/>
      <c r="T68" s="600"/>
      <c r="U68" s="600"/>
      <c r="V68" s="600"/>
      <c r="W68" s="600"/>
      <c r="X68" s="600"/>
      <c r="Y68" s="600"/>
      <c r="Z68" s="600"/>
      <c r="AA68" s="600"/>
      <c r="AB68" s="600"/>
      <c r="AC68" s="600"/>
      <c r="AD68" s="600"/>
      <c r="AE68" s="600"/>
      <c r="AF68" s="600"/>
      <c r="AG68" s="600"/>
      <c r="AH68" s="600"/>
      <c r="AI68" s="600"/>
      <c r="AJ68" s="600"/>
      <c r="AK68" s="600"/>
      <c r="AL68" s="600"/>
      <c r="AM68" s="600"/>
      <c r="AN68" s="600"/>
      <c r="AO68" s="600"/>
      <c r="AP68" s="600"/>
      <c r="AQ68" s="600"/>
      <c r="AR68" s="600"/>
      <c r="AS68" s="600"/>
      <c r="AT68" s="600"/>
      <c r="AU68" s="600"/>
      <c r="AV68" s="600"/>
      <c r="AW68" s="600"/>
      <c r="AX68" s="600"/>
      <c r="AY68" s="600"/>
      <c r="AZ68" s="600"/>
      <c r="BA68" s="600"/>
      <c r="BB68" s="600"/>
      <c r="BC68" s="600"/>
      <c r="BD68" s="600"/>
      <c r="BE68" s="600"/>
      <c r="BF68" s="600"/>
      <c r="BG68" s="600"/>
      <c r="BH68" s="600"/>
      <c r="BI68" s="600"/>
      <c r="BJ68" s="600"/>
      <c r="BK68" s="600"/>
    </row>
    <row r="69" spans="2:63" ht="16.5" customHeight="1" x14ac:dyDescent="0.35">
      <c r="B69" s="599"/>
      <c r="C69" s="599"/>
      <c r="D69" s="599"/>
      <c r="E69" s="599"/>
      <c r="F69" s="599"/>
      <c r="G69" s="599"/>
      <c r="H69" s="600"/>
      <c r="K69" s="602"/>
      <c r="L69" s="602"/>
      <c r="M69" s="600"/>
      <c r="N69" s="600"/>
      <c r="O69" s="600"/>
      <c r="P69" s="600"/>
      <c r="Q69" s="600"/>
      <c r="R69" s="600"/>
      <c r="S69" s="600"/>
      <c r="T69" s="600"/>
      <c r="U69" s="600"/>
      <c r="V69" s="600"/>
      <c r="W69" s="600"/>
      <c r="X69" s="600"/>
      <c r="Y69" s="600"/>
      <c r="Z69" s="600"/>
      <c r="AA69" s="600"/>
      <c r="AB69" s="600"/>
      <c r="AC69" s="600"/>
      <c r="AD69" s="600"/>
      <c r="AE69" s="600"/>
      <c r="AF69" s="600"/>
      <c r="AG69" s="600"/>
      <c r="AH69" s="600"/>
      <c r="AI69" s="600"/>
      <c r="AJ69" s="600"/>
      <c r="AK69" s="600"/>
      <c r="AL69" s="600"/>
      <c r="AM69" s="600"/>
      <c r="AN69" s="600"/>
      <c r="AO69" s="600"/>
      <c r="AP69" s="600"/>
      <c r="AQ69" s="600"/>
      <c r="AR69" s="600"/>
      <c r="AS69" s="600"/>
      <c r="AT69" s="600"/>
      <c r="AU69" s="600"/>
      <c r="AV69" s="600"/>
      <c r="AW69" s="600"/>
      <c r="AX69" s="600"/>
      <c r="AY69" s="600"/>
      <c r="AZ69" s="600"/>
      <c r="BA69" s="600"/>
      <c r="BB69" s="600"/>
      <c r="BC69" s="600"/>
      <c r="BD69" s="600"/>
      <c r="BE69" s="600"/>
      <c r="BF69" s="600"/>
      <c r="BG69" s="600"/>
      <c r="BH69" s="600"/>
      <c r="BI69" s="600"/>
      <c r="BJ69" s="600"/>
      <c r="BK69" s="600"/>
    </row>
    <row r="70" spans="2:63" ht="16.5" customHeight="1" x14ac:dyDescent="0.35">
      <c r="B70" s="599"/>
      <c r="C70" s="599"/>
      <c r="D70" s="599"/>
      <c r="E70" s="599"/>
      <c r="F70" s="599"/>
      <c r="G70" s="599"/>
      <c r="H70" s="600"/>
      <c r="K70" s="602"/>
      <c r="L70" s="602"/>
      <c r="M70" s="600"/>
      <c r="N70" s="600"/>
      <c r="O70" s="600"/>
      <c r="P70" s="600"/>
      <c r="Q70" s="600"/>
      <c r="R70" s="600"/>
      <c r="S70" s="600"/>
      <c r="T70" s="600"/>
      <c r="U70" s="600"/>
      <c r="V70" s="600"/>
      <c r="W70" s="600"/>
      <c r="X70" s="600"/>
      <c r="Y70" s="600"/>
      <c r="Z70" s="600"/>
      <c r="AA70" s="600"/>
      <c r="AB70" s="600"/>
      <c r="AC70" s="600"/>
      <c r="AD70" s="600"/>
      <c r="AE70" s="600"/>
      <c r="AF70" s="600"/>
      <c r="AG70" s="600"/>
      <c r="AH70" s="600"/>
      <c r="AI70" s="600"/>
      <c r="AJ70" s="600"/>
      <c r="AK70" s="600"/>
      <c r="AL70" s="600"/>
      <c r="AM70" s="600"/>
      <c r="AN70" s="600"/>
      <c r="AO70" s="600"/>
      <c r="AP70" s="600"/>
      <c r="AQ70" s="600"/>
      <c r="AR70" s="600"/>
      <c r="AS70" s="600"/>
      <c r="AT70" s="600"/>
      <c r="AU70" s="600"/>
      <c r="AV70" s="600"/>
      <c r="AW70" s="600"/>
      <c r="AX70" s="600"/>
      <c r="AY70" s="600"/>
      <c r="AZ70" s="600"/>
      <c r="BA70" s="600"/>
      <c r="BB70" s="600"/>
      <c r="BC70" s="600"/>
      <c r="BD70" s="600"/>
      <c r="BE70" s="600"/>
      <c r="BF70" s="600"/>
      <c r="BG70" s="600"/>
      <c r="BH70" s="600"/>
      <c r="BI70" s="600"/>
      <c r="BJ70" s="600"/>
      <c r="BK70" s="600"/>
    </row>
    <row r="71" spans="2:63" ht="16.5" customHeight="1" x14ac:dyDescent="0.35">
      <c r="B71" s="599"/>
      <c r="C71" s="599"/>
      <c r="D71" s="599"/>
      <c r="E71" s="599"/>
      <c r="F71" s="599"/>
      <c r="G71" s="599"/>
      <c r="H71" s="600"/>
      <c r="K71" s="602"/>
      <c r="L71" s="602"/>
      <c r="M71" s="600"/>
      <c r="N71" s="600"/>
      <c r="O71" s="600"/>
      <c r="P71" s="600"/>
      <c r="Q71" s="600"/>
      <c r="R71" s="600"/>
      <c r="S71" s="600"/>
      <c r="T71" s="600"/>
      <c r="U71" s="600"/>
      <c r="V71" s="600"/>
      <c r="W71" s="600"/>
      <c r="X71" s="600"/>
      <c r="Y71" s="600"/>
      <c r="Z71" s="600"/>
      <c r="AA71" s="600"/>
      <c r="AB71" s="600"/>
      <c r="AC71" s="600"/>
      <c r="AD71" s="600"/>
      <c r="AE71" s="600"/>
      <c r="AF71" s="600"/>
      <c r="AG71" s="600"/>
      <c r="AH71" s="600"/>
      <c r="AI71" s="600"/>
      <c r="AJ71" s="600"/>
      <c r="AK71" s="600"/>
      <c r="AL71" s="600"/>
      <c r="AM71" s="600"/>
      <c r="AN71" s="600"/>
      <c r="AO71" s="600"/>
      <c r="AP71" s="600"/>
      <c r="AQ71" s="600"/>
      <c r="AR71" s="600"/>
      <c r="AS71" s="600"/>
      <c r="AT71" s="600"/>
      <c r="AU71" s="600"/>
      <c r="AV71" s="600"/>
      <c r="AW71" s="600"/>
      <c r="AX71" s="600"/>
      <c r="AY71" s="600"/>
      <c r="AZ71" s="600"/>
      <c r="BA71" s="600"/>
      <c r="BB71" s="600"/>
      <c r="BC71" s="600"/>
      <c r="BD71" s="600"/>
      <c r="BE71" s="600"/>
      <c r="BF71" s="600"/>
      <c r="BG71" s="600"/>
      <c r="BH71" s="600"/>
      <c r="BI71" s="600"/>
      <c r="BJ71" s="600"/>
      <c r="BK71" s="600"/>
    </row>
    <row r="72" spans="2:63" ht="16.5" customHeight="1" x14ac:dyDescent="0.35">
      <c r="B72" s="599"/>
      <c r="C72" s="599"/>
      <c r="D72" s="599"/>
      <c r="E72" s="599"/>
      <c r="F72" s="599"/>
      <c r="G72" s="599"/>
      <c r="H72" s="600"/>
      <c r="K72" s="602"/>
      <c r="L72" s="602"/>
      <c r="M72" s="600"/>
      <c r="N72" s="600"/>
      <c r="O72" s="600"/>
      <c r="P72" s="600"/>
      <c r="Q72" s="600"/>
      <c r="R72" s="600"/>
      <c r="S72" s="600"/>
      <c r="T72" s="600"/>
      <c r="U72" s="600"/>
      <c r="V72" s="600"/>
      <c r="W72" s="600"/>
      <c r="X72" s="600"/>
      <c r="Y72" s="600"/>
      <c r="Z72" s="600"/>
      <c r="AA72" s="600"/>
      <c r="AB72" s="600"/>
      <c r="AC72" s="600"/>
      <c r="AD72" s="600"/>
      <c r="AE72" s="600"/>
      <c r="AF72" s="600"/>
      <c r="AG72" s="600"/>
      <c r="AH72" s="600"/>
      <c r="AI72" s="600"/>
      <c r="AJ72" s="600"/>
      <c r="AK72" s="600"/>
      <c r="AL72" s="600"/>
      <c r="AM72" s="600"/>
      <c r="AN72" s="600"/>
      <c r="AO72" s="600"/>
      <c r="AP72" s="600"/>
      <c r="AQ72" s="600"/>
      <c r="AR72" s="600"/>
      <c r="AS72" s="600"/>
      <c r="AT72" s="600"/>
      <c r="AU72" s="600"/>
      <c r="AV72" s="600"/>
      <c r="AW72" s="600"/>
      <c r="AX72" s="600"/>
      <c r="AY72" s="600"/>
      <c r="AZ72" s="600"/>
      <c r="BA72" s="600"/>
      <c r="BB72" s="600"/>
      <c r="BC72" s="600"/>
      <c r="BD72" s="600"/>
      <c r="BE72" s="600"/>
      <c r="BF72" s="600"/>
      <c r="BG72" s="600"/>
      <c r="BH72" s="600"/>
      <c r="BI72" s="600"/>
      <c r="BJ72" s="600"/>
      <c r="BK72" s="600"/>
    </row>
    <row r="73" spans="2:63" ht="16.5" customHeight="1" x14ac:dyDescent="0.35">
      <c r="B73" s="599"/>
      <c r="C73" s="599"/>
      <c r="D73" s="599"/>
      <c r="E73" s="599"/>
      <c r="F73" s="599"/>
      <c r="G73" s="599"/>
      <c r="H73" s="600"/>
      <c r="K73" s="602"/>
      <c r="L73" s="602"/>
      <c r="M73" s="600"/>
      <c r="N73" s="600"/>
      <c r="O73" s="600"/>
      <c r="P73" s="600"/>
      <c r="Q73" s="600"/>
      <c r="R73" s="600"/>
      <c r="S73" s="600"/>
      <c r="T73" s="600"/>
      <c r="U73" s="600"/>
      <c r="V73" s="600"/>
      <c r="W73" s="600"/>
      <c r="X73" s="600"/>
      <c r="Y73" s="600"/>
      <c r="Z73" s="600"/>
      <c r="AA73" s="600"/>
      <c r="AB73" s="600"/>
      <c r="AC73" s="600"/>
      <c r="AD73" s="600"/>
      <c r="AE73" s="600"/>
      <c r="AF73" s="600"/>
      <c r="AG73" s="600"/>
      <c r="AH73" s="600"/>
      <c r="AI73" s="600"/>
      <c r="AJ73" s="600"/>
      <c r="AK73" s="600"/>
      <c r="AL73" s="600"/>
      <c r="AM73" s="600"/>
      <c r="AN73" s="600"/>
      <c r="AO73" s="600"/>
      <c r="AP73" s="600"/>
      <c r="AQ73" s="600"/>
      <c r="AR73" s="600"/>
      <c r="AS73" s="600"/>
      <c r="AT73" s="600"/>
      <c r="AU73" s="600"/>
      <c r="AV73" s="600"/>
      <c r="AW73" s="600"/>
      <c r="AX73" s="600"/>
      <c r="AY73" s="600"/>
      <c r="AZ73" s="600"/>
      <c r="BA73" s="600"/>
      <c r="BB73" s="600"/>
      <c r="BC73" s="600"/>
      <c r="BD73" s="600"/>
      <c r="BE73" s="600"/>
      <c r="BF73" s="600"/>
      <c r="BG73" s="600"/>
      <c r="BH73" s="600"/>
      <c r="BI73" s="600"/>
      <c r="BJ73" s="600"/>
      <c r="BK73" s="600"/>
    </row>
    <row r="74" spans="2:63" ht="16.5" customHeight="1" x14ac:dyDescent="0.35">
      <c r="B74" s="599"/>
      <c r="C74" s="599"/>
      <c r="D74" s="599"/>
      <c r="E74" s="599"/>
      <c r="F74" s="599"/>
      <c r="G74" s="599"/>
      <c r="H74" s="600"/>
      <c r="K74" s="602"/>
      <c r="L74" s="602"/>
      <c r="M74" s="600"/>
      <c r="N74" s="600"/>
      <c r="O74" s="600"/>
      <c r="P74" s="600"/>
      <c r="Q74" s="600"/>
      <c r="R74" s="600"/>
      <c r="S74" s="600"/>
      <c r="T74" s="600"/>
      <c r="U74" s="600"/>
      <c r="V74" s="600"/>
      <c r="W74" s="600"/>
      <c r="X74" s="600"/>
      <c r="Y74" s="600"/>
      <c r="Z74" s="600"/>
      <c r="AA74" s="600"/>
      <c r="AB74" s="600"/>
      <c r="AC74" s="600"/>
      <c r="AD74" s="600"/>
      <c r="AE74" s="600"/>
      <c r="AF74" s="600"/>
      <c r="AG74" s="600"/>
      <c r="AH74" s="600"/>
      <c r="AI74" s="600"/>
      <c r="AJ74" s="600"/>
      <c r="AK74" s="600"/>
      <c r="AL74" s="600"/>
      <c r="AM74" s="600"/>
      <c r="AN74" s="600"/>
      <c r="AO74" s="600"/>
      <c r="AP74" s="600"/>
      <c r="AQ74" s="600"/>
      <c r="AR74" s="600"/>
      <c r="AS74" s="600"/>
      <c r="AT74" s="600"/>
      <c r="AU74" s="600"/>
      <c r="AV74" s="600"/>
      <c r="AW74" s="600"/>
      <c r="AX74" s="600"/>
      <c r="AY74" s="600"/>
      <c r="AZ74" s="600"/>
      <c r="BA74" s="600"/>
      <c r="BB74" s="600"/>
      <c r="BC74" s="600"/>
      <c r="BD74" s="600"/>
      <c r="BE74" s="600"/>
      <c r="BF74" s="600"/>
      <c r="BG74" s="600"/>
      <c r="BH74" s="600"/>
      <c r="BI74" s="600"/>
      <c r="BJ74" s="600"/>
      <c r="BK74" s="600"/>
    </row>
    <row r="75" spans="2:63" ht="16.5" customHeight="1" x14ac:dyDescent="0.35">
      <c r="B75" s="599"/>
      <c r="C75" s="599"/>
      <c r="D75" s="599"/>
      <c r="E75" s="599"/>
      <c r="F75" s="599"/>
      <c r="G75" s="599"/>
      <c r="H75" s="600"/>
      <c r="K75" s="602"/>
      <c r="L75" s="602"/>
      <c r="M75" s="600"/>
      <c r="N75" s="600"/>
      <c r="O75" s="600"/>
      <c r="P75" s="600"/>
      <c r="Q75" s="600"/>
      <c r="R75" s="600"/>
      <c r="S75" s="600"/>
      <c r="T75" s="600"/>
      <c r="U75" s="600"/>
      <c r="V75" s="600"/>
      <c r="W75" s="600"/>
      <c r="X75" s="600"/>
      <c r="Y75" s="600"/>
      <c r="Z75" s="600"/>
      <c r="AA75" s="600"/>
      <c r="AB75" s="600"/>
      <c r="AC75" s="600"/>
      <c r="AD75" s="600"/>
      <c r="AE75" s="600"/>
      <c r="AF75" s="600"/>
      <c r="AG75" s="600"/>
      <c r="AH75" s="600"/>
      <c r="AI75" s="600"/>
      <c r="AJ75" s="600"/>
      <c r="AK75" s="600"/>
      <c r="AL75" s="600"/>
      <c r="AM75" s="600"/>
      <c r="AN75" s="600"/>
      <c r="AO75" s="600"/>
      <c r="AP75" s="600"/>
      <c r="AQ75" s="600"/>
      <c r="AR75" s="600"/>
      <c r="AS75" s="600"/>
      <c r="AT75" s="600"/>
      <c r="AU75" s="600"/>
      <c r="AV75" s="600"/>
      <c r="AW75" s="600"/>
      <c r="AX75" s="600"/>
      <c r="AY75" s="600"/>
      <c r="AZ75" s="600"/>
      <c r="BA75" s="600"/>
      <c r="BB75" s="600"/>
      <c r="BC75" s="600"/>
      <c r="BD75" s="600"/>
      <c r="BE75" s="600"/>
      <c r="BF75" s="600"/>
      <c r="BG75" s="600"/>
      <c r="BH75" s="600"/>
      <c r="BI75" s="600"/>
      <c r="BJ75" s="600"/>
      <c r="BK75" s="600"/>
    </row>
    <row r="76" spans="2:63" ht="16.5" customHeight="1" x14ac:dyDescent="0.35">
      <c r="B76" s="599"/>
      <c r="C76" s="599"/>
      <c r="D76" s="599"/>
      <c r="E76" s="599"/>
      <c r="F76" s="599"/>
      <c r="G76" s="599"/>
      <c r="H76" s="600"/>
      <c r="K76" s="602"/>
      <c r="L76" s="602"/>
      <c r="M76" s="600"/>
      <c r="N76" s="600"/>
      <c r="O76" s="600"/>
      <c r="P76" s="600"/>
      <c r="Q76" s="600"/>
      <c r="R76" s="600"/>
      <c r="S76" s="600"/>
      <c r="T76" s="600"/>
      <c r="U76" s="600"/>
      <c r="V76" s="600"/>
      <c r="W76" s="600"/>
      <c r="X76" s="600"/>
      <c r="Y76" s="600"/>
      <c r="Z76" s="600"/>
      <c r="AA76" s="600"/>
      <c r="AB76" s="600"/>
      <c r="AC76" s="600"/>
      <c r="AD76" s="600"/>
      <c r="AE76" s="600"/>
      <c r="AF76" s="600"/>
      <c r="AG76" s="600"/>
      <c r="AH76" s="600"/>
      <c r="AI76" s="600"/>
      <c r="AJ76" s="600"/>
      <c r="AK76" s="600"/>
      <c r="AL76" s="600"/>
      <c r="AM76" s="600"/>
      <c r="AN76" s="600"/>
      <c r="AO76" s="600"/>
      <c r="AP76" s="600"/>
      <c r="AQ76" s="600"/>
      <c r="AR76" s="600"/>
      <c r="AS76" s="600"/>
      <c r="AT76" s="600"/>
      <c r="AU76" s="600"/>
      <c r="AV76" s="600"/>
      <c r="AW76" s="600"/>
      <c r="AX76" s="600"/>
      <c r="AY76" s="600"/>
      <c r="AZ76" s="600"/>
      <c r="BA76" s="600"/>
      <c r="BB76" s="600"/>
      <c r="BC76" s="600"/>
      <c r="BD76" s="600"/>
      <c r="BE76" s="600"/>
      <c r="BF76" s="600"/>
      <c r="BG76" s="600"/>
      <c r="BH76" s="600"/>
      <c r="BI76" s="600"/>
      <c r="BJ76" s="600"/>
      <c r="BK76" s="600"/>
    </row>
    <row r="77" spans="2:63" ht="16.5" customHeight="1" x14ac:dyDescent="0.35">
      <c r="B77" s="599"/>
      <c r="C77" s="599"/>
      <c r="D77" s="599"/>
      <c r="E77" s="599"/>
      <c r="F77" s="599"/>
      <c r="G77" s="599"/>
      <c r="H77" s="600"/>
      <c r="K77" s="602"/>
      <c r="L77" s="602"/>
      <c r="M77" s="600"/>
      <c r="N77" s="600"/>
      <c r="O77" s="600"/>
      <c r="P77" s="600"/>
      <c r="Q77" s="600"/>
      <c r="R77" s="600"/>
      <c r="S77" s="600"/>
      <c r="T77" s="600"/>
      <c r="U77" s="600"/>
      <c r="V77" s="600"/>
      <c r="W77" s="600"/>
      <c r="X77" s="600"/>
      <c r="Y77" s="600"/>
      <c r="Z77" s="600"/>
      <c r="AA77" s="600"/>
      <c r="AB77" s="600"/>
      <c r="AC77" s="600"/>
      <c r="AD77" s="600"/>
      <c r="AE77" s="600"/>
      <c r="AF77" s="600"/>
      <c r="AG77" s="600"/>
      <c r="AH77" s="600"/>
      <c r="AI77" s="600"/>
      <c r="AJ77" s="600"/>
      <c r="AK77" s="600"/>
      <c r="AL77" s="600"/>
      <c r="AM77" s="600"/>
      <c r="AN77" s="600"/>
      <c r="AO77" s="600"/>
      <c r="AP77" s="600"/>
      <c r="AQ77" s="600"/>
      <c r="AR77" s="600"/>
      <c r="AS77" s="600"/>
      <c r="AT77" s="600"/>
      <c r="AU77" s="600"/>
      <c r="AV77" s="600"/>
      <c r="AW77" s="600"/>
      <c r="AX77" s="600"/>
      <c r="AY77" s="600"/>
      <c r="AZ77" s="600"/>
      <c r="BA77" s="600"/>
      <c r="BB77" s="600"/>
      <c r="BC77" s="600"/>
      <c r="BD77" s="600"/>
      <c r="BE77" s="600"/>
      <c r="BF77" s="600"/>
      <c r="BG77" s="600"/>
      <c r="BH77" s="600"/>
      <c r="BI77" s="600"/>
      <c r="BJ77" s="600"/>
      <c r="BK77" s="600"/>
    </row>
    <row r="78" spans="2:63" ht="16.5" customHeight="1" x14ac:dyDescent="0.35">
      <c r="B78" s="599"/>
      <c r="C78" s="599"/>
      <c r="D78" s="599"/>
      <c r="E78" s="599"/>
      <c r="F78" s="599"/>
      <c r="G78" s="599"/>
      <c r="H78" s="600"/>
      <c r="K78" s="602"/>
      <c r="L78" s="602"/>
      <c r="M78" s="600"/>
      <c r="N78" s="600"/>
      <c r="O78" s="600"/>
      <c r="P78" s="600"/>
      <c r="Q78" s="600"/>
      <c r="R78" s="600"/>
      <c r="S78" s="600"/>
      <c r="T78" s="600"/>
      <c r="U78" s="600"/>
      <c r="V78" s="600"/>
      <c r="W78" s="600"/>
      <c r="X78" s="600"/>
      <c r="Y78" s="600"/>
      <c r="Z78" s="600"/>
      <c r="AA78" s="600"/>
      <c r="AB78" s="600"/>
      <c r="AC78" s="600"/>
      <c r="AD78" s="600"/>
      <c r="AE78" s="600"/>
      <c r="AF78" s="600"/>
      <c r="AG78" s="600"/>
      <c r="AH78" s="600"/>
      <c r="AI78" s="600"/>
      <c r="AJ78" s="600"/>
      <c r="AK78" s="600"/>
      <c r="AL78" s="600"/>
      <c r="AM78" s="600"/>
      <c r="AN78" s="600"/>
      <c r="AO78" s="600"/>
      <c r="AP78" s="600"/>
      <c r="AQ78" s="600"/>
      <c r="AR78" s="600"/>
      <c r="AS78" s="600"/>
      <c r="AT78" s="600"/>
      <c r="AU78" s="600"/>
      <c r="AV78" s="600"/>
      <c r="AW78" s="600"/>
      <c r="AX78" s="600"/>
      <c r="AY78" s="600"/>
      <c r="AZ78" s="600"/>
      <c r="BA78" s="600"/>
      <c r="BB78" s="600"/>
      <c r="BC78" s="600"/>
      <c r="BD78" s="600"/>
      <c r="BE78" s="600"/>
      <c r="BF78" s="600"/>
      <c r="BG78" s="600"/>
      <c r="BH78" s="600"/>
      <c r="BI78" s="600"/>
      <c r="BJ78" s="600"/>
      <c r="BK78" s="600"/>
    </row>
    <row r="79" spans="2:63" ht="16.5" customHeight="1" x14ac:dyDescent="0.35">
      <c r="B79" s="599"/>
      <c r="C79" s="599"/>
      <c r="D79" s="599"/>
      <c r="E79" s="599"/>
      <c r="F79" s="599"/>
      <c r="G79" s="599"/>
      <c r="H79" s="600"/>
      <c r="K79" s="602"/>
      <c r="L79" s="602"/>
      <c r="M79" s="600"/>
      <c r="N79" s="600"/>
      <c r="O79" s="600"/>
      <c r="P79" s="600"/>
      <c r="Q79" s="600"/>
      <c r="R79" s="600"/>
      <c r="S79" s="600"/>
      <c r="T79" s="600"/>
      <c r="U79" s="600"/>
      <c r="V79" s="600"/>
      <c r="W79" s="600"/>
      <c r="X79" s="600"/>
      <c r="Y79" s="600"/>
      <c r="Z79" s="600"/>
      <c r="AA79" s="600"/>
      <c r="AB79" s="600"/>
      <c r="AC79" s="600"/>
      <c r="AD79" s="600"/>
      <c r="AE79" s="600"/>
      <c r="AF79" s="600"/>
      <c r="AG79" s="600"/>
      <c r="AH79" s="600"/>
      <c r="AI79" s="600"/>
      <c r="AJ79" s="600"/>
      <c r="AK79" s="600"/>
      <c r="AL79" s="600"/>
      <c r="AM79" s="600"/>
      <c r="AN79" s="600"/>
      <c r="AO79" s="600"/>
      <c r="AP79" s="600"/>
      <c r="AQ79" s="600"/>
      <c r="AR79" s="600"/>
      <c r="AS79" s="600"/>
      <c r="AT79" s="600"/>
      <c r="AU79" s="600"/>
      <c r="AV79" s="600"/>
      <c r="AW79" s="600"/>
      <c r="AX79" s="600"/>
      <c r="AY79" s="600"/>
      <c r="AZ79" s="600"/>
      <c r="BA79" s="600"/>
      <c r="BB79" s="600"/>
      <c r="BC79" s="600"/>
      <c r="BD79" s="600"/>
      <c r="BE79" s="600"/>
      <c r="BF79" s="600"/>
      <c r="BG79" s="600"/>
      <c r="BH79" s="600"/>
      <c r="BI79" s="600"/>
      <c r="BJ79" s="600"/>
      <c r="BK79" s="600"/>
    </row>
    <row r="80" spans="2:63" ht="16.5" customHeight="1" x14ac:dyDescent="0.35">
      <c r="B80" s="599"/>
      <c r="C80" s="599"/>
      <c r="D80" s="599"/>
      <c r="E80" s="599"/>
      <c r="F80" s="599"/>
      <c r="G80" s="599"/>
      <c r="H80" s="600"/>
      <c r="K80" s="602"/>
      <c r="L80" s="602"/>
      <c r="M80" s="600"/>
      <c r="N80" s="600"/>
      <c r="O80" s="600"/>
      <c r="P80" s="600"/>
      <c r="Q80" s="600"/>
      <c r="R80" s="600"/>
      <c r="S80" s="600"/>
      <c r="T80" s="600"/>
      <c r="U80" s="600"/>
      <c r="V80" s="600"/>
      <c r="W80" s="600"/>
      <c r="X80" s="600"/>
      <c r="Y80" s="600"/>
      <c r="Z80" s="600"/>
      <c r="AA80" s="600"/>
      <c r="AB80" s="600"/>
      <c r="AC80" s="600"/>
      <c r="AD80" s="600"/>
      <c r="AE80" s="600"/>
      <c r="AF80" s="600"/>
      <c r="AG80" s="600"/>
      <c r="AH80" s="600"/>
      <c r="AI80" s="600"/>
      <c r="AJ80" s="600"/>
      <c r="AK80" s="600"/>
      <c r="AL80" s="600"/>
      <c r="AM80" s="600"/>
      <c r="AN80" s="600"/>
      <c r="AO80" s="600"/>
      <c r="AP80" s="600"/>
      <c r="AQ80" s="600"/>
      <c r="AR80" s="600"/>
      <c r="AS80" s="600"/>
      <c r="AT80" s="600"/>
      <c r="AU80" s="600"/>
      <c r="AV80" s="600"/>
      <c r="AW80" s="600"/>
      <c r="AX80" s="600"/>
      <c r="AY80" s="600"/>
      <c r="AZ80" s="600"/>
      <c r="BA80" s="600"/>
      <c r="BB80" s="600"/>
      <c r="BC80" s="600"/>
      <c r="BD80" s="600"/>
      <c r="BE80" s="600"/>
      <c r="BF80" s="600"/>
      <c r="BG80" s="600"/>
      <c r="BH80" s="600"/>
      <c r="BI80" s="600"/>
      <c r="BJ80" s="600"/>
      <c r="BK80" s="600"/>
    </row>
    <row r="81" spans="2:63" ht="16.5" customHeight="1" x14ac:dyDescent="0.35">
      <c r="B81" s="599"/>
      <c r="C81" s="599"/>
      <c r="D81" s="599"/>
      <c r="E81" s="599"/>
      <c r="F81" s="599"/>
      <c r="G81" s="599"/>
      <c r="H81" s="600"/>
      <c r="K81" s="602"/>
      <c r="L81" s="602"/>
      <c r="M81" s="600"/>
      <c r="N81" s="600"/>
      <c r="O81" s="600"/>
      <c r="P81" s="600"/>
      <c r="Q81" s="600"/>
      <c r="R81" s="600"/>
      <c r="S81" s="600"/>
      <c r="T81" s="600"/>
      <c r="U81" s="600"/>
      <c r="V81" s="600"/>
      <c r="W81" s="600"/>
      <c r="X81" s="600"/>
      <c r="Y81" s="600"/>
      <c r="Z81" s="600"/>
      <c r="AA81" s="600"/>
      <c r="AB81" s="600"/>
      <c r="AC81" s="600"/>
      <c r="AD81" s="600"/>
      <c r="AE81" s="600"/>
      <c r="AF81" s="600"/>
      <c r="AG81" s="600"/>
      <c r="AH81" s="600"/>
      <c r="AI81" s="600"/>
      <c r="AJ81" s="600"/>
      <c r="AK81" s="600"/>
      <c r="AL81" s="600"/>
      <c r="AM81" s="600"/>
      <c r="AN81" s="600"/>
      <c r="AO81" s="600"/>
      <c r="AP81" s="600"/>
      <c r="AQ81" s="600"/>
      <c r="AR81" s="600"/>
      <c r="AS81" s="600"/>
      <c r="AT81" s="600"/>
      <c r="AU81" s="600"/>
      <c r="AV81" s="600"/>
      <c r="AW81" s="600"/>
      <c r="AX81" s="600"/>
      <c r="AY81" s="600"/>
      <c r="AZ81" s="600"/>
      <c r="BA81" s="600"/>
      <c r="BB81" s="600"/>
      <c r="BC81" s="600"/>
      <c r="BD81" s="600"/>
      <c r="BE81" s="600"/>
      <c r="BF81" s="600"/>
      <c r="BG81" s="600"/>
      <c r="BH81" s="600"/>
      <c r="BI81" s="600"/>
      <c r="BJ81" s="600"/>
      <c r="BK81" s="600"/>
    </row>
    <row r="82" spans="2:63" ht="16.5" customHeight="1" x14ac:dyDescent="0.35">
      <c r="B82" s="599"/>
      <c r="C82" s="599"/>
      <c r="D82" s="599"/>
      <c r="E82" s="599"/>
      <c r="F82" s="599"/>
      <c r="G82" s="599"/>
      <c r="H82" s="600"/>
      <c r="K82" s="602"/>
      <c r="L82" s="602"/>
      <c r="M82" s="600"/>
      <c r="N82" s="600"/>
      <c r="O82" s="600"/>
      <c r="P82" s="600"/>
      <c r="Q82" s="600"/>
      <c r="R82" s="600"/>
      <c r="S82" s="600"/>
      <c r="T82" s="600"/>
      <c r="U82" s="600"/>
      <c r="V82" s="600"/>
      <c r="W82" s="600"/>
      <c r="X82" s="600"/>
      <c r="Y82" s="600"/>
      <c r="Z82" s="600"/>
      <c r="AA82" s="600"/>
      <c r="AB82" s="600"/>
      <c r="AC82" s="600"/>
      <c r="AD82" s="600"/>
      <c r="AE82" s="600"/>
      <c r="AF82" s="600"/>
      <c r="AG82" s="600"/>
      <c r="AH82" s="600"/>
      <c r="AI82" s="600"/>
      <c r="AJ82" s="600"/>
      <c r="AK82" s="600"/>
      <c r="AL82" s="600"/>
      <c r="AM82" s="600"/>
      <c r="AN82" s="600"/>
      <c r="AO82" s="600"/>
      <c r="AP82" s="600"/>
      <c r="AQ82" s="600"/>
      <c r="AR82" s="600"/>
      <c r="AS82" s="600"/>
      <c r="AT82" s="600"/>
      <c r="AU82" s="600"/>
      <c r="AV82" s="600"/>
      <c r="AW82" s="600"/>
      <c r="AX82" s="600"/>
      <c r="AY82" s="600"/>
      <c r="AZ82" s="600"/>
      <c r="BA82" s="600"/>
      <c r="BB82" s="600"/>
      <c r="BC82" s="600"/>
      <c r="BD82" s="600"/>
      <c r="BE82" s="600"/>
      <c r="BF82" s="600"/>
      <c r="BG82" s="600"/>
      <c r="BH82" s="600"/>
      <c r="BI82" s="600"/>
      <c r="BJ82" s="600"/>
      <c r="BK82" s="600"/>
    </row>
    <row r="83" spans="2:63" ht="16.5" customHeight="1" x14ac:dyDescent="0.35">
      <c r="B83" s="599"/>
      <c r="C83" s="599"/>
      <c r="D83" s="599"/>
      <c r="E83" s="599"/>
      <c r="F83" s="599"/>
      <c r="G83" s="599"/>
      <c r="H83" s="600"/>
      <c r="K83" s="602"/>
      <c r="L83" s="602"/>
      <c r="M83" s="600"/>
      <c r="N83" s="600"/>
      <c r="O83" s="600"/>
      <c r="P83" s="600"/>
      <c r="Q83" s="600"/>
      <c r="R83" s="600"/>
      <c r="S83" s="600"/>
      <c r="T83" s="600"/>
      <c r="U83" s="600"/>
      <c r="V83" s="600"/>
      <c r="W83" s="600"/>
      <c r="X83" s="600"/>
      <c r="Y83" s="600"/>
      <c r="Z83" s="600"/>
      <c r="AA83" s="600"/>
      <c r="AB83" s="600"/>
      <c r="AC83" s="600"/>
      <c r="AD83" s="600"/>
      <c r="AE83" s="600"/>
      <c r="AF83" s="600"/>
      <c r="AG83" s="600"/>
      <c r="AH83" s="600"/>
      <c r="AI83" s="600"/>
      <c r="AJ83" s="600"/>
      <c r="AK83" s="600"/>
      <c r="AL83" s="600"/>
      <c r="AM83" s="600"/>
      <c r="AN83" s="600"/>
      <c r="AO83" s="600"/>
      <c r="AP83" s="600"/>
      <c r="AQ83" s="600"/>
      <c r="AR83" s="600"/>
      <c r="AS83" s="600"/>
      <c r="AT83" s="600"/>
      <c r="AU83" s="600"/>
      <c r="AV83" s="600"/>
      <c r="AW83" s="600"/>
      <c r="AX83" s="600"/>
      <c r="AY83" s="600"/>
      <c r="AZ83" s="600"/>
      <c r="BA83" s="600"/>
      <c r="BB83" s="600"/>
      <c r="BC83" s="600"/>
      <c r="BD83" s="600"/>
      <c r="BE83" s="600"/>
      <c r="BF83" s="600"/>
      <c r="BG83" s="600"/>
      <c r="BH83" s="600"/>
      <c r="BI83" s="600"/>
      <c r="BJ83" s="600"/>
      <c r="BK83" s="600"/>
    </row>
    <row r="84" spans="2:63" ht="16.5" customHeight="1" x14ac:dyDescent="0.35">
      <c r="B84" s="599"/>
      <c r="C84" s="599"/>
      <c r="D84" s="599"/>
      <c r="E84" s="599"/>
      <c r="F84" s="599"/>
      <c r="G84" s="599"/>
      <c r="H84" s="600"/>
      <c r="K84" s="602"/>
      <c r="L84" s="602"/>
      <c r="M84" s="600"/>
      <c r="N84" s="600"/>
      <c r="O84" s="600"/>
      <c r="P84" s="600"/>
      <c r="Q84" s="600"/>
      <c r="R84" s="600"/>
      <c r="S84" s="600"/>
      <c r="T84" s="600"/>
      <c r="U84" s="600"/>
      <c r="V84" s="600"/>
      <c r="W84" s="600"/>
      <c r="X84" s="600"/>
      <c r="Y84" s="600"/>
      <c r="Z84" s="600"/>
      <c r="AA84" s="600"/>
      <c r="AB84" s="600"/>
      <c r="AC84" s="600"/>
      <c r="AD84" s="600"/>
      <c r="AE84" s="600"/>
      <c r="AF84" s="600"/>
      <c r="AG84" s="600"/>
      <c r="AH84" s="600"/>
      <c r="AI84" s="600"/>
      <c r="AJ84" s="600"/>
      <c r="AK84" s="600"/>
      <c r="AL84" s="600"/>
      <c r="AM84" s="600"/>
      <c r="AN84" s="600"/>
      <c r="AO84" s="600"/>
      <c r="AP84" s="600"/>
      <c r="AQ84" s="600"/>
      <c r="AR84" s="600"/>
      <c r="AS84" s="600"/>
      <c r="AT84" s="600"/>
      <c r="AU84" s="600"/>
      <c r="AV84" s="600"/>
      <c r="AW84" s="600"/>
      <c r="AX84" s="600"/>
      <c r="AY84" s="600"/>
      <c r="AZ84" s="600"/>
      <c r="BA84" s="600"/>
      <c r="BB84" s="600"/>
      <c r="BC84" s="600"/>
      <c r="BD84" s="600"/>
      <c r="BE84" s="600"/>
      <c r="BF84" s="600"/>
      <c r="BG84" s="600"/>
      <c r="BH84" s="600"/>
      <c r="BI84" s="600"/>
      <c r="BJ84" s="600"/>
      <c r="BK84" s="600"/>
    </row>
    <row r="85" spans="2:63" ht="16.5" customHeight="1" x14ac:dyDescent="0.35">
      <c r="B85" s="599"/>
      <c r="C85" s="599"/>
      <c r="D85" s="599"/>
      <c r="E85" s="599"/>
      <c r="F85" s="599"/>
      <c r="G85" s="599"/>
      <c r="H85" s="600"/>
      <c r="K85" s="602"/>
      <c r="L85" s="602"/>
      <c r="M85" s="600"/>
      <c r="N85" s="600"/>
      <c r="O85" s="600"/>
      <c r="P85" s="600"/>
      <c r="Q85" s="600"/>
      <c r="R85" s="600"/>
      <c r="S85" s="600"/>
      <c r="T85" s="600"/>
      <c r="U85" s="600"/>
      <c r="V85" s="600"/>
      <c r="W85" s="600"/>
      <c r="X85" s="600"/>
      <c r="Y85" s="600"/>
      <c r="Z85" s="600"/>
      <c r="AA85" s="600"/>
      <c r="AB85" s="600"/>
      <c r="AC85" s="600"/>
      <c r="AD85" s="600"/>
      <c r="AE85" s="600"/>
      <c r="AF85" s="600"/>
      <c r="AG85" s="600"/>
      <c r="AH85" s="600"/>
      <c r="AI85" s="600"/>
      <c r="AJ85" s="600"/>
      <c r="AK85" s="600"/>
      <c r="AL85" s="600"/>
      <c r="AM85" s="600"/>
      <c r="AN85" s="600"/>
      <c r="AO85" s="600"/>
      <c r="AP85" s="600"/>
      <c r="AQ85" s="600"/>
      <c r="AR85" s="600"/>
      <c r="AS85" s="600"/>
      <c r="AT85" s="600"/>
      <c r="AU85" s="600"/>
      <c r="AV85" s="600"/>
      <c r="AW85" s="600"/>
      <c r="AX85" s="600"/>
      <c r="AY85" s="600"/>
      <c r="AZ85" s="600"/>
      <c r="BA85" s="600"/>
      <c r="BB85" s="600"/>
      <c r="BC85" s="600"/>
      <c r="BD85" s="600"/>
      <c r="BE85" s="600"/>
      <c r="BF85" s="600"/>
      <c r="BG85" s="600"/>
      <c r="BH85" s="600"/>
      <c r="BI85" s="600"/>
      <c r="BJ85" s="600"/>
      <c r="BK85" s="600"/>
    </row>
    <row r="86" spans="2:63" ht="16.5" customHeight="1" x14ac:dyDescent="0.35">
      <c r="B86" s="599"/>
      <c r="C86" s="599"/>
      <c r="D86" s="599"/>
      <c r="E86" s="599"/>
      <c r="F86" s="599"/>
      <c r="G86" s="599"/>
      <c r="H86" s="600"/>
      <c r="K86" s="602"/>
      <c r="L86" s="602"/>
      <c r="M86" s="600"/>
      <c r="N86" s="600"/>
      <c r="O86" s="600"/>
      <c r="P86" s="600"/>
      <c r="Q86" s="600"/>
      <c r="R86" s="600"/>
      <c r="S86" s="600"/>
      <c r="T86" s="600"/>
      <c r="U86" s="600"/>
      <c r="V86" s="600"/>
      <c r="W86" s="600"/>
      <c r="X86" s="600"/>
      <c r="Y86" s="600"/>
      <c r="Z86" s="600"/>
      <c r="AA86" s="600"/>
      <c r="AB86" s="600"/>
      <c r="AC86" s="600"/>
      <c r="AD86" s="600"/>
      <c r="AE86" s="600"/>
      <c r="AF86" s="600"/>
      <c r="AG86" s="600"/>
      <c r="AH86" s="600"/>
      <c r="AI86" s="600"/>
      <c r="AJ86" s="600"/>
      <c r="AK86" s="600"/>
      <c r="AL86" s="600"/>
      <c r="AM86" s="600"/>
      <c r="AN86" s="600"/>
      <c r="AO86" s="600"/>
      <c r="AP86" s="600"/>
      <c r="AQ86" s="600"/>
      <c r="AR86" s="600"/>
      <c r="AS86" s="600"/>
      <c r="AT86" s="600"/>
      <c r="AU86" s="600"/>
      <c r="AV86" s="600"/>
      <c r="AW86" s="600"/>
      <c r="AX86" s="600"/>
      <c r="AY86" s="600"/>
      <c r="AZ86" s="600"/>
      <c r="BA86" s="600"/>
      <c r="BB86" s="600"/>
      <c r="BC86" s="600"/>
      <c r="BD86" s="600"/>
      <c r="BE86" s="600"/>
      <c r="BF86" s="600"/>
      <c r="BG86" s="600"/>
      <c r="BH86" s="600"/>
      <c r="BI86" s="600"/>
      <c r="BJ86" s="600"/>
      <c r="BK86" s="600"/>
    </row>
    <row r="87" spans="2:63" ht="16.5" customHeight="1" x14ac:dyDescent="0.35">
      <c r="B87" s="599"/>
      <c r="C87" s="599"/>
      <c r="D87" s="599"/>
      <c r="E87" s="599"/>
      <c r="F87" s="599"/>
      <c r="G87" s="599"/>
      <c r="H87" s="600"/>
      <c r="K87" s="602"/>
      <c r="L87" s="602"/>
      <c r="M87" s="600"/>
      <c r="N87" s="600"/>
      <c r="O87" s="600"/>
      <c r="P87" s="600"/>
      <c r="Q87" s="600"/>
      <c r="R87" s="600"/>
      <c r="S87" s="600"/>
      <c r="T87" s="600"/>
      <c r="U87" s="600"/>
      <c r="V87" s="600"/>
      <c r="W87" s="600"/>
      <c r="X87" s="600"/>
      <c r="Y87" s="600"/>
      <c r="Z87" s="600"/>
      <c r="AA87" s="600"/>
      <c r="AB87" s="600"/>
      <c r="AC87" s="600"/>
      <c r="AD87" s="600"/>
      <c r="AE87" s="600"/>
      <c r="AF87" s="600"/>
      <c r="AG87" s="600"/>
      <c r="AH87" s="600"/>
      <c r="AI87" s="600"/>
      <c r="AJ87" s="600"/>
      <c r="AK87" s="600"/>
      <c r="AL87" s="600"/>
      <c r="AM87" s="600"/>
      <c r="AN87" s="600"/>
      <c r="AO87" s="600"/>
      <c r="AP87" s="600"/>
      <c r="AQ87" s="600"/>
      <c r="AR87" s="600"/>
      <c r="AS87" s="600"/>
      <c r="AT87" s="600"/>
      <c r="AU87" s="600"/>
      <c r="AV87" s="600"/>
      <c r="AW87" s="600"/>
      <c r="AX87" s="600"/>
      <c r="AY87" s="600"/>
      <c r="AZ87" s="600"/>
      <c r="BA87" s="600"/>
      <c r="BB87" s="600"/>
      <c r="BC87" s="600"/>
      <c r="BD87" s="600"/>
      <c r="BE87" s="600"/>
      <c r="BF87" s="600"/>
      <c r="BG87" s="600"/>
      <c r="BH87" s="600"/>
      <c r="BI87" s="600"/>
      <c r="BJ87" s="600"/>
      <c r="BK87" s="600"/>
    </row>
    <row r="88" spans="2:63" ht="16.5" customHeight="1" x14ac:dyDescent="0.35">
      <c r="B88" s="599"/>
      <c r="C88" s="599"/>
      <c r="D88" s="599"/>
      <c r="E88" s="599"/>
      <c r="F88" s="599"/>
      <c r="G88" s="599"/>
      <c r="H88" s="600"/>
      <c r="K88" s="602"/>
      <c r="L88" s="602"/>
      <c r="M88" s="600"/>
      <c r="N88" s="600"/>
      <c r="O88" s="600"/>
      <c r="P88" s="600"/>
      <c r="Q88" s="600"/>
      <c r="R88" s="600"/>
      <c r="S88" s="600"/>
      <c r="T88" s="600"/>
      <c r="U88" s="600"/>
      <c r="V88" s="600"/>
      <c r="W88" s="600"/>
      <c r="X88" s="600"/>
      <c r="Y88" s="600"/>
      <c r="Z88" s="600"/>
      <c r="AA88" s="600"/>
      <c r="AB88" s="600"/>
      <c r="AC88" s="600"/>
      <c r="AD88" s="600"/>
      <c r="AE88" s="600"/>
      <c r="AF88" s="600"/>
      <c r="AG88" s="600"/>
      <c r="AH88" s="600"/>
      <c r="AI88" s="600"/>
      <c r="AJ88" s="600"/>
      <c r="AK88" s="600"/>
      <c r="AL88" s="600"/>
      <c r="AM88" s="600"/>
      <c r="AN88" s="600"/>
      <c r="AO88" s="600"/>
      <c r="AP88" s="600"/>
      <c r="AQ88" s="600"/>
      <c r="AR88" s="600"/>
      <c r="AS88" s="600"/>
      <c r="AT88" s="600"/>
      <c r="AU88" s="600"/>
      <c r="AV88" s="600"/>
      <c r="AW88" s="600"/>
      <c r="AX88" s="600"/>
      <c r="AY88" s="600"/>
      <c r="AZ88" s="600"/>
      <c r="BA88" s="600"/>
      <c r="BB88" s="600"/>
      <c r="BC88" s="600"/>
      <c r="BD88" s="600"/>
      <c r="BE88" s="600"/>
      <c r="BF88" s="600"/>
      <c r="BG88" s="600"/>
      <c r="BH88" s="600"/>
      <c r="BI88" s="600"/>
      <c r="BJ88" s="600"/>
      <c r="BK88" s="600"/>
    </row>
    <row r="89" spans="2:63" ht="16.5" customHeight="1" x14ac:dyDescent="0.35">
      <c r="B89" s="599"/>
      <c r="C89" s="599"/>
      <c r="D89" s="599"/>
      <c r="E89" s="599"/>
      <c r="F89" s="599"/>
      <c r="G89" s="599"/>
      <c r="H89" s="600"/>
      <c r="K89" s="602"/>
      <c r="L89" s="602"/>
      <c r="M89" s="600"/>
      <c r="N89" s="600"/>
      <c r="O89" s="600"/>
      <c r="P89" s="600"/>
      <c r="Q89" s="600"/>
      <c r="R89" s="600"/>
      <c r="S89" s="600"/>
      <c r="T89" s="600"/>
      <c r="U89" s="600"/>
      <c r="V89" s="600"/>
      <c r="W89" s="600"/>
      <c r="X89" s="600"/>
      <c r="Y89" s="600"/>
      <c r="Z89" s="600"/>
      <c r="AA89" s="600"/>
      <c r="AB89" s="600"/>
      <c r="AC89" s="600"/>
      <c r="AD89" s="600"/>
      <c r="AE89" s="600"/>
      <c r="AF89" s="600"/>
      <c r="AG89" s="600"/>
      <c r="AH89" s="600"/>
      <c r="AI89" s="600"/>
      <c r="AJ89" s="600"/>
      <c r="AK89" s="600"/>
      <c r="AL89" s="600"/>
      <c r="AM89" s="600"/>
      <c r="AN89" s="600"/>
      <c r="AO89" s="600"/>
      <c r="AP89" s="600"/>
      <c r="AQ89" s="600"/>
      <c r="AR89" s="600"/>
      <c r="AS89" s="600"/>
      <c r="AT89" s="600"/>
      <c r="AU89" s="600"/>
      <c r="AV89" s="600"/>
      <c r="AW89" s="600"/>
      <c r="AX89" s="600"/>
      <c r="AY89" s="600"/>
      <c r="AZ89" s="600"/>
      <c r="BA89" s="600"/>
      <c r="BB89" s="600"/>
      <c r="BC89" s="600"/>
      <c r="BD89" s="600"/>
      <c r="BE89" s="600"/>
      <c r="BF89" s="600"/>
      <c r="BG89" s="600"/>
      <c r="BH89" s="600"/>
      <c r="BI89" s="600"/>
      <c r="BJ89" s="600"/>
      <c r="BK89" s="600"/>
    </row>
    <row r="90" spans="2:63" ht="16.5" customHeight="1" x14ac:dyDescent="0.35">
      <c r="B90" s="599"/>
      <c r="C90" s="599"/>
      <c r="D90" s="599"/>
      <c r="E90" s="599"/>
      <c r="F90" s="599"/>
      <c r="G90" s="599"/>
      <c r="H90" s="600"/>
      <c r="K90" s="602"/>
      <c r="L90" s="602"/>
      <c r="M90" s="600"/>
      <c r="N90" s="600"/>
      <c r="O90" s="600"/>
      <c r="P90" s="600"/>
      <c r="Q90" s="600"/>
      <c r="R90" s="600"/>
      <c r="S90" s="600"/>
      <c r="T90" s="600"/>
      <c r="U90" s="600"/>
      <c r="V90" s="600"/>
      <c r="W90" s="600"/>
      <c r="X90" s="600"/>
      <c r="Y90" s="600"/>
      <c r="Z90" s="600"/>
      <c r="AA90" s="600"/>
      <c r="AB90" s="600"/>
      <c r="AC90" s="600"/>
      <c r="AD90" s="600"/>
      <c r="AE90" s="600"/>
      <c r="AF90" s="600"/>
      <c r="AG90" s="600"/>
      <c r="AH90" s="600"/>
      <c r="AI90" s="600"/>
      <c r="AJ90" s="600"/>
      <c r="AK90" s="600"/>
      <c r="AL90" s="600"/>
      <c r="AM90" s="600"/>
      <c r="AN90" s="600"/>
      <c r="AO90" s="600"/>
      <c r="AP90" s="600"/>
      <c r="AQ90" s="600"/>
      <c r="AR90" s="600"/>
      <c r="AS90" s="600"/>
      <c r="AT90" s="600"/>
      <c r="AU90" s="600"/>
      <c r="AV90" s="600"/>
      <c r="AW90" s="600"/>
      <c r="AX90" s="600"/>
      <c r="AY90" s="600"/>
      <c r="AZ90" s="600"/>
      <c r="BA90" s="600"/>
      <c r="BB90" s="600"/>
      <c r="BC90" s="600"/>
      <c r="BD90" s="600"/>
      <c r="BE90" s="600"/>
      <c r="BF90" s="600"/>
      <c r="BG90" s="600"/>
      <c r="BH90" s="600"/>
      <c r="BI90" s="600"/>
      <c r="BJ90" s="600"/>
      <c r="BK90" s="600"/>
    </row>
    <row r="91" spans="2:63" ht="16.5" customHeight="1" x14ac:dyDescent="0.35">
      <c r="B91" s="599"/>
      <c r="C91" s="599"/>
      <c r="D91" s="599"/>
      <c r="E91" s="599"/>
      <c r="F91" s="599"/>
      <c r="G91" s="599"/>
      <c r="H91" s="600"/>
      <c r="K91" s="602"/>
      <c r="L91" s="602"/>
      <c r="M91" s="600"/>
      <c r="N91" s="600"/>
      <c r="O91" s="600"/>
      <c r="P91" s="600"/>
      <c r="Q91" s="600"/>
      <c r="R91" s="600"/>
      <c r="S91" s="600"/>
      <c r="T91" s="600"/>
      <c r="U91" s="600"/>
      <c r="V91" s="600"/>
      <c r="W91" s="600"/>
      <c r="X91" s="600"/>
      <c r="Y91" s="600"/>
      <c r="Z91" s="600"/>
      <c r="AA91" s="600"/>
      <c r="AB91" s="600"/>
      <c r="AC91" s="600"/>
      <c r="AD91" s="600"/>
      <c r="AE91" s="600"/>
      <c r="AF91" s="600"/>
      <c r="AG91" s="600"/>
      <c r="AH91" s="600"/>
      <c r="AI91" s="600"/>
      <c r="AJ91" s="600"/>
      <c r="AK91" s="600"/>
      <c r="AL91" s="600"/>
      <c r="AM91" s="600"/>
      <c r="AN91" s="600"/>
      <c r="AO91" s="600"/>
      <c r="AP91" s="600"/>
      <c r="AQ91" s="600"/>
      <c r="AR91" s="600"/>
      <c r="AS91" s="600"/>
      <c r="AT91" s="600"/>
      <c r="AU91" s="600"/>
      <c r="AV91" s="600"/>
      <c r="AW91" s="600"/>
      <c r="AX91" s="600"/>
      <c r="AY91" s="600"/>
      <c r="AZ91" s="600"/>
      <c r="BA91" s="600"/>
      <c r="BB91" s="600"/>
      <c r="BC91" s="600"/>
      <c r="BD91" s="600"/>
      <c r="BE91" s="600"/>
      <c r="BF91" s="600"/>
      <c r="BG91" s="600"/>
      <c r="BH91" s="600"/>
      <c r="BI91" s="600"/>
      <c r="BJ91" s="600"/>
      <c r="BK91" s="600"/>
    </row>
    <row r="92" spans="2:63" ht="16.5" customHeight="1" x14ac:dyDescent="0.35">
      <c r="B92" s="599"/>
      <c r="C92" s="599"/>
      <c r="D92" s="599"/>
      <c r="E92" s="599"/>
      <c r="F92" s="599"/>
      <c r="G92" s="599"/>
      <c r="H92" s="600"/>
      <c r="K92" s="602"/>
      <c r="L92" s="602"/>
      <c r="M92" s="600"/>
      <c r="N92" s="600"/>
      <c r="O92" s="600"/>
      <c r="P92" s="600"/>
      <c r="Q92" s="600"/>
      <c r="R92" s="600"/>
      <c r="S92" s="600"/>
      <c r="T92" s="600"/>
      <c r="U92" s="600"/>
      <c r="V92" s="600"/>
      <c r="W92" s="600"/>
      <c r="X92" s="600"/>
      <c r="Y92" s="600"/>
      <c r="Z92" s="600"/>
      <c r="AA92" s="600"/>
      <c r="AB92" s="600"/>
      <c r="AC92" s="600"/>
      <c r="AD92" s="600"/>
      <c r="AE92" s="600"/>
      <c r="AF92" s="600"/>
      <c r="AG92" s="600"/>
      <c r="AH92" s="600"/>
      <c r="AI92" s="600"/>
      <c r="AJ92" s="600"/>
      <c r="AK92" s="600"/>
      <c r="AL92" s="600"/>
      <c r="AM92" s="600"/>
      <c r="AN92" s="600"/>
      <c r="AO92" s="600"/>
      <c r="AP92" s="600"/>
      <c r="AQ92" s="600"/>
      <c r="AR92" s="600"/>
      <c r="AS92" s="600"/>
      <c r="AT92" s="600"/>
      <c r="AU92" s="600"/>
      <c r="AV92" s="600"/>
      <c r="AW92" s="600"/>
      <c r="AX92" s="600"/>
      <c r="AY92" s="600"/>
      <c r="AZ92" s="600"/>
      <c r="BA92" s="600"/>
      <c r="BB92" s="600"/>
      <c r="BC92" s="600"/>
      <c r="BD92" s="600"/>
      <c r="BE92" s="600"/>
      <c r="BF92" s="600"/>
      <c r="BG92" s="600"/>
      <c r="BH92" s="600"/>
      <c r="BI92" s="600"/>
      <c r="BJ92" s="600"/>
      <c r="BK92" s="600"/>
    </row>
    <row r="93" spans="2:63" ht="16.5" customHeight="1" x14ac:dyDescent="0.35">
      <c r="B93" s="599"/>
      <c r="C93" s="599"/>
      <c r="D93" s="599"/>
      <c r="E93" s="599"/>
      <c r="F93" s="599"/>
      <c r="G93" s="599"/>
      <c r="H93" s="600"/>
      <c r="K93" s="602"/>
      <c r="L93" s="602"/>
      <c r="M93" s="600"/>
      <c r="N93" s="600"/>
      <c r="O93" s="600"/>
      <c r="P93" s="600"/>
      <c r="Q93" s="600"/>
      <c r="R93" s="600"/>
      <c r="S93" s="600"/>
      <c r="T93" s="600"/>
      <c r="U93" s="600"/>
      <c r="V93" s="600"/>
      <c r="W93" s="600"/>
      <c r="X93" s="600"/>
      <c r="Y93" s="600"/>
      <c r="Z93" s="600"/>
      <c r="AA93" s="600"/>
      <c r="AB93" s="600"/>
      <c r="AC93" s="600"/>
      <c r="AD93" s="600"/>
      <c r="AE93" s="600"/>
      <c r="AF93" s="600"/>
      <c r="AG93" s="600"/>
      <c r="AH93" s="600"/>
      <c r="AI93" s="600"/>
      <c r="AJ93" s="600"/>
      <c r="AK93" s="600"/>
      <c r="AL93" s="600"/>
      <c r="AM93" s="600"/>
      <c r="AN93" s="600"/>
      <c r="AO93" s="600"/>
      <c r="AP93" s="600"/>
      <c r="AQ93" s="600"/>
      <c r="AR93" s="600"/>
      <c r="AS93" s="600"/>
      <c r="AT93" s="600"/>
      <c r="AU93" s="600"/>
      <c r="AV93" s="600"/>
      <c r="AW93" s="600"/>
      <c r="AX93" s="600"/>
      <c r="AY93" s="600"/>
      <c r="AZ93" s="600"/>
      <c r="BA93" s="600"/>
      <c r="BB93" s="600"/>
      <c r="BC93" s="600"/>
      <c r="BD93" s="600"/>
      <c r="BE93" s="600"/>
      <c r="BF93" s="600"/>
      <c r="BG93" s="600"/>
      <c r="BH93" s="600"/>
      <c r="BI93" s="600"/>
      <c r="BJ93" s="600"/>
      <c r="BK93" s="600"/>
    </row>
    <row r="94" spans="2:63" ht="16.5" customHeight="1" x14ac:dyDescent="0.35">
      <c r="B94" s="599"/>
      <c r="C94" s="599"/>
      <c r="D94" s="599"/>
      <c r="E94" s="599"/>
      <c r="F94" s="599"/>
      <c r="G94" s="599"/>
      <c r="H94" s="600"/>
      <c r="K94" s="602"/>
      <c r="L94" s="602"/>
      <c r="M94" s="600"/>
      <c r="N94" s="600"/>
      <c r="O94" s="600"/>
      <c r="P94" s="600"/>
      <c r="Q94" s="600"/>
      <c r="R94" s="600"/>
      <c r="S94" s="600"/>
      <c r="T94" s="600"/>
      <c r="U94" s="600"/>
      <c r="V94" s="600"/>
      <c r="W94" s="600"/>
      <c r="X94" s="600"/>
      <c r="Y94" s="600"/>
      <c r="Z94" s="600"/>
      <c r="AA94" s="600"/>
      <c r="AB94" s="600"/>
      <c r="AC94" s="600"/>
      <c r="AD94" s="600"/>
      <c r="AE94" s="600"/>
      <c r="AF94" s="600"/>
      <c r="AG94" s="600"/>
      <c r="AH94" s="600"/>
      <c r="AI94" s="600"/>
      <c r="AJ94" s="600"/>
      <c r="AK94" s="600"/>
      <c r="AL94" s="600"/>
      <c r="AM94" s="600"/>
      <c r="AN94" s="600"/>
      <c r="AO94" s="600"/>
      <c r="AP94" s="600"/>
      <c r="AQ94" s="600"/>
      <c r="AR94" s="600"/>
      <c r="AS94" s="600"/>
      <c r="AT94" s="600"/>
      <c r="AU94" s="600"/>
      <c r="AV94" s="600"/>
      <c r="AW94" s="600"/>
      <c r="AX94" s="600"/>
      <c r="AY94" s="600"/>
      <c r="AZ94" s="600"/>
      <c r="BA94" s="600"/>
      <c r="BB94" s="600"/>
      <c r="BC94" s="600"/>
      <c r="BD94" s="600"/>
      <c r="BE94" s="600"/>
      <c r="BF94" s="600"/>
      <c r="BG94" s="600"/>
      <c r="BH94" s="600"/>
      <c r="BI94" s="600"/>
      <c r="BJ94" s="600"/>
      <c r="BK94" s="600"/>
    </row>
    <row r="95" spans="2:63" ht="16.5" customHeight="1" x14ac:dyDescent="0.35">
      <c r="B95" s="599"/>
      <c r="C95" s="599"/>
      <c r="D95" s="599"/>
      <c r="E95" s="599"/>
      <c r="F95" s="599"/>
      <c r="G95" s="599"/>
      <c r="H95" s="600"/>
      <c r="K95" s="602"/>
      <c r="L95" s="602"/>
      <c r="M95" s="600"/>
      <c r="N95" s="600"/>
      <c r="O95" s="600"/>
      <c r="P95" s="600"/>
      <c r="Q95" s="600"/>
      <c r="R95" s="600"/>
      <c r="S95" s="600"/>
      <c r="T95" s="600"/>
      <c r="U95" s="600"/>
      <c r="V95" s="600"/>
      <c r="W95" s="600"/>
      <c r="X95" s="600"/>
      <c r="Y95" s="600"/>
      <c r="Z95" s="600"/>
      <c r="AA95" s="600"/>
      <c r="AB95" s="600"/>
      <c r="AC95" s="600"/>
      <c r="AD95" s="600"/>
      <c r="AE95" s="600"/>
      <c r="AF95" s="600"/>
      <c r="AG95" s="600"/>
      <c r="AH95" s="600"/>
      <c r="AI95" s="600"/>
      <c r="AJ95" s="600"/>
      <c r="AK95" s="600"/>
      <c r="AL95" s="600"/>
      <c r="AM95" s="600"/>
      <c r="AN95" s="600"/>
      <c r="AO95" s="600"/>
      <c r="AP95" s="600"/>
      <c r="AQ95" s="600"/>
      <c r="AR95" s="600"/>
      <c r="AS95" s="600"/>
      <c r="AT95" s="600"/>
      <c r="AU95" s="600"/>
      <c r="AV95" s="600"/>
      <c r="AW95" s="600"/>
      <c r="AX95" s="600"/>
      <c r="AY95" s="600"/>
      <c r="AZ95" s="600"/>
      <c r="BA95" s="600"/>
      <c r="BB95" s="600"/>
      <c r="BC95" s="600"/>
      <c r="BD95" s="600"/>
      <c r="BE95" s="600"/>
      <c r="BF95" s="600"/>
      <c r="BG95" s="600"/>
      <c r="BH95" s="600"/>
      <c r="BI95" s="600"/>
      <c r="BJ95" s="600"/>
      <c r="BK95" s="600"/>
    </row>
    <row r="96" spans="2:63" ht="16.5" customHeight="1" x14ac:dyDescent="0.35">
      <c r="B96" s="599"/>
      <c r="C96" s="599"/>
      <c r="D96" s="599"/>
      <c r="E96" s="599"/>
      <c r="F96" s="599"/>
      <c r="G96" s="599"/>
      <c r="H96" s="600"/>
      <c r="K96" s="602"/>
      <c r="L96" s="602"/>
      <c r="M96" s="600"/>
      <c r="N96" s="600"/>
      <c r="O96" s="600"/>
      <c r="P96" s="600"/>
      <c r="Q96" s="600"/>
      <c r="R96" s="600"/>
      <c r="S96" s="600"/>
      <c r="T96" s="600"/>
      <c r="U96" s="600"/>
      <c r="V96" s="600"/>
      <c r="W96" s="600"/>
      <c r="X96" s="600"/>
      <c r="Y96" s="600"/>
      <c r="Z96" s="600"/>
      <c r="AA96" s="600"/>
      <c r="AB96" s="600"/>
      <c r="AC96" s="600"/>
      <c r="AD96" s="600"/>
      <c r="AE96" s="600"/>
      <c r="AF96" s="600"/>
      <c r="AG96" s="600"/>
      <c r="AH96" s="600"/>
      <c r="AI96" s="600"/>
      <c r="AJ96" s="600"/>
      <c r="AK96" s="600"/>
      <c r="AL96" s="600"/>
      <c r="AM96" s="600"/>
      <c r="AN96" s="600"/>
      <c r="AO96" s="600"/>
      <c r="AP96" s="600"/>
      <c r="AQ96" s="600"/>
      <c r="AR96" s="600"/>
      <c r="AS96" s="600"/>
      <c r="AT96" s="600"/>
      <c r="AU96" s="600"/>
      <c r="AV96" s="600"/>
      <c r="AW96" s="600"/>
      <c r="AX96" s="600"/>
      <c r="AY96" s="600"/>
      <c r="AZ96" s="600"/>
      <c r="BA96" s="600"/>
      <c r="BB96" s="600"/>
      <c r="BC96" s="600"/>
      <c r="BD96" s="600"/>
      <c r="BE96" s="600"/>
      <c r="BF96" s="600"/>
      <c r="BG96" s="600"/>
      <c r="BH96" s="600"/>
      <c r="BI96" s="600"/>
      <c r="BJ96" s="600"/>
      <c r="BK96" s="600"/>
    </row>
    <row r="97" spans="2:63" ht="16.5" customHeight="1" x14ac:dyDescent="0.35">
      <c r="B97" s="599"/>
      <c r="C97" s="599"/>
      <c r="D97" s="599"/>
      <c r="E97" s="599"/>
      <c r="F97" s="599"/>
      <c r="G97" s="599"/>
      <c r="H97" s="600"/>
      <c r="K97" s="602"/>
      <c r="L97" s="602"/>
      <c r="M97" s="600"/>
      <c r="N97" s="600"/>
      <c r="O97" s="600"/>
      <c r="P97" s="600"/>
      <c r="Q97" s="600"/>
      <c r="R97" s="600"/>
      <c r="S97" s="600"/>
      <c r="T97" s="600"/>
      <c r="U97" s="600"/>
      <c r="V97" s="600"/>
      <c r="W97" s="600"/>
      <c r="X97" s="600"/>
      <c r="Y97" s="600"/>
      <c r="Z97" s="600"/>
      <c r="AA97" s="600"/>
      <c r="AB97" s="600"/>
      <c r="AC97" s="600"/>
      <c r="AD97" s="600"/>
      <c r="AE97" s="600"/>
      <c r="AF97" s="600"/>
      <c r="AG97" s="600"/>
      <c r="AH97" s="600"/>
      <c r="AI97" s="600"/>
      <c r="AJ97" s="600"/>
      <c r="AK97" s="600"/>
      <c r="AL97" s="600"/>
      <c r="AM97" s="600"/>
      <c r="AN97" s="600"/>
      <c r="AO97" s="600"/>
      <c r="AP97" s="600"/>
      <c r="AQ97" s="600"/>
      <c r="AR97" s="600"/>
      <c r="AS97" s="600"/>
      <c r="AT97" s="600"/>
      <c r="AU97" s="600"/>
      <c r="AV97" s="600"/>
      <c r="AW97" s="600"/>
      <c r="AX97" s="600"/>
      <c r="AY97" s="600"/>
      <c r="AZ97" s="600"/>
      <c r="BA97" s="600"/>
      <c r="BB97" s="600"/>
      <c r="BC97" s="600"/>
      <c r="BD97" s="600"/>
      <c r="BE97" s="600"/>
      <c r="BF97" s="600"/>
      <c r="BG97" s="600"/>
      <c r="BH97" s="600"/>
      <c r="BI97" s="600"/>
      <c r="BJ97" s="600"/>
      <c r="BK97" s="600"/>
    </row>
    <row r="98" spans="2:63" ht="16.5" customHeight="1" x14ac:dyDescent="0.35">
      <c r="B98" s="599"/>
      <c r="C98" s="599"/>
      <c r="D98" s="599"/>
      <c r="E98" s="599"/>
      <c r="F98" s="599"/>
      <c r="G98" s="599"/>
      <c r="H98" s="600"/>
      <c r="K98" s="602"/>
      <c r="L98" s="602"/>
      <c r="M98" s="600"/>
      <c r="N98" s="600"/>
      <c r="O98" s="600"/>
      <c r="P98" s="600"/>
      <c r="Q98" s="600"/>
      <c r="R98" s="600"/>
      <c r="S98" s="600"/>
      <c r="T98" s="600"/>
      <c r="U98" s="600"/>
      <c r="V98" s="600"/>
      <c r="W98" s="600"/>
      <c r="X98" s="600"/>
      <c r="Y98" s="600"/>
      <c r="Z98" s="600"/>
      <c r="AA98" s="600"/>
      <c r="AB98" s="600"/>
      <c r="AC98" s="600"/>
      <c r="AD98" s="600"/>
      <c r="AE98" s="600"/>
      <c r="AF98" s="600"/>
      <c r="AG98" s="600"/>
      <c r="AH98" s="600"/>
      <c r="AI98" s="600"/>
      <c r="AJ98" s="600"/>
      <c r="AK98" s="600"/>
      <c r="AL98" s="600"/>
      <c r="AM98" s="600"/>
      <c r="AN98" s="600"/>
      <c r="AO98" s="600"/>
      <c r="AP98" s="600"/>
      <c r="AQ98" s="600"/>
      <c r="AR98" s="600"/>
      <c r="AS98" s="600"/>
      <c r="AT98" s="600"/>
      <c r="AU98" s="600"/>
      <c r="AV98" s="600"/>
      <c r="AW98" s="600"/>
      <c r="AX98" s="600"/>
      <c r="AY98" s="600"/>
      <c r="AZ98" s="600"/>
      <c r="BA98" s="600"/>
      <c r="BB98" s="600"/>
      <c r="BC98" s="600"/>
      <c r="BD98" s="600"/>
      <c r="BE98" s="600"/>
      <c r="BF98" s="600"/>
      <c r="BG98" s="600"/>
      <c r="BH98" s="600"/>
      <c r="BI98" s="600"/>
      <c r="BJ98" s="600"/>
      <c r="BK98" s="600"/>
    </row>
    <row r="99" spans="2:63" ht="16.5" customHeight="1" x14ac:dyDescent="0.35">
      <c r="B99" s="599"/>
      <c r="C99" s="599"/>
      <c r="D99" s="599"/>
      <c r="E99" s="599"/>
      <c r="F99" s="599"/>
      <c r="G99" s="599"/>
      <c r="H99" s="600"/>
      <c r="K99" s="602"/>
      <c r="L99" s="602"/>
      <c r="M99" s="600"/>
      <c r="N99" s="600"/>
      <c r="O99" s="600"/>
      <c r="P99" s="600"/>
      <c r="Q99" s="600"/>
      <c r="R99" s="600"/>
      <c r="S99" s="600"/>
      <c r="T99" s="600"/>
      <c r="U99" s="600"/>
      <c r="V99" s="600"/>
      <c r="W99" s="600"/>
      <c r="X99" s="600"/>
      <c r="Y99" s="600"/>
      <c r="Z99" s="600"/>
      <c r="AA99" s="600"/>
      <c r="AB99" s="600"/>
      <c r="AC99" s="600"/>
      <c r="AD99" s="600"/>
      <c r="AE99" s="600"/>
      <c r="AF99" s="600"/>
      <c r="AG99" s="600"/>
      <c r="AH99" s="600"/>
      <c r="AI99" s="600"/>
      <c r="AJ99" s="600"/>
      <c r="AK99" s="600"/>
      <c r="AL99" s="600"/>
      <c r="AM99" s="600"/>
      <c r="AN99" s="600"/>
      <c r="AO99" s="600"/>
      <c r="AP99" s="600"/>
      <c r="AQ99" s="600"/>
      <c r="AR99" s="600"/>
      <c r="AS99" s="600"/>
      <c r="AT99" s="600"/>
      <c r="AU99" s="600"/>
      <c r="AV99" s="600"/>
      <c r="AW99" s="600"/>
      <c r="AX99" s="600"/>
      <c r="AY99" s="600"/>
      <c r="AZ99" s="600"/>
      <c r="BA99" s="600"/>
      <c r="BB99" s="600"/>
      <c r="BC99" s="600"/>
      <c r="BD99" s="600"/>
      <c r="BE99" s="600"/>
      <c r="BF99" s="600"/>
      <c r="BG99" s="600"/>
      <c r="BH99" s="600"/>
      <c r="BI99" s="600"/>
      <c r="BJ99" s="600"/>
      <c r="BK99" s="600"/>
    </row>
    <row r="100" spans="2:63" ht="16.5" customHeight="1" x14ac:dyDescent="0.35">
      <c r="B100" s="599"/>
      <c r="C100" s="599"/>
      <c r="D100" s="599"/>
      <c r="E100" s="599"/>
      <c r="F100" s="599"/>
      <c r="G100" s="599"/>
      <c r="H100" s="600"/>
      <c r="K100" s="602"/>
      <c r="L100" s="602"/>
      <c r="M100" s="600"/>
      <c r="N100" s="600"/>
      <c r="O100" s="600"/>
      <c r="P100" s="600"/>
      <c r="Q100" s="600"/>
      <c r="R100" s="600"/>
      <c r="S100" s="600"/>
      <c r="T100" s="600"/>
      <c r="U100" s="600"/>
      <c r="V100" s="600"/>
      <c r="W100" s="600"/>
      <c r="X100" s="600"/>
      <c r="Y100" s="600"/>
      <c r="Z100" s="600"/>
      <c r="AA100" s="600"/>
      <c r="AB100" s="600"/>
      <c r="AC100" s="600"/>
      <c r="AD100" s="600"/>
      <c r="AE100" s="600"/>
      <c r="AF100" s="600"/>
      <c r="AG100" s="600"/>
      <c r="AH100" s="600"/>
      <c r="AI100" s="600"/>
      <c r="AJ100" s="600"/>
      <c r="AK100" s="600"/>
      <c r="AL100" s="600"/>
      <c r="AM100" s="600"/>
      <c r="AN100" s="600"/>
      <c r="AO100" s="600"/>
      <c r="AP100" s="600"/>
      <c r="AQ100" s="600"/>
      <c r="AR100" s="600"/>
      <c r="AS100" s="600"/>
      <c r="AT100" s="600"/>
      <c r="AU100" s="600"/>
      <c r="AV100" s="600"/>
      <c r="AW100" s="600"/>
      <c r="AX100" s="600"/>
      <c r="AY100" s="600"/>
      <c r="AZ100" s="600"/>
      <c r="BA100" s="600"/>
      <c r="BB100" s="600"/>
      <c r="BC100" s="600"/>
      <c r="BD100" s="600"/>
      <c r="BE100" s="600"/>
      <c r="BF100" s="600"/>
      <c r="BG100" s="600"/>
      <c r="BH100" s="600"/>
      <c r="BI100" s="600"/>
      <c r="BJ100" s="600"/>
      <c r="BK100" s="600"/>
    </row>
    <row r="101" spans="2:63" ht="16.5" customHeight="1" x14ac:dyDescent="0.35">
      <c r="B101" s="599"/>
      <c r="C101" s="599"/>
      <c r="D101" s="599"/>
      <c r="E101" s="599"/>
      <c r="F101" s="599"/>
      <c r="G101" s="599"/>
      <c r="H101" s="600"/>
      <c r="K101" s="602"/>
      <c r="L101" s="602"/>
      <c r="M101" s="600"/>
      <c r="N101" s="600"/>
      <c r="O101" s="600"/>
      <c r="P101" s="600"/>
      <c r="Q101" s="600"/>
      <c r="R101" s="600"/>
      <c r="S101" s="600"/>
      <c r="T101" s="600"/>
      <c r="U101" s="600"/>
      <c r="V101" s="600"/>
      <c r="W101" s="600"/>
      <c r="X101" s="600"/>
      <c r="Y101" s="600"/>
      <c r="Z101" s="600"/>
      <c r="AA101" s="600"/>
      <c r="AB101" s="600"/>
      <c r="AC101" s="600"/>
      <c r="AD101" s="600"/>
      <c r="AE101" s="600"/>
      <c r="AF101" s="600"/>
      <c r="AG101" s="600"/>
      <c r="AH101" s="600"/>
      <c r="AI101" s="600"/>
      <c r="AJ101" s="600"/>
      <c r="AK101" s="600"/>
      <c r="AL101" s="600"/>
      <c r="AM101" s="600"/>
      <c r="AN101" s="600"/>
      <c r="AO101" s="600"/>
      <c r="AP101" s="600"/>
      <c r="AQ101" s="600"/>
      <c r="AR101" s="600"/>
      <c r="AS101" s="600"/>
      <c r="AT101" s="600"/>
      <c r="AU101" s="600"/>
      <c r="AV101" s="600"/>
      <c r="AW101" s="600"/>
      <c r="AX101" s="600"/>
      <c r="AY101" s="600"/>
      <c r="AZ101" s="600"/>
      <c r="BA101" s="600"/>
      <c r="BB101" s="600"/>
      <c r="BC101" s="600"/>
      <c r="BD101" s="600"/>
      <c r="BE101" s="600"/>
      <c r="BF101" s="600"/>
      <c r="BG101" s="600"/>
      <c r="BH101" s="600"/>
      <c r="BI101" s="600"/>
      <c r="BJ101" s="600"/>
      <c r="BK101" s="600"/>
    </row>
    <row r="102" spans="2:63" ht="16.5" customHeight="1" x14ac:dyDescent="0.35">
      <c r="B102" s="599"/>
      <c r="C102" s="599"/>
      <c r="D102" s="599"/>
      <c r="E102" s="599"/>
      <c r="F102" s="599"/>
      <c r="G102" s="599"/>
      <c r="H102" s="600"/>
      <c r="K102" s="602"/>
      <c r="L102" s="602"/>
      <c r="M102" s="600"/>
      <c r="N102" s="600"/>
      <c r="O102" s="600"/>
      <c r="P102" s="600"/>
      <c r="Q102" s="600"/>
      <c r="R102" s="600"/>
      <c r="S102" s="600"/>
      <c r="T102" s="600"/>
      <c r="U102" s="600"/>
      <c r="V102" s="600"/>
      <c r="W102" s="600"/>
      <c r="X102" s="600"/>
      <c r="Y102" s="600"/>
      <c r="Z102" s="600"/>
      <c r="AA102" s="600"/>
      <c r="AB102" s="600"/>
      <c r="AC102" s="600"/>
      <c r="AD102" s="600"/>
      <c r="AE102" s="600"/>
      <c r="AF102" s="600"/>
      <c r="AG102" s="600"/>
      <c r="AH102" s="600"/>
      <c r="AI102" s="600"/>
      <c r="AJ102" s="600"/>
      <c r="AK102" s="600"/>
      <c r="AL102" s="600"/>
      <c r="AM102" s="600"/>
      <c r="AN102" s="600"/>
      <c r="AO102" s="600"/>
      <c r="AP102" s="600"/>
      <c r="AQ102" s="600"/>
      <c r="AR102" s="600"/>
      <c r="AS102" s="600"/>
      <c r="AT102" s="600"/>
      <c r="AU102" s="600"/>
      <c r="AV102" s="600"/>
      <c r="AW102" s="600"/>
      <c r="AX102" s="600"/>
      <c r="AY102" s="600"/>
      <c r="AZ102" s="600"/>
      <c r="BA102" s="600"/>
      <c r="BB102" s="600"/>
      <c r="BC102" s="600"/>
      <c r="BD102" s="600"/>
      <c r="BE102" s="600"/>
      <c r="BF102" s="600"/>
      <c r="BG102" s="600"/>
      <c r="BH102" s="600"/>
      <c r="BI102" s="600"/>
      <c r="BJ102" s="600"/>
      <c r="BK102" s="600"/>
    </row>
    <row r="103" spans="2:63" ht="16.5" customHeight="1" x14ac:dyDescent="0.35">
      <c r="B103" s="599"/>
      <c r="C103" s="599"/>
      <c r="D103" s="599"/>
      <c r="E103" s="599"/>
      <c r="F103" s="599"/>
      <c r="G103" s="599"/>
      <c r="H103" s="600"/>
      <c r="K103" s="602"/>
      <c r="L103" s="602"/>
      <c r="M103" s="600"/>
      <c r="N103" s="600"/>
      <c r="O103" s="600"/>
      <c r="P103" s="600"/>
      <c r="Q103" s="600"/>
      <c r="R103" s="600"/>
      <c r="S103" s="600"/>
      <c r="T103" s="600"/>
      <c r="U103" s="600"/>
      <c r="V103" s="600"/>
      <c r="W103" s="600"/>
      <c r="X103" s="600"/>
      <c r="Y103" s="600"/>
      <c r="Z103" s="600"/>
      <c r="AA103" s="600"/>
      <c r="AB103" s="600"/>
      <c r="AC103" s="600"/>
      <c r="AD103" s="600"/>
      <c r="AE103" s="600"/>
      <c r="AF103" s="600"/>
      <c r="AG103" s="600"/>
      <c r="AH103" s="600"/>
      <c r="AI103" s="600"/>
      <c r="AJ103" s="600"/>
      <c r="AK103" s="600"/>
      <c r="AL103" s="600"/>
      <c r="AM103" s="600"/>
      <c r="AN103" s="600"/>
      <c r="AO103" s="600"/>
      <c r="AP103" s="600"/>
      <c r="AQ103" s="600"/>
      <c r="AR103" s="600"/>
      <c r="AS103" s="600"/>
      <c r="AT103" s="600"/>
      <c r="AU103" s="600"/>
      <c r="AV103" s="600"/>
      <c r="AW103" s="600"/>
      <c r="AX103" s="600"/>
      <c r="AY103" s="600"/>
      <c r="AZ103" s="600"/>
      <c r="BA103" s="600"/>
      <c r="BB103" s="600"/>
      <c r="BC103" s="600"/>
      <c r="BD103" s="600"/>
      <c r="BE103" s="600"/>
      <c r="BF103" s="600"/>
      <c r="BG103" s="600"/>
      <c r="BH103" s="600"/>
      <c r="BI103" s="600"/>
      <c r="BJ103" s="600"/>
      <c r="BK103" s="600"/>
    </row>
    <row r="104" spans="2:63" ht="16.5" customHeight="1" x14ac:dyDescent="0.35">
      <c r="B104" s="599"/>
      <c r="C104" s="599"/>
      <c r="D104" s="599"/>
      <c r="E104" s="599"/>
      <c r="F104" s="599"/>
      <c r="G104" s="599"/>
      <c r="H104" s="600"/>
      <c r="K104" s="602"/>
      <c r="L104" s="602"/>
      <c r="M104" s="600"/>
      <c r="N104" s="600"/>
      <c r="O104" s="600"/>
      <c r="P104" s="600"/>
      <c r="Q104" s="600"/>
      <c r="R104" s="600"/>
      <c r="S104" s="600"/>
      <c r="T104" s="600"/>
      <c r="U104" s="600"/>
      <c r="V104" s="600"/>
      <c r="W104" s="600"/>
      <c r="X104" s="600"/>
      <c r="Y104" s="600"/>
      <c r="Z104" s="600"/>
      <c r="AA104" s="600"/>
      <c r="AB104" s="600"/>
      <c r="AC104" s="600"/>
      <c r="AD104" s="600"/>
      <c r="AE104" s="600"/>
      <c r="AF104" s="600"/>
      <c r="AG104" s="600"/>
      <c r="AH104" s="600"/>
      <c r="AI104" s="600"/>
      <c r="AJ104" s="600"/>
      <c r="AK104" s="600"/>
      <c r="AL104" s="600"/>
      <c r="AM104" s="600"/>
      <c r="AN104" s="600"/>
      <c r="AO104" s="600"/>
      <c r="AP104" s="600"/>
      <c r="AQ104" s="600"/>
      <c r="AR104" s="600"/>
      <c r="AS104" s="600"/>
      <c r="AT104" s="600"/>
      <c r="AU104" s="600"/>
      <c r="AV104" s="600"/>
      <c r="AW104" s="600"/>
      <c r="AX104" s="600"/>
      <c r="AY104" s="600"/>
      <c r="AZ104" s="600"/>
      <c r="BA104" s="600"/>
      <c r="BB104" s="600"/>
      <c r="BC104" s="600"/>
      <c r="BD104" s="600"/>
      <c r="BE104" s="600"/>
      <c r="BF104" s="600"/>
      <c r="BG104" s="600"/>
      <c r="BH104" s="600"/>
      <c r="BI104" s="600"/>
      <c r="BJ104" s="600"/>
      <c r="BK104" s="600"/>
    </row>
    <row r="105" spans="2:63" ht="16.5" customHeight="1" x14ac:dyDescent="0.35">
      <c r="B105" s="599"/>
      <c r="C105" s="599"/>
      <c r="D105" s="599"/>
      <c r="E105" s="599"/>
      <c r="F105" s="599"/>
      <c r="G105" s="599"/>
      <c r="H105" s="600"/>
      <c r="K105" s="602"/>
      <c r="L105" s="602"/>
      <c r="M105" s="600"/>
      <c r="N105" s="600"/>
      <c r="O105" s="600"/>
      <c r="P105" s="600"/>
      <c r="Q105" s="600"/>
      <c r="R105" s="600"/>
      <c r="S105" s="600"/>
      <c r="T105" s="600"/>
      <c r="U105" s="600"/>
      <c r="V105" s="600"/>
      <c r="W105" s="600"/>
      <c r="X105" s="600"/>
      <c r="Y105" s="600"/>
      <c r="Z105" s="600"/>
      <c r="AA105" s="600"/>
      <c r="AB105" s="600"/>
      <c r="AC105" s="600"/>
      <c r="AD105" s="600"/>
      <c r="AE105" s="600"/>
      <c r="AF105" s="600"/>
      <c r="AG105" s="600"/>
      <c r="AH105" s="600"/>
      <c r="AI105" s="600"/>
      <c r="AJ105" s="600"/>
      <c r="AK105" s="600"/>
      <c r="AL105" s="600"/>
      <c r="AM105" s="600"/>
      <c r="AN105" s="600"/>
      <c r="AO105" s="600"/>
      <c r="AP105" s="600"/>
      <c r="AQ105" s="600"/>
      <c r="AR105" s="600"/>
      <c r="AS105" s="600"/>
      <c r="AT105" s="600"/>
      <c r="AU105" s="600"/>
      <c r="AV105" s="600"/>
      <c r="AW105" s="600"/>
      <c r="AX105" s="600"/>
      <c r="AY105" s="600"/>
      <c r="AZ105" s="600"/>
      <c r="BA105" s="600"/>
      <c r="BB105" s="600"/>
      <c r="BC105" s="600"/>
      <c r="BD105" s="600"/>
      <c r="BE105" s="600"/>
      <c r="BF105" s="600"/>
      <c r="BG105" s="600"/>
      <c r="BH105" s="600"/>
      <c r="BI105" s="600"/>
      <c r="BJ105" s="600"/>
      <c r="BK105" s="600"/>
    </row>
    <row r="106" spans="2:63" ht="16.5" customHeight="1" x14ac:dyDescent="0.35">
      <c r="B106" s="599"/>
      <c r="C106" s="599"/>
      <c r="D106" s="599"/>
      <c r="E106" s="599"/>
      <c r="F106" s="599"/>
      <c r="G106" s="599"/>
      <c r="H106" s="600"/>
      <c r="K106" s="602"/>
      <c r="L106" s="602"/>
      <c r="M106" s="600"/>
      <c r="N106" s="600"/>
      <c r="O106" s="600"/>
      <c r="P106" s="600"/>
      <c r="Q106" s="600"/>
      <c r="R106" s="600"/>
      <c r="S106" s="600"/>
      <c r="T106" s="600"/>
      <c r="U106" s="600"/>
      <c r="V106" s="600"/>
      <c r="W106" s="600"/>
      <c r="X106" s="600"/>
      <c r="Y106" s="600"/>
      <c r="Z106" s="600"/>
      <c r="AA106" s="600"/>
      <c r="AB106" s="600"/>
      <c r="AC106" s="600"/>
      <c r="AD106" s="600"/>
      <c r="AE106" s="600"/>
      <c r="AF106" s="600"/>
      <c r="AG106" s="600"/>
      <c r="AH106" s="600"/>
      <c r="AI106" s="600"/>
      <c r="AJ106" s="600"/>
      <c r="AK106" s="600"/>
      <c r="AL106" s="600"/>
      <c r="AM106" s="600"/>
      <c r="AN106" s="600"/>
      <c r="AO106" s="600"/>
      <c r="AP106" s="600"/>
      <c r="AQ106" s="600"/>
      <c r="AR106" s="600"/>
      <c r="AS106" s="600"/>
      <c r="AT106" s="600"/>
      <c r="AU106" s="600"/>
      <c r="AV106" s="600"/>
      <c r="AW106" s="600"/>
      <c r="AX106" s="600"/>
      <c r="AY106" s="600"/>
      <c r="AZ106" s="600"/>
      <c r="BA106" s="600"/>
      <c r="BB106" s="600"/>
      <c r="BC106" s="600"/>
      <c r="BD106" s="600"/>
      <c r="BE106" s="600"/>
      <c r="BF106" s="600"/>
      <c r="BG106" s="600"/>
      <c r="BH106" s="600"/>
      <c r="BI106" s="600"/>
      <c r="BJ106" s="600"/>
      <c r="BK106" s="600"/>
    </row>
    <row r="107" spans="2:63" ht="16.5" customHeight="1" x14ac:dyDescent="0.35">
      <c r="B107" s="599"/>
      <c r="C107" s="599"/>
      <c r="D107" s="599"/>
      <c r="E107" s="599"/>
      <c r="F107" s="599"/>
      <c r="G107" s="599"/>
      <c r="H107" s="600"/>
      <c r="K107" s="602"/>
      <c r="L107" s="602"/>
      <c r="M107" s="600"/>
      <c r="N107" s="600"/>
      <c r="O107" s="600"/>
      <c r="P107" s="600"/>
      <c r="Q107" s="600"/>
      <c r="R107" s="600"/>
      <c r="S107" s="600"/>
      <c r="T107" s="600"/>
      <c r="U107" s="600"/>
      <c r="V107" s="600"/>
      <c r="W107" s="600"/>
      <c r="X107" s="600"/>
      <c r="Y107" s="600"/>
      <c r="Z107" s="600"/>
      <c r="AA107" s="600"/>
      <c r="AB107" s="600"/>
      <c r="AC107" s="600"/>
      <c r="AD107" s="600"/>
      <c r="AE107" s="600"/>
      <c r="AF107" s="600"/>
      <c r="AG107" s="600"/>
      <c r="AH107" s="600"/>
      <c r="AI107" s="600"/>
      <c r="AJ107" s="600"/>
      <c r="AK107" s="600"/>
      <c r="AL107" s="600"/>
      <c r="AM107" s="600"/>
      <c r="AN107" s="600"/>
      <c r="AO107" s="600"/>
      <c r="AP107" s="600"/>
      <c r="AQ107" s="600"/>
      <c r="AR107" s="600"/>
      <c r="AS107" s="600"/>
      <c r="AT107" s="600"/>
      <c r="AU107" s="600"/>
      <c r="AV107" s="600"/>
      <c r="AW107" s="600"/>
      <c r="AX107" s="600"/>
      <c r="AY107" s="600"/>
      <c r="AZ107" s="600"/>
      <c r="BA107" s="600"/>
      <c r="BB107" s="600"/>
      <c r="BC107" s="600"/>
      <c r="BD107" s="600"/>
      <c r="BE107" s="600"/>
      <c r="BF107" s="600"/>
      <c r="BG107" s="600"/>
      <c r="BH107" s="600"/>
      <c r="BI107" s="600"/>
      <c r="BJ107" s="600"/>
      <c r="BK107" s="600"/>
    </row>
    <row r="108" spans="2:63" ht="16.5" customHeight="1" x14ac:dyDescent="0.35">
      <c r="B108" s="599"/>
      <c r="C108" s="599"/>
      <c r="D108" s="599"/>
      <c r="E108" s="599"/>
      <c r="F108" s="599"/>
      <c r="G108" s="599"/>
      <c r="H108" s="600"/>
      <c r="K108" s="602"/>
      <c r="L108" s="602"/>
      <c r="M108" s="600"/>
      <c r="N108" s="600"/>
      <c r="O108" s="600"/>
      <c r="P108" s="600"/>
      <c r="Q108" s="600"/>
      <c r="R108" s="600"/>
      <c r="S108" s="600"/>
      <c r="T108" s="600"/>
      <c r="U108" s="600"/>
      <c r="V108" s="600"/>
      <c r="W108" s="600"/>
      <c r="X108" s="600"/>
      <c r="Y108" s="600"/>
      <c r="Z108" s="600"/>
      <c r="AA108" s="600"/>
      <c r="AB108" s="600"/>
      <c r="AC108" s="600"/>
      <c r="AD108" s="600"/>
      <c r="AE108" s="600"/>
      <c r="AF108" s="600"/>
      <c r="AG108" s="600"/>
      <c r="AH108" s="600"/>
      <c r="AI108" s="600"/>
      <c r="AJ108" s="600"/>
      <c r="AK108" s="600"/>
      <c r="AL108" s="600"/>
      <c r="AM108" s="600"/>
      <c r="AN108" s="600"/>
      <c r="AO108" s="600"/>
      <c r="AP108" s="600"/>
      <c r="AQ108" s="600"/>
      <c r="AR108" s="600"/>
      <c r="AS108" s="600"/>
      <c r="AT108" s="600"/>
      <c r="AU108" s="600"/>
      <c r="AV108" s="600"/>
      <c r="AW108" s="600"/>
      <c r="AX108" s="600"/>
      <c r="AY108" s="600"/>
      <c r="AZ108" s="600"/>
      <c r="BA108" s="600"/>
      <c r="BB108" s="600"/>
      <c r="BC108" s="600"/>
      <c r="BD108" s="600"/>
      <c r="BE108" s="600"/>
      <c r="BF108" s="600"/>
      <c r="BG108" s="600"/>
      <c r="BH108" s="600"/>
      <c r="BI108" s="600"/>
      <c r="BJ108" s="600"/>
      <c r="BK108" s="600"/>
    </row>
    <row r="109" spans="2:63" ht="16.5" customHeight="1" x14ac:dyDescent="0.35">
      <c r="B109" s="599"/>
      <c r="C109" s="599"/>
      <c r="D109" s="599"/>
      <c r="E109" s="599"/>
      <c r="F109" s="599"/>
      <c r="G109" s="599"/>
      <c r="H109" s="600"/>
      <c r="K109" s="602"/>
      <c r="L109" s="602"/>
      <c r="M109" s="600"/>
      <c r="N109" s="600"/>
      <c r="O109" s="600"/>
      <c r="P109" s="600"/>
      <c r="Q109" s="600"/>
      <c r="R109" s="600"/>
      <c r="S109" s="600"/>
      <c r="T109" s="600"/>
      <c r="U109" s="600"/>
      <c r="V109" s="600"/>
      <c r="W109" s="600"/>
      <c r="X109" s="600"/>
      <c r="Y109" s="600"/>
      <c r="Z109" s="600"/>
      <c r="AA109" s="600"/>
      <c r="AB109" s="600"/>
      <c r="AC109" s="600"/>
      <c r="AD109" s="600"/>
      <c r="AE109" s="600"/>
      <c r="AF109" s="600"/>
      <c r="AG109" s="600"/>
      <c r="AH109" s="600"/>
      <c r="AI109" s="600"/>
      <c r="AJ109" s="600"/>
      <c r="AK109" s="600"/>
      <c r="AL109" s="600"/>
      <c r="AM109" s="600"/>
      <c r="AN109" s="600"/>
      <c r="AO109" s="600"/>
      <c r="AP109" s="600"/>
      <c r="AQ109" s="600"/>
      <c r="AR109" s="600"/>
      <c r="AS109" s="600"/>
      <c r="AT109" s="600"/>
      <c r="AU109" s="600"/>
      <c r="AV109" s="600"/>
      <c r="AW109" s="600"/>
      <c r="AX109" s="600"/>
      <c r="AY109" s="600"/>
      <c r="AZ109" s="600"/>
      <c r="BA109" s="600"/>
      <c r="BB109" s="600"/>
      <c r="BC109" s="600"/>
      <c r="BD109" s="600"/>
      <c r="BE109" s="600"/>
      <c r="BF109" s="600"/>
      <c r="BG109" s="600"/>
      <c r="BH109" s="600"/>
      <c r="BI109" s="600"/>
      <c r="BJ109" s="600"/>
      <c r="BK109" s="600"/>
    </row>
    <row r="110" spans="2:63" ht="16.5" customHeight="1" x14ac:dyDescent="0.35">
      <c r="B110" s="599"/>
      <c r="C110" s="599"/>
      <c r="D110" s="599"/>
      <c r="E110" s="599"/>
      <c r="F110" s="599"/>
      <c r="G110" s="599"/>
      <c r="H110" s="600"/>
      <c r="K110" s="602"/>
      <c r="L110" s="602"/>
      <c r="M110" s="600"/>
      <c r="N110" s="600"/>
      <c r="O110" s="600"/>
      <c r="P110" s="600"/>
      <c r="Q110" s="600"/>
      <c r="R110" s="600"/>
      <c r="S110" s="600"/>
      <c r="T110" s="600"/>
      <c r="U110" s="600"/>
      <c r="V110" s="600"/>
      <c r="W110" s="600"/>
      <c r="X110" s="600"/>
      <c r="Y110" s="600"/>
      <c r="Z110" s="600"/>
      <c r="AA110" s="600"/>
      <c r="AB110" s="600"/>
      <c r="AC110" s="600"/>
      <c r="AD110" s="600"/>
      <c r="AE110" s="600"/>
      <c r="AF110" s="600"/>
      <c r="AG110" s="600"/>
      <c r="AH110" s="600"/>
      <c r="AI110" s="600"/>
      <c r="AJ110" s="600"/>
      <c r="AK110" s="600"/>
      <c r="AL110" s="600"/>
      <c r="AM110" s="600"/>
      <c r="AN110" s="600"/>
      <c r="AO110" s="600"/>
      <c r="AP110" s="600"/>
      <c r="AQ110" s="600"/>
      <c r="AR110" s="600"/>
      <c r="AS110" s="600"/>
      <c r="AT110" s="600"/>
      <c r="AU110" s="600"/>
      <c r="AV110" s="600"/>
      <c r="AW110" s="600"/>
      <c r="AX110" s="600"/>
      <c r="AY110" s="600"/>
      <c r="AZ110" s="600"/>
      <c r="BA110" s="600"/>
      <c r="BB110" s="600"/>
      <c r="BC110" s="600"/>
      <c r="BD110" s="600"/>
      <c r="BE110" s="600"/>
      <c r="BF110" s="600"/>
      <c r="BG110" s="600"/>
      <c r="BH110" s="600"/>
      <c r="BI110" s="600"/>
      <c r="BJ110" s="600"/>
      <c r="BK110" s="600"/>
    </row>
    <row r="111" spans="2:63" ht="16.5" customHeight="1" x14ac:dyDescent="0.35">
      <c r="B111" s="599"/>
      <c r="C111" s="599"/>
      <c r="D111" s="599"/>
      <c r="E111" s="599"/>
      <c r="F111" s="599"/>
      <c r="G111" s="599"/>
      <c r="H111" s="600"/>
      <c r="K111" s="602"/>
      <c r="L111" s="602"/>
      <c r="M111" s="600"/>
      <c r="N111" s="600"/>
      <c r="O111" s="600"/>
      <c r="P111" s="600"/>
      <c r="Q111" s="600"/>
      <c r="R111" s="600"/>
      <c r="S111" s="600"/>
      <c r="T111" s="600"/>
      <c r="U111" s="600"/>
      <c r="V111" s="600"/>
      <c r="W111" s="600"/>
      <c r="X111" s="600"/>
      <c r="Y111" s="600"/>
      <c r="Z111" s="600"/>
      <c r="AA111" s="600"/>
      <c r="AB111" s="600"/>
      <c r="AC111" s="600"/>
      <c r="AD111" s="600"/>
      <c r="AE111" s="600"/>
      <c r="AF111" s="600"/>
      <c r="AG111" s="600"/>
      <c r="AH111" s="600"/>
      <c r="AI111" s="600"/>
      <c r="AJ111" s="600"/>
      <c r="AK111" s="600"/>
      <c r="AL111" s="600"/>
      <c r="AM111" s="600"/>
      <c r="AN111" s="600"/>
      <c r="AO111" s="600"/>
      <c r="AP111" s="600"/>
      <c r="AQ111" s="600"/>
      <c r="AR111" s="600"/>
      <c r="AS111" s="600"/>
      <c r="AT111" s="600"/>
      <c r="AU111" s="600"/>
      <c r="AV111" s="600"/>
      <c r="AW111" s="600"/>
      <c r="AX111" s="600"/>
      <c r="AY111" s="600"/>
      <c r="AZ111" s="600"/>
      <c r="BA111" s="600"/>
      <c r="BB111" s="600"/>
      <c r="BC111" s="600"/>
      <c r="BD111" s="600"/>
      <c r="BE111" s="600"/>
      <c r="BF111" s="600"/>
      <c r="BG111" s="600"/>
      <c r="BH111" s="600"/>
      <c r="BI111" s="600"/>
      <c r="BJ111" s="600"/>
      <c r="BK111" s="600"/>
    </row>
    <row r="112" spans="2:63" ht="16.5" customHeight="1" x14ac:dyDescent="0.35">
      <c r="B112" s="599"/>
      <c r="C112" s="599"/>
      <c r="D112" s="599"/>
      <c r="E112" s="599"/>
      <c r="F112" s="599"/>
      <c r="G112" s="599"/>
      <c r="H112" s="600"/>
      <c r="K112" s="602"/>
      <c r="L112" s="602"/>
      <c r="M112" s="600"/>
      <c r="N112" s="600"/>
      <c r="O112" s="600"/>
      <c r="P112" s="600"/>
      <c r="Q112" s="600"/>
      <c r="R112" s="600"/>
      <c r="S112" s="600"/>
      <c r="T112" s="600"/>
      <c r="U112" s="600"/>
      <c r="V112" s="600"/>
      <c r="W112" s="600"/>
      <c r="X112" s="600"/>
      <c r="Y112" s="600"/>
      <c r="Z112" s="600"/>
      <c r="AA112" s="600"/>
      <c r="AB112" s="600"/>
      <c r="AC112" s="600"/>
      <c r="AD112" s="600"/>
      <c r="AE112" s="600"/>
      <c r="AF112" s="600"/>
      <c r="AG112" s="600"/>
      <c r="AH112" s="600"/>
      <c r="AI112" s="600"/>
      <c r="AJ112" s="600"/>
      <c r="AK112" s="600"/>
      <c r="AL112" s="600"/>
      <c r="AM112" s="600"/>
      <c r="AN112" s="600"/>
      <c r="AO112" s="600"/>
      <c r="AP112" s="600"/>
      <c r="AQ112" s="600"/>
      <c r="AR112" s="600"/>
      <c r="AS112" s="600"/>
      <c r="AT112" s="600"/>
      <c r="AU112" s="600"/>
      <c r="AV112" s="600"/>
      <c r="AW112" s="600"/>
      <c r="AX112" s="600"/>
      <c r="AY112" s="600"/>
      <c r="AZ112" s="600"/>
      <c r="BA112" s="600"/>
      <c r="BB112" s="600"/>
      <c r="BC112" s="600"/>
      <c r="BD112" s="600"/>
      <c r="BE112" s="600"/>
      <c r="BF112" s="600"/>
      <c r="BG112" s="600"/>
      <c r="BH112" s="600"/>
      <c r="BI112" s="600"/>
      <c r="BJ112" s="600"/>
      <c r="BK112" s="600"/>
    </row>
    <row r="113" spans="2:63" ht="16.5" customHeight="1" x14ac:dyDescent="0.35">
      <c r="B113" s="599"/>
      <c r="C113" s="599"/>
      <c r="D113" s="599"/>
      <c r="E113" s="599"/>
      <c r="F113" s="599"/>
      <c r="G113" s="599"/>
      <c r="H113" s="600"/>
      <c r="K113" s="602"/>
      <c r="L113" s="602"/>
      <c r="M113" s="600"/>
      <c r="N113" s="600"/>
      <c r="O113" s="600"/>
      <c r="P113" s="600"/>
      <c r="Q113" s="600"/>
      <c r="R113" s="600"/>
      <c r="S113" s="600"/>
      <c r="T113" s="600"/>
      <c r="U113" s="600"/>
      <c r="V113" s="600"/>
      <c r="W113" s="600"/>
      <c r="X113" s="600"/>
      <c r="Y113" s="600"/>
      <c r="Z113" s="600"/>
      <c r="AA113" s="600"/>
      <c r="AB113" s="600"/>
      <c r="AC113" s="600"/>
      <c r="AD113" s="600"/>
      <c r="AE113" s="600"/>
      <c r="AF113" s="600"/>
      <c r="AG113" s="600"/>
      <c r="AH113" s="600"/>
      <c r="AI113" s="600"/>
      <c r="AJ113" s="600"/>
      <c r="AK113" s="600"/>
      <c r="AL113" s="600"/>
      <c r="AM113" s="600"/>
      <c r="AN113" s="600"/>
      <c r="AO113" s="600"/>
      <c r="AP113" s="600"/>
      <c r="AQ113" s="600"/>
      <c r="AR113" s="600"/>
      <c r="AS113" s="600"/>
      <c r="AT113" s="600"/>
      <c r="AU113" s="600"/>
      <c r="AV113" s="600"/>
      <c r="AW113" s="600"/>
      <c r="AX113" s="600"/>
      <c r="AY113" s="600"/>
      <c r="AZ113" s="600"/>
      <c r="BA113" s="600"/>
      <c r="BB113" s="600"/>
      <c r="BC113" s="600"/>
      <c r="BD113" s="600"/>
      <c r="BE113" s="600"/>
      <c r="BF113" s="600"/>
      <c r="BG113" s="600"/>
      <c r="BH113" s="600"/>
      <c r="BI113" s="600"/>
      <c r="BJ113" s="600"/>
      <c r="BK113" s="600"/>
    </row>
    <row r="114" spans="2:63" ht="16.5" customHeight="1" x14ac:dyDescent="0.35">
      <c r="B114" s="599"/>
      <c r="C114" s="599"/>
      <c r="D114" s="599"/>
      <c r="E114" s="599"/>
      <c r="F114" s="599"/>
      <c r="G114" s="599"/>
      <c r="H114" s="600"/>
      <c r="K114" s="602"/>
      <c r="L114" s="602"/>
      <c r="M114" s="600"/>
      <c r="N114" s="600"/>
      <c r="O114" s="600"/>
      <c r="P114" s="600"/>
      <c r="Q114" s="600"/>
      <c r="R114" s="600"/>
      <c r="S114" s="600"/>
      <c r="T114" s="600"/>
      <c r="U114" s="600"/>
      <c r="V114" s="600"/>
      <c r="W114" s="600"/>
      <c r="X114" s="600"/>
      <c r="Y114" s="600"/>
      <c r="Z114" s="600"/>
      <c r="AA114" s="600"/>
      <c r="AB114" s="600"/>
      <c r="AC114" s="600"/>
      <c r="AD114" s="600"/>
      <c r="AE114" s="600"/>
      <c r="AF114" s="600"/>
      <c r="AG114" s="600"/>
      <c r="AH114" s="600"/>
      <c r="AI114" s="600"/>
      <c r="AJ114" s="600"/>
      <c r="AK114" s="600"/>
      <c r="AL114" s="600"/>
      <c r="AM114" s="600"/>
      <c r="AN114" s="600"/>
      <c r="AO114" s="600"/>
      <c r="AP114" s="600"/>
      <c r="AQ114" s="600"/>
      <c r="AR114" s="600"/>
      <c r="AS114" s="600"/>
      <c r="AT114" s="600"/>
      <c r="AU114" s="600"/>
      <c r="AV114" s="600"/>
      <c r="AW114" s="600"/>
      <c r="AX114" s="600"/>
      <c r="AY114" s="600"/>
      <c r="AZ114" s="600"/>
      <c r="BA114" s="600"/>
      <c r="BB114" s="600"/>
      <c r="BC114" s="600"/>
      <c r="BD114" s="600"/>
      <c r="BE114" s="600"/>
      <c r="BF114" s="600"/>
      <c r="BG114" s="600"/>
      <c r="BH114" s="600"/>
      <c r="BI114" s="600"/>
      <c r="BJ114" s="600"/>
      <c r="BK114" s="600"/>
    </row>
    <row r="115" spans="2:63" ht="16.5" customHeight="1" x14ac:dyDescent="0.35">
      <c r="B115" s="599"/>
      <c r="C115" s="599"/>
      <c r="D115" s="599"/>
      <c r="E115" s="599"/>
      <c r="F115" s="599"/>
      <c r="G115" s="599"/>
      <c r="H115" s="600"/>
      <c r="K115" s="602"/>
      <c r="L115" s="602"/>
      <c r="M115" s="600"/>
      <c r="N115" s="600"/>
      <c r="O115" s="600"/>
      <c r="P115" s="600"/>
      <c r="Q115" s="600"/>
      <c r="R115" s="600"/>
      <c r="S115" s="600"/>
      <c r="T115" s="600"/>
      <c r="U115" s="600"/>
      <c r="V115" s="600"/>
      <c r="W115" s="600"/>
      <c r="X115" s="600"/>
      <c r="Y115" s="600"/>
      <c r="Z115" s="600"/>
      <c r="AA115" s="600"/>
      <c r="AB115" s="600"/>
      <c r="AC115" s="600"/>
      <c r="AD115" s="600"/>
      <c r="AE115" s="600"/>
      <c r="AF115" s="600"/>
      <c r="AG115" s="600"/>
      <c r="AH115" s="600"/>
      <c r="AI115" s="600"/>
      <c r="AJ115" s="600"/>
      <c r="AK115" s="600"/>
      <c r="AL115" s="600"/>
      <c r="AM115" s="600"/>
      <c r="AN115" s="600"/>
      <c r="AO115" s="600"/>
      <c r="AP115" s="600"/>
      <c r="AQ115" s="600"/>
      <c r="AR115" s="600"/>
      <c r="AS115" s="600"/>
      <c r="AT115" s="600"/>
      <c r="AU115" s="600"/>
      <c r="AV115" s="600"/>
      <c r="AW115" s="600"/>
      <c r="AX115" s="600"/>
      <c r="AY115" s="600"/>
      <c r="AZ115" s="600"/>
      <c r="BA115" s="600"/>
      <c r="BB115" s="600"/>
      <c r="BC115" s="600"/>
      <c r="BD115" s="600"/>
      <c r="BE115" s="600"/>
      <c r="BF115" s="600"/>
      <c r="BG115" s="600"/>
      <c r="BH115" s="600"/>
      <c r="BI115" s="600"/>
      <c r="BJ115" s="600"/>
      <c r="BK115" s="600"/>
    </row>
    <row r="116" spans="2:63" ht="16.5" customHeight="1" x14ac:dyDescent="0.35">
      <c r="B116" s="599"/>
      <c r="C116" s="599"/>
      <c r="D116" s="599"/>
      <c r="E116" s="599"/>
      <c r="F116" s="599"/>
      <c r="G116" s="599"/>
      <c r="H116" s="600"/>
      <c r="K116" s="602"/>
      <c r="L116" s="602"/>
      <c r="M116" s="600"/>
      <c r="N116" s="600"/>
      <c r="O116" s="600"/>
      <c r="P116" s="600"/>
      <c r="Q116" s="600"/>
      <c r="R116" s="600"/>
      <c r="S116" s="600"/>
      <c r="T116" s="600"/>
      <c r="U116" s="600"/>
      <c r="V116" s="600"/>
      <c r="W116" s="600"/>
      <c r="X116" s="600"/>
      <c r="Y116" s="600"/>
      <c r="Z116" s="600"/>
      <c r="AA116" s="600"/>
      <c r="AB116" s="600"/>
      <c r="AC116" s="600"/>
      <c r="AD116" s="600"/>
      <c r="AE116" s="600"/>
      <c r="AF116" s="600"/>
      <c r="AG116" s="600"/>
      <c r="AH116" s="600"/>
      <c r="AI116" s="600"/>
      <c r="AJ116" s="600"/>
      <c r="AK116" s="600"/>
      <c r="AL116" s="600"/>
      <c r="AM116" s="600"/>
      <c r="AN116" s="600"/>
      <c r="AO116" s="600"/>
      <c r="AP116" s="600"/>
      <c r="AQ116" s="600"/>
      <c r="AR116" s="600"/>
      <c r="AS116" s="600"/>
      <c r="AT116" s="600"/>
      <c r="AU116" s="600"/>
      <c r="AV116" s="600"/>
      <c r="AW116" s="600"/>
      <c r="AX116" s="600"/>
      <c r="AY116" s="600"/>
      <c r="AZ116" s="600"/>
      <c r="BA116" s="600"/>
      <c r="BB116" s="600"/>
      <c r="BC116" s="600"/>
      <c r="BD116" s="600"/>
      <c r="BE116" s="600"/>
      <c r="BF116" s="600"/>
      <c r="BG116" s="600"/>
      <c r="BH116" s="600"/>
      <c r="BI116" s="600"/>
      <c r="BJ116" s="600"/>
      <c r="BK116" s="600"/>
    </row>
    <row r="117" spans="2:63" ht="16.5" customHeight="1" x14ac:dyDescent="0.35">
      <c r="B117" s="599"/>
      <c r="C117" s="599"/>
      <c r="D117" s="599"/>
      <c r="E117" s="599"/>
      <c r="F117" s="599"/>
      <c r="G117" s="599"/>
      <c r="H117" s="600"/>
      <c r="K117" s="602"/>
      <c r="L117" s="602"/>
      <c r="M117" s="600"/>
      <c r="N117" s="600"/>
      <c r="O117" s="600"/>
      <c r="P117" s="600"/>
      <c r="Q117" s="600"/>
      <c r="R117" s="600"/>
      <c r="S117" s="600"/>
      <c r="T117" s="600"/>
      <c r="U117" s="600"/>
      <c r="V117" s="600"/>
      <c r="W117" s="600"/>
      <c r="X117" s="600"/>
      <c r="Y117" s="600"/>
      <c r="Z117" s="600"/>
      <c r="AA117" s="600"/>
      <c r="AB117" s="600"/>
      <c r="AC117" s="600"/>
      <c r="AD117" s="600"/>
      <c r="AE117" s="600"/>
      <c r="AF117" s="600"/>
      <c r="AG117" s="600"/>
      <c r="AH117" s="600"/>
      <c r="AI117" s="600"/>
      <c r="AJ117" s="600"/>
      <c r="AK117" s="600"/>
      <c r="AL117" s="600"/>
      <c r="AM117" s="600"/>
      <c r="AN117" s="600"/>
      <c r="AO117" s="600"/>
      <c r="AP117" s="600"/>
      <c r="AQ117" s="600"/>
      <c r="AR117" s="600"/>
      <c r="AS117" s="600"/>
      <c r="AT117" s="600"/>
      <c r="AU117" s="600"/>
      <c r="AV117" s="600"/>
      <c r="AW117" s="600"/>
      <c r="AX117" s="600"/>
      <c r="AY117" s="600"/>
      <c r="AZ117" s="600"/>
      <c r="BA117" s="600"/>
      <c r="BB117" s="600"/>
      <c r="BC117" s="600"/>
      <c r="BD117" s="600"/>
      <c r="BE117" s="600"/>
      <c r="BF117" s="600"/>
      <c r="BG117" s="600"/>
      <c r="BH117" s="600"/>
      <c r="BI117" s="600"/>
      <c r="BJ117" s="600"/>
      <c r="BK117" s="600"/>
    </row>
    <row r="118" spans="2:63" ht="16.5" customHeight="1" x14ac:dyDescent="0.35">
      <c r="B118" s="599"/>
      <c r="C118" s="599"/>
      <c r="D118" s="599"/>
      <c r="E118" s="599"/>
      <c r="F118" s="599"/>
      <c r="G118" s="599"/>
      <c r="H118" s="600"/>
      <c r="K118" s="602"/>
      <c r="L118" s="602"/>
      <c r="M118" s="600"/>
      <c r="N118" s="600"/>
      <c r="O118" s="600"/>
      <c r="P118" s="600"/>
      <c r="Q118" s="600"/>
      <c r="R118" s="600"/>
      <c r="S118" s="600"/>
      <c r="T118" s="600"/>
      <c r="U118" s="600"/>
      <c r="V118" s="600"/>
      <c r="W118" s="600"/>
      <c r="X118" s="600"/>
      <c r="Y118" s="600"/>
      <c r="Z118" s="600"/>
      <c r="AA118" s="600"/>
      <c r="AB118" s="600"/>
      <c r="AC118" s="600"/>
      <c r="AD118" s="600"/>
      <c r="AE118" s="600"/>
      <c r="AF118" s="600"/>
      <c r="AG118" s="600"/>
      <c r="AH118" s="600"/>
      <c r="AI118" s="600"/>
      <c r="AJ118" s="600"/>
      <c r="AK118" s="600"/>
      <c r="AL118" s="600"/>
      <c r="AM118" s="600"/>
      <c r="AN118" s="600"/>
      <c r="AO118" s="600"/>
      <c r="AP118" s="600"/>
      <c r="AQ118" s="600"/>
      <c r="AR118" s="600"/>
      <c r="AS118" s="600"/>
      <c r="AT118" s="600"/>
      <c r="AU118" s="600"/>
      <c r="AV118" s="600"/>
      <c r="AW118" s="600"/>
      <c r="AX118" s="600"/>
      <c r="AY118" s="600"/>
      <c r="AZ118" s="600"/>
      <c r="BA118" s="600"/>
      <c r="BB118" s="600"/>
      <c r="BC118" s="600"/>
      <c r="BD118" s="600"/>
      <c r="BE118" s="600"/>
      <c r="BF118" s="600"/>
      <c r="BG118" s="600"/>
      <c r="BH118" s="600"/>
      <c r="BI118" s="600"/>
      <c r="BJ118" s="600"/>
      <c r="BK118" s="600"/>
    </row>
    <row r="119" spans="2:63" ht="16.5" customHeight="1" x14ac:dyDescent="0.35">
      <c r="B119" s="599"/>
      <c r="C119" s="599"/>
      <c r="D119" s="599"/>
      <c r="E119" s="599"/>
      <c r="F119" s="599"/>
      <c r="G119" s="599"/>
      <c r="H119" s="600"/>
      <c r="K119" s="602"/>
      <c r="L119" s="602"/>
      <c r="M119" s="600"/>
      <c r="N119" s="600"/>
      <c r="O119" s="600"/>
      <c r="P119" s="600"/>
      <c r="Q119" s="600"/>
      <c r="R119" s="600"/>
      <c r="S119" s="600"/>
      <c r="T119" s="600"/>
      <c r="U119" s="600"/>
      <c r="V119" s="600"/>
      <c r="W119" s="600"/>
      <c r="X119" s="600"/>
      <c r="Y119" s="600"/>
      <c r="Z119" s="600"/>
      <c r="AA119" s="600"/>
      <c r="AB119" s="600"/>
      <c r="AC119" s="600"/>
      <c r="AD119" s="600"/>
      <c r="AE119" s="600"/>
      <c r="AF119" s="600"/>
      <c r="AG119" s="600"/>
      <c r="AH119" s="600"/>
      <c r="AI119" s="600"/>
      <c r="AJ119" s="600"/>
      <c r="AK119" s="600"/>
      <c r="AL119" s="600"/>
      <c r="AM119" s="600"/>
      <c r="AN119" s="600"/>
      <c r="AO119" s="600"/>
      <c r="AP119" s="600"/>
      <c r="AQ119" s="600"/>
      <c r="AR119" s="600"/>
      <c r="AS119" s="600"/>
      <c r="AT119" s="600"/>
      <c r="AU119" s="600"/>
      <c r="AV119" s="600"/>
      <c r="AW119" s="600"/>
      <c r="AX119" s="600"/>
      <c r="AY119" s="600"/>
      <c r="AZ119" s="600"/>
      <c r="BA119" s="600"/>
      <c r="BB119" s="600"/>
      <c r="BC119" s="600"/>
      <c r="BD119" s="600"/>
      <c r="BE119" s="600"/>
      <c r="BF119" s="600"/>
      <c r="BG119" s="600"/>
      <c r="BH119" s="600"/>
      <c r="BI119" s="600"/>
      <c r="BJ119" s="600"/>
      <c r="BK119" s="600"/>
    </row>
    <row r="120" spans="2:63" ht="16.5" customHeight="1" x14ac:dyDescent="0.35">
      <c r="B120" s="599"/>
      <c r="C120" s="599"/>
      <c r="D120" s="599"/>
      <c r="E120" s="599"/>
      <c r="F120" s="599"/>
      <c r="G120" s="599"/>
      <c r="H120" s="600"/>
      <c r="K120" s="602"/>
      <c r="L120" s="602"/>
      <c r="M120" s="600"/>
      <c r="N120" s="600"/>
      <c r="O120" s="600"/>
      <c r="P120" s="600"/>
      <c r="Q120" s="600"/>
      <c r="R120" s="600"/>
      <c r="S120" s="600"/>
      <c r="T120" s="600"/>
      <c r="U120" s="600"/>
      <c r="V120" s="600"/>
      <c r="W120" s="600"/>
      <c r="X120" s="600"/>
      <c r="Y120" s="600"/>
      <c r="Z120" s="600"/>
      <c r="AA120" s="600"/>
      <c r="AB120" s="600"/>
      <c r="AC120" s="600"/>
      <c r="AD120" s="600"/>
      <c r="AE120" s="600"/>
      <c r="AF120" s="600"/>
      <c r="AG120" s="600"/>
      <c r="AH120" s="600"/>
      <c r="AI120" s="600"/>
      <c r="AJ120" s="600"/>
      <c r="AK120" s="600"/>
      <c r="AL120" s="600"/>
      <c r="AM120" s="600"/>
      <c r="AN120" s="600"/>
      <c r="AO120" s="600"/>
      <c r="AP120" s="600"/>
      <c r="AQ120" s="600"/>
      <c r="AR120" s="600"/>
      <c r="AS120" s="600"/>
      <c r="AT120" s="600"/>
      <c r="AU120" s="600"/>
      <c r="AV120" s="600"/>
      <c r="AW120" s="600"/>
      <c r="AX120" s="600"/>
      <c r="AY120" s="600"/>
      <c r="AZ120" s="600"/>
      <c r="BA120" s="600"/>
      <c r="BB120" s="600"/>
      <c r="BC120" s="600"/>
      <c r="BD120" s="600"/>
      <c r="BE120" s="600"/>
      <c r="BF120" s="600"/>
      <c r="BG120" s="600"/>
      <c r="BH120" s="600"/>
      <c r="BI120" s="600"/>
      <c r="BJ120" s="600"/>
      <c r="BK120" s="600"/>
    </row>
    <row r="121" spans="2:63" ht="16.5" customHeight="1" x14ac:dyDescent="0.35">
      <c r="B121" s="599"/>
      <c r="C121" s="599"/>
      <c r="D121" s="599"/>
      <c r="E121" s="599"/>
      <c r="F121" s="599"/>
      <c r="G121" s="599"/>
      <c r="H121" s="600"/>
      <c r="K121" s="602"/>
      <c r="L121" s="602"/>
      <c r="M121" s="600"/>
      <c r="N121" s="600"/>
      <c r="O121" s="600"/>
      <c r="P121" s="600"/>
      <c r="Q121" s="600"/>
      <c r="R121" s="600"/>
      <c r="S121" s="600"/>
      <c r="T121" s="600"/>
      <c r="U121" s="600"/>
      <c r="V121" s="600"/>
      <c r="W121" s="600"/>
      <c r="X121" s="600"/>
      <c r="Y121" s="600"/>
      <c r="Z121" s="600"/>
      <c r="AA121" s="600"/>
      <c r="AB121" s="600"/>
      <c r="AC121" s="600"/>
      <c r="AD121" s="600"/>
      <c r="AE121" s="600"/>
      <c r="AF121" s="600"/>
      <c r="AG121" s="600"/>
      <c r="AH121" s="600"/>
      <c r="AI121" s="600"/>
      <c r="AJ121" s="600"/>
      <c r="AK121" s="600"/>
      <c r="AL121" s="600"/>
      <c r="AM121" s="600"/>
      <c r="AN121" s="600"/>
      <c r="AO121" s="600"/>
      <c r="AP121" s="600"/>
      <c r="AQ121" s="600"/>
      <c r="AR121" s="600"/>
      <c r="AS121" s="600"/>
      <c r="AT121" s="600"/>
      <c r="AU121" s="600"/>
      <c r="AV121" s="600"/>
      <c r="AW121" s="600"/>
      <c r="AX121" s="600"/>
      <c r="AY121" s="600"/>
      <c r="AZ121" s="600"/>
      <c r="BA121" s="600"/>
      <c r="BB121" s="600"/>
      <c r="BC121" s="600"/>
      <c r="BD121" s="600"/>
      <c r="BE121" s="600"/>
      <c r="BF121" s="600"/>
      <c r="BG121" s="600"/>
      <c r="BH121" s="600"/>
      <c r="BI121" s="600"/>
      <c r="BJ121" s="600"/>
      <c r="BK121" s="600"/>
    </row>
    <row r="122" spans="2:63" ht="16.5" customHeight="1" x14ac:dyDescent="0.35">
      <c r="B122" s="599"/>
      <c r="C122" s="599"/>
      <c r="D122" s="599"/>
      <c r="E122" s="599"/>
      <c r="F122" s="599"/>
      <c r="G122" s="599"/>
      <c r="H122" s="600"/>
      <c r="K122" s="602"/>
      <c r="L122" s="602"/>
      <c r="M122" s="600"/>
      <c r="N122" s="600"/>
      <c r="O122" s="600"/>
      <c r="P122" s="600"/>
      <c r="Q122" s="600"/>
      <c r="R122" s="600"/>
      <c r="S122" s="600"/>
      <c r="T122" s="600"/>
      <c r="U122" s="600"/>
      <c r="V122" s="600"/>
      <c r="W122" s="600"/>
      <c r="X122" s="600"/>
      <c r="Y122" s="600"/>
      <c r="Z122" s="600"/>
      <c r="AA122" s="600"/>
      <c r="AB122" s="600"/>
      <c r="AC122" s="600"/>
      <c r="AD122" s="600"/>
      <c r="AE122" s="600"/>
      <c r="AF122" s="600"/>
      <c r="AG122" s="600"/>
      <c r="AH122" s="600"/>
      <c r="AI122" s="600"/>
      <c r="AJ122" s="600"/>
      <c r="AK122" s="600"/>
      <c r="AL122" s="600"/>
      <c r="AM122" s="600"/>
      <c r="AN122" s="600"/>
      <c r="AO122" s="600"/>
      <c r="AP122" s="600"/>
      <c r="AQ122" s="600"/>
      <c r="AR122" s="600"/>
      <c r="AS122" s="600"/>
      <c r="AT122" s="600"/>
      <c r="AU122" s="600"/>
      <c r="AV122" s="600"/>
      <c r="AW122" s="600"/>
      <c r="AX122" s="600"/>
      <c r="AY122" s="600"/>
      <c r="AZ122" s="600"/>
      <c r="BA122" s="600"/>
      <c r="BB122" s="600"/>
      <c r="BC122" s="600"/>
      <c r="BD122" s="600"/>
      <c r="BE122" s="600"/>
      <c r="BF122" s="600"/>
      <c r="BG122" s="600"/>
      <c r="BH122" s="600"/>
      <c r="BI122" s="600"/>
      <c r="BJ122" s="600"/>
      <c r="BK122" s="600"/>
    </row>
    <row r="123" spans="2:63" ht="16.5" customHeight="1" x14ac:dyDescent="0.35">
      <c r="B123" s="599"/>
      <c r="C123" s="599"/>
      <c r="D123" s="599"/>
      <c r="E123" s="599"/>
      <c r="F123" s="599"/>
      <c r="G123" s="599"/>
      <c r="H123" s="600"/>
      <c r="K123" s="602"/>
      <c r="L123" s="602"/>
      <c r="M123" s="600"/>
      <c r="N123" s="600"/>
      <c r="O123" s="600"/>
      <c r="P123" s="600"/>
      <c r="Q123" s="600"/>
      <c r="R123" s="600"/>
      <c r="S123" s="600"/>
      <c r="T123" s="600"/>
      <c r="U123" s="600"/>
      <c r="V123" s="600"/>
      <c r="W123" s="600"/>
      <c r="X123" s="600"/>
      <c r="Y123" s="600"/>
      <c r="Z123" s="600"/>
      <c r="AA123" s="600"/>
      <c r="AB123" s="600"/>
      <c r="AC123" s="600"/>
      <c r="AD123" s="600"/>
      <c r="AE123" s="600"/>
      <c r="AF123" s="600"/>
      <c r="AG123" s="600"/>
      <c r="AH123" s="600"/>
      <c r="AI123" s="600"/>
      <c r="AJ123" s="600"/>
      <c r="AK123" s="600"/>
      <c r="AL123" s="600"/>
      <c r="AM123" s="600"/>
      <c r="AN123" s="600"/>
      <c r="AO123" s="600"/>
      <c r="AP123" s="600"/>
      <c r="AQ123" s="600"/>
      <c r="AR123" s="600"/>
      <c r="AS123" s="600"/>
      <c r="AT123" s="600"/>
      <c r="AU123" s="600"/>
      <c r="AV123" s="600"/>
      <c r="AW123" s="600"/>
      <c r="AX123" s="600"/>
      <c r="AY123" s="600"/>
      <c r="AZ123" s="600"/>
      <c r="BA123" s="600"/>
      <c r="BB123" s="600"/>
      <c r="BC123" s="600"/>
      <c r="BD123" s="600"/>
      <c r="BE123" s="600"/>
      <c r="BF123" s="600"/>
      <c r="BG123" s="600"/>
      <c r="BH123" s="600"/>
      <c r="BI123" s="600"/>
      <c r="BJ123" s="600"/>
      <c r="BK123" s="600"/>
    </row>
    <row r="124" spans="2:63" ht="16.5" customHeight="1" x14ac:dyDescent="0.35">
      <c r="B124" s="599"/>
      <c r="C124" s="599"/>
      <c r="D124" s="599"/>
      <c r="E124" s="599"/>
      <c r="F124" s="599"/>
      <c r="G124" s="599"/>
      <c r="H124" s="600"/>
      <c r="K124" s="602"/>
      <c r="L124" s="602"/>
      <c r="M124" s="600"/>
      <c r="N124" s="600"/>
      <c r="O124" s="600"/>
      <c r="P124" s="600"/>
      <c r="Q124" s="600"/>
      <c r="R124" s="600"/>
      <c r="S124" s="600"/>
      <c r="T124" s="600"/>
      <c r="U124" s="600"/>
      <c r="V124" s="600"/>
      <c r="W124" s="600"/>
      <c r="X124" s="600"/>
      <c r="Y124" s="600"/>
      <c r="Z124" s="600"/>
      <c r="AA124" s="600"/>
      <c r="AB124" s="600"/>
      <c r="AC124" s="600"/>
      <c r="AD124" s="600"/>
      <c r="AE124" s="600"/>
      <c r="AF124" s="600"/>
      <c r="AG124" s="600"/>
      <c r="AH124" s="600"/>
      <c r="AI124" s="600"/>
      <c r="AJ124" s="600"/>
      <c r="AK124" s="600"/>
      <c r="AL124" s="600"/>
      <c r="AM124" s="600"/>
      <c r="AN124" s="600"/>
      <c r="AO124" s="600"/>
      <c r="AP124" s="600"/>
      <c r="AQ124" s="600"/>
      <c r="AR124" s="600"/>
      <c r="AS124" s="600"/>
      <c r="AT124" s="600"/>
      <c r="AU124" s="600"/>
      <c r="AV124" s="600"/>
      <c r="AW124" s="600"/>
      <c r="AX124" s="600"/>
      <c r="AY124" s="600"/>
      <c r="AZ124" s="600"/>
      <c r="BA124" s="600"/>
      <c r="BB124" s="600"/>
      <c r="BC124" s="600"/>
      <c r="BD124" s="600"/>
      <c r="BE124" s="600"/>
      <c r="BF124" s="600"/>
      <c r="BG124" s="600"/>
      <c r="BH124" s="600"/>
      <c r="BI124" s="600"/>
      <c r="BJ124" s="600"/>
      <c r="BK124" s="600"/>
    </row>
    <row r="125" spans="2:63" ht="16.5" customHeight="1" x14ac:dyDescent="0.35">
      <c r="B125" s="599"/>
      <c r="C125" s="599"/>
      <c r="D125" s="599"/>
      <c r="E125" s="599"/>
      <c r="F125" s="599"/>
      <c r="G125" s="599"/>
      <c r="H125" s="600"/>
      <c r="K125" s="602"/>
      <c r="L125" s="602"/>
      <c r="M125" s="600"/>
      <c r="N125" s="600"/>
      <c r="O125" s="600"/>
      <c r="P125" s="600"/>
      <c r="Q125" s="600"/>
      <c r="R125" s="600"/>
      <c r="S125" s="600"/>
      <c r="T125" s="600"/>
      <c r="U125" s="600"/>
      <c r="V125" s="600"/>
      <c r="W125" s="600"/>
      <c r="X125" s="600"/>
      <c r="Y125" s="600"/>
      <c r="Z125" s="600"/>
      <c r="AA125" s="600"/>
      <c r="AB125" s="600"/>
      <c r="AC125" s="600"/>
      <c r="AD125" s="600"/>
      <c r="AE125" s="600"/>
      <c r="AF125" s="600"/>
      <c r="AG125" s="600"/>
      <c r="AH125" s="600"/>
      <c r="AI125" s="600"/>
      <c r="AJ125" s="600"/>
      <c r="AK125" s="600"/>
      <c r="AL125" s="600"/>
      <c r="AM125" s="600"/>
      <c r="AN125" s="600"/>
      <c r="AO125" s="600"/>
      <c r="AP125" s="600"/>
      <c r="AQ125" s="600"/>
      <c r="AR125" s="600"/>
      <c r="AS125" s="600"/>
      <c r="AT125" s="600"/>
      <c r="AU125" s="600"/>
      <c r="AV125" s="600"/>
      <c r="AW125" s="600"/>
      <c r="AX125" s="600"/>
      <c r="AY125" s="600"/>
      <c r="AZ125" s="600"/>
      <c r="BA125" s="600"/>
      <c r="BB125" s="600"/>
      <c r="BC125" s="600"/>
      <c r="BD125" s="600"/>
      <c r="BE125" s="600"/>
      <c r="BF125" s="600"/>
      <c r="BG125" s="600"/>
      <c r="BH125" s="600"/>
      <c r="BI125" s="600"/>
      <c r="BJ125" s="600"/>
      <c r="BK125" s="600"/>
    </row>
    <row r="126" spans="2:63" ht="16.5" customHeight="1" x14ac:dyDescent="0.35">
      <c r="B126" s="599"/>
      <c r="C126" s="599"/>
      <c r="D126" s="599"/>
      <c r="E126" s="599"/>
      <c r="F126" s="599"/>
      <c r="G126" s="599"/>
      <c r="H126" s="600"/>
      <c r="K126" s="602"/>
      <c r="L126" s="602"/>
      <c r="M126" s="600"/>
      <c r="N126" s="600"/>
      <c r="O126" s="600"/>
      <c r="P126" s="600"/>
      <c r="Q126" s="600"/>
      <c r="R126" s="600"/>
      <c r="S126" s="600"/>
      <c r="T126" s="600"/>
      <c r="U126" s="600"/>
      <c r="V126" s="600"/>
      <c r="W126" s="600"/>
      <c r="X126" s="600"/>
      <c r="Y126" s="600"/>
      <c r="Z126" s="600"/>
      <c r="AA126" s="600"/>
      <c r="AB126" s="600"/>
      <c r="AC126" s="600"/>
      <c r="AD126" s="600"/>
      <c r="AE126" s="600"/>
      <c r="AF126" s="600"/>
      <c r="AG126" s="600"/>
      <c r="AH126" s="600"/>
      <c r="AI126" s="600"/>
      <c r="AJ126" s="600"/>
      <c r="AK126" s="600"/>
      <c r="AL126" s="600"/>
      <c r="AM126" s="600"/>
      <c r="AN126" s="600"/>
      <c r="AO126" s="600"/>
      <c r="AP126" s="600"/>
      <c r="AQ126" s="600"/>
      <c r="AR126" s="600"/>
      <c r="AS126" s="600"/>
      <c r="AT126" s="600"/>
      <c r="AU126" s="600"/>
      <c r="AV126" s="600"/>
      <c r="AW126" s="600"/>
      <c r="AX126" s="600"/>
      <c r="AY126" s="600"/>
      <c r="AZ126" s="600"/>
      <c r="BA126" s="600"/>
      <c r="BB126" s="600"/>
      <c r="BC126" s="600"/>
      <c r="BD126" s="600"/>
      <c r="BE126" s="600"/>
      <c r="BF126" s="600"/>
      <c r="BG126" s="600"/>
      <c r="BH126" s="600"/>
      <c r="BI126" s="600"/>
      <c r="BJ126" s="600"/>
      <c r="BK126" s="600"/>
    </row>
    <row r="127" spans="2:63" ht="16.5" customHeight="1" x14ac:dyDescent="0.35">
      <c r="B127" s="599"/>
      <c r="C127" s="599"/>
      <c r="D127" s="599"/>
      <c r="E127" s="599"/>
      <c r="F127" s="599"/>
      <c r="G127" s="599"/>
      <c r="H127" s="600"/>
      <c r="K127" s="602"/>
      <c r="L127" s="602"/>
      <c r="M127" s="600"/>
      <c r="N127" s="600"/>
      <c r="O127" s="600"/>
      <c r="P127" s="600"/>
      <c r="Q127" s="600"/>
      <c r="R127" s="600"/>
      <c r="S127" s="600"/>
      <c r="T127" s="600"/>
      <c r="U127" s="600"/>
      <c r="V127" s="600"/>
      <c r="W127" s="600"/>
      <c r="X127" s="600"/>
      <c r="Y127" s="600"/>
      <c r="Z127" s="600"/>
      <c r="AA127" s="600"/>
      <c r="AB127" s="600"/>
      <c r="AC127" s="600"/>
      <c r="AD127" s="600"/>
      <c r="AE127" s="600"/>
      <c r="AF127" s="600"/>
      <c r="AG127" s="600"/>
      <c r="AH127" s="600"/>
      <c r="AI127" s="600"/>
      <c r="AJ127" s="600"/>
      <c r="AK127" s="600"/>
      <c r="AL127" s="600"/>
      <c r="AM127" s="600"/>
      <c r="AN127" s="600"/>
      <c r="AO127" s="600"/>
      <c r="AP127" s="600"/>
      <c r="AQ127" s="600"/>
      <c r="AR127" s="600"/>
      <c r="AS127" s="600"/>
      <c r="AT127" s="600"/>
      <c r="AU127" s="600"/>
      <c r="AV127" s="600"/>
      <c r="AW127" s="600"/>
      <c r="AX127" s="600"/>
      <c r="AY127" s="600"/>
      <c r="AZ127" s="600"/>
      <c r="BA127" s="600"/>
      <c r="BB127" s="600"/>
      <c r="BC127" s="600"/>
      <c r="BD127" s="600"/>
      <c r="BE127" s="600"/>
      <c r="BF127" s="600"/>
      <c r="BG127" s="600"/>
      <c r="BH127" s="600"/>
      <c r="BI127" s="600"/>
      <c r="BJ127" s="600"/>
      <c r="BK127" s="600"/>
    </row>
    <row r="128" spans="2:63" ht="16.5" customHeight="1" x14ac:dyDescent="0.35">
      <c r="B128" s="599"/>
      <c r="C128" s="599"/>
      <c r="D128" s="599"/>
      <c r="E128" s="599"/>
      <c r="F128" s="599"/>
      <c r="G128" s="599"/>
      <c r="H128" s="600"/>
      <c r="K128" s="602"/>
      <c r="L128" s="602"/>
      <c r="M128" s="600"/>
      <c r="N128" s="600"/>
      <c r="O128" s="600"/>
      <c r="P128" s="600"/>
      <c r="Q128" s="600"/>
      <c r="R128" s="600"/>
      <c r="S128" s="600"/>
      <c r="T128" s="600"/>
      <c r="U128" s="600"/>
      <c r="V128" s="600"/>
      <c r="W128" s="600"/>
      <c r="X128" s="600"/>
      <c r="Y128" s="600"/>
      <c r="Z128" s="600"/>
      <c r="AA128" s="600"/>
      <c r="AB128" s="600"/>
      <c r="AC128" s="600"/>
      <c r="AD128" s="600"/>
      <c r="AE128" s="600"/>
      <c r="AF128" s="600"/>
      <c r="AG128" s="600"/>
      <c r="AH128" s="600"/>
      <c r="AI128" s="600"/>
      <c r="AJ128" s="600"/>
      <c r="AK128" s="600"/>
      <c r="AL128" s="600"/>
      <c r="AM128" s="600"/>
      <c r="AN128" s="600"/>
      <c r="AO128" s="600"/>
      <c r="AP128" s="600"/>
      <c r="AQ128" s="600"/>
      <c r="AR128" s="600"/>
      <c r="AS128" s="600"/>
      <c r="AT128" s="600"/>
      <c r="AU128" s="600"/>
      <c r="AV128" s="600"/>
      <c r="AW128" s="600"/>
      <c r="AX128" s="600"/>
      <c r="AY128" s="600"/>
      <c r="AZ128" s="600"/>
      <c r="BA128" s="600"/>
      <c r="BB128" s="600"/>
      <c r="BC128" s="600"/>
      <c r="BD128" s="600"/>
      <c r="BE128" s="600"/>
      <c r="BF128" s="600"/>
      <c r="BG128" s="600"/>
      <c r="BH128" s="600"/>
      <c r="BI128" s="600"/>
      <c r="BJ128" s="600"/>
      <c r="BK128" s="600"/>
    </row>
    <row r="129" spans="2:63" ht="16.5" customHeight="1" x14ac:dyDescent="0.35">
      <c r="B129" s="599"/>
      <c r="C129" s="599"/>
      <c r="D129" s="599"/>
      <c r="E129" s="599"/>
      <c r="F129" s="599"/>
      <c r="G129" s="599"/>
      <c r="H129" s="600"/>
      <c r="K129" s="602"/>
      <c r="L129" s="602"/>
      <c r="M129" s="600"/>
      <c r="N129" s="600"/>
      <c r="O129" s="600"/>
      <c r="P129" s="600"/>
      <c r="Q129" s="600"/>
      <c r="R129" s="600"/>
      <c r="S129" s="600"/>
      <c r="T129" s="600"/>
      <c r="U129" s="600"/>
      <c r="V129" s="600"/>
      <c r="W129" s="600"/>
      <c r="X129" s="600"/>
      <c r="Y129" s="600"/>
      <c r="Z129" s="600"/>
      <c r="AA129" s="600"/>
      <c r="AB129" s="600"/>
      <c r="AC129" s="600"/>
      <c r="AD129" s="600"/>
      <c r="AE129" s="600"/>
      <c r="AF129" s="600"/>
      <c r="AG129" s="600"/>
      <c r="AH129" s="600"/>
      <c r="AI129" s="600"/>
      <c r="AJ129" s="600"/>
      <c r="AK129" s="600"/>
      <c r="AL129" s="600"/>
      <c r="AM129" s="600"/>
      <c r="AN129" s="600"/>
      <c r="AO129" s="600"/>
      <c r="AP129" s="600"/>
      <c r="AQ129" s="600"/>
      <c r="AR129" s="600"/>
      <c r="AS129" s="600"/>
      <c r="AT129" s="600"/>
      <c r="AU129" s="600"/>
      <c r="AV129" s="600"/>
      <c r="AW129" s="600"/>
      <c r="AX129" s="600"/>
      <c r="AY129" s="600"/>
      <c r="AZ129" s="600"/>
      <c r="BA129" s="600"/>
      <c r="BB129" s="600"/>
      <c r="BC129" s="600"/>
      <c r="BD129" s="600"/>
      <c r="BE129" s="600"/>
      <c r="BF129" s="600"/>
      <c r="BG129" s="600"/>
      <c r="BH129" s="600"/>
      <c r="BI129" s="600"/>
      <c r="BJ129" s="600"/>
      <c r="BK129" s="600"/>
    </row>
    <row r="130" spans="2:63" ht="16.5" customHeight="1" x14ac:dyDescent="0.35">
      <c r="B130" s="599"/>
      <c r="C130" s="599"/>
      <c r="D130" s="599"/>
      <c r="E130" s="599"/>
      <c r="F130" s="599"/>
      <c r="G130" s="599"/>
      <c r="H130" s="600"/>
      <c r="K130" s="602"/>
      <c r="L130" s="602"/>
      <c r="M130" s="600"/>
      <c r="N130" s="600"/>
      <c r="O130" s="600"/>
      <c r="P130" s="600"/>
      <c r="Q130" s="600"/>
      <c r="R130" s="600"/>
      <c r="S130" s="600"/>
      <c r="T130" s="600"/>
      <c r="U130" s="600"/>
      <c r="V130" s="600"/>
      <c r="W130" s="600"/>
      <c r="X130" s="600"/>
      <c r="Y130" s="600"/>
      <c r="Z130" s="600"/>
      <c r="AA130" s="600"/>
      <c r="AB130" s="600"/>
      <c r="AC130" s="600"/>
      <c r="AD130" s="600"/>
      <c r="AE130" s="600"/>
      <c r="AF130" s="600"/>
      <c r="AG130" s="600"/>
      <c r="AH130" s="600"/>
      <c r="AI130" s="600"/>
      <c r="AJ130" s="600"/>
      <c r="AK130" s="600"/>
      <c r="AL130" s="600"/>
      <c r="AM130" s="600"/>
      <c r="AN130" s="600"/>
      <c r="AO130" s="600"/>
      <c r="AP130" s="600"/>
      <c r="AQ130" s="600"/>
      <c r="AR130" s="600"/>
      <c r="AS130" s="600"/>
      <c r="AT130" s="600"/>
      <c r="AU130" s="600"/>
      <c r="AV130" s="600"/>
      <c r="AW130" s="600"/>
      <c r="AX130" s="600"/>
      <c r="AY130" s="600"/>
      <c r="AZ130" s="600"/>
      <c r="BA130" s="600"/>
      <c r="BB130" s="600"/>
      <c r="BC130" s="600"/>
      <c r="BD130" s="600"/>
      <c r="BE130" s="600"/>
      <c r="BF130" s="600"/>
      <c r="BG130" s="600"/>
      <c r="BH130" s="600"/>
      <c r="BI130" s="600"/>
      <c r="BJ130" s="600"/>
      <c r="BK130" s="600"/>
    </row>
    <row r="131" spans="2:63" ht="16.5" customHeight="1" x14ac:dyDescent="0.35">
      <c r="B131" s="599"/>
      <c r="C131" s="599"/>
      <c r="D131" s="599"/>
      <c r="E131" s="599"/>
      <c r="F131" s="599"/>
      <c r="G131" s="599"/>
      <c r="H131" s="600"/>
      <c r="K131" s="602"/>
      <c r="L131" s="602"/>
      <c r="M131" s="600"/>
      <c r="N131" s="600"/>
      <c r="O131" s="600"/>
      <c r="P131" s="600"/>
      <c r="Q131" s="600"/>
      <c r="R131" s="600"/>
      <c r="S131" s="600"/>
      <c r="T131" s="600"/>
      <c r="U131" s="600"/>
      <c r="V131" s="600"/>
      <c r="W131" s="600"/>
      <c r="X131" s="600"/>
      <c r="Y131" s="600"/>
      <c r="Z131" s="600"/>
      <c r="AA131" s="600"/>
      <c r="AB131" s="600"/>
      <c r="AC131" s="600"/>
      <c r="AD131" s="600"/>
      <c r="AE131" s="600"/>
      <c r="AF131" s="600"/>
      <c r="AG131" s="600"/>
      <c r="AH131" s="600"/>
      <c r="AI131" s="600"/>
      <c r="AJ131" s="600"/>
      <c r="AK131" s="600"/>
      <c r="AL131" s="600"/>
      <c r="AM131" s="600"/>
      <c r="AN131" s="600"/>
      <c r="AO131" s="600"/>
      <c r="AP131" s="600"/>
      <c r="AQ131" s="600"/>
      <c r="AR131" s="600"/>
      <c r="AS131" s="600"/>
      <c r="AT131" s="600"/>
      <c r="AU131" s="600"/>
      <c r="AV131" s="600"/>
      <c r="AW131" s="600"/>
      <c r="AX131" s="600"/>
      <c r="AY131" s="600"/>
      <c r="AZ131" s="600"/>
      <c r="BA131" s="600"/>
      <c r="BB131" s="600"/>
      <c r="BC131" s="600"/>
      <c r="BD131" s="600"/>
      <c r="BE131" s="600"/>
      <c r="BF131" s="600"/>
      <c r="BG131" s="600"/>
      <c r="BH131" s="600"/>
      <c r="BI131" s="600"/>
      <c r="BJ131" s="600"/>
      <c r="BK131" s="600"/>
    </row>
    <row r="132" spans="2:63" ht="16.5" customHeight="1" x14ac:dyDescent="0.35">
      <c r="B132" s="599"/>
      <c r="C132" s="599"/>
      <c r="D132" s="599"/>
      <c r="E132" s="599"/>
      <c r="F132" s="599"/>
      <c r="G132" s="599"/>
      <c r="H132" s="600"/>
      <c r="K132" s="602"/>
      <c r="L132" s="602"/>
      <c r="M132" s="600"/>
      <c r="N132" s="600"/>
      <c r="O132" s="600"/>
      <c r="P132" s="600"/>
      <c r="Q132" s="600"/>
      <c r="R132" s="600"/>
      <c r="S132" s="600"/>
      <c r="T132" s="600"/>
      <c r="U132" s="600"/>
      <c r="V132" s="600"/>
      <c r="W132" s="600"/>
      <c r="X132" s="600"/>
      <c r="Y132" s="600"/>
      <c r="Z132" s="600"/>
      <c r="AA132" s="600"/>
      <c r="AB132" s="600"/>
      <c r="AC132" s="600"/>
      <c r="AD132" s="600"/>
      <c r="AE132" s="600"/>
      <c r="AF132" s="600"/>
      <c r="AG132" s="600"/>
      <c r="AH132" s="600"/>
      <c r="AI132" s="600"/>
      <c r="AJ132" s="600"/>
      <c r="AK132" s="600"/>
      <c r="AL132" s="600"/>
      <c r="AM132" s="600"/>
      <c r="AN132" s="600"/>
      <c r="AO132" s="600"/>
      <c r="AP132" s="600"/>
      <c r="AQ132" s="600"/>
      <c r="AR132" s="600"/>
      <c r="AS132" s="600"/>
      <c r="AT132" s="600"/>
      <c r="AU132" s="600"/>
      <c r="AV132" s="600"/>
      <c r="AW132" s="600"/>
      <c r="AX132" s="600"/>
      <c r="AY132" s="600"/>
      <c r="AZ132" s="600"/>
      <c r="BA132" s="600"/>
      <c r="BB132" s="600"/>
      <c r="BC132" s="600"/>
      <c r="BD132" s="600"/>
      <c r="BE132" s="600"/>
      <c r="BF132" s="600"/>
      <c r="BG132" s="600"/>
      <c r="BH132" s="600"/>
      <c r="BI132" s="600"/>
      <c r="BJ132" s="600"/>
      <c r="BK132" s="600"/>
    </row>
    <row r="133" spans="2:63" ht="16.5" customHeight="1" x14ac:dyDescent="0.35">
      <c r="B133" s="599"/>
      <c r="C133" s="599"/>
      <c r="D133" s="599"/>
      <c r="E133" s="599"/>
      <c r="F133" s="599"/>
      <c r="G133" s="599"/>
      <c r="H133" s="600"/>
      <c r="K133" s="602"/>
      <c r="L133" s="602"/>
      <c r="M133" s="600"/>
      <c r="N133" s="600"/>
      <c r="O133" s="600"/>
      <c r="P133" s="600"/>
      <c r="Q133" s="600"/>
      <c r="R133" s="600"/>
      <c r="S133" s="600"/>
      <c r="T133" s="600"/>
      <c r="U133" s="600"/>
      <c r="V133" s="600"/>
      <c r="W133" s="600"/>
      <c r="X133" s="600"/>
      <c r="Y133" s="600"/>
      <c r="Z133" s="600"/>
      <c r="AA133" s="600"/>
      <c r="AB133" s="600"/>
      <c r="AC133" s="600"/>
      <c r="AD133" s="600"/>
      <c r="AE133" s="600"/>
      <c r="AF133" s="600"/>
      <c r="AG133" s="600"/>
      <c r="AH133" s="600"/>
      <c r="AI133" s="600"/>
      <c r="AJ133" s="600"/>
      <c r="AK133" s="600"/>
      <c r="AL133" s="600"/>
      <c r="AM133" s="600"/>
      <c r="AN133" s="600"/>
      <c r="AO133" s="600"/>
      <c r="AP133" s="600"/>
      <c r="AQ133" s="600"/>
      <c r="AR133" s="600"/>
      <c r="AS133" s="600"/>
      <c r="AT133" s="600"/>
      <c r="AU133" s="600"/>
      <c r="AV133" s="600"/>
      <c r="AW133" s="600"/>
      <c r="AX133" s="600"/>
      <c r="AY133" s="600"/>
      <c r="AZ133" s="600"/>
      <c r="BA133" s="600"/>
      <c r="BB133" s="600"/>
      <c r="BC133" s="600"/>
      <c r="BD133" s="600"/>
      <c r="BE133" s="600"/>
      <c r="BF133" s="600"/>
      <c r="BG133" s="600"/>
      <c r="BH133" s="600"/>
      <c r="BI133" s="600"/>
      <c r="BJ133" s="600"/>
      <c r="BK133" s="600"/>
    </row>
    <row r="134" spans="2:63" ht="16.5" customHeight="1" x14ac:dyDescent="0.35">
      <c r="B134" s="599"/>
      <c r="C134" s="599"/>
      <c r="D134" s="599"/>
      <c r="E134" s="599"/>
      <c r="F134" s="599"/>
      <c r="G134" s="599"/>
      <c r="H134" s="600"/>
      <c r="K134" s="602"/>
      <c r="L134" s="602"/>
      <c r="M134" s="600"/>
      <c r="N134" s="600"/>
      <c r="O134" s="600"/>
      <c r="P134" s="600"/>
      <c r="Q134" s="600"/>
      <c r="R134" s="600"/>
      <c r="S134" s="600"/>
      <c r="T134" s="600"/>
      <c r="U134" s="600"/>
      <c r="V134" s="600"/>
      <c r="W134" s="600"/>
      <c r="X134" s="600"/>
      <c r="Y134" s="600"/>
      <c r="Z134" s="600"/>
      <c r="AA134" s="600"/>
      <c r="AB134" s="600"/>
      <c r="AC134" s="600"/>
      <c r="AD134" s="600"/>
      <c r="AE134" s="600"/>
      <c r="AF134" s="600"/>
      <c r="AG134" s="600"/>
      <c r="AH134" s="600"/>
      <c r="AI134" s="600"/>
      <c r="AJ134" s="600"/>
      <c r="AK134" s="600"/>
      <c r="AL134" s="600"/>
      <c r="AM134" s="600"/>
      <c r="AN134" s="600"/>
      <c r="AO134" s="600"/>
      <c r="AP134" s="600"/>
      <c r="AQ134" s="600"/>
      <c r="AR134" s="600"/>
      <c r="AS134" s="600"/>
      <c r="AT134" s="600"/>
      <c r="AU134" s="600"/>
      <c r="AV134" s="600"/>
      <c r="AW134" s="600"/>
      <c r="AX134" s="600"/>
      <c r="AY134" s="600"/>
      <c r="AZ134" s="600"/>
      <c r="BA134" s="600"/>
      <c r="BB134" s="600"/>
      <c r="BC134" s="600"/>
      <c r="BD134" s="600"/>
      <c r="BE134" s="600"/>
      <c r="BF134" s="600"/>
      <c r="BG134" s="600"/>
      <c r="BH134" s="600"/>
      <c r="BI134" s="600"/>
      <c r="BJ134" s="600"/>
      <c r="BK134" s="600"/>
    </row>
    <row r="135" spans="2:63" ht="16.5" customHeight="1" x14ac:dyDescent="0.35">
      <c r="B135" s="599"/>
      <c r="C135" s="599"/>
      <c r="D135" s="599"/>
      <c r="E135" s="599"/>
      <c r="F135" s="599"/>
      <c r="G135" s="599"/>
      <c r="H135" s="600"/>
      <c r="K135" s="602"/>
      <c r="L135" s="602"/>
      <c r="M135" s="600"/>
      <c r="N135" s="600"/>
      <c r="O135" s="600"/>
      <c r="P135" s="600"/>
      <c r="Q135" s="600"/>
      <c r="R135" s="600"/>
      <c r="S135" s="600"/>
      <c r="T135" s="600"/>
      <c r="U135" s="600"/>
      <c r="V135" s="600"/>
      <c r="W135" s="600"/>
      <c r="X135" s="600"/>
      <c r="Y135" s="600"/>
      <c r="Z135" s="600"/>
      <c r="AA135" s="600"/>
      <c r="AB135" s="600"/>
      <c r="AC135" s="600"/>
      <c r="AD135" s="600"/>
      <c r="AE135" s="600"/>
      <c r="AF135" s="600"/>
      <c r="AG135" s="600"/>
      <c r="AH135" s="600"/>
      <c r="AI135" s="600"/>
      <c r="AJ135" s="600"/>
      <c r="AK135" s="600"/>
      <c r="AL135" s="600"/>
      <c r="AM135" s="600"/>
      <c r="AN135" s="600"/>
      <c r="AO135" s="600"/>
      <c r="AP135" s="600"/>
      <c r="AQ135" s="600"/>
      <c r="AR135" s="600"/>
      <c r="AS135" s="600"/>
      <c r="AT135" s="600"/>
      <c r="AU135" s="600"/>
      <c r="AV135" s="600"/>
      <c r="AW135" s="600"/>
      <c r="AX135" s="600"/>
      <c r="AY135" s="600"/>
      <c r="AZ135" s="600"/>
      <c r="BA135" s="600"/>
      <c r="BB135" s="600"/>
      <c r="BC135" s="600"/>
      <c r="BD135" s="600"/>
      <c r="BE135" s="600"/>
      <c r="BF135" s="600"/>
      <c r="BG135" s="600"/>
      <c r="BH135" s="600"/>
      <c r="BI135" s="600"/>
      <c r="BJ135" s="600"/>
      <c r="BK135" s="600"/>
    </row>
    <row r="136" spans="2:63" ht="16.5" customHeight="1" x14ac:dyDescent="0.35">
      <c r="B136" s="599"/>
      <c r="C136" s="599"/>
      <c r="D136" s="599"/>
      <c r="E136" s="599"/>
      <c r="F136" s="599"/>
      <c r="G136" s="599"/>
      <c r="H136" s="600"/>
      <c r="K136" s="602"/>
      <c r="L136" s="602"/>
      <c r="M136" s="600"/>
      <c r="N136" s="600"/>
      <c r="O136" s="600"/>
      <c r="P136" s="600"/>
      <c r="Q136" s="600"/>
      <c r="R136" s="600"/>
      <c r="S136" s="600"/>
      <c r="T136" s="600"/>
      <c r="U136" s="600"/>
      <c r="V136" s="600"/>
      <c r="W136" s="600"/>
      <c r="X136" s="600"/>
      <c r="Y136" s="600"/>
      <c r="Z136" s="600"/>
      <c r="AA136" s="600"/>
      <c r="AB136" s="600"/>
      <c r="AC136" s="600"/>
      <c r="AD136" s="600"/>
      <c r="AE136" s="600"/>
      <c r="AF136" s="600"/>
      <c r="AG136" s="600"/>
      <c r="AH136" s="600"/>
      <c r="AI136" s="600"/>
      <c r="AJ136" s="600"/>
      <c r="AK136" s="600"/>
      <c r="AL136" s="600"/>
      <c r="AM136" s="600"/>
      <c r="AN136" s="600"/>
      <c r="AO136" s="600"/>
      <c r="AP136" s="600"/>
      <c r="AQ136" s="600"/>
      <c r="AR136" s="600"/>
      <c r="AS136" s="600"/>
      <c r="AT136" s="600"/>
      <c r="AU136" s="600"/>
      <c r="AV136" s="600"/>
      <c r="AW136" s="600"/>
      <c r="AX136" s="600"/>
      <c r="AY136" s="600"/>
      <c r="AZ136" s="600"/>
      <c r="BA136" s="600"/>
      <c r="BB136" s="600"/>
      <c r="BC136" s="600"/>
      <c r="BD136" s="600"/>
      <c r="BE136" s="600"/>
      <c r="BF136" s="600"/>
      <c r="BG136" s="600"/>
      <c r="BH136" s="600"/>
      <c r="BI136" s="600"/>
      <c r="BJ136" s="600"/>
      <c r="BK136" s="600"/>
    </row>
    <row r="137" spans="2:63" ht="16.5" customHeight="1" x14ac:dyDescent="0.35">
      <c r="B137" s="599"/>
      <c r="C137" s="599"/>
      <c r="D137" s="599"/>
      <c r="E137" s="599"/>
      <c r="F137" s="599"/>
      <c r="G137" s="599"/>
      <c r="H137" s="600"/>
      <c r="K137" s="602"/>
      <c r="L137" s="602"/>
      <c r="M137" s="600"/>
      <c r="N137" s="600"/>
      <c r="O137" s="600"/>
      <c r="P137" s="600"/>
      <c r="Q137" s="600"/>
      <c r="R137" s="600"/>
      <c r="S137" s="600"/>
      <c r="T137" s="600"/>
      <c r="U137" s="600"/>
      <c r="V137" s="600"/>
      <c r="W137" s="600"/>
      <c r="X137" s="600"/>
      <c r="Y137" s="600"/>
      <c r="Z137" s="600"/>
      <c r="AA137" s="600"/>
      <c r="AB137" s="600"/>
      <c r="AC137" s="600"/>
      <c r="AD137" s="600"/>
      <c r="AE137" s="600"/>
      <c r="AF137" s="600"/>
      <c r="AG137" s="600"/>
      <c r="AH137" s="600"/>
      <c r="AI137" s="600"/>
      <c r="AJ137" s="600"/>
      <c r="AK137" s="600"/>
      <c r="AL137" s="600"/>
      <c r="AM137" s="600"/>
      <c r="AN137" s="600"/>
      <c r="AO137" s="600"/>
      <c r="AP137" s="600"/>
      <c r="AQ137" s="600"/>
      <c r="AR137" s="600"/>
      <c r="AS137" s="600"/>
      <c r="AT137" s="600"/>
      <c r="AU137" s="600"/>
      <c r="AV137" s="600"/>
      <c r="AW137" s="600"/>
      <c r="AX137" s="600"/>
      <c r="AY137" s="600"/>
      <c r="AZ137" s="600"/>
      <c r="BA137" s="600"/>
      <c r="BB137" s="600"/>
      <c r="BC137" s="600"/>
      <c r="BD137" s="600"/>
      <c r="BE137" s="600"/>
      <c r="BF137" s="600"/>
      <c r="BG137" s="600"/>
      <c r="BH137" s="600"/>
      <c r="BI137" s="600"/>
      <c r="BJ137" s="600"/>
      <c r="BK137" s="600"/>
    </row>
    <row r="138" spans="2:63" ht="16.5" customHeight="1" x14ac:dyDescent="0.35">
      <c r="B138" s="599"/>
      <c r="C138" s="599"/>
      <c r="D138" s="599"/>
      <c r="E138" s="599"/>
      <c r="F138" s="599"/>
      <c r="G138" s="599"/>
      <c r="H138" s="600"/>
      <c r="K138" s="602"/>
      <c r="L138" s="602"/>
      <c r="M138" s="600"/>
      <c r="N138" s="600"/>
      <c r="O138" s="600"/>
      <c r="P138" s="600"/>
      <c r="Q138" s="600"/>
      <c r="R138" s="600"/>
      <c r="S138" s="600"/>
      <c r="T138" s="600"/>
      <c r="U138" s="600"/>
      <c r="V138" s="600"/>
      <c r="W138" s="600"/>
      <c r="X138" s="600"/>
      <c r="Y138" s="600"/>
      <c r="Z138" s="600"/>
      <c r="AA138" s="600"/>
      <c r="AB138" s="600"/>
      <c r="AC138" s="600"/>
      <c r="AD138" s="600"/>
      <c r="AE138" s="600"/>
      <c r="AF138" s="600"/>
      <c r="AG138" s="600"/>
      <c r="AH138" s="600"/>
      <c r="AI138" s="600"/>
      <c r="AJ138" s="600"/>
      <c r="AK138" s="600"/>
      <c r="AL138" s="600"/>
      <c r="AM138" s="600"/>
      <c r="AN138" s="600"/>
      <c r="AO138" s="600"/>
      <c r="AP138" s="600"/>
      <c r="AQ138" s="600"/>
      <c r="AR138" s="600"/>
      <c r="AS138" s="600"/>
      <c r="AT138" s="600"/>
      <c r="AU138" s="600"/>
      <c r="AV138" s="600"/>
      <c r="AW138" s="600"/>
      <c r="AX138" s="600"/>
      <c r="AY138" s="600"/>
      <c r="AZ138" s="600"/>
      <c r="BA138" s="600"/>
      <c r="BB138" s="600"/>
      <c r="BC138" s="600"/>
      <c r="BD138" s="600"/>
      <c r="BE138" s="600"/>
      <c r="BF138" s="600"/>
      <c r="BG138" s="600"/>
      <c r="BH138" s="600"/>
      <c r="BI138" s="600"/>
      <c r="BJ138" s="600"/>
      <c r="BK138" s="600"/>
    </row>
    <row r="139" spans="2:63" ht="16.5" customHeight="1" x14ac:dyDescent="0.35">
      <c r="B139" s="599"/>
      <c r="C139" s="599"/>
      <c r="D139" s="599"/>
      <c r="E139" s="599"/>
      <c r="F139" s="599"/>
      <c r="G139" s="599"/>
      <c r="H139" s="600"/>
      <c r="K139" s="602"/>
      <c r="L139" s="602"/>
      <c r="M139" s="600"/>
      <c r="N139" s="600"/>
      <c r="O139" s="600"/>
      <c r="P139" s="600"/>
      <c r="Q139" s="600"/>
      <c r="R139" s="600"/>
      <c r="S139" s="600"/>
      <c r="T139" s="600"/>
      <c r="U139" s="600"/>
      <c r="V139" s="600"/>
      <c r="W139" s="600"/>
      <c r="X139" s="600"/>
      <c r="Y139" s="600"/>
      <c r="Z139" s="600"/>
      <c r="AA139" s="600"/>
      <c r="AB139" s="600"/>
      <c r="AC139" s="600"/>
      <c r="AD139" s="600"/>
      <c r="AE139" s="600"/>
      <c r="AF139" s="600"/>
      <c r="AG139" s="600"/>
      <c r="AH139" s="600"/>
      <c r="AI139" s="600"/>
      <c r="AJ139" s="600"/>
      <c r="AK139" s="600"/>
      <c r="AL139" s="600"/>
      <c r="AM139" s="600"/>
      <c r="AN139" s="600"/>
      <c r="AO139" s="600"/>
      <c r="AP139" s="600"/>
      <c r="AQ139" s="600"/>
      <c r="AR139" s="600"/>
      <c r="AS139" s="600"/>
      <c r="AT139" s="600"/>
      <c r="AU139" s="600"/>
      <c r="AV139" s="600"/>
      <c r="AW139" s="600"/>
      <c r="AX139" s="600"/>
      <c r="AY139" s="600"/>
      <c r="AZ139" s="600"/>
      <c r="BA139" s="600"/>
      <c r="BB139" s="600"/>
      <c r="BC139" s="600"/>
      <c r="BD139" s="600"/>
      <c r="BE139" s="600"/>
      <c r="BF139" s="600"/>
      <c r="BG139" s="600"/>
      <c r="BH139" s="600"/>
      <c r="BI139" s="600"/>
      <c r="BJ139" s="600"/>
      <c r="BK139" s="600"/>
    </row>
    <row r="140" spans="2:63" ht="16.5" customHeight="1" x14ac:dyDescent="0.35">
      <c r="B140" s="599"/>
      <c r="C140" s="599"/>
      <c r="D140" s="599"/>
      <c r="E140" s="599"/>
      <c r="F140" s="599"/>
      <c r="G140" s="599"/>
      <c r="H140" s="600"/>
      <c r="K140" s="602"/>
      <c r="L140" s="602"/>
      <c r="M140" s="600"/>
      <c r="N140" s="600"/>
      <c r="O140" s="600"/>
      <c r="P140" s="600"/>
      <c r="Q140" s="600"/>
      <c r="R140" s="600"/>
      <c r="S140" s="600"/>
      <c r="T140" s="600"/>
      <c r="U140" s="600"/>
      <c r="V140" s="600"/>
      <c r="W140" s="600"/>
      <c r="X140" s="600"/>
      <c r="Y140" s="600"/>
      <c r="Z140" s="600"/>
      <c r="AA140" s="600"/>
      <c r="AB140" s="600"/>
      <c r="AC140" s="600"/>
      <c r="AD140" s="600"/>
      <c r="AE140" s="600"/>
      <c r="AF140" s="600"/>
      <c r="AG140" s="600"/>
      <c r="AH140" s="600"/>
      <c r="AI140" s="600"/>
      <c r="AJ140" s="600"/>
      <c r="AK140" s="600"/>
      <c r="AL140" s="600"/>
      <c r="AM140" s="600"/>
      <c r="AN140" s="600"/>
      <c r="AO140" s="600"/>
      <c r="AP140" s="600"/>
      <c r="AQ140" s="600"/>
      <c r="AR140" s="600"/>
      <c r="AS140" s="600"/>
      <c r="AT140" s="600"/>
      <c r="AU140" s="600"/>
      <c r="AV140" s="600"/>
      <c r="AW140" s="600"/>
      <c r="AX140" s="600"/>
      <c r="AY140" s="600"/>
      <c r="AZ140" s="600"/>
      <c r="BA140" s="600"/>
      <c r="BB140" s="600"/>
      <c r="BC140" s="600"/>
      <c r="BD140" s="600"/>
      <c r="BE140" s="600"/>
      <c r="BF140" s="600"/>
      <c r="BG140" s="600"/>
      <c r="BH140" s="600"/>
      <c r="BI140" s="600"/>
      <c r="BJ140" s="600"/>
      <c r="BK140" s="600"/>
    </row>
    <row r="141" spans="2:63" ht="16.5" customHeight="1" x14ac:dyDescent="0.35">
      <c r="B141" s="599"/>
      <c r="C141" s="599"/>
      <c r="D141" s="599"/>
      <c r="E141" s="599"/>
      <c r="F141" s="599"/>
      <c r="G141" s="599"/>
      <c r="H141" s="600"/>
      <c r="K141" s="602"/>
      <c r="L141" s="602"/>
      <c r="M141" s="600"/>
      <c r="N141" s="600"/>
      <c r="O141" s="600"/>
      <c r="P141" s="600"/>
      <c r="Q141" s="600"/>
      <c r="R141" s="600"/>
      <c r="S141" s="600"/>
      <c r="T141" s="600"/>
      <c r="U141" s="600"/>
      <c r="V141" s="600"/>
      <c r="W141" s="600"/>
      <c r="X141" s="600"/>
      <c r="Y141" s="600"/>
      <c r="Z141" s="600"/>
      <c r="AA141" s="600"/>
      <c r="AB141" s="600"/>
      <c r="AC141" s="600"/>
      <c r="AD141" s="600"/>
      <c r="AE141" s="600"/>
      <c r="AF141" s="600"/>
      <c r="AG141" s="600"/>
      <c r="AH141" s="600"/>
      <c r="AI141" s="600"/>
      <c r="AJ141" s="600"/>
      <c r="AK141" s="600"/>
      <c r="AL141" s="600"/>
      <c r="AM141" s="600"/>
      <c r="AN141" s="600"/>
      <c r="AO141" s="600"/>
      <c r="AP141" s="600"/>
      <c r="AQ141" s="600"/>
      <c r="AR141" s="600"/>
      <c r="AS141" s="600"/>
      <c r="AT141" s="600"/>
      <c r="AU141" s="600"/>
      <c r="AV141" s="600"/>
      <c r="AW141" s="600"/>
      <c r="AX141" s="600"/>
      <c r="AY141" s="600"/>
      <c r="AZ141" s="600"/>
      <c r="BA141" s="600"/>
      <c r="BB141" s="600"/>
      <c r="BC141" s="600"/>
      <c r="BD141" s="600"/>
      <c r="BE141" s="600"/>
      <c r="BF141" s="600"/>
      <c r="BG141" s="600"/>
      <c r="BH141" s="600"/>
      <c r="BI141" s="600"/>
      <c r="BJ141" s="600"/>
      <c r="BK141" s="600"/>
    </row>
    <row r="142" spans="2:63" ht="16.5" customHeight="1" x14ac:dyDescent="0.35">
      <c r="B142" s="599"/>
      <c r="C142" s="599"/>
      <c r="D142" s="599"/>
      <c r="E142" s="599"/>
      <c r="F142" s="599"/>
      <c r="G142" s="599"/>
      <c r="H142" s="600"/>
      <c r="K142" s="602"/>
      <c r="L142" s="602"/>
      <c r="M142" s="600"/>
      <c r="N142" s="600"/>
      <c r="O142" s="600"/>
      <c r="P142" s="600"/>
      <c r="Q142" s="600"/>
      <c r="R142" s="600"/>
      <c r="S142" s="600"/>
      <c r="T142" s="600"/>
      <c r="U142" s="600"/>
      <c r="V142" s="600"/>
      <c r="W142" s="600"/>
      <c r="X142" s="600"/>
      <c r="Y142" s="600"/>
      <c r="Z142" s="600"/>
      <c r="AA142" s="600"/>
      <c r="AB142" s="600"/>
      <c r="AC142" s="600"/>
      <c r="AD142" s="600"/>
      <c r="AE142" s="600"/>
      <c r="AF142" s="600"/>
      <c r="AG142" s="600"/>
      <c r="AH142" s="600"/>
      <c r="AI142" s="600"/>
      <c r="AJ142" s="600"/>
      <c r="AK142" s="600"/>
      <c r="AL142" s="600"/>
      <c r="AM142" s="600"/>
      <c r="AN142" s="600"/>
      <c r="AO142" s="600"/>
      <c r="AP142" s="600"/>
      <c r="AQ142" s="600"/>
      <c r="AR142" s="600"/>
      <c r="AS142" s="600"/>
      <c r="AT142" s="600"/>
      <c r="AU142" s="600"/>
      <c r="AV142" s="600"/>
      <c r="AW142" s="600"/>
      <c r="AX142" s="600"/>
      <c r="AY142" s="600"/>
      <c r="AZ142" s="600"/>
      <c r="BA142" s="600"/>
      <c r="BB142" s="600"/>
      <c r="BC142" s="600"/>
      <c r="BD142" s="600"/>
      <c r="BE142" s="600"/>
      <c r="BF142" s="600"/>
      <c r="BG142" s="600"/>
      <c r="BH142" s="600"/>
      <c r="BI142" s="600"/>
      <c r="BJ142" s="600"/>
      <c r="BK142" s="600"/>
    </row>
    <row r="143" spans="2:63" ht="16.5" customHeight="1" x14ac:dyDescent="0.35">
      <c r="B143" s="599"/>
      <c r="C143" s="599"/>
      <c r="D143" s="599"/>
      <c r="E143" s="599"/>
      <c r="F143" s="599"/>
      <c r="G143" s="599"/>
      <c r="H143" s="600"/>
      <c r="K143" s="602"/>
      <c r="L143" s="602"/>
      <c r="M143" s="600"/>
      <c r="N143" s="600"/>
      <c r="O143" s="600"/>
      <c r="P143" s="600"/>
      <c r="Q143" s="600"/>
      <c r="R143" s="600"/>
      <c r="S143" s="600"/>
      <c r="T143" s="600"/>
      <c r="U143" s="600"/>
      <c r="V143" s="600"/>
      <c r="W143" s="600"/>
      <c r="X143" s="600"/>
      <c r="Y143" s="600"/>
      <c r="Z143" s="600"/>
      <c r="AA143" s="600"/>
      <c r="AB143" s="600"/>
      <c r="AC143" s="600"/>
      <c r="AD143" s="600"/>
      <c r="AE143" s="600"/>
      <c r="AF143" s="600"/>
      <c r="AG143" s="600"/>
      <c r="AH143" s="600"/>
      <c r="AI143" s="600"/>
      <c r="AJ143" s="600"/>
      <c r="AK143" s="600"/>
      <c r="AL143" s="600"/>
      <c r="AM143" s="600"/>
      <c r="AN143" s="600"/>
      <c r="AO143" s="600"/>
      <c r="AP143" s="600"/>
      <c r="AQ143" s="600"/>
      <c r="AR143" s="600"/>
      <c r="AS143" s="600"/>
      <c r="AT143" s="600"/>
      <c r="AU143" s="600"/>
      <c r="AV143" s="600"/>
      <c r="AW143" s="600"/>
      <c r="AX143" s="600"/>
      <c r="AY143" s="600"/>
      <c r="AZ143" s="600"/>
      <c r="BA143" s="600"/>
      <c r="BB143" s="600"/>
      <c r="BC143" s="600"/>
      <c r="BD143" s="600"/>
      <c r="BE143" s="600"/>
      <c r="BF143" s="600"/>
      <c r="BG143" s="600"/>
      <c r="BH143" s="600"/>
      <c r="BI143" s="600"/>
      <c r="BJ143" s="600"/>
      <c r="BK143" s="600"/>
    </row>
    <row r="144" spans="2:63" ht="16.5" customHeight="1" x14ac:dyDescent="0.35">
      <c r="B144" s="599"/>
      <c r="C144" s="599"/>
      <c r="D144" s="599"/>
      <c r="E144" s="599"/>
      <c r="F144" s="599"/>
      <c r="G144" s="599"/>
      <c r="H144" s="600"/>
      <c r="K144" s="602"/>
      <c r="L144" s="602"/>
      <c r="M144" s="600"/>
      <c r="N144" s="600"/>
      <c r="O144" s="600"/>
      <c r="P144" s="600"/>
      <c r="Q144" s="600"/>
      <c r="R144" s="600"/>
      <c r="S144" s="600"/>
      <c r="T144" s="600"/>
      <c r="U144" s="600"/>
      <c r="V144" s="600"/>
      <c r="W144" s="600"/>
      <c r="X144" s="600"/>
      <c r="Y144" s="600"/>
      <c r="Z144" s="600"/>
      <c r="AA144" s="600"/>
      <c r="AB144" s="600"/>
      <c r="AC144" s="600"/>
      <c r="AD144" s="600"/>
      <c r="AE144" s="600"/>
      <c r="AF144" s="600"/>
      <c r="AG144" s="600"/>
      <c r="AH144" s="600"/>
      <c r="AI144" s="600"/>
      <c r="AJ144" s="600"/>
      <c r="AK144" s="600"/>
      <c r="AL144" s="600"/>
      <c r="AM144" s="600"/>
      <c r="AN144" s="600"/>
      <c r="AO144" s="600"/>
      <c r="AP144" s="600"/>
      <c r="AQ144" s="600"/>
      <c r="AR144" s="600"/>
      <c r="AS144" s="600"/>
      <c r="AT144" s="600"/>
      <c r="AU144" s="600"/>
      <c r="AV144" s="600"/>
      <c r="AW144" s="600"/>
      <c r="AX144" s="600"/>
      <c r="AY144" s="600"/>
      <c r="AZ144" s="600"/>
      <c r="BA144" s="600"/>
      <c r="BB144" s="600"/>
      <c r="BC144" s="600"/>
      <c r="BD144" s="600"/>
      <c r="BE144" s="600"/>
      <c r="BF144" s="600"/>
      <c r="BG144" s="600"/>
      <c r="BH144" s="600"/>
      <c r="BI144" s="600"/>
      <c r="BJ144" s="600"/>
      <c r="BK144" s="600"/>
    </row>
    <row r="145" spans="2:63" ht="16.5" customHeight="1" x14ac:dyDescent="0.35">
      <c r="B145" s="599"/>
      <c r="C145" s="599"/>
      <c r="D145" s="599"/>
      <c r="E145" s="599"/>
      <c r="F145" s="599"/>
      <c r="G145" s="599"/>
      <c r="H145" s="600"/>
      <c r="K145" s="602"/>
      <c r="L145" s="602"/>
      <c r="M145" s="600"/>
      <c r="N145" s="600"/>
      <c r="O145" s="600"/>
      <c r="P145" s="600"/>
      <c r="Q145" s="600"/>
      <c r="R145" s="600"/>
      <c r="S145" s="600"/>
      <c r="T145" s="600"/>
      <c r="U145" s="600"/>
      <c r="V145" s="600"/>
      <c r="W145" s="600"/>
      <c r="X145" s="600"/>
      <c r="Y145" s="600"/>
      <c r="Z145" s="600"/>
      <c r="AA145" s="600"/>
      <c r="AB145" s="600"/>
      <c r="AC145" s="600"/>
      <c r="AD145" s="600"/>
      <c r="AE145" s="600"/>
      <c r="AF145" s="600"/>
      <c r="AG145" s="600"/>
      <c r="AH145" s="600"/>
      <c r="AI145" s="600"/>
      <c r="AJ145" s="600"/>
      <c r="AK145" s="600"/>
      <c r="AL145" s="600"/>
      <c r="AM145" s="600"/>
      <c r="AN145" s="600"/>
      <c r="AO145" s="600"/>
      <c r="AP145" s="600"/>
      <c r="AQ145" s="600"/>
      <c r="AR145" s="600"/>
      <c r="AS145" s="600"/>
      <c r="AT145" s="600"/>
      <c r="AU145" s="600"/>
      <c r="AV145" s="600"/>
      <c r="AW145" s="600"/>
      <c r="AX145" s="600"/>
      <c r="AY145" s="600"/>
      <c r="AZ145" s="600"/>
      <c r="BA145" s="600"/>
      <c r="BB145" s="600"/>
      <c r="BC145" s="600"/>
      <c r="BD145" s="600"/>
      <c r="BE145" s="600"/>
      <c r="BF145" s="600"/>
      <c r="BG145" s="600"/>
      <c r="BH145" s="600"/>
      <c r="BI145" s="600"/>
      <c r="BJ145" s="600"/>
      <c r="BK145" s="600"/>
    </row>
    <row r="146" spans="2:63" ht="16.5" customHeight="1" x14ac:dyDescent="0.35">
      <c r="B146" s="599"/>
      <c r="C146" s="599"/>
      <c r="D146" s="599"/>
      <c r="E146" s="599"/>
      <c r="F146" s="599"/>
      <c r="G146" s="599"/>
      <c r="H146" s="600"/>
      <c r="K146" s="602"/>
      <c r="L146" s="602"/>
      <c r="M146" s="600"/>
      <c r="N146" s="600"/>
      <c r="O146" s="600"/>
      <c r="P146" s="600"/>
      <c r="Q146" s="600"/>
      <c r="R146" s="600"/>
      <c r="S146" s="600"/>
      <c r="T146" s="600"/>
      <c r="U146" s="600"/>
      <c r="V146" s="600"/>
      <c r="W146" s="600"/>
      <c r="X146" s="600"/>
      <c r="Y146" s="600"/>
      <c r="Z146" s="600"/>
      <c r="AA146" s="600"/>
      <c r="AB146" s="600"/>
      <c r="AC146" s="600"/>
      <c r="AD146" s="600"/>
      <c r="AE146" s="600"/>
      <c r="AF146" s="600"/>
      <c r="AG146" s="600"/>
      <c r="AH146" s="600"/>
      <c r="AI146" s="600"/>
      <c r="AJ146" s="600"/>
      <c r="AK146" s="600"/>
      <c r="AL146" s="600"/>
      <c r="AM146" s="600"/>
      <c r="AN146" s="600"/>
      <c r="AO146" s="600"/>
      <c r="AP146" s="600"/>
      <c r="AQ146" s="600"/>
      <c r="AR146" s="600"/>
      <c r="AS146" s="600"/>
      <c r="AT146" s="600"/>
      <c r="AU146" s="600"/>
      <c r="AV146" s="600"/>
      <c r="AW146" s="600"/>
      <c r="AX146" s="600"/>
      <c r="AY146" s="600"/>
      <c r="AZ146" s="600"/>
      <c r="BA146" s="600"/>
      <c r="BB146" s="600"/>
      <c r="BC146" s="600"/>
      <c r="BD146" s="600"/>
      <c r="BE146" s="600"/>
      <c r="BF146" s="600"/>
      <c r="BG146" s="600"/>
      <c r="BH146" s="600"/>
      <c r="BI146" s="600"/>
      <c r="BJ146" s="600"/>
      <c r="BK146" s="600"/>
    </row>
    <row r="147" spans="2:63" ht="16.5" customHeight="1" x14ac:dyDescent="0.35">
      <c r="B147" s="599"/>
      <c r="C147" s="599"/>
      <c r="D147" s="599"/>
      <c r="E147" s="599"/>
      <c r="F147" s="599"/>
      <c r="G147" s="599"/>
      <c r="H147" s="600"/>
      <c r="K147" s="602"/>
      <c r="L147" s="602"/>
      <c r="M147" s="600"/>
      <c r="N147" s="600"/>
      <c r="O147" s="600"/>
      <c r="P147" s="600"/>
      <c r="Q147" s="600"/>
      <c r="R147" s="600"/>
      <c r="S147" s="600"/>
      <c r="T147" s="600"/>
      <c r="U147" s="600"/>
      <c r="V147" s="600"/>
      <c r="W147" s="600"/>
      <c r="X147" s="600"/>
      <c r="Y147" s="600"/>
      <c r="Z147" s="600"/>
      <c r="AA147" s="600"/>
      <c r="AB147" s="600"/>
      <c r="AC147" s="600"/>
      <c r="AD147" s="600"/>
      <c r="AE147" s="600"/>
      <c r="AF147" s="600"/>
      <c r="AG147" s="600"/>
      <c r="AH147" s="600"/>
      <c r="AI147" s="600"/>
      <c r="AJ147" s="600"/>
      <c r="AK147" s="600"/>
      <c r="AL147" s="600"/>
      <c r="AM147" s="600"/>
      <c r="AN147" s="600"/>
      <c r="AO147" s="600"/>
      <c r="AP147" s="600"/>
      <c r="AQ147" s="600"/>
      <c r="AR147" s="600"/>
      <c r="AS147" s="600"/>
      <c r="AT147" s="600"/>
      <c r="AU147" s="600"/>
      <c r="AV147" s="600"/>
      <c r="AW147" s="600"/>
      <c r="AX147" s="600"/>
      <c r="AY147" s="600"/>
      <c r="AZ147" s="600"/>
      <c r="BA147" s="600"/>
      <c r="BB147" s="600"/>
      <c r="BC147" s="600"/>
      <c r="BD147" s="600"/>
      <c r="BE147" s="600"/>
      <c r="BF147" s="600"/>
      <c r="BG147" s="600"/>
      <c r="BH147" s="600"/>
      <c r="BI147" s="600"/>
      <c r="BJ147" s="600"/>
      <c r="BK147" s="600"/>
    </row>
    <row r="148" spans="2:63" ht="16.5" customHeight="1" x14ac:dyDescent="0.35">
      <c r="B148" s="599"/>
      <c r="C148" s="599"/>
      <c r="D148" s="599"/>
      <c r="E148" s="599"/>
      <c r="F148" s="599"/>
      <c r="G148" s="599"/>
      <c r="H148" s="600"/>
      <c r="K148" s="602"/>
      <c r="L148" s="602"/>
      <c r="M148" s="600"/>
      <c r="N148" s="600"/>
      <c r="O148" s="600"/>
      <c r="P148" s="600"/>
      <c r="Q148" s="600"/>
      <c r="R148" s="600"/>
      <c r="S148" s="600"/>
      <c r="T148" s="600"/>
      <c r="U148" s="600"/>
      <c r="V148" s="600"/>
      <c r="W148" s="600"/>
      <c r="X148" s="600"/>
      <c r="Y148" s="600"/>
      <c r="Z148" s="600"/>
      <c r="AA148" s="600"/>
      <c r="AB148" s="600"/>
      <c r="AC148" s="600"/>
      <c r="AD148" s="600"/>
      <c r="AE148" s="600"/>
      <c r="AF148" s="600"/>
      <c r="AG148" s="600"/>
      <c r="AH148" s="600"/>
      <c r="AI148" s="600"/>
      <c r="AJ148" s="600"/>
      <c r="AK148" s="600"/>
      <c r="AL148" s="600"/>
      <c r="AM148" s="600"/>
      <c r="AN148" s="600"/>
      <c r="AO148" s="600"/>
      <c r="AP148" s="600"/>
      <c r="AQ148" s="600"/>
      <c r="AR148" s="600"/>
      <c r="AS148" s="600"/>
      <c r="AT148" s="600"/>
      <c r="AU148" s="600"/>
      <c r="AV148" s="600"/>
      <c r="AW148" s="600"/>
      <c r="AX148" s="600"/>
      <c r="AY148" s="600"/>
      <c r="AZ148" s="600"/>
      <c r="BA148" s="600"/>
      <c r="BB148" s="600"/>
      <c r="BC148" s="600"/>
      <c r="BD148" s="600"/>
      <c r="BE148" s="600"/>
      <c r="BF148" s="600"/>
      <c r="BG148" s="600"/>
      <c r="BH148" s="600"/>
      <c r="BI148" s="600"/>
      <c r="BJ148" s="600"/>
      <c r="BK148" s="600"/>
    </row>
    <row r="149" spans="2:63" ht="16.5" customHeight="1" x14ac:dyDescent="0.35">
      <c r="B149" s="599"/>
      <c r="C149" s="599"/>
      <c r="D149" s="599"/>
      <c r="E149" s="599"/>
      <c r="F149" s="599"/>
      <c r="G149" s="599"/>
      <c r="H149" s="600"/>
      <c r="K149" s="602"/>
      <c r="L149" s="602"/>
      <c r="M149" s="600"/>
      <c r="N149" s="600"/>
      <c r="O149" s="600"/>
      <c r="P149" s="600"/>
      <c r="Q149" s="600"/>
      <c r="R149" s="600"/>
      <c r="S149" s="600"/>
      <c r="T149" s="600"/>
      <c r="U149" s="600"/>
      <c r="V149" s="600"/>
      <c r="W149" s="600"/>
      <c r="X149" s="600"/>
      <c r="Y149" s="600"/>
      <c r="Z149" s="600"/>
      <c r="AA149" s="600"/>
      <c r="AB149" s="600"/>
      <c r="AC149" s="600"/>
      <c r="AD149" s="600"/>
      <c r="AE149" s="600"/>
      <c r="AF149" s="600"/>
      <c r="AG149" s="600"/>
      <c r="AH149" s="600"/>
      <c r="AI149" s="600"/>
      <c r="AJ149" s="600"/>
      <c r="AK149" s="600"/>
      <c r="AL149" s="600"/>
      <c r="AM149" s="600"/>
      <c r="AN149" s="600"/>
      <c r="AO149" s="600"/>
      <c r="AP149" s="600"/>
      <c r="AQ149" s="600"/>
      <c r="AR149" s="600"/>
      <c r="AS149" s="600"/>
      <c r="AT149" s="600"/>
      <c r="AU149" s="600"/>
      <c r="AV149" s="600"/>
      <c r="AW149" s="600"/>
      <c r="AX149" s="600"/>
      <c r="AY149" s="600"/>
      <c r="AZ149" s="600"/>
      <c r="BA149" s="600"/>
      <c r="BB149" s="600"/>
      <c r="BC149" s="600"/>
      <c r="BD149" s="600"/>
      <c r="BE149" s="600"/>
      <c r="BF149" s="600"/>
      <c r="BG149" s="600"/>
      <c r="BH149" s="600"/>
      <c r="BI149" s="600"/>
      <c r="BJ149" s="600"/>
      <c r="BK149" s="600"/>
    </row>
    <row r="150" spans="2:63" ht="16.5" customHeight="1" x14ac:dyDescent="0.35">
      <c r="B150" s="599"/>
      <c r="C150" s="599"/>
      <c r="D150" s="599"/>
      <c r="E150" s="599"/>
      <c r="F150" s="599"/>
      <c r="G150" s="599"/>
      <c r="H150" s="600"/>
      <c r="K150" s="602"/>
      <c r="L150" s="602"/>
      <c r="M150" s="600"/>
      <c r="N150" s="600"/>
      <c r="O150" s="600"/>
      <c r="P150" s="600"/>
      <c r="Q150" s="600"/>
      <c r="R150" s="600"/>
      <c r="S150" s="600"/>
      <c r="T150" s="600"/>
      <c r="U150" s="600"/>
      <c r="V150" s="600"/>
      <c r="W150" s="600"/>
      <c r="X150" s="600"/>
      <c r="Y150" s="600"/>
      <c r="Z150" s="600"/>
      <c r="AA150" s="600"/>
      <c r="AB150" s="600"/>
      <c r="AC150" s="600"/>
      <c r="AD150" s="600"/>
      <c r="AE150" s="600"/>
      <c r="AF150" s="600"/>
      <c r="AG150" s="600"/>
      <c r="AH150" s="600"/>
      <c r="AI150" s="600"/>
      <c r="AJ150" s="600"/>
      <c r="AK150" s="600"/>
      <c r="AL150" s="600"/>
      <c r="AM150" s="600"/>
      <c r="AN150" s="600"/>
      <c r="AO150" s="600"/>
      <c r="AP150" s="600"/>
      <c r="AQ150" s="600"/>
      <c r="AR150" s="600"/>
      <c r="AS150" s="600"/>
      <c r="AT150" s="600"/>
      <c r="AU150" s="600"/>
      <c r="AV150" s="600"/>
      <c r="AW150" s="600"/>
      <c r="AX150" s="600"/>
      <c r="AY150" s="600"/>
      <c r="AZ150" s="600"/>
      <c r="BA150" s="600"/>
      <c r="BB150" s="600"/>
      <c r="BC150" s="600"/>
      <c r="BD150" s="600"/>
      <c r="BE150" s="600"/>
      <c r="BF150" s="600"/>
      <c r="BG150" s="600"/>
      <c r="BH150" s="600"/>
      <c r="BI150" s="600"/>
      <c r="BJ150" s="600"/>
      <c r="BK150" s="600"/>
    </row>
    <row r="151" spans="2:63" ht="16.5" customHeight="1" x14ac:dyDescent="0.35">
      <c r="B151" s="599"/>
      <c r="C151" s="599"/>
      <c r="D151" s="599"/>
      <c r="E151" s="599"/>
      <c r="F151" s="599"/>
      <c r="G151" s="599"/>
      <c r="H151" s="600"/>
      <c r="K151" s="602"/>
      <c r="L151" s="602"/>
      <c r="M151" s="600"/>
      <c r="N151" s="600"/>
      <c r="O151" s="600"/>
      <c r="P151" s="600"/>
      <c r="Q151" s="600"/>
      <c r="R151" s="600"/>
      <c r="S151" s="600"/>
      <c r="T151" s="600"/>
      <c r="U151" s="600"/>
      <c r="V151" s="600"/>
      <c r="W151" s="600"/>
      <c r="X151" s="600"/>
      <c r="Y151" s="600"/>
      <c r="Z151" s="600"/>
      <c r="AA151" s="600"/>
      <c r="AB151" s="600"/>
      <c r="AC151" s="600"/>
      <c r="AD151" s="600"/>
      <c r="AE151" s="600"/>
      <c r="AF151" s="600"/>
      <c r="AG151" s="600"/>
      <c r="AH151" s="600"/>
      <c r="AI151" s="600"/>
      <c r="AJ151" s="600"/>
      <c r="AK151" s="600"/>
      <c r="AL151" s="600"/>
      <c r="AM151" s="600"/>
      <c r="AN151" s="600"/>
      <c r="AO151" s="600"/>
      <c r="AP151" s="600"/>
      <c r="AQ151" s="600"/>
      <c r="AR151" s="600"/>
      <c r="AS151" s="600"/>
      <c r="AT151" s="600"/>
      <c r="AU151" s="600"/>
      <c r="AV151" s="600"/>
      <c r="AW151" s="600"/>
      <c r="AX151" s="600"/>
      <c r="AY151" s="600"/>
      <c r="AZ151" s="600"/>
      <c r="BA151" s="600"/>
      <c r="BB151" s="600"/>
      <c r="BC151" s="600"/>
      <c r="BD151" s="600"/>
      <c r="BE151" s="600"/>
      <c r="BF151" s="600"/>
      <c r="BG151" s="600"/>
      <c r="BH151" s="600"/>
      <c r="BI151" s="600"/>
      <c r="BJ151" s="600"/>
      <c r="BK151" s="600"/>
    </row>
    <row r="152" spans="2:63" ht="16.5" customHeight="1" x14ac:dyDescent="0.35">
      <c r="B152" s="599"/>
      <c r="C152" s="599"/>
      <c r="D152" s="599"/>
      <c r="E152" s="599"/>
      <c r="F152" s="599"/>
      <c r="G152" s="599"/>
      <c r="H152" s="600"/>
      <c r="K152" s="602"/>
      <c r="L152" s="602"/>
      <c r="M152" s="600"/>
      <c r="N152" s="600"/>
      <c r="O152" s="600"/>
      <c r="P152" s="600"/>
      <c r="Q152" s="600"/>
      <c r="R152" s="600"/>
      <c r="S152" s="600"/>
      <c r="T152" s="600"/>
      <c r="U152" s="600"/>
      <c r="V152" s="600"/>
      <c r="W152" s="600"/>
      <c r="X152" s="600"/>
      <c r="Y152" s="600"/>
      <c r="Z152" s="600"/>
      <c r="AA152" s="600"/>
      <c r="AB152" s="600"/>
      <c r="AC152" s="600"/>
      <c r="AD152" s="600"/>
      <c r="AE152" s="600"/>
      <c r="AF152" s="600"/>
      <c r="AG152" s="600"/>
      <c r="AH152" s="600"/>
      <c r="AI152" s="600"/>
      <c r="AJ152" s="600"/>
      <c r="AK152" s="600"/>
      <c r="AL152" s="600"/>
      <c r="AM152" s="600"/>
      <c r="AN152" s="600"/>
      <c r="AO152" s="600"/>
      <c r="AP152" s="600"/>
      <c r="AQ152" s="600"/>
      <c r="AR152" s="600"/>
      <c r="AS152" s="600"/>
      <c r="AT152" s="600"/>
      <c r="AU152" s="600"/>
      <c r="AV152" s="600"/>
      <c r="AW152" s="600"/>
      <c r="AX152" s="600"/>
      <c r="AY152" s="600"/>
      <c r="AZ152" s="600"/>
      <c r="BA152" s="600"/>
      <c r="BB152" s="600"/>
      <c r="BC152" s="600"/>
      <c r="BD152" s="600"/>
      <c r="BE152" s="600"/>
      <c r="BF152" s="600"/>
      <c r="BG152" s="600"/>
      <c r="BH152" s="600"/>
      <c r="BI152" s="600"/>
      <c r="BJ152" s="600"/>
      <c r="BK152" s="600"/>
    </row>
    <row r="153" spans="2:63" ht="16.5" customHeight="1" x14ac:dyDescent="0.35">
      <c r="B153" s="599"/>
      <c r="C153" s="599"/>
      <c r="D153" s="599"/>
      <c r="E153" s="599"/>
      <c r="F153" s="599"/>
      <c r="G153" s="599"/>
      <c r="H153" s="600"/>
      <c r="K153" s="602"/>
      <c r="L153" s="602"/>
      <c r="M153" s="600"/>
      <c r="N153" s="600"/>
      <c r="O153" s="600"/>
      <c r="P153" s="600"/>
      <c r="Q153" s="600"/>
      <c r="R153" s="600"/>
      <c r="S153" s="600"/>
      <c r="T153" s="600"/>
      <c r="U153" s="600"/>
      <c r="V153" s="600"/>
      <c r="W153" s="600"/>
      <c r="X153" s="600"/>
      <c r="Y153" s="600"/>
      <c r="Z153" s="600"/>
      <c r="AA153" s="600"/>
      <c r="AB153" s="600"/>
      <c r="AC153" s="600"/>
      <c r="AD153" s="600"/>
      <c r="AE153" s="600"/>
      <c r="AF153" s="600"/>
      <c r="AG153" s="600"/>
      <c r="AH153" s="600"/>
      <c r="AI153" s="600"/>
      <c r="AJ153" s="600"/>
      <c r="AK153" s="600"/>
      <c r="AL153" s="600"/>
      <c r="AM153" s="600"/>
      <c r="AN153" s="600"/>
      <c r="AO153" s="600"/>
      <c r="AP153" s="600"/>
      <c r="AQ153" s="600"/>
      <c r="AR153" s="600"/>
      <c r="AS153" s="600"/>
      <c r="AT153" s="600"/>
      <c r="AU153" s="600"/>
      <c r="AV153" s="600"/>
      <c r="AW153" s="600"/>
      <c r="AX153" s="600"/>
      <c r="AY153" s="600"/>
      <c r="AZ153" s="600"/>
      <c r="BA153" s="600"/>
      <c r="BB153" s="600"/>
      <c r="BC153" s="600"/>
      <c r="BD153" s="600"/>
      <c r="BE153" s="600"/>
      <c r="BF153" s="600"/>
      <c r="BG153" s="600"/>
      <c r="BH153" s="600"/>
      <c r="BI153" s="600"/>
      <c r="BJ153" s="600"/>
      <c r="BK153" s="600"/>
    </row>
    <row r="154" spans="2:63" ht="16.5" customHeight="1" x14ac:dyDescent="0.35">
      <c r="B154" s="599"/>
      <c r="C154" s="599"/>
      <c r="D154" s="599"/>
      <c r="E154" s="599"/>
      <c r="F154" s="599"/>
      <c r="G154" s="599"/>
      <c r="H154" s="600"/>
      <c r="K154" s="602"/>
      <c r="L154" s="602"/>
      <c r="M154" s="600"/>
      <c r="N154" s="600"/>
      <c r="O154" s="600"/>
      <c r="P154" s="600"/>
      <c r="Q154" s="600"/>
      <c r="R154" s="600"/>
      <c r="S154" s="600"/>
      <c r="T154" s="600"/>
      <c r="U154" s="600"/>
      <c r="V154" s="600"/>
      <c r="W154" s="600"/>
      <c r="X154" s="600"/>
      <c r="Y154" s="600"/>
      <c r="Z154" s="600"/>
      <c r="AA154" s="600"/>
      <c r="AB154" s="600"/>
      <c r="AC154" s="600"/>
      <c r="AD154" s="600"/>
      <c r="AE154" s="600"/>
      <c r="AF154" s="600"/>
      <c r="AG154" s="600"/>
      <c r="AH154" s="600"/>
      <c r="AI154" s="600"/>
      <c r="AJ154" s="600"/>
      <c r="AK154" s="600"/>
      <c r="AL154" s="600"/>
      <c r="AM154" s="600"/>
      <c r="AN154" s="600"/>
      <c r="AO154" s="600"/>
      <c r="AP154" s="600"/>
      <c r="AQ154" s="600"/>
      <c r="AR154" s="600"/>
      <c r="AS154" s="600"/>
      <c r="AT154" s="600"/>
      <c r="AU154" s="600"/>
      <c r="AV154" s="600"/>
      <c r="AW154" s="600"/>
      <c r="AX154" s="600"/>
      <c r="AY154" s="600"/>
      <c r="AZ154" s="600"/>
      <c r="BA154" s="600"/>
      <c r="BB154" s="600"/>
      <c r="BC154" s="600"/>
      <c r="BD154" s="600"/>
      <c r="BE154" s="600"/>
      <c r="BF154" s="600"/>
      <c r="BG154" s="600"/>
      <c r="BH154" s="600"/>
      <c r="BI154" s="600"/>
      <c r="BJ154" s="600"/>
      <c r="BK154" s="600"/>
    </row>
    <row r="155" spans="2:63" ht="16.5" customHeight="1" x14ac:dyDescent="0.35">
      <c r="B155" s="599"/>
      <c r="C155" s="599"/>
      <c r="D155" s="599"/>
      <c r="E155" s="599"/>
      <c r="F155" s="599"/>
      <c r="G155" s="599"/>
      <c r="H155" s="600"/>
      <c r="K155" s="602"/>
      <c r="L155" s="602"/>
      <c r="M155" s="600"/>
      <c r="N155" s="600"/>
      <c r="O155" s="600"/>
      <c r="P155" s="600"/>
      <c r="Q155" s="600"/>
      <c r="R155" s="600"/>
      <c r="S155" s="600"/>
      <c r="T155" s="600"/>
      <c r="U155" s="600"/>
      <c r="V155" s="600"/>
      <c r="W155" s="600"/>
      <c r="X155" s="600"/>
      <c r="Y155" s="600"/>
      <c r="Z155" s="600"/>
      <c r="AA155" s="600"/>
      <c r="AB155" s="600"/>
      <c r="AC155" s="600"/>
      <c r="AD155" s="600"/>
      <c r="AE155" s="600"/>
      <c r="AF155" s="600"/>
      <c r="AG155" s="600"/>
      <c r="AH155" s="600"/>
      <c r="AI155" s="600"/>
      <c r="AJ155" s="600"/>
      <c r="AK155" s="600"/>
      <c r="AL155" s="600"/>
      <c r="AM155" s="600"/>
      <c r="AN155" s="600"/>
      <c r="AO155" s="600"/>
      <c r="AP155" s="600"/>
      <c r="AQ155" s="600"/>
      <c r="AR155" s="600"/>
      <c r="AS155" s="600"/>
      <c r="AT155" s="600"/>
      <c r="AU155" s="600"/>
      <c r="AV155" s="600"/>
      <c r="AW155" s="600"/>
      <c r="AX155" s="600"/>
      <c r="AY155" s="600"/>
      <c r="AZ155" s="600"/>
      <c r="BA155" s="600"/>
      <c r="BB155" s="600"/>
      <c r="BC155" s="600"/>
      <c r="BD155" s="600"/>
      <c r="BE155" s="600"/>
      <c r="BF155" s="600"/>
      <c r="BG155" s="600"/>
      <c r="BH155" s="600"/>
      <c r="BI155" s="600"/>
      <c r="BJ155" s="600"/>
      <c r="BK155" s="600"/>
    </row>
    <row r="156" spans="2:63" ht="16.5" customHeight="1" x14ac:dyDescent="0.35">
      <c r="B156" s="599"/>
      <c r="C156" s="599"/>
      <c r="D156" s="599"/>
      <c r="E156" s="599"/>
      <c r="F156" s="599"/>
      <c r="G156" s="599"/>
      <c r="H156" s="600"/>
      <c r="K156" s="602"/>
      <c r="L156" s="602"/>
      <c r="M156" s="600"/>
      <c r="N156" s="600"/>
      <c r="O156" s="600"/>
      <c r="P156" s="600"/>
      <c r="Q156" s="600"/>
      <c r="R156" s="600"/>
      <c r="S156" s="600"/>
      <c r="T156" s="600"/>
      <c r="U156" s="600"/>
      <c r="V156" s="600"/>
      <c r="W156" s="600"/>
      <c r="X156" s="600"/>
      <c r="Y156" s="600"/>
      <c r="Z156" s="600"/>
      <c r="AA156" s="600"/>
      <c r="AB156" s="600"/>
      <c r="AC156" s="600"/>
      <c r="AD156" s="600"/>
      <c r="AE156" s="600"/>
      <c r="AF156" s="600"/>
      <c r="AG156" s="600"/>
      <c r="AH156" s="600"/>
      <c r="AI156" s="600"/>
      <c r="AJ156" s="600"/>
      <c r="AK156" s="600"/>
      <c r="AL156" s="600"/>
      <c r="AM156" s="600"/>
      <c r="AN156" s="600"/>
      <c r="AO156" s="600"/>
      <c r="AP156" s="600"/>
      <c r="AQ156" s="600"/>
      <c r="AR156" s="600"/>
      <c r="AS156" s="600"/>
      <c r="AT156" s="600"/>
      <c r="AU156" s="600"/>
      <c r="AV156" s="600"/>
      <c r="AW156" s="600"/>
      <c r="AX156" s="600"/>
      <c r="AY156" s="600"/>
      <c r="AZ156" s="600"/>
      <c r="BA156" s="600"/>
      <c r="BB156" s="600"/>
      <c r="BC156" s="600"/>
      <c r="BD156" s="600"/>
      <c r="BE156" s="600"/>
      <c r="BF156" s="600"/>
      <c r="BG156" s="600"/>
      <c r="BH156" s="600"/>
      <c r="BI156" s="600"/>
      <c r="BJ156" s="600"/>
      <c r="BK156" s="600"/>
    </row>
    <row r="157" spans="2:63" ht="16.5" customHeight="1" x14ac:dyDescent="0.35">
      <c r="B157" s="599"/>
      <c r="C157" s="599"/>
      <c r="D157" s="599"/>
      <c r="E157" s="599"/>
      <c r="F157" s="599"/>
      <c r="G157" s="599"/>
      <c r="H157" s="600"/>
      <c r="K157" s="602"/>
      <c r="L157" s="602"/>
      <c r="M157" s="600"/>
      <c r="N157" s="600"/>
      <c r="O157" s="600"/>
      <c r="P157" s="600"/>
      <c r="Q157" s="600"/>
      <c r="R157" s="600"/>
      <c r="S157" s="600"/>
      <c r="T157" s="600"/>
      <c r="U157" s="600"/>
      <c r="V157" s="600"/>
      <c r="W157" s="600"/>
      <c r="X157" s="600"/>
      <c r="Y157" s="600"/>
      <c r="Z157" s="600"/>
      <c r="AA157" s="600"/>
      <c r="AB157" s="600"/>
      <c r="AC157" s="600"/>
      <c r="AD157" s="600"/>
      <c r="AE157" s="600"/>
      <c r="AF157" s="600"/>
      <c r="AG157" s="600"/>
      <c r="AH157" s="600"/>
      <c r="AI157" s="600"/>
      <c r="AJ157" s="600"/>
      <c r="AK157" s="600"/>
      <c r="AL157" s="600"/>
      <c r="AM157" s="600"/>
      <c r="AN157" s="600"/>
      <c r="AO157" s="600"/>
      <c r="AP157" s="600"/>
      <c r="AQ157" s="600"/>
      <c r="AR157" s="600"/>
      <c r="AS157" s="600"/>
      <c r="AT157" s="600"/>
      <c r="AU157" s="600"/>
      <c r="AV157" s="600"/>
      <c r="AW157" s="600"/>
      <c r="AX157" s="600"/>
      <c r="AY157" s="600"/>
      <c r="AZ157" s="600"/>
      <c r="BA157" s="600"/>
      <c r="BB157" s="600"/>
      <c r="BC157" s="600"/>
      <c r="BD157" s="600"/>
      <c r="BE157" s="600"/>
      <c r="BF157" s="600"/>
      <c r="BG157" s="600"/>
      <c r="BH157" s="600"/>
      <c r="BI157" s="600"/>
      <c r="BJ157" s="600"/>
      <c r="BK157" s="600"/>
    </row>
    <row r="158" spans="2:63" ht="16.5" customHeight="1" x14ac:dyDescent="0.35">
      <c r="B158" s="599"/>
      <c r="C158" s="599"/>
      <c r="D158" s="599"/>
      <c r="E158" s="599"/>
      <c r="F158" s="599"/>
      <c r="G158" s="599"/>
      <c r="H158" s="600"/>
      <c r="K158" s="602"/>
      <c r="L158" s="602"/>
      <c r="M158" s="600"/>
      <c r="N158" s="600"/>
      <c r="O158" s="600"/>
      <c r="P158" s="600"/>
      <c r="Q158" s="600"/>
      <c r="R158" s="600"/>
      <c r="S158" s="600"/>
      <c r="T158" s="600"/>
      <c r="U158" s="600"/>
      <c r="V158" s="600"/>
      <c r="W158" s="600"/>
      <c r="X158" s="600"/>
      <c r="Y158" s="600"/>
      <c r="Z158" s="600"/>
      <c r="AA158" s="600"/>
      <c r="AB158" s="600"/>
      <c r="AC158" s="600"/>
      <c r="AD158" s="600"/>
      <c r="AE158" s="600"/>
      <c r="AF158" s="600"/>
      <c r="AG158" s="600"/>
      <c r="AH158" s="600"/>
      <c r="AI158" s="600"/>
      <c r="AJ158" s="600"/>
      <c r="AK158" s="600"/>
      <c r="AL158" s="600"/>
      <c r="AM158" s="600"/>
      <c r="AN158" s="600"/>
      <c r="AO158" s="600"/>
      <c r="AP158" s="600"/>
      <c r="AQ158" s="600"/>
      <c r="AR158" s="600"/>
      <c r="AS158" s="600"/>
      <c r="AT158" s="600"/>
      <c r="AU158" s="600"/>
      <c r="AV158" s="600"/>
      <c r="AW158" s="600"/>
      <c r="AX158" s="600"/>
      <c r="AY158" s="600"/>
      <c r="AZ158" s="600"/>
      <c r="BA158" s="600"/>
      <c r="BB158" s="600"/>
      <c r="BC158" s="600"/>
      <c r="BD158" s="600"/>
      <c r="BE158" s="600"/>
      <c r="BF158" s="600"/>
      <c r="BG158" s="600"/>
      <c r="BH158" s="600"/>
      <c r="BI158" s="600"/>
      <c r="BJ158" s="600"/>
      <c r="BK158" s="600"/>
    </row>
    <row r="159" spans="2:63" ht="16.5" customHeight="1" x14ac:dyDescent="0.35">
      <c r="B159" s="599"/>
      <c r="C159" s="599"/>
      <c r="D159" s="599"/>
      <c r="E159" s="599"/>
      <c r="F159" s="599"/>
      <c r="G159" s="599"/>
      <c r="H159" s="600"/>
      <c r="K159" s="602"/>
      <c r="L159" s="602"/>
      <c r="M159" s="600"/>
      <c r="N159" s="600"/>
      <c r="O159" s="600"/>
      <c r="P159" s="600"/>
      <c r="Q159" s="600"/>
      <c r="R159" s="600"/>
      <c r="S159" s="600"/>
      <c r="T159" s="600"/>
      <c r="U159" s="600"/>
      <c r="V159" s="600"/>
      <c r="W159" s="600"/>
      <c r="X159" s="600"/>
      <c r="Y159" s="600"/>
      <c r="Z159" s="600"/>
      <c r="AA159" s="600"/>
      <c r="AB159" s="600"/>
      <c r="AC159" s="600"/>
      <c r="AD159" s="600"/>
      <c r="AE159" s="600"/>
      <c r="AF159" s="600"/>
      <c r="AG159" s="600"/>
      <c r="AH159" s="600"/>
      <c r="AI159" s="600"/>
      <c r="AJ159" s="600"/>
      <c r="AK159" s="600"/>
      <c r="AL159" s="600"/>
      <c r="AM159" s="600"/>
      <c r="AN159" s="600"/>
      <c r="AO159" s="600"/>
      <c r="AP159" s="600"/>
      <c r="AQ159" s="600"/>
      <c r="AR159" s="600"/>
      <c r="AS159" s="600"/>
      <c r="AT159" s="600"/>
      <c r="AU159" s="600"/>
      <c r="AV159" s="600"/>
      <c r="AW159" s="600"/>
      <c r="AX159" s="600"/>
      <c r="AY159" s="600"/>
      <c r="AZ159" s="600"/>
      <c r="BA159" s="600"/>
      <c r="BB159" s="600"/>
      <c r="BC159" s="600"/>
      <c r="BD159" s="600"/>
      <c r="BE159" s="600"/>
      <c r="BF159" s="600"/>
      <c r="BG159" s="600"/>
      <c r="BH159" s="600"/>
      <c r="BI159" s="600"/>
      <c r="BJ159" s="600"/>
      <c r="BK159" s="600"/>
    </row>
    <row r="160" spans="2:63" ht="16.5" customHeight="1" x14ac:dyDescent="0.35">
      <c r="B160" s="599"/>
      <c r="C160" s="599"/>
      <c r="D160" s="599"/>
      <c r="E160" s="599"/>
      <c r="F160" s="599"/>
      <c r="G160" s="599"/>
      <c r="H160" s="600"/>
      <c r="K160" s="602"/>
      <c r="L160" s="602"/>
      <c r="M160" s="600"/>
      <c r="N160" s="600"/>
      <c r="O160" s="600"/>
      <c r="P160" s="600"/>
      <c r="Q160" s="600"/>
      <c r="R160" s="600"/>
      <c r="S160" s="600"/>
      <c r="T160" s="600"/>
      <c r="U160" s="600"/>
      <c r="V160" s="600"/>
      <c r="W160" s="600"/>
      <c r="X160" s="600"/>
      <c r="Y160" s="600"/>
      <c r="Z160" s="600"/>
      <c r="AA160" s="600"/>
      <c r="AB160" s="600"/>
      <c r="AC160" s="600"/>
      <c r="AD160" s="600"/>
      <c r="AE160" s="600"/>
      <c r="AF160" s="600"/>
      <c r="AG160" s="600"/>
      <c r="AH160" s="600"/>
      <c r="AI160" s="600"/>
      <c r="AJ160" s="600"/>
      <c r="AK160" s="600"/>
      <c r="AL160" s="600"/>
      <c r="AM160" s="600"/>
      <c r="AN160" s="600"/>
      <c r="AO160" s="600"/>
      <c r="AP160" s="600"/>
      <c r="AQ160" s="600"/>
      <c r="AR160" s="600"/>
      <c r="AS160" s="600"/>
      <c r="AT160" s="600"/>
      <c r="AU160" s="600"/>
      <c r="AV160" s="600"/>
      <c r="AW160" s="600"/>
      <c r="AX160" s="600"/>
      <c r="AY160" s="600"/>
      <c r="AZ160" s="600"/>
      <c r="BA160" s="600"/>
      <c r="BB160" s="600"/>
      <c r="BC160" s="600"/>
      <c r="BD160" s="600"/>
      <c r="BE160" s="600"/>
      <c r="BF160" s="600"/>
      <c r="BG160" s="600"/>
      <c r="BH160" s="600"/>
      <c r="BI160" s="600"/>
      <c r="BJ160" s="600"/>
      <c r="BK160" s="600"/>
    </row>
    <row r="161" spans="2:63" ht="16.5" customHeight="1" x14ac:dyDescent="0.35">
      <c r="B161" s="599"/>
      <c r="C161" s="599"/>
      <c r="D161" s="599"/>
      <c r="E161" s="599"/>
      <c r="F161" s="599"/>
      <c r="G161" s="599"/>
      <c r="H161" s="600"/>
      <c r="K161" s="602"/>
      <c r="L161" s="602"/>
      <c r="M161" s="600"/>
      <c r="N161" s="600"/>
      <c r="O161" s="600"/>
      <c r="P161" s="600"/>
      <c r="Q161" s="600"/>
      <c r="R161" s="600"/>
      <c r="S161" s="600"/>
      <c r="T161" s="600"/>
      <c r="U161" s="600"/>
      <c r="V161" s="600"/>
      <c r="W161" s="600"/>
      <c r="X161" s="600"/>
      <c r="Y161" s="600"/>
      <c r="Z161" s="600"/>
      <c r="AA161" s="600"/>
      <c r="AB161" s="600"/>
      <c r="AC161" s="600"/>
      <c r="AD161" s="600"/>
      <c r="AE161" s="600"/>
      <c r="AF161" s="600"/>
      <c r="AG161" s="600"/>
      <c r="AH161" s="600"/>
      <c r="AI161" s="600"/>
      <c r="AJ161" s="600"/>
      <c r="AK161" s="600"/>
      <c r="AL161" s="600"/>
      <c r="AM161" s="600"/>
      <c r="AN161" s="600"/>
      <c r="AO161" s="600"/>
      <c r="AP161" s="600"/>
      <c r="AQ161" s="600"/>
      <c r="AR161" s="600"/>
      <c r="AS161" s="600"/>
      <c r="AT161" s="600"/>
      <c r="AU161" s="600"/>
      <c r="AV161" s="600"/>
      <c r="AW161" s="600"/>
      <c r="AX161" s="600"/>
      <c r="AY161" s="600"/>
      <c r="AZ161" s="600"/>
      <c r="BA161" s="600"/>
      <c r="BB161" s="600"/>
      <c r="BC161" s="600"/>
      <c r="BD161" s="600"/>
      <c r="BE161" s="600"/>
      <c r="BF161" s="600"/>
      <c r="BG161" s="600"/>
      <c r="BH161" s="600"/>
      <c r="BI161" s="600"/>
      <c r="BJ161" s="600"/>
      <c r="BK161" s="600"/>
    </row>
    <row r="162" spans="2:63" ht="16.5" customHeight="1" x14ac:dyDescent="0.35">
      <c r="B162" s="599"/>
      <c r="C162" s="599"/>
      <c r="D162" s="599"/>
      <c r="E162" s="599"/>
      <c r="F162" s="599"/>
      <c r="G162" s="599"/>
      <c r="H162" s="600"/>
      <c r="K162" s="602"/>
      <c r="L162" s="602"/>
      <c r="M162" s="600"/>
      <c r="N162" s="600"/>
      <c r="O162" s="600"/>
      <c r="P162" s="600"/>
      <c r="Q162" s="600"/>
      <c r="R162" s="600"/>
      <c r="S162" s="600"/>
      <c r="T162" s="600"/>
      <c r="U162" s="600"/>
      <c r="V162" s="600"/>
      <c r="W162" s="600"/>
      <c r="X162" s="600"/>
      <c r="Y162" s="600"/>
      <c r="Z162" s="600"/>
      <c r="AA162" s="600"/>
      <c r="AB162" s="600"/>
      <c r="AC162" s="600"/>
      <c r="AD162" s="600"/>
      <c r="AE162" s="600"/>
      <c r="AF162" s="600"/>
      <c r="AG162" s="600"/>
      <c r="AH162" s="600"/>
      <c r="AI162" s="600"/>
      <c r="AJ162" s="600"/>
      <c r="AK162" s="600"/>
      <c r="AL162" s="600"/>
      <c r="AM162" s="600"/>
      <c r="AN162" s="600"/>
      <c r="AO162" s="600"/>
      <c r="AP162" s="600"/>
      <c r="AQ162" s="600"/>
      <c r="AR162" s="600"/>
      <c r="AS162" s="600"/>
      <c r="AT162" s="600"/>
      <c r="AU162" s="600"/>
      <c r="AV162" s="600"/>
      <c r="AW162" s="600"/>
      <c r="AX162" s="600"/>
      <c r="AY162" s="600"/>
      <c r="AZ162" s="600"/>
      <c r="BA162" s="600"/>
      <c r="BB162" s="600"/>
      <c r="BC162" s="600"/>
      <c r="BD162" s="600"/>
      <c r="BE162" s="600"/>
      <c r="BF162" s="600"/>
      <c r="BG162" s="600"/>
      <c r="BH162" s="600"/>
      <c r="BI162" s="600"/>
      <c r="BJ162" s="600"/>
      <c r="BK162" s="600"/>
    </row>
    <row r="163" spans="2:63" ht="16.5" customHeight="1" x14ac:dyDescent="0.35">
      <c r="B163" s="599"/>
      <c r="C163" s="599"/>
      <c r="D163" s="599"/>
      <c r="E163" s="599"/>
      <c r="F163" s="599"/>
      <c r="G163" s="599"/>
      <c r="H163" s="600"/>
      <c r="K163" s="602"/>
      <c r="L163" s="602"/>
      <c r="M163" s="600"/>
      <c r="N163" s="600"/>
      <c r="O163" s="600"/>
      <c r="P163" s="600"/>
      <c r="Q163" s="600"/>
      <c r="R163" s="600"/>
      <c r="S163" s="600"/>
      <c r="T163" s="600"/>
      <c r="U163" s="600"/>
      <c r="V163" s="600"/>
      <c r="W163" s="600"/>
      <c r="X163" s="600"/>
      <c r="Y163" s="600"/>
      <c r="Z163" s="600"/>
      <c r="AA163" s="600"/>
      <c r="AB163" s="600"/>
      <c r="AC163" s="600"/>
      <c r="AD163" s="600"/>
      <c r="AE163" s="600"/>
      <c r="AF163" s="600"/>
      <c r="AG163" s="600"/>
      <c r="AH163" s="600"/>
      <c r="AI163" s="600"/>
      <c r="AJ163" s="600"/>
      <c r="AK163" s="600"/>
      <c r="AL163" s="600"/>
      <c r="AM163" s="600"/>
      <c r="AN163" s="600"/>
      <c r="AO163" s="600"/>
      <c r="AP163" s="600"/>
      <c r="AQ163" s="600"/>
      <c r="AR163" s="600"/>
      <c r="AS163" s="600"/>
      <c r="AT163" s="600"/>
      <c r="AU163" s="600"/>
      <c r="AV163" s="600"/>
      <c r="AW163" s="600"/>
      <c r="AX163" s="600"/>
      <c r="AY163" s="600"/>
      <c r="AZ163" s="600"/>
      <c r="BA163" s="600"/>
      <c r="BB163" s="600"/>
      <c r="BC163" s="600"/>
      <c r="BD163" s="600"/>
      <c r="BE163" s="600"/>
      <c r="BF163" s="600"/>
      <c r="BG163" s="600"/>
      <c r="BH163" s="600"/>
      <c r="BI163" s="600"/>
      <c r="BJ163" s="600"/>
      <c r="BK163" s="600"/>
    </row>
    <row r="164" spans="2:63" ht="16.5" customHeight="1" x14ac:dyDescent="0.35">
      <c r="B164" s="599"/>
      <c r="C164" s="599"/>
      <c r="D164" s="599"/>
      <c r="E164" s="599"/>
      <c r="F164" s="599"/>
      <c r="G164" s="599"/>
      <c r="H164" s="600"/>
      <c r="K164" s="602"/>
      <c r="L164" s="602"/>
      <c r="M164" s="600"/>
      <c r="N164" s="600"/>
      <c r="O164" s="600"/>
      <c r="P164" s="600"/>
      <c r="Q164" s="600"/>
      <c r="R164" s="600"/>
      <c r="S164" s="600"/>
      <c r="T164" s="600"/>
      <c r="U164" s="600"/>
      <c r="V164" s="600"/>
      <c r="W164" s="600"/>
      <c r="X164" s="600"/>
      <c r="Y164" s="600"/>
      <c r="Z164" s="600"/>
      <c r="AA164" s="600"/>
      <c r="AB164" s="600"/>
      <c r="AC164" s="600"/>
      <c r="AD164" s="600"/>
      <c r="AE164" s="600"/>
      <c r="AF164" s="600"/>
      <c r="AG164" s="600"/>
      <c r="AH164" s="600"/>
      <c r="AI164" s="600"/>
      <c r="AJ164" s="600"/>
      <c r="AK164" s="600"/>
      <c r="AL164" s="600"/>
      <c r="AM164" s="600"/>
      <c r="AN164" s="600"/>
      <c r="AO164" s="600"/>
      <c r="AP164" s="600"/>
      <c r="AQ164" s="600"/>
      <c r="AR164" s="600"/>
      <c r="AS164" s="600"/>
      <c r="AT164" s="600"/>
      <c r="AU164" s="600"/>
      <c r="AV164" s="600"/>
      <c r="AW164" s="600"/>
      <c r="AX164" s="600"/>
      <c r="AY164" s="600"/>
      <c r="AZ164" s="600"/>
      <c r="BA164" s="600"/>
      <c r="BB164" s="600"/>
      <c r="BC164" s="600"/>
      <c r="BD164" s="600"/>
      <c r="BE164" s="600"/>
      <c r="BF164" s="600"/>
      <c r="BG164" s="600"/>
      <c r="BH164" s="600"/>
      <c r="BI164" s="600"/>
      <c r="BJ164" s="600"/>
      <c r="BK164" s="600"/>
    </row>
    <row r="165" spans="2:63" ht="16.5" customHeight="1" x14ac:dyDescent="0.35">
      <c r="B165" s="599"/>
      <c r="C165" s="599"/>
      <c r="D165" s="599"/>
      <c r="E165" s="599"/>
      <c r="F165" s="599"/>
      <c r="G165" s="599"/>
      <c r="H165" s="600"/>
      <c r="K165" s="602"/>
      <c r="L165" s="602"/>
      <c r="M165" s="600"/>
      <c r="N165" s="600"/>
      <c r="O165" s="600"/>
      <c r="P165" s="600"/>
      <c r="Q165" s="600"/>
      <c r="R165" s="600"/>
      <c r="S165" s="600"/>
      <c r="T165" s="600"/>
      <c r="U165" s="600"/>
      <c r="V165" s="600"/>
      <c r="W165" s="600"/>
      <c r="X165" s="600"/>
      <c r="Y165" s="600"/>
      <c r="Z165" s="600"/>
      <c r="AA165" s="600"/>
      <c r="AB165" s="600"/>
      <c r="AC165" s="600"/>
      <c r="AD165" s="600"/>
      <c r="AE165" s="600"/>
      <c r="AF165" s="600"/>
      <c r="AG165" s="600"/>
      <c r="AH165" s="600"/>
      <c r="AI165" s="600"/>
      <c r="AJ165" s="600"/>
      <c r="AK165" s="600"/>
      <c r="AL165" s="600"/>
      <c r="AM165" s="600"/>
      <c r="AN165" s="600"/>
      <c r="AO165" s="600"/>
      <c r="AP165" s="600"/>
      <c r="AQ165" s="600"/>
      <c r="AR165" s="600"/>
      <c r="AS165" s="600"/>
      <c r="AT165" s="600"/>
      <c r="AU165" s="600"/>
      <c r="AV165" s="600"/>
      <c r="AW165" s="600"/>
      <c r="AX165" s="600"/>
      <c r="AY165" s="600"/>
      <c r="AZ165" s="600"/>
      <c r="BA165" s="600"/>
      <c r="BB165" s="600"/>
      <c r="BC165" s="600"/>
      <c r="BD165" s="600"/>
      <c r="BE165" s="600"/>
      <c r="BF165" s="600"/>
      <c r="BG165" s="600"/>
      <c r="BH165" s="600"/>
      <c r="BI165" s="600"/>
      <c r="BJ165" s="600"/>
      <c r="BK165" s="600"/>
    </row>
    <row r="166" spans="2:63" ht="16.5" customHeight="1" x14ac:dyDescent="0.35">
      <c r="B166" s="599"/>
      <c r="C166" s="599"/>
      <c r="D166" s="599"/>
      <c r="E166" s="599"/>
      <c r="F166" s="599"/>
      <c r="G166" s="599"/>
      <c r="H166" s="600"/>
      <c r="K166" s="602"/>
      <c r="L166" s="602"/>
      <c r="M166" s="600"/>
      <c r="N166" s="600"/>
      <c r="O166" s="600"/>
      <c r="P166" s="600"/>
      <c r="Q166" s="600"/>
      <c r="R166" s="600"/>
      <c r="S166" s="600"/>
      <c r="T166" s="600"/>
      <c r="U166" s="600"/>
      <c r="V166" s="600"/>
      <c r="W166" s="600"/>
      <c r="X166" s="600"/>
      <c r="Y166" s="600"/>
      <c r="Z166" s="600"/>
      <c r="AA166" s="600"/>
      <c r="AB166" s="600"/>
      <c r="AC166" s="600"/>
      <c r="AD166" s="600"/>
      <c r="AE166" s="600"/>
      <c r="AF166" s="600"/>
      <c r="AG166" s="600"/>
      <c r="AH166" s="600"/>
      <c r="AI166" s="600"/>
      <c r="AJ166" s="600"/>
      <c r="AK166" s="600"/>
      <c r="AL166" s="600"/>
      <c r="AM166" s="600"/>
      <c r="AN166" s="600"/>
      <c r="AO166" s="600"/>
      <c r="AP166" s="600"/>
      <c r="AQ166" s="600"/>
      <c r="AR166" s="600"/>
      <c r="AS166" s="600"/>
      <c r="AT166" s="600"/>
      <c r="AU166" s="600"/>
      <c r="AV166" s="600"/>
      <c r="AW166" s="600"/>
      <c r="AX166" s="600"/>
      <c r="AY166" s="600"/>
      <c r="AZ166" s="600"/>
      <c r="BA166" s="600"/>
      <c r="BB166" s="600"/>
      <c r="BC166" s="600"/>
      <c r="BD166" s="600"/>
      <c r="BE166" s="600"/>
      <c r="BF166" s="600"/>
      <c r="BG166" s="600"/>
      <c r="BH166" s="600"/>
      <c r="BI166" s="600"/>
      <c r="BJ166" s="600"/>
      <c r="BK166" s="600"/>
    </row>
    <row r="167" spans="2:63" ht="16.5" customHeight="1" x14ac:dyDescent="0.35">
      <c r="B167" s="599"/>
      <c r="C167" s="599"/>
      <c r="D167" s="599"/>
      <c r="E167" s="599"/>
      <c r="F167" s="599"/>
      <c r="G167" s="599"/>
      <c r="H167" s="600"/>
      <c r="K167" s="602"/>
      <c r="L167" s="602"/>
      <c r="M167" s="600"/>
      <c r="N167" s="600"/>
      <c r="O167" s="600"/>
      <c r="P167" s="600"/>
      <c r="Q167" s="600"/>
      <c r="R167" s="600"/>
      <c r="S167" s="600"/>
      <c r="T167" s="600"/>
      <c r="U167" s="600"/>
      <c r="V167" s="600"/>
      <c r="W167" s="600"/>
      <c r="X167" s="600"/>
      <c r="Y167" s="600"/>
      <c r="Z167" s="600"/>
      <c r="AA167" s="600"/>
      <c r="AB167" s="600"/>
      <c r="AC167" s="600"/>
      <c r="AD167" s="600"/>
      <c r="AE167" s="600"/>
      <c r="AF167" s="600"/>
      <c r="AG167" s="600"/>
      <c r="AH167" s="600"/>
      <c r="AI167" s="600"/>
      <c r="AJ167" s="600"/>
      <c r="AK167" s="600"/>
      <c r="AL167" s="600"/>
      <c r="AM167" s="600"/>
      <c r="AN167" s="600"/>
      <c r="AO167" s="600"/>
      <c r="AP167" s="600"/>
      <c r="AQ167" s="600"/>
      <c r="AR167" s="600"/>
      <c r="AS167" s="600"/>
      <c r="AT167" s="600"/>
      <c r="AU167" s="600"/>
      <c r="AV167" s="600"/>
      <c r="AW167" s="600"/>
      <c r="AX167" s="600"/>
      <c r="AY167" s="600"/>
      <c r="AZ167" s="600"/>
      <c r="BA167" s="600"/>
      <c r="BB167" s="600"/>
      <c r="BC167" s="600"/>
      <c r="BD167" s="600"/>
      <c r="BE167" s="600"/>
      <c r="BF167" s="600"/>
      <c r="BG167" s="600"/>
      <c r="BH167" s="600"/>
      <c r="BI167" s="600"/>
      <c r="BJ167" s="600"/>
      <c r="BK167" s="600"/>
    </row>
    <row r="168" spans="2:63" ht="16.5" customHeight="1" x14ac:dyDescent="0.35">
      <c r="B168" s="599"/>
      <c r="C168" s="599"/>
      <c r="D168" s="599"/>
      <c r="E168" s="599"/>
      <c r="F168" s="599"/>
      <c r="G168" s="599"/>
      <c r="H168" s="600"/>
      <c r="K168" s="602"/>
      <c r="L168" s="602"/>
      <c r="M168" s="600"/>
      <c r="N168" s="600"/>
      <c r="O168" s="600"/>
      <c r="P168" s="600"/>
      <c r="Q168" s="600"/>
      <c r="R168" s="600"/>
      <c r="S168" s="600"/>
      <c r="T168" s="600"/>
      <c r="U168" s="600"/>
      <c r="V168" s="600"/>
      <c r="W168" s="600"/>
      <c r="X168" s="600"/>
      <c r="Y168" s="600"/>
      <c r="Z168" s="600"/>
      <c r="AA168" s="600"/>
      <c r="AB168" s="600"/>
      <c r="AC168" s="600"/>
      <c r="AD168" s="600"/>
      <c r="AE168" s="600"/>
      <c r="AF168" s="600"/>
      <c r="AG168" s="600"/>
      <c r="AH168" s="600"/>
      <c r="AI168" s="600"/>
      <c r="AJ168" s="600"/>
      <c r="AK168" s="600"/>
      <c r="AL168" s="600"/>
      <c r="AM168" s="600"/>
      <c r="AN168" s="600"/>
      <c r="AO168" s="600"/>
      <c r="AP168" s="600"/>
      <c r="AQ168" s="600"/>
      <c r="AR168" s="600"/>
      <c r="AS168" s="600"/>
      <c r="AT168" s="600"/>
      <c r="AU168" s="600"/>
      <c r="AV168" s="600"/>
      <c r="AW168" s="600"/>
      <c r="AX168" s="600"/>
      <c r="AY168" s="600"/>
      <c r="AZ168" s="600"/>
      <c r="BA168" s="600"/>
      <c r="BB168" s="600"/>
      <c r="BC168" s="600"/>
      <c r="BD168" s="600"/>
      <c r="BE168" s="600"/>
      <c r="BF168" s="600"/>
      <c r="BG168" s="600"/>
      <c r="BH168" s="600"/>
      <c r="BI168" s="600"/>
      <c r="BJ168" s="600"/>
      <c r="BK168" s="600"/>
    </row>
    <row r="169" spans="2:63" ht="16.5" customHeight="1" x14ac:dyDescent="0.35">
      <c r="B169" s="599"/>
      <c r="C169" s="599"/>
      <c r="D169" s="599"/>
      <c r="E169" s="599"/>
      <c r="F169" s="599"/>
      <c r="G169" s="599"/>
      <c r="H169" s="600"/>
      <c r="K169" s="602"/>
      <c r="L169" s="602"/>
      <c r="M169" s="600"/>
      <c r="N169" s="600"/>
      <c r="O169" s="600"/>
      <c r="P169" s="600"/>
      <c r="Q169" s="600"/>
      <c r="R169" s="600"/>
      <c r="S169" s="600"/>
      <c r="T169" s="600"/>
      <c r="U169" s="600"/>
      <c r="V169" s="600"/>
      <c r="W169" s="600"/>
      <c r="X169" s="600"/>
      <c r="Y169" s="600"/>
      <c r="Z169" s="600"/>
      <c r="AA169" s="600"/>
      <c r="AB169" s="600"/>
      <c r="AC169" s="600"/>
      <c r="AD169" s="600"/>
      <c r="AE169" s="600"/>
      <c r="AF169" s="600"/>
      <c r="AG169" s="600"/>
      <c r="AH169" s="600"/>
      <c r="AI169" s="600"/>
      <c r="AJ169" s="600"/>
      <c r="AK169" s="600"/>
      <c r="AL169" s="600"/>
      <c r="AM169" s="600"/>
      <c r="AN169" s="600"/>
      <c r="AO169" s="600"/>
      <c r="AP169" s="600"/>
      <c r="AQ169" s="600"/>
      <c r="AR169" s="600"/>
      <c r="AS169" s="600"/>
      <c r="AT169" s="600"/>
      <c r="AU169" s="600"/>
      <c r="AV169" s="600"/>
      <c r="AW169" s="600"/>
      <c r="AX169" s="600"/>
      <c r="AY169" s="600"/>
      <c r="AZ169" s="600"/>
      <c r="BA169" s="600"/>
      <c r="BB169" s="600"/>
      <c r="BC169" s="600"/>
      <c r="BD169" s="600"/>
      <c r="BE169" s="600"/>
      <c r="BF169" s="600"/>
      <c r="BG169" s="600"/>
      <c r="BH169" s="600"/>
      <c r="BI169" s="600"/>
      <c r="BJ169" s="600"/>
      <c r="BK169" s="600"/>
    </row>
    <row r="170" spans="2:63" ht="16.5" customHeight="1" x14ac:dyDescent="0.35">
      <c r="B170" s="599"/>
      <c r="C170" s="599"/>
      <c r="D170" s="599"/>
      <c r="E170" s="599"/>
      <c r="F170" s="599"/>
      <c r="G170" s="599"/>
      <c r="H170" s="600"/>
      <c r="K170" s="602"/>
      <c r="L170" s="602"/>
      <c r="M170" s="600"/>
      <c r="N170" s="600"/>
      <c r="O170" s="600"/>
      <c r="P170" s="600"/>
      <c r="Q170" s="600"/>
      <c r="R170" s="600"/>
      <c r="S170" s="600"/>
      <c r="T170" s="600"/>
      <c r="U170" s="600"/>
      <c r="V170" s="600"/>
      <c r="W170" s="600"/>
      <c r="X170" s="600"/>
      <c r="Y170" s="600"/>
      <c r="Z170" s="600"/>
      <c r="AA170" s="600"/>
      <c r="AB170" s="600"/>
      <c r="AC170" s="600"/>
      <c r="AD170" s="600"/>
      <c r="AE170" s="600"/>
      <c r="AF170" s="600"/>
      <c r="AG170" s="600"/>
      <c r="AH170" s="600"/>
      <c r="AI170" s="600"/>
      <c r="AJ170" s="600"/>
      <c r="AK170" s="600"/>
      <c r="AL170" s="600"/>
      <c r="AM170" s="600"/>
      <c r="AN170" s="600"/>
      <c r="AO170" s="600"/>
      <c r="AP170" s="600"/>
      <c r="AQ170" s="600"/>
      <c r="AR170" s="600"/>
      <c r="AS170" s="600"/>
      <c r="AT170" s="600"/>
      <c r="AU170" s="600"/>
      <c r="AV170" s="600"/>
      <c r="AW170" s="600"/>
      <c r="AX170" s="600"/>
      <c r="AY170" s="600"/>
      <c r="AZ170" s="600"/>
      <c r="BA170" s="600"/>
      <c r="BB170" s="600"/>
      <c r="BC170" s="600"/>
      <c r="BD170" s="600"/>
      <c r="BE170" s="600"/>
      <c r="BF170" s="600"/>
      <c r="BG170" s="600"/>
      <c r="BH170" s="600"/>
      <c r="BI170" s="600"/>
      <c r="BJ170" s="600"/>
      <c r="BK170" s="600"/>
    </row>
    <row r="171" spans="2:63" ht="16.5" customHeight="1" x14ac:dyDescent="0.35">
      <c r="B171" s="599"/>
      <c r="C171" s="599"/>
      <c r="D171" s="599"/>
      <c r="E171" s="599"/>
      <c r="F171" s="599"/>
      <c r="G171" s="599"/>
      <c r="H171" s="600"/>
      <c r="K171" s="602"/>
      <c r="L171" s="602"/>
      <c r="M171" s="600"/>
      <c r="N171" s="600"/>
      <c r="O171" s="600"/>
      <c r="P171" s="600"/>
      <c r="Q171" s="600"/>
      <c r="R171" s="600"/>
      <c r="S171" s="600"/>
      <c r="T171" s="600"/>
      <c r="U171" s="600"/>
      <c r="V171" s="600"/>
      <c r="W171" s="600"/>
      <c r="X171" s="600"/>
      <c r="Y171" s="600"/>
      <c r="Z171" s="600"/>
      <c r="AA171" s="600"/>
      <c r="AB171" s="600"/>
      <c r="AC171" s="600"/>
      <c r="AD171" s="600"/>
      <c r="AE171" s="600"/>
      <c r="AF171" s="600"/>
      <c r="AG171" s="600"/>
      <c r="AH171" s="600"/>
      <c r="AI171" s="600"/>
      <c r="AJ171" s="600"/>
      <c r="AK171" s="600"/>
      <c r="AL171" s="600"/>
      <c r="AM171" s="600"/>
      <c r="AN171" s="600"/>
      <c r="AO171" s="600"/>
      <c r="AP171" s="600"/>
      <c r="AQ171" s="600"/>
      <c r="AR171" s="600"/>
      <c r="AS171" s="600"/>
      <c r="AT171" s="600"/>
      <c r="AU171" s="600"/>
      <c r="AV171" s="600"/>
      <c r="AW171" s="600"/>
      <c r="AX171" s="600"/>
      <c r="AY171" s="600"/>
      <c r="AZ171" s="600"/>
      <c r="BA171" s="600"/>
      <c r="BB171" s="600"/>
      <c r="BC171" s="600"/>
      <c r="BD171" s="600"/>
      <c r="BE171" s="600"/>
      <c r="BF171" s="600"/>
      <c r="BG171" s="600"/>
      <c r="BH171" s="600"/>
      <c r="BI171" s="600"/>
      <c r="BJ171" s="600"/>
      <c r="BK171" s="600"/>
    </row>
    <row r="172" spans="2:63" ht="16.5" customHeight="1" x14ac:dyDescent="0.35">
      <c r="B172" s="599"/>
      <c r="C172" s="599"/>
      <c r="D172" s="599"/>
      <c r="E172" s="599"/>
      <c r="F172" s="599"/>
      <c r="G172" s="599"/>
      <c r="H172" s="600"/>
      <c r="K172" s="602"/>
      <c r="L172" s="602"/>
      <c r="M172" s="600"/>
      <c r="N172" s="600"/>
      <c r="O172" s="600"/>
      <c r="P172" s="600"/>
      <c r="Q172" s="600"/>
      <c r="R172" s="600"/>
      <c r="S172" s="600"/>
      <c r="T172" s="600"/>
      <c r="U172" s="600"/>
      <c r="V172" s="600"/>
      <c r="W172" s="600"/>
      <c r="X172" s="600"/>
      <c r="Y172" s="600"/>
      <c r="Z172" s="600"/>
      <c r="AA172" s="600"/>
      <c r="AB172" s="600"/>
      <c r="AC172" s="600"/>
      <c r="AD172" s="600"/>
      <c r="AE172" s="600"/>
      <c r="AF172" s="600"/>
      <c r="AG172" s="600"/>
      <c r="AH172" s="600"/>
      <c r="AI172" s="600"/>
      <c r="AJ172" s="600"/>
      <c r="AK172" s="600"/>
      <c r="AL172" s="600"/>
      <c r="AM172" s="600"/>
      <c r="AN172" s="600"/>
      <c r="AO172" s="600"/>
      <c r="AP172" s="600"/>
      <c r="AQ172" s="600"/>
      <c r="AR172" s="600"/>
      <c r="AS172" s="600"/>
      <c r="AT172" s="600"/>
      <c r="AU172" s="600"/>
      <c r="AV172" s="600"/>
      <c r="AW172" s="600"/>
      <c r="AX172" s="600"/>
      <c r="AY172" s="600"/>
      <c r="AZ172" s="600"/>
      <c r="BA172" s="600"/>
      <c r="BB172" s="600"/>
      <c r="BC172" s="600"/>
      <c r="BD172" s="600"/>
      <c r="BE172" s="600"/>
      <c r="BF172" s="600"/>
      <c r="BG172" s="600"/>
      <c r="BH172" s="600"/>
      <c r="BI172" s="600"/>
      <c r="BJ172" s="600"/>
      <c r="BK172" s="600"/>
    </row>
    <row r="173" spans="2:63" ht="16.5" customHeight="1" x14ac:dyDescent="0.35">
      <c r="B173" s="599"/>
      <c r="C173" s="599"/>
      <c r="D173" s="599"/>
      <c r="E173" s="599"/>
      <c r="F173" s="599"/>
      <c r="G173" s="599"/>
      <c r="H173" s="600"/>
      <c r="K173" s="602"/>
      <c r="L173" s="602"/>
      <c r="M173" s="600"/>
      <c r="N173" s="600"/>
      <c r="O173" s="600"/>
      <c r="P173" s="600"/>
      <c r="Q173" s="600"/>
      <c r="R173" s="600"/>
      <c r="S173" s="600"/>
      <c r="T173" s="600"/>
      <c r="U173" s="600"/>
      <c r="V173" s="600"/>
      <c r="W173" s="600"/>
      <c r="X173" s="600"/>
      <c r="Y173" s="600"/>
      <c r="Z173" s="600"/>
      <c r="AA173" s="600"/>
      <c r="AB173" s="600"/>
      <c r="AC173" s="600"/>
      <c r="AD173" s="600"/>
      <c r="AE173" s="600"/>
      <c r="AF173" s="600"/>
      <c r="AG173" s="600"/>
      <c r="AH173" s="600"/>
      <c r="AI173" s="600"/>
      <c r="AJ173" s="600"/>
      <c r="AK173" s="600"/>
      <c r="AL173" s="600"/>
      <c r="AM173" s="600"/>
      <c r="AN173" s="600"/>
      <c r="AO173" s="600"/>
      <c r="AP173" s="600"/>
      <c r="AQ173" s="600"/>
      <c r="AR173" s="600"/>
      <c r="AS173" s="600"/>
      <c r="AT173" s="600"/>
      <c r="AU173" s="600"/>
      <c r="AV173" s="600"/>
      <c r="AW173" s="600"/>
      <c r="AX173" s="600"/>
      <c r="AY173" s="600"/>
      <c r="AZ173" s="600"/>
      <c r="BA173" s="600"/>
      <c r="BB173" s="600"/>
      <c r="BC173" s="600"/>
      <c r="BD173" s="600"/>
      <c r="BE173" s="600"/>
      <c r="BF173" s="600"/>
      <c r="BG173" s="600"/>
      <c r="BH173" s="600"/>
      <c r="BI173" s="600"/>
      <c r="BJ173" s="600"/>
      <c r="BK173" s="600"/>
    </row>
    <row r="174" spans="2:63" ht="16.5" customHeight="1" x14ac:dyDescent="0.35">
      <c r="B174" s="599"/>
      <c r="C174" s="599"/>
      <c r="D174" s="599"/>
      <c r="E174" s="599"/>
      <c r="F174" s="599"/>
      <c r="G174" s="599"/>
      <c r="H174" s="600"/>
      <c r="K174" s="602"/>
      <c r="L174" s="602"/>
      <c r="M174" s="600"/>
      <c r="N174" s="600"/>
      <c r="O174" s="600"/>
      <c r="P174" s="600"/>
      <c r="Q174" s="600"/>
      <c r="R174" s="600"/>
      <c r="S174" s="600"/>
      <c r="T174" s="600"/>
      <c r="U174" s="600"/>
      <c r="V174" s="600"/>
      <c r="W174" s="600"/>
      <c r="X174" s="600"/>
      <c r="Y174" s="600"/>
      <c r="Z174" s="600"/>
      <c r="AA174" s="600"/>
      <c r="AB174" s="600"/>
      <c r="AC174" s="600"/>
      <c r="AD174" s="600"/>
      <c r="AE174" s="600"/>
      <c r="AF174" s="600"/>
      <c r="AG174" s="600"/>
      <c r="AH174" s="600"/>
      <c r="AI174" s="600"/>
      <c r="AJ174" s="600"/>
      <c r="AK174" s="600"/>
      <c r="AL174" s="600"/>
      <c r="AM174" s="600"/>
      <c r="AN174" s="600"/>
      <c r="AO174" s="600"/>
      <c r="AP174" s="600"/>
      <c r="AQ174" s="600"/>
      <c r="AR174" s="600"/>
      <c r="AS174" s="600"/>
      <c r="AT174" s="600"/>
      <c r="AU174" s="600"/>
      <c r="AV174" s="600"/>
      <c r="AW174" s="600"/>
      <c r="AX174" s="600"/>
      <c r="AY174" s="600"/>
      <c r="AZ174" s="600"/>
      <c r="BA174" s="600"/>
      <c r="BB174" s="600"/>
      <c r="BC174" s="600"/>
      <c r="BD174" s="600"/>
      <c r="BE174" s="600"/>
      <c r="BF174" s="600"/>
      <c r="BG174" s="600"/>
      <c r="BH174" s="600"/>
      <c r="BI174" s="600"/>
      <c r="BJ174" s="600"/>
      <c r="BK174" s="600"/>
    </row>
    <row r="175" spans="2:63" ht="16.5" customHeight="1" x14ac:dyDescent="0.35">
      <c r="B175" s="599"/>
      <c r="C175" s="599"/>
      <c r="D175" s="599"/>
      <c r="E175" s="599"/>
      <c r="F175" s="599"/>
      <c r="G175" s="599"/>
      <c r="H175" s="600"/>
      <c r="K175" s="602"/>
      <c r="L175" s="602"/>
      <c r="M175" s="600"/>
      <c r="N175" s="600"/>
      <c r="O175" s="600"/>
      <c r="P175" s="600"/>
      <c r="Q175" s="600"/>
      <c r="R175" s="600"/>
      <c r="S175" s="600"/>
      <c r="T175" s="600"/>
      <c r="U175" s="600"/>
      <c r="V175" s="600"/>
      <c r="W175" s="600"/>
      <c r="X175" s="600"/>
      <c r="Y175" s="600"/>
      <c r="Z175" s="600"/>
      <c r="AA175" s="600"/>
      <c r="AB175" s="600"/>
      <c r="AC175" s="600"/>
      <c r="AD175" s="600"/>
      <c r="AE175" s="600"/>
      <c r="AF175" s="600"/>
      <c r="AG175" s="600"/>
      <c r="AH175" s="600"/>
      <c r="AI175" s="600"/>
      <c r="AJ175" s="600"/>
      <c r="AK175" s="600"/>
      <c r="AL175" s="600"/>
      <c r="AM175" s="600"/>
      <c r="AN175" s="600"/>
      <c r="AO175" s="600"/>
      <c r="AP175" s="600"/>
      <c r="AQ175" s="600"/>
      <c r="AR175" s="600"/>
      <c r="AS175" s="600"/>
      <c r="AT175" s="600"/>
      <c r="AU175" s="600"/>
      <c r="AV175" s="600"/>
      <c r="AW175" s="600"/>
      <c r="AX175" s="600"/>
      <c r="AY175" s="600"/>
      <c r="AZ175" s="600"/>
      <c r="BA175" s="600"/>
      <c r="BB175" s="600"/>
      <c r="BC175" s="600"/>
      <c r="BD175" s="600"/>
      <c r="BE175" s="600"/>
      <c r="BF175" s="600"/>
      <c r="BG175" s="600"/>
      <c r="BH175" s="600"/>
      <c r="BI175" s="600"/>
      <c r="BJ175" s="600"/>
      <c r="BK175" s="600"/>
    </row>
    <row r="176" spans="2:63" ht="16.5" customHeight="1" x14ac:dyDescent="0.35">
      <c r="B176" s="599"/>
      <c r="C176" s="599"/>
      <c r="D176" s="599"/>
      <c r="E176" s="599"/>
      <c r="F176" s="599"/>
      <c r="G176" s="599"/>
      <c r="H176" s="600"/>
      <c r="K176" s="602"/>
      <c r="L176" s="602"/>
      <c r="M176" s="600"/>
      <c r="N176" s="600"/>
      <c r="O176" s="600"/>
      <c r="P176" s="600"/>
      <c r="Q176" s="600"/>
      <c r="R176" s="600"/>
      <c r="S176" s="600"/>
      <c r="T176" s="600"/>
      <c r="U176" s="600"/>
      <c r="V176" s="600"/>
      <c r="W176" s="600"/>
      <c r="X176" s="600"/>
      <c r="Y176" s="600"/>
      <c r="Z176" s="600"/>
      <c r="AA176" s="600"/>
      <c r="AB176" s="600"/>
      <c r="AC176" s="600"/>
      <c r="AD176" s="600"/>
      <c r="AE176" s="600"/>
      <c r="AF176" s="600"/>
      <c r="AG176" s="600"/>
      <c r="AH176" s="600"/>
      <c r="AI176" s="600"/>
      <c r="AJ176" s="600"/>
      <c r="AK176" s="600"/>
      <c r="AL176" s="600"/>
      <c r="AM176" s="600"/>
      <c r="AN176" s="600"/>
      <c r="AO176" s="600"/>
      <c r="AP176" s="600"/>
      <c r="AQ176" s="600"/>
      <c r="AR176" s="600"/>
      <c r="AS176" s="600"/>
      <c r="AT176" s="600"/>
      <c r="AU176" s="600"/>
      <c r="AV176" s="600"/>
      <c r="AW176" s="600"/>
      <c r="AX176" s="600"/>
      <c r="AY176" s="600"/>
      <c r="AZ176" s="600"/>
      <c r="BA176" s="600"/>
      <c r="BB176" s="600"/>
      <c r="BC176" s="600"/>
      <c r="BD176" s="600"/>
      <c r="BE176" s="600"/>
      <c r="BF176" s="600"/>
      <c r="BG176" s="600"/>
      <c r="BH176" s="600"/>
      <c r="BI176" s="600"/>
      <c r="BJ176" s="600"/>
      <c r="BK176" s="600"/>
    </row>
    <row r="177" spans="2:63" ht="16.5" customHeight="1" x14ac:dyDescent="0.35">
      <c r="B177" s="599"/>
      <c r="C177" s="599"/>
      <c r="D177" s="599"/>
      <c r="E177" s="599"/>
      <c r="F177" s="599"/>
      <c r="G177" s="599"/>
      <c r="H177" s="600"/>
      <c r="K177" s="602"/>
      <c r="L177" s="602"/>
      <c r="M177" s="600"/>
      <c r="N177" s="600"/>
      <c r="O177" s="600"/>
      <c r="P177" s="600"/>
      <c r="Q177" s="600"/>
      <c r="R177" s="600"/>
      <c r="S177" s="600"/>
      <c r="T177" s="600"/>
      <c r="U177" s="600"/>
      <c r="V177" s="600"/>
      <c r="W177" s="600"/>
      <c r="X177" s="600"/>
      <c r="Y177" s="600"/>
      <c r="Z177" s="600"/>
      <c r="AA177" s="600"/>
      <c r="AB177" s="600"/>
      <c r="AC177" s="600"/>
      <c r="AD177" s="600"/>
      <c r="AE177" s="600"/>
      <c r="AF177" s="600"/>
      <c r="AG177" s="600"/>
      <c r="AH177" s="600"/>
      <c r="AI177" s="600"/>
      <c r="AJ177" s="600"/>
      <c r="AK177" s="600"/>
      <c r="AL177" s="600"/>
      <c r="AM177" s="600"/>
      <c r="AN177" s="600"/>
      <c r="AO177" s="600"/>
      <c r="AP177" s="600"/>
      <c r="AQ177" s="600"/>
      <c r="AR177" s="600"/>
      <c r="AS177" s="600"/>
      <c r="AT177" s="600"/>
      <c r="AU177" s="600"/>
      <c r="AV177" s="600"/>
      <c r="AW177" s="600"/>
      <c r="AX177" s="600"/>
      <c r="AY177" s="600"/>
      <c r="AZ177" s="600"/>
      <c r="BA177" s="600"/>
      <c r="BB177" s="600"/>
      <c r="BC177" s="600"/>
      <c r="BD177" s="600"/>
      <c r="BE177" s="600"/>
      <c r="BF177" s="600"/>
      <c r="BG177" s="600"/>
      <c r="BH177" s="600"/>
      <c r="BI177" s="600"/>
      <c r="BJ177" s="600"/>
      <c r="BK177" s="600"/>
    </row>
    <row r="178" spans="2:63" ht="16.5" customHeight="1" x14ac:dyDescent="0.35">
      <c r="B178" s="599"/>
      <c r="C178" s="599"/>
      <c r="D178" s="599"/>
      <c r="E178" s="599"/>
      <c r="F178" s="599"/>
      <c r="G178" s="599"/>
      <c r="H178" s="600"/>
      <c r="K178" s="602"/>
      <c r="L178" s="602"/>
      <c r="M178" s="600"/>
      <c r="N178" s="600"/>
      <c r="O178" s="600"/>
      <c r="P178" s="600"/>
      <c r="Q178" s="600"/>
      <c r="R178" s="600"/>
      <c r="S178" s="600"/>
      <c r="T178" s="600"/>
      <c r="U178" s="600"/>
      <c r="V178" s="600"/>
      <c r="W178" s="600"/>
      <c r="X178" s="600"/>
      <c r="Y178" s="600"/>
      <c r="Z178" s="600"/>
      <c r="AA178" s="600"/>
      <c r="AB178" s="600"/>
      <c r="AC178" s="600"/>
      <c r="AD178" s="600"/>
      <c r="AE178" s="600"/>
      <c r="AF178" s="600"/>
      <c r="AG178" s="600"/>
      <c r="AH178" s="600"/>
      <c r="AI178" s="600"/>
      <c r="AJ178" s="600"/>
      <c r="AK178" s="600"/>
      <c r="AL178" s="600"/>
      <c r="AM178" s="600"/>
      <c r="AN178" s="600"/>
      <c r="AO178" s="600"/>
      <c r="AP178" s="600"/>
      <c r="AQ178" s="600"/>
      <c r="AR178" s="600"/>
      <c r="AS178" s="600"/>
      <c r="AT178" s="600"/>
      <c r="AU178" s="600"/>
      <c r="AV178" s="600"/>
      <c r="AW178" s="600"/>
      <c r="AX178" s="600"/>
      <c r="AY178" s="600"/>
      <c r="AZ178" s="600"/>
      <c r="BA178" s="600"/>
      <c r="BB178" s="600"/>
      <c r="BC178" s="600"/>
      <c r="BD178" s="600"/>
      <c r="BE178" s="600"/>
      <c r="BF178" s="600"/>
      <c r="BG178" s="600"/>
      <c r="BH178" s="600"/>
      <c r="BI178" s="600"/>
      <c r="BJ178" s="600"/>
      <c r="BK178" s="600"/>
    </row>
    <row r="179" spans="2:63" ht="16.5" customHeight="1" x14ac:dyDescent="0.35">
      <c r="B179" s="599"/>
      <c r="C179" s="599"/>
      <c r="D179" s="599"/>
      <c r="E179" s="599"/>
      <c r="F179" s="599"/>
      <c r="G179" s="599"/>
      <c r="H179" s="600"/>
      <c r="K179" s="602"/>
      <c r="L179" s="602"/>
      <c r="M179" s="600"/>
      <c r="N179" s="600"/>
      <c r="O179" s="600"/>
      <c r="P179" s="600"/>
      <c r="Q179" s="600"/>
      <c r="R179" s="600"/>
      <c r="S179" s="600"/>
      <c r="T179" s="600"/>
      <c r="U179" s="600"/>
      <c r="V179" s="600"/>
      <c r="W179" s="600"/>
      <c r="X179" s="600"/>
      <c r="Y179" s="600"/>
      <c r="Z179" s="600"/>
      <c r="AA179" s="600"/>
      <c r="AB179" s="600"/>
      <c r="AC179" s="600"/>
      <c r="AD179" s="600"/>
      <c r="AE179" s="600"/>
      <c r="AF179" s="600"/>
      <c r="AG179" s="600"/>
      <c r="AH179" s="600"/>
      <c r="AI179" s="600"/>
      <c r="AJ179" s="600"/>
      <c r="AK179" s="600"/>
      <c r="AL179" s="600"/>
      <c r="AM179" s="600"/>
      <c r="AN179" s="600"/>
      <c r="AO179" s="600"/>
      <c r="AP179" s="600"/>
      <c r="AQ179" s="600"/>
      <c r="AR179" s="600"/>
      <c r="AS179" s="600"/>
      <c r="AT179" s="600"/>
      <c r="AU179" s="600"/>
      <c r="AV179" s="600"/>
      <c r="AW179" s="600"/>
      <c r="AX179" s="600"/>
      <c r="AY179" s="600"/>
      <c r="AZ179" s="600"/>
      <c r="BA179" s="600"/>
      <c r="BB179" s="600"/>
      <c r="BC179" s="600"/>
      <c r="BD179" s="600"/>
      <c r="BE179" s="600"/>
      <c r="BF179" s="600"/>
      <c r="BG179" s="600"/>
      <c r="BH179" s="600"/>
      <c r="BI179" s="600"/>
      <c r="BJ179" s="600"/>
      <c r="BK179" s="600"/>
    </row>
    <row r="180" spans="2:63" ht="16.5" customHeight="1" x14ac:dyDescent="0.35">
      <c r="B180" s="599"/>
      <c r="C180" s="599"/>
      <c r="D180" s="599"/>
      <c r="E180" s="599"/>
      <c r="F180" s="599"/>
      <c r="G180" s="599"/>
      <c r="H180" s="600"/>
      <c r="K180" s="602"/>
      <c r="L180" s="602"/>
      <c r="M180" s="600"/>
      <c r="N180" s="600"/>
      <c r="O180" s="600"/>
      <c r="P180" s="600"/>
      <c r="Q180" s="600"/>
      <c r="R180" s="600"/>
      <c r="S180" s="600"/>
      <c r="T180" s="600"/>
      <c r="U180" s="600"/>
      <c r="V180" s="600"/>
      <c r="W180" s="600"/>
      <c r="X180" s="600"/>
      <c r="Y180" s="600"/>
      <c r="Z180" s="600"/>
      <c r="AA180" s="600"/>
      <c r="AB180" s="600"/>
      <c r="AC180" s="600"/>
      <c r="AD180" s="600"/>
      <c r="AE180" s="600"/>
      <c r="AF180" s="600"/>
      <c r="AG180" s="600"/>
      <c r="AH180" s="600"/>
      <c r="AI180" s="600"/>
      <c r="AJ180" s="600"/>
      <c r="AK180" s="600"/>
      <c r="AL180" s="600"/>
      <c r="AM180" s="600"/>
      <c r="AN180" s="600"/>
      <c r="AO180" s="600"/>
      <c r="AP180" s="600"/>
      <c r="AQ180" s="600"/>
      <c r="AR180" s="600"/>
      <c r="AS180" s="600"/>
      <c r="AT180" s="600"/>
      <c r="AU180" s="600"/>
      <c r="AV180" s="600"/>
      <c r="AW180" s="600"/>
      <c r="AX180" s="600"/>
      <c r="AY180" s="600"/>
      <c r="AZ180" s="600"/>
      <c r="BA180" s="600"/>
      <c r="BB180" s="600"/>
      <c r="BC180" s="600"/>
      <c r="BD180" s="600"/>
      <c r="BE180" s="600"/>
      <c r="BF180" s="600"/>
      <c r="BG180" s="600"/>
      <c r="BH180" s="600"/>
      <c r="BI180" s="600"/>
      <c r="BJ180" s="600"/>
      <c r="BK180" s="600"/>
    </row>
    <row r="181" spans="2:63" ht="16.5" customHeight="1" x14ac:dyDescent="0.35">
      <c r="B181" s="599"/>
      <c r="C181" s="599"/>
      <c r="D181" s="599"/>
      <c r="E181" s="599"/>
      <c r="F181" s="599"/>
      <c r="G181" s="599"/>
      <c r="H181" s="600"/>
      <c r="K181" s="602"/>
      <c r="L181" s="602"/>
      <c r="M181" s="600"/>
      <c r="N181" s="600"/>
      <c r="O181" s="600"/>
      <c r="P181" s="600"/>
      <c r="Q181" s="600"/>
      <c r="R181" s="600"/>
      <c r="S181" s="600"/>
      <c r="T181" s="600"/>
      <c r="U181" s="600"/>
      <c r="V181" s="600"/>
      <c r="W181" s="600"/>
      <c r="X181" s="600"/>
      <c r="Y181" s="600"/>
      <c r="Z181" s="600"/>
      <c r="AA181" s="600"/>
      <c r="AB181" s="600"/>
      <c r="AC181" s="600"/>
      <c r="AD181" s="600"/>
      <c r="AE181" s="600"/>
      <c r="AF181" s="600"/>
      <c r="AG181" s="600"/>
      <c r="AH181" s="600"/>
      <c r="AI181" s="600"/>
      <c r="AJ181" s="600"/>
      <c r="AK181" s="600"/>
      <c r="AL181" s="600"/>
      <c r="AM181" s="600"/>
      <c r="AN181" s="600"/>
      <c r="AO181" s="600"/>
      <c r="AP181" s="600"/>
      <c r="AQ181" s="600"/>
      <c r="AR181" s="600"/>
      <c r="AS181" s="600"/>
      <c r="AT181" s="600"/>
      <c r="AU181" s="600"/>
      <c r="AV181" s="600"/>
      <c r="AW181" s="600"/>
      <c r="AX181" s="600"/>
      <c r="AY181" s="600"/>
      <c r="AZ181" s="600"/>
      <c r="BA181" s="600"/>
      <c r="BB181" s="600"/>
      <c r="BC181" s="600"/>
      <c r="BD181" s="600"/>
      <c r="BE181" s="600"/>
      <c r="BF181" s="600"/>
      <c r="BG181" s="600"/>
      <c r="BH181" s="600"/>
      <c r="BI181" s="600"/>
      <c r="BJ181" s="600"/>
      <c r="BK181" s="600"/>
    </row>
    <row r="182" spans="2:63" ht="16.5" customHeight="1" x14ac:dyDescent="0.35">
      <c r="B182" s="599"/>
      <c r="C182" s="599"/>
      <c r="D182" s="599"/>
      <c r="E182" s="599"/>
      <c r="F182" s="599"/>
      <c r="G182" s="599"/>
      <c r="H182" s="600"/>
      <c r="K182" s="602"/>
      <c r="L182" s="602"/>
      <c r="M182" s="600"/>
      <c r="N182" s="600"/>
      <c r="O182" s="600"/>
      <c r="P182" s="600"/>
      <c r="Q182" s="600"/>
      <c r="R182" s="600"/>
      <c r="S182" s="600"/>
      <c r="T182" s="600"/>
      <c r="U182" s="600"/>
      <c r="V182" s="600"/>
      <c r="W182" s="600"/>
      <c r="X182" s="600"/>
      <c r="Y182" s="600"/>
      <c r="Z182" s="600"/>
      <c r="AA182" s="600"/>
      <c r="AB182" s="600"/>
      <c r="AC182" s="600"/>
      <c r="AD182" s="600"/>
      <c r="AE182" s="600"/>
      <c r="AF182" s="600"/>
      <c r="AG182" s="600"/>
      <c r="AH182" s="600"/>
      <c r="AI182" s="600"/>
      <c r="AJ182" s="600"/>
      <c r="AK182" s="600"/>
      <c r="AL182" s="600"/>
      <c r="AM182" s="600"/>
      <c r="AN182" s="600"/>
      <c r="AO182" s="600"/>
      <c r="AP182" s="600"/>
      <c r="AQ182" s="600"/>
      <c r="AR182" s="600"/>
      <c r="AS182" s="600"/>
      <c r="AT182" s="600"/>
      <c r="AU182" s="600"/>
      <c r="AV182" s="600"/>
      <c r="AW182" s="600"/>
      <c r="AX182" s="600"/>
      <c r="AY182" s="600"/>
      <c r="AZ182" s="600"/>
      <c r="BA182" s="600"/>
      <c r="BB182" s="600"/>
      <c r="BC182" s="600"/>
      <c r="BD182" s="600"/>
      <c r="BE182" s="600"/>
      <c r="BF182" s="600"/>
      <c r="BG182" s="600"/>
      <c r="BH182" s="600"/>
      <c r="BI182" s="600"/>
      <c r="BJ182" s="600"/>
      <c r="BK182" s="600"/>
    </row>
    <row r="183" spans="2:63" ht="16.5" customHeight="1" x14ac:dyDescent="0.35">
      <c r="B183" s="599"/>
      <c r="C183" s="599"/>
      <c r="D183" s="599"/>
      <c r="E183" s="599"/>
      <c r="F183" s="599"/>
      <c r="G183" s="599"/>
      <c r="H183" s="600"/>
      <c r="K183" s="602"/>
      <c r="L183" s="602"/>
      <c r="M183" s="600"/>
      <c r="N183" s="600"/>
      <c r="O183" s="600"/>
      <c r="P183" s="600"/>
      <c r="Q183" s="600"/>
      <c r="R183" s="600"/>
      <c r="S183" s="600"/>
      <c r="T183" s="600"/>
      <c r="U183" s="600"/>
      <c r="V183" s="600"/>
      <c r="W183" s="600"/>
      <c r="X183" s="600"/>
      <c r="Y183" s="600"/>
      <c r="Z183" s="600"/>
      <c r="AA183" s="600"/>
      <c r="AB183" s="600"/>
      <c r="AC183" s="600"/>
      <c r="AD183" s="600"/>
      <c r="AE183" s="600"/>
      <c r="AF183" s="600"/>
      <c r="AG183" s="600"/>
      <c r="AH183" s="600"/>
      <c r="AI183" s="600"/>
      <c r="AJ183" s="600"/>
      <c r="AK183" s="600"/>
      <c r="AL183" s="600"/>
      <c r="AM183" s="600"/>
      <c r="AN183" s="600"/>
      <c r="AO183" s="600"/>
      <c r="AP183" s="600"/>
      <c r="AQ183" s="600"/>
      <c r="AR183" s="600"/>
      <c r="AS183" s="600"/>
      <c r="AT183" s="600"/>
      <c r="AU183" s="600"/>
      <c r="AV183" s="600"/>
      <c r="AW183" s="600"/>
      <c r="AX183" s="600"/>
      <c r="AY183" s="600"/>
      <c r="AZ183" s="600"/>
      <c r="BA183" s="600"/>
      <c r="BB183" s="600"/>
      <c r="BC183" s="600"/>
      <c r="BD183" s="600"/>
      <c r="BE183" s="600"/>
      <c r="BF183" s="600"/>
      <c r="BG183" s="600"/>
      <c r="BH183" s="600"/>
      <c r="BI183" s="600"/>
      <c r="BJ183" s="600"/>
      <c r="BK183" s="600"/>
    </row>
    <row r="184" spans="2:63" ht="16.5" customHeight="1" x14ac:dyDescent="0.35">
      <c r="B184" s="599"/>
      <c r="C184" s="599"/>
      <c r="D184" s="599"/>
      <c r="E184" s="599"/>
      <c r="F184" s="599"/>
      <c r="G184" s="599"/>
      <c r="H184" s="600"/>
      <c r="K184" s="602"/>
      <c r="L184" s="602"/>
      <c r="M184" s="600"/>
      <c r="N184" s="600"/>
      <c r="O184" s="600"/>
      <c r="P184" s="600"/>
      <c r="Q184" s="600"/>
      <c r="R184" s="600"/>
      <c r="S184" s="600"/>
      <c r="T184" s="600"/>
      <c r="U184" s="600"/>
      <c r="V184" s="600"/>
      <c r="W184" s="600"/>
      <c r="X184" s="600"/>
      <c r="Y184" s="600"/>
      <c r="Z184" s="600"/>
      <c r="AA184" s="600"/>
      <c r="AB184" s="600"/>
      <c r="AC184" s="600"/>
      <c r="AD184" s="600"/>
      <c r="AE184" s="600"/>
      <c r="AF184" s="600"/>
      <c r="AG184" s="600"/>
      <c r="AH184" s="600"/>
      <c r="AI184" s="600"/>
      <c r="AJ184" s="600"/>
      <c r="AK184" s="600"/>
      <c r="AL184" s="600"/>
      <c r="AM184" s="600"/>
      <c r="AN184" s="600"/>
      <c r="AO184" s="600"/>
      <c r="AP184" s="600"/>
      <c r="AQ184" s="600"/>
      <c r="AR184" s="600"/>
      <c r="AS184" s="600"/>
      <c r="AT184" s="600"/>
      <c r="AU184" s="600"/>
      <c r="AV184" s="600"/>
      <c r="AW184" s="600"/>
      <c r="AX184" s="600"/>
      <c r="AY184" s="600"/>
      <c r="AZ184" s="600"/>
      <c r="BA184" s="600"/>
      <c r="BB184" s="600"/>
      <c r="BC184" s="600"/>
      <c r="BD184" s="600"/>
      <c r="BE184" s="600"/>
      <c r="BF184" s="600"/>
      <c r="BG184" s="600"/>
      <c r="BH184" s="600"/>
      <c r="BI184" s="600"/>
      <c r="BJ184" s="600"/>
      <c r="BK184" s="600"/>
    </row>
    <row r="185" spans="2:63" ht="16.5" customHeight="1" x14ac:dyDescent="0.35">
      <c r="B185" s="599"/>
      <c r="C185" s="599"/>
      <c r="D185" s="599"/>
      <c r="E185" s="599"/>
      <c r="F185" s="599"/>
      <c r="G185" s="599"/>
      <c r="H185" s="600"/>
      <c r="K185" s="602"/>
      <c r="L185" s="602"/>
      <c r="M185" s="600"/>
      <c r="N185" s="600"/>
      <c r="O185" s="600"/>
      <c r="P185" s="600"/>
      <c r="Q185" s="600"/>
      <c r="R185" s="600"/>
      <c r="S185" s="600"/>
      <c r="T185" s="600"/>
      <c r="U185" s="600"/>
      <c r="V185" s="600"/>
      <c r="W185" s="600"/>
      <c r="X185" s="600"/>
      <c r="Y185" s="600"/>
      <c r="Z185" s="600"/>
      <c r="AA185" s="600"/>
      <c r="AB185" s="600"/>
      <c r="AC185" s="600"/>
      <c r="AD185" s="600"/>
      <c r="AE185" s="600"/>
      <c r="AF185" s="600"/>
      <c r="AG185" s="600"/>
      <c r="AH185" s="600"/>
      <c r="AI185" s="600"/>
      <c r="AJ185" s="600"/>
      <c r="AK185" s="600"/>
      <c r="AL185" s="600"/>
      <c r="AM185" s="600"/>
      <c r="AN185" s="600"/>
      <c r="AO185" s="600"/>
      <c r="AP185" s="600"/>
      <c r="AQ185" s="600"/>
      <c r="AR185" s="600"/>
      <c r="AS185" s="600"/>
      <c r="AT185" s="600"/>
      <c r="AU185" s="600"/>
      <c r="AV185" s="600"/>
      <c r="AW185" s="600"/>
      <c r="AX185" s="600"/>
      <c r="AY185" s="600"/>
      <c r="AZ185" s="600"/>
      <c r="BA185" s="600"/>
      <c r="BB185" s="600"/>
      <c r="BC185" s="600"/>
      <c r="BD185" s="600"/>
      <c r="BE185" s="600"/>
      <c r="BF185" s="600"/>
      <c r="BG185" s="600"/>
      <c r="BH185" s="600"/>
      <c r="BI185" s="600"/>
      <c r="BJ185" s="600"/>
      <c r="BK185" s="600"/>
    </row>
    <row r="186" spans="2:63" ht="16.5" customHeight="1" x14ac:dyDescent="0.35">
      <c r="B186" s="599"/>
      <c r="C186" s="599"/>
      <c r="D186" s="599"/>
      <c r="E186" s="599"/>
      <c r="F186" s="599"/>
      <c r="G186" s="599"/>
      <c r="H186" s="600"/>
      <c r="K186" s="602"/>
      <c r="L186" s="602"/>
      <c r="M186" s="600"/>
      <c r="N186" s="600"/>
      <c r="O186" s="600"/>
      <c r="P186" s="600"/>
      <c r="Q186" s="600"/>
      <c r="R186" s="600"/>
      <c r="S186" s="600"/>
      <c r="T186" s="600"/>
      <c r="U186" s="600"/>
      <c r="V186" s="600"/>
      <c r="W186" s="600"/>
      <c r="X186" s="600"/>
      <c r="Y186" s="600"/>
      <c r="Z186" s="600"/>
      <c r="AA186" s="600"/>
      <c r="AB186" s="600"/>
      <c r="AC186" s="600"/>
      <c r="AD186" s="600"/>
      <c r="AE186" s="600"/>
      <c r="AF186" s="600"/>
      <c r="AG186" s="600"/>
      <c r="AH186" s="600"/>
      <c r="AI186" s="600"/>
      <c r="AJ186" s="600"/>
      <c r="AK186" s="600"/>
      <c r="AL186" s="600"/>
      <c r="AM186" s="600"/>
      <c r="AN186" s="600"/>
      <c r="AO186" s="600"/>
      <c r="AP186" s="600"/>
      <c r="AQ186" s="600"/>
      <c r="AR186" s="600"/>
      <c r="AS186" s="600"/>
      <c r="AT186" s="600"/>
      <c r="AU186" s="600"/>
      <c r="AV186" s="600"/>
      <c r="AW186" s="600"/>
      <c r="AX186" s="600"/>
      <c r="AY186" s="600"/>
      <c r="AZ186" s="600"/>
      <c r="BA186" s="600"/>
      <c r="BB186" s="600"/>
      <c r="BC186" s="600"/>
      <c r="BD186" s="600"/>
      <c r="BE186" s="600"/>
      <c r="BF186" s="600"/>
      <c r="BG186" s="600"/>
      <c r="BH186" s="600"/>
      <c r="BI186" s="600"/>
      <c r="BJ186" s="600"/>
      <c r="BK186" s="600"/>
    </row>
    <row r="187" spans="2:63" ht="16.5" customHeight="1" x14ac:dyDescent="0.35">
      <c r="B187" s="599"/>
      <c r="C187" s="599"/>
      <c r="D187" s="599"/>
      <c r="E187" s="599"/>
      <c r="F187" s="599"/>
      <c r="G187" s="599"/>
      <c r="H187" s="600"/>
      <c r="K187" s="602"/>
      <c r="L187" s="602"/>
      <c r="M187" s="600"/>
      <c r="N187" s="600"/>
      <c r="O187" s="600"/>
      <c r="P187" s="600"/>
      <c r="Q187" s="600"/>
      <c r="R187" s="600"/>
      <c r="S187" s="600"/>
      <c r="T187" s="600"/>
      <c r="U187" s="600"/>
      <c r="V187" s="600"/>
      <c r="W187" s="600"/>
      <c r="X187" s="600"/>
      <c r="Y187" s="600"/>
      <c r="Z187" s="600"/>
      <c r="AA187" s="600"/>
      <c r="AB187" s="600"/>
      <c r="AC187" s="600"/>
      <c r="AD187" s="600"/>
      <c r="AE187" s="600"/>
      <c r="AF187" s="600"/>
      <c r="AG187" s="600"/>
      <c r="AH187" s="600"/>
      <c r="AI187" s="600"/>
      <c r="AJ187" s="600"/>
      <c r="AK187" s="600"/>
      <c r="AL187" s="600"/>
      <c r="AM187" s="600"/>
      <c r="AN187" s="600"/>
      <c r="AO187" s="600"/>
      <c r="AP187" s="600"/>
      <c r="AQ187" s="600"/>
      <c r="AR187" s="600"/>
      <c r="AS187" s="600"/>
      <c r="AT187" s="600"/>
      <c r="AU187" s="600"/>
      <c r="AV187" s="600"/>
      <c r="AW187" s="600"/>
      <c r="AX187" s="600"/>
      <c r="AY187" s="600"/>
      <c r="AZ187" s="600"/>
      <c r="BA187" s="600"/>
      <c r="BB187" s="600"/>
      <c r="BC187" s="600"/>
      <c r="BD187" s="600"/>
      <c r="BE187" s="600"/>
      <c r="BF187" s="600"/>
      <c r="BG187" s="600"/>
      <c r="BH187" s="600"/>
      <c r="BI187" s="600"/>
      <c r="BJ187" s="600"/>
      <c r="BK187" s="600"/>
    </row>
    <row r="188" spans="2:63" ht="16.5" customHeight="1" x14ac:dyDescent="0.35">
      <c r="B188" s="599"/>
      <c r="C188" s="599"/>
      <c r="D188" s="599"/>
      <c r="E188" s="599"/>
      <c r="F188" s="599"/>
      <c r="G188" s="599"/>
      <c r="H188" s="600"/>
      <c r="K188" s="602"/>
      <c r="L188" s="602"/>
      <c r="M188" s="600"/>
      <c r="N188" s="600"/>
      <c r="O188" s="600"/>
      <c r="P188" s="600"/>
      <c r="Q188" s="600"/>
      <c r="R188" s="600"/>
      <c r="S188" s="600"/>
      <c r="T188" s="600"/>
      <c r="U188" s="600"/>
      <c r="V188" s="600"/>
      <c r="W188" s="600"/>
      <c r="X188" s="600"/>
      <c r="Y188" s="600"/>
      <c r="Z188" s="600"/>
      <c r="AA188" s="600"/>
      <c r="AB188" s="600"/>
      <c r="AC188" s="600"/>
      <c r="AD188" s="600"/>
      <c r="AE188" s="600"/>
      <c r="AF188" s="600"/>
      <c r="AG188" s="600"/>
      <c r="AH188" s="600"/>
      <c r="AI188" s="600"/>
      <c r="AJ188" s="600"/>
      <c r="AK188" s="600"/>
      <c r="AL188" s="600"/>
      <c r="AM188" s="600"/>
      <c r="AN188" s="600"/>
      <c r="AO188" s="600"/>
      <c r="AP188" s="600"/>
      <c r="AQ188" s="600"/>
      <c r="AR188" s="600"/>
      <c r="AS188" s="600"/>
      <c r="AT188" s="600"/>
      <c r="AU188" s="600"/>
      <c r="AV188" s="600"/>
      <c r="AW188" s="600"/>
      <c r="AX188" s="600"/>
      <c r="AY188" s="600"/>
      <c r="AZ188" s="600"/>
      <c r="BA188" s="600"/>
      <c r="BB188" s="600"/>
      <c r="BC188" s="600"/>
      <c r="BD188" s="600"/>
      <c r="BE188" s="600"/>
      <c r="BF188" s="600"/>
      <c r="BG188" s="600"/>
      <c r="BH188" s="600"/>
      <c r="BI188" s="600"/>
      <c r="BJ188" s="600"/>
      <c r="BK188" s="600"/>
    </row>
    <row r="189" spans="2:63" ht="16.5" customHeight="1" x14ac:dyDescent="0.35">
      <c r="B189" s="599"/>
      <c r="C189" s="599"/>
      <c r="D189" s="599"/>
      <c r="E189" s="599"/>
      <c r="F189" s="599"/>
      <c r="G189" s="599"/>
      <c r="H189" s="600"/>
      <c r="K189" s="602"/>
      <c r="L189" s="602"/>
      <c r="M189" s="600"/>
      <c r="N189" s="600"/>
      <c r="O189" s="600"/>
      <c r="P189" s="600"/>
      <c r="Q189" s="600"/>
      <c r="R189" s="600"/>
      <c r="S189" s="600"/>
      <c r="T189" s="600"/>
      <c r="U189" s="600"/>
      <c r="V189" s="600"/>
      <c r="W189" s="600"/>
      <c r="X189" s="600"/>
      <c r="Y189" s="600"/>
      <c r="Z189" s="600"/>
      <c r="AA189" s="600"/>
      <c r="AB189" s="600"/>
      <c r="AC189" s="600"/>
      <c r="AD189" s="600"/>
      <c r="AE189" s="600"/>
      <c r="AF189" s="600"/>
      <c r="AG189" s="600"/>
      <c r="AH189" s="600"/>
      <c r="AI189" s="600"/>
      <c r="AJ189" s="600"/>
      <c r="AK189" s="600"/>
      <c r="AL189" s="600"/>
      <c r="AM189" s="600"/>
      <c r="AN189" s="600"/>
      <c r="AO189" s="600"/>
      <c r="AP189" s="600"/>
      <c r="AQ189" s="600"/>
      <c r="AR189" s="600"/>
      <c r="AS189" s="600"/>
      <c r="AT189" s="600"/>
      <c r="AU189" s="600"/>
      <c r="AV189" s="600"/>
      <c r="AW189" s="600"/>
      <c r="AX189" s="600"/>
      <c r="AY189" s="600"/>
      <c r="AZ189" s="600"/>
      <c r="BA189" s="600"/>
      <c r="BB189" s="600"/>
      <c r="BC189" s="600"/>
      <c r="BD189" s="600"/>
      <c r="BE189" s="600"/>
      <c r="BF189" s="600"/>
      <c r="BG189" s="600"/>
      <c r="BH189" s="600"/>
      <c r="BI189" s="600"/>
      <c r="BJ189" s="600"/>
      <c r="BK189" s="600"/>
    </row>
    <row r="190" spans="2:63" ht="16.5" customHeight="1" x14ac:dyDescent="0.35">
      <c r="B190" s="599"/>
      <c r="C190" s="599"/>
      <c r="D190" s="599"/>
      <c r="E190" s="599"/>
      <c r="F190" s="599"/>
      <c r="G190" s="599"/>
      <c r="H190" s="600"/>
      <c r="K190" s="602"/>
      <c r="L190" s="602"/>
      <c r="M190" s="600"/>
      <c r="N190" s="600"/>
      <c r="O190" s="600"/>
      <c r="P190" s="600"/>
      <c r="Q190" s="600"/>
      <c r="R190" s="600"/>
      <c r="S190" s="600"/>
      <c r="T190" s="600"/>
      <c r="U190" s="600"/>
      <c r="V190" s="600"/>
      <c r="W190" s="600"/>
      <c r="X190" s="600"/>
      <c r="Y190" s="600"/>
      <c r="Z190" s="600"/>
      <c r="AA190" s="600"/>
      <c r="AB190" s="600"/>
      <c r="AC190" s="600"/>
      <c r="AD190" s="600"/>
      <c r="AE190" s="600"/>
      <c r="AF190" s="600"/>
      <c r="AG190" s="600"/>
      <c r="AH190" s="600"/>
      <c r="AI190" s="600"/>
      <c r="AJ190" s="600"/>
      <c r="AK190" s="600"/>
      <c r="AL190" s="600"/>
      <c r="AM190" s="600"/>
      <c r="AN190" s="600"/>
      <c r="AO190" s="600"/>
      <c r="AP190" s="600"/>
      <c r="AQ190" s="600"/>
      <c r="AR190" s="600"/>
      <c r="AS190" s="600"/>
      <c r="AT190" s="600"/>
      <c r="AU190" s="600"/>
      <c r="AV190" s="600"/>
      <c r="AW190" s="600"/>
      <c r="AX190" s="600"/>
      <c r="AY190" s="600"/>
      <c r="AZ190" s="600"/>
      <c r="BA190" s="600"/>
      <c r="BB190" s="600"/>
      <c r="BC190" s="600"/>
      <c r="BD190" s="600"/>
      <c r="BE190" s="600"/>
      <c r="BF190" s="600"/>
      <c r="BG190" s="600"/>
      <c r="BH190" s="600"/>
      <c r="BI190" s="600"/>
      <c r="BJ190" s="600"/>
      <c r="BK190" s="600"/>
    </row>
    <row r="191" spans="2:63" ht="16.5" customHeight="1" x14ac:dyDescent="0.35">
      <c r="B191" s="599"/>
      <c r="C191" s="599"/>
      <c r="D191" s="599"/>
      <c r="E191" s="599"/>
      <c r="F191" s="599"/>
      <c r="G191" s="599"/>
      <c r="H191" s="600"/>
      <c r="K191" s="602"/>
      <c r="L191" s="602"/>
      <c r="M191" s="600"/>
      <c r="N191" s="600"/>
      <c r="O191" s="600"/>
      <c r="P191" s="600"/>
      <c r="Q191" s="600"/>
      <c r="R191" s="600"/>
      <c r="S191" s="600"/>
      <c r="T191" s="600"/>
      <c r="U191" s="600"/>
      <c r="V191" s="600"/>
      <c r="W191" s="600"/>
      <c r="X191" s="600"/>
      <c r="Y191" s="600"/>
      <c r="Z191" s="600"/>
      <c r="AA191" s="600"/>
      <c r="AB191" s="600"/>
      <c r="AC191" s="600"/>
      <c r="AD191" s="600"/>
      <c r="AE191" s="600"/>
      <c r="AF191" s="600"/>
      <c r="AG191" s="600"/>
      <c r="AH191" s="600"/>
      <c r="AI191" s="600"/>
      <c r="AJ191" s="600"/>
      <c r="AK191" s="600"/>
      <c r="AL191" s="600"/>
      <c r="AM191" s="600"/>
      <c r="AN191" s="600"/>
      <c r="AO191" s="600"/>
      <c r="AP191" s="600"/>
      <c r="AQ191" s="600"/>
      <c r="AR191" s="600"/>
      <c r="AS191" s="600"/>
      <c r="AT191" s="600"/>
      <c r="AU191" s="600"/>
      <c r="AV191" s="600"/>
      <c r="AW191" s="600"/>
      <c r="AX191" s="600"/>
      <c r="AY191" s="600"/>
      <c r="AZ191" s="600"/>
      <c r="BA191" s="600"/>
      <c r="BB191" s="600"/>
      <c r="BC191" s="600"/>
      <c r="BD191" s="600"/>
      <c r="BE191" s="600"/>
      <c r="BF191" s="600"/>
      <c r="BG191" s="600"/>
      <c r="BH191" s="600"/>
      <c r="BI191" s="600"/>
      <c r="BJ191" s="600"/>
      <c r="BK191" s="600"/>
    </row>
    <row r="192" spans="2:63" ht="16.5" customHeight="1" x14ac:dyDescent="0.35">
      <c r="B192" s="599"/>
      <c r="C192" s="599"/>
      <c r="D192" s="599"/>
      <c r="E192" s="599"/>
      <c r="F192" s="599"/>
      <c r="G192" s="599"/>
      <c r="H192" s="600"/>
      <c r="K192" s="602"/>
      <c r="L192" s="602"/>
      <c r="M192" s="600"/>
      <c r="N192" s="600"/>
      <c r="O192" s="600"/>
      <c r="P192" s="600"/>
      <c r="Q192" s="600"/>
      <c r="R192" s="600"/>
      <c r="S192" s="600"/>
      <c r="T192" s="600"/>
      <c r="U192" s="600"/>
      <c r="V192" s="600"/>
      <c r="W192" s="600"/>
      <c r="X192" s="600"/>
      <c r="Y192" s="600"/>
      <c r="Z192" s="600"/>
      <c r="AA192" s="600"/>
      <c r="AB192" s="600"/>
      <c r="AC192" s="600"/>
      <c r="AD192" s="600"/>
      <c r="AE192" s="600"/>
      <c r="AF192" s="600"/>
      <c r="AG192" s="600"/>
      <c r="AH192" s="600"/>
      <c r="AI192" s="600"/>
      <c r="AJ192" s="600"/>
      <c r="AK192" s="600"/>
      <c r="AL192" s="600"/>
      <c r="AM192" s="600"/>
      <c r="AN192" s="600"/>
      <c r="AO192" s="600"/>
      <c r="AP192" s="600"/>
      <c r="AQ192" s="600"/>
      <c r="AR192" s="600"/>
      <c r="AS192" s="600"/>
      <c r="AT192" s="600"/>
      <c r="AU192" s="600"/>
      <c r="AV192" s="600"/>
      <c r="AW192" s="600"/>
      <c r="AX192" s="600"/>
      <c r="AY192" s="600"/>
      <c r="AZ192" s="600"/>
      <c r="BA192" s="600"/>
      <c r="BB192" s="600"/>
      <c r="BC192" s="600"/>
      <c r="BD192" s="600"/>
      <c r="BE192" s="600"/>
      <c r="BF192" s="600"/>
      <c r="BG192" s="600"/>
      <c r="BH192" s="600"/>
      <c r="BI192" s="600"/>
      <c r="BJ192" s="600"/>
      <c r="BK192" s="600"/>
    </row>
    <row r="193" spans="2:63" ht="16.5" customHeight="1" x14ac:dyDescent="0.35">
      <c r="B193" s="599"/>
      <c r="C193" s="599"/>
      <c r="D193" s="599"/>
      <c r="E193" s="599"/>
      <c r="F193" s="599"/>
      <c r="G193" s="599"/>
      <c r="H193" s="600"/>
      <c r="K193" s="602"/>
      <c r="L193" s="602"/>
      <c r="M193" s="600"/>
      <c r="N193" s="600"/>
      <c r="O193" s="600"/>
      <c r="P193" s="600"/>
      <c r="Q193" s="600"/>
      <c r="R193" s="600"/>
      <c r="S193" s="600"/>
      <c r="T193" s="600"/>
      <c r="U193" s="600"/>
      <c r="V193" s="600"/>
      <c r="W193" s="600"/>
      <c r="X193" s="600"/>
      <c r="Y193" s="600"/>
      <c r="Z193" s="600"/>
      <c r="AA193" s="600"/>
      <c r="AB193" s="600"/>
      <c r="AC193" s="600"/>
      <c r="AD193" s="600"/>
      <c r="AE193" s="600"/>
      <c r="AF193" s="600"/>
      <c r="AG193" s="600"/>
      <c r="AH193" s="600"/>
      <c r="AI193" s="600"/>
      <c r="AJ193" s="600"/>
      <c r="AK193" s="600"/>
      <c r="AL193" s="600"/>
      <c r="AM193" s="600"/>
      <c r="AN193" s="600"/>
      <c r="AO193" s="600"/>
      <c r="AP193" s="600"/>
      <c r="AQ193" s="600"/>
      <c r="AR193" s="600"/>
      <c r="AS193" s="600"/>
      <c r="AT193" s="600"/>
      <c r="AU193" s="600"/>
      <c r="AV193" s="600"/>
      <c r="AW193" s="600"/>
      <c r="AX193" s="600"/>
      <c r="AY193" s="600"/>
      <c r="AZ193" s="600"/>
      <c r="BA193" s="600"/>
      <c r="BB193" s="600"/>
      <c r="BC193" s="600"/>
      <c r="BD193" s="600"/>
      <c r="BE193" s="600"/>
      <c r="BF193" s="600"/>
      <c r="BG193" s="600"/>
      <c r="BH193" s="600"/>
      <c r="BI193" s="600"/>
      <c r="BJ193" s="600"/>
      <c r="BK193" s="600"/>
    </row>
    <row r="194" spans="2:63" ht="16.5" customHeight="1" x14ac:dyDescent="0.35">
      <c r="B194" s="599"/>
      <c r="C194" s="599"/>
      <c r="D194" s="599"/>
      <c r="E194" s="599"/>
      <c r="F194" s="599"/>
      <c r="G194" s="599"/>
      <c r="H194" s="600"/>
      <c r="K194" s="602"/>
      <c r="L194" s="602"/>
      <c r="M194" s="600"/>
      <c r="N194" s="600"/>
      <c r="O194" s="600"/>
      <c r="P194" s="600"/>
      <c r="Q194" s="600"/>
      <c r="R194" s="600"/>
      <c r="S194" s="600"/>
      <c r="T194" s="600"/>
      <c r="U194" s="600"/>
      <c r="V194" s="600"/>
      <c r="W194" s="600"/>
      <c r="X194" s="600"/>
      <c r="Y194" s="600"/>
      <c r="Z194" s="600"/>
      <c r="AA194" s="600"/>
      <c r="AB194" s="600"/>
      <c r="AC194" s="600"/>
      <c r="AD194" s="600"/>
      <c r="AE194" s="600"/>
      <c r="AF194" s="600"/>
      <c r="AG194" s="600"/>
      <c r="AH194" s="600"/>
      <c r="AI194" s="600"/>
      <c r="AJ194" s="600"/>
      <c r="AK194" s="600"/>
      <c r="AL194" s="600"/>
      <c r="AM194" s="600"/>
      <c r="AN194" s="600"/>
      <c r="AO194" s="600"/>
      <c r="AP194" s="600"/>
      <c r="AQ194" s="600"/>
      <c r="AR194" s="600"/>
      <c r="AS194" s="600"/>
      <c r="AT194" s="600"/>
      <c r="AU194" s="600"/>
      <c r="AV194" s="600"/>
      <c r="AW194" s="600"/>
      <c r="AX194" s="600"/>
      <c r="AY194" s="600"/>
      <c r="AZ194" s="600"/>
      <c r="BA194" s="600"/>
      <c r="BB194" s="600"/>
      <c r="BC194" s="600"/>
      <c r="BD194" s="600"/>
      <c r="BE194" s="600"/>
      <c r="BF194" s="600"/>
      <c r="BG194" s="600"/>
      <c r="BH194" s="600"/>
      <c r="BI194" s="600"/>
      <c r="BJ194" s="600"/>
      <c r="BK194" s="600"/>
    </row>
    <row r="195" spans="2:63" ht="16.5" customHeight="1" x14ac:dyDescent="0.35">
      <c r="B195" s="599"/>
      <c r="C195" s="599"/>
      <c r="D195" s="599"/>
      <c r="E195" s="599"/>
      <c r="F195" s="599"/>
      <c r="G195" s="599"/>
      <c r="H195" s="600"/>
      <c r="K195" s="602"/>
      <c r="L195" s="602"/>
      <c r="M195" s="600"/>
      <c r="N195" s="600"/>
      <c r="O195" s="600"/>
      <c r="P195" s="600"/>
      <c r="Q195" s="600"/>
      <c r="R195" s="600"/>
      <c r="S195" s="600"/>
      <c r="T195" s="600"/>
      <c r="U195" s="600"/>
      <c r="V195" s="600"/>
      <c r="W195" s="600"/>
      <c r="X195" s="600"/>
      <c r="Y195" s="600"/>
      <c r="Z195" s="600"/>
      <c r="AA195" s="600"/>
      <c r="AB195" s="600"/>
      <c r="AC195" s="600"/>
      <c r="AD195" s="600"/>
      <c r="AE195" s="600"/>
      <c r="AF195" s="600"/>
      <c r="AG195" s="600"/>
      <c r="AH195" s="600"/>
      <c r="AI195" s="600"/>
      <c r="AJ195" s="600"/>
      <c r="AK195" s="600"/>
      <c r="AL195" s="600"/>
      <c r="AM195" s="600"/>
      <c r="AN195" s="600"/>
      <c r="AO195" s="600"/>
      <c r="AP195" s="600"/>
      <c r="AQ195" s="600"/>
      <c r="AR195" s="600"/>
      <c r="AS195" s="600"/>
      <c r="AT195" s="600"/>
      <c r="AU195" s="600"/>
      <c r="AV195" s="600"/>
      <c r="AW195" s="600"/>
      <c r="AX195" s="600"/>
      <c r="AY195" s="600"/>
      <c r="AZ195" s="600"/>
      <c r="BA195" s="600"/>
      <c r="BB195" s="600"/>
      <c r="BC195" s="600"/>
      <c r="BD195" s="600"/>
      <c r="BE195" s="600"/>
      <c r="BF195" s="600"/>
      <c r="BG195" s="600"/>
      <c r="BH195" s="600"/>
      <c r="BI195" s="600"/>
      <c r="BJ195" s="600"/>
      <c r="BK195" s="600"/>
    </row>
    <row r="196" spans="2:63" ht="16.5" customHeight="1" x14ac:dyDescent="0.35">
      <c r="B196" s="599"/>
      <c r="C196" s="599"/>
      <c r="D196" s="599"/>
      <c r="E196" s="599"/>
      <c r="F196" s="599"/>
      <c r="G196" s="599"/>
      <c r="H196" s="600"/>
      <c r="K196" s="602"/>
      <c r="L196" s="602"/>
      <c r="M196" s="600"/>
      <c r="N196" s="600"/>
      <c r="O196" s="600"/>
      <c r="P196" s="600"/>
      <c r="Q196" s="600"/>
      <c r="R196" s="600"/>
      <c r="S196" s="600"/>
      <c r="T196" s="600"/>
      <c r="U196" s="600"/>
      <c r="V196" s="600"/>
      <c r="W196" s="600"/>
      <c r="X196" s="600"/>
      <c r="Y196" s="600"/>
      <c r="Z196" s="600"/>
      <c r="AA196" s="600"/>
      <c r="AB196" s="600"/>
      <c r="AC196" s="600"/>
      <c r="AD196" s="600"/>
      <c r="AE196" s="600"/>
      <c r="AF196" s="600"/>
      <c r="AG196" s="600"/>
      <c r="AH196" s="600"/>
      <c r="AI196" s="600"/>
      <c r="AJ196" s="600"/>
      <c r="AK196" s="600"/>
      <c r="AL196" s="600"/>
      <c r="AM196" s="600"/>
      <c r="AN196" s="600"/>
      <c r="AO196" s="600"/>
      <c r="AP196" s="600"/>
      <c r="AQ196" s="600"/>
      <c r="AR196" s="600"/>
      <c r="AS196" s="600"/>
      <c r="AT196" s="600"/>
      <c r="AU196" s="600"/>
      <c r="AV196" s="600"/>
      <c r="AW196" s="600"/>
      <c r="AX196" s="600"/>
      <c r="AY196" s="600"/>
      <c r="AZ196" s="600"/>
      <c r="BA196" s="600"/>
      <c r="BB196" s="600"/>
      <c r="BC196" s="600"/>
      <c r="BD196" s="600"/>
      <c r="BE196" s="600"/>
      <c r="BF196" s="600"/>
      <c r="BG196" s="600"/>
      <c r="BH196" s="600"/>
      <c r="BI196" s="600"/>
      <c r="BJ196" s="600"/>
      <c r="BK196" s="600"/>
    </row>
    <row r="197" spans="2:63" ht="16.5" customHeight="1" x14ac:dyDescent="0.35">
      <c r="B197" s="599"/>
      <c r="C197" s="599"/>
      <c r="D197" s="599"/>
      <c r="E197" s="599"/>
      <c r="F197" s="599"/>
      <c r="G197" s="599"/>
      <c r="H197" s="600"/>
      <c r="K197" s="602"/>
      <c r="L197" s="602"/>
      <c r="M197" s="600"/>
      <c r="N197" s="600"/>
      <c r="O197" s="600"/>
      <c r="P197" s="600"/>
      <c r="Q197" s="600"/>
      <c r="R197" s="600"/>
      <c r="S197" s="600"/>
      <c r="T197" s="600"/>
      <c r="U197" s="600"/>
      <c r="V197" s="600"/>
      <c r="W197" s="600"/>
      <c r="X197" s="600"/>
      <c r="Y197" s="600"/>
      <c r="Z197" s="600"/>
      <c r="AA197" s="600"/>
      <c r="AB197" s="600"/>
      <c r="AC197" s="600"/>
      <c r="AD197" s="600"/>
      <c r="AE197" s="600"/>
      <c r="AF197" s="600"/>
      <c r="AG197" s="600"/>
      <c r="AH197" s="600"/>
      <c r="AI197" s="600"/>
      <c r="AJ197" s="600"/>
      <c r="AK197" s="600"/>
      <c r="AL197" s="600"/>
      <c r="AM197" s="600"/>
      <c r="AN197" s="600"/>
      <c r="AO197" s="600"/>
      <c r="AP197" s="600"/>
      <c r="AQ197" s="600"/>
      <c r="AR197" s="600"/>
      <c r="AS197" s="600"/>
      <c r="AT197" s="600"/>
      <c r="AU197" s="600"/>
      <c r="AV197" s="600"/>
      <c r="AW197" s="600"/>
      <c r="AX197" s="600"/>
      <c r="AY197" s="600"/>
      <c r="AZ197" s="600"/>
      <c r="BA197" s="600"/>
      <c r="BB197" s="600"/>
      <c r="BC197" s="600"/>
      <c r="BD197" s="600"/>
      <c r="BE197" s="600"/>
      <c r="BF197" s="600"/>
      <c r="BG197" s="600"/>
      <c r="BH197" s="600"/>
      <c r="BI197" s="600"/>
      <c r="BJ197" s="600"/>
      <c r="BK197" s="600"/>
    </row>
    <row r="198" spans="2:63" ht="16.5" customHeight="1" x14ac:dyDescent="0.35">
      <c r="B198" s="599"/>
      <c r="C198" s="599"/>
      <c r="D198" s="599"/>
      <c r="E198" s="599"/>
      <c r="F198" s="599"/>
      <c r="G198" s="599"/>
      <c r="H198" s="600"/>
      <c r="K198" s="602"/>
      <c r="L198" s="602"/>
      <c r="M198" s="600"/>
      <c r="N198" s="600"/>
      <c r="O198" s="600"/>
      <c r="P198" s="600"/>
      <c r="Q198" s="600"/>
      <c r="R198" s="600"/>
      <c r="S198" s="600"/>
      <c r="T198" s="600"/>
      <c r="U198" s="600"/>
      <c r="V198" s="600"/>
      <c r="W198" s="600"/>
      <c r="X198" s="600"/>
      <c r="Y198" s="600"/>
      <c r="Z198" s="600"/>
      <c r="AA198" s="600"/>
      <c r="AB198" s="600"/>
      <c r="AC198" s="600"/>
      <c r="AD198" s="600"/>
      <c r="AE198" s="600"/>
      <c r="AF198" s="600"/>
      <c r="AG198" s="600"/>
      <c r="AH198" s="600"/>
      <c r="AI198" s="600"/>
      <c r="AJ198" s="600"/>
      <c r="AK198" s="600"/>
      <c r="AL198" s="600"/>
      <c r="AM198" s="600"/>
      <c r="AN198" s="600"/>
      <c r="AO198" s="600"/>
      <c r="AP198" s="600"/>
      <c r="AQ198" s="600"/>
      <c r="AR198" s="600"/>
      <c r="AS198" s="600"/>
      <c r="AT198" s="600"/>
      <c r="AU198" s="600"/>
      <c r="AV198" s="600"/>
      <c r="AW198" s="600"/>
      <c r="AX198" s="600"/>
      <c r="AY198" s="600"/>
      <c r="AZ198" s="600"/>
      <c r="BA198" s="600"/>
      <c r="BB198" s="600"/>
      <c r="BC198" s="600"/>
      <c r="BD198" s="600"/>
      <c r="BE198" s="600"/>
      <c r="BF198" s="600"/>
      <c r="BG198" s="600"/>
      <c r="BH198" s="600"/>
      <c r="BI198" s="600"/>
      <c r="BJ198" s="600"/>
      <c r="BK198" s="600"/>
    </row>
    <row r="199" spans="2:63" ht="16.5" customHeight="1" x14ac:dyDescent="0.35">
      <c r="B199" s="599"/>
      <c r="C199" s="599"/>
      <c r="D199" s="599"/>
      <c r="E199" s="599"/>
      <c r="F199" s="599"/>
      <c r="G199" s="599"/>
      <c r="H199" s="600"/>
      <c r="K199" s="602"/>
      <c r="L199" s="602"/>
      <c r="M199" s="600"/>
      <c r="N199" s="600"/>
      <c r="O199" s="600"/>
      <c r="P199" s="600"/>
      <c r="Q199" s="600"/>
      <c r="R199" s="600"/>
      <c r="S199" s="600"/>
      <c r="T199" s="600"/>
      <c r="U199" s="600"/>
      <c r="V199" s="600"/>
      <c r="W199" s="600"/>
      <c r="X199" s="600"/>
      <c r="Y199" s="600"/>
      <c r="Z199" s="600"/>
      <c r="AA199" s="600"/>
      <c r="AB199" s="600"/>
      <c r="AC199" s="600"/>
      <c r="AD199" s="600"/>
      <c r="AE199" s="600"/>
      <c r="AF199" s="600"/>
      <c r="AG199" s="600"/>
      <c r="AH199" s="600"/>
      <c r="AI199" s="600"/>
      <c r="AJ199" s="600"/>
      <c r="AK199" s="600"/>
      <c r="AL199" s="600"/>
      <c r="AM199" s="600"/>
      <c r="AN199" s="600"/>
      <c r="AO199" s="600"/>
      <c r="AP199" s="600"/>
      <c r="AQ199" s="600"/>
      <c r="AR199" s="600"/>
      <c r="AS199" s="600"/>
      <c r="AT199" s="600"/>
      <c r="AU199" s="600"/>
      <c r="AV199" s="600"/>
      <c r="AW199" s="600"/>
      <c r="AX199" s="600"/>
      <c r="AY199" s="600"/>
      <c r="AZ199" s="600"/>
      <c r="BA199" s="600"/>
      <c r="BB199" s="600"/>
      <c r="BC199" s="600"/>
      <c r="BD199" s="600"/>
      <c r="BE199" s="600"/>
      <c r="BF199" s="600"/>
      <c r="BG199" s="600"/>
      <c r="BH199" s="600"/>
      <c r="BI199" s="600"/>
      <c r="BJ199" s="600"/>
      <c r="BK199" s="600"/>
    </row>
    <row r="200" spans="2:63" ht="16.5" customHeight="1" x14ac:dyDescent="0.35">
      <c r="B200" s="599"/>
      <c r="C200" s="599"/>
      <c r="D200" s="599"/>
      <c r="E200" s="599"/>
      <c r="F200" s="599"/>
      <c r="G200" s="599"/>
      <c r="H200" s="600"/>
      <c r="K200" s="602"/>
      <c r="L200" s="602"/>
      <c r="M200" s="600"/>
      <c r="N200" s="600"/>
      <c r="O200" s="600"/>
      <c r="P200" s="600"/>
      <c r="Q200" s="600"/>
      <c r="R200" s="600"/>
      <c r="S200" s="600"/>
      <c r="T200" s="600"/>
      <c r="U200" s="600"/>
      <c r="V200" s="600"/>
      <c r="W200" s="600"/>
      <c r="X200" s="600"/>
      <c r="Y200" s="600"/>
      <c r="Z200" s="600"/>
      <c r="AA200" s="600"/>
      <c r="AB200" s="600"/>
      <c r="AC200" s="600"/>
      <c r="AD200" s="600"/>
      <c r="AE200" s="600"/>
      <c r="AF200" s="600"/>
      <c r="AG200" s="600"/>
      <c r="AH200" s="600"/>
      <c r="AI200" s="600"/>
      <c r="AJ200" s="600"/>
      <c r="AK200" s="600"/>
      <c r="AL200" s="600"/>
      <c r="AM200" s="600"/>
      <c r="AN200" s="600"/>
      <c r="AO200" s="600"/>
      <c r="AP200" s="600"/>
      <c r="AQ200" s="600"/>
      <c r="AR200" s="600"/>
      <c r="AS200" s="600"/>
      <c r="AT200" s="600"/>
      <c r="AU200" s="600"/>
      <c r="AV200" s="600"/>
      <c r="AW200" s="600"/>
      <c r="AX200" s="600"/>
      <c r="AY200" s="600"/>
      <c r="AZ200" s="600"/>
      <c r="BA200" s="600"/>
      <c r="BB200" s="600"/>
      <c r="BC200" s="600"/>
      <c r="BD200" s="600"/>
      <c r="BE200" s="600"/>
      <c r="BF200" s="600"/>
      <c r="BG200" s="600"/>
      <c r="BH200" s="600"/>
      <c r="BI200" s="600"/>
      <c r="BJ200" s="600"/>
      <c r="BK200" s="600"/>
    </row>
    <row r="201" spans="2:63" ht="16.5" customHeight="1" x14ac:dyDescent="0.35">
      <c r="B201" s="599"/>
      <c r="C201" s="599"/>
      <c r="D201" s="599"/>
      <c r="E201" s="599"/>
      <c r="F201" s="599"/>
      <c r="G201" s="599"/>
      <c r="H201" s="600"/>
      <c r="K201" s="602"/>
      <c r="L201" s="602"/>
      <c r="M201" s="600"/>
      <c r="N201" s="600"/>
      <c r="O201" s="600"/>
      <c r="P201" s="600"/>
      <c r="Q201" s="600"/>
      <c r="R201" s="600"/>
      <c r="S201" s="600"/>
      <c r="T201" s="600"/>
      <c r="U201" s="600"/>
      <c r="V201" s="600"/>
      <c r="W201" s="600"/>
      <c r="X201" s="600"/>
      <c r="Y201" s="600"/>
      <c r="Z201" s="600"/>
      <c r="AA201" s="600"/>
      <c r="AB201" s="600"/>
      <c r="AC201" s="600"/>
      <c r="AD201" s="600"/>
      <c r="AE201" s="600"/>
      <c r="AF201" s="600"/>
      <c r="AG201" s="600"/>
      <c r="AH201" s="600"/>
      <c r="AI201" s="600"/>
      <c r="AJ201" s="600"/>
      <c r="AK201" s="600"/>
      <c r="AL201" s="600"/>
      <c r="AM201" s="600"/>
      <c r="AN201" s="600"/>
      <c r="AO201" s="600"/>
      <c r="AP201" s="600"/>
      <c r="AQ201" s="600"/>
      <c r="AR201" s="600"/>
      <c r="AS201" s="600"/>
      <c r="AT201" s="600"/>
      <c r="AU201" s="600"/>
      <c r="AV201" s="600"/>
      <c r="AW201" s="600"/>
      <c r="AX201" s="600"/>
      <c r="AY201" s="600"/>
      <c r="AZ201" s="600"/>
      <c r="BA201" s="600"/>
      <c r="BB201" s="600"/>
      <c r="BC201" s="600"/>
      <c r="BD201" s="600"/>
      <c r="BE201" s="600"/>
      <c r="BF201" s="600"/>
      <c r="BG201" s="600"/>
      <c r="BH201" s="600"/>
      <c r="BI201" s="600"/>
      <c r="BJ201" s="600"/>
      <c r="BK201" s="600"/>
    </row>
    <row r="202" spans="2:63" ht="16.5" customHeight="1" x14ac:dyDescent="0.35">
      <c r="B202" s="599"/>
      <c r="C202" s="599"/>
      <c r="D202" s="599"/>
      <c r="E202" s="599"/>
      <c r="F202" s="599"/>
      <c r="G202" s="599"/>
      <c r="H202" s="600"/>
      <c r="K202" s="602"/>
      <c r="L202" s="602"/>
      <c r="M202" s="600"/>
      <c r="N202" s="600"/>
      <c r="O202" s="600"/>
      <c r="P202" s="600"/>
      <c r="Q202" s="600"/>
      <c r="R202" s="600"/>
      <c r="S202" s="600"/>
      <c r="T202" s="600"/>
      <c r="U202" s="600"/>
      <c r="V202" s="600"/>
      <c r="W202" s="600"/>
      <c r="X202" s="600"/>
      <c r="Y202" s="600"/>
      <c r="Z202" s="600"/>
      <c r="AA202" s="600"/>
      <c r="AB202" s="600"/>
      <c r="AC202" s="600"/>
      <c r="AD202" s="600"/>
      <c r="AE202" s="600"/>
      <c r="AF202" s="600"/>
      <c r="AG202" s="600"/>
      <c r="AH202" s="600"/>
      <c r="AI202" s="600"/>
      <c r="AJ202" s="600"/>
      <c r="AK202" s="600"/>
      <c r="AL202" s="600"/>
      <c r="AM202" s="600"/>
      <c r="AN202" s="600"/>
      <c r="AO202" s="600"/>
      <c r="AP202" s="600"/>
      <c r="AQ202" s="600"/>
      <c r="AR202" s="600"/>
      <c r="AS202" s="600"/>
      <c r="AT202" s="600"/>
      <c r="AU202" s="600"/>
      <c r="AV202" s="600"/>
      <c r="AW202" s="600"/>
      <c r="AX202" s="600"/>
      <c r="AY202" s="600"/>
      <c r="AZ202" s="600"/>
      <c r="BA202" s="600"/>
      <c r="BB202" s="600"/>
      <c r="BC202" s="600"/>
      <c r="BD202" s="600"/>
      <c r="BE202" s="600"/>
      <c r="BF202" s="600"/>
      <c r="BG202" s="600"/>
      <c r="BH202" s="600"/>
      <c r="BI202" s="600"/>
      <c r="BJ202" s="600"/>
      <c r="BK202" s="600"/>
    </row>
    <row r="203" spans="2:63" ht="16.5" customHeight="1" x14ac:dyDescent="0.35">
      <c r="B203" s="599"/>
      <c r="C203" s="599"/>
      <c r="D203" s="599"/>
      <c r="E203" s="599"/>
      <c r="F203" s="599"/>
      <c r="G203" s="599"/>
      <c r="H203" s="600"/>
      <c r="K203" s="602"/>
      <c r="L203" s="602"/>
      <c r="M203" s="600"/>
      <c r="N203" s="600"/>
      <c r="O203" s="600"/>
      <c r="P203" s="600"/>
      <c r="Q203" s="600"/>
      <c r="R203" s="600"/>
      <c r="S203" s="600"/>
      <c r="T203" s="600"/>
      <c r="U203" s="600"/>
      <c r="V203" s="600"/>
      <c r="W203" s="600"/>
      <c r="X203" s="600"/>
      <c r="Y203" s="600"/>
      <c r="Z203" s="600"/>
      <c r="AA203" s="600"/>
      <c r="AB203" s="600"/>
      <c r="AC203" s="600"/>
      <c r="AD203" s="600"/>
      <c r="AE203" s="600"/>
      <c r="AF203" s="600"/>
      <c r="AG203" s="600"/>
      <c r="AH203" s="600"/>
      <c r="AI203" s="600"/>
      <c r="AJ203" s="600"/>
      <c r="AK203" s="600"/>
      <c r="AL203" s="600"/>
      <c r="AM203" s="600"/>
      <c r="AN203" s="600"/>
      <c r="AO203" s="600"/>
      <c r="AP203" s="600"/>
      <c r="AQ203" s="600"/>
      <c r="AR203" s="600"/>
      <c r="AS203" s="600"/>
      <c r="AT203" s="600"/>
      <c r="AU203" s="600"/>
      <c r="AV203" s="600"/>
      <c r="AW203" s="600"/>
      <c r="AX203" s="600"/>
      <c r="AY203" s="600"/>
      <c r="AZ203" s="600"/>
      <c r="BA203" s="600"/>
      <c r="BB203" s="600"/>
      <c r="BC203" s="600"/>
      <c r="BD203" s="600"/>
      <c r="BE203" s="600"/>
      <c r="BF203" s="600"/>
      <c r="BG203" s="600"/>
      <c r="BH203" s="600"/>
      <c r="BI203" s="600"/>
      <c r="BJ203" s="600"/>
      <c r="BK203" s="600"/>
    </row>
    <row r="204" spans="2:63" ht="16.5" customHeight="1" x14ac:dyDescent="0.35">
      <c r="B204" s="599"/>
      <c r="C204" s="599"/>
      <c r="D204" s="599"/>
      <c r="E204" s="599"/>
      <c r="F204" s="599"/>
      <c r="G204" s="599"/>
      <c r="H204" s="600"/>
      <c r="K204" s="602"/>
      <c r="L204" s="602"/>
      <c r="M204" s="600"/>
      <c r="N204" s="600"/>
      <c r="O204" s="600"/>
      <c r="P204" s="600"/>
      <c r="Q204" s="600"/>
      <c r="R204" s="600"/>
      <c r="S204" s="600"/>
      <c r="T204" s="600"/>
      <c r="U204" s="600"/>
      <c r="V204" s="600"/>
      <c r="W204" s="600"/>
      <c r="X204" s="600"/>
      <c r="Y204" s="600"/>
      <c r="Z204" s="600"/>
      <c r="AA204" s="600"/>
      <c r="AB204" s="600"/>
      <c r="AC204" s="600"/>
      <c r="AD204" s="600"/>
      <c r="AE204" s="600"/>
      <c r="AF204" s="600"/>
      <c r="AG204" s="600"/>
      <c r="AH204" s="600"/>
      <c r="AI204" s="600"/>
      <c r="AJ204" s="600"/>
      <c r="AK204" s="600"/>
      <c r="AL204" s="600"/>
      <c r="AM204" s="600"/>
      <c r="AN204" s="600"/>
      <c r="AO204" s="600"/>
      <c r="AP204" s="600"/>
      <c r="AQ204" s="600"/>
      <c r="AR204" s="600"/>
      <c r="AS204" s="600"/>
      <c r="AT204" s="600"/>
      <c r="AU204" s="600"/>
      <c r="AV204" s="600"/>
      <c r="AW204" s="600"/>
      <c r="AX204" s="600"/>
      <c r="AY204" s="600"/>
      <c r="AZ204" s="600"/>
      <c r="BA204" s="600"/>
      <c r="BB204" s="600"/>
      <c r="BC204" s="600"/>
      <c r="BD204" s="600"/>
      <c r="BE204" s="600"/>
      <c r="BF204" s="600"/>
      <c r="BG204" s="600"/>
      <c r="BH204" s="600"/>
      <c r="BI204" s="600"/>
      <c r="BJ204" s="600"/>
      <c r="BK204" s="600"/>
    </row>
    <row r="205" spans="2:63" ht="16.5" customHeight="1" x14ac:dyDescent="0.35">
      <c r="B205" s="599"/>
      <c r="C205" s="599"/>
      <c r="D205" s="599"/>
      <c r="E205" s="599"/>
      <c r="F205" s="599"/>
      <c r="G205" s="599"/>
      <c r="H205" s="600"/>
      <c r="K205" s="602"/>
      <c r="L205" s="602"/>
      <c r="M205" s="600"/>
      <c r="N205" s="600"/>
      <c r="O205" s="600"/>
      <c r="P205" s="600"/>
      <c r="Q205" s="600"/>
      <c r="R205" s="600"/>
      <c r="S205" s="600"/>
      <c r="T205" s="600"/>
      <c r="U205" s="600"/>
      <c r="V205" s="600"/>
      <c r="W205" s="600"/>
      <c r="X205" s="600"/>
      <c r="Y205" s="600"/>
      <c r="Z205" s="600"/>
      <c r="AA205" s="600"/>
      <c r="AB205" s="600"/>
      <c r="AC205" s="600"/>
      <c r="AD205" s="600"/>
      <c r="AE205" s="600"/>
      <c r="AF205" s="600"/>
      <c r="AG205" s="600"/>
      <c r="AH205" s="600"/>
      <c r="AI205" s="600"/>
      <c r="AJ205" s="600"/>
      <c r="AK205" s="600"/>
      <c r="AL205" s="600"/>
      <c r="AM205" s="600"/>
      <c r="AN205" s="600"/>
      <c r="AO205" s="600"/>
      <c r="AP205" s="600"/>
      <c r="AQ205" s="600"/>
      <c r="AR205" s="600"/>
      <c r="AS205" s="600"/>
      <c r="AT205" s="600"/>
      <c r="AU205" s="600"/>
      <c r="AV205" s="600"/>
      <c r="AW205" s="600"/>
      <c r="AX205" s="600"/>
      <c r="AY205" s="600"/>
      <c r="AZ205" s="600"/>
      <c r="BA205" s="600"/>
      <c r="BB205" s="600"/>
      <c r="BC205" s="600"/>
      <c r="BD205" s="600"/>
      <c r="BE205" s="600"/>
      <c r="BF205" s="600"/>
      <c r="BG205" s="600"/>
      <c r="BH205" s="600"/>
      <c r="BI205" s="600"/>
      <c r="BJ205" s="600"/>
      <c r="BK205" s="600"/>
    </row>
    <row r="206" spans="2:63" ht="16.5" customHeight="1" x14ac:dyDescent="0.35">
      <c r="B206" s="599"/>
      <c r="C206" s="599"/>
      <c r="D206" s="599"/>
      <c r="E206" s="599"/>
      <c r="F206" s="599"/>
      <c r="G206" s="599"/>
      <c r="H206" s="600"/>
      <c r="K206" s="602"/>
      <c r="L206" s="602"/>
      <c r="M206" s="600"/>
      <c r="N206" s="600"/>
      <c r="O206" s="600"/>
      <c r="P206" s="600"/>
      <c r="Q206" s="600"/>
      <c r="R206" s="600"/>
      <c r="S206" s="600"/>
      <c r="T206" s="600"/>
      <c r="U206" s="600"/>
      <c r="V206" s="600"/>
      <c r="W206" s="600"/>
      <c r="X206" s="600"/>
      <c r="Y206" s="600"/>
      <c r="Z206" s="600"/>
      <c r="AA206" s="600"/>
      <c r="AB206" s="600"/>
      <c r="AC206" s="600"/>
      <c r="AD206" s="600"/>
      <c r="AE206" s="600"/>
      <c r="AF206" s="600"/>
      <c r="AG206" s="600"/>
      <c r="AH206" s="600"/>
      <c r="AI206" s="600"/>
      <c r="AJ206" s="600"/>
      <c r="AK206" s="600"/>
      <c r="AL206" s="600"/>
      <c r="AM206" s="600"/>
      <c r="AN206" s="600"/>
      <c r="AO206" s="600"/>
      <c r="AP206" s="600"/>
      <c r="AQ206" s="600"/>
      <c r="AR206" s="600"/>
      <c r="AS206" s="600"/>
      <c r="AT206" s="600"/>
      <c r="AU206" s="600"/>
      <c r="AV206" s="600"/>
      <c r="AW206" s="600"/>
      <c r="AX206" s="600"/>
      <c r="AY206" s="600"/>
      <c r="AZ206" s="600"/>
      <c r="BA206" s="600"/>
      <c r="BB206" s="600"/>
      <c r="BC206" s="600"/>
      <c r="BD206" s="600"/>
      <c r="BE206" s="600"/>
      <c r="BF206" s="600"/>
      <c r="BG206" s="600"/>
      <c r="BH206" s="600"/>
      <c r="BI206" s="600"/>
      <c r="BJ206" s="600"/>
      <c r="BK206" s="600"/>
    </row>
    <row r="207" spans="2:63" ht="16.5" customHeight="1" x14ac:dyDescent="0.35">
      <c r="B207" s="599"/>
      <c r="C207" s="599"/>
      <c r="D207" s="599"/>
      <c r="E207" s="599"/>
      <c r="F207" s="599"/>
      <c r="G207" s="599"/>
      <c r="H207" s="600"/>
      <c r="K207" s="602"/>
      <c r="L207" s="602"/>
      <c r="M207" s="600"/>
      <c r="N207" s="600"/>
      <c r="O207" s="600"/>
      <c r="P207" s="600"/>
      <c r="Q207" s="600"/>
      <c r="R207" s="600"/>
      <c r="S207" s="600"/>
      <c r="T207" s="600"/>
      <c r="U207" s="600"/>
      <c r="V207" s="600"/>
      <c r="W207" s="600"/>
      <c r="X207" s="600"/>
      <c r="Y207" s="600"/>
      <c r="Z207" s="600"/>
      <c r="AA207" s="600"/>
      <c r="AB207" s="600"/>
      <c r="AC207" s="600"/>
      <c r="AD207" s="600"/>
      <c r="AE207" s="600"/>
      <c r="AF207" s="600"/>
      <c r="AG207" s="600"/>
      <c r="AH207" s="600"/>
      <c r="AI207" s="600"/>
      <c r="AJ207" s="600"/>
      <c r="AK207" s="600"/>
      <c r="AL207" s="600"/>
      <c r="AM207" s="600"/>
      <c r="AN207" s="600"/>
      <c r="AO207" s="600"/>
      <c r="AP207" s="600"/>
      <c r="AQ207" s="600"/>
      <c r="AR207" s="600"/>
      <c r="AS207" s="600"/>
      <c r="AT207" s="600"/>
      <c r="AU207" s="600"/>
      <c r="AV207" s="600"/>
      <c r="AW207" s="600"/>
      <c r="AX207" s="600"/>
      <c r="AY207" s="600"/>
      <c r="AZ207" s="600"/>
      <c r="BA207" s="600"/>
      <c r="BB207" s="600"/>
      <c r="BC207" s="600"/>
      <c r="BD207" s="600"/>
      <c r="BE207" s="600"/>
      <c r="BF207" s="600"/>
      <c r="BG207" s="600"/>
      <c r="BH207" s="600"/>
      <c r="BI207" s="600"/>
      <c r="BJ207" s="600"/>
      <c r="BK207" s="600"/>
    </row>
    <row r="208" spans="2:63" ht="16.5" customHeight="1" x14ac:dyDescent="0.35">
      <c r="B208" s="599"/>
      <c r="C208" s="599"/>
      <c r="D208" s="599"/>
      <c r="E208" s="599"/>
      <c r="F208" s="599"/>
      <c r="G208" s="599"/>
      <c r="H208" s="600"/>
      <c r="K208" s="602"/>
      <c r="L208" s="602"/>
      <c r="M208" s="600"/>
      <c r="N208" s="600"/>
      <c r="O208" s="600"/>
      <c r="P208" s="600"/>
      <c r="Q208" s="600"/>
      <c r="R208" s="600"/>
      <c r="S208" s="600"/>
      <c r="T208" s="600"/>
      <c r="U208" s="600"/>
      <c r="V208" s="600"/>
      <c r="W208" s="600"/>
      <c r="X208" s="600"/>
      <c r="Y208" s="600"/>
      <c r="Z208" s="600"/>
      <c r="AA208" s="600"/>
      <c r="AB208" s="600"/>
      <c r="AC208" s="600"/>
      <c r="AD208" s="600"/>
      <c r="AE208" s="600"/>
      <c r="AF208" s="600"/>
      <c r="AG208" s="600"/>
      <c r="AH208" s="600"/>
      <c r="AI208" s="600"/>
      <c r="AJ208" s="600"/>
      <c r="AK208" s="600"/>
      <c r="AL208" s="600"/>
      <c r="AM208" s="600"/>
      <c r="AN208" s="600"/>
      <c r="AO208" s="600"/>
      <c r="AP208" s="600"/>
      <c r="AQ208" s="600"/>
      <c r="AR208" s="600"/>
      <c r="AS208" s="600"/>
      <c r="AT208" s="600"/>
      <c r="AU208" s="600"/>
      <c r="AV208" s="600"/>
      <c r="AW208" s="600"/>
      <c r="AX208" s="600"/>
      <c r="AY208" s="600"/>
      <c r="AZ208" s="600"/>
      <c r="BA208" s="600"/>
      <c r="BB208" s="600"/>
      <c r="BC208" s="600"/>
      <c r="BD208" s="600"/>
      <c r="BE208" s="600"/>
      <c r="BF208" s="600"/>
      <c r="BG208" s="600"/>
      <c r="BH208" s="600"/>
      <c r="BI208" s="600"/>
      <c r="BJ208" s="600"/>
      <c r="BK208" s="600"/>
    </row>
    <row r="209" spans="2:63" ht="16.5" customHeight="1" x14ac:dyDescent="0.35">
      <c r="B209" s="599"/>
      <c r="C209" s="599"/>
      <c r="D209" s="599"/>
      <c r="E209" s="599"/>
      <c r="F209" s="599"/>
      <c r="G209" s="599"/>
      <c r="H209" s="600"/>
      <c r="K209" s="602"/>
      <c r="L209" s="602"/>
      <c r="M209" s="600"/>
      <c r="N209" s="600"/>
      <c r="O209" s="600"/>
      <c r="P209" s="600"/>
      <c r="Q209" s="600"/>
      <c r="R209" s="600"/>
      <c r="S209" s="600"/>
      <c r="T209" s="600"/>
      <c r="U209" s="600"/>
      <c r="V209" s="600"/>
      <c r="W209" s="600"/>
      <c r="X209" s="600"/>
      <c r="Y209" s="600"/>
      <c r="Z209" s="600"/>
      <c r="AA209" s="600"/>
      <c r="AB209" s="600"/>
      <c r="AC209" s="600"/>
      <c r="AD209" s="600"/>
      <c r="AE209" s="600"/>
      <c r="AF209" s="600"/>
      <c r="AG209" s="600"/>
      <c r="AH209" s="600"/>
      <c r="AI209" s="600"/>
      <c r="AJ209" s="600"/>
      <c r="AK209" s="600"/>
      <c r="AL209" s="600"/>
      <c r="AM209" s="600"/>
      <c r="AN209" s="600"/>
      <c r="AO209" s="600"/>
      <c r="AP209" s="600"/>
      <c r="AQ209" s="600"/>
      <c r="AR209" s="600"/>
      <c r="AS209" s="600"/>
      <c r="AT209" s="600"/>
      <c r="AU209" s="600"/>
      <c r="AV209" s="600"/>
      <c r="AW209" s="600"/>
      <c r="AX209" s="600"/>
      <c r="AY209" s="600"/>
      <c r="AZ209" s="600"/>
      <c r="BA209" s="600"/>
      <c r="BB209" s="600"/>
      <c r="BC209" s="600"/>
      <c r="BD209" s="600"/>
      <c r="BE209" s="600"/>
      <c r="BF209" s="600"/>
      <c r="BG209" s="600"/>
      <c r="BH209" s="600"/>
      <c r="BI209" s="600"/>
      <c r="BJ209" s="600"/>
      <c r="BK209" s="600"/>
    </row>
    <row r="210" spans="2:63" ht="16.5" customHeight="1" x14ac:dyDescent="0.35">
      <c r="B210" s="599"/>
      <c r="C210" s="599"/>
      <c r="D210" s="599"/>
      <c r="E210" s="599"/>
      <c r="F210" s="599"/>
      <c r="G210" s="599"/>
      <c r="H210" s="600"/>
      <c r="K210" s="602"/>
      <c r="L210" s="602"/>
      <c r="M210" s="600"/>
      <c r="N210" s="600"/>
      <c r="O210" s="600"/>
      <c r="P210" s="600"/>
      <c r="Q210" s="600"/>
      <c r="R210" s="600"/>
      <c r="S210" s="600"/>
      <c r="T210" s="600"/>
      <c r="U210" s="600"/>
      <c r="V210" s="600"/>
      <c r="W210" s="600"/>
      <c r="X210" s="600"/>
      <c r="Y210" s="600"/>
      <c r="Z210" s="600"/>
      <c r="AA210" s="600"/>
      <c r="AB210" s="600"/>
      <c r="AC210" s="600"/>
      <c r="AD210" s="600"/>
      <c r="AE210" s="600"/>
      <c r="AF210" s="600"/>
      <c r="AG210" s="600"/>
      <c r="AH210" s="600"/>
      <c r="AI210" s="600"/>
      <c r="AJ210" s="600"/>
      <c r="AK210" s="600"/>
      <c r="AL210" s="600"/>
      <c r="AM210" s="600"/>
      <c r="AN210" s="600"/>
      <c r="AO210" s="600"/>
      <c r="AP210" s="600"/>
      <c r="AQ210" s="600"/>
      <c r="AR210" s="600"/>
      <c r="AS210" s="600"/>
      <c r="AT210" s="600"/>
      <c r="AU210" s="600"/>
      <c r="AV210" s="600"/>
      <c r="AW210" s="600"/>
      <c r="AX210" s="600"/>
      <c r="AY210" s="600"/>
      <c r="AZ210" s="600"/>
      <c r="BA210" s="600"/>
      <c r="BB210" s="600"/>
      <c r="BC210" s="600"/>
      <c r="BD210" s="600"/>
      <c r="BE210" s="600"/>
      <c r="BF210" s="600"/>
      <c r="BG210" s="600"/>
      <c r="BH210" s="600"/>
      <c r="BI210" s="600"/>
      <c r="BJ210" s="600"/>
      <c r="BK210" s="600"/>
    </row>
    <row r="211" spans="2:63" ht="16.5" customHeight="1" x14ac:dyDescent="0.35">
      <c r="B211" s="599"/>
      <c r="C211" s="599"/>
      <c r="D211" s="599"/>
      <c r="E211" s="599"/>
      <c r="F211" s="599"/>
      <c r="G211" s="599"/>
      <c r="H211" s="600"/>
      <c r="K211" s="602"/>
      <c r="L211" s="602"/>
      <c r="M211" s="600"/>
      <c r="N211" s="600"/>
      <c r="O211" s="600"/>
      <c r="P211" s="600"/>
      <c r="Q211" s="600"/>
      <c r="R211" s="600"/>
      <c r="S211" s="600"/>
      <c r="T211" s="600"/>
      <c r="U211" s="600"/>
      <c r="V211" s="600"/>
      <c r="W211" s="600"/>
      <c r="X211" s="600"/>
      <c r="Y211" s="600"/>
      <c r="Z211" s="600"/>
      <c r="AA211" s="600"/>
      <c r="AB211" s="600"/>
      <c r="AC211" s="600"/>
      <c r="AD211" s="600"/>
      <c r="AE211" s="600"/>
      <c r="AF211" s="600"/>
      <c r="AG211" s="600"/>
      <c r="AH211" s="600"/>
      <c r="AI211" s="600"/>
      <c r="AJ211" s="600"/>
      <c r="AK211" s="600"/>
      <c r="AL211" s="600"/>
      <c r="AM211" s="600"/>
      <c r="AN211" s="600"/>
      <c r="AO211" s="600"/>
      <c r="AP211" s="600"/>
      <c r="AQ211" s="600"/>
      <c r="AR211" s="600"/>
      <c r="AS211" s="600"/>
      <c r="AT211" s="600"/>
      <c r="AU211" s="600"/>
      <c r="AV211" s="600"/>
      <c r="AW211" s="600"/>
      <c r="AX211" s="600"/>
      <c r="AY211" s="600"/>
      <c r="AZ211" s="600"/>
      <c r="BA211" s="600"/>
      <c r="BB211" s="600"/>
      <c r="BC211" s="600"/>
      <c r="BD211" s="600"/>
      <c r="BE211" s="600"/>
      <c r="BF211" s="600"/>
      <c r="BG211" s="600"/>
      <c r="BH211" s="600"/>
      <c r="BI211" s="600"/>
      <c r="BJ211" s="600"/>
      <c r="BK211" s="600"/>
    </row>
    <row r="212" spans="2:63" ht="16.5" customHeight="1" x14ac:dyDescent="0.35">
      <c r="B212" s="599"/>
      <c r="C212" s="599"/>
      <c r="D212" s="599"/>
      <c r="E212" s="599"/>
      <c r="F212" s="599"/>
      <c r="G212" s="599"/>
      <c r="H212" s="600"/>
      <c r="K212" s="602"/>
      <c r="L212" s="602"/>
      <c r="M212" s="600"/>
      <c r="N212" s="600"/>
      <c r="O212" s="600"/>
      <c r="P212" s="600"/>
      <c r="Q212" s="600"/>
      <c r="R212" s="600"/>
      <c r="S212" s="600"/>
      <c r="T212" s="600"/>
      <c r="U212" s="600"/>
      <c r="V212" s="600"/>
      <c r="W212" s="600"/>
      <c r="X212" s="600"/>
      <c r="Y212" s="600"/>
      <c r="Z212" s="600"/>
      <c r="AA212" s="600"/>
      <c r="AB212" s="600"/>
      <c r="AC212" s="600"/>
      <c r="AD212" s="600"/>
      <c r="AE212" s="600"/>
      <c r="AF212" s="600"/>
      <c r="AG212" s="600"/>
      <c r="AH212" s="600"/>
      <c r="AI212" s="600"/>
      <c r="AJ212" s="600"/>
      <c r="AK212" s="600"/>
      <c r="AL212" s="600"/>
      <c r="AM212" s="600"/>
      <c r="AN212" s="600"/>
      <c r="AO212" s="600"/>
      <c r="AP212" s="600"/>
      <c r="AQ212" s="600"/>
      <c r="AR212" s="600"/>
      <c r="AS212" s="600"/>
      <c r="AT212" s="600"/>
      <c r="AU212" s="600"/>
      <c r="AV212" s="600"/>
      <c r="AW212" s="600"/>
      <c r="AX212" s="600"/>
      <c r="AY212" s="600"/>
      <c r="AZ212" s="600"/>
      <c r="BA212" s="600"/>
      <c r="BB212" s="600"/>
      <c r="BC212" s="600"/>
      <c r="BD212" s="600"/>
      <c r="BE212" s="600"/>
      <c r="BF212" s="600"/>
      <c r="BG212" s="600"/>
      <c r="BH212" s="600"/>
      <c r="BI212" s="600"/>
      <c r="BJ212" s="600"/>
      <c r="BK212" s="600"/>
    </row>
    <row r="213" spans="2:63" ht="16.5" customHeight="1" x14ac:dyDescent="0.35">
      <c r="B213" s="599"/>
      <c r="C213" s="599"/>
      <c r="D213" s="599"/>
      <c r="E213" s="599"/>
      <c r="F213" s="599"/>
      <c r="G213" s="599"/>
      <c r="H213" s="600"/>
      <c r="K213" s="602"/>
      <c r="L213" s="602"/>
      <c r="M213" s="600"/>
      <c r="N213" s="600"/>
      <c r="O213" s="600"/>
      <c r="P213" s="600"/>
      <c r="Q213" s="600"/>
      <c r="R213" s="600"/>
      <c r="S213" s="600"/>
      <c r="T213" s="600"/>
      <c r="U213" s="600"/>
      <c r="V213" s="600"/>
      <c r="W213" s="600"/>
      <c r="X213" s="600"/>
      <c r="Y213" s="600"/>
      <c r="Z213" s="600"/>
      <c r="AA213" s="600"/>
      <c r="AB213" s="600"/>
      <c r="AC213" s="600"/>
      <c r="AD213" s="600"/>
      <c r="AE213" s="600"/>
      <c r="AF213" s="600"/>
      <c r="AG213" s="600"/>
      <c r="AH213" s="600"/>
      <c r="AI213" s="600"/>
      <c r="AJ213" s="600"/>
      <c r="AK213" s="600"/>
      <c r="AL213" s="600"/>
      <c r="AM213" s="600"/>
      <c r="AN213" s="600"/>
      <c r="AO213" s="600"/>
      <c r="AP213" s="600"/>
      <c r="AQ213" s="600"/>
      <c r="AR213" s="600"/>
      <c r="AS213" s="600"/>
      <c r="AT213" s="600"/>
      <c r="AU213" s="600"/>
      <c r="AV213" s="600"/>
      <c r="AW213" s="600"/>
      <c r="AX213" s="600"/>
      <c r="AY213" s="600"/>
      <c r="AZ213" s="600"/>
      <c r="BA213" s="600"/>
      <c r="BB213" s="600"/>
      <c r="BC213" s="600"/>
      <c r="BD213" s="600"/>
      <c r="BE213" s="600"/>
      <c r="BF213" s="600"/>
      <c r="BG213" s="600"/>
      <c r="BH213" s="600"/>
      <c r="BI213" s="600"/>
      <c r="BJ213" s="600"/>
      <c r="BK213" s="600"/>
    </row>
    <row r="214" spans="2:63" ht="16.5" customHeight="1" x14ac:dyDescent="0.35">
      <c r="B214" s="599"/>
      <c r="C214" s="599"/>
      <c r="D214" s="599"/>
      <c r="E214" s="599"/>
      <c r="F214" s="599"/>
      <c r="G214" s="599"/>
      <c r="H214" s="600"/>
      <c r="K214" s="602"/>
      <c r="L214" s="602"/>
      <c r="M214" s="600"/>
      <c r="N214" s="600"/>
      <c r="O214" s="600"/>
      <c r="P214" s="600"/>
      <c r="Q214" s="600"/>
      <c r="R214" s="600"/>
      <c r="S214" s="600"/>
      <c r="T214" s="600"/>
      <c r="U214" s="600"/>
      <c r="V214" s="600"/>
      <c r="W214" s="600"/>
      <c r="X214" s="600"/>
      <c r="Y214" s="600"/>
      <c r="Z214" s="600"/>
      <c r="AA214" s="600"/>
      <c r="AB214" s="600"/>
      <c r="AC214" s="600"/>
      <c r="AD214" s="600"/>
      <c r="AE214" s="600"/>
      <c r="AF214" s="600"/>
      <c r="AG214" s="600"/>
      <c r="AH214" s="600"/>
      <c r="AI214" s="600"/>
      <c r="AJ214" s="600"/>
      <c r="AK214" s="600"/>
      <c r="AL214" s="600"/>
      <c r="AM214" s="600"/>
      <c r="AN214" s="600"/>
      <c r="AO214" s="600"/>
      <c r="AP214" s="600"/>
      <c r="AQ214" s="600"/>
      <c r="AR214" s="600"/>
      <c r="AS214" s="600"/>
      <c r="AT214" s="600"/>
      <c r="AU214" s="600"/>
      <c r="AV214" s="600"/>
      <c r="AW214" s="600"/>
      <c r="AX214" s="600"/>
      <c r="AY214" s="600"/>
      <c r="AZ214" s="600"/>
      <c r="BA214" s="600"/>
      <c r="BB214" s="600"/>
      <c r="BC214" s="600"/>
      <c r="BD214" s="600"/>
      <c r="BE214" s="600"/>
      <c r="BF214" s="600"/>
      <c r="BG214" s="600"/>
      <c r="BH214" s="600"/>
      <c r="BI214" s="600"/>
      <c r="BJ214" s="600"/>
      <c r="BK214" s="600"/>
    </row>
    <row r="215" spans="2:63" ht="16.5" customHeight="1" x14ac:dyDescent="0.35">
      <c r="B215" s="599"/>
      <c r="C215" s="599"/>
      <c r="D215" s="599"/>
      <c r="E215" s="599"/>
      <c r="F215" s="599"/>
      <c r="G215" s="599"/>
      <c r="H215" s="600"/>
      <c r="K215" s="602"/>
      <c r="L215" s="602"/>
      <c r="M215" s="600"/>
      <c r="N215" s="600"/>
      <c r="O215" s="600"/>
      <c r="P215" s="600"/>
      <c r="Q215" s="600"/>
      <c r="R215" s="600"/>
      <c r="S215" s="600"/>
      <c r="T215" s="600"/>
      <c r="U215" s="600"/>
      <c r="V215" s="600"/>
      <c r="W215" s="600"/>
      <c r="X215" s="600"/>
      <c r="Y215" s="600"/>
      <c r="Z215" s="600"/>
      <c r="AA215" s="600"/>
      <c r="AB215" s="600"/>
      <c r="AC215" s="600"/>
      <c r="AD215" s="600"/>
      <c r="AE215" s="600"/>
      <c r="AF215" s="600"/>
      <c r="AG215" s="600"/>
      <c r="AH215" s="600"/>
      <c r="AI215" s="600"/>
      <c r="AJ215" s="600"/>
      <c r="AK215" s="600"/>
      <c r="AL215" s="600"/>
      <c r="AM215" s="600"/>
      <c r="AN215" s="600"/>
      <c r="AO215" s="600"/>
      <c r="AP215" s="600"/>
      <c r="AQ215" s="600"/>
      <c r="AR215" s="600"/>
      <c r="AS215" s="600"/>
      <c r="AT215" s="600"/>
      <c r="AU215" s="600"/>
      <c r="AV215" s="600"/>
      <c r="AW215" s="600"/>
      <c r="AX215" s="600"/>
      <c r="AY215" s="600"/>
      <c r="AZ215" s="600"/>
      <c r="BA215" s="600"/>
      <c r="BB215" s="600"/>
      <c r="BC215" s="600"/>
      <c r="BD215" s="600"/>
      <c r="BE215" s="600"/>
      <c r="BF215" s="600"/>
      <c r="BG215" s="600"/>
      <c r="BH215" s="600"/>
      <c r="BI215" s="600"/>
      <c r="BJ215" s="600"/>
      <c r="BK215" s="600"/>
    </row>
    <row r="216" spans="2:63" ht="16.5" customHeight="1" x14ac:dyDescent="0.35">
      <c r="B216" s="599"/>
      <c r="C216" s="599"/>
      <c r="D216" s="599"/>
      <c r="E216" s="599"/>
      <c r="F216" s="599"/>
      <c r="G216" s="599"/>
      <c r="H216" s="600"/>
      <c r="K216" s="602"/>
      <c r="L216" s="602"/>
      <c r="M216" s="600"/>
      <c r="N216" s="600"/>
      <c r="O216" s="600"/>
      <c r="P216" s="600"/>
      <c r="Q216" s="600"/>
      <c r="R216" s="600"/>
      <c r="S216" s="600"/>
      <c r="T216" s="600"/>
      <c r="U216" s="600"/>
      <c r="V216" s="600"/>
      <c r="W216" s="600"/>
      <c r="X216" s="600"/>
      <c r="Y216" s="600"/>
      <c r="Z216" s="600"/>
      <c r="AA216" s="600"/>
      <c r="AB216" s="600"/>
      <c r="AC216" s="600"/>
      <c r="AD216" s="600"/>
      <c r="AE216" s="600"/>
      <c r="AF216" s="600"/>
      <c r="AG216" s="600"/>
      <c r="AH216" s="600"/>
      <c r="AI216" s="600"/>
      <c r="AJ216" s="600"/>
      <c r="AK216" s="600"/>
      <c r="AL216" s="600"/>
      <c r="AM216" s="600"/>
      <c r="AN216" s="600"/>
      <c r="AO216" s="600"/>
      <c r="AP216" s="600"/>
      <c r="AQ216" s="600"/>
      <c r="AR216" s="600"/>
      <c r="AS216" s="600"/>
      <c r="AT216" s="600"/>
      <c r="AU216" s="600"/>
      <c r="AV216" s="600"/>
      <c r="AW216" s="600"/>
      <c r="AX216" s="600"/>
      <c r="AY216" s="600"/>
      <c r="AZ216" s="600"/>
      <c r="BA216" s="600"/>
      <c r="BB216" s="600"/>
      <c r="BC216" s="600"/>
      <c r="BD216" s="600"/>
      <c r="BE216" s="600"/>
      <c r="BF216" s="600"/>
      <c r="BG216" s="600"/>
      <c r="BH216" s="600"/>
      <c r="BI216" s="600"/>
      <c r="BJ216" s="600"/>
      <c r="BK216" s="600"/>
    </row>
    <row r="217" spans="2:63" ht="16.5" customHeight="1" x14ac:dyDescent="0.35">
      <c r="B217" s="599"/>
      <c r="C217" s="599"/>
      <c r="D217" s="599"/>
      <c r="E217" s="599"/>
      <c r="F217" s="599"/>
      <c r="G217" s="599"/>
      <c r="H217" s="600"/>
      <c r="K217" s="602"/>
      <c r="L217" s="602"/>
      <c r="M217" s="600"/>
      <c r="N217" s="600"/>
      <c r="O217" s="600"/>
      <c r="P217" s="600"/>
      <c r="Q217" s="600"/>
      <c r="R217" s="600"/>
      <c r="S217" s="600"/>
      <c r="T217" s="600"/>
      <c r="U217" s="600"/>
      <c r="V217" s="600"/>
      <c r="W217" s="600"/>
      <c r="X217" s="600"/>
      <c r="Y217" s="600"/>
      <c r="Z217" s="600"/>
      <c r="AA217" s="600"/>
      <c r="AB217" s="600"/>
      <c r="AC217" s="600"/>
      <c r="AD217" s="600"/>
      <c r="AE217" s="600"/>
      <c r="AF217" s="600"/>
      <c r="AG217" s="600"/>
      <c r="AH217" s="600"/>
      <c r="AI217" s="600"/>
      <c r="AJ217" s="600"/>
      <c r="AK217" s="600"/>
      <c r="AL217" s="600"/>
      <c r="AM217" s="600"/>
      <c r="AN217" s="600"/>
      <c r="AO217" s="600"/>
      <c r="AP217" s="600"/>
      <c r="AQ217" s="600"/>
      <c r="AR217" s="600"/>
      <c r="AS217" s="600"/>
      <c r="AT217" s="600"/>
      <c r="AU217" s="600"/>
      <c r="AV217" s="600"/>
      <c r="AW217" s="600"/>
      <c r="AX217" s="600"/>
      <c r="AY217" s="600"/>
      <c r="AZ217" s="600"/>
      <c r="BA217" s="600"/>
      <c r="BB217" s="600"/>
      <c r="BC217" s="600"/>
      <c r="BD217" s="600"/>
      <c r="BE217" s="600"/>
      <c r="BF217" s="600"/>
      <c r="BG217" s="600"/>
      <c r="BH217" s="600"/>
      <c r="BI217" s="600"/>
      <c r="BJ217" s="600"/>
      <c r="BK217" s="600"/>
    </row>
    <row r="218" spans="2:63" ht="16.5" customHeight="1" x14ac:dyDescent="0.35">
      <c r="B218" s="599"/>
      <c r="C218" s="599"/>
      <c r="D218" s="599"/>
      <c r="E218" s="599"/>
      <c r="F218" s="599"/>
      <c r="G218" s="599"/>
      <c r="H218" s="600"/>
      <c r="K218" s="602"/>
      <c r="L218" s="602"/>
      <c r="M218" s="600"/>
      <c r="N218" s="600"/>
      <c r="O218" s="600"/>
      <c r="P218" s="600"/>
      <c r="Q218" s="600"/>
      <c r="R218" s="600"/>
      <c r="S218" s="600"/>
      <c r="T218" s="600"/>
      <c r="U218" s="600"/>
      <c r="V218" s="600"/>
      <c r="W218" s="600"/>
      <c r="X218" s="600"/>
      <c r="Y218" s="600"/>
      <c r="Z218" s="600"/>
      <c r="AA218" s="600"/>
      <c r="AB218" s="600"/>
      <c r="AC218" s="600"/>
      <c r="AD218" s="600"/>
      <c r="AE218" s="600"/>
      <c r="AF218" s="600"/>
      <c r="AG218" s="600"/>
      <c r="AH218" s="600"/>
      <c r="AI218" s="600"/>
      <c r="AJ218" s="600"/>
      <c r="AK218" s="600"/>
      <c r="AL218" s="600"/>
      <c r="AM218" s="600"/>
      <c r="AN218" s="600"/>
      <c r="AO218" s="600"/>
      <c r="AP218" s="600"/>
      <c r="AQ218" s="600"/>
      <c r="AR218" s="600"/>
      <c r="AS218" s="600"/>
      <c r="AT218" s="600"/>
      <c r="AU218" s="600"/>
      <c r="AV218" s="600"/>
      <c r="AW218" s="600"/>
      <c r="AX218" s="600"/>
      <c r="AY218" s="600"/>
      <c r="AZ218" s="600"/>
      <c r="BA218" s="600"/>
      <c r="BB218" s="600"/>
      <c r="BC218" s="600"/>
      <c r="BD218" s="600"/>
      <c r="BE218" s="600"/>
      <c r="BF218" s="600"/>
      <c r="BG218" s="600"/>
      <c r="BH218" s="600"/>
      <c r="BI218" s="600"/>
      <c r="BJ218" s="600"/>
      <c r="BK218" s="600"/>
    </row>
    <row r="219" spans="2:63" ht="16.5" customHeight="1" x14ac:dyDescent="0.35">
      <c r="B219" s="599"/>
      <c r="C219" s="599"/>
      <c r="D219" s="599"/>
      <c r="E219" s="599"/>
      <c r="F219" s="599"/>
      <c r="G219" s="599"/>
      <c r="H219" s="600"/>
      <c r="K219" s="602"/>
      <c r="L219" s="602"/>
      <c r="M219" s="600"/>
      <c r="N219" s="600"/>
      <c r="O219" s="600"/>
      <c r="P219" s="600"/>
      <c r="Q219" s="600"/>
      <c r="R219" s="600"/>
      <c r="S219" s="600"/>
      <c r="T219" s="600"/>
      <c r="U219" s="600"/>
      <c r="V219" s="600"/>
      <c r="W219" s="600"/>
      <c r="X219" s="600"/>
      <c r="Y219" s="600"/>
      <c r="Z219" s="600"/>
      <c r="AA219" s="600"/>
      <c r="AB219" s="600"/>
      <c r="AC219" s="600"/>
      <c r="AD219" s="600"/>
      <c r="AE219" s="600"/>
      <c r="AF219" s="600"/>
      <c r="AG219" s="600"/>
      <c r="AH219" s="600"/>
      <c r="AI219" s="600"/>
      <c r="AJ219" s="600"/>
      <c r="AK219" s="600"/>
      <c r="AL219" s="600"/>
      <c r="AM219" s="600"/>
      <c r="AN219" s="600"/>
      <c r="AO219" s="600"/>
      <c r="AP219" s="600"/>
      <c r="AQ219" s="600"/>
      <c r="AR219" s="600"/>
      <c r="AS219" s="600"/>
      <c r="AT219" s="600"/>
      <c r="AU219" s="600"/>
      <c r="AV219" s="600"/>
      <c r="AW219" s="600"/>
      <c r="AX219" s="600"/>
      <c r="AY219" s="600"/>
      <c r="AZ219" s="600"/>
      <c r="BA219" s="600"/>
      <c r="BB219" s="600"/>
      <c r="BC219" s="600"/>
      <c r="BD219" s="600"/>
      <c r="BE219" s="600"/>
      <c r="BF219" s="600"/>
      <c r="BG219" s="600"/>
      <c r="BH219" s="600"/>
      <c r="BI219" s="600"/>
      <c r="BJ219" s="600"/>
      <c r="BK219" s="600"/>
    </row>
    <row r="220" spans="2:63" ht="16.5" customHeight="1" x14ac:dyDescent="0.35">
      <c r="B220" s="599"/>
      <c r="C220" s="599"/>
      <c r="D220" s="599"/>
      <c r="E220" s="599"/>
      <c r="F220" s="599"/>
      <c r="G220" s="599"/>
      <c r="H220" s="600"/>
      <c r="K220" s="602"/>
      <c r="L220" s="602"/>
      <c r="M220" s="600"/>
      <c r="N220" s="600"/>
      <c r="O220" s="600"/>
      <c r="P220" s="600"/>
      <c r="Q220" s="600"/>
      <c r="R220" s="600"/>
      <c r="S220" s="600"/>
      <c r="T220" s="600"/>
      <c r="U220" s="600"/>
      <c r="V220" s="600"/>
      <c r="W220" s="600"/>
      <c r="X220" s="600"/>
      <c r="Y220" s="600"/>
      <c r="Z220" s="600"/>
      <c r="AA220" s="600"/>
      <c r="AB220" s="600"/>
      <c r="AC220" s="600"/>
      <c r="AD220" s="600"/>
      <c r="AE220" s="600"/>
      <c r="AF220" s="600"/>
      <c r="AG220" s="600"/>
      <c r="AH220" s="600"/>
      <c r="AI220" s="600"/>
      <c r="AJ220" s="600"/>
      <c r="AK220" s="600"/>
      <c r="AL220" s="600"/>
      <c r="AM220" s="600"/>
      <c r="AN220" s="600"/>
      <c r="AO220" s="600"/>
      <c r="AP220" s="600"/>
      <c r="AQ220" s="600"/>
      <c r="AR220" s="600"/>
      <c r="AS220" s="600"/>
      <c r="AT220" s="600"/>
      <c r="AU220" s="600"/>
      <c r="AV220" s="600"/>
      <c r="AW220" s="600"/>
      <c r="AX220" s="600"/>
      <c r="AY220" s="600"/>
      <c r="AZ220" s="600"/>
      <c r="BA220" s="600"/>
      <c r="BB220" s="600"/>
      <c r="BC220" s="600"/>
      <c r="BD220" s="600"/>
      <c r="BE220" s="600"/>
      <c r="BF220" s="600"/>
      <c r="BG220" s="600"/>
      <c r="BH220" s="600"/>
      <c r="BI220" s="600"/>
      <c r="BJ220" s="600"/>
      <c r="BK220" s="600"/>
    </row>
    <row r="221" spans="2:63" ht="16.5" customHeight="1" x14ac:dyDescent="0.35">
      <c r="B221" s="599"/>
      <c r="C221" s="599"/>
      <c r="D221" s="599"/>
      <c r="E221" s="599"/>
      <c r="F221" s="599"/>
      <c r="G221" s="599"/>
      <c r="H221" s="600"/>
      <c r="K221" s="602"/>
      <c r="L221" s="602"/>
      <c r="M221" s="600"/>
      <c r="N221" s="600"/>
      <c r="O221" s="600"/>
      <c r="P221" s="600"/>
      <c r="Q221" s="600"/>
      <c r="R221" s="600"/>
      <c r="S221" s="600"/>
      <c r="T221" s="600"/>
      <c r="U221" s="600"/>
      <c r="V221" s="600"/>
      <c r="W221" s="600"/>
      <c r="X221" s="600"/>
      <c r="Y221" s="600"/>
      <c r="Z221" s="600"/>
      <c r="AA221" s="600"/>
      <c r="AB221" s="600"/>
      <c r="AC221" s="600"/>
      <c r="AD221" s="600"/>
      <c r="AE221" s="600"/>
      <c r="AF221" s="600"/>
      <c r="AG221" s="600"/>
      <c r="AH221" s="600"/>
      <c r="AI221" s="600"/>
      <c r="AJ221" s="600"/>
      <c r="AK221" s="600"/>
      <c r="AL221" s="600"/>
      <c r="AM221" s="600"/>
      <c r="AN221" s="600"/>
      <c r="AO221" s="600"/>
      <c r="AP221" s="600"/>
      <c r="AQ221" s="600"/>
      <c r="AR221" s="600"/>
      <c r="AS221" s="600"/>
      <c r="AT221" s="600"/>
      <c r="AU221" s="600"/>
      <c r="AV221" s="600"/>
      <c r="AW221" s="600"/>
      <c r="AX221" s="600"/>
      <c r="AY221" s="600"/>
      <c r="AZ221" s="600"/>
      <c r="BA221" s="600"/>
      <c r="BB221" s="600"/>
      <c r="BC221" s="600"/>
      <c r="BD221" s="600"/>
      <c r="BE221" s="600"/>
      <c r="BF221" s="600"/>
      <c r="BG221" s="600"/>
      <c r="BH221" s="600"/>
      <c r="BI221" s="600"/>
      <c r="BJ221" s="600"/>
      <c r="BK221" s="600"/>
    </row>
    <row r="222" spans="2:63" ht="16.5" customHeight="1" x14ac:dyDescent="0.35">
      <c r="B222" s="599"/>
      <c r="C222" s="599"/>
      <c r="D222" s="599"/>
      <c r="E222" s="599"/>
      <c r="F222" s="599"/>
      <c r="G222" s="599"/>
      <c r="H222" s="600"/>
      <c r="K222" s="602"/>
      <c r="L222" s="602"/>
      <c r="M222" s="600"/>
      <c r="N222" s="600"/>
      <c r="O222" s="600"/>
      <c r="P222" s="600"/>
      <c r="Q222" s="600"/>
      <c r="R222" s="600"/>
      <c r="S222" s="600"/>
      <c r="T222" s="600"/>
      <c r="U222" s="600"/>
      <c r="V222" s="600"/>
      <c r="W222" s="600"/>
      <c r="X222" s="600"/>
      <c r="Y222" s="600"/>
      <c r="Z222" s="600"/>
      <c r="AA222" s="600"/>
      <c r="AB222" s="600"/>
      <c r="AC222" s="600"/>
      <c r="AD222" s="600"/>
      <c r="AE222" s="600"/>
      <c r="AF222" s="600"/>
      <c r="AG222" s="600"/>
      <c r="AH222" s="600"/>
      <c r="AI222" s="600"/>
      <c r="AJ222" s="600"/>
      <c r="AK222" s="600"/>
      <c r="AL222" s="600"/>
      <c r="AM222" s="600"/>
      <c r="AN222" s="600"/>
      <c r="AO222" s="600"/>
      <c r="AP222" s="600"/>
      <c r="AQ222" s="600"/>
      <c r="AR222" s="600"/>
      <c r="AS222" s="600"/>
      <c r="AT222" s="600"/>
      <c r="AU222" s="600"/>
      <c r="AV222" s="600"/>
      <c r="AW222" s="600"/>
      <c r="AX222" s="600"/>
      <c r="AY222" s="600"/>
      <c r="AZ222" s="600"/>
      <c r="BA222" s="600"/>
      <c r="BB222" s="600"/>
      <c r="BC222" s="600"/>
      <c r="BD222" s="600"/>
      <c r="BE222" s="600"/>
      <c r="BF222" s="600"/>
      <c r="BG222" s="600"/>
      <c r="BH222" s="600"/>
      <c r="BI222" s="600"/>
      <c r="BJ222" s="600"/>
      <c r="BK222" s="600"/>
    </row>
    <row r="223" spans="2:63" ht="16.5" customHeight="1" x14ac:dyDescent="0.35">
      <c r="B223" s="599"/>
      <c r="C223" s="599"/>
      <c r="D223" s="599"/>
      <c r="E223" s="599"/>
      <c r="F223" s="599"/>
      <c r="G223" s="599"/>
      <c r="H223" s="600"/>
      <c r="K223" s="602"/>
      <c r="L223" s="602"/>
      <c r="M223" s="600"/>
      <c r="N223" s="600"/>
      <c r="O223" s="600"/>
      <c r="P223" s="600"/>
      <c r="Q223" s="600"/>
      <c r="R223" s="600"/>
      <c r="S223" s="600"/>
      <c r="T223" s="600"/>
      <c r="U223" s="600"/>
      <c r="V223" s="600"/>
      <c r="W223" s="600"/>
      <c r="X223" s="600"/>
      <c r="Y223" s="600"/>
      <c r="Z223" s="600"/>
      <c r="AA223" s="600"/>
      <c r="AB223" s="600"/>
      <c r="AC223" s="600"/>
      <c r="AD223" s="600"/>
      <c r="AE223" s="600"/>
      <c r="AF223" s="600"/>
      <c r="AG223" s="600"/>
      <c r="AH223" s="600"/>
      <c r="AI223" s="600"/>
      <c r="AJ223" s="600"/>
      <c r="AK223" s="600"/>
      <c r="AL223" s="600"/>
      <c r="AM223" s="600"/>
      <c r="AN223" s="600"/>
      <c r="AO223" s="600"/>
      <c r="AP223" s="600"/>
      <c r="AQ223" s="600"/>
      <c r="AR223" s="600"/>
      <c r="AS223" s="600"/>
      <c r="AT223" s="600"/>
      <c r="AU223" s="600"/>
      <c r="AV223" s="600"/>
      <c r="AW223" s="600"/>
      <c r="AX223" s="600"/>
      <c r="AY223" s="600"/>
      <c r="AZ223" s="600"/>
      <c r="BA223" s="600"/>
      <c r="BB223" s="600"/>
      <c r="BC223" s="600"/>
      <c r="BD223" s="600"/>
      <c r="BE223" s="600"/>
      <c r="BF223" s="600"/>
      <c r="BG223" s="600"/>
      <c r="BH223" s="600"/>
      <c r="BI223" s="600"/>
      <c r="BJ223" s="600"/>
      <c r="BK223" s="600"/>
    </row>
    <row r="224" spans="2:63" ht="16.5" customHeight="1" x14ac:dyDescent="0.35">
      <c r="B224" s="599"/>
      <c r="C224" s="599"/>
      <c r="D224" s="599"/>
      <c r="E224" s="599"/>
      <c r="F224" s="599"/>
      <c r="G224" s="599"/>
      <c r="H224" s="600"/>
      <c r="K224" s="602"/>
      <c r="L224" s="602"/>
      <c r="M224" s="600"/>
      <c r="N224" s="600"/>
      <c r="O224" s="600"/>
      <c r="P224" s="600"/>
      <c r="Q224" s="600"/>
      <c r="R224" s="600"/>
      <c r="S224" s="600"/>
      <c r="T224" s="600"/>
      <c r="U224" s="600"/>
      <c r="V224" s="600"/>
      <c r="W224" s="600"/>
      <c r="X224" s="600"/>
      <c r="Y224" s="600"/>
      <c r="Z224" s="600"/>
      <c r="AA224" s="600"/>
      <c r="AB224" s="600"/>
      <c r="AC224" s="600"/>
      <c r="AD224" s="600"/>
      <c r="AE224" s="600"/>
      <c r="AF224" s="600"/>
      <c r="AG224" s="600"/>
      <c r="AH224" s="600"/>
      <c r="AI224" s="600"/>
      <c r="AJ224" s="600"/>
      <c r="AK224" s="600"/>
      <c r="AL224" s="600"/>
      <c r="AM224" s="600"/>
      <c r="AN224" s="600"/>
      <c r="AO224" s="600"/>
      <c r="AP224" s="600"/>
      <c r="AQ224" s="600"/>
      <c r="AR224" s="600"/>
      <c r="AS224" s="600"/>
      <c r="AT224" s="600"/>
      <c r="AU224" s="600"/>
      <c r="AV224" s="600"/>
      <c r="AW224" s="600"/>
      <c r="AX224" s="600"/>
      <c r="AY224" s="600"/>
      <c r="AZ224" s="600"/>
      <c r="BA224" s="600"/>
      <c r="BB224" s="600"/>
      <c r="BC224" s="600"/>
      <c r="BD224" s="600"/>
      <c r="BE224" s="600"/>
      <c r="BF224" s="600"/>
      <c r="BG224" s="600"/>
      <c r="BH224" s="600"/>
      <c r="BI224" s="600"/>
      <c r="BJ224" s="600"/>
      <c r="BK224" s="600"/>
    </row>
    <row r="225" spans="2:63" ht="16.5" customHeight="1" x14ac:dyDescent="0.35">
      <c r="B225" s="599"/>
      <c r="C225" s="599"/>
      <c r="D225" s="599"/>
      <c r="E225" s="599"/>
      <c r="F225" s="599"/>
      <c r="G225" s="599"/>
      <c r="H225" s="600"/>
      <c r="K225" s="602"/>
      <c r="L225" s="602"/>
      <c r="M225" s="600"/>
      <c r="N225" s="600"/>
      <c r="O225" s="600"/>
      <c r="P225" s="600"/>
      <c r="Q225" s="600"/>
      <c r="R225" s="600"/>
      <c r="S225" s="600"/>
      <c r="T225" s="600"/>
      <c r="U225" s="600"/>
      <c r="V225" s="600"/>
      <c r="W225" s="600"/>
      <c r="X225" s="600"/>
      <c r="Y225" s="600"/>
      <c r="Z225" s="600"/>
      <c r="AA225" s="600"/>
      <c r="AB225" s="600"/>
      <c r="AC225" s="600"/>
      <c r="AD225" s="600"/>
      <c r="AE225" s="600"/>
      <c r="AF225" s="600"/>
      <c r="AG225" s="600"/>
      <c r="AH225" s="600"/>
      <c r="AI225" s="600"/>
      <c r="AJ225" s="600"/>
      <c r="AK225" s="600"/>
      <c r="AL225" s="600"/>
      <c r="AM225" s="600"/>
      <c r="AN225" s="600"/>
      <c r="AO225" s="600"/>
      <c r="AP225" s="600"/>
      <c r="AQ225" s="600"/>
      <c r="AR225" s="600"/>
      <c r="AS225" s="600"/>
      <c r="AT225" s="600"/>
      <c r="AU225" s="600"/>
      <c r="AV225" s="600"/>
      <c r="AW225" s="600"/>
      <c r="AX225" s="600"/>
      <c r="AY225" s="600"/>
      <c r="AZ225" s="600"/>
      <c r="BA225" s="600"/>
      <c r="BB225" s="600"/>
      <c r="BC225" s="600"/>
      <c r="BD225" s="600"/>
      <c r="BE225" s="600"/>
      <c r="BF225" s="600"/>
      <c r="BG225" s="600"/>
      <c r="BH225" s="600"/>
      <c r="BI225" s="600"/>
      <c r="BJ225" s="600"/>
      <c r="BK225" s="600"/>
    </row>
    <row r="226" spans="2:63" ht="16.5" customHeight="1" x14ac:dyDescent="0.35">
      <c r="B226" s="599"/>
      <c r="C226" s="599"/>
      <c r="D226" s="599"/>
      <c r="E226" s="599"/>
      <c r="F226" s="599"/>
      <c r="G226" s="599"/>
      <c r="H226" s="600"/>
      <c r="K226" s="602"/>
      <c r="L226" s="602"/>
      <c r="M226" s="600"/>
      <c r="N226" s="600"/>
      <c r="O226" s="600"/>
      <c r="P226" s="600"/>
      <c r="Q226" s="600"/>
      <c r="R226" s="600"/>
      <c r="S226" s="600"/>
      <c r="T226" s="600"/>
      <c r="U226" s="600"/>
      <c r="V226" s="600"/>
      <c r="W226" s="600"/>
      <c r="X226" s="600"/>
      <c r="Y226" s="600"/>
      <c r="Z226" s="600"/>
      <c r="AA226" s="600"/>
      <c r="AB226" s="600"/>
      <c r="AC226" s="600"/>
      <c r="AD226" s="600"/>
      <c r="AE226" s="600"/>
      <c r="AF226" s="600"/>
      <c r="AG226" s="600"/>
      <c r="AH226" s="600"/>
      <c r="AI226" s="600"/>
      <c r="AJ226" s="600"/>
      <c r="AK226" s="600"/>
      <c r="AL226" s="600"/>
      <c r="AM226" s="600"/>
      <c r="AN226" s="600"/>
      <c r="AO226" s="600"/>
      <c r="AP226" s="600"/>
      <c r="AQ226" s="600"/>
      <c r="AR226" s="600"/>
      <c r="AS226" s="600"/>
      <c r="AT226" s="600"/>
      <c r="AU226" s="600"/>
      <c r="AV226" s="600"/>
      <c r="AW226" s="600"/>
      <c r="AX226" s="600"/>
      <c r="AY226" s="600"/>
      <c r="AZ226" s="600"/>
      <c r="BA226" s="600"/>
      <c r="BB226" s="600"/>
      <c r="BC226" s="600"/>
      <c r="BD226" s="600"/>
      <c r="BE226" s="600"/>
      <c r="BF226" s="600"/>
      <c r="BG226" s="600"/>
      <c r="BH226" s="600"/>
      <c r="BI226" s="600"/>
      <c r="BJ226" s="600"/>
      <c r="BK226" s="600"/>
    </row>
    <row r="227" spans="2:63" ht="16.5" customHeight="1" x14ac:dyDescent="0.35">
      <c r="B227" s="599"/>
      <c r="C227" s="599"/>
      <c r="D227" s="599"/>
      <c r="E227" s="599"/>
      <c r="F227" s="599"/>
      <c r="G227" s="599"/>
      <c r="H227" s="600"/>
      <c r="K227" s="602"/>
      <c r="L227" s="602"/>
      <c r="M227" s="600"/>
      <c r="N227" s="600"/>
      <c r="O227" s="600"/>
      <c r="P227" s="600"/>
      <c r="Q227" s="600"/>
      <c r="R227" s="600"/>
      <c r="S227" s="600"/>
      <c r="T227" s="600"/>
      <c r="U227" s="600"/>
      <c r="V227" s="600"/>
      <c r="W227" s="600"/>
      <c r="X227" s="600"/>
      <c r="Y227" s="600"/>
      <c r="Z227" s="600"/>
      <c r="AA227" s="600"/>
      <c r="AB227" s="600"/>
      <c r="AC227" s="600"/>
      <c r="AD227" s="600"/>
      <c r="AE227" s="600"/>
      <c r="AF227" s="600"/>
      <c r="AG227" s="600"/>
      <c r="AH227" s="600"/>
      <c r="AI227" s="600"/>
      <c r="AJ227" s="600"/>
      <c r="AK227" s="600"/>
      <c r="AL227" s="600"/>
      <c r="AM227" s="600"/>
      <c r="AN227" s="600"/>
      <c r="AO227" s="600"/>
      <c r="AP227" s="600"/>
      <c r="AQ227" s="600"/>
      <c r="AR227" s="600"/>
      <c r="AS227" s="600"/>
      <c r="AT227" s="600"/>
      <c r="AU227" s="600"/>
      <c r="AV227" s="600"/>
      <c r="AW227" s="600"/>
      <c r="AX227" s="600"/>
      <c r="AY227" s="600"/>
      <c r="AZ227" s="600"/>
      <c r="BA227" s="600"/>
      <c r="BB227" s="600"/>
      <c r="BC227" s="600"/>
      <c r="BD227" s="600"/>
      <c r="BE227" s="600"/>
      <c r="BF227" s="600"/>
      <c r="BG227" s="600"/>
      <c r="BH227" s="600"/>
      <c r="BI227" s="600"/>
      <c r="BJ227" s="600"/>
      <c r="BK227" s="600"/>
    </row>
    <row r="228" spans="2:63" ht="16.5" customHeight="1" x14ac:dyDescent="0.35">
      <c r="B228" s="599"/>
      <c r="C228" s="599"/>
      <c r="D228" s="599"/>
      <c r="E228" s="599"/>
      <c r="F228" s="599"/>
      <c r="G228" s="599"/>
      <c r="H228" s="600"/>
      <c r="K228" s="602"/>
      <c r="L228" s="602"/>
      <c r="M228" s="600"/>
      <c r="N228" s="600"/>
      <c r="O228" s="600"/>
      <c r="P228" s="600"/>
      <c r="Q228" s="600"/>
      <c r="R228" s="600"/>
      <c r="S228" s="600"/>
      <c r="T228" s="600"/>
      <c r="U228" s="600"/>
      <c r="V228" s="600"/>
      <c r="W228" s="600"/>
      <c r="X228" s="600"/>
      <c r="Y228" s="600"/>
      <c r="Z228" s="600"/>
      <c r="AA228" s="600"/>
      <c r="AB228" s="600"/>
      <c r="AC228" s="600"/>
      <c r="AD228" s="600"/>
      <c r="AE228" s="600"/>
      <c r="AF228" s="600"/>
      <c r="AG228" s="600"/>
      <c r="AH228" s="600"/>
      <c r="AI228" s="600"/>
      <c r="AJ228" s="600"/>
      <c r="AK228" s="600"/>
      <c r="AL228" s="600"/>
      <c r="AM228" s="600"/>
      <c r="AN228" s="600"/>
      <c r="AO228" s="600"/>
      <c r="AP228" s="600"/>
      <c r="AQ228" s="600"/>
      <c r="AR228" s="600"/>
      <c r="AS228" s="600"/>
      <c r="AT228" s="600"/>
      <c r="AU228" s="600"/>
      <c r="AV228" s="600"/>
      <c r="AW228" s="600"/>
      <c r="AX228" s="600"/>
      <c r="AY228" s="600"/>
      <c r="AZ228" s="600"/>
      <c r="BA228" s="600"/>
      <c r="BB228" s="600"/>
      <c r="BC228" s="600"/>
      <c r="BD228" s="600"/>
      <c r="BE228" s="600"/>
      <c r="BF228" s="600"/>
      <c r="BG228" s="600"/>
      <c r="BH228" s="600"/>
      <c r="BI228" s="600"/>
      <c r="BJ228" s="600"/>
      <c r="BK228" s="600"/>
    </row>
    <row r="229" spans="2:63" ht="16.5" customHeight="1" x14ac:dyDescent="0.35">
      <c r="B229" s="599"/>
      <c r="C229" s="599"/>
      <c r="D229" s="599"/>
      <c r="E229" s="599"/>
      <c r="F229" s="599"/>
      <c r="G229" s="599"/>
      <c r="H229" s="600"/>
      <c r="K229" s="602"/>
      <c r="L229" s="602"/>
      <c r="M229" s="600"/>
      <c r="N229" s="600"/>
      <c r="O229" s="600"/>
      <c r="P229" s="600"/>
      <c r="Q229" s="600"/>
      <c r="R229" s="600"/>
      <c r="S229" s="600"/>
      <c r="T229" s="600"/>
      <c r="U229" s="600"/>
      <c r="V229" s="600"/>
      <c r="W229" s="600"/>
      <c r="X229" s="600"/>
      <c r="Y229" s="600"/>
      <c r="Z229" s="600"/>
      <c r="AA229" s="600"/>
      <c r="AB229" s="600"/>
      <c r="AC229" s="600"/>
      <c r="AD229" s="600"/>
      <c r="AE229" s="600"/>
      <c r="AF229" s="600"/>
      <c r="AG229" s="600"/>
      <c r="AH229" s="600"/>
      <c r="AI229" s="600"/>
      <c r="AJ229" s="600"/>
      <c r="AK229" s="600"/>
      <c r="AL229" s="600"/>
      <c r="AM229" s="600"/>
      <c r="AN229" s="600"/>
      <c r="AO229" s="600"/>
      <c r="AP229" s="600"/>
      <c r="AQ229" s="600"/>
      <c r="AR229" s="600"/>
      <c r="AS229" s="600"/>
      <c r="AT229" s="600"/>
      <c r="AU229" s="600"/>
      <c r="AV229" s="600"/>
      <c r="AW229" s="600"/>
      <c r="AX229" s="600"/>
      <c r="AY229" s="600"/>
      <c r="AZ229" s="600"/>
      <c r="BA229" s="600"/>
      <c r="BB229" s="600"/>
      <c r="BC229" s="600"/>
      <c r="BD229" s="600"/>
      <c r="BE229" s="600"/>
      <c r="BF229" s="600"/>
      <c r="BG229" s="600"/>
      <c r="BH229" s="600"/>
      <c r="BI229" s="600"/>
      <c r="BJ229" s="600"/>
      <c r="BK229" s="600"/>
    </row>
    <row r="230" spans="2:63" ht="16.5" customHeight="1" x14ac:dyDescent="0.35">
      <c r="B230" s="599"/>
      <c r="C230" s="599"/>
      <c r="D230" s="599"/>
      <c r="E230" s="599"/>
      <c r="F230" s="599"/>
      <c r="G230" s="599"/>
      <c r="H230" s="600"/>
      <c r="K230" s="602"/>
      <c r="L230" s="602"/>
      <c r="M230" s="600"/>
      <c r="N230" s="600"/>
      <c r="O230" s="600"/>
      <c r="P230" s="600"/>
      <c r="Q230" s="600"/>
      <c r="R230" s="600"/>
      <c r="S230" s="600"/>
      <c r="T230" s="600"/>
      <c r="U230" s="600"/>
      <c r="V230" s="600"/>
      <c r="W230" s="600"/>
      <c r="X230" s="600"/>
      <c r="Y230" s="600"/>
      <c r="Z230" s="600"/>
      <c r="AA230" s="600"/>
      <c r="AB230" s="600"/>
      <c r="AC230" s="600"/>
      <c r="AD230" s="600"/>
      <c r="AE230" s="600"/>
      <c r="AF230" s="600"/>
      <c r="AG230" s="600"/>
      <c r="AH230" s="600"/>
      <c r="AI230" s="600"/>
      <c r="AJ230" s="600"/>
      <c r="AK230" s="600"/>
      <c r="AL230" s="600"/>
      <c r="AM230" s="600"/>
      <c r="AN230" s="600"/>
      <c r="AO230" s="600"/>
      <c r="AP230" s="600"/>
      <c r="AQ230" s="600"/>
      <c r="AR230" s="600"/>
      <c r="AS230" s="600"/>
      <c r="AT230" s="600"/>
      <c r="AU230" s="600"/>
      <c r="AV230" s="600"/>
      <c r="AW230" s="600"/>
      <c r="AX230" s="600"/>
      <c r="AY230" s="600"/>
      <c r="AZ230" s="600"/>
      <c r="BA230" s="600"/>
      <c r="BB230" s="600"/>
      <c r="BC230" s="600"/>
      <c r="BD230" s="600"/>
      <c r="BE230" s="600"/>
      <c r="BF230" s="600"/>
      <c r="BG230" s="600"/>
      <c r="BH230" s="600"/>
      <c r="BI230" s="600"/>
      <c r="BJ230" s="600"/>
      <c r="BK230" s="600"/>
    </row>
    <row r="231" spans="2:63" ht="16.5" customHeight="1" x14ac:dyDescent="0.35">
      <c r="B231" s="599"/>
      <c r="C231" s="599"/>
      <c r="D231" s="599"/>
      <c r="E231" s="599"/>
      <c r="F231" s="599"/>
      <c r="G231" s="599"/>
      <c r="H231" s="600"/>
      <c r="K231" s="602"/>
      <c r="L231" s="602"/>
      <c r="M231" s="600"/>
      <c r="N231" s="600"/>
      <c r="O231" s="600"/>
      <c r="P231" s="600"/>
      <c r="Q231" s="600"/>
      <c r="R231" s="600"/>
      <c r="S231" s="600"/>
      <c r="T231" s="600"/>
      <c r="U231" s="600"/>
      <c r="V231" s="600"/>
      <c r="W231" s="600"/>
      <c r="X231" s="600"/>
      <c r="Y231" s="600"/>
      <c r="Z231" s="600"/>
      <c r="AA231" s="600"/>
      <c r="AB231" s="600"/>
      <c r="AC231" s="600"/>
      <c r="AD231" s="600"/>
      <c r="AE231" s="600"/>
      <c r="AF231" s="600"/>
      <c r="AG231" s="600"/>
      <c r="AH231" s="600"/>
      <c r="AI231" s="600"/>
      <c r="AJ231" s="600"/>
      <c r="AK231" s="600"/>
      <c r="AL231" s="600"/>
      <c r="AM231" s="600"/>
      <c r="AN231" s="600"/>
      <c r="AO231" s="600"/>
      <c r="AP231" s="600"/>
      <c r="AQ231" s="600"/>
      <c r="AR231" s="600"/>
      <c r="AS231" s="600"/>
      <c r="AT231" s="600"/>
      <c r="AU231" s="600"/>
      <c r="AV231" s="600"/>
      <c r="AW231" s="600"/>
      <c r="AX231" s="600"/>
      <c r="AY231" s="600"/>
      <c r="AZ231" s="600"/>
      <c r="BA231" s="600"/>
      <c r="BB231" s="600"/>
      <c r="BC231" s="600"/>
      <c r="BD231" s="600"/>
      <c r="BE231" s="600"/>
      <c r="BF231" s="600"/>
      <c r="BG231" s="600"/>
      <c r="BH231" s="600"/>
      <c r="BI231" s="600"/>
      <c r="BJ231" s="600"/>
      <c r="BK231" s="600"/>
    </row>
    <row r="232" spans="2:63" ht="16.5" customHeight="1" x14ac:dyDescent="0.35">
      <c r="B232" s="599"/>
      <c r="C232" s="599"/>
      <c r="D232" s="599"/>
      <c r="E232" s="599"/>
      <c r="F232" s="599"/>
      <c r="G232" s="599"/>
      <c r="H232" s="600"/>
      <c r="K232" s="602"/>
      <c r="L232" s="602"/>
      <c r="M232" s="600"/>
      <c r="N232" s="600"/>
      <c r="O232" s="600"/>
      <c r="P232" s="600"/>
      <c r="Q232" s="600"/>
      <c r="R232" s="600"/>
      <c r="S232" s="600"/>
      <c r="T232" s="600"/>
      <c r="U232" s="600"/>
      <c r="V232" s="600"/>
      <c r="W232" s="600"/>
      <c r="X232" s="600"/>
      <c r="Y232" s="600"/>
      <c r="Z232" s="600"/>
      <c r="AA232" s="600"/>
      <c r="AB232" s="600"/>
      <c r="AC232" s="600"/>
      <c r="AD232" s="600"/>
      <c r="AE232" s="600"/>
      <c r="AF232" s="600"/>
      <c r="AG232" s="600"/>
      <c r="AH232" s="600"/>
      <c r="AI232" s="600"/>
      <c r="AJ232" s="600"/>
      <c r="AK232" s="600"/>
      <c r="AL232" s="600"/>
      <c r="AM232" s="600"/>
      <c r="AN232" s="600"/>
      <c r="AO232" s="600"/>
      <c r="AP232" s="600"/>
      <c r="AQ232" s="600"/>
      <c r="AR232" s="600"/>
      <c r="AS232" s="600"/>
      <c r="AT232" s="600"/>
      <c r="AU232" s="600"/>
      <c r="AV232" s="600"/>
      <c r="AW232" s="600"/>
      <c r="AX232" s="600"/>
      <c r="AY232" s="600"/>
      <c r="AZ232" s="600"/>
      <c r="BA232" s="600"/>
      <c r="BB232" s="600"/>
      <c r="BC232" s="600"/>
      <c r="BD232" s="600"/>
      <c r="BE232" s="600"/>
      <c r="BF232" s="600"/>
      <c r="BG232" s="600"/>
      <c r="BH232" s="600"/>
      <c r="BI232" s="600"/>
      <c r="BJ232" s="600"/>
      <c r="BK232" s="600"/>
    </row>
    <row r="233" spans="2:63" ht="16.5" customHeight="1" x14ac:dyDescent="0.35">
      <c r="B233" s="599"/>
      <c r="C233" s="599"/>
      <c r="D233" s="599"/>
      <c r="E233" s="599"/>
      <c r="F233" s="599"/>
      <c r="G233" s="599"/>
      <c r="H233" s="600"/>
      <c r="K233" s="602"/>
      <c r="L233" s="602"/>
      <c r="M233" s="600"/>
      <c r="N233" s="600"/>
      <c r="O233" s="600"/>
      <c r="P233" s="600"/>
      <c r="Q233" s="600"/>
      <c r="R233" s="600"/>
      <c r="S233" s="600"/>
      <c r="T233" s="600"/>
      <c r="U233" s="600"/>
      <c r="V233" s="600"/>
      <c r="W233" s="600"/>
      <c r="X233" s="600"/>
      <c r="Y233" s="600"/>
      <c r="Z233" s="600"/>
      <c r="AA233" s="600"/>
      <c r="AB233" s="600"/>
      <c r="AC233" s="600"/>
      <c r="AD233" s="600"/>
      <c r="AE233" s="600"/>
      <c r="AF233" s="600"/>
      <c r="AG233" s="600"/>
      <c r="AH233" s="600"/>
      <c r="AI233" s="600"/>
      <c r="AJ233" s="600"/>
      <c r="AK233" s="600"/>
      <c r="AL233" s="600"/>
      <c r="AM233" s="600"/>
      <c r="AN233" s="600"/>
      <c r="AO233" s="600"/>
      <c r="AP233" s="600"/>
      <c r="AQ233" s="600"/>
      <c r="AR233" s="600"/>
      <c r="AS233" s="600"/>
      <c r="AT233" s="600"/>
      <c r="AU233" s="600"/>
      <c r="AV233" s="600"/>
      <c r="AW233" s="600"/>
      <c r="AX233" s="600"/>
      <c r="AY233" s="600"/>
      <c r="AZ233" s="600"/>
      <c r="BA233" s="600"/>
      <c r="BB233" s="600"/>
      <c r="BC233" s="600"/>
      <c r="BD233" s="600"/>
      <c r="BE233" s="600"/>
      <c r="BF233" s="600"/>
      <c r="BG233" s="600"/>
      <c r="BH233" s="600"/>
      <c r="BI233" s="600"/>
      <c r="BJ233" s="600"/>
      <c r="BK233" s="600"/>
    </row>
    <row r="234" spans="2:63" ht="16.5" customHeight="1" x14ac:dyDescent="0.35">
      <c r="B234" s="599"/>
      <c r="C234" s="599"/>
      <c r="D234" s="599"/>
      <c r="E234" s="599"/>
      <c r="F234" s="599"/>
      <c r="G234" s="599"/>
      <c r="H234" s="600"/>
      <c r="K234" s="602"/>
      <c r="L234" s="602"/>
      <c r="M234" s="600"/>
      <c r="N234" s="600"/>
      <c r="O234" s="600"/>
      <c r="P234" s="600"/>
      <c r="Q234" s="600"/>
      <c r="R234" s="600"/>
      <c r="S234" s="600"/>
      <c r="T234" s="600"/>
      <c r="U234" s="600"/>
      <c r="V234" s="600"/>
      <c r="W234" s="600"/>
      <c r="X234" s="600"/>
      <c r="Y234" s="600"/>
      <c r="Z234" s="600"/>
      <c r="AA234" s="600"/>
      <c r="AB234" s="600"/>
      <c r="AC234" s="600"/>
      <c r="AD234" s="600"/>
      <c r="AE234" s="600"/>
      <c r="AF234" s="600"/>
      <c r="AG234" s="600"/>
      <c r="AH234" s="600"/>
      <c r="AI234" s="600"/>
      <c r="AJ234" s="600"/>
      <c r="AK234" s="600"/>
      <c r="AL234" s="600"/>
      <c r="AM234" s="600"/>
      <c r="AN234" s="600"/>
      <c r="AO234" s="600"/>
      <c r="AP234" s="600"/>
      <c r="AQ234" s="600"/>
      <c r="AR234" s="600"/>
      <c r="AS234" s="600"/>
      <c r="AT234" s="600"/>
      <c r="AU234" s="600"/>
      <c r="AV234" s="600"/>
      <c r="AW234" s="600"/>
      <c r="AX234" s="600"/>
      <c r="AY234" s="600"/>
      <c r="AZ234" s="600"/>
      <c r="BA234" s="600"/>
      <c r="BB234" s="600"/>
      <c r="BC234" s="600"/>
      <c r="BD234" s="600"/>
      <c r="BE234" s="600"/>
      <c r="BF234" s="600"/>
      <c r="BG234" s="600"/>
      <c r="BH234" s="600"/>
      <c r="BI234" s="600"/>
      <c r="BJ234" s="600"/>
      <c r="BK234" s="600"/>
    </row>
    <row r="235" spans="2:63" ht="16.5" customHeight="1" x14ac:dyDescent="0.35">
      <c r="B235" s="599"/>
      <c r="C235" s="599"/>
      <c r="D235" s="599"/>
      <c r="E235" s="599"/>
      <c r="F235" s="599"/>
      <c r="G235" s="599"/>
      <c r="H235" s="600"/>
      <c r="K235" s="602"/>
      <c r="L235" s="602"/>
      <c r="M235" s="600"/>
      <c r="N235" s="600"/>
      <c r="O235" s="600"/>
      <c r="P235" s="600"/>
      <c r="Q235" s="600"/>
      <c r="R235" s="600"/>
      <c r="S235" s="600"/>
      <c r="T235" s="600"/>
      <c r="U235" s="600"/>
      <c r="V235" s="600"/>
      <c r="W235" s="600"/>
      <c r="X235" s="600"/>
      <c r="Y235" s="600"/>
      <c r="Z235" s="600"/>
      <c r="AA235" s="600"/>
      <c r="AB235" s="600"/>
      <c r="AC235" s="600"/>
      <c r="AD235" s="600"/>
      <c r="AE235" s="600"/>
      <c r="AF235" s="600"/>
      <c r="AG235" s="600"/>
      <c r="AH235" s="600"/>
      <c r="AI235" s="600"/>
      <c r="AJ235" s="600"/>
      <c r="AK235" s="600"/>
      <c r="AL235" s="600"/>
      <c r="AM235" s="600"/>
      <c r="AN235" s="600"/>
      <c r="AO235" s="600"/>
      <c r="AP235" s="600"/>
      <c r="AQ235" s="600"/>
      <c r="AR235" s="600"/>
      <c r="AS235" s="600"/>
      <c r="AT235" s="600"/>
      <c r="AU235" s="600"/>
      <c r="AV235" s="600"/>
      <c r="AW235" s="600"/>
      <c r="AX235" s="600"/>
      <c r="AY235" s="600"/>
      <c r="AZ235" s="600"/>
      <c r="BA235" s="600"/>
      <c r="BB235" s="600"/>
      <c r="BC235" s="600"/>
      <c r="BD235" s="600"/>
      <c r="BE235" s="600"/>
      <c r="BF235" s="600"/>
      <c r="BG235" s="600"/>
      <c r="BH235" s="600"/>
      <c r="BI235" s="600"/>
      <c r="BJ235" s="600"/>
      <c r="BK235" s="600"/>
    </row>
    <row r="236" spans="2:63" ht="16.5" customHeight="1" x14ac:dyDescent="0.35">
      <c r="B236" s="599"/>
      <c r="C236" s="599"/>
      <c r="D236" s="599"/>
      <c r="E236" s="599"/>
      <c r="F236" s="599"/>
      <c r="G236" s="599"/>
      <c r="H236" s="600"/>
      <c r="K236" s="602"/>
      <c r="L236" s="602"/>
      <c r="M236" s="600"/>
      <c r="N236" s="600"/>
      <c r="O236" s="600"/>
      <c r="P236" s="600"/>
      <c r="Q236" s="600"/>
      <c r="R236" s="600"/>
      <c r="S236" s="600"/>
      <c r="T236" s="600"/>
      <c r="U236" s="600"/>
      <c r="V236" s="600"/>
      <c r="W236" s="600"/>
      <c r="X236" s="600"/>
      <c r="Y236" s="600"/>
      <c r="Z236" s="600"/>
      <c r="AA236" s="600"/>
      <c r="AB236" s="600"/>
      <c r="AC236" s="600"/>
      <c r="AD236" s="600"/>
      <c r="AE236" s="600"/>
      <c r="AF236" s="600"/>
      <c r="AG236" s="600"/>
      <c r="AH236" s="600"/>
      <c r="AI236" s="600"/>
      <c r="AJ236" s="600"/>
      <c r="AK236" s="600"/>
      <c r="AL236" s="600"/>
      <c r="AM236" s="600"/>
      <c r="AN236" s="600"/>
      <c r="AO236" s="600"/>
      <c r="AP236" s="600"/>
      <c r="AQ236" s="600"/>
      <c r="AR236" s="600"/>
      <c r="AS236" s="600"/>
      <c r="AT236" s="600"/>
      <c r="AU236" s="600"/>
      <c r="AV236" s="600"/>
      <c r="AW236" s="600"/>
      <c r="AX236" s="600"/>
      <c r="AY236" s="600"/>
      <c r="AZ236" s="600"/>
      <c r="BA236" s="600"/>
      <c r="BB236" s="600"/>
      <c r="BC236" s="600"/>
      <c r="BD236" s="600"/>
      <c r="BE236" s="600"/>
      <c r="BF236" s="600"/>
      <c r="BG236" s="600"/>
      <c r="BH236" s="600"/>
      <c r="BI236" s="600"/>
      <c r="BJ236" s="600"/>
      <c r="BK236" s="600"/>
    </row>
    <row r="237" spans="2:63" ht="16.5" customHeight="1" x14ac:dyDescent="0.35">
      <c r="B237" s="599"/>
      <c r="C237" s="599"/>
      <c r="D237" s="599"/>
      <c r="E237" s="599"/>
      <c r="F237" s="599"/>
      <c r="G237" s="599"/>
      <c r="H237" s="600"/>
      <c r="K237" s="602"/>
      <c r="L237" s="602"/>
      <c r="M237" s="600"/>
      <c r="N237" s="600"/>
      <c r="O237" s="600"/>
      <c r="P237" s="600"/>
      <c r="Q237" s="600"/>
      <c r="R237" s="600"/>
      <c r="S237" s="600"/>
      <c r="T237" s="600"/>
      <c r="U237" s="600"/>
      <c r="V237" s="600"/>
      <c r="W237" s="600"/>
      <c r="X237" s="600"/>
      <c r="Y237" s="600"/>
      <c r="Z237" s="600"/>
      <c r="AA237" s="600"/>
      <c r="AB237" s="600"/>
      <c r="AC237" s="600"/>
      <c r="AD237" s="600"/>
      <c r="AE237" s="600"/>
      <c r="AF237" s="600"/>
      <c r="AG237" s="600"/>
      <c r="AH237" s="600"/>
      <c r="AI237" s="600"/>
      <c r="AJ237" s="600"/>
      <c r="AK237" s="600"/>
      <c r="AL237" s="600"/>
      <c r="AM237" s="600"/>
      <c r="AN237" s="600"/>
      <c r="AO237" s="600"/>
      <c r="AP237" s="600"/>
      <c r="AQ237" s="600"/>
      <c r="AR237" s="600"/>
      <c r="AS237" s="600"/>
      <c r="AT237" s="600"/>
      <c r="AU237" s="600"/>
      <c r="AV237" s="600"/>
      <c r="AW237" s="600"/>
      <c r="AX237" s="600"/>
      <c r="AY237" s="600"/>
      <c r="AZ237" s="600"/>
      <c r="BA237" s="600"/>
      <c r="BB237" s="600"/>
      <c r="BC237" s="600"/>
      <c r="BD237" s="600"/>
      <c r="BE237" s="600"/>
      <c r="BF237" s="600"/>
      <c r="BG237" s="600"/>
      <c r="BH237" s="600"/>
      <c r="BI237" s="600"/>
      <c r="BJ237" s="600"/>
      <c r="BK237" s="600"/>
    </row>
    <row r="238" spans="2:63" ht="16.5" customHeight="1" x14ac:dyDescent="0.35">
      <c r="B238" s="599"/>
      <c r="C238" s="599"/>
      <c r="D238" s="599"/>
      <c r="E238" s="599"/>
      <c r="F238" s="599"/>
      <c r="G238" s="599"/>
      <c r="H238" s="600"/>
      <c r="K238" s="602"/>
      <c r="L238" s="602"/>
      <c r="M238" s="600"/>
      <c r="N238" s="600"/>
      <c r="O238" s="600"/>
      <c r="P238" s="600"/>
      <c r="Q238" s="600"/>
      <c r="R238" s="600"/>
      <c r="S238" s="600"/>
      <c r="T238" s="600"/>
      <c r="U238" s="600"/>
      <c r="V238" s="600"/>
      <c r="W238" s="600"/>
      <c r="X238" s="600"/>
      <c r="Y238" s="600"/>
      <c r="Z238" s="600"/>
      <c r="AA238" s="600"/>
      <c r="AB238" s="600"/>
      <c r="AC238" s="600"/>
      <c r="AD238" s="600"/>
      <c r="AE238" s="600"/>
      <c r="AF238" s="600"/>
      <c r="AG238" s="600"/>
      <c r="AH238" s="600"/>
      <c r="AI238" s="600"/>
      <c r="AJ238" s="600"/>
      <c r="AK238" s="600"/>
      <c r="AL238" s="600"/>
      <c r="AM238" s="600"/>
      <c r="AN238" s="600"/>
      <c r="AO238" s="600"/>
      <c r="AP238" s="600"/>
      <c r="AQ238" s="600"/>
      <c r="AR238" s="600"/>
      <c r="AS238" s="600"/>
      <c r="AT238" s="600"/>
      <c r="AU238" s="600"/>
      <c r="AV238" s="600"/>
      <c r="AW238" s="600"/>
      <c r="AX238" s="600"/>
      <c r="AY238" s="600"/>
      <c r="AZ238" s="600"/>
      <c r="BA238" s="600"/>
      <c r="BB238" s="600"/>
      <c r="BC238" s="600"/>
      <c r="BD238" s="600"/>
      <c r="BE238" s="600"/>
      <c r="BF238" s="600"/>
      <c r="BG238" s="600"/>
      <c r="BH238" s="600"/>
      <c r="BI238" s="600"/>
      <c r="BJ238" s="600"/>
      <c r="BK238" s="600"/>
    </row>
    <row r="239" spans="2:63" ht="16.5" customHeight="1" x14ac:dyDescent="0.35">
      <c r="B239" s="599"/>
      <c r="C239" s="599"/>
      <c r="D239" s="599"/>
      <c r="E239" s="599"/>
      <c r="F239" s="599"/>
      <c r="G239" s="599"/>
      <c r="H239" s="600"/>
      <c r="K239" s="602"/>
      <c r="L239" s="602"/>
      <c r="M239" s="600"/>
      <c r="N239" s="600"/>
      <c r="O239" s="600"/>
      <c r="P239" s="600"/>
      <c r="Q239" s="600"/>
      <c r="R239" s="600"/>
      <c r="S239" s="600"/>
      <c r="T239" s="600"/>
      <c r="U239" s="600"/>
      <c r="V239" s="600"/>
      <c r="W239" s="600"/>
      <c r="X239" s="600"/>
      <c r="Y239" s="600"/>
      <c r="Z239" s="600"/>
      <c r="AA239" s="600"/>
      <c r="AB239" s="600"/>
      <c r="AC239" s="600"/>
      <c r="AD239" s="600"/>
      <c r="AE239" s="600"/>
      <c r="AF239" s="600"/>
      <c r="AG239" s="600"/>
      <c r="AH239" s="600"/>
      <c r="AI239" s="600"/>
      <c r="AJ239" s="600"/>
      <c r="AK239" s="600"/>
      <c r="AL239" s="600"/>
      <c r="AM239" s="600"/>
      <c r="AN239" s="600"/>
      <c r="AO239" s="600"/>
      <c r="AP239" s="600"/>
      <c r="AQ239" s="600"/>
      <c r="AR239" s="600"/>
      <c r="AS239" s="600"/>
      <c r="AT239" s="600"/>
      <c r="AU239" s="600"/>
      <c r="AV239" s="600"/>
      <c r="AW239" s="600"/>
      <c r="AX239" s="600"/>
      <c r="AY239" s="600"/>
      <c r="AZ239" s="600"/>
      <c r="BA239" s="600"/>
      <c r="BB239" s="600"/>
      <c r="BC239" s="600"/>
      <c r="BD239" s="600"/>
      <c r="BE239" s="600"/>
      <c r="BF239" s="600"/>
      <c r="BG239" s="600"/>
      <c r="BH239" s="600"/>
      <c r="BI239" s="600"/>
      <c r="BJ239" s="600"/>
      <c r="BK239" s="600"/>
    </row>
    <row r="240" spans="2:63" ht="16.5" customHeight="1" x14ac:dyDescent="0.35">
      <c r="B240" s="599"/>
      <c r="C240" s="599"/>
      <c r="D240" s="599"/>
      <c r="E240" s="599"/>
      <c r="F240" s="599"/>
      <c r="G240" s="599"/>
      <c r="H240" s="600"/>
      <c r="K240" s="602"/>
      <c r="L240" s="602"/>
      <c r="M240" s="600"/>
      <c r="N240" s="600"/>
      <c r="O240" s="600"/>
      <c r="P240" s="600"/>
      <c r="Q240" s="600"/>
      <c r="R240" s="600"/>
      <c r="S240" s="600"/>
      <c r="T240" s="600"/>
      <c r="U240" s="600"/>
      <c r="V240" s="600"/>
      <c r="W240" s="600"/>
      <c r="X240" s="600"/>
      <c r="Y240" s="600"/>
      <c r="Z240" s="600"/>
      <c r="AA240" s="600"/>
      <c r="AB240" s="600"/>
      <c r="AC240" s="600"/>
      <c r="AD240" s="600"/>
      <c r="AE240" s="600"/>
      <c r="AF240" s="600"/>
      <c r="AG240" s="600"/>
      <c r="AH240" s="600"/>
      <c r="AI240" s="600"/>
      <c r="AJ240" s="600"/>
      <c r="AK240" s="600"/>
      <c r="AL240" s="600"/>
      <c r="AM240" s="600"/>
      <c r="AN240" s="600"/>
      <c r="AO240" s="600"/>
      <c r="AP240" s="600"/>
      <c r="AQ240" s="600"/>
      <c r="AR240" s="600"/>
      <c r="AS240" s="600"/>
      <c r="AT240" s="600"/>
      <c r="AU240" s="600"/>
      <c r="AV240" s="600"/>
      <c r="AW240" s="600"/>
      <c r="AX240" s="600"/>
      <c r="AY240" s="600"/>
      <c r="AZ240" s="600"/>
      <c r="BA240" s="600"/>
      <c r="BB240" s="600"/>
      <c r="BC240" s="600"/>
      <c r="BD240" s="600"/>
      <c r="BE240" s="600"/>
      <c r="BF240" s="600"/>
      <c r="BG240" s="600"/>
      <c r="BH240" s="600"/>
      <c r="BI240" s="600"/>
      <c r="BJ240" s="600"/>
      <c r="BK240" s="600"/>
    </row>
    <row r="241" spans="2:63" ht="16.5" customHeight="1" x14ac:dyDescent="0.35">
      <c r="B241" s="599"/>
      <c r="C241" s="599"/>
      <c r="D241" s="599"/>
      <c r="E241" s="599"/>
      <c r="F241" s="599"/>
      <c r="G241" s="599"/>
      <c r="H241" s="600"/>
      <c r="K241" s="602"/>
      <c r="L241" s="602"/>
      <c r="M241" s="600"/>
      <c r="N241" s="600"/>
      <c r="O241" s="600"/>
      <c r="P241" s="600"/>
      <c r="Q241" s="600"/>
      <c r="R241" s="600"/>
      <c r="S241" s="600"/>
      <c r="T241" s="600"/>
      <c r="U241" s="600"/>
      <c r="V241" s="600"/>
      <c r="W241" s="600"/>
      <c r="X241" s="600"/>
      <c r="Y241" s="600"/>
      <c r="Z241" s="600"/>
      <c r="AA241" s="600"/>
      <c r="AB241" s="600"/>
      <c r="AC241" s="600"/>
      <c r="AD241" s="600"/>
      <c r="AE241" s="600"/>
      <c r="AF241" s="600"/>
      <c r="AG241" s="600"/>
      <c r="AH241" s="600"/>
      <c r="AI241" s="600"/>
      <c r="AJ241" s="600"/>
      <c r="AK241" s="600"/>
      <c r="AL241" s="600"/>
      <c r="AM241" s="600"/>
      <c r="AN241" s="600"/>
      <c r="AO241" s="600"/>
      <c r="AP241" s="600"/>
      <c r="AQ241" s="600"/>
      <c r="AR241" s="600"/>
      <c r="AS241" s="600"/>
      <c r="AT241" s="600"/>
      <c r="AU241" s="600"/>
      <c r="AV241" s="600"/>
      <c r="AW241" s="600"/>
      <c r="AX241" s="600"/>
      <c r="AY241" s="600"/>
      <c r="AZ241" s="600"/>
      <c r="BA241" s="600"/>
      <c r="BB241" s="600"/>
      <c r="BC241" s="600"/>
      <c r="BD241" s="600"/>
      <c r="BE241" s="600"/>
      <c r="BF241" s="600"/>
      <c r="BG241" s="600"/>
      <c r="BH241" s="600"/>
      <c r="BI241" s="600"/>
      <c r="BJ241" s="600"/>
      <c r="BK241" s="600"/>
    </row>
    <row r="242" spans="2:63" ht="16.5" customHeight="1" x14ac:dyDescent="0.35">
      <c r="B242" s="599"/>
      <c r="C242" s="599"/>
      <c r="D242" s="599"/>
      <c r="E242" s="599"/>
      <c r="F242" s="599"/>
      <c r="G242" s="599"/>
      <c r="H242" s="600"/>
      <c r="K242" s="602"/>
      <c r="L242" s="602"/>
      <c r="M242" s="600"/>
      <c r="N242" s="600"/>
      <c r="O242" s="600"/>
      <c r="P242" s="600"/>
      <c r="Q242" s="600"/>
      <c r="R242" s="600"/>
      <c r="S242" s="600"/>
      <c r="T242" s="600"/>
      <c r="U242" s="600"/>
      <c r="V242" s="600"/>
      <c r="W242" s="600"/>
      <c r="X242" s="600"/>
      <c r="Y242" s="600"/>
      <c r="Z242" s="600"/>
      <c r="AA242" s="600"/>
      <c r="AB242" s="600"/>
      <c r="AC242" s="600"/>
      <c r="AD242" s="600"/>
      <c r="AE242" s="600"/>
      <c r="AF242" s="600"/>
      <c r="AG242" s="600"/>
      <c r="AH242" s="600"/>
      <c r="AI242" s="600"/>
      <c r="AJ242" s="600"/>
      <c r="AK242" s="600"/>
      <c r="AL242" s="600"/>
      <c r="AM242" s="600"/>
      <c r="AN242" s="600"/>
      <c r="AO242" s="600"/>
      <c r="AP242" s="600"/>
      <c r="AQ242" s="600"/>
      <c r="AR242" s="600"/>
      <c r="AS242" s="600"/>
      <c r="AT242" s="600"/>
      <c r="AU242" s="600"/>
      <c r="AV242" s="600"/>
      <c r="AW242" s="600"/>
      <c r="AX242" s="600"/>
      <c r="AY242" s="600"/>
      <c r="AZ242" s="600"/>
      <c r="BA242" s="600"/>
      <c r="BB242" s="600"/>
      <c r="BC242" s="600"/>
      <c r="BD242" s="600"/>
      <c r="BE242" s="600"/>
      <c r="BF242" s="600"/>
      <c r="BG242" s="600"/>
      <c r="BH242" s="600"/>
      <c r="BI242" s="600"/>
      <c r="BJ242" s="600"/>
      <c r="BK242" s="600"/>
    </row>
    <row r="243" spans="2:63" ht="16.5" customHeight="1" x14ac:dyDescent="0.35">
      <c r="B243" s="599"/>
      <c r="C243" s="599"/>
      <c r="D243" s="599"/>
      <c r="E243" s="599"/>
      <c r="F243" s="599"/>
      <c r="G243" s="599"/>
      <c r="H243" s="600"/>
      <c r="K243" s="602"/>
      <c r="L243" s="602"/>
      <c r="M243" s="600"/>
      <c r="N243" s="600"/>
      <c r="O243" s="600"/>
      <c r="P243" s="600"/>
      <c r="Q243" s="600"/>
      <c r="R243" s="600"/>
      <c r="S243" s="600"/>
      <c r="T243" s="600"/>
      <c r="U243" s="600"/>
      <c r="V243" s="600"/>
      <c r="W243" s="600"/>
      <c r="X243" s="600"/>
      <c r="Y243" s="600"/>
      <c r="Z243" s="600"/>
      <c r="AA243" s="600"/>
      <c r="AB243" s="600"/>
      <c r="AC243" s="600"/>
      <c r="AD243" s="600"/>
      <c r="AE243" s="600"/>
      <c r="AF243" s="600"/>
      <c r="AG243" s="600"/>
      <c r="AH243" s="600"/>
      <c r="AI243" s="600"/>
      <c r="AJ243" s="600"/>
      <c r="AK243" s="600"/>
      <c r="AL243" s="600"/>
      <c r="AM243" s="600"/>
      <c r="AN243" s="600"/>
      <c r="AO243" s="600"/>
      <c r="AP243" s="600"/>
      <c r="AQ243" s="600"/>
      <c r="AR243" s="600"/>
      <c r="AS243" s="600"/>
      <c r="AT243" s="600"/>
      <c r="AU243" s="600"/>
      <c r="AV243" s="600"/>
      <c r="AW243" s="600"/>
      <c r="AX243" s="600"/>
      <c r="AY243" s="600"/>
      <c r="AZ243" s="600"/>
      <c r="BA243" s="600"/>
      <c r="BB243" s="600"/>
      <c r="BC243" s="600"/>
      <c r="BD243" s="600"/>
      <c r="BE243" s="600"/>
      <c r="BF243" s="600"/>
      <c r="BG243" s="600"/>
      <c r="BH243" s="600"/>
      <c r="BI243" s="600"/>
      <c r="BJ243" s="600"/>
      <c r="BK243" s="600"/>
    </row>
    <row r="244" spans="2:63" ht="16.5" customHeight="1" x14ac:dyDescent="0.35">
      <c r="B244" s="599"/>
      <c r="C244" s="599"/>
      <c r="D244" s="599"/>
      <c r="E244" s="599"/>
      <c r="F244" s="599"/>
      <c r="G244" s="599"/>
      <c r="H244" s="600"/>
      <c r="K244" s="602"/>
      <c r="L244" s="602"/>
      <c r="M244" s="600"/>
      <c r="N244" s="600"/>
      <c r="O244" s="600"/>
      <c r="P244" s="600"/>
      <c r="Q244" s="600"/>
      <c r="R244" s="600"/>
      <c r="S244" s="600"/>
      <c r="T244" s="600"/>
      <c r="U244" s="600"/>
      <c r="V244" s="600"/>
      <c r="W244" s="600"/>
      <c r="X244" s="600"/>
      <c r="Y244" s="600"/>
      <c r="Z244" s="600"/>
      <c r="AA244" s="600"/>
      <c r="AB244" s="600"/>
      <c r="AC244" s="600"/>
      <c r="AD244" s="600"/>
      <c r="AE244" s="600"/>
      <c r="AF244" s="600"/>
      <c r="AG244" s="600"/>
      <c r="AH244" s="600"/>
      <c r="AI244" s="600"/>
      <c r="AJ244" s="600"/>
      <c r="AK244" s="600"/>
      <c r="AL244" s="600"/>
      <c r="AM244" s="600"/>
      <c r="AN244" s="600"/>
      <c r="AO244" s="600"/>
      <c r="AP244" s="600"/>
      <c r="AQ244" s="600"/>
      <c r="AR244" s="600"/>
      <c r="AS244" s="600"/>
      <c r="AT244" s="600"/>
      <c r="AU244" s="600"/>
      <c r="AV244" s="600"/>
      <c r="AW244" s="600"/>
      <c r="AX244" s="600"/>
      <c r="AY244" s="600"/>
      <c r="AZ244" s="600"/>
      <c r="BA244" s="600"/>
      <c r="BB244" s="600"/>
      <c r="BC244" s="600"/>
      <c r="BD244" s="600"/>
      <c r="BE244" s="600"/>
      <c r="BF244" s="600"/>
      <c r="BG244" s="600"/>
      <c r="BH244" s="600"/>
      <c r="BI244" s="600"/>
      <c r="BJ244" s="600"/>
      <c r="BK244" s="600"/>
    </row>
    <row r="245" spans="2:63" ht="16.5" customHeight="1" x14ac:dyDescent="0.35">
      <c r="B245" s="599"/>
      <c r="C245" s="599"/>
      <c r="D245" s="599"/>
      <c r="E245" s="599"/>
      <c r="F245" s="599"/>
      <c r="G245" s="599"/>
      <c r="H245" s="600"/>
      <c r="K245" s="602"/>
      <c r="L245" s="602"/>
      <c r="M245" s="600"/>
      <c r="N245" s="600"/>
      <c r="O245" s="600"/>
      <c r="P245" s="600"/>
      <c r="Q245" s="600"/>
      <c r="R245" s="600"/>
      <c r="S245" s="600"/>
      <c r="T245" s="600"/>
      <c r="U245" s="600"/>
      <c r="V245" s="600"/>
      <c r="W245" s="600"/>
      <c r="X245" s="600"/>
      <c r="Y245" s="600"/>
      <c r="Z245" s="600"/>
      <c r="AA245" s="600"/>
      <c r="AB245" s="600"/>
      <c r="AC245" s="600"/>
      <c r="AD245" s="600"/>
      <c r="AE245" s="600"/>
      <c r="AF245" s="600"/>
      <c r="AG245" s="600"/>
      <c r="AH245" s="600"/>
      <c r="AI245" s="600"/>
      <c r="AJ245" s="600"/>
      <c r="AK245" s="600"/>
      <c r="AL245" s="600"/>
      <c r="AM245" s="600"/>
      <c r="AN245" s="600"/>
      <c r="AO245" s="600"/>
      <c r="AP245" s="600"/>
      <c r="AQ245" s="600"/>
      <c r="AR245" s="600"/>
      <c r="AS245" s="600"/>
      <c r="AT245" s="600"/>
      <c r="AU245" s="600"/>
      <c r="AV245" s="600"/>
      <c r="AW245" s="600"/>
      <c r="AX245" s="600"/>
      <c r="AY245" s="600"/>
      <c r="AZ245" s="600"/>
      <c r="BA245" s="600"/>
      <c r="BB245" s="600"/>
      <c r="BC245" s="600"/>
      <c r="BD245" s="600"/>
      <c r="BE245" s="600"/>
      <c r="BF245" s="600"/>
      <c r="BG245" s="600"/>
      <c r="BH245" s="600"/>
      <c r="BI245" s="600"/>
      <c r="BJ245" s="600"/>
      <c r="BK245" s="600"/>
    </row>
    <row r="246" spans="2:63" ht="16.5" customHeight="1" x14ac:dyDescent="0.35">
      <c r="B246" s="599"/>
      <c r="C246" s="599"/>
      <c r="D246" s="599"/>
      <c r="E246" s="599"/>
      <c r="F246" s="599"/>
      <c r="G246" s="599"/>
      <c r="H246" s="600"/>
      <c r="K246" s="602"/>
      <c r="L246" s="602"/>
      <c r="M246" s="600"/>
      <c r="N246" s="600"/>
      <c r="O246" s="600"/>
      <c r="P246" s="600"/>
      <c r="Q246" s="600"/>
      <c r="R246" s="600"/>
      <c r="S246" s="600"/>
      <c r="T246" s="600"/>
      <c r="U246" s="600"/>
      <c r="V246" s="600"/>
      <c r="W246" s="600"/>
      <c r="X246" s="600"/>
      <c r="Y246" s="600"/>
      <c r="Z246" s="600"/>
      <c r="AA246" s="600"/>
      <c r="AB246" s="600"/>
      <c r="AC246" s="600"/>
      <c r="AD246" s="600"/>
      <c r="AE246" s="600"/>
      <c r="AF246" s="600"/>
      <c r="AG246" s="600"/>
      <c r="AH246" s="600"/>
      <c r="AI246" s="600"/>
      <c r="AJ246" s="600"/>
      <c r="AK246" s="600"/>
      <c r="AL246" s="600"/>
      <c r="AM246" s="600"/>
      <c r="AN246" s="600"/>
      <c r="AO246" s="600"/>
      <c r="AP246" s="600"/>
      <c r="AQ246" s="600"/>
      <c r="AR246" s="600"/>
      <c r="AS246" s="600"/>
      <c r="AT246" s="600"/>
      <c r="AU246" s="600"/>
      <c r="AV246" s="600"/>
      <c r="AW246" s="600"/>
      <c r="AX246" s="600"/>
      <c r="AY246" s="600"/>
      <c r="AZ246" s="600"/>
      <c r="BA246" s="600"/>
      <c r="BB246" s="600"/>
      <c r="BC246" s="600"/>
      <c r="BD246" s="600"/>
      <c r="BE246" s="600"/>
      <c r="BF246" s="600"/>
      <c r="BG246" s="600"/>
      <c r="BH246" s="600"/>
      <c r="BI246" s="600"/>
      <c r="BJ246" s="600"/>
      <c r="BK246" s="600"/>
    </row>
    <row r="247" spans="2:63" ht="16.5" customHeight="1" x14ac:dyDescent="0.35">
      <c r="B247" s="599"/>
      <c r="C247" s="599"/>
      <c r="D247" s="599"/>
      <c r="E247" s="599"/>
      <c r="F247" s="599"/>
      <c r="G247" s="599"/>
      <c r="H247" s="600"/>
      <c r="K247" s="602"/>
      <c r="L247" s="602"/>
      <c r="M247" s="600"/>
      <c r="N247" s="600"/>
      <c r="O247" s="600"/>
      <c r="P247" s="600"/>
      <c r="Q247" s="600"/>
      <c r="R247" s="600"/>
      <c r="S247" s="600"/>
      <c r="T247" s="600"/>
      <c r="U247" s="600"/>
      <c r="V247" s="600"/>
      <c r="W247" s="600"/>
      <c r="X247" s="600"/>
      <c r="Y247" s="600"/>
      <c r="Z247" s="600"/>
      <c r="AA247" s="600"/>
      <c r="AB247" s="600"/>
      <c r="AC247" s="600"/>
      <c r="AD247" s="600"/>
      <c r="AE247" s="600"/>
      <c r="AF247" s="600"/>
      <c r="AG247" s="600"/>
      <c r="AH247" s="600"/>
      <c r="AI247" s="600"/>
      <c r="AJ247" s="600"/>
      <c r="AK247" s="600"/>
      <c r="AL247" s="600"/>
      <c r="AM247" s="600"/>
      <c r="AN247" s="600"/>
      <c r="AO247" s="600"/>
      <c r="AP247" s="600"/>
      <c r="AQ247" s="600"/>
      <c r="AR247" s="600"/>
      <c r="AS247" s="600"/>
      <c r="AT247" s="600"/>
      <c r="AU247" s="600"/>
      <c r="AV247" s="600"/>
      <c r="AW247" s="600"/>
      <c r="AX247" s="600"/>
      <c r="AY247" s="600"/>
      <c r="AZ247" s="600"/>
      <c r="BA247" s="600"/>
      <c r="BB247" s="600"/>
      <c r="BC247" s="600"/>
      <c r="BD247" s="600"/>
      <c r="BE247" s="600"/>
      <c r="BF247" s="600"/>
      <c r="BG247" s="600"/>
      <c r="BH247" s="600"/>
      <c r="BI247" s="600"/>
      <c r="BJ247" s="600"/>
      <c r="BK247" s="600"/>
    </row>
    <row r="248" spans="2:63" ht="16.5" customHeight="1" x14ac:dyDescent="0.35">
      <c r="B248" s="599"/>
      <c r="C248" s="599"/>
      <c r="D248" s="599"/>
      <c r="E248" s="599"/>
      <c r="F248" s="599"/>
      <c r="G248" s="599"/>
      <c r="H248" s="600"/>
      <c r="K248" s="602"/>
      <c r="L248" s="602"/>
      <c r="M248" s="600"/>
      <c r="N248" s="600"/>
      <c r="O248" s="600"/>
      <c r="P248" s="600"/>
      <c r="Q248" s="600"/>
      <c r="R248" s="600"/>
      <c r="S248" s="600"/>
      <c r="T248" s="600"/>
      <c r="U248" s="600"/>
      <c r="V248" s="600"/>
      <c r="W248" s="600"/>
      <c r="X248" s="600"/>
      <c r="Y248" s="600"/>
      <c r="Z248" s="600"/>
      <c r="AA248" s="600"/>
      <c r="AB248" s="600"/>
      <c r="AC248" s="600"/>
      <c r="AD248" s="600"/>
      <c r="AE248" s="600"/>
      <c r="AF248" s="600"/>
      <c r="AG248" s="600"/>
      <c r="AH248" s="600"/>
      <c r="AI248" s="600"/>
      <c r="AJ248" s="600"/>
      <c r="AK248" s="600"/>
      <c r="AL248" s="600"/>
      <c r="AM248" s="600"/>
      <c r="AN248" s="600"/>
      <c r="AO248" s="600"/>
      <c r="AP248" s="600"/>
      <c r="AQ248" s="600"/>
      <c r="AR248" s="600"/>
      <c r="AS248" s="600"/>
      <c r="AT248" s="600"/>
      <c r="AU248" s="600"/>
      <c r="AV248" s="600"/>
      <c r="AW248" s="600"/>
      <c r="AX248" s="600"/>
      <c r="AY248" s="600"/>
      <c r="AZ248" s="600"/>
      <c r="BA248" s="600"/>
      <c r="BB248" s="600"/>
      <c r="BC248" s="600"/>
      <c r="BD248" s="600"/>
      <c r="BE248" s="600"/>
      <c r="BF248" s="600"/>
      <c r="BG248" s="600"/>
      <c r="BH248" s="600"/>
      <c r="BI248" s="600"/>
      <c r="BJ248" s="600"/>
      <c r="BK248" s="600"/>
    </row>
    <row r="249" spans="2:63" ht="16.5" customHeight="1" x14ac:dyDescent="0.35">
      <c r="B249" s="599"/>
      <c r="C249" s="599"/>
      <c r="D249" s="599"/>
      <c r="E249" s="599"/>
      <c r="F249" s="599"/>
      <c r="G249" s="599"/>
      <c r="H249" s="600"/>
      <c r="K249" s="602"/>
      <c r="L249" s="602"/>
      <c r="M249" s="600"/>
      <c r="N249" s="600"/>
      <c r="O249" s="600"/>
      <c r="P249" s="600"/>
      <c r="Q249" s="600"/>
      <c r="R249" s="600"/>
      <c r="S249" s="600"/>
      <c r="T249" s="600"/>
      <c r="U249" s="600"/>
      <c r="V249" s="600"/>
      <c r="W249" s="600"/>
      <c r="X249" s="600"/>
      <c r="Y249" s="600"/>
      <c r="Z249" s="600"/>
      <c r="AA249" s="600"/>
      <c r="AB249" s="600"/>
      <c r="AC249" s="600"/>
      <c r="AD249" s="600"/>
      <c r="AE249" s="600"/>
      <c r="AF249" s="600"/>
      <c r="AG249" s="600"/>
      <c r="AH249" s="600"/>
      <c r="AI249" s="600"/>
      <c r="AJ249" s="600"/>
      <c r="AK249" s="600"/>
      <c r="AL249" s="600"/>
      <c r="AM249" s="600"/>
      <c r="AN249" s="600"/>
      <c r="AO249" s="600"/>
      <c r="AP249" s="600"/>
      <c r="AQ249" s="600"/>
      <c r="AR249" s="600"/>
      <c r="AS249" s="600"/>
      <c r="AT249" s="600"/>
      <c r="AU249" s="600"/>
      <c r="AV249" s="600"/>
      <c r="AW249" s="600"/>
      <c r="AX249" s="600"/>
      <c r="AY249" s="600"/>
      <c r="AZ249" s="600"/>
      <c r="BA249" s="600"/>
      <c r="BB249" s="600"/>
      <c r="BC249" s="600"/>
      <c r="BD249" s="600"/>
      <c r="BE249" s="600"/>
      <c r="BF249" s="600"/>
      <c r="BG249" s="600"/>
      <c r="BH249" s="600"/>
      <c r="BI249" s="600"/>
      <c r="BJ249" s="600"/>
      <c r="BK249" s="600"/>
    </row>
    <row r="250" spans="2:63" ht="16.5" customHeight="1" x14ac:dyDescent="0.35">
      <c r="B250" s="599"/>
      <c r="C250" s="599"/>
      <c r="D250" s="599"/>
      <c r="E250" s="599"/>
      <c r="F250" s="599"/>
      <c r="G250" s="599"/>
      <c r="H250" s="600"/>
      <c r="K250" s="602"/>
      <c r="L250" s="602"/>
      <c r="M250" s="600"/>
      <c r="N250" s="600"/>
      <c r="O250" s="600"/>
      <c r="P250" s="600"/>
      <c r="Q250" s="600"/>
      <c r="R250" s="600"/>
      <c r="S250" s="600"/>
      <c r="T250" s="600"/>
      <c r="U250" s="600"/>
      <c r="V250" s="600"/>
      <c r="W250" s="600"/>
      <c r="X250" s="600"/>
      <c r="Y250" s="600"/>
      <c r="Z250" s="600"/>
      <c r="AA250" s="600"/>
      <c r="AB250" s="600"/>
      <c r="AC250" s="600"/>
      <c r="AD250" s="600"/>
      <c r="AE250" s="600"/>
      <c r="AF250" s="600"/>
      <c r="AG250" s="600"/>
      <c r="AH250" s="600"/>
      <c r="AI250" s="600"/>
      <c r="AJ250" s="600"/>
      <c r="AK250" s="600"/>
      <c r="AL250" s="600"/>
      <c r="AM250" s="600"/>
      <c r="AN250" s="600"/>
      <c r="AO250" s="600"/>
      <c r="AP250" s="600"/>
      <c r="AQ250" s="600"/>
      <c r="AR250" s="600"/>
      <c r="AS250" s="600"/>
      <c r="AT250" s="600"/>
      <c r="AU250" s="600"/>
      <c r="AV250" s="600"/>
      <c r="AW250" s="600"/>
      <c r="AX250" s="600"/>
      <c r="AY250" s="600"/>
      <c r="AZ250" s="600"/>
      <c r="BA250" s="600"/>
      <c r="BB250" s="600"/>
      <c r="BC250" s="600"/>
      <c r="BD250" s="600"/>
      <c r="BE250" s="600"/>
      <c r="BF250" s="600"/>
      <c r="BG250" s="600"/>
      <c r="BH250" s="600"/>
      <c r="BI250" s="600"/>
      <c r="BJ250" s="600"/>
      <c r="BK250" s="600"/>
    </row>
    <row r="251" spans="2:63" ht="16.5" customHeight="1" x14ac:dyDescent="0.35">
      <c r="B251" s="599"/>
      <c r="C251" s="599"/>
      <c r="D251" s="599"/>
      <c r="E251" s="599"/>
      <c r="F251" s="599"/>
      <c r="G251" s="599"/>
      <c r="H251" s="600"/>
      <c r="K251" s="602"/>
      <c r="L251" s="602"/>
      <c r="M251" s="600"/>
      <c r="N251" s="600"/>
      <c r="O251" s="600"/>
      <c r="P251" s="600"/>
      <c r="Q251" s="600"/>
      <c r="R251" s="600"/>
      <c r="S251" s="600"/>
      <c r="T251" s="600"/>
      <c r="U251" s="600"/>
      <c r="V251" s="600"/>
      <c r="W251" s="600"/>
      <c r="X251" s="600"/>
      <c r="Y251" s="600"/>
      <c r="Z251" s="600"/>
      <c r="AA251" s="600"/>
      <c r="AB251" s="600"/>
      <c r="AC251" s="600"/>
      <c r="AD251" s="600"/>
      <c r="AE251" s="600"/>
      <c r="AF251" s="600"/>
      <c r="AG251" s="600"/>
      <c r="AH251" s="600"/>
      <c r="AI251" s="600"/>
      <c r="AJ251" s="600"/>
      <c r="AK251" s="600"/>
      <c r="AL251" s="600"/>
      <c r="AM251" s="600"/>
      <c r="AN251" s="600"/>
      <c r="AO251" s="600"/>
      <c r="AP251" s="600"/>
      <c r="AQ251" s="600"/>
      <c r="AR251" s="600"/>
      <c r="AS251" s="600"/>
      <c r="AT251" s="600"/>
      <c r="AU251" s="600"/>
      <c r="AV251" s="600"/>
      <c r="AW251" s="600"/>
      <c r="AX251" s="600"/>
      <c r="AY251" s="600"/>
      <c r="AZ251" s="600"/>
      <c r="BA251" s="600"/>
      <c r="BB251" s="600"/>
      <c r="BC251" s="600"/>
      <c r="BD251" s="600"/>
      <c r="BE251" s="600"/>
      <c r="BF251" s="600"/>
      <c r="BG251" s="600"/>
      <c r="BH251" s="600"/>
      <c r="BI251" s="600"/>
      <c r="BJ251" s="600"/>
      <c r="BK251" s="600"/>
    </row>
    <row r="252" spans="2:63" ht="16.5" customHeight="1" x14ac:dyDescent="0.35">
      <c r="B252" s="599"/>
      <c r="C252" s="599"/>
      <c r="D252" s="599"/>
      <c r="E252" s="599"/>
      <c r="F252" s="599"/>
      <c r="G252" s="599"/>
      <c r="H252" s="600"/>
      <c r="K252" s="602"/>
      <c r="L252" s="602"/>
      <c r="M252" s="600"/>
      <c r="N252" s="600"/>
      <c r="O252" s="600"/>
      <c r="P252" s="600"/>
      <c r="Q252" s="600"/>
      <c r="R252" s="600"/>
      <c r="S252" s="600"/>
      <c r="T252" s="600"/>
      <c r="U252" s="600"/>
      <c r="V252" s="600"/>
      <c r="W252" s="600"/>
      <c r="X252" s="600"/>
      <c r="Y252" s="600"/>
      <c r="Z252" s="600"/>
      <c r="AA252" s="600"/>
      <c r="AB252" s="600"/>
      <c r="AC252" s="600"/>
      <c r="AD252" s="600"/>
      <c r="AE252" s="600"/>
      <c r="AF252" s="600"/>
      <c r="AG252" s="600"/>
      <c r="AH252" s="600"/>
      <c r="AI252" s="600"/>
      <c r="AJ252" s="600"/>
      <c r="AK252" s="600"/>
      <c r="AL252" s="600"/>
      <c r="AM252" s="600"/>
      <c r="AN252" s="600"/>
      <c r="AO252" s="600"/>
      <c r="AP252" s="600"/>
      <c r="AQ252" s="600"/>
      <c r="AR252" s="600"/>
      <c r="AS252" s="600"/>
      <c r="AT252" s="600"/>
      <c r="AU252" s="600"/>
      <c r="AV252" s="600"/>
      <c r="AW252" s="600"/>
      <c r="AX252" s="600"/>
      <c r="AY252" s="600"/>
      <c r="AZ252" s="600"/>
      <c r="BA252" s="600"/>
      <c r="BB252" s="600"/>
      <c r="BC252" s="600"/>
      <c r="BD252" s="600"/>
      <c r="BE252" s="600"/>
      <c r="BF252" s="600"/>
      <c r="BG252" s="600"/>
      <c r="BH252" s="600"/>
      <c r="BI252" s="600"/>
      <c r="BJ252" s="600"/>
      <c r="BK252" s="600"/>
    </row>
    <row r="253" spans="2:63" ht="16.5" customHeight="1" x14ac:dyDescent="0.35">
      <c r="B253" s="599"/>
      <c r="C253" s="599"/>
      <c r="D253" s="599"/>
      <c r="E253" s="599"/>
      <c r="F253" s="599"/>
      <c r="G253" s="599"/>
      <c r="H253" s="600"/>
      <c r="K253" s="602"/>
      <c r="L253" s="602"/>
      <c r="M253" s="600"/>
      <c r="N253" s="600"/>
      <c r="O253" s="600"/>
      <c r="P253" s="600"/>
      <c r="Q253" s="600"/>
      <c r="R253" s="600"/>
      <c r="S253" s="600"/>
      <c r="T253" s="600"/>
      <c r="U253" s="600"/>
      <c r="V253" s="600"/>
      <c r="W253" s="600"/>
      <c r="X253" s="600"/>
      <c r="Y253" s="600"/>
      <c r="Z253" s="600"/>
      <c r="AA253" s="600"/>
      <c r="AB253" s="600"/>
      <c r="AC253" s="600"/>
      <c r="AD253" s="600"/>
      <c r="AE253" s="600"/>
      <c r="AF253" s="600"/>
      <c r="AG253" s="600"/>
      <c r="AH253" s="600"/>
      <c r="AI253" s="600"/>
      <c r="AJ253" s="600"/>
      <c r="AK253" s="600"/>
      <c r="AL253" s="600"/>
      <c r="AM253" s="600"/>
      <c r="AN253" s="600"/>
      <c r="AO253" s="600"/>
      <c r="AP253" s="600"/>
      <c r="AQ253" s="600"/>
      <c r="AR253" s="600"/>
      <c r="AS253" s="600"/>
      <c r="AT253" s="600"/>
      <c r="AU253" s="600"/>
      <c r="AV253" s="600"/>
      <c r="AW253" s="600"/>
      <c r="AX253" s="600"/>
      <c r="AY253" s="600"/>
      <c r="AZ253" s="600"/>
      <c r="BA253" s="600"/>
      <c r="BB253" s="600"/>
      <c r="BC253" s="600"/>
      <c r="BD253" s="600"/>
      <c r="BE253" s="600"/>
      <c r="BF253" s="600"/>
      <c r="BG253" s="600"/>
      <c r="BH253" s="600"/>
      <c r="BI253" s="600"/>
      <c r="BJ253" s="600"/>
      <c r="BK253" s="600"/>
    </row>
    <row r="254" spans="2:63" ht="16.5" customHeight="1" x14ac:dyDescent="0.35">
      <c r="B254" s="599"/>
      <c r="C254" s="599"/>
      <c r="D254" s="599"/>
      <c r="E254" s="599"/>
      <c r="F254" s="599"/>
      <c r="G254" s="599"/>
      <c r="H254" s="600"/>
      <c r="K254" s="602"/>
      <c r="L254" s="602"/>
      <c r="M254" s="600"/>
      <c r="N254" s="600"/>
      <c r="O254" s="600"/>
      <c r="P254" s="600"/>
      <c r="Q254" s="600"/>
      <c r="R254" s="600"/>
      <c r="S254" s="600"/>
      <c r="T254" s="600"/>
      <c r="U254" s="600"/>
      <c r="V254" s="600"/>
      <c r="W254" s="600"/>
      <c r="X254" s="600"/>
      <c r="Y254" s="600"/>
      <c r="Z254" s="600"/>
      <c r="AA254" s="600"/>
      <c r="AB254" s="600"/>
      <c r="AC254" s="600"/>
      <c r="AD254" s="600"/>
      <c r="AE254" s="600"/>
      <c r="AF254" s="600"/>
      <c r="AG254" s="600"/>
      <c r="AH254" s="600"/>
      <c r="AI254" s="600"/>
      <c r="AJ254" s="600"/>
      <c r="AK254" s="600"/>
      <c r="AL254" s="600"/>
      <c r="AM254" s="600"/>
      <c r="AN254" s="600"/>
      <c r="AO254" s="600"/>
      <c r="AP254" s="600"/>
      <c r="AQ254" s="600"/>
      <c r="AR254" s="600"/>
      <c r="AS254" s="600"/>
      <c r="AT254" s="600"/>
      <c r="AU254" s="600"/>
      <c r="AV254" s="600"/>
      <c r="AW254" s="600"/>
      <c r="AX254" s="600"/>
      <c r="AY254" s="600"/>
      <c r="AZ254" s="600"/>
      <c r="BA254" s="600"/>
      <c r="BB254" s="600"/>
      <c r="BC254" s="600"/>
      <c r="BD254" s="600"/>
      <c r="BE254" s="600"/>
      <c r="BF254" s="600"/>
      <c r="BG254" s="600"/>
      <c r="BH254" s="600"/>
      <c r="BI254" s="600"/>
      <c r="BJ254" s="600"/>
      <c r="BK254" s="600"/>
    </row>
    <row r="255" spans="2:63" ht="16.5" customHeight="1" x14ac:dyDescent="0.35">
      <c r="B255" s="599"/>
      <c r="C255" s="599"/>
      <c r="D255" s="599"/>
      <c r="E255" s="599"/>
      <c r="F255" s="599"/>
      <c r="G255" s="599"/>
      <c r="H255" s="600"/>
      <c r="K255" s="602"/>
      <c r="L255" s="602"/>
      <c r="M255" s="600"/>
      <c r="N255" s="600"/>
      <c r="O255" s="600"/>
      <c r="P255" s="600"/>
      <c r="Q255" s="600"/>
      <c r="R255" s="600"/>
      <c r="S255" s="600"/>
      <c r="T255" s="600"/>
      <c r="U255" s="600"/>
      <c r="V255" s="600"/>
      <c r="W255" s="600"/>
      <c r="X255" s="600"/>
      <c r="Y255" s="600"/>
      <c r="Z255" s="600"/>
      <c r="AA255" s="600"/>
      <c r="AB255" s="600"/>
      <c r="AC255" s="600"/>
      <c r="AD255" s="600"/>
      <c r="AE255" s="600"/>
      <c r="AF255" s="600"/>
      <c r="AG255" s="600"/>
      <c r="AH255" s="600"/>
      <c r="AI255" s="600"/>
      <c r="AJ255" s="600"/>
      <c r="AK255" s="600"/>
      <c r="AL255" s="600"/>
      <c r="AM255" s="600"/>
      <c r="AN255" s="600"/>
      <c r="AO255" s="600"/>
      <c r="AP255" s="600"/>
      <c r="AQ255" s="600"/>
      <c r="AR255" s="600"/>
      <c r="AS255" s="600"/>
      <c r="AT255" s="600"/>
      <c r="AU255" s="600"/>
      <c r="AV255" s="600"/>
      <c r="AW255" s="600"/>
      <c r="AX255" s="600"/>
      <c r="AY255" s="600"/>
      <c r="AZ255" s="600"/>
      <c r="BA255" s="600"/>
      <c r="BB255" s="600"/>
      <c r="BC255" s="600"/>
      <c r="BD255" s="600"/>
      <c r="BE255" s="600"/>
      <c r="BF255" s="600"/>
      <c r="BG255" s="600"/>
      <c r="BH255" s="600"/>
      <c r="BI255" s="600"/>
      <c r="BJ255" s="600"/>
      <c r="BK255" s="600"/>
    </row>
    <row r="256" spans="2:63" ht="16.5" customHeight="1" x14ac:dyDescent="0.35">
      <c r="B256" s="599"/>
      <c r="C256" s="599"/>
      <c r="D256" s="599"/>
      <c r="E256" s="599"/>
      <c r="F256" s="599"/>
      <c r="G256" s="599"/>
      <c r="H256" s="600"/>
      <c r="K256" s="602"/>
      <c r="L256" s="602"/>
      <c r="M256" s="600"/>
      <c r="N256" s="600"/>
      <c r="O256" s="600"/>
      <c r="P256" s="600"/>
      <c r="Q256" s="600"/>
      <c r="R256" s="600"/>
      <c r="S256" s="600"/>
      <c r="T256" s="600"/>
      <c r="U256" s="600"/>
      <c r="V256" s="600"/>
      <c r="W256" s="600"/>
      <c r="X256" s="600"/>
      <c r="Y256" s="600"/>
      <c r="Z256" s="600"/>
      <c r="AA256" s="600"/>
      <c r="AB256" s="600"/>
      <c r="AC256" s="600"/>
      <c r="AD256" s="600"/>
      <c r="AE256" s="600"/>
      <c r="AF256" s="600"/>
      <c r="AG256" s="600"/>
      <c r="AH256" s="600"/>
      <c r="AI256" s="600"/>
      <c r="AJ256" s="600"/>
      <c r="AK256" s="600"/>
      <c r="AL256" s="600"/>
      <c r="AM256" s="600"/>
      <c r="AN256" s="600"/>
      <c r="AO256" s="600"/>
      <c r="AP256" s="600"/>
      <c r="AQ256" s="600"/>
      <c r="AR256" s="600"/>
      <c r="AS256" s="600"/>
      <c r="AT256" s="600"/>
      <c r="AU256" s="600"/>
      <c r="AV256" s="600"/>
      <c r="AW256" s="600"/>
      <c r="AX256" s="600"/>
      <c r="AY256" s="600"/>
      <c r="AZ256" s="600"/>
      <c r="BA256" s="600"/>
      <c r="BB256" s="600"/>
      <c r="BC256" s="600"/>
      <c r="BD256" s="600"/>
      <c r="BE256" s="600"/>
      <c r="BF256" s="600"/>
      <c r="BG256" s="600"/>
      <c r="BH256" s="600"/>
      <c r="BI256" s="600"/>
      <c r="BJ256" s="600"/>
      <c r="BK256" s="600"/>
    </row>
    <row r="257" spans="2:63" ht="16.5" customHeight="1" x14ac:dyDescent="0.35">
      <c r="B257" s="599"/>
      <c r="C257" s="599"/>
      <c r="D257" s="599"/>
      <c r="E257" s="599"/>
      <c r="F257" s="599"/>
      <c r="G257" s="599"/>
      <c r="H257" s="600"/>
      <c r="K257" s="602"/>
      <c r="L257" s="602"/>
      <c r="M257" s="600"/>
      <c r="N257" s="600"/>
      <c r="O257" s="600"/>
      <c r="P257" s="600"/>
      <c r="Q257" s="600"/>
      <c r="R257" s="600"/>
      <c r="S257" s="600"/>
      <c r="T257" s="600"/>
      <c r="U257" s="600"/>
      <c r="V257" s="600"/>
      <c r="W257" s="600"/>
      <c r="X257" s="600"/>
      <c r="Y257" s="600"/>
      <c r="Z257" s="600"/>
      <c r="AA257" s="600"/>
      <c r="AB257" s="600"/>
      <c r="AC257" s="600"/>
      <c r="AD257" s="600"/>
      <c r="AE257" s="600"/>
      <c r="AF257" s="600"/>
      <c r="AG257" s="600"/>
      <c r="AH257" s="600"/>
      <c r="AI257" s="600"/>
      <c r="AJ257" s="600"/>
      <c r="AK257" s="600"/>
      <c r="AL257" s="600"/>
      <c r="AM257" s="600"/>
      <c r="AN257" s="600"/>
      <c r="AO257" s="600"/>
      <c r="AP257" s="600"/>
      <c r="AQ257" s="600"/>
      <c r="AR257" s="600"/>
      <c r="AS257" s="600"/>
      <c r="AT257" s="600"/>
      <c r="AU257" s="600"/>
      <c r="AV257" s="600"/>
      <c r="AW257" s="600"/>
      <c r="AX257" s="600"/>
      <c r="AY257" s="600"/>
      <c r="AZ257" s="600"/>
      <c r="BA257" s="600"/>
      <c r="BB257" s="600"/>
      <c r="BC257" s="600"/>
      <c r="BD257" s="600"/>
      <c r="BE257" s="600"/>
      <c r="BF257" s="600"/>
      <c r="BG257" s="600"/>
      <c r="BH257" s="600"/>
      <c r="BI257" s="600"/>
      <c r="BJ257" s="600"/>
      <c r="BK257" s="600"/>
    </row>
    <row r="258" spans="2:63" ht="16.5" customHeight="1" x14ac:dyDescent="0.35">
      <c r="B258" s="599"/>
      <c r="C258" s="599"/>
      <c r="D258" s="599"/>
      <c r="E258" s="599"/>
      <c r="F258" s="599"/>
      <c r="G258" s="599"/>
      <c r="H258" s="600"/>
      <c r="K258" s="602"/>
      <c r="L258" s="602"/>
      <c r="M258" s="600"/>
      <c r="N258" s="600"/>
      <c r="O258" s="600"/>
      <c r="P258" s="600"/>
      <c r="Q258" s="600"/>
      <c r="R258" s="600"/>
      <c r="S258" s="600"/>
      <c r="T258" s="600"/>
      <c r="U258" s="600"/>
      <c r="V258" s="600"/>
      <c r="W258" s="600"/>
      <c r="X258" s="600"/>
      <c r="Y258" s="600"/>
      <c r="Z258" s="600"/>
      <c r="AA258" s="600"/>
      <c r="AB258" s="600"/>
      <c r="AC258" s="600"/>
      <c r="AD258" s="600"/>
      <c r="AE258" s="600"/>
      <c r="AF258" s="600"/>
      <c r="AG258" s="600"/>
      <c r="AH258" s="600"/>
      <c r="AI258" s="600"/>
      <c r="AJ258" s="600"/>
      <c r="AK258" s="600"/>
      <c r="AL258" s="600"/>
      <c r="AM258" s="600"/>
      <c r="AN258" s="600"/>
      <c r="AO258" s="600"/>
      <c r="AP258" s="600"/>
      <c r="AQ258" s="600"/>
      <c r="AR258" s="600"/>
      <c r="AS258" s="600"/>
      <c r="AT258" s="600"/>
      <c r="AU258" s="600"/>
      <c r="AV258" s="600"/>
      <c r="AW258" s="600"/>
      <c r="AX258" s="600"/>
      <c r="AY258" s="600"/>
      <c r="AZ258" s="600"/>
      <c r="BA258" s="600"/>
      <c r="BB258" s="600"/>
      <c r="BC258" s="600"/>
      <c r="BD258" s="600"/>
      <c r="BE258" s="600"/>
      <c r="BF258" s="600"/>
      <c r="BG258" s="600"/>
      <c r="BH258" s="600"/>
      <c r="BI258" s="600"/>
      <c r="BJ258" s="600"/>
      <c r="BK258" s="600"/>
    </row>
    <row r="259" spans="2:63" ht="16.5" customHeight="1" x14ac:dyDescent="0.35">
      <c r="B259" s="599"/>
      <c r="C259" s="599"/>
      <c r="D259" s="599"/>
      <c r="E259" s="599"/>
      <c r="F259" s="599"/>
      <c r="G259" s="599"/>
      <c r="H259" s="600"/>
      <c r="K259" s="602"/>
      <c r="L259" s="602"/>
      <c r="M259" s="600"/>
      <c r="N259" s="600"/>
      <c r="O259" s="600"/>
      <c r="P259" s="600"/>
      <c r="Q259" s="600"/>
      <c r="R259" s="600"/>
      <c r="S259" s="600"/>
      <c r="T259" s="600"/>
      <c r="U259" s="600"/>
      <c r="V259" s="600"/>
      <c r="W259" s="600"/>
      <c r="X259" s="600"/>
      <c r="Y259" s="600"/>
      <c r="Z259" s="600"/>
      <c r="AA259" s="600"/>
      <c r="AB259" s="600"/>
      <c r="AC259" s="600"/>
      <c r="AD259" s="600"/>
      <c r="AE259" s="600"/>
      <c r="AF259" s="600"/>
      <c r="AG259" s="600"/>
      <c r="AH259" s="600"/>
      <c r="AI259" s="600"/>
      <c r="AJ259" s="600"/>
      <c r="AK259" s="600"/>
      <c r="AL259" s="600"/>
      <c r="AM259" s="600"/>
      <c r="AN259" s="600"/>
      <c r="AO259" s="600"/>
      <c r="AP259" s="600"/>
      <c r="AQ259" s="600"/>
      <c r="AR259" s="600"/>
      <c r="AS259" s="600"/>
      <c r="AT259" s="600"/>
      <c r="AU259" s="600"/>
      <c r="AV259" s="600"/>
      <c r="AW259" s="600"/>
      <c r="AX259" s="600"/>
      <c r="AY259" s="600"/>
      <c r="AZ259" s="600"/>
      <c r="BA259" s="600"/>
      <c r="BB259" s="600"/>
      <c r="BC259" s="600"/>
      <c r="BD259" s="600"/>
      <c r="BE259" s="600"/>
      <c r="BF259" s="600"/>
      <c r="BG259" s="600"/>
      <c r="BH259" s="600"/>
      <c r="BI259" s="600"/>
      <c r="BJ259" s="600"/>
      <c r="BK259" s="600"/>
    </row>
    <row r="260" spans="2:63" ht="16.5" customHeight="1" x14ac:dyDescent="0.35">
      <c r="B260" s="599"/>
      <c r="C260" s="599"/>
      <c r="D260" s="599"/>
      <c r="E260" s="599"/>
      <c r="F260" s="599"/>
      <c r="G260" s="599"/>
      <c r="H260" s="600"/>
      <c r="K260" s="602"/>
      <c r="L260" s="602"/>
      <c r="M260" s="600"/>
      <c r="N260" s="600"/>
      <c r="O260" s="600"/>
      <c r="P260" s="600"/>
      <c r="Q260" s="600"/>
      <c r="R260" s="600"/>
      <c r="S260" s="600"/>
      <c r="T260" s="600"/>
      <c r="U260" s="600"/>
      <c r="V260" s="600"/>
      <c r="W260" s="600"/>
      <c r="X260" s="600"/>
      <c r="Y260" s="600"/>
      <c r="Z260" s="600"/>
      <c r="AA260" s="600"/>
      <c r="AB260" s="600"/>
      <c r="AC260" s="600"/>
      <c r="AD260" s="600"/>
      <c r="AE260" s="600"/>
      <c r="AF260" s="600"/>
      <c r="AG260" s="600"/>
      <c r="AH260" s="600"/>
      <c r="AI260" s="600"/>
      <c r="AJ260" s="600"/>
      <c r="AK260" s="600"/>
      <c r="AL260" s="600"/>
      <c r="AM260" s="600"/>
      <c r="AN260" s="600"/>
      <c r="AO260" s="600"/>
      <c r="AP260" s="600"/>
      <c r="AQ260" s="600"/>
      <c r="AR260" s="600"/>
      <c r="AS260" s="600"/>
      <c r="AT260" s="600"/>
      <c r="AU260" s="600"/>
      <c r="AV260" s="600"/>
      <c r="AW260" s="600"/>
      <c r="AX260" s="600"/>
      <c r="AY260" s="600"/>
      <c r="AZ260" s="600"/>
      <c r="BA260" s="600"/>
      <c r="BB260" s="600"/>
      <c r="BC260" s="600"/>
      <c r="BD260" s="600"/>
      <c r="BE260" s="600"/>
      <c r="BF260" s="600"/>
      <c r="BG260" s="600"/>
      <c r="BH260" s="600"/>
      <c r="BI260" s="600"/>
      <c r="BJ260" s="600"/>
      <c r="BK260" s="600"/>
    </row>
    <row r="261" spans="2:63" ht="16.5" customHeight="1" x14ac:dyDescent="0.35">
      <c r="B261" s="599"/>
      <c r="C261" s="599"/>
      <c r="D261" s="599"/>
      <c r="E261" s="599"/>
      <c r="F261" s="599"/>
      <c r="G261" s="599"/>
      <c r="H261" s="600"/>
      <c r="K261" s="602"/>
      <c r="L261" s="602"/>
      <c r="M261" s="600"/>
      <c r="N261" s="600"/>
      <c r="O261" s="600"/>
      <c r="P261" s="600"/>
      <c r="Q261" s="600"/>
      <c r="R261" s="600"/>
      <c r="S261" s="600"/>
      <c r="T261" s="600"/>
      <c r="U261" s="600"/>
      <c r="V261" s="600"/>
      <c r="W261" s="600"/>
      <c r="X261" s="600"/>
      <c r="Y261" s="600"/>
      <c r="Z261" s="600"/>
      <c r="AA261" s="600"/>
      <c r="AB261" s="600"/>
      <c r="AC261" s="600"/>
      <c r="AD261" s="600"/>
      <c r="AE261" s="600"/>
      <c r="AF261" s="600"/>
      <c r="AG261" s="600"/>
      <c r="AH261" s="600"/>
      <c r="AI261" s="600"/>
      <c r="AJ261" s="600"/>
      <c r="AK261" s="600"/>
      <c r="AL261" s="600"/>
      <c r="AM261" s="600"/>
      <c r="AN261" s="600"/>
      <c r="AO261" s="600"/>
      <c r="AP261" s="600"/>
      <c r="AQ261" s="600"/>
      <c r="AR261" s="600"/>
      <c r="AS261" s="600"/>
      <c r="AT261" s="600"/>
      <c r="AU261" s="600"/>
      <c r="AV261" s="600"/>
      <c r="AW261" s="600"/>
      <c r="AX261" s="600"/>
      <c r="AY261" s="600"/>
      <c r="AZ261" s="600"/>
      <c r="BA261" s="600"/>
      <c r="BB261" s="600"/>
      <c r="BC261" s="600"/>
      <c r="BD261" s="600"/>
      <c r="BE261" s="600"/>
      <c r="BF261" s="600"/>
      <c r="BG261" s="600"/>
      <c r="BH261" s="600"/>
      <c r="BI261" s="600"/>
      <c r="BJ261" s="600"/>
      <c r="BK261" s="600"/>
    </row>
    <row r="262" spans="2:63" ht="16.5" customHeight="1" x14ac:dyDescent="0.35">
      <c r="B262" s="599"/>
      <c r="C262" s="599"/>
      <c r="D262" s="599"/>
      <c r="E262" s="599"/>
      <c r="F262" s="599"/>
      <c r="G262" s="599"/>
      <c r="H262" s="600"/>
      <c r="K262" s="602"/>
      <c r="L262" s="602"/>
      <c r="M262" s="600"/>
      <c r="N262" s="600"/>
      <c r="O262" s="600"/>
      <c r="P262" s="600"/>
      <c r="Q262" s="600"/>
      <c r="R262" s="600"/>
      <c r="S262" s="600"/>
      <c r="T262" s="600"/>
      <c r="U262" s="600"/>
      <c r="V262" s="600"/>
      <c r="W262" s="600"/>
      <c r="X262" s="600"/>
      <c r="Y262" s="600"/>
      <c r="Z262" s="600"/>
      <c r="AA262" s="600"/>
      <c r="AB262" s="600"/>
      <c r="AC262" s="600"/>
      <c r="AD262" s="600"/>
      <c r="AE262" s="600"/>
      <c r="AF262" s="600"/>
      <c r="AG262" s="600"/>
      <c r="AH262" s="600"/>
      <c r="AI262" s="600"/>
      <c r="AJ262" s="600"/>
      <c r="AK262" s="600"/>
      <c r="AL262" s="600"/>
      <c r="AM262" s="600"/>
      <c r="AN262" s="600"/>
      <c r="AO262" s="600"/>
      <c r="AP262" s="600"/>
      <c r="AQ262" s="600"/>
      <c r="AR262" s="600"/>
      <c r="AS262" s="600"/>
      <c r="AT262" s="600"/>
      <c r="AU262" s="600"/>
      <c r="AV262" s="600"/>
      <c r="AW262" s="600"/>
      <c r="AX262" s="600"/>
      <c r="AY262" s="600"/>
      <c r="AZ262" s="600"/>
      <c r="BA262" s="600"/>
      <c r="BB262" s="600"/>
      <c r="BC262" s="600"/>
      <c r="BD262" s="600"/>
      <c r="BE262" s="600"/>
      <c r="BF262" s="600"/>
      <c r="BG262" s="600"/>
      <c r="BH262" s="600"/>
      <c r="BI262" s="600"/>
      <c r="BJ262" s="600"/>
      <c r="BK262" s="600"/>
    </row>
    <row r="263" spans="2:63" ht="16.5" customHeight="1" x14ac:dyDescent="0.35">
      <c r="B263" s="599"/>
      <c r="C263" s="599"/>
      <c r="D263" s="599"/>
      <c r="E263" s="599"/>
      <c r="F263" s="599"/>
      <c r="G263" s="599"/>
      <c r="H263" s="600"/>
      <c r="K263" s="602"/>
      <c r="L263" s="602"/>
      <c r="M263" s="600"/>
      <c r="N263" s="600"/>
      <c r="O263" s="600"/>
      <c r="P263" s="600"/>
      <c r="Q263" s="600"/>
      <c r="R263" s="600"/>
      <c r="S263" s="600"/>
      <c r="T263" s="600"/>
      <c r="U263" s="600"/>
      <c r="V263" s="600"/>
      <c r="W263" s="600"/>
      <c r="X263" s="600"/>
      <c r="Y263" s="600"/>
      <c r="Z263" s="600"/>
      <c r="AA263" s="600"/>
      <c r="AB263" s="600"/>
      <c r="AC263" s="600"/>
      <c r="AD263" s="600"/>
      <c r="AE263" s="600"/>
      <c r="AF263" s="600"/>
      <c r="AG263" s="600"/>
      <c r="AH263" s="600"/>
      <c r="AI263" s="600"/>
      <c r="AJ263" s="600"/>
      <c r="AK263" s="600"/>
      <c r="AL263" s="600"/>
      <c r="AM263" s="600"/>
      <c r="AN263" s="600"/>
      <c r="AO263" s="600"/>
      <c r="AP263" s="600"/>
      <c r="AQ263" s="600"/>
      <c r="AR263" s="600"/>
      <c r="AS263" s="600"/>
      <c r="AT263" s="600"/>
      <c r="AU263" s="600"/>
      <c r="AV263" s="600"/>
      <c r="AW263" s="600"/>
      <c r="AX263" s="600"/>
      <c r="AY263" s="600"/>
      <c r="AZ263" s="600"/>
      <c r="BA263" s="600"/>
      <c r="BB263" s="600"/>
      <c r="BC263" s="600"/>
      <c r="BD263" s="600"/>
      <c r="BE263" s="600"/>
      <c r="BF263" s="600"/>
      <c r="BG263" s="600"/>
      <c r="BH263" s="600"/>
      <c r="BI263" s="600"/>
      <c r="BJ263" s="600"/>
      <c r="BK263" s="600"/>
    </row>
    <row r="264" spans="2:63" ht="16.5" customHeight="1" x14ac:dyDescent="0.35">
      <c r="B264" s="599"/>
      <c r="C264" s="599"/>
      <c r="D264" s="599"/>
      <c r="E264" s="599"/>
      <c r="F264" s="599"/>
      <c r="G264" s="599"/>
      <c r="H264" s="600"/>
      <c r="K264" s="602"/>
      <c r="L264" s="602"/>
      <c r="M264" s="600"/>
      <c r="N264" s="600"/>
      <c r="O264" s="600"/>
      <c r="P264" s="600"/>
      <c r="Q264" s="600"/>
      <c r="R264" s="600"/>
      <c r="S264" s="600"/>
      <c r="T264" s="600"/>
      <c r="U264" s="600"/>
      <c r="V264" s="600"/>
      <c r="W264" s="600"/>
      <c r="X264" s="600"/>
      <c r="Y264" s="600"/>
      <c r="Z264" s="600"/>
      <c r="AA264" s="600"/>
      <c r="AB264" s="600"/>
      <c r="AC264" s="600"/>
      <c r="AD264" s="600"/>
      <c r="AE264" s="600"/>
      <c r="AF264" s="600"/>
      <c r="AG264" s="600"/>
      <c r="AH264" s="600"/>
      <c r="AI264" s="600"/>
      <c r="AJ264" s="600"/>
      <c r="AK264" s="600"/>
      <c r="AL264" s="600"/>
      <c r="AM264" s="600"/>
      <c r="AN264" s="600"/>
      <c r="AO264" s="600"/>
      <c r="AP264" s="600"/>
      <c r="AQ264" s="600"/>
      <c r="AR264" s="600"/>
      <c r="AS264" s="600"/>
      <c r="AT264" s="600"/>
      <c r="AU264" s="600"/>
      <c r="AV264" s="600"/>
      <c r="AW264" s="600"/>
      <c r="AX264" s="600"/>
      <c r="AY264" s="600"/>
      <c r="AZ264" s="600"/>
      <c r="BA264" s="600"/>
      <c r="BB264" s="600"/>
      <c r="BC264" s="600"/>
      <c r="BD264" s="600"/>
      <c r="BE264" s="600"/>
      <c r="BF264" s="600"/>
      <c r="BG264" s="600"/>
      <c r="BH264" s="600"/>
      <c r="BI264" s="600"/>
      <c r="BJ264" s="600"/>
      <c r="BK264" s="600"/>
    </row>
    <row r="265" spans="2:63" ht="16.5" customHeight="1" x14ac:dyDescent="0.35">
      <c r="B265" s="599"/>
      <c r="C265" s="599"/>
      <c r="D265" s="599"/>
      <c r="E265" s="599"/>
      <c r="F265" s="599"/>
      <c r="G265" s="599"/>
      <c r="H265" s="600"/>
      <c r="K265" s="602"/>
      <c r="L265" s="602"/>
      <c r="M265" s="600"/>
      <c r="N265" s="600"/>
      <c r="O265" s="600"/>
      <c r="P265" s="600"/>
      <c r="Q265" s="600"/>
      <c r="R265" s="600"/>
      <c r="S265" s="600"/>
      <c r="T265" s="600"/>
      <c r="U265" s="600"/>
      <c r="V265" s="600"/>
      <c r="W265" s="600"/>
      <c r="X265" s="600"/>
      <c r="Y265" s="600"/>
      <c r="Z265" s="600"/>
      <c r="AA265" s="600"/>
      <c r="AB265" s="600"/>
      <c r="AC265" s="600"/>
      <c r="AD265" s="600"/>
      <c r="AE265" s="600"/>
      <c r="AF265" s="600"/>
      <c r="AG265" s="600"/>
      <c r="AH265" s="600"/>
      <c r="AI265" s="600"/>
      <c r="AJ265" s="600"/>
      <c r="AK265" s="600"/>
      <c r="AL265" s="600"/>
      <c r="AM265" s="600"/>
      <c r="AN265" s="600"/>
      <c r="AO265" s="600"/>
      <c r="AP265" s="600"/>
      <c r="AQ265" s="600"/>
      <c r="AR265" s="600"/>
      <c r="AS265" s="600"/>
      <c r="AT265" s="600"/>
      <c r="AU265" s="600"/>
      <c r="AV265" s="600"/>
      <c r="AW265" s="600"/>
      <c r="AX265" s="600"/>
      <c r="AY265" s="600"/>
      <c r="AZ265" s="600"/>
      <c r="BA265" s="600"/>
      <c r="BB265" s="600"/>
      <c r="BC265" s="600"/>
      <c r="BD265" s="600"/>
      <c r="BE265" s="600"/>
      <c r="BF265" s="600"/>
      <c r="BG265" s="600"/>
      <c r="BH265" s="600"/>
      <c r="BI265" s="600"/>
      <c r="BJ265" s="600"/>
      <c r="BK265" s="600"/>
    </row>
    <row r="266" spans="2:63" ht="16.5" customHeight="1" x14ac:dyDescent="0.35">
      <c r="B266" s="599"/>
      <c r="C266" s="599"/>
      <c r="D266" s="599"/>
      <c r="E266" s="599"/>
      <c r="F266" s="599"/>
      <c r="G266" s="599"/>
      <c r="H266" s="600"/>
      <c r="K266" s="602"/>
      <c r="L266" s="602"/>
      <c r="M266" s="600"/>
      <c r="N266" s="600"/>
      <c r="O266" s="600"/>
      <c r="P266" s="600"/>
      <c r="Q266" s="600"/>
      <c r="R266" s="600"/>
      <c r="S266" s="600"/>
      <c r="T266" s="600"/>
      <c r="U266" s="600"/>
      <c r="V266" s="600"/>
      <c r="W266" s="600"/>
      <c r="X266" s="600"/>
      <c r="Y266" s="600"/>
      <c r="Z266" s="600"/>
      <c r="AA266" s="600"/>
      <c r="AB266" s="600"/>
      <c r="AC266" s="600"/>
      <c r="AD266" s="600"/>
      <c r="AE266" s="600"/>
      <c r="AF266" s="600"/>
      <c r="AG266" s="600"/>
      <c r="AH266" s="600"/>
      <c r="AI266" s="600"/>
      <c r="AJ266" s="600"/>
      <c r="AK266" s="600"/>
      <c r="AL266" s="600"/>
      <c r="AM266" s="600"/>
      <c r="AN266" s="600"/>
      <c r="AO266" s="600"/>
      <c r="AP266" s="600"/>
      <c r="AQ266" s="600"/>
      <c r="AR266" s="600"/>
      <c r="AS266" s="600"/>
      <c r="AT266" s="600"/>
      <c r="AU266" s="600"/>
      <c r="AV266" s="600"/>
      <c r="AW266" s="600"/>
      <c r="AX266" s="600"/>
      <c r="AY266" s="600"/>
      <c r="AZ266" s="600"/>
      <c r="BA266" s="600"/>
      <c r="BB266" s="600"/>
      <c r="BC266" s="600"/>
      <c r="BD266" s="600"/>
      <c r="BE266" s="600"/>
      <c r="BF266" s="600"/>
      <c r="BG266" s="600"/>
      <c r="BH266" s="600"/>
      <c r="BI266" s="600"/>
      <c r="BJ266" s="600"/>
      <c r="BK266" s="600"/>
    </row>
    <row r="267" spans="2:63" ht="16.5" customHeight="1" x14ac:dyDescent="0.35">
      <c r="B267" s="599"/>
      <c r="C267" s="599"/>
      <c r="D267" s="599"/>
      <c r="E267" s="599"/>
      <c r="F267" s="599"/>
      <c r="G267" s="599"/>
      <c r="H267" s="600"/>
      <c r="K267" s="602"/>
      <c r="L267" s="602"/>
      <c r="M267" s="600"/>
      <c r="N267" s="600"/>
      <c r="O267" s="600"/>
      <c r="P267" s="600"/>
      <c r="Q267" s="600"/>
      <c r="R267" s="600"/>
      <c r="S267" s="600"/>
      <c r="T267" s="600"/>
      <c r="U267" s="600"/>
      <c r="V267" s="600"/>
      <c r="W267" s="600"/>
      <c r="X267" s="600"/>
      <c r="Y267" s="600"/>
      <c r="Z267" s="600"/>
      <c r="AA267" s="600"/>
      <c r="AB267" s="600"/>
      <c r="AC267" s="600"/>
      <c r="AD267" s="600"/>
      <c r="AE267" s="600"/>
      <c r="AF267" s="600"/>
      <c r="AG267" s="600"/>
      <c r="AH267" s="600"/>
      <c r="AI267" s="600"/>
      <c r="AJ267" s="600"/>
      <c r="AK267" s="600"/>
      <c r="AL267" s="600"/>
      <c r="AM267" s="600"/>
      <c r="AN267" s="600"/>
      <c r="AO267" s="600"/>
      <c r="AP267" s="600"/>
      <c r="AQ267" s="600"/>
      <c r="AR267" s="600"/>
      <c r="AS267" s="600"/>
      <c r="AT267" s="600"/>
      <c r="AU267" s="600"/>
      <c r="AV267" s="600"/>
      <c r="AW267" s="600"/>
      <c r="AX267" s="600"/>
      <c r="AY267" s="600"/>
      <c r="AZ267" s="600"/>
      <c r="BA267" s="600"/>
      <c r="BB267" s="600"/>
      <c r="BC267" s="600"/>
      <c r="BD267" s="600"/>
      <c r="BE267" s="600"/>
      <c r="BF267" s="600"/>
      <c r="BG267" s="600"/>
      <c r="BH267" s="600"/>
      <c r="BI267" s="600"/>
      <c r="BJ267" s="600"/>
      <c r="BK267" s="600"/>
    </row>
    <row r="268" spans="2:63" ht="16.5" customHeight="1" x14ac:dyDescent="0.35">
      <c r="B268" s="599"/>
      <c r="C268" s="599"/>
      <c r="D268" s="599"/>
      <c r="E268" s="599"/>
      <c r="F268" s="599"/>
      <c r="G268" s="599"/>
      <c r="H268" s="600"/>
      <c r="K268" s="602"/>
      <c r="L268" s="602"/>
      <c r="M268" s="600"/>
      <c r="N268" s="600"/>
      <c r="O268" s="600"/>
      <c r="P268" s="600"/>
      <c r="Q268" s="600"/>
      <c r="R268" s="600"/>
      <c r="S268" s="600"/>
      <c r="T268" s="600"/>
      <c r="U268" s="600"/>
      <c r="V268" s="600"/>
      <c r="W268" s="600"/>
      <c r="X268" s="600"/>
      <c r="Y268" s="600"/>
      <c r="Z268" s="600"/>
      <c r="AA268" s="600"/>
      <c r="AB268" s="600"/>
      <c r="AC268" s="600"/>
      <c r="AD268" s="600"/>
      <c r="AE268" s="600"/>
      <c r="AF268" s="600"/>
      <c r="AG268" s="600"/>
      <c r="AH268" s="600"/>
      <c r="AI268" s="600"/>
      <c r="AJ268" s="600"/>
      <c r="AK268" s="600"/>
      <c r="AL268" s="600"/>
      <c r="AM268" s="600"/>
      <c r="AN268" s="600"/>
      <c r="AO268" s="600"/>
      <c r="AP268" s="600"/>
      <c r="AQ268" s="600"/>
      <c r="AR268" s="600"/>
      <c r="AS268" s="600"/>
      <c r="AT268" s="600"/>
      <c r="AU268" s="600"/>
      <c r="AV268" s="600"/>
      <c r="AW268" s="600"/>
      <c r="AX268" s="600"/>
      <c r="AY268" s="600"/>
      <c r="AZ268" s="600"/>
      <c r="BA268" s="600"/>
      <c r="BB268" s="600"/>
      <c r="BC268" s="600"/>
      <c r="BD268" s="600"/>
      <c r="BE268" s="600"/>
      <c r="BF268" s="600"/>
      <c r="BG268" s="600"/>
      <c r="BH268" s="600"/>
      <c r="BI268" s="600"/>
      <c r="BJ268" s="600"/>
      <c r="BK268" s="600"/>
    </row>
    <row r="269" spans="2:63" ht="16.5" customHeight="1" x14ac:dyDescent="0.35">
      <c r="B269" s="599"/>
      <c r="C269" s="599"/>
      <c r="D269" s="599"/>
      <c r="E269" s="599"/>
      <c r="F269" s="599"/>
      <c r="G269" s="599"/>
      <c r="H269" s="600"/>
      <c r="K269" s="602"/>
      <c r="L269" s="602"/>
      <c r="M269" s="600"/>
      <c r="N269" s="600"/>
      <c r="O269" s="600"/>
      <c r="P269" s="600"/>
      <c r="Q269" s="600"/>
      <c r="R269" s="600"/>
      <c r="S269" s="600"/>
      <c r="T269" s="600"/>
      <c r="U269" s="600"/>
      <c r="V269" s="600"/>
      <c r="W269" s="600"/>
      <c r="X269" s="600"/>
      <c r="Y269" s="600"/>
      <c r="Z269" s="600"/>
      <c r="AA269" s="600"/>
      <c r="AB269" s="600"/>
      <c r="AC269" s="600"/>
      <c r="AD269" s="600"/>
      <c r="AE269" s="600"/>
      <c r="AF269" s="600"/>
      <c r="AG269" s="600"/>
      <c r="AH269" s="600"/>
      <c r="AI269" s="600"/>
      <c r="AJ269" s="600"/>
      <c r="AK269" s="600"/>
      <c r="AL269" s="600"/>
      <c r="AM269" s="600"/>
      <c r="AN269" s="600"/>
      <c r="AO269" s="600"/>
      <c r="AP269" s="600"/>
      <c r="AQ269" s="600"/>
      <c r="AR269" s="600"/>
      <c r="AS269" s="600"/>
      <c r="AT269" s="600"/>
      <c r="AU269" s="600"/>
      <c r="AV269" s="600"/>
      <c r="AW269" s="600"/>
      <c r="AX269" s="600"/>
      <c r="AY269" s="600"/>
      <c r="AZ269" s="600"/>
      <c r="BA269" s="600"/>
      <c r="BB269" s="600"/>
      <c r="BC269" s="600"/>
      <c r="BD269" s="600"/>
      <c r="BE269" s="600"/>
      <c r="BF269" s="600"/>
      <c r="BG269" s="600"/>
      <c r="BH269" s="600"/>
      <c r="BI269" s="600"/>
      <c r="BJ269" s="600"/>
      <c r="BK269" s="600"/>
    </row>
    <row r="270" spans="2:63" ht="16.5" customHeight="1" x14ac:dyDescent="0.35">
      <c r="B270" s="599"/>
      <c r="C270" s="599"/>
      <c r="D270" s="599"/>
      <c r="E270" s="599"/>
      <c r="F270" s="599"/>
      <c r="G270" s="599"/>
      <c r="H270" s="600"/>
      <c r="K270" s="602"/>
      <c r="L270" s="602"/>
      <c r="M270" s="600"/>
      <c r="N270" s="600"/>
      <c r="O270" s="600"/>
      <c r="P270" s="600"/>
      <c r="Q270" s="600"/>
      <c r="R270" s="600"/>
      <c r="S270" s="600"/>
      <c r="T270" s="600"/>
      <c r="U270" s="600"/>
      <c r="V270" s="600"/>
      <c r="W270" s="600"/>
      <c r="X270" s="600"/>
      <c r="Y270" s="600"/>
      <c r="Z270" s="600"/>
      <c r="AA270" s="600"/>
      <c r="AB270" s="600"/>
      <c r="AC270" s="600"/>
      <c r="AD270" s="600"/>
      <c r="AE270" s="600"/>
      <c r="AF270" s="600"/>
      <c r="AG270" s="600"/>
      <c r="AH270" s="600"/>
      <c r="AI270" s="600"/>
      <c r="AJ270" s="600"/>
      <c r="AK270" s="600"/>
      <c r="AL270" s="600"/>
      <c r="AM270" s="600"/>
      <c r="AN270" s="600"/>
      <c r="AO270" s="600"/>
      <c r="AP270" s="600"/>
      <c r="AQ270" s="600"/>
      <c r="AR270" s="600"/>
      <c r="AS270" s="600"/>
      <c r="AT270" s="600"/>
      <c r="AU270" s="600"/>
      <c r="AV270" s="600"/>
      <c r="AW270" s="600"/>
      <c r="AX270" s="600"/>
      <c r="AY270" s="600"/>
      <c r="AZ270" s="600"/>
      <c r="BA270" s="600"/>
      <c r="BB270" s="600"/>
      <c r="BC270" s="600"/>
      <c r="BD270" s="600"/>
      <c r="BE270" s="600"/>
      <c r="BF270" s="600"/>
      <c r="BG270" s="600"/>
      <c r="BH270" s="600"/>
      <c r="BI270" s="600"/>
      <c r="BJ270" s="600"/>
      <c r="BK270" s="600"/>
    </row>
    <row r="271" spans="2:63" ht="16.5" customHeight="1" x14ac:dyDescent="0.35">
      <c r="B271" s="599"/>
      <c r="C271" s="599"/>
      <c r="D271" s="599"/>
      <c r="E271" s="599"/>
      <c r="F271" s="599"/>
      <c r="G271" s="599"/>
      <c r="H271" s="600"/>
      <c r="K271" s="602"/>
      <c r="L271" s="602"/>
      <c r="M271" s="600"/>
      <c r="N271" s="600"/>
      <c r="O271" s="600"/>
      <c r="P271" s="600"/>
      <c r="Q271" s="600"/>
      <c r="R271" s="600"/>
      <c r="S271" s="600"/>
      <c r="T271" s="600"/>
      <c r="U271" s="600"/>
      <c r="V271" s="600"/>
      <c r="W271" s="600"/>
      <c r="X271" s="600"/>
      <c r="Y271" s="600"/>
      <c r="Z271" s="600"/>
      <c r="AA271" s="600"/>
      <c r="AB271" s="600"/>
      <c r="AC271" s="600"/>
      <c r="AD271" s="600"/>
      <c r="AE271" s="600"/>
      <c r="AF271" s="600"/>
      <c r="AG271" s="600"/>
      <c r="AH271" s="600"/>
      <c r="AI271" s="600"/>
      <c r="AJ271" s="600"/>
      <c r="AK271" s="600"/>
      <c r="AL271" s="600"/>
      <c r="AM271" s="600"/>
      <c r="AN271" s="600"/>
      <c r="AO271" s="600"/>
      <c r="AP271" s="600"/>
      <c r="AQ271" s="600"/>
      <c r="AR271" s="600"/>
      <c r="AS271" s="600"/>
      <c r="AT271" s="600"/>
      <c r="AU271" s="600"/>
      <c r="AV271" s="600"/>
      <c r="AW271" s="600"/>
      <c r="AX271" s="600"/>
      <c r="AY271" s="600"/>
      <c r="AZ271" s="600"/>
      <c r="BA271" s="600"/>
      <c r="BB271" s="600"/>
      <c r="BC271" s="600"/>
      <c r="BD271" s="600"/>
      <c r="BE271" s="600"/>
      <c r="BF271" s="600"/>
      <c r="BG271" s="600"/>
      <c r="BH271" s="600"/>
      <c r="BI271" s="600"/>
      <c r="BJ271" s="600"/>
      <c r="BK271" s="600"/>
    </row>
    <row r="272" spans="2:63" ht="16.5" customHeight="1" x14ac:dyDescent="0.35">
      <c r="B272" s="599"/>
      <c r="C272" s="599"/>
      <c r="D272" s="599"/>
      <c r="E272" s="599"/>
      <c r="F272" s="599"/>
      <c r="G272" s="599"/>
      <c r="H272" s="600"/>
      <c r="K272" s="602"/>
      <c r="L272" s="602"/>
      <c r="M272" s="600"/>
      <c r="N272" s="600"/>
      <c r="O272" s="600"/>
      <c r="P272" s="600"/>
      <c r="Q272" s="600"/>
      <c r="R272" s="600"/>
      <c r="S272" s="600"/>
      <c r="T272" s="600"/>
      <c r="U272" s="600"/>
      <c r="V272" s="600"/>
      <c r="W272" s="600"/>
      <c r="X272" s="600"/>
      <c r="Y272" s="600"/>
      <c r="Z272" s="600"/>
      <c r="AA272" s="600"/>
      <c r="AB272" s="600"/>
      <c r="AC272" s="600"/>
      <c r="AD272" s="600"/>
      <c r="AE272" s="600"/>
      <c r="AF272" s="600"/>
      <c r="AG272" s="600"/>
      <c r="AH272" s="600"/>
      <c r="AI272" s="600"/>
      <c r="AJ272" s="600"/>
      <c r="AK272" s="600"/>
      <c r="AL272" s="600"/>
      <c r="AM272" s="600"/>
      <c r="AN272" s="600"/>
      <c r="AO272" s="600"/>
      <c r="AP272" s="600"/>
      <c r="AQ272" s="600"/>
      <c r="AR272" s="600"/>
      <c r="AS272" s="600"/>
      <c r="AT272" s="600"/>
      <c r="AU272" s="600"/>
      <c r="AV272" s="600"/>
      <c r="AW272" s="600"/>
      <c r="AX272" s="600"/>
      <c r="AY272" s="600"/>
      <c r="AZ272" s="600"/>
      <c r="BA272" s="600"/>
      <c r="BB272" s="600"/>
      <c r="BC272" s="600"/>
      <c r="BD272" s="600"/>
      <c r="BE272" s="600"/>
      <c r="BF272" s="600"/>
      <c r="BG272" s="600"/>
      <c r="BH272" s="600"/>
      <c r="BI272" s="600"/>
      <c r="BJ272" s="600"/>
      <c r="BK272" s="600"/>
    </row>
    <row r="273" spans="2:63" ht="16.5" customHeight="1" x14ac:dyDescent="0.35">
      <c r="B273" s="599"/>
      <c r="C273" s="599"/>
      <c r="D273" s="599"/>
      <c r="E273" s="599"/>
      <c r="F273" s="599"/>
      <c r="G273" s="599"/>
      <c r="H273" s="600"/>
      <c r="K273" s="602"/>
      <c r="L273" s="602"/>
      <c r="M273" s="600"/>
      <c r="N273" s="600"/>
      <c r="O273" s="600"/>
      <c r="P273" s="600"/>
      <c r="Q273" s="600"/>
      <c r="R273" s="600"/>
      <c r="S273" s="600"/>
      <c r="T273" s="600"/>
      <c r="U273" s="600"/>
      <c r="V273" s="600"/>
      <c r="W273" s="600"/>
      <c r="X273" s="600"/>
      <c r="Y273" s="600"/>
      <c r="Z273" s="600"/>
      <c r="AA273" s="600"/>
      <c r="AB273" s="600"/>
      <c r="AC273" s="600"/>
      <c r="AD273" s="600"/>
      <c r="AE273" s="600"/>
      <c r="AF273" s="600"/>
      <c r="AG273" s="600"/>
      <c r="AH273" s="600"/>
      <c r="AI273" s="600"/>
      <c r="AJ273" s="600"/>
      <c r="AK273" s="600"/>
      <c r="AL273" s="600"/>
      <c r="AM273" s="600"/>
      <c r="AN273" s="600"/>
      <c r="AO273" s="600"/>
      <c r="AP273" s="600"/>
      <c r="AQ273" s="600"/>
      <c r="AR273" s="600"/>
      <c r="AS273" s="600"/>
      <c r="AT273" s="600"/>
      <c r="AU273" s="600"/>
      <c r="AV273" s="600"/>
      <c r="AW273" s="600"/>
      <c r="AX273" s="600"/>
      <c r="AY273" s="600"/>
      <c r="AZ273" s="600"/>
      <c r="BA273" s="600"/>
      <c r="BB273" s="600"/>
      <c r="BC273" s="600"/>
      <c r="BD273" s="600"/>
      <c r="BE273" s="600"/>
      <c r="BF273" s="600"/>
      <c r="BG273" s="600"/>
      <c r="BH273" s="600"/>
      <c r="BI273" s="600"/>
      <c r="BJ273" s="600"/>
      <c r="BK273" s="600"/>
    </row>
    <row r="274" spans="2:63" ht="16.5" customHeight="1" x14ac:dyDescent="0.35">
      <c r="B274" s="599"/>
      <c r="C274" s="599"/>
      <c r="D274" s="599"/>
      <c r="E274" s="599"/>
      <c r="F274" s="599"/>
      <c r="G274" s="599"/>
      <c r="H274" s="600"/>
      <c r="K274" s="602"/>
      <c r="L274" s="602"/>
      <c r="M274" s="600"/>
      <c r="N274" s="600"/>
      <c r="O274" s="600"/>
      <c r="P274" s="600"/>
      <c r="Q274" s="600"/>
      <c r="R274" s="600"/>
      <c r="S274" s="600"/>
      <c r="T274" s="600"/>
      <c r="U274" s="600"/>
      <c r="V274" s="600"/>
      <c r="W274" s="600"/>
      <c r="X274" s="600"/>
      <c r="Y274" s="600"/>
      <c r="Z274" s="600"/>
      <c r="AA274" s="600"/>
      <c r="AB274" s="600"/>
      <c r="AC274" s="600"/>
      <c r="AD274" s="600"/>
      <c r="AE274" s="600"/>
      <c r="AF274" s="600"/>
      <c r="AG274" s="600"/>
      <c r="AH274" s="600"/>
      <c r="AI274" s="600"/>
      <c r="AJ274" s="600"/>
      <c r="AK274" s="600"/>
      <c r="AL274" s="600"/>
      <c r="AM274" s="600"/>
      <c r="AN274" s="600"/>
      <c r="AO274" s="600"/>
      <c r="AP274" s="600"/>
      <c r="AQ274" s="600"/>
      <c r="AR274" s="600"/>
      <c r="AS274" s="600"/>
      <c r="AT274" s="600"/>
      <c r="AU274" s="600"/>
      <c r="AV274" s="600"/>
      <c r="AW274" s="600"/>
      <c r="AX274" s="600"/>
      <c r="AY274" s="600"/>
      <c r="AZ274" s="600"/>
      <c r="BA274" s="600"/>
      <c r="BB274" s="600"/>
      <c r="BC274" s="600"/>
      <c r="BD274" s="600"/>
      <c r="BE274" s="600"/>
      <c r="BF274" s="600"/>
      <c r="BG274" s="600"/>
      <c r="BH274" s="600"/>
      <c r="BI274" s="600"/>
      <c r="BJ274" s="600"/>
      <c r="BK274" s="600"/>
    </row>
    <row r="275" spans="2:63" ht="16.5" customHeight="1" x14ac:dyDescent="0.35">
      <c r="B275" s="599"/>
      <c r="C275" s="599"/>
      <c r="D275" s="599"/>
      <c r="E275" s="599"/>
      <c r="F275" s="599"/>
      <c r="G275" s="599"/>
      <c r="H275" s="600"/>
      <c r="K275" s="602"/>
      <c r="L275" s="602"/>
      <c r="M275" s="600"/>
      <c r="N275" s="600"/>
      <c r="O275" s="600"/>
      <c r="P275" s="600"/>
      <c r="Q275" s="600"/>
      <c r="R275" s="600"/>
      <c r="S275" s="600"/>
      <c r="T275" s="600"/>
      <c r="U275" s="600"/>
      <c r="V275" s="600"/>
      <c r="W275" s="600"/>
      <c r="X275" s="600"/>
      <c r="Y275" s="600"/>
      <c r="Z275" s="600"/>
      <c r="AA275" s="600"/>
      <c r="AB275" s="600"/>
      <c r="AC275" s="600"/>
      <c r="AD275" s="600"/>
      <c r="AE275" s="600"/>
      <c r="AF275" s="600"/>
      <c r="AG275" s="600"/>
      <c r="AH275" s="600"/>
      <c r="AI275" s="600"/>
      <c r="AJ275" s="600"/>
      <c r="AK275" s="600"/>
      <c r="AL275" s="600"/>
      <c r="AM275" s="600"/>
      <c r="AN275" s="600"/>
      <c r="AO275" s="600"/>
      <c r="AP275" s="600"/>
      <c r="AQ275" s="600"/>
      <c r="AR275" s="600"/>
      <c r="AS275" s="600"/>
      <c r="AT275" s="600"/>
      <c r="AU275" s="600"/>
      <c r="AV275" s="600"/>
      <c r="AW275" s="600"/>
      <c r="AX275" s="600"/>
      <c r="AY275" s="600"/>
      <c r="AZ275" s="600"/>
      <c r="BA275" s="600"/>
      <c r="BB275" s="600"/>
      <c r="BC275" s="600"/>
      <c r="BD275" s="600"/>
      <c r="BE275" s="600"/>
      <c r="BF275" s="600"/>
      <c r="BG275" s="600"/>
      <c r="BH275" s="600"/>
      <c r="BI275" s="600"/>
      <c r="BJ275" s="600"/>
      <c r="BK275" s="600"/>
    </row>
    <row r="276" spans="2:63" ht="16.5" customHeight="1" x14ac:dyDescent="0.35">
      <c r="B276" s="599"/>
      <c r="C276" s="599"/>
      <c r="D276" s="599"/>
      <c r="E276" s="599"/>
      <c r="F276" s="599"/>
      <c r="G276" s="599"/>
      <c r="H276" s="600"/>
      <c r="K276" s="602"/>
      <c r="L276" s="602"/>
      <c r="M276" s="600"/>
      <c r="N276" s="600"/>
      <c r="O276" s="600"/>
      <c r="P276" s="600"/>
      <c r="Q276" s="600"/>
      <c r="R276" s="600"/>
      <c r="S276" s="600"/>
      <c r="T276" s="600"/>
      <c r="U276" s="600"/>
      <c r="V276" s="600"/>
      <c r="W276" s="600"/>
      <c r="X276" s="600"/>
      <c r="Y276" s="600"/>
      <c r="Z276" s="600"/>
      <c r="AA276" s="600"/>
      <c r="AB276" s="600"/>
      <c r="AC276" s="600"/>
      <c r="AD276" s="600"/>
      <c r="AE276" s="600"/>
      <c r="AF276" s="600"/>
      <c r="AG276" s="600"/>
      <c r="AH276" s="600"/>
      <c r="AI276" s="600"/>
      <c r="AJ276" s="600"/>
      <c r="AK276" s="600"/>
      <c r="AL276" s="600"/>
      <c r="AM276" s="600"/>
      <c r="AN276" s="600"/>
      <c r="AO276" s="600"/>
      <c r="AP276" s="600"/>
      <c r="AQ276" s="600"/>
      <c r="AR276" s="600"/>
      <c r="AS276" s="600"/>
      <c r="AT276" s="600"/>
      <c r="AU276" s="600"/>
      <c r="AV276" s="600"/>
      <c r="AW276" s="600"/>
      <c r="AX276" s="600"/>
      <c r="AY276" s="600"/>
      <c r="AZ276" s="600"/>
      <c r="BA276" s="600"/>
      <c r="BB276" s="600"/>
      <c r="BC276" s="600"/>
      <c r="BD276" s="600"/>
      <c r="BE276" s="600"/>
      <c r="BF276" s="600"/>
      <c r="BG276" s="600"/>
      <c r="BH276" s="600"/>
      <c r="BI276" s="600"/>
      <c r="BJ276" s="600"/>
      <c r="BK276" s="600"/>
    </row>
    <row r="277" spans="2:63" ht="16.5" customHeight="1" x14ac:dyDescent="0.35">
      <c r="B277" s="599"/>
      <c r="C277" s="599"/>
      <c r="D277" s="599"/>
      <c r="E277" s="599"/>
      <c r="F277" s="599"/>
      <c r="G277" s="599"/>
      <c r="H277" s="600"/>
      <c r="K277" s="602"/>
      <c r="L277" s="602"/>
      <c r="M277" s="600"/>
      <c r="N277" s="600"/>
      <c r="O277" s="600"/>
      <c r="P277" s="600"/>
      <c r="Q277" s="600"/>
      <c r="R277" s="600"/>
      <c r="S277" s="600"/>
      <c r="T277" s="600"/>
      <c r="U277" s="600"/>
      <c r="V277" s="600"/>
      <c r="W277" s="600"/>
      <c r="X277" s="600"/>
      <c r="Y277" s="600"/>
      <c r="Z277" s="600"/>
      <c r="AA277" s="600"/>
      <c r="AB277" s="600"/>
      <c r="AC277" s="600"/>
      <c r="AD277" s="600"/>
      <c r="AE277" s="600"/>
      <c r="AF277" s="600"/>
      <c r="AG277" s="600"/>
      <c r="AH277" s="600"/>
      <c r="AI277" s="600"/>
      <c r="AJ277" s="600"/>
      <c r="AK277" s="600"/>
      <c r="AL277" s="600"/>
      <c r="AM277" s="600"/>
      <c r="AN277" s="600"/>
      <c r="AO277" s="600"/>
      <c r="AP277" s="600"/>
      <c r="AQ277" s="600"/>
      <c r="AR277" s="600"/>
      <c r="AS277" s="600"/>
      <c r="AT277" s="600"/>
      <c r="AU277" s="600"/>
      <c r="AV277" s="600"/>
      <c r="AW277" s="600"/>
      <c r="AX277" s="600"/>
      <c r="AY277" s="600"/>
      <c r="AZ277" s="600"/>
      <c r="BA277" s="600"/>
      <c r="BB277" s="600"/>
      <c r="BC277" s="600"/>
      <c r="BD277" s="600"/>
      <c r="BE277" s="600"/>
      <c r="BF277" s="600"/>
      <c r="BG277" s="600"/>
      <c r="BH277" s="600"/>
      <c r="BI277" s="600"/>
      <c r="BJ277" s="600"/>
      <c r="BK277" s="600"/>
    </row>
    <row r="278" spans="2:63" ht="16.5" customHeight="1" x14ac:dyDescent="0.35">
      <c r="B278" s="599"/>
      <c r="C278" s="599"/>
      <c r="D278" s="599"/>
      <c r="E278" s="599"/>
      <c r="F278" s="599"/>
      <c r="G278" s="599"/>
      <c r="H278" s="600"/>
      <c r="K278" s="602"/>
      <c r="L278" s="602"/>
      <c r="M278" s="600"/>
      <c r="N278" s="600"/>
      <c r="O278" s="600"/>
      <c r="P278" s="600"/>
      <c r="Q278" s="600"/>
      <c r="R278" s="600"/>
      <c r="S278" s="600"/>
      <c r="T278" s="600"/>
      <c r="U278" s="600"/>
      <c r="V278" s="600"/>
      <c r="W278" s="600"/>
      <c r="X278" s="600"/>
      <c r="Y278" s="600"/>
      <c r="Z278" s="600"/>
      <c r="AA278" s="600"/>
      <c r="AB278" s="600"/>
      <c r="AC278" s="600"/>
      <c r="AD278" s="600"/>
      <c r="AE278" s="600"/>
      <c r="AF278" s="600"/>
      <c r="AG278" s="600"/>
      <c r="AH278" s="600"/>
      <c r="AI278" s="600"/>
      <c r="AJ278" s="600"/>
      <c r="AK278" s="600"/>
      <c r="AL278" s="600"/>
      <c r="AM278" s="600"/>
      <c r="AN278" s="600"/>
      <c r="AO278" s="600"/>
      <c r="AP278" s="600"/>
      <c r="AQ278" s="600"/>
      <c r="AR278" s="600"/>
      <c r="AS278" s="600"/>
      <c r="AT278" s="600"/>
      <c r="AU278" s="600"/>
      <c r="AV278" s="600"/>
      <c r="AW278" s="600"/>
      <c r="AX278" s="600"/>
      <c r="AY278" s="600"/>
      <c r="AZ278" s="600"/>
      <c r="BA278" s="600"/>
      <c r="BB278" s="600"/>
      <c r="BC278" s="600"/>
      <c r="BD278" s="600"/>
      <c r="BE278" s="600"/>
      <c r="BF278" s="600"/>
      <c r="BG278" s="600"/>
      <c r="BH278" s="600"/>
      <c r="BI278" s="600"/>
      <c r="BJ278" s="600"/>
      <c r="BK278" s="600"/>
    </row>
    <row r="279" spans="2:63" ht="16.5" customHeight="1" x14ac:dyDescent="0.35">
      <c r="B279" s="599"/>
      <c r="C279" s="599"/>
      <c r="D279" s="599"/>
      <c r="E279" s="599"/>
      <c r="F279" s="599"/>
      <c r="G279" s="599"/>
      <c r="H279" s="600"/>
      <c r="K279" s="602"/>
      <c r="L279" s="602"/>
      <c r="M279" s="600"/>
      <c r="N279" s="600"/>
      <c r="O279" s="600"/>
      <c r="P279" s="600"/>
      <c r="Q279" s="600"/>
      <c r="R279" s="600"/>
      <c r="S279" s="600"/>
      <c r="T279" s="600"/>
      <c r="U279" s="600"/>
      <c r="V279" s="600"/>
      <c r="W279" s="600"/>
      <c r="X279" s="600"/>
      <c r="Y279" s="600"/>
      <c r="Z279" s="600"/>
      <c r="AA279" s="600"/>
      <c r="AB279" s="600"/>
      <c r="AC279" s="600"/>
      <c r="AD279" s="600"/>
      <c r="AE279" s="600"/>
      <c r="AF279" s="600"/>
      <c r="AG279" s="600"/>
      <c r="AH279" s="600"/>
      <c r="AI279" s="600"/>
      <c r="AJ279" s="600"/>
      <c r="AK279" s="600"/>
      <c r="AL279" s="600"/>
      <c r="AM279" s="600"/>
      <c r="AN279" s="600"/>
      <c r="AO279" s="600"/>
      <c r="AP279" s="600"/>
      <c r="AQ279" s="600"/>
      <c r="AR279" s="600"/>
      <c r="AS279" s="600"/>
      <c r="AT279" s="600"/>
      <c r="AU279" s="600"/>
      <c r="AV279" s="600"/>
      <c r="AW279" s="600"/>
      <c r="AX279" s="600"/>
      <c r="AY279" s="600"/>
      <c r="AZ279" s="600"/>
      <c r="BA279" s="600"/>
      <c r="BB279" s="600"/>
      <c r="BC279" s="600"/>
      <c r="BD279" s="600"/>
      <c r="BE279" s="600"/>
      <c r="BF279" s="600"/>
      <c r="BG279" s="600"/>
      <c r="BH279" s="600"/>
      <c r="BI279" s="600"/>
      <c r="BJ279" s="600"/>
      <c r="BK279" s="600"/>
    </row>
    <row r="280" spans="2:63" ht="16.5" customHeight="1" x14ac:dyDescent="0.35">
      <c r="B280" s="599"/>
      <c r="C280" s="599"/>
      <c r="D280" s="599"/>
      <c r="E280" s="599"/>
      <c r="F280" s="599"/>
      <c r="G280" s="599"/>
      <c r="H280" s="600"/>
      <c r="K280" s="602"/>
      <c r="L280" s="602"/>
      <c r="M280" s="600"/>
      <c r="N280" s="600"/>
      <c r="O280" s="600"/>
      <c r="P280" s="600"/>
      <c r="Q280" s="600"/>
      <c r="R280" s="600"/>
      <c r="S280" s="600"/>
      <c r="T280" s="600"/>
      <c r="U280" s="600"/>
      <c r="V280" s="600"/>
      <c r="W280" s="600"/>
      <c r="X280" s="600"/>
      <c r="Y280" s="600"/>
      <c r="Z280" s="600"/>
      <c r="AA280" s="600"/>
      <c r="AB280" s="600"/>
      <c r="AC280" s="600"/>
      <c r="AD280" s="600"/>
      <c r="AE280" s="600"/>
      <c r="AF280" s="600"/>
      <c r="AG280" s="600"/>
      <c r="AH280" s="600"/>
      <c r="AI280" s="600"/>
      <c r="AJ280" s="600"/>
      <c r="AK280" s="600"/>
      <c r="AL280" s="600"/>
      <c r="AM280" s="600"/>
      <c r="AN280" s="600"/>
      <c r="AO280" s="600"/>
      <c r="AP280" s="600"/>
      <c r="AQ280" s="600"/>
      <c r="AR280" s="600"/>
      <c r="AS280" s="600"/>
      <c r="AT280" s="600"/>
      <c r="AU280" s="600"/>
      <c r="AV280" s="600"/>
      <c r="AW280" s="600"/>
      <c r="AX280" s="600"/>
      <c r="AY280" s="600"/>
      <c r="AZ280" s="600"/>
      <c r="BA280" s="600"/>
      <c r="BB280" s="600"/>
      <c r="BC280" s="600"/>
      <c r="BD280" s="600"/>
      <c r="BE280" s="600"/>
      <c r="BF280" s="600"/>
      <c r="BG280" s="600"/>
      <c r="BH280" s="600"/>
      <c r="BI280" s="600"/>
      <c r="BJ280" s="600"/>
      <c r="BK280" s="600"/>
    </row>
    <row r="281" spans="2:63" ht="16.5" customHeight="1" x14ac:dyDescent="0.35">
      <c r="B281" s="599"/>
      <c r="C281" s="599"/>
      <c r="D281" s="599"/>
      <c r="E281" s="599"/>
      <c r="F281" s="599"/>
      <c r="G281" s="599"/>
      <c r="H281" s="600"/>
      <c r="K281" s="602"/>
      <c r="L281" s="602"/>
      <c r="M281" s="600"/>
      <c r="N281" s="600"/>
      <c r="O281" s="600"/>
      <c r="P281" s="600"/>
      <c r="Q281" s="600"/>
      <c r="R281" s="600"/>
      <c r="S281" s="600"/>
      <c r="T281" s="600"/>
      <c r="U281" s="600"/>
      <c r="V281" s="600"/>
      <c r="W281" s="600"/>
      <c r="X281" s="600"/>
      <c r="Y281" s="600"/>
      <c r="Z281" s="600"/>
      <c r="AA281" s="600"/>
      <c r="AB281" s="600"/>
      <c r="AC281" s="600"/>
      <c r="AD281" s="600"/>
      <c r="AE281" s="600"/>
      <c r="AF281" s="600"/>
      <c r="AG281" s="600"/>
      <c r="AH281" s="600"/>
      <c r="AI281" s="600"/>
      <c r="AJ281" s="600"/>
      <c r="AK281" s="600"/>
      <c r="AL281" s="600"/>
      <c r="AM281" s="600"/>
      <c r="AN281" s="600"/>
      <c r="AO281" s="600"/>
      <c r="AP281" s="600"/>
      <c r="AQ281" s="600"/>
      <c r="AR281" s="600"/>
      <c r="AS281" s="600"/>
      <c r="AT281" s="600"/>
      <c r="AU281" s="600"/>
      <c r="AV281" s="600"/>
      <c r="AW281" s="600"/>
      <c r="AX281" s="600"/>
      <c r="AY281" s="600"/>
      <c r="AZ281" s="600"/>
      <c r="BA281" s="600"/>
      <c r="BB281" s="600"/>
      <c r="BC281" s="600"/>
      <c r="BD281" s="600"/>
      <c r="BE281" s="600"/>
      <c r="BF281" s="600"/>
      <c r="BG281" s="600"/>
      <c r="BH281" s="600"/>
      <c r="BI281" s="600"/>
      <c r="BJ281" s="600"/>
      <c r="BK281" s="600"/>
    </row>
    <row r="282" spans="2:63" ht="16.5" customHeight="1" x14ac:dyDescent="0.35">
      <c r="B282" s="599"/>
      <c r="C282" s="599"/>
      <c r="D282" s="599"/>
      <c r="E282" s="599"/>
      <c r="F282" s="599"/>
      <c r="G282" s="599"/>
      <c r="H282" s="600"/>
      <c r="K282" s="602"/>
      <c r="L282" s="602"/>
      <c r="M282" s="600"/>
      <c r="N282" s="600"/>
      <c r="O282" s="600"/>
      <c r="P282" s="600"/>
      <c r="Q282" s="600"/>
      <c r="R282" s="600"/>
      <c r="S282" s="600"/>
      <c r="T282" s="600"/>
      <c r="U282" s="600"/>
      <c r="V282" s="600"/>
      <c r="W282" s="600"/>
      <c r="X282" s="600"/>
      <c r="Y282" s="600"/>
      <c r="Z282" s="600"/>
      <c r="AA282" s="600"/>
      <c r="AB282" s="600"/>
      <c r="AC282" s="600"/>
      <c r="AD282" s="600"/>
      <c r="AE282" s="600"/>
      <c r="AF282" s="600"/>
      <c r="AG282" s="600"/>
      <c r="AH282" s="600"/>
      <c r="AI282" s="600"/>
      <c r="AJ282" s="600"/>
      <c r="AK282" s="600"/>
      <c r="AL282" s="600"/>
      <c r="AM282" s="600"/>
      <c r="AN282" s="600"/>
      <c r="AO282" s="600"/>
      <c r="AP282" s="600"/>
      <c r="AQ282" s="600"/>
      <c r="AR282" s="600"/>
      <c r="AS282" s="600"/>
      <c r="AT282" s="600"/>
      <c r="AU282" s="600"/>
      <c r="AV282" s="600"/>
      <c r="AW282" s="600"/>
      <c r="AX282" s="600"/>
      <c r="AY282" s="600"/>
      <c r="AZ282" s="600"/>
      <c r="BA282" s="600"/>
      <c r="BB282" s="600"/>
      <c r="BC282" s="600"/>
      <c r="BD282" s="600"/>
      <c r="BE282" s="600"/>
      <c r="BF282" s="600"/>
      <c r="BG282" s="600"/>
      <c r="BH282" s="600"/>
      <c r="BI282" s="600"/>
      <c r="BJ282" s="600"/>
      <c r="BK282" s="600"/>
    </row>
    <row r="283" spans="2:63" ht="16.5" customHeight="1" x14ac:dyDescent="0.35">
      <c r="B283" s="599"/>
      <c r="C283" s="599"/>
      <c r="D283" s="599"/>
      <c r="E283" s="599"/>
      <c r="F283" s="599"/>
      <c r="G283" s="599"/>
      <c r="H283" s="600"/>
      <c r="K283" s="602"/>
      <c r="L283" s="602"/>
      <c r="M283" s="600"/>
      <c r="N283" s="600"/>
      <c r="O283" s="600"/>
      <c r="P283" s="600"/>
      <c r="Q283" s="600"/>
      <c r="R283" s="600"/>
      <c r="S283" s="600"/>
      <c r="T283" s="600"/>
      <c r="U283" s="600"/>
      <c r="V283" s="600"/>
      <c r="W283" s="600"/>
      <c r="X283" s="600"/>
      <c r="Y283" s="600"/>
      <c r="Z283" s="600"/>
      <c r="AA283" s="600"/>
      <c r="AB283" s="600"/>
      <c r="AC283" s="600"/>
      <c r="AD283" s="600"/>
      <c r="AE283" s="600"/>
      <c r="AF283" s="600"/>
      <c r="AG283" s="600"/>
      <c r="AH283" s="600"/>
      <c r="AI283" s="600"/>
      <c r="AJ283" s="600"/>
      <c r="AK283" s="600"/>
      <c r="AL283" s="600"/>
      <c r="AM283" s="600"/>
      <c r="AN283" s="600"/>
      <c r="AO283" s="600"/>
      <c r="AP283" s="600"/>
      <c r="AQ283" s="600"/>
      <c r="AR283" s="600"/>
      <c r="AS283" s="600"/>
      <c r="AT283" s="600"/>
      <c r="AU283" s="600"/>
      <c r="AV283" s="600"/>
      <c r="AW283" s="600"/>
      <c r="AX283" s="600"/>
      <c r="AY283" s="600"/>
      <c r="AZ283" s="600"/>
      <c r="BA283" s="600"/>
      <c r="BB283" s="600"/>
      <c r="BC283" s="600"/>
      <c r="BD283" s="600"/>
      <c r="BE283" s="600"/>
      <c r="BF283" s="600"/>
      <c r="BG283" s="600"/>
      <c r="BH283" s="600"/>
      <c r="BI283" s="600"/>
      <c r="BJ283" s="600"/>
      <c r="BK283" s="600"/>
    </row>
    <row r="284" spans="2:63" ht="16.5" customHeight="1" x14ac:dyDescent="0.35">
      <c r="B284" s="599"/>
      <c r="C284" s="599"/>
      <c r="D284" s="599"/>
      <c r="E284" s="599"/>
      <c r="F284" s="599"/>
      <c r="G284" s="599"/>
      <c r="H284" s="600"/>
      <c r="K284" s="602"/>
      <c r="L284" s="602"/>
      <c r="M284" s="600"/>
      <c r="N284" s="600"/>
      <c r="O284" s="600"/>
      <c r="P284" s="600"/>
      <c r="Q284" s="600"/>
      <c r="R284" s="600"/>
      <c r="S284" s="600"/>
      <c r="T284" s="600"/>
      <c r="U284" s="600"/>
      <c r="V284" s="600"/>
      <c r="W284" s="600"/>
      <c r="X284" s="600"/>
      <c r="Y284" s="600"/>
      <c r="Z284" s="600"/>
      <c r="AA284" s="600"/>
      <c r="AB284" s="600"/>
      <c r="AC284" s="600"/>
      <c r="AD284" s="600"/>
      <c r="AE284" s="600"/>
      <c r="AF284" s="600"/>
      <c r="AG284" s="600"/>
      <c r="AH284" s="600"/>
      <c r="AI284" s="600"/>
      <c r="AJ284" s="600"/>
      <c r="AK284" s="600"/>
      <c r="AL284" s="600"/>
      <c r="AM284" s="600"/>
      <c r="AN284" s="600"/>
      <c r="AO284" s="600"/>
      <c r="AP284" s="600"/>
      <c r="AQ284" s="600"/>
      <c r="AR284" s="600"/>
      <c r="AS284" s="600"/>
      <c r="AT284" s="600"/>
      <c r="AU284" s="600"/>
      <c r="AV284" s="600"/>
      <c r="AW284" s="600"/>
      <c r="AX284" s="600"/>
      <c r="AY284" s="600"/>
      <c r="AZ284" s="600"/>
      <c r="BA284" s="600"/>
      <c r="BB284" s="600"/>
      <c r="BC284" s="600"/>
      <c r="BD284" s="600"/>
      <c r="BE284" s="600"/>
      <c r="BF284" s="600"/>
      <c r="BG284" s="600"/>
      <c r="BH284" s="600"/>
      <c r="BI284" s="600"/>
      <c r="BJ284" s="600"/>
      <c r="BK284" s="600"/>
    </row>
    <row r="285" spans="2:63" ht="16.5" customHeight="1" x14ac:dyDescent="0.35">
      <c r="B285" s="599"/>
      <c r="C285" s="599"/>
      <c r="D285" s="599"/>
      <c r="E285" s="599"/>
      <c r="F285" s="599"/>
      <c r="G285" s="599"/>
      <c r="H285" s="600"/>
      <c r="K285" s="602"/>
      <c r="L285" s="602"/>
      <c r="M285" s="600"/>
      <c r="N285" s="600"/>
      <c r="O285" s="600"/>
      <c r="P285" s="600"/>
      <c r="Q285" s="600"/>
      <c r="R285" s="600"/>
      <c r="S285" s="600"/>
      <c r="T285" s="600"/>
      <c r="U285" s="600"/>
      <c r="V285" s="600"/>
      <c r="W285" s="600"/>
      <c r="X285" s="600"/>
      <c r="Y285" s="600"/>
      <c r="Z285" s="600"/>
      <c r="AA285" s="600"/>
      <c r="AB285" s="600"/>
      <c r="AC285" s="600"/>
      <c r="AD285" s="600"/>
      <c r="AE285" s="600"/>
      <c r="AF285" s="600"/>
      <c r="AG285" s="600"/>
      <c r="AH285" s="600"/>
      <c r="AI285" s="600"/>
      <c r="AJ285" s="600"/>
      <c r="AK285" s="600"/>
      <c r="AL285" s="600"/>
      <c r="AM285" s="600"/>
      <c r="AN285" s="600"/>
      <c r="AO285" s="600"/>
      <c r="AP285" s="600"/>
      <c r="AQ285" s="600"/>
      <c r="AR285" s="600"/>
      <c r="AS285" s="600"/>
      <c r="AT285" s="600"/>
      <c r="AU285" s="600"/>
      <c r="AV285" s="600"/>
      <c r="AW285" s="600"/>
      <c r="AX285" s="600"/>
      <c r="AY285" s="600"/>
      <c r="AZ285" s="600"/>
      <c r="BA285" s="600"/>
      <c r="BB285" s="600"/>
      <c r="BC285" s="600"/>
      <c r="BD285" s="600"/>
      <c r="BE285" s="600"/>
      <c r="BF285" s="600"/>
      <c r="BG285" s="600"/>
      <c r="BH285" s="600"/>
      <c r="BI285" s="600"/>
      <c r="BJ285" s="600"/>
      <c r="BK285" s="600"/>
    </row>
    <row r="286" spans="2:63" ht="16.5" customHeight="1" x14ac:dyDescent="0.35">
      <c r="B286" s="599"/>
      <c r="C286" s="599"/>
      <c r="D286" s="599"/>
      <c r="E286" s="599"/>
      <c r="F286" s="599"/>
      <c r="G286" s="599"/>
      <c r="H286" s="600"/>
      <c r="K286" s="602"/>
      <c r="L286" s="602"/>
      <c r="M286" s="600"/>
      <c r="N286" s="600"/>
      <c r="O286" s="600"/>
      <c r="P286" s="600"/>
      <c r="Q286" s="600"/>
      <c r="R286" s="600"/>
      <c r="S286" s="600"/>
      <c r="T286" s="600"/>
      <c r="U286" s="600"/>
      <c r="V286" s="600"/>
      <c r="W286" s="600"/>
      <c r="X286" s="600"/>
      <c r="Y286" s="600"/>
      <c r="Z286" s="600"/>
      <c r="AA286" s="600"/>
      <c r="AB286" s="600"/>
      <c r="AC286" s="600"/>
      <c r="AD286" s="600"/>
      <c r="AE286" s="600"/>
      <c r="AF286" s="600"/>
      <c r="AG286" s="600"/>
      <c r="AH286" s="600"/>
      <c r="AI286" s="600"/>
      <c r="AJ286" s="600"/>
      <c r="AK286" s="600"/>
      <c r="AL286" s="600"/>
      <c r="AM286" s="600"/>
      <c r="AN286" s="600"/>
      <c r="AO286" s="600"/>
      <c r="AP286" s="600"/>
      <c r="AQ286" s="600"/>
      <c r="AR286" s="600"/>
      <c r="AS286" s="600"/>
      <c r="AT286" s="600"/>
      <c r="AU286" s="600"/>
      <c r="AV286" s="600"/>
      <c r="AW286" s="600"/>
      <c r="AX286" s="600"/>
      <c r="AY286" s="600"/>
      <c r="AZ286" s="600"/>
      <c r="BA286" s="600"/>
      <c r="BB286" s="600"/>
      <c r="BC286" s="600"/>
      <c r="BD286" s="600"/>
      <c r="BE286" s="600"/>
      <c r="BF286" s="600"/>
      <c r="BG286" s="600"/>
      <c r="BH286" s="600"/>
      <c r="BI286" s="600"/>
      <c r="BJ286" s="600"/>
      <c r="BK286" s="600"/>
    </row>
    <row r="287" spans="2:63" ht="16.5" customHeight="1" x14ac:dyDescent="0.35">
      <c r="B287" s="599"/>
      <c r="C287" s="599"/>
      <c r="D287" s="599"/>
      <c r="E287" s="599"/>
      <c r="F287" s="599"/>
      <c r="G287" s="599"/>
      <c r="H287" s="600"/>
      <c r="K287" s="602"/>
      <c r="L287" s="602"/>
      <c r="M287" s="600"/>
      <c r="N287" s="600"/>
      <c r="O287" s="600"/>
      <c r="P287" s="600"/>
      <c r="Q287" s="600"/>
      <c r="R287" s="600"/>
      <c r="S287" s="600"/>
      <c r="T287" s="600"/>
      <c r="U287" s="600"/>
      <c r="V287" s="600"/>
      <c r="W287" s="600"/>
      <c r="X287" s="600"/>
      <c r="Y287" s="600"/>
      <c r="Z287" s="600"/>
      <c r="AA287" s="600"/>
      <c r="AB287" s="600"/>
      <c r="AC287" s="600"/>
      <c r="AD287" s="600"/>
      <c r="AE287" s="600"/>
      <c r="AF287" s="600"/>
      <c r="AG287" s="600"/>
      <c r="AH287" s="600"/>
      <c r="AI287" s="600"/>
      <c r="AJ287" s="600"/>
      <c r="AK287" s="600"/>
      <c r="AL287" s="600"/>
      <c r="AM287" s="600"/>
      <c r="AN287" s="600"/>
      <c r="AO287" s="600"/>
      <c r="AP287" s="600"/>
      <c r="AQ287" s="600"/>
      <c r="AR287" s="600"/>
      <c r="AS287" s="600"/>
      <c r="AT287" s="600"/>
      <c r="AU287" s="600"/>
      <c r="AV287" s="600"/>
      <c r="AW287" s="600"/>
      <c r="AX287" s="600"/>
      <c r="AY287" s="600"/>
      <c r="AZ287" s="600"/>
      <c r="BA287" s="600"/>
      <c r="BB287" s="600"/>
      <c r="BC287" s="600"/>
      <c r="BD287" s="600"/>
      <c r="BE287" s="600"/>
      <c r="BF287" s="600"/>
      <c r="BG287" s="600"/>
      <c r="BH287" s="600"/>
      <c r="BI287" s="600"/>
      <c r="BJ287" s="600"/>
      <c r="BK287" s="600"/>
    </row>
    <row r="288" spans="2:63" ht="16.5" customHeight="1" x14ac:dyDescent="0.35">
      <c r="B288" s="599"/>
      <c r="C288" s="599"/>
      <c r="D288" s="599"/>
      <c r="E288" s="599"/>
      <c r="F288" s="599"/>
      <c r="G288" s="599"/>
      <c r="H288" s="600"/>
      <c r="K288" s="602"/>
      <c r="L288" s="602"/>
      <c r="M288" s="600"/>
      <c r="N288" s="600"/>
      <c r="O288" s="600"/>
      <c r="P288" s="600"/>
      <c r="Q288" s="600"/>
      <c r="R288" s="600"/>
      <c r="S288" s="600"/>
      <c r="T288" s="600"/>
      <c r="U288" s="600"/>
      <c r="V288" s="600"/>
      <c r="W288" s="600"/>
      <c r="X288" s="600"/>
      <c r="Y288" s="600"/>
      <c r="Z288" s="600"/>
      <c r="AA288" s="600"/>
      <c r="AB288" s="600"/>
      <c r="AC288" s="600"/>
      <c r="AD288" s="600"/>
      <c r="AE288" s="600"/>
      <c r="AF288" s="600"/>
      <c r="AG288" s="600"/>
      <c r="AH288" s="600"/>
      <c r="AI288" s="600"/>
      <c r="AJ288" s="600"/>
      <c r="AK288" s="600"/>
      <c r="AL288" s="600"/>
      <c r="AM288" s="600"/>
      <c r="AN288" s="600"/>
      <c r="AO288" s="600"/>
      <c r="AP288" s="600"/>
      <c r="AQ288" s="600"/>
      <c r="AR288" s="600"/>
      <c r="AS288" s="600"/>
      <c r="AT288" s="600"/>
      <c r="AU288" s="600"/>
      <c r="AV288" s="600"/>
      <c r="AW288" s="600"/>
      <c r="AX288" s="600"/>
      <c r="AY288" s="600"/>
      <c r="AZ288" s="600"/>
      <c r="BA288" s="600"/>
      <c r="BB288" s="600"/>
      <c r="BC288" s="600"/>
      <c r="BD288" s="600"/>
      <c r="BE288" s="600"/>
      <c r="BF288" s="600"/>
      <c r="BG288" s="600"/>
      <c r="BH288" s="600"/>
      <c r="BI288" s="600"/>
      <c r="BJ288" s="600"/>
      <c r="BK288" s="600"/>
    </row>
    <row r="289" spans="2:63" ht="16.5" customHeight="1" x14ac:dyDescent="0.35">
      <c r="B289" s="599"/>
      <c r="C289" s="599"/>
      <c r="D289" s="599"/>
      <c r="E289" s="599"/>
      <c r="F289" s="599"/>
      <c r="G289" s="599"/>
      <c r="H289" s="600"/>
      <c r="K289" s="602"/>
      <c r="L289" s="602"/>
      <c r="M289" s="600"/>
      <c r="N289" s="600"/>
      <c r="O289" s="600"/>
      <c r="P289" s="600"/>
      <c r="Q289" s="600"/>
      <c r="R289" s="600"/>
      <c r="S289" s="600"/>
      <c r="T289" s="600"/>
      <c r="U289" s="600"/>
      <c r="V289" s="600"/>
      <c r="W289" s="600"/>
      <c r="X289" s="600"/>
      <c r="Y289" s="600"/>
      <c r="Z289" s="600"/>
      <c r="AA289" s="600"/>
      <c r="AB289" s="600"/>
      <c r="AC289" s="600"/>
      <c r="AD289" s="600"/>
      <c r="AE289" s="600"/>
      <c r="AF289" s="600"/>
      <c r="AG289" s="600"/>
      <c r="AH289" s="600"/>
      <c r="AI289" s="600"/>
      <c r="AJ289" s="600"/>
      <c r="AK289" s="600"/>
      <c r="AL289" s="600"/>
      <c r="AM289" s="600"/>
      <c r="AN289" s="600"/>
      <c r="AO289" s="600"/>
      <c r="AP289" s="600"/>
      <c r="AQ289" s="600"/>
      <c r="AR289" s="600"/>
      <c r="AS289" s="600"/>
      <c r="AT289" s="600"/>
      <c r="AU289" s="600"/>
      <c r="AV289" s="600"/>
      <c r="AW289" s="600"/>
      <c r="AX289" s="600"/>
      <c r="AY289" s="600"/>
      <c r="AZ289" s="600"/>
      <c r="BA289" s="600"/>
      <c r="BB289" s="600"/>
      <c r="BC289" s="600"/>
      <c r="BD289" s="600"/>
      <c r="BE289" s="600"/>
      <c r="BF289" s="600"/>
      <c r="BG289" s="600"/>
      <c r="BH289" s="600"/>
      <c r="BI289" s="600"/>
      <c r="BJ289" s="600"/>
      <c r="BK289" s="600"/>
    </row>
    <row r="290" spans="2:63" ht="16.5" customHeight="1" x14ac:dyDescent="0.35">
      <c r="B290" s="599"/>
      <c r="C290" s="599"/>
      <c r="D290" s="599"/>
      <c r="E290" s="599"/>
      <c r="F290" s="599"/>
      <c r="G290" s="599"/>
      <c r="H290" s="600"/>
      <c r="K290" s="602"/>
      <c r="L290" s="602"/>
      <c r="M290" s="600"/>
      <c r="N290" s="600"/>
      <c r="O290" s="600"/>
      <c r="P290" s="600"/>
      <c r="Q290" s="600"/>
      <c r="R290" s="600"/>
      <c r="S290" s="600"/>
      <c r="T290" s="600"/>
      <c r="U290" s="600"/>
      <c r="V290" s="600"/>
      <c r="W290" s="600"/>
      <c r="X290" s="600"/>
      <c r="Y290" s="600"/>
      <c r="Z290" s="600"/>
      <c r="AA290" s="600"/>
      <c r="AB290" s="600"/>
      <c r="AC290" s="600"/>
      <c r="AD290" s="600"/>
      <c r="AE290" s="600"/>
      <c r="AF290" s="600"/>
      <c r="AG290" s="600"/>
      <c r="AH290" s="600"/>
      <c r="AI290" s="600"/>
      <c r="AJ290" s="600"/>
      <c r="AK290" s="600"/>
      <c r="AL290" s="600"/>
      <c r="AM290" s="600"/>
      <c r="AN290" s="600"/>
      <c r="AO290" s="600"/>
      <c r="AP290" s="600"/>
      <c r="AQ290" s="600"/>
      <c r="AR290" s="600"/>
      <c r="AS290" s="600"/>
      <c r="AT290" s="600"/>
      <c r="AU290" s="600"/>
      <c r="AV290" s="600"/>
      <c r="AW290" s="600"/>
      <c r="AX290" s="600"/>
      <c r="AY290" s="600"/>
      <c r="AZ290" s="600"/>
      <c r="BA290" s="600"/>
      <c r="BB290" s="600"/>
      <c r="BC290" s="600"/>
      <c r="BD290" s="600"/>
      <c r="BE290" s="600"/>
      <c r="BF290" s="600"/>
      <c r="BG290" s="600"/>
      <c r="BH290" s="600"/>
      <c r="BI290" s="600"/>
      <c r="BJ290" s="600"/>
      <c r="BK290" s="600"/>
    </row>
    <row r="291" spans="2:63" ht="16.5" customHeight="1" x14ac:dyDescent="0.35">
      <c r="B291" s="599"/>
      <c r="C291" s="599"/>
      <c r="D291" s="599"/>
      <c r="E291" s="599"/>
      <c r="F291" s="599"/>
      <c r="G291" s="599"/>
      <c r="H291" s="600"/>
      <c r="K291" s="602"/>
      <c r="L291" s="602"/>
      <c r="M291" s="600"/>
      <c r="N291" s="600"/>
      <c r="O291" s="600"/>
      <c r="P291" s="600"/>
      <c r="Q291" s="600"/>
      <c r="R291" s="600"/>
      <c r="S291" s="600"/>
      <c r="T291" s="600"/>
      <c r="U291" s="600"/>
      <c r="V291" s="600"/>
      <c r="W291" s="600"/>
      <c r="X291" s="600"/>
      <c r="Y291" s="600"/>
      <c r="Z291" s="600"/>
      <c r="AA291" s="600"/>
      <c r="AB291" s="600"/>
      <c r="AC291" s="600"/>
      <c r="AD291" s="600"/>
      <c r="AE291" s="600"/>
      <c r="AF291" s="600"/>
      <c r="AG291" s="600"/>
      <c r="AH291" s="600"/>
      <c r="AI291" s="600"/>
      <c r="AJ291" s="600"/>
      <c r="AK291" s="600"/>
      <c r="AL291" s="600"/>
      <c r="AM291" s="600"/>
      <c r="AN291" s="600"/>
      <c r="AO291" s="600"/>
      <c r="AP291" s="600"/>
      <c r="AQ291" s="600"/>
      <c r="AR291" s="600"/>
      <c r="AS291" s="600"/>
      <c r="AT291" s="600"/>
      <c r="AU291" s="600"/>
      <c r="AV291" s="600"/>
      <c r="AW291" s="600"/>
      <c r="AX291" s="600"/>
      <c r="AY291" s="600"/>
      <c r="AZ291" s="600"/>
      <c r="BA291" s="600"/>
      <c r="BB291" s="600"/>
      <c r="BC291" s="600"/>
      <c r="BD291" s="600"/>
      <c r="BE291" s="600"/>
      <c r="BF291" s="600"/>
      <c r="BG291" s="600"/>
      <c r="BH291" s="600"/>
      <c r="BI291" s="600"/>
      <c r="BJ291" s="600"/>
      <c r="BK291" s="600"/>
    </row>
    <row r="292" spans="2:63" ht="16.5" customHeight="1" x14ac:dyDescent="0.35">
      <c r="B292" s="599"/>
      <c r="C292" s="599"/>
      <c r="D292" s="599"/>
      <c r="E292" s="599"/>
      <c r="F292" s="599"/>
      <c r="G292" s="599"/>
      <c r="H292" s="600"/>
      <c r="K292" s="602"/>
      <c r="L292" s="602"/>
      <c r="M292" s="600"/>
      <c r="N292" s="600"/>
      <c r="O292" s="600"/>
      <c r="P292" s="600"/>
      <c r="Q292" s="600"/>
      <c r="R292" s="600"/>
      <c r="S292" s="600"/>
      <c r="T292" s="600"/>
      <c r="U292" s="600"/>
      <c r="V292" s="600"/>
      <c r="W292" s="600"/>
      <c r="X292" s="600"/>
      <c r="Y292" s="600"/>
      <c r="Z292" s="600"/>
      <c r="AA292" s="600"/>
      <c r="AB292" s="600"/>
      <c r="AC292" s="600"/>
      <c r="AD292" s="600"/>
      <c r="AE292" s="600"/>
      <c r="AF292" s="600"/>
      <c r="AG292" s="600"/>
      <c r="AH292" s="600"/>
      <c r="AI292" s="600"/>
      <c r="AJ292" s="600"/>
      <c r="AK292" s="600"/>
      <c r="AL292" s="600"/>
      <c r="AM292" s="600"/>
      <c r="AN292" s="600"/>
      <c r="AO292" s="600"/>
      <c r="AP292" s="600"/>
      <c r="AQ292" s="600"/>
      <c r="AR292" s="600"/>
      <c r="AS292" s="600"/>
      <c r="AT292" s="600"/>
      <c r="AU292" s="600"/>
      <c r="AV292" s="600"/>
      <c r="AW292" s="600"/>
      <c r="AX292" s="600"/>
      <c r="AY292" s="600"/>
      <c r="AZ292" s="600"/>
      <c r="BA292" s="600"/>
      <c r="BB292" s="600"/>
      <c r="BC292" s="600"/>
      <c r="BD292" s="600"/>
      <c r="BE292" s="600"/>
      <c r="BF292" s="600"/>
      <c r="BG292" s="600"/>
      <c r="BH292" s="600"/>
      <c r="BI292" s="600"/>
      <c r="BJ292" s="600"/>
      <c r="BK292" s="600"/>
    </row>
    <row r="293" spans="2:63" ht="16.5" customHeight="1" x14ac:dyDescent="0.35">
      <c r="B293" s="599"/>
      <c r="C293" s="599"/>
      <c r="D293" s="599"/>
      <c r="E293" s="599"/>
      <c r="F293" s="599"/>
      <c r="G293" s="599"/>
      <c r="H293" s="600"/>
      <c r="K293" s="602"/>
      <c r="L293" s="602"/>
      <c r="M293" s="600"/>
      <c r="N293" s="600"/>
      <c r="O293" s="600"/>
      <c r="P293" s="600"/>
      <c r="Q293" s="600"/>
      <c r="R293" s="600"/>
      <c r="S293" s="600"/>
      <c r="T293" s="600"/>
      <c r="U293" s="600"/>
      <c r="V293" s="600"/>
      <c r="W293" s="600"/>
      <c r="X293" s="600"/>
      <c r="Y293" s="600"/>
      <c r="Z293" s="600"/>
      <c r="AA293" s="600"/>
      <c r="AB293" s="600"/>
      <c r="AC293" s="600"/>
      <c r="AD293" s="600"/>
      <c r="AE293" s="600"/>
      <c r="AF293" s="600"/>
      <c r="AG293" s="600"/>
      <c r="AH293" s="600"/>
      <c r="AI293" s="600"/>
      <c r="AJ293" s="600"/>
      <c r="AK293" s="600"/>
      <c r="AL293" s="600"/>
      <c r="AM293" s="600"/>
      <c r="AN293" s="600"/>
      <c r="AO293" s="600"/>
      <c r="AP293" s="600"/>
      <c r="AQ293" s="600"/>
      <c r="AR293" s="600"/>
      <c r="AS293" s="600"/>
      <c r="AT293" s="600"/>
      <c r="AU293" s="600"/>
      <c r="AV293" s="600"/>
      <c r="AW293" s="600"/>
      <c r="AX293" s="600"/>
      <c r="AY293" s="600"/>
      <c r="AZ293" s="600"/>
      <c r="BA293" s="600"/>
      <c r="BB293" s="600"/>
      <c r="BC293" s="600"/>
      <c r="BD293" s="600"/>
      <c r="BE293" s="600"/>
      <c r="BF293" s="600"/>
      <c r="BG293" s="600"/>
      <c r="BH293" s="600"/>
      <c r="BI293" s="600"/>
      <c r="BJ293" s="600"/>
      <c r="BK293" s="600"/>
    </row>
    <row r="294" spans="2:63" ht="16.5" customHeight="1" x14ac:dyDescent="0.35">
      <c r="B294" s="599"/>
      <c r="C294" s="599"/>
      <c r="D294" s="599"/>
      <c r="E294" s="599"/>
      <c r="F294" s="599"/>
      <c r="G294" s="599"/>
      <c r="H294" s="600"/>
      <c r="K294" s="602"/>
      <c r="L294" s="602"/>
      <c r="M294" s="600"/>
      <c r="N294" s="600"/>
      <c r="O294" s="600"/>
      <c r="P294" s="600"/>
      <c r="Q294" s="600"/>
      <c r="R294" s="600"/>
      <c r="S294" s="600"/>
      <c r="T294" s="600"/>
      <c r="U294" s="600"/>
      <c r="V294" s="600"/>
      <c r="W294" s="600"/>
      <c r="X294" s="600"/>
      <c r="Y294" s="600"/>
      <c r="Z294" s="600"/>
      <c r="AA294" s="600"/>
      <c r="AB294" s="600"/>
      <c r="AC294" s="600"/>
      <c r="AD294" s="600"/>
      <c r="AE294" s="600"/>
      <c r="AF294" s="600"/>
      <c r="AG294" s="600"/>
      <c r="AH294" s="600"/>
      <c r="AI294" s="600"/>
      <c r="AJ294" s="600"/>
      <c r="AK294" s="600"/>
      <c r="AL294" s="600"/>
      <c r="AM294" s="600"/>
      <c r="AN294" s="600"/>
      <c r="AO294" s="600"/>
      <c r="AP294" s="600"/>
      <c r="AQ294" s="600"/>
      <c r="AR294" s="600"/>
      <c r="AS294" s="600"/>
      <c r="AT294" s="600"/>
      <c r="AU294" s="600"/>
      <c r="AV294" s="600"/>
      <c r="AW294" s="600"/>
      <c r="AX294" s="600"/>
      <c r="AY294" s="600"/>
      <c r="AZ294" s="600"/>
      <c r="BA294" s="600"/>
      <c r="BB294" s="600"/>
      <c r="BC294" s="600"/>
      <c r="BD294" s="600"/>
      <c r="BE294" s="600"/>
      <c r="BF294" s="600"/>
      <c r="BG294" s="600"/>
      <c r="BH294" s="600"/>
      <c r="BI294" s="600"/>
      <c r="BJ294" s="600"/>
      <c r="BK294" s="600"/>
    </row>
    <row r="295" spans="2:63" ht="16.5" customHeight="1" x14ac:dyDescent="0.35">
      <c r="B295" s="599"/>
      <c r="C295" s="599"/>
      <c r="D295" s="599"/>
      <c r="E295" s="599"/>
      <c r="F295" s="599"/>
      <c r="G295" s="599"/>
      <c r="H295" s="600"/>
      <c r="K295" s="602"/>
      <c r="L295" s="602"/>
      <c r="M295" s="600"/>
      <c r="N295" s="600"/>
      <c r="O295" s="600"/>
      <c r="P295" s="600"/>
      <c r="Q295" s="600"/>
      <c r="R295" s="600"/>
      <c r="S295" s="600"/>
      <c r="T295" s="600"/>
      <c r="U295" s="600"/>
      <c r="V295" s="600"/>
      <c r="W295" s="600"/>
      <c r="X295" s="600"/>
      <c r="Y295" s="600"/>
      <c r="Z295" s="600"/>
      <c r="AA295" s="600"/>
      <c r="AB295" s="600"/>
      <c r="AC295" s="600"/>
      <c r="AD295" s="600"/>
      <c r="AE295" s="600"/>
      <c r="AF295" s="600"/>
      <c r="AG295" s="600"/>
      <c r="AH295" s="600"/>
      <c r="AI295" s="600"/>
      <c r="AJ295" s="600"/>
      <c r="AK295" s="600"/>
      <c r="AL295" s="600"/>
      <c r="AM295" s="600"/>
      <c r="AN295" s="600"/>
      <c r="AO295" s="600"/>
      <c r="AP295" s="600"/>
      <c r="AQ295" s="600"/>
      <c r="AR295" s="600"/>
      <c r="AS295" s="600"/>
      <c r="AT295" s="600"/>
      <c r="AU295" s="600"/>
      <c r="AV295" s="600"/>
      <c r="AW295" s="600"/>
      <c r="AX295" s="600"/>
      <c r="AY295" s="600"/>
      <c r="AZ295" s="600"/>
      <c r="BA295" s="600"/>
      <c r="BB295" s="600"/>
      <c r="BC295" s="600"/>
      <c r="BD295" s="600"/>
      <c r="BE295" s="600"/>
      <c r="BF295" s="600"/>
      <c r="BG295" s="600"/>
      <c r="BH295" s="600"/>
      <c r="BI295" s="600"/>
      <c r="BJ295" s="600"/>
      <c r="BK295" s="600"/>
    </row>
    <row r="296" spans="2:63" ht="16.5" customHeight="1" x14ac:dyDescent="0.35">
      <c r="B296" s="599"/>
      <c r="C296" s="599"/>
      <c r="D296" s="599"/>
      <c r="E296" s="599"/>
      <c r="F296" s="599"/>
      <c r="G296" s="599"/>
      <c r="H296" s="600"/>
      <c r="K296" s="602"/>
      <c r="L296" s="602"/>
      <c r="M296" s="600"/>
      <c r="N296" s="600"/>
      <c r="O296" s="600"/>
      <c r="P296" s="600"/>
      <c r="Q296" s="600"/>
      <c r="R296" s="600"/>
      <c r="S296" s="600"/>
      <c r="T296" s="600"/>
      <c r="U296" s="600"/>
      <c r="V296" s="600"/>
      <c r="W296" s="600"/>
      <c r="X296" s="600"/>
      <c r="Y296" s="600"/>
      <c r="Z296" s="600"/>
      <c r="AA296" s="600"/>
      <c r="AB296" s="600"/>
      <c r="AC296" s="600"/>
      <c r="AD296" s="600"/>
      <c r="AE296" s="600"/>
      <c r="AF296" s="600"/>
      <c r="AG296" s="600"/>
      <c r="AH296" s="600"/>
      <c r="AI296" s="600"/>
      <c r="AJ296" s="600"/>
      <c r="AK296" s="600"/>
      <c r="AL296" s="600"/>
      <c r="AM296" s="600"/>
      <c r="AN296" s="600"/>
      <c r="AO296" s="600"/>
      <c r="AP296" s="600"/>
      <c r="AQ296" s="600"/>
      <c r="AR296" s="600"/>
      <c r="AS296" s="600"/>
      <c r="AT296" s="600"/>
      <c r="AU296" s="600"/>
      <c r="AV296" s="600"/>
      <c r="AW296" s="600"/>
      <c r="AX296" s="600"/>
      <c r="AY296" s="600"/>
      <c r="AZ296" s="600"/>
      <c r="BA296" s="600"/>
      <c r="BB296" s="600"/>
      <c r="BC296" s="600"/>
      <c r="BD296" s="600"/>
      <c r="BE296" s="600"/>
      <c r="BF296" s="600"/>
      <c r="BG296" s="600"/>
      <c r="BH296" s="600"/>
      <c r="BI296" s="600"/>
      <c r="BJ296" s="600"/>
      <c r="BK296" s="600"/>
    </row>
    <row r="297" spans="2:63" ht="16.5" customHeight="1" x14ac:dyDescent="0.35">
      <c r="B297" s="599"/>
      <c r="C297" s="599"/>
      <c r="D297" s="599"/>
      <c r="E297" s="599"/>
      <c r="F297" s="599"/>
      <c r="G297" s="599"/>
      <c r="H297" s="600"/>
      <c r="K297" s="602"/>
      <c r="L297" s="602"/>
      <c r="M297" s="600"/>
      <c r="N297" s="600"/>
      <c r="O297" s="600"/>
      <c r="P297" s="600"/>
      <c r="Q297" s="600"/>
      <c r="R297" s="600"/>
      <c r="S297" s="600"/>
      <c r="T297" s="600"/>
      <c r="U297" s="600"/>
      <c r="V297" s="600"/>
      <c r="W297" s="600"/>
      <c r="X297" s="600"/>
      <c r="Y297" s="600"/>
      <c r="Z297" s="600"/>
      <c r="AA297" s="600"/>
      <c r="AB297" s="600"/>
      <c r="AC297" s="600"/>
      <c r="AD297" s="600"/>
      <c r="AE297" s="600"/>
      <c r="AF297" s="600"/>
      <c r="AG297" s="600"/>
      <c r="AH297" s="600"/>
      <c r="AI297" s="600"/>
      <c r="AJ297" s="600"/>
      <c r="AK297" s="600"/>
      <c r="AL297" s="600"/>
      <c r="AM297" s="600"/>
      <c r="AN297" s="600"/>
      <c r="AO297" s="600"/>
      <c r="AP297" s="600"/>
      <c r="AQ297" s="600"/>
      <c r="AR297" s="600"/>
      <c r="AS297" s="600"/>
      <c r="AT297" s="600"/>
      <c r="AU297" s="600"/>
      <c r="AV297" s="600"/>
      <c r="AW297" s="600"/>
      <c r="AX297" s="600"/>
      <c r="AY297" s="600"/>
      <c r="AZ297" s="600"/>
      <c r="BA297" s="600"/>
      <c r="BB297" s="600"/>
      <c r="BC297" s="600"/>
      <c r="BD297" s="600"/>
      <c r="BE297" s="600"/>
      <c r="BF297" s="600"/>
      <c r="BG297" s="600"/>
      <c r="BH297" s="600"/>
      <c r="BI297" s="600"/>
      <c r="BJ297" s="600"/>
      <c r="BK297" s="600"/>
    </row>
    <row r="298" spans="2:63" ht="16.5" customHeight="1" x14ac:dyDescent="0.35">
      <c r="B298" s="599"/>
      <c r="C298" s="599"/>
      <c r="D298" s="599"/>
      <c r="E298" s="599"/>
      <c r="F298" s="599"/>
      <c r="G298" s="599"/>
      <c r="H298" s="600"/>
      <c r="K298" s="602"/>
      <c r="L298" s="602"/>
      <c r="M298" s="600"/>
      <c r="N298" s="600"/>
      <c r="O298" s="600"/>
      <c r="P298" s="600"/>
      <c r="Q298" s="600"/>
      <c r="R298" s="600"/>
      <c r="S298" s="600"/>
      <c r="T298" s="600"/>
      <c r="U298" s="600"/>
      <c r="V298" s="600"/>
      <c r="W298" s="600"/>
      <c r="X298" s="600"/>
      <c r="Y298" s="600"/>
      <c r="Z298" s="600"/>
      <c r="AA298" s="600"/>
      <c r="AB298" s="600"/>
      <c r="AC298" s="600"/>
      <c r="AD298" s="600"/>
      <c r="AE298" s="600"/>
      <c r="AF298" s="600"/>
      <c r="AG298" s="600"/>
      <c r="AH298" s="600"/>
      <c r="AI298" s="600"/>
      <c r="AJ298" s="600"/>
      <c r="AK298" s="600"/>
      <c r="AL298" s="600"/>
      <c r="AM298" s="600"/>
      <c r="AN298" s="600"/>
      <c r="AO298" s="600"/>
      <c r="AP298" s="600"/>
      <c r="AQ298" s="600"/>
      <c r="AR298" s="600"/>
      <c r="AS298" s="600"/>
      <c r="AT298" s="600"/>
      <c r="AU298" s="600"/>
      <c r="AV298" s="600"/>
      <c r="AW298" s="600"/>
      <c r="AX298" s="600"/>
      <c r="AY298" s="600"/>
      <c r="AZ298" s="600"/>
      <c r="BA298" s="600"/>
      <c r="BB298" s="600"/>
      <c r="BC298" s="600"/>
      <c r="BD298" s="600"/>
      <c r="BE298" s="600"/>
      <c r="BF298" s="600"/>
      <c r="BG298" s="600"/>
      <c r="BH298" s="600"/>
      <c r="BI298" s="600"/>
      <c r="BJ298" s="600"/>
      <c r="BK298" s="600"/>
    </row>
    <row r="299" spans="2:63" ht="16.5" customHeight="1" x14ac:dyDescent="0.35">
      <c r="B299" s="599"/>
      <c r="C299" s="599"/>
      <c r="D299" s="599"/>
      <c r="E299" s="599"/>
      <c r="F299" s="599"/>
      <c r="G299" s="599"/>
      <c r="H299" s="600"/>
      <c r="K299" s="602"/>
      <c r="L299" s="602"/>
      <c r="M299" s="600"/>
      <c r="N299" s="600"/>
      <c r="O299" s="600"/>
      <c r="P299" s="600"/>
      <c r="Q299" s="600"/>
      <c r="R299" s="600"/>
      <c r="S299" s="600"/>
      <c r="T299" s="600"/>
      <c r="U299" s="600"/>
      <c r="V299" s="600"/>
      <c r="W299" s="600"/>
      <c r="X299" s="600"/>
      <c r="Y299" s="600"/>
      <c r="Z299" s="600"/>
      <c r="AA299" s="600"/>
      <c r="AB299" s="600"/>
      <c r="AC299" s="600"/>
      <c r="AD299" s="600"/>
      <c r="AE299" s="600"/>
      <c r="AF299" s="600"/>
      <c r="AG299" s="600"/>
      <c r="AH299" s="600"/>
      <c r="AI299" s="600"/>
      <c r="AJ299" s="600"/>
      <c r="AK299" s="600"/>
      <c r="AL299" s="600"/>
      <c r="AM299" s="600"/>
      <c r="AN299" s="600"/>
      <c r="AO299" s="600"/>
      <c r="AP299" s="600"/>
      <c r="AQ299" s="600"/>
      <c r="AR299" s="600"/>
      <c r="AS299" s="600"/>
      <c r="AT299" s="600"/>
      <c r="AU299" s="600"/>
      <c r="AV299" s="600"/>
      <c r="AW299" s="600"/>
      <c r="AX299" s="600"/>
      <c r="AY299" s="600"/>
      <c r="AZ299" s="600"/>
      <c r="BA299" s="600"/>
      <c r="BB299" s="600"/>
      <c r="BC299" s="600"/>
      <c r="BD299" s="600"/>
      <c r="BE299" s="600"/>
      <c r="BF299" s="600"/>
      <c r="BG299" s="600"/>
      <c r="BH299" s="600"/>
      <c r="BI299" s="600"/>
      <c r="BJ299" s="600"/>
      <c r="BK299" s="600"/>
    </row>
    <row r="300" spans="2:63" ht="16.5" customHeight="1" x14ac:dyDescent="0.35">
      <c r="B300" s="599"/>
      <c r="C300" s="599"/>
      <c r="D300" s="599"/>
      <c r="E300" s="599"/>
      <c r="F300" s="599"/>
      <c r="G300" s="599"/>
      <c r="H300" s="600"/>
      <c r="K300" s="602"/>
      <c r="L300" s="602"/>
      <c r="M300" s="600"/>
      <c r="N300" s="600"/>
      <c r="O300" s="600"/>
      <c r="P300" s="600"/>
      <c r="Q300" s="600"/>
      <c r="R300" s="600"/>
      <c r="S300" s="600"/>
      <c r="T300" s="600"/>
      <c r="U300" s="600"/>
      <c r="V300" s="600"/>
      <c r="W300" s="600"/>
      <c r="X300" s="600"/>
      <c r="Y300" s="600"/>
      <c r="Z300" s="600"/>
      <c r="AA300" s="600"/>
      <c r="AB300" s="600"/>
      <c r="AC300" s="600"/>
      <c r="AD300" s="600"/>
      <c r="AE300" s="600"/>
      <c r="AF300" s="600"/>
      <c r="AG300" s="600"/>
      <c r="AH300" s="600"/>
      <c r="AI300" s="600"/>
      <c r="AJ300" s="600"/>
      <c r="AK300" s="600"/>
      <c r="AL300" s="600"/>
      <c r="AM300" s="600"/>
      <c r="AN300" s="600"/>
      <c r="AO300" s="600"/>
      <c r="AP300" s="600"/>
      <c r="AQ300" s="600"/>
      <c r="AR300" s="600"/>
      <c r="AS300" s="600"/>
      <c r="AT300" s="600"/>
      <c r="AU300" s="600"/>
      <c r="AV300" s="600"/>
      <c r="AW300" s="600"/>
      <c r="AX300" s="600"/>
      <c r="AY300" s="600"/>
      <c r="AZ300" s="600"/>
      <c r="BA300" s="600"/>
      <c r="BB300" s="600"/>
      <c r="BC300" s="600"/>
      <c r="BD300" s="600"/>
      <c r="BE300" s="600"/>
      <c r="BF300" s="600"/>
      <c r="BG300" s="600"/>
      <c r="BH300" s="600"/>
      <c r="BI300" s="600"/>
      <c r="BJ300" s="600"/>
      <c r="BK300" s="600"/>
    </row>
    <row r="301" spans="2:63" ht="16.5" customHeight="1" x14ac:dyDescent="0.35">
      <c r="B301" s="599"/>
      <c r="C301" s="599"/>
      <c r="D301" s="599"/>
      <c r="E301" s="599"/>
      <c r="F301" s="599"/>
      <c r="G301" s="599"/>
      <c r="H301" s="600"/>
      <c r="K301" s="602"/>
      <c r="L301" s="602"/>
      <c r="M301" s="600"/>
      <c r="N301" s="600"/>
      <c r="O301" s="600"/>
      <c r="P301" s="600"/>
      <c r="Q301" s="600"/>
      <c r="R301" s="600"/>
      <c r="S301" s="600"/>
      <c r="T301" s="600"/>
      <c r="U301" s="600"/>
      <c r="V301" s="600"/>
      <c r="W301" s="600"/>
      <c r="X301" s="600"/>
      <c r="Y301" s="600"/>
      <c r="Z301" s="600"/>
      <c r="AA301" s="600"/>
      <c r="AB301" s="600"/>
      <c r="AC301" s="600"/>
      <c r="AD301" s="600"/>
      <c r="AE301" s="600"/>
      <c r="AF301" s="600"/>
      <c r="AG301" s="600"/>
      <c r="AH301" s="600"/>
      <c r="AI301" s="600"/>
      <c r="AJ301" s="600"/>
      <c r="AK301" s="600"/>
      <c r="AL301" s="600"/>
      <c r="AM301" s="600"/>
      <c r="AN301" s="600"/>
      <c r="AO301" s="600"/>
      <c r="AP301" s="600"/>
      <c r="AQ301" s="600"/>
      <c r="AR301" s="600"/>
      <c r="AS301" s="600"/>
      <c r="AT301" s="600"/>
      <c r="AU301" s="600"/>
      <c r="AV301" s="600"/>
      <c r="AW301" s="600"/>
      <c r="AX301" s="600"/>
      <c r="AY301" s="600"/>
      <c r="AZ301" s="600"/>
      <c r="BA301" s="600"/>
      <c r="BB301" s="600"/>
      <c r="BC301" s="600"/>
      <c r="BD301" s="600"/>
      <c r="BE301" s="600"/>
      <c r="BF301" s="600"/>
      <c r="BG301" s="600"/>
      <c r="BH301" s="600"/>
      <c r="BI301" s="600"/>
      <c r="BJ301" s="600"/>
      <c r="BK301" s="600"/>
    </row>
    <row r="302" spans="2:63" ht="16.5" customHeight="1" x14ac:dyDescent="0.35">
      <c r="B302" s="599"/>
      <c r="C302" s="599"/>
      <c r="D302" s="599"/>
      <c r="E302" s="599"/>
      <c r="F302" s="599"/>
      <c r="G302" s="599"/>
      <c r="H302" s="600"/>
      <c r="K302" s="602"/>
      <c r="L302" s="602"/>
      <c r="M302" s="600"/>
      <c r="N302" s="600"/>
      <c r="O302" s="600"/>
      <c r="P302" s="600"/>
      <c r="Q302" s="600"/>
      <c r="R302" s="600"/>
      <c r="S302" s="600"/>
      <c r="T302" s="600"/>
      <c r="U302" s="600"/>
      <c r="V302" s="600"/>
      <c r="W302" s="600"/>
      <c r="X302" s="600"/>
      <c r="Y302" s="600"/>
      <c r="Z302" s="600"/>
      <c r="AA302" s="600"/>
      <c r="AB302" s="600"/>
      <c r="AC302" s="600"/>
      <c r="AD302" s="600"/>
      <c r="AE302" s="600"/>
      <c r="AF302" s="600"/>
      <c r="AG302" s="600"/>
      <c r="AH302" s="600"/>
      <c r="AI302" s="600"/>
      <c r="AJ302" s="600"/>
      <c r="AK302" s="600"/>
      <c r="AL302" s="600"/>
      <c r="AM302" s="600"/>
      <c r="AN302" s="600"/>
      <c r="AO302" s="600"/>
      <c r="AP302" s="600"/>
      <c r="AQ302" s="600"/>
      <c r="AR302" s="600"/>
      <c r="AS302" s="600"/>
      <c r="AT302" s="600"/>
      <c r="AU302" s="600"/>
      <c r="AV302" s="600"/>
      <c r="AW302" s="600"/>
      <c r="AX302" s="600"/>
      <c r="AY302" s="600"/>
      <c r="AZ302" s="600"/>
      <c r="BA302" s="600"/>
      <c r="BB302" s="600"/>
      <c r="BC302" s="600"/>
      <c r="BD302" s="600"/>
      <c r="BE302" s="600"/>
      <c r="BF302" s="600"/>
      <c r="BG302" s="600"/>
      <c r="BH302" s="600"/>
      <c r="BI302" s="600"/>
      <c r="BJ302" s="600"/>
      <c r="BK302" s="600"/>
    </row>
    <row r="303" spans="2:63" ht="16.5" customHeight="1" x14ac:dyDescent="0.35">
      <c r="B303" s="599"/>
      <c r="C303" s="599"/>
      <c r="D303" s="599"/>
      <c r="E303" s="599"/>
      <c r="F303" s="599"/>
      <c r="G303" s="599"/>
      <c r="H303" s="600"/>
      <c r="K303" s="602"/>
      <c r="L303" s="602"/>
      <c r="M303" s="600"/>
      <c r="N303" s="600"/>
      <c r="O303" s="600"/>
      <c r="P303" s="600"/>
      <c r="Q303" s="600"/>
      <c r="R303" s="600"/>
      <c r="S303" s="600"/>
      <c r="T303" s="600"/>
      <c r="U303" s="600"/>
      <c r="V303" s="600"/>
      <c r="W303" s="600"/>
      <c r="X303" s="600"/>
      <c r="Y303" s="600"/>
      <c r="Z303" s="600"/>
      <c r="AA303" s="600"/>
      <c r="AB303" s="600"/>
      <c r="AC303" s="600"/>
      <c r="AD303" s="600"/>
      <c r="AE303" s="600"/>
      <c r="AF303" s="600"/>
      <c r="AG303" s="600"/>
      <c r="AH303" s="600"/>
      <c r="AI303" s="600"/>
      <c r="AJ303" s="600"/>
      <c r="AK303" s="600"/>
      <c r="AL303" s="600"/>
      <c r="AM303" s="600"/>
      <c r="AN303" s="600"/>
      <c r="AO303" s="600"/>
      <c r="AP303" s="600"/>
      <c r="AQ303" s="600"/>
      <c r="AR303" s="600"/>
      <c r="AS303" s="600"/>
      <c r="AT303" s="600"/>
      <c r="AU303" s="600"/>
      <c r="AV303" s="600"/>
      <c r="AW303" s="600"/>
      <c r="AX303" s="600"/>
      <c r="AY303" s="600"/>
      <c r="AZ303" s="600"/>
      <c r="BA303" s="600"/>
      <c r="BB303" s="600"/>
      <c r="BC303" s="600"/>
      <c r="BD303" s="600"/>
      <c r="BE303" s="600"/>
      <c r="BF303" s="600"/>
      <c r="BG303" s="600"/>
      <c r="BH303" s="600"/>
      <c r="BI303" s="600"/>
      <c r="BJ303" s="600"/>
      <c r="BK303" s="600"/>
    </row>
    <row r="304" spans="2:63" ht="16.5" customHeight="1" x14ac:dyDescent="0.35">
      <c r="B304" s="599"/>
      <c r="C304" s="599"/>
      <c r="D304" s="599"/>
      <c r="E304" s="599"/>
      <c r="F304" s="599"/>
      <c r="G304" s="599"/>
      <c r="H304" s="600"/>
      <c r="K304" s="602"/>
      <c r="L304" s="602"/>
      <c r="M304" s="600"/>
      <c r="N304" s="600"/>
      <c r="O304" s="600"/>
      <c r="P304" s="600"/>
      <c r="Q304" s="600"/>
      <c r="R304" s="600"/>
      <c r="S304" s="600"/>
      <c r="T304" s="600"/>
      <c r="U304" s="600"/>
      <c r="V304" s="600"/>
      <c r="W304" s="600"/>
      <c r="X304" s="600"/>
      <c r="Y304" s="600"/>
      <c r="Z304" s="600"/>
      <c r="AA304" s="600"/>
      <c r="AB304" s="600"/>
      <c r="AC304" s="600"/>
      <c r="AD304" s="600"/>
      <c r="AE304" s="600"/>
      <c r="AF304" s="600"/>
      <c r="AG304" s="600"/>
      <c r="AH304" s="600"/>
      <c r="AI304" s="600"/>
      <c r="AJ304" s="600"/>
      <c r="AK304" s="600"/>
      <c r="AL304" s="600"/>
      <c r="AM304" s="600"/>
      <c r="AN304" s="600"/>
      <c r="AO304" s="600"/>
      <c r="AP304" s="600"/>
      <c r="AQ304" s="600"/>
      <c r="AR304" s="600"/>
      <c r="AS304" s="600"/>
      <c r="AT304" s="600"/>
      <c r="AU304" s="600"/>
      <c r="AV304" s="600"/>
      <c r="AW304" s="600"/>
      <c r="AX304" s="600"/>
      <c r="AY304" s="600"/>
      <c r="AZ304" s="600"/>
      <c r="BA304" s="600"/>
      <c r="BB304" s="600"/>
      <c r="BC304" s="600"/>
      <c r="BD304" s="600"/>
      <c r="BE304" s="600"/>
      <c r="BF304" s="600"/>
      <c r="BG304" s="600"/>
      <c r="BH304" s="600"/>
      <c r="BI304" s="600"/>
      <c r="BJ304" s="600"/>
      <c r="BK304" s="600"/>
    </row>
    <row r="305" spans="2:63" ht="16.5" customHeight="1" x14ac:dyDescent="0.35">
      <c r="B305" s="599"/>
      <c r="C305" s="599"/>
      <c r="D305" s="599"/>
      <c r="E305" s="599"/>
      <c r="F305" s="599"/>
      <c r="G305" s="599"/>
      <c r="H305" s="600"/>
      <c r="K305" s="602"/>
      <c r="L305" s="602"/>
      <c r="M305" s="600"/>
      <c r="N305" s="600"/>
      <c r="O305" s="600"/>
      <c r="P305" s="600"/>
      <c r="Q305" s="600"/>
      <c r="R305" s="600"/>
      <c r="S305" s="600"/>
      <c r="T305" s="600"/>
      <c r="U305" s="600"/>
      <c r="V305" s="600"/>
      <c r="W305" s="600"/>
      <c r="X305" s="600"/>
      <c r="Y305" s="600"/>
      <c r="Z305" s="600"/>
      <c r="AA305" s="600"/>
      <c r="AB305" s="600"/>
      <c r="AC305" s="600"/>
      <c r="AD305" s="600"/>
      <c r="AE305" s="600"/>
      <c r="AF305" s="600"/>
      <c r="AG305" s="600"/>
      <c r="AH305" s="600"/>
      <c r="AI305" s="600"/>
      <c r="AJ305" s="600"/>
      <c r="AK305" s="600"/>
      <c r="AL305" s="600"/>
      <c r="AM305" s="600"/>
      <c r="AN305" s="600"/>
      <c r="AO305" s="600"/>
      <c r="AP305" s="600"/>
      <c r="AQ305" s="600"/>
      <c r="AR305" s="600"/>
      <c r="AS305" s="600"/>
      <c r="AT305" s="600"/>
      <c r="AU305" s="600"/>
      <c r="AV305" s="600"/>
      <c r="AW305" s="600"/>
      <c r="AX305" s="600"/>
      <c r="AY305" s="600"/>
      <c r="AZ305" s="600"/>
      <c r="BA305" s="600"/>
      <c r="BB305" s="600"/>
      <c r="BC305" s="600"/>
      <c r="BD305" s="600"/>
      <c r="BE305" s="600"/>
      <c r="BF305" s="600"/>
      <c r="BG305" s="600"/>
      <c r="BH305" s="600"/>
      <c r="BI305" s="600"/>
      <c r="BJ305" s="600"/>
      <c r="BK305" s="600"/>
    </row>
    <row r="306" spans="2:63" ht="16.5" customHeight="1" x14ac:dyDescent="0.35">
      <c r="B306" s="599"/>
      <c r="C306" s="599"/>
      <c r="D306" s="599"/>
      <c r="E306" s="599"/>
      <c r="F306" s="599"/>
      <c r="G306" s="599"/>
      <c r="H306" s="600"/>
      <c r="K306" s="602"/>
      <c r="L306" s="602"/>
      <c r="M306" s="600"/>
      <c r="N306" s="600"/>
      <c r="O306" s="600"/>
      <c r="P306" s="600"/>
      <c r="Q306" s="600"/>
      <c r="R306" s="600"/>
      <c r="S306" s="600"/>
      <c r="T306" s="600"/>
      <c r="U306" s="600"/>
      <c r="V306" s="600"/>
      <c r="W306" s="600"/>
      <c r="X306" s="600"/>
      <c r="Y306" s="600"/>
      <c r="Z306" s="600"/>
      <c r="AA306" s="600"/>
      <c r="AB306" s="600"/>
      <c r="AC306" s="600"/>
      <c r="AD306" s="600"/>
      <c r="AE306" s="600"/>
      <c r="AF306" s="600"/>
      <c r="AG306" s="600"/>
      <c r="AH306" s="600"/>
      <c r="AI306" s="600"/>
      <c r="AJ306" s="600"/>
      <c r="AK306" s="600"/>
      <c r="AL306" s="600"/>
      <c r="AM306" s="600"/>
      <c r="AN306" s="600"/>
      <c r="AO306" s="600"/>
      <c r="AP306" s="600"/>
      <c r="AQ306" s="600"/>
      <c r="AR306" s="600"/>
      <c r="AS306" s="600"/>
      <c r="AT306" s="600"/>
      <c r="AU306" s="600"/>
      <c r="AV306" s="600"/>
      <c r="AW306" s="600"/>
      <c r="AX306" s="600"/>
      <c r="AY306" s="600"/>
      <c r="AZ306" s="600"/>
      <c r="BA306" s="600"/>
      <c r="BB306" s="600"/>
      <c r="BC306" s="600"/>
      <c r="BD306" s="600"/>
      <c r="BE306" s="600"/>
      <c r="BF306" s="600"/>
      <c r="BG306" s="600"/>
      <c r="BH306" s="600"/>
      <c r="BI306" s="600"/>
      <c r="BJ306" s="600"/>
      <c r="BK306" s="600"/>
    </row>
    <row r="307" spans="2:63" ht="16.5" customHeight="1" x14ac:dyDescent="0.35">
      <c r="B307" s="599"/>
      <c r="C307" s="599"/>
      <c r="D307" s="599"/>
      <c r="E307" s="599"/>
      <c r="F307" s="599"/>
      <c r="G307" s="599"/>
      <c r="H307" s="600"/>
      <c r="K307" s="602"/>
      <c r="L307" s="602"/>
      <c r="M307" s="600"/>
      <c r="N307" s="600"/>
      <c r="O307" s="600"/>
      <c r="P307" s="600"/>
      <c r="Q307" s="600"/>
      <c r="R307" s="600"/>
      <c r="S307" s="600"/>
      <c r="T307" s="600"/>
      <c r="U307" s="600"/>
      <c r="V307" s="600"/>
      <c r="W307" s="600"/>
      <c r="X307" s="600"/>
      <c r="Y307" s="600"/>
      <c r="Z307" s="600"/>
      <c r="AA307" s="600"/>
      <c r="AB307" s="600"/>
      <c r="AC307" s="600"/>
      <c r="AD307" s="600"/>
      <c r="AE307" s="600"/>
      <c r="AF307" s="600"/>
      <c r="AG307" s="600"/>
      <c r="AH307" s="600"/>
      <c r="AI307" s="600"/>
      <c r="AJ307" s="600"/>
      <c r="AK307" s="600"/>
      <c r="AL307" s="600"/>
      <c r="AM307" s="600"/>
      <c r="AN307" s="600"/>
      <c r="AO307" s="600"/>
      <c r="AP307" s="600"/>
      <c r="AQ307" s="600"/>
      <c r="AR307" s="600"/>
      <c r="AS307" s="600"/>
      <c r="AT307" s="600"/>
      <c r="AU307" s="600"/>
      <c r="AV307" s="600"/>
      <c r="AW307" s="600"/>
      <c r="AX307" s="600"/>
      <c r="AY307" s="600"/>
      <c r="AZ307" s="600"/>
      <c r="BA307" s="600"/>
      <c r="BB307" s="600"/>
      <c r="BC307" s="600"/>
      <c r="BD307" s="600"/>
      <c r="BE307" s="600"/>
      <c r="BF307" s="600"/>
      <c r="BG307" s="600"/>
      <c r="BH307" s="600"/>
      <c r="BI307" s="600"/>
      <c r="BJ307" s="600"/>
      <c r="BK307" s="600"/>
    </row>
    <row r="308" spans="2:63" ht="16.5" customHeight="1" x14ac:dyDescent="0.35">
      <c r="B308" s="599"/>
      <c r="C308" s="599"/>
      <c r="D308" s="599"/>
      <c r="E308" s="599"/>
      <c r="F308" s="599"/>
      <c r="G308" s="599"/>
      <c r="H308" s="600"/>
      <c r="K308" s="602"/>
      <c r="L308" s="602"/>
      <c r="M308" s="600"/>
      <c r="N308" s="600"/>
      <c r="O308" s="600"/>
      <c r="P308" s="600"/>
      <c r="Q308" s="600"/>
      <c r="R308" s="600"/>
      <c r="S308" s="600"/>
      <c r="T308" s="600"/>
      <c r="U308" s="600"/>
      <c r="V308" s="600"/>
      <c r="W308" s="600"/>
      <c r="X308" s="600"/>
      <c r="Y308" s="600"/>
      <c r="Z308" s="600"/>
      <c r="AA308" s="600"/>
      <c r="AB308" s="600"/>
      <c r="AC308" s="600"/>
      <c r="AD308" s="600"/>
      <c r="AE308" s="600"/>
      <c r="AF308" s="600"/>
      <c r="AG308" s="600"/>
      <c r="AH308" s="600"/>
      <c r="AI308" s="600"/>
      <c r="AJ308" s="600"/>
      <c r="AK308" s="600"/>
      <c r="AL308" s="600"/>
      <c r="AM308" s="600"/>
      <c r="AN308" s="600"/>
      <c r="AO308" s="600"/>
      <c r="AP308" s="600"/>
      <c r="AQ308" s="600"/>
      <c r="AR308" s="600"/>
      <c r="AS308" s="600"/>
      <c r="AT308" s="600"/>
      <c r="AU308" s="600"/>
      <c r="AV308" s="600"/>
      <c r="AW308" s="600"/>
      <c r="AX308" s="600"/>
      <c r="AY308" s="600"/>
      <c r="AZ308" s="600"/>
      <c r="BA308" s="600"/>
      <c r="BB308" s="600"/>
      <c r="BC308" s="600"/>
      <c r="BD308" s="600"/>
      <c r="BE308" s="600"/>
      <c r="BF308" s="600"/>
      <c r="BG308" s="600"/>
      <c r="BH308" s="600"/>
      <c r="BI308" s="600"/>
      <c r="BJ308" s="600"/>
      <c r="BK308" s="600"/>
    </row>
    <row r="309" spans="2:63" ht="16.5" customHeight="1" x14ac:dyDescent="0.35">
      <c r="B309" s="599"/>
      <c r="C309" s="599"/>
      <c r="D309" s="599"/>
      <c r="E309" s="599"/>
      <c r="F309" s="599"/>
      <c r="G309" s="599"/>
      <c r="H309" s="600"/>
      <c r="K309" s="602"/>
      <c r="L309" s="602"/>
      <c r="M309" s="600"/>
      <c r="N309" s="600"/>
      <c r="O309" s="600"/>
      <c r="P309" s="600"/>
      <c r="Q309" s="600"/>
      <c r="R309" s="600"/>
      <c r="S309" s="600"/>
      <c r="T309" s="600"/>
      <c r="U309" s="600"/>
      <c r="V309" s="600"/>
      <c r="W309" s="600"/>
      <c r="X309" s="600"/>
      <c r="Y309" s="600"/>
      <c r="Z309" s="600"/>
      <c r="AA309" s="600"/>
      <c r="AB309" s="600"/>
      <c r="AC309" s="600"/>
      <c r="AD309" s="600"/>
      <c r="AE309" s="600"/>
      <c r="AF309" s="600"/>
      <c r="AG309" s="600"/>
      <c r="AH309" s="600"/>
      <c r="AI309" s="600"/>
      <c r="AJ309" s="600"/>
      <c r="AK309" s="600"/>
      <c r="AL309" s="600"/>
      <c r="AM309" s="600"/>
      <c r="AN309" s="600"/>
      <c r="AO309" s="600"/>
      <c r="AP309" s="600"/>
      <c r="AQ309" s="600"/>
      <c r="AR309" s="600"/>
      <c r="AS309" s="600"/>
      <c r="AT309" s="600"/>
      <c r="AU309" s="600"/>
      <c r="AV309" s="600"/>
      <c r="AW309" s="600"/>
      <c r="AX309" s="600"/>
      <c r="AY309" s="600"/>
      <c r="AZ309" s="600"/>
      <c r="BA309" s="600"/>
      <c r="BB309" s="600"/>
      <c r="BC309" s="600"/>
      <c r="BD309" s="600"/>
      <c r="BE309" s="600"/>
      <c r="BF309" s="600"/>
      <c r="BG309" s="600"/>
      <c r="BH309" s="600"/>
      <c r="BI309" s="600"/>
      <c r="BJ309" s="600"/>
      <c r="BK309" s="600"/>
    </row>
    <row r="310" spans="2:63" ht="16.5" customHeight="1" x14ac:dyDescent="0.35">
      <c r="B310" s="599"/>
      <c r="C310" s="599"/>
      <c r="D310" s="599"/>
      <c r="E310" s="599"/>
      <c r="F310" s="599"/>
      <c r="G310" s="599"/>
      <c r="H310" s="600"/>
      <c r="K310" s="602"/>
      <c r="L310" s="602"/>
      <c r="M310" s="600"/>
      <c r="N310" s="600"/>
      <c r="O310" s="600"/>
      <c r="P310" s="600"/>
      <c r="Q310" s="600"/>
      <c r="R310" s="600"/>
      <c r="S310" s="600"/>
      <c r="T310" s="600"/>
      <c r="U310" s="600"/>
      <c r="V310" s="600"/>
      <c r="W310" s="600"/>
      <c r="X310" s="600"/>
      <c r="Y310" s="600"/>
      <c r="Z310" s="600"/>
      <c r="AA310" s="600"/>
      <c r="AB310" s="600"/>
      <c r="AC310" s="600"/>
      <c r="AD310" s="600"/>
      <c r="AE310" s="600"/>
      <c r="AF310" s="600"/>
      <c r="AG310" s="600"/>
      <c r="AH310" s="600"/>
      <c r="AI310" s="600"/>
      <c r="AJ310" s="600"/>
      <c r="AK310" s="600"/>
      <c r="AL310" s="600"/>
      <c r="AM310" s="600"/>
      <c r="AN310" s="600"/>
      <c r="AO310" s="600"/>
      <c r="AP310" s="600"/>
      <c r="AQ310" s="600"/>
      <c r="AR310" s="600"/>
      <c r="AS310" s="600"/>
      <c r="AT310" s="600"/>
      <c r="AU310" s="600"/>
      <c r="AV310" s="600"/>
      <c r="AW310" s="600"/>
      <c r="AX310" s="600"/>
      <c r="AY310" s="600"/>
      <c r="AZ310" s="600"/>
      <c r="BA310" s="600"/>
      <c r="BB310" s="600"/>
      <c r="BC310" s="600"/>
      <c r="BD310" s="600"/>
      <c r="BE310" s="600"/>
      <c r="BF310" s="600"/>
      <c r="BG310" s="600"/>
      <c r="BH310" s="600"/>
      <c r="BI310" s="600"/>
      <c r="BJ310" s="600"/>
      <c r="BK310" s="600"/>
    </row>
    <row r="311" spans="2:63" ht="16.5" customHeight="1" x14ac:dyDescent="0.35">
      <c r="B311" s="599"/>
      <c r="C311" s="599"/>
      <c r="D311" s="599"/>
      <c r="E311" s="599"/>
      <c r="F311" s="599"/>
      <c r="G311" s="599"/>
      <c r="H311" s="600"/>
      <c r="K311" s="602"/>
      <c r="L311" s="602"/>
      <c r="M311" s="600"/>
      <c r="N311" s="600"/>
      <c r="O311" s="600"/>
      <c r="P311" s="600"/>
      <c r="Q311" s="600"/>
      <c r="R311" s="600"/>
      <c r="S311" s="600"/>
      <c r="T311" s="600"/>
      <c r="U311" s="600"/>
      <c r="V311" s="600"/>
      <c r="W311" s="600"/>
      <c r="X311" s="600"/>
      <c r="Y311" s="600"/>
      <c r="Z311" s="600"/>
      <c r="AA311" s="600"/>
      <c r="AB311" s="600"/>
      <c r="AC311" s="600"/>
      <c r="AD311" s="600"/>
      <c r="AE311" s="600"/>
      <c r="AF311" s="600"/>
      <c r="AG311" s="600"/>
      <c r="AH311" s="600"/>
      <c r="AI311" s="600"/>
      <c r="AJ311" s="600"/>
      <c r="AK311" s="600"/>
      <c r="AL311" s="600"/>
      <c r="AM311" s="600"/>
      <c r="AN311" s="600"/>
      <c r="AO311" s="600"/>
      <c r="AP311" s="600"/>
      <c r="AQ311" s="600"/>
      <c r="AR311" s="600"/>
      <c r="AS311" s="600"/>
      <c r="AT311" s="600"/>
      <c r="AU311" s="600"/>
      <c r="AV311" s="600"/>
      <c r="AW311" s="600"/>
      <c r="AX311" s="600"/>
      <c r="AY311" s="600"/>
      <c r="AZ311" s="600"/>
      <c r="BA311" s="600"/>
      <c r="BB311" s="600"/>
      <c r="BC311" s="600"/>
      <c r="BD311" s="600"/>
      <c r="BE311" s="600"/>
      <c r="BF311" s="600"/>
      <c r="BG311" s="600"/>
      <c r="BH311" s="600"/>
      <c r="BI311" s="600"/>
      <c r="BJ311" s="600"/>
      <c r="BK311" s="600"/>
    </row>
    <row r="312" spans="2:63" ht="16.5" customHeight="1" x14ac:dyDescent="0.35">
      <c r="B312" s="599"/>
      <c r="C312" s="599"/>
      <c r="D312" s="599"/>
      <c r="E312" s="599"/>
      <c r="F312" s="599"/>
      <c r="G312" s="599"/>
      <c r="H312" s="600"/>
      <c r="K312" s="602"/>
      <c r="L312" s="602"/>
      <c r="M312" s="600"/>
      <c r="N312" s="600"/>
      <c r="O312" s="600"/>
      <c r="P312" s="600"/>
      <c r="Q312" s="600"/>
      <c r="R312" s="600"/>
      <c r="S312" s="600"/>
      <c r="T312" s="600"/>
      <c r="U312" s="600"/>
      <c r="V312" s="600"/>
      <c r="W312" s="600"/>
      <c r="X312" s="600"/>
      <c r="Y312" s="600"/>
      <c r="Z312" s="600"/>
      <c r="AA312" s="600"/>
      <c r="AB312" s="600"/>
      <c r="AC312" s="600"/>
      <c r="AD312" s="600"/>
      <c r="AE312" s="600"/>
      <c r="AF312" s="600"/>
      <c r="AG312" s="600"/>
      <c r="AH312" s="600"/>
      <c r="AI312" s="600"/>
      <c r="AJ312" s="600"/>
      <c r="AK312" s="600"/>
      <c r="AL312" s="600"/>
      <c r="AM312" s="600"/>
      <c r="AN312" s="600"/>
      <c r="AO312" s="600"/>
      <c r="AP312" s="600"/>
      <c r="AQ312" s="600"/>
      <c r="AR312" s="600"/>
      <c r="AS312" s="600"/>
      <c r="AT312" s="600"/>
      <c r="AU312" s="600"/>
      <c r="AV312" s="600"/>
      <c r="AW312" s="600"/>
      <c r="AX312" s="600"/>
      <c r="AY312" s="600"/>
      <c r="AZ312" s="600"/>
      <c r="BA312" s="600"/>
      <c r="BB312" s="600"/>
      <c r="BC312" s="600"/>
      <c r="BD312" s="600"/>
      <c r="BE312" s="600"/>
      <c r="BF312" s="600"/>
      <c r="BG312" s="600"/>
      <c r="BH312" s="600"/>
      <c r="BI312" s="600"/>
      <c r="BJ312" s="600"/>
      <c r="BK312" s="600"/>
    </row>
    <row r="313" spans="2:63" ht="16.5" customHeight="1" x14ac:dyDescent="0.35">
      <c r="B313" s="599"/>
      <c r="C313" s="599"/>
      <c r="D313" s="599"/>
      <c r="E313" s="599"/>
      <c r="F313" s="599"/>
      <c r="G313" s="599"/>
      <c r="H313" s="600"/>
      <c r="K313" s="602"/>
      <c r="L313" s="602"/>
      <c r="M313" s="600"/>
      <c r="N313" s="600"/>
      <c r="O313" s="600"/>
      <c r="P313" s="600"/>
      <c r="Q313" s="600"/>
      <c r="R313" s="600"/>
      <c r="S313" s="600"/>
      <c r="T313" s="600"/>
      <c r="U313" s="600"/>
      <c r="V313" s="600"/>
      <c r="W313" s="600"/>
      <c r="X313" s="600"/>
      <c r="Y313" s="600"/>
      <c r="Z313" s="600"/>
      <c r="AA313" s="600"/>
      <c r="AB313" s="600"/>
      <c r="AC313" s="600"/>
      <c r="AD313" s="600"/>
      <c r="AE313" s="600"/>
      <c r="AF313" s="600"/>
      <c r="AG313" s="600"/>
      <c r="AH313" s="600"/>
      <c r="AI313" s="600"/>
      <c r="AJ313" s="600"/>
      <c r="AK313" s="600"/>
      <c r="AL313" s="600"/>
      <c r="AM313" s="600"/>
      <c r="AN313" s="600"/>
      <c r="AO313" s="600"/>
      <c r="AP313" s="600"/>
      <c r="AQ313" s="600"/>
      <c r="AR313" s="600"/>
      <c r="AS313" s="600"/>
      <c r="AT313" s="600"/>
      <c r="AU313" s="600"/>
      <c r="AV313" s="600"/>
      <c r="AW313" s="600"/>
      <c r="AX313" s="600"/>
      <c r="AY313" s="600"/>
      <c r="AZ313" s="600"/>
      <c r="BA313" s="600"/>
      <c r="BB313" s="600"/>
      <c r="BC313" s="600"/>
      <c r="BD313" s="600"/>
      <c r="BE313" s="600"/>
      <c r="BF313" s="600"/>
      <c r="BG313" s="600"/>
      <c r="BH313" s="600"/>
      <c r="BI313" s="600"/>
      <c r="BJ313" s="600"/>
      <c r="BK313" s="600"/>
    </row>
    <row r="314" spans="2:63" ht="16.5" customHeight="1" x14ac:dyDescent="0.35">
      <c r="B314" s="599"/>
      <c r="C314" s="599"/>
      <c r="D314" s="599"/>
      <c r="E314" s="599"/>
      <c r="F314" s="599"/>
      <c r="G314" s="599"/>
      <c r="H314" s="600"/>
      <c r="K314" s="602"/>
      <c r="L314" s="602"/>
      <c r="M314" s="600"/>
      <c r="N314" s="600"/>
      <c r="O314" s="600"/>
      <c r="P314" s="600"/>
      <c r="Q314" s="600"/>
      <c r="R314" s="600"/>
      <c r="S314" s="600"/>
      <c r="T314" s="600"/>
      <c r="U314" s="600"/>
      <c r="V314" s="600"/>
      <c r="W314" s="600"/>
      <c r="X314" s="600"/>
      <c r="Y314" s="600"/>
      <c r="Z314" s="600"/>
      <c r="AA314" s="600"/>
      <c r="AB314" s="600"/>
      <c r="AC314" s="600"/>
      <c r="AD314" s="600"/>
      <c r="AE314" s="600"/>
      <c r="AF314" s="600"/>
      <c r="AG314" s="600"/>
      <c r="AH314" s="600"/>
      <c r="AI314" s="600"/>
      <c r="AJ314" s="600"/>
      <c r="AK314" s="600"/>
      <c r="AL314" s="600"/>
      <c r="AM314" s="600"/>
      <c r="AN314" s="600"/>
      <c r="AO314" s="600"/>
      <c r="AP314" s="600"/>
      <c r="AQ314" s="600"/>
      <c r="AR314" s="600"/>
      <c r="AS314" s="600"/>
      <c r="AT314" s="600"/>
      <c r="AU314" s="600"/>
      <c r="AV314" s="600"/>
      <c r="AW314" s="600"/>
      <c r="AX314" s="600"/>
      <c r="AY314" s="600"/>
      <c r="AZ314" s="600"/>
      <c r="BA314" s="600"/>
      <c r="BB314" s="600"/>
      <c r="BC314" s="600"/>
      <c r="BD314" s="600"/>
      <c r="BE314" s="600"/>
      <c r="BF314" s="600"/>
      <c r="BG314" s="600"/>
      <c r="BH314" s="600"/>
      <c r="BI314" s="600"/>
      <c r="BJ314" s="600"/>
      <c r="BK314" s="600"/>
    </row>
    <row r="315" spans="2:63" ht="16.5" customHeight="1" x14ac:dyDescent="0.35">
      <c r="B315" s="599"/>
      <c r="C315" s="599"/>
      <c r="D315" s="599"/>
      <c r="E315" s="599"/>
      <c r="F315" s="599"/>
      <c r="G315" s="599"/>
      <c r="H315" s="600"/>
      <c r="K315" s="602"/>
      <c r="L315" s="602"/>
      <c r="M315" s="600"/>
      <c r="N315" s="600"/>
      <c r="O315" s="600"/>
      <c r="P315" s="600"/>
      <c r="Q315" s="600"/>
      <c r="R315" s="600"/>
      <c r="S315" s="600"/>
      <c r="T315" s="600"/>
      <c r="U315" s="600"/>
      <c r="V315" s="600"/>
      <c r="W315" s="600"/>
      <c r="X315" s="600"/>
      <c r="Y315" s="600"/>
      <c r="Z315" s="600"/>
      <c r="AA315" s="600"/>
      <c r="AB315" s="600"/>
      <c r="AC315" s="600"/>
      <c r="AD315" s="600"/>
      <c r="AE315" s="600"/>
      <c r="AF315" s="600"/>
      <c r="AG315" s="600"/>
      <c r="AH315" s="600"/>
      <c r="AI315" s="600"/>
      <c r="AJ315" s="600"/>
      <c r="AK315" s="600"/>
      <c r="AL315" s="600"/>
      <c r="AM315" s="600"/>
      <c r="AN315" s="600"/>
      <c r="AO315" s="600"/>
      <c r="AP315" s="600"/>
      <c r="AQ315" s="600"/>
      <c r="AR315" s="600"/>
      <c r="AS315" s="600"/>
      <c r="AT315" s="600"/>
      <c r="AU315" s="600"/>
      <c r="AV315" s="600"/>
      <c r="AW315" s="600"/>
      <c r="AX315" s="600"/>
      <c r="AY315" s="600"/>
      <c r="AZ315" s="600"/>
      <c r="BA315" s="600"/>
      <c r="BB315" s="600"/>
      <c r="BC315" s="600"/>
      <c r="BD315" s="600"/>
      <c r="BE315" s="600"/>
      <c r="BF315" s="600"/>
      <c r="BG315" s="600"/>
      <c r="BH315" s="600"/>
      <c r="BI315" s="600"/>
      <c r="BJ315" s="600"/>
      <c r="BK315" s="600"/>
    </row>
    <row r="316" spans="2:63" ht="16.5" customHeight="1" x14ac:dyDescent="0.35">
      <c r="B316" s="599"/>
      <c r="C316" s="599"/>
      <c r="D316" s="599"/>
      <c r="E316" s="599"/>
      <c r="F316" s="599"/>
      <c r="G316" s="599"/>
      <c r="H316" s="600"/>
      <c r="K316" s="602"/>
      <c r="L316" s="602"/>
      <c r="M316" s="600"/>
      <c r="N316" s="600"/>
      <c r="O316" s="600"/>
      <c r="P316" s="600"/>
      <c r="Q316" s="600"/>
      <c r="R316" s="600"/>
      <c r="S316" s="600"/>
      <c r="T316" s="600"/>
      <c r="U316" s="600"/>
      <c r="V316" s="600"/>
      <c r="W316" s="600"/>
      <c r="X316" s="600"/>
      <c r="Y316" s="600"/>
      <c r="Z316" s="600"/>
      <c r="AA316" s="600"/>
      <c r="AB316" s="600"/>
      <c r="AC316" s="600"/>
      <c r="AD316" s="600"/>
      <c r="AE316" s="600"/>
      <c r="AF316" s="600"/>
      <c r="AG316" s="600"/>
      <c r="AH316" s="600"/>
      <c r="AI316" s="600"/>
      <c r="AJ316" s="600"/>
      <c r="AK316" s="600"/>
      <c r="AL316" s="600"/>
      <c r="AM316" s="600"/>
      <c r="AN316" s="600"/>
      <c r="AO316" s="600"/>
      <c r="AP316" s="600"/>
      <c r="AQ316" s="600"/>
      <c r="AR316" s="600"/>
      <c r="AS316" s="600"/>
      <c r="AT316" s="600"/>
      <c r="AU316" s="600"/>
      <c r="AV316" s="600"/>
      <c r="AW316" s="600"/>
      <c r="AX316" s="600"/>
      <c r="AY316" s="600"/>
      <c r="AZ316" s="600"/>
      <c r="BA316" s="600"/>
      <c r="BB316" s="600"/>
      <c r="BC316" s="600"/>
      <c r="BD316" s="600"/>
      <c r="BE316" s="600"/>
      <c r="BF316" s="600"/>
      <c r="BG316" s="600"/>
      <c r="BH316" s="600"/>
      <c r="BI316" s="600"/>
      <c r="BJ316" s="600"/>
      <c r="BK316" s="600"/>
    </row>
    <row r="317" spans="2:63" ht="16.5" customHeight="1" x14ac:dyDescent="0.35">
      <c r="B317" s="599"/>
      <c r="C317" s="599"/>
      <c r="D317" s="599"/>
      <c r="E317" s="599"/>
      <c r="F317" s="599"/>
      <c r="G317" s="599"/>
      <c r="H317" s="600"/>
      <c r="K317" s="602"/>
      <c r="L317" s="602"/>
      <c r="M317" s="600"/>
      <c r="N317" s="600"/>
      <c r="O317" s="600"/>
      <c r="P317" s="600"/>
      <c r="Q317" s="600"/>
      <c r="R317" s="600"/>
      <c r="S317" s="600"/>
      <c r="T317" s="600"/>
      <c r="U317" s="600"/>
      <c r="V317" s="600"/>
      <c r="W317" s="600"/>
      <c r="X317" s="600"/>
      <c r="Y317" s="600"/>
      <c r="Z317" s="600"/>
      <c r="AA317" s="600"/>
      <c r="AB317" s="600"/>
      <c r="AC317" s="600"/>
      <c r="AD317" s="600"/>
      <c r="AE317" s="600"/>
      <c r="AF317" s="600"/>
      <c r="AG317" s="600"/>
      <c r="AH317" s="600"/>
      <c r="AI317" s="600"/>
      <c r="AJ317" s="600"/>
      <c r="AK317" s="600"/>
      <c r="AL317" s="600"/>
      <c r="AM317" s="600"/>
      <c r="AN317" s="600"/>
      <c r="AO317" s="600"/>
      <c r="AP317" s="600"/>
      <c r="AQ317" s="600"/>
      <c r="AR317" s="600"/>
      <c r="AS317" s="600"/>
      <c r="AT317" s="600"/>
      <c r="AU317" s="600"/>
      <c r="AV317" s="600"/>
      <c r="AW317" s="600"/>
      <c r="AX317" s="600"/>
      <c r="AY317" s="600"/>
      <c r="AZ317" s="600"/>
      <c r="BA317" s="600"/>
      <c r="BB317" s="600"/>
      <c r="BC317" s="600"/>
      <c r="BD317" s="600"/>
      <c r="BE317" s="600"/>
      <c r="BF317" s="600"/>
      <c r="BG317" s="600"/>
      <c r="BH317" s="600"/>
      <c r="BI317" s="600"/>
      <c r="BJ317" s="600"/>
      <c r="BK317" s="600"/>
    </row>
    <row r="318" spans="2:63" ht="16.5" customHeight="1" x14ac:dyDescent="0.35">
      <c r="B318" s="599"/>
      <c r="C318" s="599"/>
      <c r="D318" s="599"/>
      <c r="E318" s="599"/>
      <c r="F318" s="599"/>
      <c r="G318" s="599"/>
      <c r="H318" s="600"/>
      <c r="K318" s="602"/>
      <c r="L318" s="602"/>
      <c r="M318" s="600"/>
      <c r="N318" s="600"/>
      <c r="O318" s="600"/>
      <c r="P318" s="600"/>
      <c r="Q318" s="600"/>
      <c r="R318" s="600"/>
      <c r="S318" s="600"/>
      <c r="T318" s="600"/>
      <c r="U318" s="600"/>
      <c r="V318" s="600"/>
      <c r="W318" s="600"/>
      <c r="X318" s="600"/>
      <c r="Y318" s="600"/>
      <c r="Z318" s="600"/>
      <c r="AA318" s="600"/>
      <c r="AB318" s="600"/>
      <c r="AC318" s="600"/>
      <c r="AD318" s="600"/>
      <c r="AE318" s="600"/>
      <c r="AF318" s="600"/>
      <c r="AG318" s="600"/>
      <c r="AH318" s="600"/>
      <c r="AI318" s="600"/>
      <c r="AJ318" s="600"/>
      <c r="AK318" s="600"/>
      <c r="AL318" s="600"/>
      <c r="AM318" s="600"/>
      <c r="AN318" s="600"/>
      <c r="AO318" s="600"/>
      <c r="AP318" s="600"/>
      <c r="AQ318" s="600"/>
      <c r="AR318" s="600"/>
      <c r="AS318" s="600"/>
      <c r="AT318" s="600"/>
      <c r="AU318" s="600"/>
      <c r="AV318" s="600"/>
      <c r="AW318" s="600"/>
      <c r="AX318" s="600"/>
      <c r="AY318" s="600"/>
      <c r="AZ318" s="600"/>
      <c r="BA318" s="600"/>
      <c r="BB318" s="600"/>
      <c r="BC318" s="600"/>
      <c r="BD318" s="600"/>
      <c r="BE318" s="600"/>
      <c r="BF318" s="600"/>
      <c r="BG318" s="600"/>
      <c r="BH318" s="600"/>
      <c r="BI318" s="600"/>
      <c r="BJ318" s="600"/>
      <c r="BK318" s="600"/>
    </row>
    <row r="319" spans="2:63" ht="16.5" customHeight="1" x14ac:dyDescent="0.35">
      <c r="B319" s="599"/>
      <c r="C319" s="599"/>
      <c r="D319" s="599"/>
      <c r="E319" s="599"/>
      <c r="F319" s="599"/>
      <c r="G319" s="599"/>
      <c r="H319" s="600"/>
      <c r="K319" s="602"/>
      <c r="L319" s="602"/>
      <c r="M319" s="600"/>
      <c r="N319" s="600"/>
      <c r="O319" s="600"/>
      <c r="P319" s="600"/>
      <c r="Q319" s="600"/>
      <c r="R319" s="600"/>
      <c r="S319" s="600"/>
      <c r="T319" s="600"/>
      <c r="U319" s="600"/>
      <c r="V319" s="600"/>
      <c r="W319" s="600"/>
      <c r="X319" s="600"/>
      <c r="Y319" s="600"/>
      <c r="Z319" s="600"/>
      <c r="AA319" s="600"/>
      <c r="AB319" s="600"/>
      <c r="AC319" s="600"/>
      <c r="AD319" s="600"/>
      <c r="AE319" s="600"/>
      <c r="AF319" s="600"/>
      <c r="AG319" s="600"/>
      <c r="AH319" s="600"/>
      <c r="AI319" s="600"/>
      <c r="AJ319" s="600"/>
      <c r="AK319" s="600"/>
      <c r="AL319" s="600"/>
      <c r="AM319" s="600"/>
      <c r="AN319" s="600"/>
      <c r="AO319" s="600"/>
      <c r="AP319" s="600"/>
      <c r="AQ319" s="600"/>
      <c r="AR319" s="600"/>
      <c r="AS319" s="600"/>
      <c r="AT319" s="600"/>
      <c r="AU319" s="600"/>
      <c r="AV319" s="600"/>
      <c r="AW319" s="600"/>
      <c r="AX319" s="600"/>
      <c r="AY319" s="600"/>
      <c r="AZ319" s="600"/>
      <c r="BA319" s="600"/>
      <c r="BB319" s="600"/>
      <c r="BC319" s="600"/>
      <c r="BD319" s="600"/>
      <c r="BE319" s="600"/>
      <c r="BF319" s="600"/>
      <c r="BG319" s="600"/>
      <c r="BH319" s="600"/>
      <c r="BI319" s="600"/>
      <c r="BJ319" s="600"/>
      <c r="BK319" s="600"/>
    </row>
    <row r="320" spans="2:63" ht="16.5" customHeight="1" x14ac:dyDescent="0.35">
      <c r="B320" s="599"/>
      <c r="C320" s="599"/>
      <c r="D320" s="599"/>
      <c r="E320" s="599"/>
      <c r="F320" s="599"/>
      <c r="G320" s="599"/>
      <c r="H320" s="600"/>
      <c r="K320" s="602"/>
      <c r="L320" s="602"/>
      <c r="M320" s="600"/>
      <c r="N320" s="600"/>
      <c r="O320" s="600"/>
      <c r="P320" s="600"/>
      <c r="Q320" s="600"/>
      <c r="R320" s="600"/>
      <c r="S320" s="600"/>
      <c r="T320" s="600"/>
      <c r="U320" s="600"/>
      <c r="V320" s="600"/>
      <c r="W320" s="600"/>
      <c r="X320" s="600"/>
      <c r="Y320" s="600"/>
      <c r="Z320" s="600"/>
      <c r="AA320" s="600"/>
      <c r="AB320" s="600"/>
      <c r="AC320" s="600"/>
      <c r="AD320" s="600"/>
      <c r="AE320" s="600"/>
      <c r="AF320" s="600"/>
      <c r="AG320" s="600"/>
      <c r="AH320" s="600"/>
      <c r="AI320" s="600"/>
      <c r="AJ320" s="600"/>
      <c r="AK320" s="600"/>
      <c r="AL320" s="600"/>
      <c r="AM320" s="600"/>
      <c r="AN320" s="600"/>
      <c r="AO320" s="600"/>
      <c r="AP320" s="600"/>
      <c r="AQ320" s="600"/>
      <c r="AR320" s="600"/>
      <c r="AS320" s="600"/>
      <c r="AT320" s="600"/>
      <c r="AU320" s="600"/>
      <c r="AV320" s="600"/>
      <c r="AW320" s="600"/>
      <c r="AX320" s="600"/>
      <c r="AY320" s="600"/>
      <c r="AZ320" s="600"/>
      <c r="BA320" s="600"/>
      <c r="BB320" s="600"/>
      <c r="BC320" s="600"/>
      <c r="BD320" s="600"/>
      <c r="BE320" s="600"/>
      <c r="BF320" s="600"/>
      <c r="BG320" s="600"/>
      <c r="BH320" s="600"/>
      <c r="BI320" s="600"/>
      <c r="BJ320" s="600"/>
      <c r="BK320" s="600"/>
    </row>
    <row r="321" spans="2:63" ht="16.5" customHeight="1" x14ac:dyDescent="0.35">
      <c r="B321" s="599"/>
      <c r="C321" s="599"/>
      <c r="D321" s="599"/>
      <c r="E321" s="599"/>
      <c r="F321" s="599"/>
      <c r="G321" s="599"/>
      <c r="H321" s="600"/>
      <c r="K321" s="602"/>
      <c r="L321" s="602"/>
      <c r="M321" s="600"/>
      <c r="N321" s="600"/>
      <c r="O321" s="600"/>
      <c r="P321" s="600"/>
      <c r="Q321" s="600"/>
      <c r="R321" s="600"/>
      <c r="S321" s="600"/>
      <c r="T321" s="600"/>
      <c r="U321" s="600"/>
      <c r="V321" s="600"/>
      <c r="W321" s="600"/>
      <c r="X321" s="600"/>
      <c r="Y321" s="600"/>
      <c r="Z321" s="600"/>
      <c r="AA321" s="600"/>
      <c r="AB321" s="600"/>
      <c r="AC321" s="600"/>
      <c r="AD321" s="600"/>
      <c r="AE321" s="600"/>
      <c r="AF321" s="600"/>
      <c r="AG321" s="600"/>
      <c r="AH321" s="600"/>
      <c r="AI321" s="600"/>
      <c r="AJ321" s="600"/>
      <c r="AK321" s="600"/>
      <c r="AL321" s="600"/>
      <c r="AM321" s="600"/>
      <c r="AN321" s="600"/>
      <c r="AO321" s="600"/>
      <c r="AP321" s="600"/>
      <c r="AQ321" s="600"/>
      <c r="AR321" s="600"/>
      <c r="AS321" s="600"/>
      <c r="AT321" s="600"/>
      <c r="AU321" s="600"/>
      <c r="AV321" s="600"/>
      <c r="AW321" s="600"/>
      <c r="AX321" s="600"/>
      <c r="AY321" s="600"/>
      <c r="AZ321" s="600"/>
      <c r="BA321" s="600"/>
      <c r="BB321" s="600"/>
      <c r="BC321" s="600"/>
      <c r="BD321" s="600"/>
      <c r="BE321" s="600"/>
      <c r="BF321" s="600"/>
      <c r="BG321" s="600"/>
      <c r="BH321" s="600"/>
      <c r="BI321" s="600"/>
      <c r="BJ321" s="600"/>
      <c r="BK321" s="600"/>
    </row>
    <row r="322" spans="2:63" ht="16.5" customHeight="1" x14ac:dyDescent="0.35">
      <c r="B322" s="599"/>
      <c r="C322" s="599"/>
      <c r="D322" s="599"/>
      <c r="E322" s="599"/>
      <c r="F322" s="599"/>
      <c r="G322" s="599"/>
      <c r="H322" s="600"/>
      <c r="K322" s="602"/>
      <c r="L322" s="602"/>
      <c r="M322" s="600"/>
      <c r="N322" s="600"/>
      <c r="O322" s="600"/>
      <c r="P322" s="600"/>
      <c r="Q322" s="600"/>
      <c r="R322" s="600"/>
      <c r="S322" s="600"/>
      <c r="T322" s="600"/>
      <c r="U322" s="600"/>
      <c r="V322" s="600"/>
      <c r="W322" s="600"/>
      <c r="X322" s="600"/>
      <c r="Y322" s="600"/>
      <c r="Z322" s="600"/>
      <c r="AA322" s="600"/>
      <c r="AB322" s="600"/>
      <c r="AC322" s="600"/>
      <c r="AD322" s="600"/>
      <c r="AE322" s="600"/>
      <c r="AF322" s="600"/>
      <c r="AG322" s="600"/>
      <c r="AH322" s="600"/>
      <c r="AI322" s="600"/>
      <c r="AJ322" s="600"/>
      <c r="AK322" s="600"/>
      <c r="AL322" s="600"/>
      <c r="AM322" s="600"/>
      <c r="AN322" s="600"/>
      <c r="AO322" s="600"/>
      <c r="AP322" s="600"/>
      <c r="AQ322" s="600"/>
      <c r="AR322" s="600"/>
      <c r="AS322" s="600"/>
      <c r="AT322" s="600"/>
      <c r="AU322" s="600"/>
      <c r="AV322" s="600"/>
      <c r="AW322" s="600"/>
      <c r="AX322" s="600"/>
      <c r="AY322" s="600"/>
      <c r="AZ322" s="600"/>
      <c r="BA322" s="600"/>
      <c r="BB322" s="600"/>
      <c r="BC322" s="600"/>
      <c r="BD322" s="600"/>
      <c r="BE322" s="600"/>
      <c r="BF322" s="600"/>
      <c r="BG322" s="600"/>
      <c r="BH322" s="600"/>
      <c r="BI322" s="600"/>
      <c r="BJ322" s="600"/>
      <c r="BK322" s="600"/>
    </row>
    <row r="323" spans="2:63" ht="16.5" customHeight="1" x14ac:dyDescent="0.35">
      <c r="B323" s="599"/>
      <c r="C323" s="599"/>
      <c r="D323" s="599"/>
      <c r="E323" s="599"/>
      <c r="F323" s="599"/>
      <c r="G323" s="599"/>
      <c r="H323" s="600"/>
      <c r="K323" s="602"/>
      <c r="L323" s="602"/>
      <c r="M323" s="600"/>
      <c r="N323" s="600"/>
      <c r="O323" s="600"/>
      <c r="P323" s="600"/>
      <c r="Q323" s="600"/>
      <c r="R323" s="600"/>
      <c r="S323" s="600"/>
      <c r="T323" s="600"/>
      <c r="U323" s="600"/>
      <c r="V323" s="600"/>
      <c r="W323" s="600"/>
      <c r="X323" s="600"/>
      <c r="Y323" s="600"/>
      <c r="Z323" s="600"/>
      <c r="AA323" s="600"/>
      <c r="AB323" s="600"/>
      <c r="AC323" s="600"/>
      <c r="AD323" s="600"/>
      <c r="AE323" s="600"/>
      <c r="AF323" s="600"/>
      <c r="AG323" s="600"/>
      <c r="AH323" s="600"/>
      <c r="AI323" s="600"/>
      <c r="AJ323" s="600"/>
      <c r="AK323" s="600"/>
      <c r="AL323" s="600"/>
      <c r="AM323" s="600"/>
      <c r="AN323" s="600"/>
      <c r="AO323" s="600"/>
      <c r="AP323" s="600"/>
      <c r="AQ323" s="600"/>
      <c r="AR323" s="600"/>
      <c r="AS323" s="600"/>
      <c r="AT323" s="600"/>
      <c r="AU323" s="600"/>
      <c r="AV323" s="600"/>
      <c r="AW323" s="600"/>
      <c r="AX323" s="600"/>
      <c r="AY323" s="600"/>
      <c r="AZ323" s="600"/>
      <c r="BA323" s="600"/>
      <c r="BB323" s="600"/>
      <c r="BC323" s="600"/>
      <c r="BD323" s="600"/>
      <c r="BE323" s="600"/>
      <c r="BF323" s="600"/>
      <c r="BG323" s="600"/>
      <c r="BH323" s="600"/>
      <c r="BI323" s="600"/>
      <c r="BJ323" s="600"/>
      <c r="BK323" s="600"/>
    </row>
    <row r="324" spans="2:63" ht="16.5" customHeight="1" x14ac:dyDescent="0.35">
      <c r="B324" s="599"/>
      <c r="C324" s="599"/>
      <c r="D324" s="599"/>
      <c r="E324" s="599"/>
      <c r="F324" s="599"/>
      <c r="G324" s="599"/>
      <c r="H324" s="600"/>
      <c r="K324" s="602"/>
      <c r="L324" s="602"/>
      <c r="M324" s="600"/>
      <c r="N324" s="600"/>
      <c r="O324" s="600"/>
      <c r="P324" s="600"/>
      <c r="Q324" s="600"/>
      <c r="R324" s="600"/>
      <c r="S324" s="600"/>
      <c r="T324" s="600"/>
      <c r="U324" s="600"/>
      <c r="V324" s="600"/>
      <c r="W324" s="600"/>
      <c r="X324" s="600"/>
      <c r="Y324" s="600"/>
      <c r="Z324" s="600"/>
      <c r="AA324" s="600"/>
      <c r="AB324" s="600"/>
      <c r="AC324" s="600"/>
      <c r="AD324" s="600"/>
      <c r="AE324" s="600"/>
      <c r="AF324" s="600"/>
      <c r="AG324" s="600"/>
      <c r="AH324" s="600"/>
      <c r="AI324" s="600"/>
      <c r="AJ324" s="600"/>
      <c r="AK324" s="600"/>
      <c r="AL324" s="600"/>
      <c r="AM324" s="600"/>
      <c r="AN324" s="600"/>
      <c r="AO324" s="600"/>
      <c r="AP324" s="600"/>
      <c r="AQ324" s="600"/>
      <c r="AR324" s="600"/>
      <c r="AS324" s="600"/>
      <c r="AT324" s="600"/>
      <c r="AU324" s="600"/>
      <c r="AV324" s="600"/>
      <c r="AW324" s="600"/>
      <c r="AX324" s="600"/>
      <c r="AY324" s="600"/>
      <c r="AZ324" s="600"/>
      <c r="BA324" s="600"/>
      <c r="BB324" s="600"/>
      <c r="BC324" s="600"/>
      <c r="BD324" s="600"/>
      <c r="BE324" s="600"/>
      <c r="BF324" s="600"/>
      <c r="BG324" s="600"/>
      <c r="BH324" s="600"/>
      <c r="BI324" s="600"/>
      <c r="BJ324" s="600"/>
      <c r="BK324" s="600"/>
    </row>
    <row r="325" spans="2:63" ht="16.5" customHeight="1" x14ac:dyDescent="0.35">
      <c r="B325" s="599"/>
      <c r="C325" s="599"/>
      <c r="D325" s="599"/>
      <c r="E325" s="599"/>
      <c r="F325" s="599"/>
      <c r="G325" s="599"/>
      <c r="H325" s="600"/>
      <c r="K325" s="602"/>
      <c r="L325" s="602"/>
      <c r="M325" s="600"/>
      <c r="N325" s="600"/>
      <c r="O325" s="600"/>
      <c r="P325" s="600"/>
      <c r="Q325" s="600"/>
      <c r="R325" s="600"/>
      <c r="S325" s="600"/>
      <c r="T325" s="600"/>
      <c r="U325" s="600"/>
      <c r="V325" s="600"/>
      <c r="W325" s="600"/>
      <c r="X325" s="600"/>
      <c r="Y325" s="600"/>
      <c r="Z325" s="600"/>
      <c r="AA325" s="600"/>
      <c r="AB325" s="600"/>
      <c r="AC325" s="600"/>
      <c r="AD325" s="600"/>
      <c r="AE325" s="600"/>
      <c r="AF325" s="600"/>
      <c r="AG325" s="600"/>
      <c r="AH325" s="600"/>
      <c r="AI325" s="600"/>
      <c r="AJ325" s="600"/>
      <c r="AK325" s="600"/>
      <c r="AL325" s="600"/>
      <c r="AM325" s="600"/>
      <c r="AN325" s="600"/>
      <c r="AO325" s="600"/>
      <c r="AP325" s="600"/>
      <c r="AQ325" s="600"/>
      <c r="AR325" s="600"/>
      <c r="AS325" s="600"/>
      <c r="AT325" s="600"/>
      <c r="AU325" s="600"/>
      <c r="AV325" s="600"/>
      <c r="AW325" s="600"/>
      <c r="AX325" s="600"/>
      <c r="AY325" s="600"/>
      <c r="AZ325" s="600"/>
      <c r="BA325" s="600"/>
      <c r="BB325" s="600"/>
      <c r="BC325" s="600"/>
      <c r="BD325" s="600"/>
      <c r="BE325" s="600"/>
      <c r="BF325" s="600"/>
      <c r="BG325" s="600"/>
      <c r="BH325" s="600"/>
      <c r="BI325" s="600"/>
      <c r="BJ325" s="600"/>
      <c r="BK325" s="600"/>
    </row>
    <row r="326" spans="2:63" ht="16.5" customHeight="1" x14ac:dyDescent="0.35">
      <c r="B326" s="599"/>
      <c r="C326" s="599"/>
      <c r="D326" s="599"/>
      <c r="E326" s="599"/>
      <c r="F326" s="599"/>
      <c r="G326" s="599"/>
      <c r="H326" s="600"/>
      <c r="K326" s="602"/>
      <c r="L326" s="602"/>
      <c r="M326" s="600"/>
      <c r="N326" s="600"/>
      <c r="O326" s="600"/>
      <c r="P326" s="600"/>
      <c r="Q326" s="600"/>
      <c r="R326" s="600"/>
      <c r="S326" s="600"/>
      <c r="T326" s="600"/>
      <c r="U326" s="600"/>
      <c r="V326" s="600"/>
      <c r="W326" s="600"/>
      <c r="X326" s="600"/>
      <c r="Y326" s="600"/>
      <c r="Z326" s="600"/>
      <c r="AA326" s="600"/>
      <c r="AB326" s="600"/>
      <c r="AC326" s="600"/>
      <c r="AD326" s="600"/>
      <c r="AE326" s="600"/>
      <c r="AF326" s="600"/>
      <c r="AG326" s="600"/>
      <c r="AH326" s="600"/>
      <c r="AI326" s="600"/>
      <c r="AJ326" s="600"/>
      <c r="AK326" s="600"/>
      <c r="AL326" s="600"/>
      <c r="AM326" s="600"/>
      <c r="AN326" s="600"/>
      <c r="AO326" s="600"/>
      <c r="AP326" s="600"/>
      <c r="AQ326" s="600"/>
      <c r="AR326" s="600"/>
      <c r="AS326" s="600"/>
      <c r="AT326" s="600"/>
      <c r="AU326" s="600"/>
      <c r="AV326" s="600"/>
      <c r="AW326" s="600"/>
      <c r="AX326" s="600"/>
      <c r="AY326" s="600"/>
      <c r="AZ326" s="600"/>
      <c r="BA326" s="600"/>
      <c r="BB326" s="600"/>
      <c r="BC326" s="600"/>
      <c r="BD326" s="600"/>
      <c r="BE326" s="600"/>
      <c r="BF326" s="600"/>
      <c r="BG326" s="600"/>
      <c r="BH326" s="600"/>
      <c r="BI326" s="600"/>
      <c r="BJ326" s="600"/>
      <c r="BK326" s="600"/>
    </row>
    <row r="327" spans="2:63" ht="16.5" customHeight="1" x14ac:dyDescent="0.35">
      <c r="B327" s="599"/>
      <c r="C327" s="599"/>
      <c r="D327" s="599"/>
      <c r="E327" s="599"/>
      <c r="F327" s="599"/>
      <c r="G327" s="599"/>
      <c r="H327" s="600"/>
      <c r="K327" s="602"/>
      <c r="L327" s="602"/>
      <c r="M327" s="600"/>
      <c r="N327" s="600"/>
      <c r="O327" s="600"/>
      <c r="P327" s="600"/>
      <c r="Q327" s="600"/>
      <c r="R327" s="600"/>
      <c r="S327" s="600"/>
      <c r="T327" s="600"/>
      <c r="U327" s="600"/>
      <c r="V327" s="600"/>
      <c r="W327" s="600"/>
      <c r="X327" s="600"/>
      <c r="Y327" s="600"/>
      <c r="Z327" s="600"/>
      <c r="AA327" s="600"/>
      <c r="AB327" s="600"/>
      <c r="AC327" s="600"/>
      <c r="AD327" s="600"/>
      <c r="AE327" s="600"/>
      <c r="AF327" s="600"/>
      <c r="AG327" s="600"/>
      <c r="AH327" s="600"/>
      <c r="AI327" s="600"/>
      <c r="AJ327" s="600"/>
      <c r="AK327" s="600"/>
      <c r="AL327" s="600"/>
      <c r="AM327" s="600"/>
      <c r="AN327" s="600"/>
      <c r="AO327" s="600"/>
      <c r="AP327" s="600"/>
      <c r="AQ327" s="600"/>
      <c r="AR327" s="600"/>
      <c r="AS327" s="600"/>
      <c r="AT327" s="600"/>
      <c r="AU327" s="600"/>
      <c r="AV327" s="600"/>
      <c r="AW327" s="600"/>
      <c r="AX327" s="600"/>
      <c r="AY327" s="600"/>
      <c r="AZ327" s="600"/>
      <c r="BA327" s="600"/>
      <c r="BB327" s="600"/>
      <c r="BC327" s="600"/>
      <c r="BD327" s="600"/>
      <c r="BE327" s="600"/>
      <c r="BF327" s="600"/>
      <c r="BG327" s="600"/>
      <c r="BH327" s="600"/>
      <c r="BI327" s="600"/>
      <c r="BJ327" s="600"/>
      <c r="BK327" s="600"/>
    </row>
    <row r="328" spans="2:63" ht="16.5" customHeight="1" x14ac:dyDescent="0.35">
      <c r="B328" s="599"/>
      <c r="C328" s="599"/>
      <c r="D328" s="599"/>
      <c r="E328" s="599"/>
      <c r="F328" s="599"/>
      <c r="G328" s="599"/>
      <c r="H328" s="600"/>
      <c r="K328" s="602"/>
      <c r="L328" s="602"/>
      <c r="M328" s="600"/>
      <c r="N328" s="600"/>
      <c r="O328" s="600"/>
      <c r="P328" s="600"/>
      <c r="Q328" s="600"/>
      <c r="R328" s="600"/>
      <c r="S328" s="600"/>
      <c r="T328" s="600"/>
      <c r="U328" s="600"/>
      <c r="V328" s="600"/>
      <c r="W328" s="600"/>
      <c r="X328" s="600"/>
      <c r="Y328" s="600"/>
      <c r="Z328" s="600"/>
      <c r="AA328" s="600"/>
      <c r="AB328" s="600"/>
      <c r="AC328" s="600"/>
      <c r="AD328" s="600"/>
      <c r="AE328" s="600"/>
      <c r="AF328" s="600"/>
      <c r="AG328" s="600"/>
      <c r="AH328" s="600"/>
      <c r="AI328" s="600"/>
      <c r="AJ328" s="600"/>
      <c r="AK328" s="600"/>
      <c r="AL328" s="600"/>
      <c r="AM328" s="600"/>
      <c r="AN328" s="600"/>
      <c r="AO328" s="600"/>
      <c r="AP328" s="600"/>
      <c r="AQ328" s="600"/>
      <c r="AR328" s="600"/>
      <c r="AS328" s="600"/>
      <c r="AT328" s="600"/>
      <c r="AU328" s="600"/>
      <c r="AV328" s="600"/>
      <c r="AW328" s="600"/>
      <c r="AX328" s="600"/>
      <c r="AY328" s="600"/>
      <c r="AZ328" s="600"/>
      <c r="BA328" s="600"/>
      <c r="BB328" s="600"/>
      <c r="BC328" s="600"/>
      <c r="BD328" s="600"/>
      <c r="BE328" s="600"/>
      <c r="BF328" s="600"/>
      <c r="BG328" s="600"/>
      <c r="BH328" s="600"/>
      <c r="BI328" s="600"/>
      <c r="BJ328" s="600"/>
      <c r="BK328" s="600"/>
    </row>
    <row r="329" spans="2:63" ht="16.5" customHeight="1" x14ac:dyDescent="0.35">
      <c r="B329" s="599"/>
      <c r="C329" s="599"/>
      <c r="D329" s="599"/>
      <c r="E329" s="599"/>
      <c r="F329" s="599"/>
      <c r="G329" s="599"/>
      <c r="H329" s="600"/>
      <c r="K329" s="602"/>
      <c r="L329" s="602"/>
      <c r="M329" s="600"/>
      <c r="N329" s="600"/>
      <c r="O329" s="600"/>
      <c r="P329" s="600"/>
      <c r="Q329" s="600"/>
      <c r="R329" s="600"/>
      <c r="S329" s="600"/>
      <c r="T329" s="600"/>
      <c r="U329" s="600"/>
      <c r="V329" s="600"/>
      <c r="W329" s="600"/>
      <c r="X329" s="600"/>
      <c r="Y329" s="600"/>
      <c r="Z329" s="600"/>
      <c r="AA329" s="600"/>
      <c r="AB329" s="600"/>
      <c r="AC329" s="600"/>
      <c r="AD329" s="600"/>
      <c r="AE329" s="600"/>
      <c r="AF329" s="600"/>
      <c r="AG329" s="600"/>
      <c r="AH329" s="600"/>
      <c r="AI329" s="600"/>
      <c r="AJ329" s="600"/>
      <c r="AK329" s="600"/>
      <c r="AL329" s="600"/>
      <c r="AM329" s="600"/>
      <c r="AN329" s="600"/>
      <c r="AO329" s="600"/>
      <c r="AP329" s="600"/>
      <c r="AQ329" s="600"/>
      <c r="AR329" s="600"/>
      <c r="AS329" s="600"/>
      <c r="AT329" s="600"/>
      <c r="AU329" s="600"/>
      <c r="AV329" s="600"/>
      <c r="AW329" s="600"/>
      <c r="AX329" s="600"/>
      <c r="AY329" s="600"/>
      <c r="AZ329" s="600"/>
      <c r="BA329" s="600"/>
      <c r="BB329" s="600"/>
      <c r="BC329" s="600"/>
      <c r="BD329" s="600"/>
      <c r="BE329" s="600"/>
      <c r="BF329" s="600"/>
      <c r="BG329" s="600"/>
      <c r="BH329" s="600"/>
      <c r="BI329" s="600"/>
      <c r="BJ329" s="600"/>
      <c r="BK329" s="600"/>
    </row>
    <row r="330" spans="2:63" ht="16.5" customHeight="1" x14ac:dyDescent="0.35">
      <c r="B330" s="599"/>
      <c r="C330" s="599"/>
      <c r="D330" s="599"/>
      <c r="E330" s="599"/>
      <c r="F330" s="599"/>
      <c r="G330" s="599"/>
      <c r="H330" s="600"/>
      <c r="K330" s="602"/>
      <c r="L330" s="602"/>
      <c r="M330" s="600"/>
      <c r="N330" s="600"/>
      <c r="O330" s="600"/>
      <c r="P330" s="600"/>
      <c r="Q330" s="600"/>
      <c r="R330" s="600"/>
      <c r="S330" s="600"/>
      <c r="T330" s="600"/>
      <c r="U330" s="600"/>
      <c r="V330" s="600"/>
      <c r="W330" s="600"/>
      <c r="X330" s="600"/>
      <c r="Y330" s="600"/>
      <c r="Z330" s="600"/>
      <c r="AA330" s="600"/>
      <c r="AB330" s="600"/>
      <c r="AC330" s="600"/>
      <c r="AD330" s="600"/>
      <c r="AE330" s="600"/>
      <c r="AF330" s="600"/>
      <c r="AG330" s="600"/>
      <c r="AH330" s="600"/>
      <c r="AI330" s="600"/>
      <c r="AJ330" s="600"/>
      <c r="AK330" s="600"/>
      <c r="AL330" s="600"/>
      <c r="AM330" s="600"/>
      <c r="AN330" s="600"/>
      <c r="AO330" s="600"/>
      <c r="AP330" s="600"/>
      <c r="AQ330" s="600"/>
      <c r="AR330" s="600"/>
      <c r="AS330" s="600"/>
      <c r="AT330" s="600"/>
      <c r="AU330" s="600"/>
      <c r="AV330" s="600"/>
      <c r="AW330" s="600"/>
      <c r="AX330" s="600"/>
      <c r="AY330" s="600"/>
      <c r="AZ330" s="600"/>
      <c r="BA330" s="600"/>
      <c r="BB330" s="600"/>
      <c r="BC330" s="600"/>
      <c r="BD330" s="600"/>
      <c r="BE330" s="600"/>
      <c r="BF330" s="600"/>
      <c r="BG330" s="600"/>
      <c r="BH330" s="600"/>
      <c r="BI330" s="600"/>
      <c r="BJ330" s="600"/>
      <c r="BK330" s="600"/>
    </row>
    <row r="331" spans="2:63" ht="16.5" customHeight="1" x14ac:dyDescent="0.35">
      <c r="B331" s="599"/>
      <c r="C331" s="599"/>
      <c r="D331" s="599"/>
      <c r="E331" s="599"/>
      <c r="F331" s="599"/>
      <c r="G331" s="599"/>
      <c r="H331" s="600"/>
      <c r="K331" s="602"/>
      <c r="L331" s="602"/>
      <c r="M331" s="600"/>
      <c r="N331" s="600"/>
      <c r="O331" s="600"/>
      <c r="P331" s="600"/>
      <c r="Q331" s="600"/>
      <c r="R331" s="600"/>
      <c r="S331" s="600"/>
      <c r="T331" s="600"/>
      <c r="U331" s="600"/>
      <c r="V331" s="600"/>
      <c r="W331" s="600"/>
      <c r="X331" s="600"/>
      <c r="Y331" s="600"/>
      <c r="Z331" s="600"/>
      <c r="AA331" s="600"/>
      <c r="AB331" s="600"/>
      <c r="AC331" s="600"/>
      <c r="AD331" s="600"/>
      <c r="AE331" s="600"/>
      <c r="AF331" s="600"/>
      <c r="AG331" s="600"/>
      <c r="AH331" s="600"/>
      <c r="AI331" s="600"/>
      <c r="AJ331" s="600"/>
      <c r="AK331" s="600"/>
      <c r="AL331" s="600"/>
      <c r="AM331" s="600"/>
      <c r="AN331" s="600"/>
      <c r="AO331" s="600"/>
      <c r="AP331" s="600"/>
      <c r="AQ331" s="600"/>
      <c r="AR331" s="600"/>
      <c r="AS331" s="600"/>
      <c r="AT331" s="600"/>
      <c r="AU331" s="600"/>
      <c r="AV331" s="600"/>
      <c r="AW331" s="600"/>
      <c r="AX331" s="600"/>
      <c r="AY331" s="600"/>
      <c r="AZ331" s="600"/>
      <c r="BA331" s="600"/>
      <c r="BB331" s="600"/>
      <c r="BC331" s="600"/>
      <c r="BD331" s="600"/>
      <c r="BE331" s="600"/>
      <c r="BF331" s="600"/>
      <c r="BG331" s="600"/>
      <c r="BH331" s="600"/>
      <c r="BI331" s="600"/>
      <c r="BJ331" s="600"/>
      <c r="BK331" s="600"/>
    </row>
    <row r="332" spans="2:63" ht="16.5" customHeight="1" x14ac:dyDescent="0.35">
      <c r="B332" s="599"/>
      <c r="C332" s="599"/>
      <c r="D332" s="599"/>
      <c r="E332" s="599"/>
      <c r="F332" s="599"/>
      <c r="G332" s="599"/>
      <c r="H332" s="600"/>
      <c r="K332" s="602"/>
      <c r="L332" s="602"/>
      <c r="M332" s="600"/>
      <c r="N332" s="600"/>
      <c r="O332" s="600"/>
      <c r="P332" s="600"/>
      <c r="Q332" s="600"/>
      <c r="R332" s="600"/>
      <c r="S332" s="600"/>
      <c r="T332" s="600"/>
      <c r="U332" s="600"/>
      <c r="V332" s="600"/>
      <c r="W332" s="600"/>
      <c r="X332" s="600"/>
      <c r="Y332" s="600"/>
      <c r="Z332" s="600"/>
      <c r="AA332" s="600"/>
      <c r="AB332" s="600"/>
      <c r="AC332" s="600"/>
      <c r="AD332" s="600"/>
      <c r="AE332" s="600"/>
      <c r="AF332" s="600"/>
      <c r="AG332" s="600"/>
      <c r="AH332" s="600"/>
      <c r="AI332" s="600"/>
      <c r="AJ332" s="600"/>
      <c r="AK332" s="600"/>
      <c r="AL332" s="600"/>
      <c r="AM332" s="600"/>
      <c r="AN332" s="600"/>
      <c r="AO332" s="600"/>
      <c r="AP332" s="600"/>
      <c r="AQ332" s="600"/>
      <c r="AR332" s="600"/>
      <c r="AS332" s="600"/>
      <c r="AT332" s="600"/>
      <c r="AU332" s="600"/>
      <c r="AV332" s="600"/>
      <c r="AW332" s="600"/>
      <c r="AX332" s="600"/>
      <c r="AY332" s="600"/>
      <c r="AZ332" s="600"/>
      <c r="BA332" s="600"/>
      <c r="BB332" s="600"/>
      <c r="BC332" s="600"/>
      <c r="BD332" s="600"/>
      <c r="BE332" s="600"/>
      <c r="BF332" s="600"/>
      <c r="BG332" s="600"/>
      <c r="BH332" s="600"/>
      <c r="BI332" s="600"/>
      <c r="BJ332" s="600"/>
      <c r="BK332" s="600"/>
    </row>
    <row r="333" spans="2:63" ht="16.5" customHeight="1" x14ac:dyDescent="0.35">
      <c r="B333" s="599"/>
      <c r="C333" s="599"/>
      <c r="D333" s="599"/>
      <c r="E333" s="599"/>
      <c r="F333" s="599"/>
      <c r="G333" s="599"/>
      <c r="H333" s="600"/>
      <c r="K333" s="602"/>
      <c r="L333" s="602"/>
      <c r="M333" s="600"/>
      <c r="N333" s="600"/>
      <c r="O333" s="600"/>
      <c r="P333" s="600"/>
      <c r="Q333" s="600"/>
      <c r="R333" s="600"/>
      <c r="S333" s="600"/>
      <c r="T333" s="600"/>
      <c r="U333" s="600"/>
      <c r="V333" s="600"/>
      <c r="W333" s="600"/>
      <c r="X333" s="600"/>
      <c r="Y333" s="600"/>
      <c r="Z333" s="600"/>
      <c r="AA333" s="600"/>
      <c r="AB333" s="600"/>
      <c r="AC333" s="600"/>
      <c r="AD333" s="600"/>
      <c r="AE333" s="600"/>
      <c r="AF333" s="600"/>
      <c r="AG333" s="600"/>
      <c r="AH333" s="600"/>
      <c r="AI333" s="600"/>
      <c r="AJ333" s="600"/>
      <c r="AK333" s="600"/>
      <c r="AL333" s="600"/>
      <c r="AM333" s="600"/>
      <c r="AN333" s="600"/>
      <c r="AO333" s="600"/>
      <c r="AP333" s="600"/>
      <c r="AQ333" s="600"/>
      <c r="AR333" s="600"/>
      <c r="AS333" s="600"/>
      <c r="AT333" s="600"/>
      <c r="AU333" s="600"/>
      <c r="AV333" s="600"/>
      <c r="AW333" s="600"/>
      <c r="AX333" s="600"/>
      <c r="AY333" s="600"/>
      <c r="AZ333" s="600"/>
      <c r="BA333" s="600"/>
      <c r="BB333" s="600"/>
      <c r="BC333" s="600"/>
      <c r="BD333" s="600"/>
      <c r="BE333" s="600"/>
      <c r="BF333" s="600"/>
      <c r="BG333" s="600"/>
      <c r="BH333" s="600"/>
      <c r="BI333" s="600"/>
      <c r="BJ333" s="600"/>
      <c r="BK333" s="600"/>
    </row>
    <row r="334" spans="2:63" ht="16.5" customHeight="1" x14ac:dyDescent="0.35">
      <c r="B334" s="599"/>
      <c r="C334" s="599"/>
      <c r="D334" s="599"/>
      <c r="E334" s="599"/>
      <c r="F334" s="599"/>
      <c r="G334" s="599"/>
      <c r="H334" s="600"/>
      <c r="K334" s="602"/>
      <c r="L334" s="602"/>
      <c r="M334" s="600"/>
      <c r="N334" s="600"/>
      <c r="O334" s="600"/>
      <c r="P334" s="600"/>
      <c r="Q334" s="600"/>
      <c r="R334" s="600"/>
      <c r="S334" s="600"/>
      <c r="T334" s="600"/>
      <c r="U334" s="600"/>
      <c r="V334" s="600"/>
      <c r="W334" s="600"/>
      <c r="X334" s="600"/>
      <c r="Y334" s="600"/>
      <c r="Z334" s="600"/>
      <c r="AA334" s="600"/>
      <c r="AB334" s="600"/>
      <c r="AC334" s="600"/>
      <c r="AD334" s="600"/>
      <c r="AE334" s="600"/>
      <c r="AF334" s="600"/>
      <c r="AG334" s="600"/>
      <c r="AH334" s="600"/>
      <c r="AI334" s="600"/>
      <c r="AJ334" s="600"/>
      <c r="AK334" s="600"/>
      <c r="AL334" s="600"/>
      <c r="AM334" s="600"/>
      <c r="AN334" s="600"/>
      <c r="AO334" s="600"/>
      <c r="AP334" s="600"/>
      <c r="AQ334" s="600"/>
      <c r="AR334" s="600"/>
      <c r="AS334" s="600"/>
      <c r="AT334" s="600"/>
      <c r="AU334" s="600"/>
      <c r="AV334" s="600"/>
      <c r="AW334" s="600"/>
      <c r="AX334" s="600"/>
      <c r="AY334" s="600"/>
      <c r="AZ334" s="600"/>
      <c r="BA334" s="600"/>
      <c r="BB334" s="600"/>
      <c r="BC334" s="600"/>
      <c r="BD334" s="600"/>
      <c r="BE334" s="600"/>
      <c r="BF334" s="600"/>
      <c r="BG334" s="600"/>
      <c r="BH334" s="600"/>
      <c r="BI334" s="600"/>
      <c r="BJ334" s="600"/>
      <c r="BK334" s="600"/>
    </row>
    <row r="335" spans="2:63" ht="16.5" customHeight="1" x14ac:dyDescent="0.35">
      <c r="B335" s="599"/>
      <c r="C335" s="599"/>
      <c r="D335" s="599"/>
      <c r="E335" s="599"/>
      <c r="F335" s="599"/>
      <c r="G335" s="599"/>
      <c r="H335" s="600"/>
      <c r="K335" s="602"/>
      <c r="L335" s="602"/>
      <c r="M335" s="600"/>
      <c r="N335" s="600"/>
      <c r="O335" s="600"/>
      <c r="P335" s="600"/>
      <c r="Q335" s="600"/>
      <c r="R335" s="600"/>
      <c r="S335" s="600"/>
      <c r="T335" s="600"/>
      <c r="U335" s="600"/>
      <c r="V335" s="600"/>
      <c r="W335" s="600"/>
      <c r="X335" s="600"/>
      <c r="Y335" s="600"/>
      <c r="Z335" s="600"/>
      <c r="AA335" s="600"/>
      <c r="AB335" s="600"/>
      <c r="AC335" s="600"/>
      <c r="AD335" s="600"/>
      <c r="AE335" s="600"/>
      <c r="AF335" s="600"/>
      <c r="AG335" s="600"/>
      <c r="AH335" s="600"/>
      <c r="AI335" s="600"/>
      <c r="AJ335" s="600"/>
      <c r="AK335" s="600"/>
      <c r="AL335" s="600"/>
      <c r="AM335" s="600"/>
      <c r="AN335" s="600"/>
      <c r="AO335" s="600"/>
      <c r="AP335" s="600"/>
      <c r="AQ335" s="600"/>
      <c r="AR335" s="600"/>
      <c r="AS335" s="600"/>
      <c r="AT335" s="600"/>
      <c r="AU335" s="600"/>
      <c r="AV335" s="600"/>
      <c r="AW335" s="600"/>
      <c r="AX335" s="600"/>
      <c r="AY335" s="600"/>
      <c r="AZ335" s="600"/>
      <c r="BA335" s="600"/>
      <c r="BB335" s="600"/>
      <c r="BC335" s="600"/>
      <c r="BD335" s="600"/>
      <c r="BE335" s="600"/>
      <c r="BF335" s="600"/>
      <c r="BG335" s="600"/>
      <c r="BH335" s="600"/>
      <c r="BI335" s="600"/>
      <c r="BJ335" s="600"/>
      <c r="BK335" s="600"/>
    </row>
    <row r="336" spans="2:63" ht="16.5" customHeight="1" x14ac:dyDescent="0.35">
      <c r="B336" s="599"/>
      <c r="C336" s="599"/>
      <c r="D336" s="599"/>
      <c r="E336" s="599"/>
      <c r="F336" s="599"/>
      <c r="G336" s="599"/>
      <c r="H336" s="600"/>
      <c r="K336" s="602"/>
      <c r="L336" s="602"/>
      <c r="M336" s="600"/>
      <c r="N336" s="600"/>
      <c r="O336" s="600"/>
      <c r="P336" s="600"/>
      <c r="Q336" s="600"/>
      <c r="R336" s="600"/>
      <c r="S336" s="600"/>
      <c r="T336" s="600"/>
      <c r="U336" s="600"/>
      <c r="V336" s="600"/>
      <c r="W336" s="600"/>
      <c r="X336" s="600"/>
      <c r="Y336" s="600"/>
      <c r="Z336" s="600"/>
      <c r="AA336" s="600"/>
      <c r="AB336" s="600"/>
      <c r="AC336" s="600"/>
      <c r="AD336" s="600"/>
      <c r="AE336" s="600"/>
      <c r="AF336" s="600"/>
      <c r="AG336" s="600"/>
      <c r="AH336" s="600"/>
      <c r="AI336" s="600"/>
      <c r="AJ336" s="600"/>
      <c r="AK336" s="600"/>
      <c r="AL336" s="600"/>
      <c r="AM336" s="600"/>
      <c r="AN336" s="600"/>
      <c r="AO336" s="600"/>
      <c r="AP336" s="600"/>
      <c r="AQ336" s="600"/>
      <c r="AR336" s="600"/>
      <c r="AS336" s="600"/>
      <c r="AT336" s="600"/>
      <c r="AU336" s="600"/>
      <c r="AV336" s="600"/>
      <c r="AW336" s="600"/>
      <c r="AX336" s="600"/>
      <c r="AY336" s="600"/>
      <c r="AZ336" s="600"/>
      <c r="BA336" s="600"/>
      <c r="BB336" s="600"/>
      <c r="BC336" s="600"/>
      <c r="BD336" s="600"/>
      <c r="BE336" s="600"/>
      <c r="BF336" s="600"/>
      <c r="BG336" s="600"/>
      <c r="BH336" s="600"/>
      <c r="BI336" s="600"/>
      <c r="BJ336" s="600"/>
      <c r="BK336" s="600"/>
    </row>
    <row r="337" spans="2:63" ht="16.5" customHeight="1" x14ac:dyDescent="0.35">
      <c r="B337" s="599"/>
      <c r="C337" s="599"/>
      <c r="D337" s="599"/>
      <c r="E337" s="599"/>
      <c r="F337" s="599"/>
      <c r="G337" s="599"/>
      <c r="H337" s="600"/>
      <c r="K337" s="602"/>
      <c r="L337" s="602"/>
      <c r="M337" s="600"/>
      <c r="N337" s="600"/>
      <c r="O337" s="600"/>
      <c r="P337" s="600"/>
      <c r="Q337" s="600"/>
      <c r="R337" s="600"/>
      <c r="S337" s="600"/>
      <c r="T337" s="600"/>
      <c r="U337" s="600"/>
      <c r="V337" s="600"/>
      <c r="W337" s="600"/>
      <c r="X337" s="600"/>
      <c r="Y337" s="600"/>
      <c r="Z337" s="600"/>
      <c r="AA337" s="600"/>
      <c r="AB337" s="600"/>
      <c r="AC337" s="600"/>
      <c r="AD337" s="600"/>
      <c r="AE337" s="600"/>
      <c r="AF337" s="600"/>
      <c r="AG337" s="600"/>
      <c r="AH337" s="600"/>
      <c r="AI337" s="600"/>
      <c r="AJ337" s="600"/>
      <c r="AK337" s="600"/>
      <c r="AL337" s="600"/>
      <c r="AM337" s="600"/>
      <c r="AN337" s="600"/>
      <c r="AO337" s="600"/>
      <c r="AP337" s="600"/>
      <c r="AQ337" s="600"/>
      <c r="AR337" s="600"/>
      <c r="AS337" s="600"/>
      <c r="AT337" s="600"/>
      <c r="AU337" s="600"/>
      <c r="AV337" s="600"/>
      <c r="AW337" s="600"/>
      <c r="AX337" s="600"/>
      <c r="AY337" s="600"/>
      <c r="AZ337" s="600"/>
      <c r="BA337" s="600"/>
      <c r="BB337" s="600"/>
      <c r="BC337" s="600"/>
      <c r="BD337" s="600"/>
      <c r="BE337" s="600"/>
      <c r="BF337" s="600"/>
      <c r="BG337" s="600"/>
      <c r="BH337" s="600"/>
      <c r="BI337" s="600"/>
      <c r="BJ337" s="600"/>
      <c r="BK337" s="600"/>
    </row>
    <row r="338" spans="2:63" ht="16.5" customHeight="1" x14ac:dyDescent="0.35">
      <c r="B338" s="599"/>
      <c r="C338" s="599"/>
      <c r="D338" s="599"/>
      <c r="E338" s="599"/>
      <c r="F338" s="599"/>
      <c r="G338" s="599"/>
      <c r="H338" s="600"/>
      <c r="K338" s="602"/>
      <c r="L338" s="602"/>
      <c r="M338" s="600"/>
      <c r="N338" s="600"/>
      <c r="O338" s="600"/>
      <c r="P338" s="600"/>
      <c r="Q338" s="600"/>
      <c r="R338" s="600"/>
      <c r="S338" s="600"/>
      <c r="T338" s="600"/>
      <c r="U338" s="600"/>
      <c r="V338" s="600"/>
      <c r="W338" s="600"/>
      <c r="X338" s="600"/>
      <c r="Y338" s="600"/>
      <c r="Z338" s="600"/>
      <c r="AA338" s="600"/>
      <c r="AB338" s="600"/>
      <c r="AC338" s="600"/>
      <c r="AD338" s="600"/>
      <c r="AE338" s="600"/>
      <c r="AF338" s="600"/>
      <c r="AG338" s="600"/>
      <c r="AH338" s="600"/>
      <c r="AI338" s="600"/>
      <c r="AJ338" s="600"/>
      <c r="AK338" s="600"/>
      <c r="AL338" s="600"/>
      <c r="AM338" s="600"/>
      <c r="AN338" s="600"/>
      <c r="AO338" s="600"/>
      <c r="AP338" s="600"/>
      <c r="AQ338" s="600"/>
      <c r="AR338" s="600"/>
      <c r="AS338" s="600"/>
      <c r="AT338" s="600"/>
      <c r="AU338" s="600"/>
      <c r="AV338" s="600"/>
      <c r="AW338" s="600"/>
      <c r="AX338" s="600"/>
      <c r="AY338" s="600"/>
      <c r="AZ338" s="600"/>
      <c r="BA338" s="600"/>
      <c r="BB338" s="600"/>
      <c r="BC338" s="600"/>
      <c r="BD338" s="600"/>
      <c r="BE338" s="600"/>
      <c r="BF338" s="600"/>
      <c r="BG338" s="600"/>
      <c r="BH338" s="600"/>
      <c r="BI338" s="600"/>
      <c r="BJ338" s="600"/>
      <c r="BK338" s="600"/>
    </row>
    <row r="339" spans="2:63" ht="16.5" customHeight="1" x14ac:dyDescent="0.35">
      <c r="B339" s="599"/>
      <c r="C339" s="599"/>
      <c r="D339" s="599"/>
      <c r="E339" s="599"/>
      <c r="F339" s="599"/>
      <c r="G339" s="599"/>
      <c r="H339" s="600"/>
      <c r="K339" s="602"/>
      <c r="L339" s="602"/>
      <c r="M339" s="600"/>
      <c r="N339" s="600"/>
      <c r="O339" s="600"/>
      <c r="P339" s="600"/>
      <c r="Q339" s="600"/>
      <c r="R339" s="600"/>
      <c r="S339" s="600"/>
      <c r="T339" s="600"/>
      <c r="U339" s="600"/>
      <c r="V339" s="600"/>
      <c r="W339" s="600"/>
      <c r="X339" s="600"/>
      <c r="Y339" s="600"/>
      <c r="Z339" s="600"/>
      <c r="AA339" s="600"/>
      <c r="AB339" s="600"/>
      <c r="AC339" s="600"/>
      <c r="AD339" s="600"/>
      <c r="AE339" s="600"/>
      <c r="AF339" s="600"/>
      <c r="AG339" s="600"/>
      <c r="AH339" s="600"/>
      <c r="AI339" s="600"/>
      <c r="AJ339" s="600"/>
      <c r="AK339" s="600"/>
      <c r="AL339" s="600"/>
      <c r="AM339" s="600"/>
      <c r="AN339" s="600"/>
      <c r="AO339" s="600"/>
      <c r="AP339" s="600"/>
      <c r="AQ339" s="600"/>
      <c r="AR339" s="600"/>
      <c r="AS339" s="600"/>
      <c r="AT339" s="600"/>
      <c r="AU339" s="600"/>
      <c r="AV339" s="600"/>
      <c r="AW339" s="600"/>
      <c r="AX339" s="600"/>
      <c r="AY339" s="600"/>
      <c r="AZ339" s="600"/>
      <c r="BA339" s="600"/>
      <c r="BB339" s="600"/>
      <c r="BC339" s="600"/>
      <c r="BD339" s="600"/>
      <c r="BE339" s="600"/>
      <c r="BF339" s="600"/>
      <c r="BG339" s="600"/>
      <c r="BH339" s="600"/>
      <c r="BI339" s="600"/>
      <c r="BJ339" s="600"/>
      <c r="BK339" s="600"/>
    </row>
    <row r="340" spans="2:63" ht="16.5" customHeight="1" x14ac:dyDescent="0.35">
      <c r="B340" s="599"/>
      <c r="C340" s="599"/>
      <c r="D340" s="599"/>
      <c r="E340" s="599"/>
      <c r="F340" s="599"/>
      <c r="G340" s="599"/>
      <c r="H340" s="600"/>
      <c r="K340" s="602"/>
      <c r="L340" s="602"/>
      <c r="M340" s="600"/>
      <c r="N340" s="600"/>
      <c r="O340" s="600"/>
      <c r="P340" s="600"/>
      <c r="Q340" s="600"/>
      <c r="R340" s="600"/>
      <c r="S340" s="600"/>
      <c r="T340" s="600"/>
      <c r="U340" s="600"/>
      <c r="V340" s="600"/>
      <c r="W340" s="600"/>
      <c r="X340" s="600"/>
      <c r="Y340" s="600"/>
      <c r="Z340" s="600"/>
      <c r="AA340" s="600"/>
      <c r="AB340" s="600"/>
      <c r="AC340" s="600"/>
      <c r="AD340" s="600"/>
      <c r="AE340" s="600"/>
      <c r="AF340" s="600"/>
      <c r="AG340" s="600"/>
      <c r="AH340" s="600"/>
      <c r="AI340" s="600"/>
      <c r="AJ340" s="600"/>
      <c r="AK340" s="600"/>
      <c r="AL340" s="600"/>
      <c r="AM340" s="600"/>
      <c r="AN340" s="600"/>
      <c r="AO340" s="600"/>
      <c r="AP340" s="600"/>
      <c r="AQ340" s="600"/>
      <c r="AR340" s="600"/>
      <c r="AS340" s="600"/>
      <c r="AT340" s="600"/>
      <c r="AU340" s="600"/>
      <c r="AV340" s="600"/>
      <c r="AW340" s="600"/>
      <c r="AX340" s="600"/>
      <c r="AY340" s="600"/>
      <c r="AZ340" s="600"/>
      <c r="BA340" s="600"/>
      <c r="BB340" s="600"/>
      <c r="BC340" s="600"/>
      <c r="BD340" s="600"/>
      <c r="BE340" s="600"/>
      <c r="BF340" s="600"/>
      <c r="BG340" s="600"/>
      <c r="BH340" s="600"/>
      <c r="BI340" s="600"/>
      <c r="BJ340" s="600"/>
      <c r="BK340" s="600"/>
    </row>
    <row r="341" spans="2:63" ht="16.5" customHeight="1" x14ac:dyDescent="0.35">
      <c r="B341" s="599"/>
      <c r="C341" s="599"/>
      <c r="D341" s="599"/>
      <c r="E341" s="599"/>
      <c r="F341" s="599"/>
      <c r="G341" s="599"/>
      <c r="H341" s="600"/>
      <c r="K341" s="602"/>
      <c r="L341" s="602"/>
      <c r="M341" s="600"/>
      <c r="N341" s="600"/>
      <c r="O341" s="600"/>
      <c r="P341" s="600"/>
      <c r="Q341" s="600"/>
      <c r="R341" s="600"/>
      <c r="S341" s="600"/>
      <c r="T341" s="600"/>
      <c r="U341" s="600"/>
      <c r="V341" s="600"/>
      <c r="W341" s="600"/>
      <c r="X341" s="600"/>
      <c r="Y341" s="600"/>
      <c r="Z341" s="600"/>
      <c r="AA341" s="600"/>
      <c r="AB341" s="600"/>
      <c r="AC341" s="600"/>
      <c r="AD341" s="600"/>
      <c r="AE341" s="600"/>
      <c r="AF341" s="600"/>
      <c r="AG341" s="600"/>
      <c r="AH341" s="600"/>
      <c r="AI341" s="600"/>
      <c r="AJ341" s="600"/>
      <c r="AK341" s="600"/>
      <c r="AL341" s="600"/>
      <c r="AM341" s="600"/>
      <c r="AN341" s="600"/>
      <c r="AO341" s="600"/>
      <c r="AP341" s="600"/>
      <c r="AQ341" s="600"/>
      <c r="AR341" s="600"/>
      <c r="AS341" s="600"/>
      <c r="AT341" s="600"/>
      <c r="AU341" s="600"/>
      <c r="AV341" s="600"/>
      <c r="AW341" s="600"/>
      <c r="AX341" s="600"/>
      <c r="AY341" s="600"/>
      <c r="AZ341" s="600"/>
      <c r="BA341" s="600"/>
      <c r="BB341" s="600"/>
      <c r="BC341" s="600"/>
      <c r="BD341" s="600"/>
      <c r="BE341" s="600"/>
      <c r="BF341" s="600"/>
      <c r="BG341" s="600"/>
      <c r="BH341" s="600"/>
      <c r="BI341" s="600"/>
      <c r="BJ341" s="600"/>
      <c r="BK341" s="600"/>
    </row>
    <row r="342" spans="2:63" ht="16.5" customHeight="1" x14ac:dyDescent="0.35">
      <c r="B342" s="599"/>
      <c r="C342" s="599"/>
      <c r="D342" s="599"/>
      <c r="E342" s="599"/>
      <c r="F342" s="599"/>
      <c r="G342" s="599"/>
      <c r="H342" s="600"/>
      <c r="K342" s="602"/>
      <c r="L342" s="602"/>
      <c r="M342" s="600"/>
      <c r="N342" s="600"/>
      <c r="O342" s="600"/>
      <c r="P342" s="600"/>
      <c r="Q342" s="600"/>
      <c r="R342" s="600"/>
      <c r="S342" s="600"/>
      <c r="T342" s="600"/>
      <c r="U342" s="600"/>
      <c r="V342" s="600"/>
      <c r="W342" s="600"/>
      <c r="X342" s="600"/>
      <c r="Y342" s="600"/>
      <c r="Z342" s="600"/>
      <c r="AA342" s="600"/>
      <c r="AB342" s="600"/>
      <c r="AC342" s="600"/>
      <c r="AD342" s="600"/>
      <c r="AE342" s="600"/>
      <c r="AF342" s="600"/>
      <c r="AG342" s="600"/>
      <c r="AH342" s="600"/>
      <c r="AI342" s="600"/>
      <c r="AJ342" s="600"/>
      <c r="AK342" s="600"/>
      <c r="AL342" s="600"/>
      <c r="AM342" s="600"/>
      <c r="AN342" s="600"/>
      <c r="AO342" s="600"/>
      <c r="AP342" s="600"/>
      <c r="AQ342" s="600"/>
      <c r="AR342" s="600"/>
      <c r="AS342" s="600"/>
      <c r="AT342" s="600"/>
      <c r="AU342" s="600"/>
      <c r="AV342" s="600"/>
      <c r="AW342" s="600"/>
      <c r="AX342" s="600"/>
      <c r="AY342" s="600"/>
      <c r="AZ342" s="600"/>
      <c r="BA342" s="600"/>
      <c r="BB342" s="600"/>
      <c r="BC342" s="600"/>
      <c r="BD342" s="600"/>
      <c r="BE342" s="600"/>
      <c r="BF342" s="600"/>
      <c r="BG342" s="600"/>
      <c r="BH342" s="600"/>
      <c r="BI342" s="600"/>
      <c r="BJ342" s="600"/>
      <c r="BK342" s="600"/>
    </row>
    <row r="343" spans="2:63" ht="16.5" customHeight="1" x14ac:dyDescent="0.35">
      <c r="B343" s="599"/>
      <c r="C343" s="599"/>
      <c r="D343" s="599"/>
      <c r="E343" s="599"/>
      <c r="F343" s="599"/>
      <c r="G343" s="599"/>
      <c r="H343" s="600"/>
      <c r="K343" s="602"/>
      <c r="L343" s="602"/>
      <c r="M343" s="600"/>
      <c r="N343" s="600"/>
      <c r="O343" s="600"/>
      <c r="P343" s="600"/>
      <c r="Q343" s="600"/>
      <c r="R343" s="600"/>
      <c r="S343" s="600"/>
      <c r="T343" s="600"/>
      <c r="U343" s="600"/>
      <c r="V343" s="600"/>
      <c r="W343" s="600"/>
      <c r="X343" s="600"/>
      <c r="Y343" s="600"/>
      <c r="Z343" s="600"/>
      <c r="AA343" s="600"/>
      <c r="AB343" s="600"/>
      <c r="AC343" s="600"/>
      <c r="AD343" s="600"/>
      <c r="AE343" s="600"/>
      <c r="AF343" s="600"/>
      <c r="AG343" s="600"/>
      <c r="AH343" s="600"/>
      <c r="AI343" s="600"/>
      <c r="AJ343" s="600"/>
      <c r="AK343" s="600"/>
      <c r="AL343" s="600"/>
      <c r="AM343" s="600"/>
      <c r="AN343" s="600"/>
      <c r="AO343" s="600"/>
      <c r="AP343" s="600"/>
      <c r="AQ343" s="600"/>
      <c r="AR343" s="600"/>
      <c r="AS343" s="600"/>
      <c r="AT343" s="600"/>
      <c r="AU343" s="600"/>
      <c r="AV343" s="600"/>
      <c r="AW343" s="600"/>
      <c r="AX343" s="600"/>
      <c r="AY343" s="600"/>
      <c r="AZ343" s="600"/>
      <c r="BA343" s="600"/>
      <c r="BB343" s="600"/>
      <c r="BC343" s="600"/>
      <c r="BD343" s="600"/>
      <c r="BE343" s="600"/>
      <c r="BF343" s="600"/>
      <c r="BG343" s="600"/>
      <c r="BH343" s="600"/>
      <c r="BI343" s="600"/>
      <c r="BJ343" s="600"/>
      <c r="BK343" s="600"/>
    </row>
    <row r="344" spans="2:63" ht="16.5" customHeight="1" x14ac:dyDescent="0.35">
      <c r="B344" s="599"/>
      <c r="C344" s="599"/>
      <c r="D344" s="599"/>
      <c r="E344" s="599"/>
      <c r="F344" s="599"/>
      <c r="G344" s="599"/>
      <c r="H344" s="600"/>
      <c r="K344" s="602"/>
      <c r="L344" s="602"/>
      <c r="M344" s="600"/>
      <c r="N344" s="600"/>
      <c r="O344" s="600"/>
      <c r="P344" s="600"/>
      <c r="Q344" s="600"/>
      <c r="R344" s="600"/>
      <c r="S344" s="600"/>
      <c r="T344" s="600"/>
      <c r="U344" s="600"/>
      <c r="V344" s="600"/>
      <c r="W344" s="600"/>
      <c r="X344" s="600"/>
      <c r="Y344" s="600"/>
      <c r="Z344" s="600"/>
      <c r="AA344" s="600"/>
      <c r="AB344" s="600"/>
      <c r="AC344" s="600"/>
      <c r="AD344" s="600"/>
      <c r="AE344" s="600"/>
      <c r="AF344" s="600"/>
      <c r="AG344" s="600"/>
      <c r="AH344" s="600"/>
      <c r="AI344" s="600"/>
      <c r="AJ344" s="600"/>
      <c r="AK344" s="600"/>
      <c r="AL344" s="600"/>
      <c r="AM344" s="600"/>
      <c r="AN344" s="600"/>
      <c r="AO344" s="600"/>
      <c r="AP344" s="600"/>
      <c r="AQ344" s="600"/>
      <c r="AR344" s="600"/>
      <c r="AS344" s="600"/>
      <c r="AT344" s="600"/>
      <c r="AU344" s="600"/>
      <c r="AV344" s="600"/>
      <c r="AW344" s="600"/>
      <c r="AX344" s="600"/>
      <c r="AY344" s="600"/>
      <c r="AZ344" s="600"/>
      <c r="BA344" s="600"/>
      <c r="BB344" s="600"/>
      <c r="BC344" s="600"/>
      <c r="BD344" s="600"/>
      <c r="BE344" s="600"/>
      <c r="BF344" s="600"/>
      <c r="BG344" s="600"/>
      <c r="BH344" s="600"/>
      <c r="BI344" s="600"/>
      <c r="BJ344" s="600"/>
      <c r="BK344" s="600"/>
    </row>
    <row r="345" spans="2:63" ht="16.5" customHeight="1" x14ac:dyDescent="0.35">
      <c r="B345" s="599"/>
      <c r="C345" s="599"/>
      <c r="D345" s="599"/>
      <c r="E345" s="599"/>
      <c r="F345" s="599"/>
      <c r="G345" s="599"/>
      <c r="H345" s="600"/>
      <c r="K345" s="602"/>
      <c r="L345" s="602"/>
      <c r="M345" s="600"/>
      <c r="N345" s="600"/>
      <c r="O345" s="600"/>
      <c r="P345" s="600"/>
      <c r="Q345" s="600"/>
      <c r="R345" s="600"/>
      <c r="S345" s="600"/>
      <c r="T345" s="600"/>
      <c r="U345" s="600"/>
      <c r="V345" s="600"/>
      <c r="W345" s="600"/>
      <c r="X345" s="600"/>
      <c r="Y345" s="600"/>
      <c r="Z345" s="600"/>
      <c r="AA345" s="600"/>
      <c r="AB345" s="600"/>
      <c r="AC345" s="600"/>
      <c r="AD345" s="600"/>
      <c r="AE345" s="600"/>
      <c r="AF345" s="600"/>
      <c r="AG345" s="600"/>
      <c r="AH345" s="600"/>
      <c r="AI345" s="600"/>
      <c r="AJ345" s="600"/>
      <c r="AK345" s="600"/>
      <c r="AL345" s="600"/>
      <c r="AM345" s="600"/>
      <c r="AN345" s="600"/>
      <c r="AO345" s="600"/>
      <c r="AP345" s="600"/>
      <c r="AQ345" s="600"/>
      <c r="AR345" s="600"/>
      <c r="AS345" s="600"/>
      <c r="AT345" s="600"/>
      <c r="AU345" s="600"/>
      <c r="AV345" s="600"/>
      <c r="AW345" s="600"/>
      <c r="AX345" s="600"/>
      <c r="AY345" s="600"/>
      <c r="AZ345" s="600"/>
      <c r="BA345" s="600"/>
      <c r="BB345" s="600"/>
      <c r="BC345" s="600"/>
      <c r="BD345" s="600"/>
      <c r="BE345" s="600"/>
      <c r="BF345" s="600"/>
      <c r="BG345" s="600"/>
      <c r="BH345" s="600"/>
      <c r="BI345" s="600"/>
      <c r="BJ345" s="600"/>
      <c r="BK345" s="600"/>
    </row>
    <row r="346" spans="2:63" ht="16.5" customHeight="1" x14ac:dyDescent="0.35">
      <c r="B346" s="599"/>
      <c r="C346" s="599"/>
      <c r="D346" s="599"/>
      <c r="E346" s="599"/>
      <c r="F346" s="599"/>
      <c r="G346" s="599"/>
      <c r="H346" s="600"/>
      <c r="K346" s="602"/>
      <c r="L346" s="602"/>
      <c r="M346" s="600"/>
      <c r="N346" s="600"/>
      <c r="O346" s="600"/>
      <c r="P346" s="600"/>
      <c r="Q346" s="600"/>
      <c r="R346" s="600"/>
      <c r="S346" s="600"/>
      <c r="T346" s="600"/>
      <c r="U346" s="600"/>
      <c r="V346" s="600"/>
      <c r="W346" s="600"/>
      <c r="X346" s="600"/>
      <c r="Y346" s="600"/>
      <c r="Z346" s="600"/>
      <c r="AA346" s="600"/>
      <c r="AB346" s="600"/>
      <c r="AC346" s="600"/>
      <c r="AD346" s="600"/>
      <c r="AE346" s="600"/>
      <c r="AF346" s="600"/>
      <c r="AG346" s="600"/>
      <c r="AH346" s="600"/>
      <c r="AI346" s="600"/>
      <c r="AJ346" s="600"/>
      <c r="AK346" s="600"/>
      <c r="AL346" s="600"/>
      <c r="AM346" s="600"/>
      <c r="AN346" s="600"/>
      <c r="AO346" s="600"/>
      <c r="AP346" s="600"/>
      <c r="AQ346" s="600"/>
      <c r="AR346" s="600"/>
      <c r="AS346" s="600"/>
      <c r="AT346" s="600"/>
      <c r="AU346" s="600"/>
      <c r="AV346" s="600"/>
      <c r="AW346" s="600"/>
      <c r="AX346" s="600"/>
      <c r="AY346" s="600"/>
      <c r="AZ346" s="600"/>
      <c r="BA346" s="600"/>
      <c r="BB346" s="600"/>
      <c r="BC346" s="600"/>
      <c r="BD346" s="600"/>
      <c r="BE346" s="600"/>
      <c r="BF346" s="600"/>
      <c r="BG346" s="600"/>
      <c r="BH346" s="600"/>
      <c r="BI346" s="600"/>
      <c r="BJ346" s="600"/>
      <c r="BK346" s="600"/>
    </row>
    <row r="347" spans="2:63" ht="16.5" customHeight="1" x14ac:dyDescent="0.35">
      <c r="B347" s="599"/>
      <c r="C347" s="599"/>
      <c r="D347" s="599"/>
      <c r="E347" s="599"/>
      <c r="F347" s="599"/>
      <c r="G347" s="599"/>
      <c r="H347" s="600"/>
      <c r="K347" s="602"/>
      <c r="L347" s="602"/>
      <c r="M347" s="600"/>
      <c r="N347" s="600"/>
      <c r="O347" s="600"/>
      <c r="P347" s="600"/>
      <c r="Q347" s="600"/>
      <c r="R347" s="600"/>
      <c r="S347" s="600"/>
      <c r="T347" s="600"/>
      <c r="U347" s="600"/>
      <c r="V347" s="600"/>
      <c r="W347" s="600"/>
      <c r="X347" s="600"/>
      <c r="Y347" s="600"/>
      <c r="Z347" s="600"/>
      <c r="AA347" s="600"/>
      <c r="AB347" s="600"/>
      <c r="AC347" s="600"/>
      <c r="AD347" s="600"/>
      <c r="AE347" s="600"/>
      <c r="AF347" s="600"/>
      <c r="AG347" s="600"/>
      <c r="AH347" s="600"/>
      <c r="AI347" s="600"/>
      <c r="AJ347" s="600"/>
      <c r="AK347" s="600"/>
      <c r="AL347" s="600"/>
      <c r="AM347" s="600"/>
      <c r="AN347" s="600"/>
      <c r="AO347" s="600"/>
      <c r="AP347" s="600"/>
      <c r="AQ347" s="600"/>
      <c r="AR347" s="600"/>
      <c r="AS347" s="600"/>
      <c r="AT347" s="600"/>
      <c r="AU347" s="600"/>
      <c r="AV347" s="600"/>
      <c r="AW347" s="600"/>
      <c r="AX347" s="600"/>
      <c r="AY347" s="600"/>
      <c r="AZ347" s="600"/>
      <c r="BA347" s="600"/>
      <c r="BB347" s="600"/>
      <c r="BC347" s="600"/>
      <c r="BD347" s="600"/>
      <c r="BE347" s="600"/>
      <c r="BF347" s="600"/>
      <c r="BG347" s="600"/>
      <c r="BH347" s="600"/>
      <c r="BI347" s="600"/>
      <c r="BJ347" s="600"/>
      <c r="BK347" s="600"/>
    </row>
    <row r="348" spans="2:63" ht="16.5" customHeight="1" x14ac:dyDescent="0.35">
      <c r="B348" s="599"/>
      <c r="C348" s="599"/>
      <c r="D348" s="599"/>
      <c r="E348" s="599"/>
      <c r="F348" s="599"/>
      <c r="G348" s="599"/>
      <c r="H348" s="600"/>
      <c r="K348" s="602"/>
      <c r="L348" s="602"/>
      <c r="M348" s="600"/>
      <c r="N348" s="600"/>
      <c r="O348" s="600"/>
      <c r="P348" s="600"/>
      <c r="Q348" s="600"/>
      <c r="R348" s="600"/>
      <c r="S348" s="600"/>
      <c r="T348" s="600"/>
      <c r="U348" s="600"/>
      <c r="V348" s="600"/>
      <c r="W348" s="600"/>
      <c r="X348" s="600"/>
      <c r="Y348" s="600"/>
      <c r="Z348" s="600"/>
      <c r="AA348" s="600"/>
      <c r="AB348" s="600"/>
      <c r="AC348" s="600"/>
      <c r="AD348" s="600"/>
      <c r="AE348" s="600"/>
      <c r="AF348" s="600"/>
      <c r="AG348" s="600"/>
      <c r="AH348" s="600"/>
      <c r="AI348" s="600"/>
      <c r="AJ348" s="600"/>
      <c r="AK348" s="600"/>
      <c r="AL348" s="600"/>
      <c r="AM348" s="600"/>
      <c r="AN348" s="600"/>
      <c r="AO348" s="600"/>
      <c r="AP348" s="600"/>
      <c r="AQ348" s="600"/>
      <c r="AR348" s="600"/>
      <c r="AS348" s="600"/>
      <c r="AT348" s="600"/>
      <c r="AU348" s="600"/>
      <c r="AV348" s="600"/>
      <c r="AW348" s="600"/>
      <c r="AX348" s="600"/>
      <c r="AY348" s="600"/>
      <c r="AZ348" s="600"/>
      <c r="BA348" s="600"/>
      <c r="BB348" s="600"/>
      <c r="BC348" s="600"/>
      <c r="BD348" s="600"/>
      <c r="BE348" s="600"/>
      <c r="BF348" s="600"/>
      <c r="BG348" s="600"/>
      <c r="BH348" s="600"/>
      <c r="BI348" s="600"/>
      <c r="BJ348" s="600"/>
      <c r="BK348" s="600"/>
    </row>
    <row r="349" spans="2:63" ht="16.5" customHeight="1" x14ac:dyDescent="0.35">
      <c r="B349" s="599"/>
      <c r="C349" s="599"/>
      <c r="D349" s="599"/>
      <c r="E349" s="599"/>
      <c r="F349" s="599"/>
      <c r="G349" s="599"/>
      <c r="H349" s="600"/>
      <c r="K349" s="602"/>
      <c r="L349" s="602"/>
      <c r="M349" s="600"/>
      <c r="N349" s="600"/>
      <c r="O349" s="600"/>
      <c r="P349" s="600"/>
      <c r="Q349" s="600"/>
      <c r="R349" s="600"/>
      <c r="S349" s="600"/>
      <c r="T349" s="600"/>
      <c r="U349" s="600"/>
      <c r="V349" s="600"/>
      <c r="W349" s="600"/>
      <c r="X349" s="600"/>
      <c r="Y349" s="600"/>
      <c r="Z349" s="600"/>
      <c r="AA349" s="600"/>
      <c r="AB349" s="600"/>
      <c r="AC349" s="600"/>
      <c r="AD349" s="600"/>
      <c r="AE349" s="600"/>
      <c r="AF349" s="600"/>
      <c r="AG349" s="600"/>
      <c r="AH349" s="600"/>
      <c r="AI349" s="600"/>
      <c r="AJ349" s="600"/>
      <c r="AK349" s="600"/>
      <c r="AL349" s="600"/>
      <c r="AM349" s="600"/>
      <c r="AN349" s="600"/>
      <c r="AO349" s="600"/>
      <c r="AP349" s="600"/>
      <c r="AQ349" s="600"/>
      <c r="AR349" s="600"/>
      <c r="AS349" s="600"/>
      <c r="AT349" s="600"/>
      <c r="AU349" s="600"/>
      <c r="AV349" s="600"/>
      <c r="AW349" s="600"/>
      <c r="AX349" s="600"/>
      <c r="AY349" s="600"/>
      <c r="AZ349" s="600"/>
      <c r="BA349" s="600"/>
      <c r="BB349" s="600"/>
      <c r="BC349" s="600"/>
      <c r="BD349" s="600"/>
      <c r="BE349" s="600"/>
      <c r="BF349" s="600"/>
      <c r="BG349" s="600"/>
      <c r="BH349" s="600"/>
      <c r="BI349" s="600"/>
      <c r="BJ349" s="600"/>
      <c r="BK349" s="600"/>
    </row>
    <row r="350" spans="2:63" ht="16.5" customHeight="1" x14ac:dyDescent="0.35">
      <c r="B350" s="599"/>
      <c r="C350" s="599"/>
      <c r="D350" s="599"/>
      <c r="E350" s="599"/>
      <c r="F350" s="599"/>
      <c r="G350" s="599"/>
      <c r="H350" s="600"/>
      <c r="K350" s="602"/>
      <c r="L350" s="602"/>
      <c r="M350" s="600"/>
      <c r="N350" s="600"/>
      <c r="O350" s="600"/>
      <c r="P350" s="600"/>
      <c r="Q350" s="600"/>
      <c r="R350" s="600"/>
      <c r="S350" s="600"/>
      <c r="T350" s="600"/>
      <c r="U350" s="600"/>
      <c r="V350" s="600"/>
      <c r="W350" s="600"/>
      <c r="X350" s="600"/>
      <c r="Y350" s="600"/>
      <c r="Z350" s="600"/>
      <c r="AA350" s="600"/>
      <c r="AB350" s="600"/>
      <c r="AC350" s="600"/>
      <c r="AD350" s="600"/>
      <c r="AE350" s="600"/>
      <c r="AF350" s="600"/>
      <c r="AG350" s="600"/>
      <c r="AH350" s="600"/>
      <c r="AI350" s="600"/>
      <c r="AJ350" s="600"/>
      <c r="AK350" s="600"/>
      <c r="AL350" s="600"/>
      <c r="AM350" s="600"/>
      <c r="AN350" s="600"/>
      <c r="AO350" s="600"/>
      <c r="AP350" s="600"/>
      <c r="AQ350" s="600"/>
      <c r="AR350" s="600"/>
      <c r="AS350" s="600"/>
      <c r="AT350" s="600"/>
      <c r="AU350" s="600"/>
      <c r="AV350" s="600"/>
      <c r="AW350" s="600"/>
      <c r="AX350" s="600"/>
      <c r="AY350" s="600"/>
      <c r="AZ350" s="600"/>
      <c r="BA350" s="600"/>
      <c r="BB350" s="600"/>
      <c r="BC350" s="600"/>
      <c r="BD350" s="600"/>
      <c r="BE350" s="600"/>
      <c r="BF350" s="600"/>
      <c r="BG350" s="600"/>
      <c r="BH350" s="600"/>
      <c r="BI350" s="600"/>
      <c r="BJ350" s="600"/>
      <c r="BK350" s="600"/>
    </row>
    <row r="351" spans="2:63" ht="16.5" customHeight="1" x14ac:dyDescent="0.35">
      <c r="B351" s="599"/>
      <c r="C351" s="599"/>
      <c r="D351" s="599"/>
      <c r="E351" s="599"/>
      <c r="F351" s="599"/>
      <c r="G351" s="599"/>
      <c r="H351" s="600"/>
      <c r="K351" s="602"/>
      <c r="L351" s="602"/>
      <c r="M351" s="600"/>
      <c r="N351" s="600"/>
      <c r="O351" s="600"/>
      <c r="P351" s="600"/>
      <c r="Q351" s="600"/>
      <c r="R351" s="600"/>
      <c r="S351" s="600"/>
      <c r="T351" s="600"/>
      <c r="U351" s="600"/>
      <c r="V351" s="600"/>
      <c r="W351" s="600"/>
      <c r="X351" s="600"/>
      <c r="Y351" s="600"/>
      <c r="Z351" s="600"/>
      <c r="AA351" s="600"/>
      <c r="AB351" s="600"/>
      <c r="AC351" s="600"/>
      <c r="AD351" s="600"/>
      <c r="AE351" s="600"/>
      <c r="AF351" s="600"/>
      <c r="AG351" s="600"/>
      <c r="AH351" s="600"/>
      <c r="AI351" s="600"/>
      <c r="AJ351" s="600"/>
      <c r="AK351" s="600"/>
      <c r="AL351" s="600"/>
      <c r="AM351" s="600"/>
      <c r="AN351" s="600"/>
      <c r="AO351" s="600"/>
      <c r="AP351" s="600"/>
      <c r="AQ351" s="600"/>
      <c r="AR351" s="600"/>
      <c r="AS351" s="600"/>
      <c r="AT351" s="600"/>
      <c r="AU351" s="600"/>
      <c r="AV351" s="600"/>
      <c r="AW351" s="600"/>
      <c r="AX351" s="600"/>
      <c r="AY351" s="600"/>
      <c r="AZ351" s="600"/>
      <c r="BA351" s="600"/>
      <c r="BB351" s="600"/>
      <c r="BC351" s="600"/>
      <c r="BD351" s="600"/>
      <c r="BE351" s="600"/>
      <c r="BF351" s="600"/>
      <c r="BG351" s="600"/>
      <c r="BH351" s="600"/>
      <c r="BI351" s="600"/>
      <c r="BJ351" s="600"/>
      <c r="BK351" s="600"/>
    </row>
    <row r="352" spans="2:63" ht="16.5" customHeight="1" x14ac:dyDescent="0.35">
      <c r="B352" s="599"/>
      <c r="C352" s="599"/>
      <c r="D352" s="599"/>
      <c r="E352" s="599"/>
      <c r="F352" s="599"/>
      <c r="G352" s="599"/>
      <c r="H352" s="600"/>
      <c r="K352" s="602"/>
      <c r="L352" s="602"/>
      <c r="M352" s="600"/>
      <c r="N352" s="600"/>
      <c r="O352" s="600"/>
      <c r="P352" s="600"/>
      <c r="Q352" s="600"/>
      <c r="R352" s="600"/>
      <c r="S352" s="600"/>
      <c r="T352" s="600"/>
      <c r="U352" s="600"/>
      <c r="V352" s="600"/>
      <c r="W352" s="600"/>
      <c r="X352" s="600"/>
      <c r="Y352" s="600"/>
      <c r="Z352" s="600"/>
      <c r="AA352" s="600"/>
      <c r="AB352" s="600"/>
      <c r="AC352" s="600"/>
      <c r="AD352" s="600"/>
      <c r="AE352" s="600"/>
      <c r="AF352" s="600"/>
      <c r="AG352" s="600"/>
      <c r="AH352" s="600"/>
      <c r="AI352" s="600"/>
      <c r="AJ352" s="600"/>
      <c r="AK352" s="600"/>
      <c r="AL352" s="600"/>
      <c r="AM352" s="600"/>
      <c r="AN352" s="600"/>
      <c r="AO352" s="600"/>
      <c r="AP352" s="600"/>
      <c r="AQ352" s="600"/>
      <c r="AR352" s="600"/>
      <c r="AS352" s="600"/>
      <c r="AT352" s="600"/>
      <c r="AU352" s="600"/>
      <c r="AV352" s="600"/>
      <c r="AW352" s="600"/>
      <c r="AX352" s="600"/>
      <c r="AY352" s="600"/>
      <c r="AZ352" s="600"/>
      <c r="BA352" s="600"/>
      <c r="BB352" s="600"/>
      <c r="BC352" s="600"/>
      <c r="BD352" s="600"/>
      <c r="BE352" s="600"/>
      <c r="BF352" s="600"/>
      <c r="BG352" s="600"/>
      <c r="BH352" s="600"/>
      <c r="BI352" s="600"/>
      <c r="BJ352" s="600"/>
      <c r="BK352" s="600"/>
    </row>
    <row r="353" spans="2:63" ht="16.5" customHeight="1" x14ac:dyDescent="0.35">
      <c r="B353" s="599"/>
      <c r="C353" s="599"/>
      <c r="D353" s="599"/>
      <c r="E353" s="599"/>
      <c r="F353" s="599"/>
      <c r="G353" s="599"/>
      <c r="H353" s="600"/>
      <c r="K353" s="602"/>
      <c r="L353" s="602"/>
      <c r="M353" s="600"/>
      <c r="N353" s="600"/>
      <c r="O353" s="600"/>
      <c r="P353" s="600"/>
      <c r="Q353" s="600"/>
      <c r="R353" s="600"/>
      <c r="S353" s="600"/>
      <c r="T353" s="600"/>
      <c r="U353" s="600"/>
      <c r="V353" s="600"/>
      <c r="W353" s="600"/>
      <c r="X353" s="600"/>
      <c r="Y353" s="600"/>
      <c r="Z353" s="600"/>
      <c r="AA353" s="600"/>
      <c r="AB353" s="600"/>
      <c r="AC353" s="600"/>
      <c r="AD353" s="600"/>
      <c r="AE353" s="600"/>
      <c r="AF353" s="600"/>
      <c r="AG353" s="600"/>
      <c r="AH353" s="600"/>
      <c r="AI353" s="600"/>
      <c r="AJ353" s="600"/>
      <c r="AK353" s="600"/>
      <c r="AL353" s="600"/>
      <c r="AM353" s="600"/>
      <c r="AN353" s="600"/>
      <c r="AO353" s="600"/>
      <c r="AP353" s="600"/>
      <c r="AQ353" s="600"/>
      <c r="AR353" s="600"/>
      <c r="AS353" s="600"/>
      <c r="AT353" s="600"/>
      <c r="AU353" s="600"/>
      <c r="AV353" s="600"/>
      <c r="AW353" s="600"/>
      <c r="AX353" s="600"/>
      <c r="AY353" s="600"/>
      <c r="AZ353" s="600"/>
      <c r="BA353" s="600"/>
      <c r="BB353" s="600"/>
      <c r="BC353" s="600"/>
      <c r="BD353" s="600"/>
      <c r="BE353" s="600"/>
      <c r="BF353" s="600"/>
      <c r="BG353" s="600"/>
      <c r="BH353" s="600"/>
      <c r="BI353" s="600"/>
      <c r="BJ353" s="600"/>
      <c r="BK353" s="600"/>
    </row>
    <row r="354" spans="2:63" ht="16.5" customHeight="1" x14ac:dyDescent="0.35">
      <c r="B354" s="599"/>
      <c r="C354" s="599"/>
      <c r="D354" s="599"/>
      <c r="E354" s="599"/>
      <c r="F354" s="599"/>
      <c r="G354" s="599"/>
      <c r="H354" s="600"/>
      <c r="K354" s="602"/>
      <c r="L354" s="602"/>
      <c r="M354" s="600"/>
      <c r="N354" s="600"/>
      <c r="O354" s="600"/>
      <c r="P354" s="600"/>
      <c r="Q354" s="600"/>
      <c r="R354" s="600"/>
      <c r="S354" s="600"/>
      <c r="T354" s="600"/>
      <c r="U354" s="600"/>
      <c r="V354" s="600"/>
      <c r="W354" s="600"/>
      <c r="X354" s="600"/>
      <c r="Y354" s="600"/>
      <c r="Z354" s="600"/>
      <c r="AA354" s="600"/>
      <c r="AB354" s="600"/>
      <c r="AC354" s="600"/>
      <c r="AD354" s="600"/>
      <c r="AE354" s="600"/>
      <c r="AF354" s="600"/>
      <c r="AG354" s="600"/>
      <c r="AH354" s="600"/>
      <c r="AI354" s="600"/>
      <c r="AJ354" s="600"/>
      <c r="AK354" s="600"/>
      <c r="AL354" s="600"/>
      <c r="AM354" s="600"/>
      <c r="AN354" s="600"/>
      <c r="AO354" s="600"/>
      <c r="AP354" s="600"/>
      <c r="AQ354" s="600"/>
      <c r="AR354" s="600"/>
      <c r="AS354" s="600"/>
      <c r="AT354" s="600"/>
      <c r="AU354" s="600"/>
      <c r="AV354" s="600"/>
      <c r="AW354" s="600"/>
      <c r="AX354" s="600"/>
      <c r="AY354" s="600"/>
      <c r="AZ354" s="600"/>
      <c r="BA354" s="600"/>
      <c r="BB354" s="600"/>
      <c r="BC354" s="600"/>
      <c r="BD354" s="600"/>
      <c r="BE354" s="600"/>
      <c r="BF354" s="600"/>
      <c r="BG354" s="600"/>
      <c r="BH354" s="600"/>
      <c r="BI354" s="600"/>
      <c r="BJ354" s="600"/>
      <c r="BK354" s="600"/>
    </row>
    <row r="355" spans="2:63" ht="16.5" customHeight="1" x14ac:dyDescent="0.35">
      <c r="B355" s="599"/>
      <c r="C355" s="599"/>
      <c r="D355" s="599"/>
      <c r="E355" s="599"/>
      <c r="F355" s="599"/>
      <c r="G355" s="599"/>
      <c r="H355" s="600"/>
      <c r="K355" s="602"/>
      <c r="L355" s="602"/>
      <c r="M355" s="600"/>
      <c r="N355" s="600"/>
      <c r="O355" s="600"/>
      <c r="P355" s="600"/>
      <c r="Q355" s="600"/>
      <c r="R355" s="600"/>
      <c r="S355" s="600"/>
      <c r="T355" s="600"/>
      <c r="U355" s="600"/>
      <c r="V355" s="600"/>
      <c r="W355" s="600"/>
      <c r="X355" s="600"/>
      <c r="Y355" s="600"/>
      <c r="Z355" s="600"/>
      <c r="AA355" s="600"/>
      <c r="AB355" s="600"/>
      <c r="AC355" s="600"/>
      <c r="AD355" s="600"/>
      <c r="AE355" s="600"/>
      <c r="AF355" s="600"/>
      <c r="AG355" s="600"/>
      <c r="AH355" s="600"/>
      <c r="AI355" s="600"/>
      <c r="AJ355" s="600"/>
      <c r="AK355" s="600"/>
      <c r="AL355" s="600"/>
      <c r="AM355" s="600"/>
      <c r="AN355" s="600"/>
      <c r="AO355" s="600"/>
      <c r="AP355" s="600"/>
      <c r="AQ355" s="600"/>
      <c r="AR355" s="600"/>
      <c r="AS355" s="600"/>
      <c r="AT355" s="600"/>
      <c r="AU355" s="600"/>
      <c r="AV355" s="600"/>
      <c r="AW355" s="600"/>
      <c r="AX355" s="600"/>
      <c r="AY355" s="600"/>
      <c r="AZ355" s="600"/>
      <c r="BA355" s="600"/>
      <c r="BB355" s="600"/>
      <c r="BC355" s="600"/>
      <c r="BD355" s="600"/>
      <c r="BE355" s="600"/>
      <c r="BF355" s="600"/>
      <c r="BG355" s="600"/>
      <c r="BH355" s="600"/>
      <c r="BI355" s="600"/>
      <c r="BJ355" s="600"/>
      <c r="BK355" s="600"/>
    </row>
    <row r="356" spans="2:63" ht="16.5" customHeight="1" x14ac:dyDescent="0.35">
      <c r="B356" s="599"/>
      <c r="C356" s="599"/>
      <c r="D356" s="599"/>
      <c r="E356" s="599"/>
      <c r="F356" s="599"/>
      <c r="G356" s="599"/>
      <c r="H356" s="600"/>
      <c r="K356" s="602"/>
      <c r="L356" s="602"/>
      <c r="M356" s="600"/>
      <c r="N356" s="600"/>
      <c r="O356" s="600"/>
      <c r="P356" s="600"/>
      <c r="Q356" s="600"/>
      <c r="R356" s="600"/>
      <c r="S356" s="600"/>
      <c r="T356" s="600"/>
      <c r="U356" s="600"/>
      <c r="V356" s="600"/>
      <c r="W356" s="600"/>
      <c r="X356" s="600"/>
      <c r="Y356" s="600"/>
      <c r="Z356" s="600"/>
      <c r="AA356" s="600"/>
      <c r="AB356" s="600"/>
      <c r="AC356" s="600"/>
      <c r="AD356" s="600"/>
      <c r="AE356" s="600"/>
      <c r="AF356" s="600"/>
      <c r="AG356" s="600"/>
      <c r="AH356" s="600"/>
      <c r="AI356" s="600"/>
      <c r="AJ356" s="600"/>
      <c r="AK356" s="600"/>
      <c r="AL356" s="600"/>
      <c r="AM356" s="600"/>
      <c r="AN356" s="600"/>
      <c r="AO356" s="600"/>
      <c r="AP356" s="600"/>
      <c r="AQ356" s="600"/>
      <c r="AR356" s="600"/>
      <c r="AS356" s="600"/>
      <c r="AT356" s="600"/>
      <c r="AU356" s="600"/>
      <c r="AV356" s="600"/>
      <c r="AW356" s="600"/>
      <c r="AX356" s="600"/>
      <c r="AY356" s="600"/>
      <c r="AZ356" s="600"/>
      <c r="BA356" s="600"/>
      <c r="BB356" s="600"/>
      <c r="BC356" s="600"/>
      <c r="BD356" s="600"/>
      <c r="BE356" s="600"/>
      <c r="BF356" s="600"/>
      <c r="BG356" s="600"/>
      <c r="BH356" s="600"/>
      <c r="BI356" s="600"/>
      <c r="BJ356" s="600"/>
      <c r="BK356" s="600"/>
    </row>
    <row r="357" spans="2:63" ht="16.5" customHeight="1" x14ac:dyDescent="0.35">
      <c r="B357" s="599"/>
      <c r="C357" s="599"/>
      <c r="D357" s="599"/>
      <c r="E357" s="599"/>
      <c r="F357" s="599"/>
      <c r="G357" s="599"/>
      <c r="H357" s="600"/>
      <c r="K357" s="602"/>
      <c r="L357" s="602"/>
      <c r="M357" s="600"/>
      <c r="N357" s="600"/>
      <c r="O357" s="600"/>
      <c r="P357" s="600"/>
      <c r="Q357" s="600"/>
      <c r="R357" s="600"/>
      <c r="S357" s="600"/>
      <c r="T357" s="600"/>
      <c r="U357" s="600"/>
      <c r="V357" s="600"/>
      <c r="W357" s="600"/>
      <c r="X357" s="600"/>
      <c r="Y357" s="600"/>
      <c r="Z357" s="600"/>
      <c r="AA357" s="600"/>
      <c r="AB357" s="600"/>
      <c r="AC357" s="600"/>
      <c r="AD357" s="600"/>
      <c r="AE357" s="600"/>
      <c r="AF357" s="600"/>
      <c r="AG357" s="600"/>
      <c r="AH357" s="600"/>
      <c r="AI357" s="600"/>
      <c r="AJ357" s="600"/>
      <c r="AK357" s="600"/>
      <c r="AL357" s="600"/>
      <c r="AM357" s="600"/>
      <c r="AN357" s="600"/>
      <c r="AO357" s="600"/>
      <c r="AP357" s="600"/>
      <c r="AQ357" s="600"/>
      <c r="AR357" s="600"/>
      <c r="AS357" s="600"/>
      <c r="AT357" s="600"/>
      <c r="AU357" s="600"/>
      <c r="AV357" s="600"/>
      <c r="AW357" s="600"/>
      <c r="AX357" s="600"/>
      <c r="AY357" s="600"/>
      <c r="AZ357" s="600"/>
      <c r="BA357" s="600"/>
      <c r="BB357" s="600"/>
      <c r="BC357" s="600"/>
      <c r="BD357" s="600"/>
      <c r="BE357" s="600"/>
      <c r="BF357" s="600"/>
      <c r="BG357" s="600"/>
      <c r="BH357" s="600"/>
      <c r="BI357" s="600"/>
      <c r="BJ357" s="600"/>
      <c r="BK357" s="600"/>
    </row>
    <row r="358" spans="2:63" ht="16.5" customHeight="1" x14ac:dyDescent="0.35">
      <c r="B358" s="599"/>
      <c r="C358" s="599"/>
      <c r="D358" s="599"/>
      <c r="E358" s="599"/>
      <c r="F358" s="599"/>
      <c r="G358" s="599"/>
      <c r="H358" s="600"/>
      <c r="K358" s="602"/>
      <c r="L358" s="602"/>
      <c r="M358" s="600"/>
      <c r="N358" s="600"/>
      <c r="O358" s="600"/>
      <c r="P358" s="600"/>
      <c r="Q358" s="600"/>
      <c r="R358" s="600"/>
      <c r="S358" s="600"/>
      <c r="T358" s="600"/>
      <c r="U358" s="600"/>
      <c r="V358" s="600"/>
      <c r="W358" s="600"/>
      <c r="X358" s="600"/>
      <c r="Y358" s="600"/>
      <c r="Z358" s="600"/>
      <c r="AA358" s="600"/>
      <c r="AB358" s="600"/>
      <c r="AC358" s="600"/>
      <c r="AD358" s="600"/>
      <c r="AE358" s="600"/>
      <c r="AF358" s="600"/>
      <c r="AG358" s="600"/>
      <c r="AH358" s="600"/>
      <c r="AI358" s="600"/>
      <c r="AJ358" s="600"/>
      <c r="AK358" s="600"/>
      <c r="AL358" s="600"/>
      <c r="AM358" s="600"/>
      <c r="AN358" s="600"/>
      <c r="AO358" s="600"/>
      <c r="AP358" s="600"/>
      <c r="AQ358" s="600"/>
      <c r="AR358" s="600"/>
      <c r="AS358" s="600"/>
      <c r="AT358" s="600"/>
      <c r="AU358" s="600"/>
      <c r="AV358" s="600"/>
      <c r="AW358" s="600"/>
      <c r="AX358" s="600"/>
      <c r="AY358" s="600"/>
      <c r="AZ358" s="600"/>
      <c r="BA358" s="600"/>
      <c r="BB358" s="600"/>
      <c r="BC358" s="600"/>
      <c r="BD358" s="600"/>
      <c r="BE358" s="600"/>
      <c r="BF358" s="600"/>
      <c r="BG358" s="600"/>
      <c r="BH358" s="600"/>
      <c r="BI358" s="600"/>
      <c r="BJ358" s="600"/>
      <c r="BK358" s="600"/>
    </row>
    <row r="359" spans="2:63" ht="16.5" customHeight="1" x14ac:dyDescent="0.35">
      <c r="B359" s="599"/>
      <c r="C359" s="599"/>
      <c r="D359" s="599"/>
      <c r="E359" s="599"/>
      <c r="F359" s="599"/>
      <c r="G359" s="599"/>
      <c r="H359" s="600"/>
      <c r="K359" s="602"/>
      <c r="L359" s="602"/>
      <c r="M359" s="600"/>
      <c r="N359" s="600"/>
      <c r="O359" s="600"/>
      <c r="P359" s="600"/>
      <c r="Q359" s="600"/>
      <c r="R359" s="600"/>
      <c r="S359" s="600"/>
      <c r="T359" s="600"/>
      <c r="U359" s="600"/>
      <c r="V359" s="600"/>
      <c r="W359" s="600"/>
      <c r="X359" s="600"/>
      <c r="Y359" s="600"/>
      <c r="Z359" s="600"/>
      <c r="AA359" s="600"/>
      <c r="AB359" s="600"/>
      <c r="AC359" s="600"/>
      <c r="AD359" s="600"/>
      <c r="AE359" s="600"/>
      <c r="AF359" s="600"/>
      <c r="AG359" s="600"/>
      <c r="AH359" s="600"/>
      <c r="AI359" s="600"/>
      <c r="AJ359" s="600"/>
      <c r="AK359" s="600"/>
      <c r="AL359" s="600"/>
      <c r="AM359" s="600"/>
      <c r="AN359" s="600"/>
      <c r="AO359" s="600"/>
      <c r="AP359" s="600"/>
      <c r="AQ359" s="600"/>
      <c r="AR359" s="600"/>
      <c r="AS359" s="600"/>
      <c r="AT359" s="600"/>
      <c r="AU359" s="600"/>
      <c r="AV359" s="600"/>
      <c r="AW359" s="600"/>
      <c r="AX359" s="600"/>
      <c r="AY359" s="600"/>
      <c r="AZ359" s="600"/>
      <c r="BA359" s="600"/>
      <c r="BB359" s="600"/>
      <c r="BC359" s="600"/>
      <c r="BD359" s="600"/>
      <c r="BE359" s="600"/>
      <c r="BF359" s="600"/>
      <c r="BG359" s="600"/>
      <c r="BH359" s="600"/>
      <c r="BI359" s="600"/>
      <c r="BJ359" s="600"/>
      <c r="BK359" s="600"/>
    </row>
    <row r="360" spans="2:63" ht="16.5" customHeight="1" x14ac:dyDescent="0.35">
      <c r="B360" s="599"/>
      <c r="C360" s="599"/>
      <c r="D360" s="599"/>
      <c r="E360" s="599"/>
      <c r="F360" s="599"/>
      <c r="G360" s="599"/>
      <c r="H360" s="600"/>
      <c r="K360" s="602"/>
      <c r="L360" s="602"/>
      <c r="M360" s="600"/>
      <c r="N360" s="600"/>
      <c r="O360" s="600"/>
      <c r="P360" s="600"/>
      <c r="Q360" s="600"/>
      <c r="R360" s="600"/>
      <c r="S360" s="600"/>
      <c r="T360" s="600"/>
      <c r="U360" s="600"/>
      <c r="V360" s="600"/>
      <c r="W360" s="600"/>
      <c r="X360" s="600"/>
      <c r="Y360" s="600"/>
      <c r="Z360" s="600"/>
      <c r="AA360" s="600"/>
      <c r="AB360" s="600"/>
      <c r="AC360" s="600"/>
      <c r="AD360" s="600"/>
      <c r="AE360" s="600"/>
      <c r="AF360" s="600"/>
      <c r="AG360" s="600"/>
      <c r="AH360" s="600"/>
      <c r="AI360" s="600"/>
      <c r="AJ360" s="600"/>
      <c r="AK360" s="600"/>
      <c r="AL360" s="600"/>
      <c r="AM360" s="600"/>
      <c r="AN360" s="600"/>
      <c r="AO360" s="600"/>
      <c r="AP360" s="600"/>
      <c r="AQ360" s="600"/>
      <c r="AR360" s="600"/>
      <c r="AS360" s="600"/>
      <c r="AT360" s="600"/>
      <c r="AU360" s="600"/>
      <c r="AV360" s="600"/>
      <c r="AW360" s="600"/>
      <c r="AX360" s="600"/>
      <c r="AY360" s="600"/>
      <c r="AZ360" s="600"/>
      <c r="BA360" s="600"/>
      <c r="BB360" s="600"/>
      <c r="BC360" s="600"/>
      <c r="BD360" s="600"/>
      <c r="BE360" s="600"/>
      <c r="BF360" s="600"/>
      <c r="BG360" s="600"/>
      <c r="BH360" s="600"/>
      <c r="BI360" s="600"/>
      <c r="BJ360" s="600"/>
      <c r="BK360" s="600"/>
    </row>
    <row r="361" spans="2:63" ht="16.5" customHeight="1" x14ac:dyDescent="0.35">
      <c r="B361" s="599"/>
      <c r="C361" s="599"/>
      <c r="D361" s="599"/>
      <c r="E361" s="599"/>
      <c r="F361" s="599"/>
      <c r="G361" s="599"/>
      <c r="H361" s="600"/>
      <c r="K361" s="602"/>
      <c r="L361" s="602"/>
      <c r="M361" s="600"/>
      <c r="N361" s="600"/>
      <c r="O361" s="600"/>
      <c r="P361" s="600"/>
      <c r="Q361" s="600"/>
      <c r="R361" s="600"/>
      <c r="S361" s="600"/>
      <c r="T361" s="600"/>
      <c r="U361" s="600"/>
      <c r="V361" s="600"/>
      <c r="W361" s="600"/>
      <c r="X361" s="600"/>
      <c r="Y361" s="600"/>
      <c r="Z361" s="600"/>
      <c r="AA361" s="600"/>
      <c r="AB361" s="600"/>
      <c r="AC361" s="600"/>
      <c r="AD361" s="600"/>
      <c r="AE361" s="600"/>
      <c r="AF361" s="600"/>
      <c r="AG361" s="600"/>
      <c r="AH361" s="600"/>
      <c r="AI361" s="600"/>
      <c r="AJ361" s="600"/>
      <c r="AK361" s="600"/>
      <c r="AL361" s="600"/>
      <c r="AM361" s="600"/>
      <c r="AN361" s="600"/>
      <c r="AO361" s="600"/>
      <c r="AP361" s="600"/>
      <c r="AQ361" s="600"/>
      <c r="AR361" s="600"/>
      <c r="AS361" s="600"/>
      <c r="AT361" s="600"/>
      <c r="AU361" s="600"/>
      <c r="AV361" s="600"/>
      <c r="AW361" s="600"/>
      <c r="AX361" s="600"/>
      <c r="AY361" s="600"/>
      <c r="AZ361" s="600"/>
      <c r="BA361" s="600"/>
      <c r="BB361" s="600"/>
      <c r="BC361" s="600"/>
      <c r="BD361" s="600"/>
      <c r="BE361" s="600"/>
      <c r="BF361" s="600"/>
      <c r="BG361" s="600"/>
      <c r="BH361" s="600"/>
      <c r="BI361" s="600"/>
      <c r="BJ361" s="600"/>
      <c r="BK361" s="600"/>
    </row>
    <row r="362" spans="2:63" ht="16.5" customHeight="1" x14ac:dyDescent="0.35">
      <c r="B362" s="599"/>
      <c r="C362" s="599"/>
      <c r="D362" s="599"/>
      <c r="E362" s="599"/>
      <c r="F362" s="599"/>
      <c r="G362" s="599"/>
      <c r="H362" s="600"/>
      <c r="K362" s="602"/>
      <c r="L362" s="602"/>
      <c r="M362" s="600"/>
      <c r="N362" s="600"/>
      <c r="O362" s="600"/>
      <c r="P362" s="600"/>
      <c r="Q362" s="600"/>
      <c r="R362" s="600"/>
      <c r="S362" s="600"/>
      <c r="T362" s="600"/>
      <c r="U362" s="600"/>
      <c r="V362" s="600"/>
      <c r="W362" s="600"/>
      <c r="X362" s="600"/>
      <c r="Y362" s="600"/>
      <c r="Z362" s="600"/>
      <c r="AA362" s="600"/>
      <c r="AB362" s="600"/>
      <c r="AC362" s="600"/>
      <c r="AD362" s="600"/>
      <c r="AE362" s="600"/>
      <c r="AF362" s="600"/>
      <c r="AG362" s="600"/>
      <c r="AH362" s="600"/>
      <c r="AI362" s="600"/>
      <c r="AJ362" s="600"/>
      <c r="AK362" s="600"/>
      <c r="AL362" s="600"/>
      <c r="AM362" s="600"/>
      <c r="AN362" s="600"/>
      <c r="AO362" s="600"/>
      <c r="AP362" s="600"/>
      <c r="AQ362" s="600"/>
      <c r="AR362" s="600"/>
      <c r="AS362" s="600"/>
      <c r="AT362" s="600"/>
      <c r="AU362" s="600"/>
      <c r="AV362" s="600"/>
      <c r="AW362" s="600"/>
      <c r="AX362" s="600"/>
      <c r="AY362" s="600"/>
      <c r="AZ362" s="600"/>
      <c r="BA362" s="600"/>
      <c r="BB362" s="600"/>
      <c r="BC362" s="600"/>
      <c r="BD362" s="600"/>
      <c r="BE362" s="600"/>
      <c r="BF362" s="600"/>
      <c r="BG362" s="600"/>
      <c r="BH362" s="600"/>
      <c r="BI362" s="600"/>
      <c r="BJ362" s="600"/>
      <c r="BK362" s="600"/>
    </row>
    <row r="363" spans="2:63" ht="16.5" customHeight="1" x14ac:dyDescent="0.35">
      <c r="B363" s="599"/>
      <c r="C363" s="599"/>
      <c r="D363" s="599"/>
      <c r="E363" s="599"/>
      <c r="F363" s="599"/>
      <c r="G363" s="599"/>
      <c r="H363" s="600"/>
      <c r="K363" s="602"/>
      <c r="L363" s="602"/>
      <c r="M363" s="600"/>
      <c r="N363" s="600"/>
      <c r="O363" s="600"/>
      <c r="P363" s="600"/>
      <c r="Q363" s="600"/>
      <c r="R363" s="600"/>
      <c r="S363" s="600"/>
      <c r="T363" s="600"/>
      <c r="U363" s="600"/>
      <c r="V363" s="600"/>
      <c r="W363" s="600"/>
      <c r="X363" s="600"/>
      <c r="Y363" s="600"/>
      <c r="Z363" s="600"/>
      <c r="AA363" s="600"/>
      <c r="AB363" s="600"/>
      <c r="AC363" s="600"/>
      <c r="AD363" s="600"/>
      <c r="AE363" s="600"/>
      <c r="AF363" s="600"/>
      <c r="AG363" s="600"/>
      <c r="AH363" s="600"/>
      <c r="AI363" s="600"/>
      <c r="AJ363" s="600"/>
      <c r="AK363" s="600"/>
      <c r="AL363" s="600"/>
      <c r="AM363" s="600"/>
      <c r="AN363" s="600"/>
      <c r="AO363" s="600"/>
      <c r="AP363" s="600"/>
      <c r="AQ363" s="600"/>
      <c r="AR363" s="600"/>
      <c r="AS363" s="600"/>
      <c r="AT363" s="600"/>
      <c r="AU363" s="600"/>
      <c r="AV363" s="600"/>
      <c r="AW363" s="600"/>
      <c r="AX363" s="600"/>
      <c r="AY363" s="600"/>
      <c r="AZ363" s="600"/>
      <c r="BA363" s="600"/>
      <c r="BB363" s="600"/>
      <c r="BC363" s="600"/>
      <c r="BD363" s="600"/>
      <c r="BE363" s="600"/>
      <c r="BF363" s="600"/>
      <c r="BG363" s="600"/>
      <c r="BH363" s="600"/>
      <c r="BI363" s="600"/>
      <c r="BJ363" s="600"/>
      <c r="BK363" s="600"/>
    </row>
    <row r="364" spans="2:63" ht="16.5" customHeight="1" x14ac:dyDescent="0.35">
      <c r="B364" s="599"/>
      <c r="C364" s="599"/>
      <c r="D364" s="599"/>
      <c r="E364" s="599"/>
      <c r="F364" s="599"/>
      <c r="G364" s="599"/>
      <c r="H364" s="600"/>
      <c r="K364" s="602"/>
      <c r="L364" s="602"/>
      <c r="M364" s="600"/>
      <c r="N364" s="600"/>
      <c r="O364" s="600"/>
      <c r="P364" s="600"/>
      <c r="Q364" s="600"/>
      <c r="R364" s="600"/>
      <c r="S364" s="600"/>
      <c r="T364" s="600"/>
      <c r="U364" s="600"/>
      <c r="V364" s="600"/>
      <c r="W364" s="600"/>
      <c r="X364" s="600"/>
      <c r="Y364" s="600"/>
      <c r="Z364" s="600"/>
      <c r="AA364" s="600"/>
      <c r="AB364" s="600"/>
      <c r="AC364" s="600"/>
      <c r="AD364" s="600"/>
      <c r="AE364" s="600"/>
      <c r="AF364" s="600"/>
      <c r="AG364" s="600"/>
      <c r="AH364" s="600"/>
      <c r="AI364" s="600"/>
      <c r="AJ364" s="600"/>
      <c r="AK364" s="600"/>
      <c r="AL364" s="600"/>
      <c r="AM364" s="600"/>
      <c r="AN364" s="600"/>
      <c r="AO364" s="600"/>
      <c r="AP364" s="600"/>
      <c r="AQ364" s="600"/>
      <c r="AR364" s="600"/>
      <c r="AS364" s="600"/>
      <c r="AT364" s="600"/>
      <c r="AU364" s="600"/>
      <c r="AV364" s="600"/>
      <c r="AW364" s="600"/>
      <c r="AX364" s="600"/>
      <c r="AY364" s="600"/>
      <c r="AZ364" s="600"/>
      <c r="BA364" s="600"/>
      <c r="BB364" s="600"/>
      <c r="BC364" s="600"/>
      <c r="BD364" s="600"/>
      <c r="BE364" s="600"/>
      <c r="BF364" s="600"/>
      <c r="BG364" s="600"/>
      <c r="BH364" s="600"/>
      <c r="BI364" s="600"/>
      <c r="BJ364" s="600"/>
      <c r="BK364" s="600"/>
    </row>
    <row r="365" spans="2:63" ht="16.5" customHeight="1" x14ac:dyDescent="0.35">
      <c r="B365" s="599"/>
      <c r="C365" s="599"/>
      <c r="D365" s="599"/>
      <c r="E365" s="599"/>
      <c r="F365" s="599"/>
      <c r="G365" s="599"/>
      <c r="H365" s="600"/>
      <c r="K365" s="602"/>
      <c r="L365" s="602"/>
      <c r="M365" s="600"/>
      <c r="N365" s="600"/>
      <c r="O365" s="600"/>
      <c r="P365" s="600"/>
      <c r="Q365" s="600"/>
      <c r="R365" s="600"/>
      <c r="S365" s="600"/>
      <c r="T365" s="600"/>
      <c r="U365" s="600"/>
      <c r="V365" s="600"/>
      <c r="W365" s="600"/>
      <c r="X365" s="600"/>
      <c r="Y365" s="600"/>
      <c r="Z365" s="600"/>
      <c r="AA365" s="600"/>
      <c r="AB365" s="600"/>
      <c r="AC365" s="600"/>
      <c r="AD365" s="600"/>
      <c r="AE365" s="600"/>
      <c r="AF365" s="600"/>
      <c r="AG365" s="600"/>
      <c r="AH365" s="600"/>
      <c r="AI365" s="600"/>
      <c r="AJ365" s="600"/>
      <c r="AK365" s="600"/>
      <c r="AL365" s="600"/>
      <c r="AM365" s="600"/>
      <c r="AN365" s="600"/>
      <c r="AO365" s="600"/>
      <c r="AP365" s="600"/>
      <c r="AQ365" s="600"/>
      <c r="AR365" s="600"/>
      <c r="AS365" s="600"/>
      <c r="AT365" s="600"/>
      <c r="AU365" s="600"/>
      <c r="AV365" s="600"/>
      <c r="AW365" s="600"/>
      <c r="AX365" s="600"/>
      <c r="AY365" s="600"/>
      <c r="AZ365" s="600"/>
      <c r="BA365" s="600"/>
      <c r="BB365" s="600"/>
      <c r="BC365" s="600"/>
      <c r="BD365" s="600"/>
      <c r="BE365" s="600"/>
      <c r="BF365" s="600"/>
      <c r="BG365" s="600"/>
      <c r="BH365" s="600"/>
      <c r="BI365" s="600"/>
      <c r="BJ365" s="600"/>
      <c r="BK365" s="600"/>
    </row>
    <row r="366" spans="2:63" ht="16.5" customHeight="1" x14ac:dyDescent="0.35">
      <c r="B366" s="599"/>
      <c r="C366" s="599"/>
      <c r="D366" s="599"/>
      <c r="E366" s="599"/>
      <c r="F366" s="599"/>
      <c r="G366" s="599"/>
      <c r="H366" s="600"/>
      <c r="K366" s="602"/>
      <c r="L366" s="602"/>
      <c r="M366" s="600"/>
      <c r="N366" s="600"/>
      <c r="O366" s="600"/>
      <c r="P366" s="600"/>
      <c r="Q366" s="600"/>
      <c r="R366" s="600"/>
      <c r="S366" s="600"/>
      <c r="T366" s="600"/>
      <c r="U366" s="600"/>
      <c r="V366" s="600"/>
      <c r="W366" s="600"/>
      <c r="X366" s="600"/>
      <c r="Y366" s="600"/>
      <c r="Z366" s="600"/>
      <c r="AA366" s="600"/>
      <c r="AB366" s="600"/>
      <c r="AC366" s="600"/>
      <c r="AD366" s="600"/>
      <c r="AE366" s="600"/>
      <c r="AF366" s="600"/>
      <c r="AG366" s="600"/>
      <c r="AH366" s="600"/>
      <c r="AI366" s="600"/>
      <c r="AJ366" s="600"/>
      <c r="AK366" s="600"/>
      <c r="AL366" s="600"/>
      <c r="AM366" s="600"/>
      <c r="AN366" s="600"/>
      <c r="AO366" s="600"/>
      <c r="AP366" s="600"/>
      <c r="AQ366" s="600"/>
      <c r="AR366" s="600"/>
      <c r="AS366" s="600"/>
      <c r="AT366" s="600"/>
      <c r="AU366" s="600"/>
      <c r="AV366" s="600"/>
      <c r="AW366" s="600"/>
      <c r="AX366" s="600"/>
      <c r="AY366" s="600"/>
      <c r="AZ366" s="600"/>
      <c r="BA366" s="600"/>
      <c r="BB366" s="600"/>
      <c r="BC366" s="600"/>
      <c r="BD366" s="600"/>
      <c r="BE366" s="600"/>
      <c r="BF366" s="600"/>
      <c r="BG366" s="600"/>
      <c r="BH366" s="600"/>
      <c r="BI366" s="600"/>
      <c r="BJ366" s="600"/>
      <c r="BK366" s="600"/>
    </row>
    <row r="367" spans="2:63" ht="16.5" customHeight="1" x14ac:dyDescent="0.35">
      <c r="B367" s="599"/>
      <c r="C367" s="599"/>
      <c r="D367" s="599"/>
      <c r="E367" s="599"/>
      <c r="F367" s="599"/>
      <c r="G367" s="599"/>
      <c r="H367" s="600"/>
      <c r="K367" s="602"/>
      <c r="L367" s="602"/>
      <c r="M367" s="600"/>
      <c r="N367" s="600"/>
      <c r="O367" s="600"/>
      <c r="P367" s="600"/>
      <c r="Q367" s="600"/>
      <c r="R367" s="600"/>
      <c r="S367" s="600"/>
      <c r="T367" s="600"/>
      <c r="U367" s="600"/>
      <c r="V367" s="600"/>
      <c r="W367" s="600"/>
      <c r="X367" s="600"/>
      <c r="Y367" s="600"/>
      <c r="Z367" s="600"/>
      <c r="AA367" s="600"/>
      <c r="AB367" s="600"/>
      <c r="AC367" s="600"/>
      <c r="AD367" s="600"/>
      <c r="AE367" s="600"/>
      <c r="AF367" s="600"/>
      <c r="AG367" s="600"/>
      <c r="AH367" s="600"/>
      <c r="AI367" s="600"/>
      <c r="AJ367" s="600"/>
      <c r="AK367" s="600"/>
      <c r="AL367" s="600"/>
      <c r="AM367" s="600"/>
      <c r="AN367" s="600"/>
      <c r="AO367" s="600"/>
      <c r="AP367" s="600"/>
      <c r="AQ367" s="600"/>
      <c r="AR367" s="600"/>
      <c r="AS367" s="600"/>
      <c r="AT367" s="600"/>
      <c r="AU367" s="600"/>
      <c r="AV367" s="600"/>
      <c r="AW367" s="600"/>
      <c r="AX367" s="600"/>
      <c r="AY367" s="600"/>
      <c r="AZ367" s="600"/>
      <c r="BA367" s="600"/>
      <c r="BB367" s="600"/>
      <c r="BC367" s="600"/>
      <c r="BD367" s="600"/>
      <c r="BE367" s="600"/>
      <c r="BF367" s="600"/>
      <c r="BG367" s="600"/>
      <c r="BH367" s="600"/>
      <c r="BI367" s="600"/>
      <c r="BJ367" s="600"/>
      <c r="BK367" s="600"/>
    </row>
    <row r="368" spans="2:63" ht="16.5" customHeight="1" x14ac:dyDescent="0.35">
      <c r="B368" s="599"/>
      <c r="C368" s="599"/>
      <c r="D368" s="599"/>
      <c r="E368" s="599"/>
      <c r="F368" s="599"/>
      <c r="G368" s="599"/>
      <c r="H368" s="600"/>
      <c r="K368" s="602"/>
      <c r="L368" s="602"/>
      <c r="M368" s="600"/>
      <c r="N368" s="600"/>
      <c r="O368" s="600"/>
      <c r="P368" s="600"/>
      <c r="Q368" s="600"/>
      <c r="R368" s="600"/>
      <c r="S368" s="600"/>
      <c r="T368" s="600"/>
      <c r="U368" s="600"/>
      <c r="V368" s="600"/>
      <c r="W368" s="600"/>
      <c r="X368" s="600"/>
      <c r="Y368" s="600"/>
      <c r="Z368" s="600"/>
      <c r="AA368" s="600"/>
      <c r="AB368" s="600"/>
      <c r="AC368" s="600"/>
      <c r="AD368" s="600"/>
      <c r="AE368" s="600"/>
      <c r="AF368" s="600"/>
      <c r="AG368" s="600"/>
      <c r="AH368" s="600"/>
      <c r="AI368" s="600"/>
      <c r="AJ368" s="600"/>
      <c r="AK368" s="600"/>
      <c r="AL368" s="600"/>
      <c r="AM368" s="600"/>
      <c r="AN368" s="600"/>
      <c r="AO368" s="600"/>
      <c r="AP368" s="600"/>
      <c r="AQ368" s="600"/>
      <c r="AR368" s="600"/>
      <c r="AS368" s="600"/>
      <c r="AT368" s="600"/>
      <c r="AU368" s="600"/>
      <c r="AV368" s="600"/>
      <c r="AW368" s="600"/>
      <c r="AX368" s="600"/>
      <c r="AY368" s="600"/>
      <c r="AZ368" s="600"/>
      <c r="BA368" s="600"/>
      <c r="BB368" s="600"/>
      <c r="BC368" s="600"/>
      <c r="BD368" s="600"/>
      <c r="BE368" s="600"/>
      <c r="BF368" s="600"/>
      <c r="BG368" s="600"/>
      <c r="BH368" s="600"/>
      <c r="BI368" s="600"/>
      <c r="BJ368" s="600"/>
      <c r="BK368" s="600"/>
    </row>
    <row r="369" spans="2:63" ht="16.5" customHeight="1" x14ac:dyDescent="0.35">
      <c r="B369" s="599"/>
      <c r="C369" s="599"/>
      <c r="D369" s="599"/>
      <c r="E369" s="599"/>
      <c r="F369" s="599"/>
      <c r="G369" s="599"/>
      <c r="H369" s="600"/>
      <c r="K369" s="602"/>
      <c r="L369" s="602"/>
      <c r="M369" s="600"/>
      <c r="N369" s="600"/>
      <c r="O369" s="600"/>
      <c r="P369" s="600"/>
      <c r="Q369" s="600"/>
      <c r="R369" s="600"/>
      <c r="S369" s="600"/>
      <c r="T369" s="600"/>
      <c r="U369" s="600"/>
      <c r="V369" s="600"/>
      <c r="W369" s="600"/>
      <c r="X369" s="600"/>
      <c r="Y369" s="600"/>
      <c r="Z369" s="600"/>
      <c r="AA369" s="600"/>
      <c r="AB369" s="600"/>
      <c r="AC369" s="600"/>
      <c r="AD369" s="600"/>
      <c r="AE369" s="600"/>
      <c r="AF369" s="600"/>
      <c r="AG369" s="600"/>
      <c r="AH369" s="600"/>
      <c r="AI369" s="600"/>
      <c r="AJ369" s="600"/>
      <c r="AK369" s="600"/>
      <c r="AL369" s="600"/>
      <c r="AM369" s="600"/>
      <c r="AN369" s="600"/>
      <c r="AO369" s="600"/>
      <c r="AP369" s="600"/>
      <c r="AQ369" s="600"/>
      <c r="AR369" s="600"/>
      <c r="AS369" s="600"/>
      <c r="AT369" s="600"/>
      <c r="AU369" s="600"/>
      <c r="AV369" s="600"/>
      <c r="AW369" s="600"/>
      <c r="AX369" s="600"/>
      <c r="AY369" s="600"/>
      <c r="AZ369" s="600"/>
      <c r="BA369" s="600"/>
      <c r="BB369" s="600"/>
      <c r="BC369" s="600"/>
      <c r="BD369" s="600"/>
      <c r="BE369" s="600"/>
      <c r="BF369" s="600"/>
      <c r="BG369" s="600"/>
      <c r="BH369" s="600"/>
      <c r="BI369" s="600"/>
      <c r="BJ369" s="600"/>
      <c r="BK369" s="600"/>
    </row>
    <row r="370" spans="2:63" ht="16.5" customHeight="1" x14ac:dyDescent="0.35">
      <c r="B370" s="599"/>
      <c r="C370" s="599"/>
      <c r="D370" s="599"/>
      <c r="E370" s="599"/>
      <c r="F370" s="599"/>
      <c r="G370" s="599"/>
      <c r="H370" s="600"/>
      <c r="K370" s="602"/>
      <c r="L370" s="602"/>
      <c r="M370" s="600"/>
      <c r="N370" s="600"/>
      <c r="O370" s="600"/>
      <c r="P370" s="600"/>
      <c r="Q370" s="600"/>
      <c r="R370" s="600"/>
      <c r="S370" s="600"/>
      <c r="T370" s="600"/>
      <c r="U370" s="600"/>
      <c r="V370" s="600"/>
      <c r="W370" s="600"/>
      <c r="X370" s="600"/>
      <c r="Y370" s="600"/>
      <c r="Z370" s="600"/>
      <c r="AA370" s="600"/>
      <c r="AB370" s="600"/>
      <c r="AC370" s="600"/>
      <c r="AD370" s="600"/>
      <c r="AE370" s="600"/>
      <c r="AF370" s="600"/>
      <c r="AG370" s="600"/>
      <c r="AH370" s="600"/>
      <c r="AI370" s="600"/>
      <c r="AJ370" s="600"/>
      <c r="AK370" s="600"/>
      <c r="AL370" s="600"/>
      <c r="AM370" s="600"/>
      <c r="AN370" s="600"/>
      <c r="AO370" s="600"/>
      <c r="AP370" s="600"/>
      <c r="AQ370" s="600"/>
      <c r="AR370" s="600"/>
      <c r="AS370" s="600"/>
      <c r="AT370" s="600"/>
      <c r="AU370" s="600"/>
      <c r="AV370" s="600"/>
      <c r="AW370" s="600"/>
      <c r="AX370" s="600"/>
      <c r="AY370" s="600"/>
      <c r="AZ370" s="600"/>
      <c r="BA370" s="600"/>
      <c r="BB370" s="600"/>
      <c r="BC370" s="600"/>
      <c r="BD370" s="600"/>
      <c r="BE370" s="600"/>
      <c r="BF370" s="600"/>
      <c r="BG370" s="600"/>
      <c r="BH370" s="600"/>
      <c r="BI370" s="600"/>
      <c r="BJ370" s="600"/>
      <c r="BK370" s="600"/>
    </row>
    <row r="371" spans="2:63" ht="16.5" customHeight="1" x14ac:dyDescent="0.35">
      <c r="B371" s="599"/>
      <c r="C371" s="599"/>
      <c r="D371" s="599"/>
      <c r="E371" s="599"/>
      <c r="F371" s="599"/>
      <c r="G371" s="599"/>
      <c r="H371" s="600"/>
      <c r="K371" s="602"/>
      <c r="L371" s="602"/>
      <c r="M371" s="600"/>
      <c r="N371" s="600"/>
      <c r="O371" s="600"/>
      <c r="P371" s="600"/>
      <c r="Q371" s="600"/>
      <c r="R371" s="600"/>
      <c r="S371" s="600"/>
      <c r="T371" s="600"/>
      <c r="U371" s="600"/>
      <c r="V371" s="600"/>
      <c r="W371" s="600"/>
      <c r="X371" s="600"/>
      <c r="Y371" s="600"/>
      <c r="Z371" s="600"/>
      <c r="AA371" s="600"/>
      <c r="AB371" s="600"/>
      <c r="AC371" s="600"/>
      <c r="AD371" s="600"/>
      <c r="AE371" s="600"/>
      <c r="AF371" s="600"/>
      <c r="AG371" s="600"/>
      <c r="AH371" s="600"/>
      <c r="AI371" s="600"/>
      <c r="AJ371" s="600"/>
      <c r="AK371" s="600"/>
      <c r="AL371" s="600"/>
      <c r="AM371" s="600"/>
      <c r="AN371" s="600"/>
      <c r="AO371" s="600"/>
      <c r="AP371" s="600"/>
      <c r="AQ371" s="600"/>
      <c r="AR371" s="600"/>
      <c r="AS371" s="600"/>
      <c r="AT371" s="600"/>
      <c r="AU371" s="600"/>
      <c r="AV371" s="600"/>
      <c r="AW371" s="600"/>
      <c r="AX371" s="600"/>
      <c r="AY371" s="600"/>
      <c r="AZ371" s="600"/>
      <c r="BA371" s="600"/>
      <c r="BB371" s="600"/>
      <c r="BC371" s="600"/>
      <c r="BD371" s="600"/>
      <c r="BE371" s="600"/>
      <c r="BF371" s="600"/>
      <c r="BG371" s="600"/>
      <c r="BH371" s="600"/>
      <c r="BI371" s="600"/>
      <c r="BJ371" s="600"/>
      <c r="BK371" s="600"/>
    </row>
    <row r="372" spans="2:63" ht="16.5" customHeight="1" x14ac:dyDescent="0.35">
      <c r="B372" s="599"/>
      <c r="C372" s="599"/>
      <c r="D372" s="599"/>
      <c r="E372" s="599"/>
      <c r="F372" s="599"/>
      <c r="G372" s="599"/>
      <c r="H372" s="600"/>
      <c r="K372" s="602"/>
      <c r="L372" s="602"/>
      <c r="M372" s="600"/>
      <c r="N372" s="600"/>
      <c r="O372" s="600"/>
      <c r="P372" s="600"/>
      <c r="Q372" s="600"/>
      <c r="R372" s="600"/>
      <c r="S372" s="600"/>
      <c r="T372" s="600"/>
      <c r="U372" s="600"/>
      <c r="V372" s="600"/>
      <c r="W372" s="600"/>
      <c r="X372" s="600"/>
      <c r="Y372" s="600"/>
      <c r="Z372" s="600"/>
      <c r="AA372" s="600"/>
      <c r="AB372" s="600"/>
      <c r="AC372" s="600"/>
      <c r="AD372" s="600"/>
      <c r="AE372" s="600"/>
      <c r="AF372" s="600"/>
      <c r="AG372" s="600"/>
      <c r="AH372" s="600"/>
      <c r="AI372" s="600"/>
      <c r="AJ372" s="600"/>
      <c r="AK372" s="600"/>
      <c r="AL372" s="600"/>
      <c r="AM372" s="600"/>
      <c r="AN372" s="600"/>
      <c r="AO372" s="600"/>
      <c r="AP372" s="600"/>
      <c r="AQ372" s="600"/>
      <c r="AR372" s="600"/>
      <c r="AS372" s="600"/>
      <c r="AT372" s="600"/>
      <c r="AU372" s="600"/>
      <c r="AV372" s="600"/>
      <c r="AW372" s="600"/>
      <c r="AX372" s="600"/>
      <c r="AY372" s="600"/>
      <c r="AZ372" s="600"/>
      <c r="BA372" s="600"/>
      <c r="BB372" s="600"/>
      <c r="BC372" s="600"/>
      <c r="BD372" s="600"/>
      <c r="BE372" s="600"/>
      <c r="BF372" s="600"/>
      <c r="BG372" s="600"/>
      <c r="BH372" s="600"/>
      <c r="BI372" s="600"/>
      <c r="BJ372" s="600"/>
      <c r="BK372" s="600"/>
    </row>
    <row r="373" spans="2:63" ht="16.5" customHeight="1" x14ac:dyDescent="0.35">
      <c r="B373" s="599"/>
      <c r="C373" s="599"/>
      <c r="D373" s="599"/>
      <c r="E373" s="599"/>
      <c r="F373" s="599"/>
      <c r="G373" s="599"/>
      <c r="H373" s="600"/>
      <c r="K373" s="602"/>
      <c r="L373" s="602"/>
      <c r="M373" s="600"/>
      <c r="N373" s="600"/>
      <c r="O373" s="600"/>
      <c r="P373" s="600"/>
      <c r="Q373" s="600"/>
      <c r="R373" s="600"/>
      <c r="S373" s="600"/>
      <c r="T373" s="600"/>
      <c r="U373" s="600"/>
      <c r="V373" s="600"/>
      <c r="W373" s="600"/>
      <c r="X373" s="600"/>
      <c r="Y373" s="600"/>
      <c r="Z373" s="600"/>
      <c r="AA373" s="600"/>
      <c r="AB373" s="600"/>
      <c r="AC373" s="600"/>
      <c r="AD373" s="600"/>
      <c r="AE373" s="600"/>
      <c r="AF373" s="600"/>
      <c r="AG373" s="600"/>
      <c r="AH373" s="600"/>
      <c r="AI373" s="600"/>
      <c r="AJ373" s="600"/>
      <c r="AK373" s="600"/>
      <c r="AL373" s="600"/>
      <c r="AM373" s="600"/>
      <c r="AN373" s="600"/>
      <c r="AO373" s="600"/>
      <c r="AP373" s="600"/>
      <c r="AQ373" s="600"/>
      <c r="AR373" s="600"/>
      <c r="AS373" s="600"/>
      <c r="AT373" s="600"/>
      <c r="AU373" s="600"/>
      <c r="AV373" s="600"/>
      <c r="AW373" s="600"/>
      <c r="AX373" s="600"/>
      <c r="AY373" s="600"/>
      <c r="AZ373" s="600"/>
      <c r="BA373" s="600"/>
      <c r="BB373" s="600"/>
      <c r="BC373" s="600"/>
      <c r="BD373" s="600"/>
      <c r="BE373" s="600"/>
      <c r="BF373" s="600"/>
      <c r="BG373" s="600"/>
      <c r="BH373" s="600"/>
      <c r="BI373" s="600"/>
      <c r="BJ373" s="600"/>
      <c r="BK373" s="600"/>
    </row>
    <row r="374" spans="2:63" ht="16.5" customHeight="1" x14ac:dyDescent="0.35">
      <c r="B374" s="599"/>
      <c r="C374" s="599"/>
      <c r="D374" s="599"/>
      <c r="E374" s="599"/>
      <c r="F374" s="599"/>
      <c r="G374" s="599"/>
      <c r="H374" s="600"/>
      <c r="K374" s="602"/>
      <c r="L374" s="602"/>
      <c r="M374" s="600"/>
      <c r="N374" s="600"/>
      <c r="O374" s="600"/>
      <c r="P374" s="600"/>
      <c r="Q374" s="600"/>
      <c r="R374" s="600"/>
      <c r="S374" s="600"/>
      <c r="T374" s="600"/>
      <c r="U374" s="600"/>
      <c r="V374" s="600"/>
      <c r="W374" s="600"/>
      <c r="X374" s="600"/>
      <c r="Y374" s="600"/>
      <c r="Z374" s="600"/>
      <c r="AA374" s="600"/>
      <c r="AB374" s="600"/>
      <c r="AC374" s="600"/>
      <c r="AD374" s="600"/>
      <c r="AE374" s="600"/>
      <c r="AF374" s="600"/>
      <c r="AG374" s="600"/>
      <c r="AH374" s="600"/>
      <c r="AI374" s="600"/>
      <c r="AJ374" s="600"/>
      <c r="AK374" s="600"/>
      <c r="AL374" s="600"/>
      <c r="AM374" s="600"/>
      <c r="AN374" s="600"/>
      <c r="AO374" s="600"/>
      <c r="AP374" s="600"/>
      <c r="AQ374" s="600"/>
      <c r="AR374" s="600"/>
      <c r="AS374" s="600"/>
      <c r="AT374" s="600"/>
      <c r="AU374" s="600"/>
      <c r="AV374" s="600"/>
      <c r="AW374" s="600"/>
      <c r="AX374" s="600"/>
      <c r="AY374" s="600"/>
      <c r="AZ374" s="600"/>
      <c r="BA374" s="600"/>
      <c r="BB374" s="600"/>
      <c r="BC374" s="600"/>
      <c r="BD374" s="600"/>
      <c r="BE374" s="600"/>
      <c r="BF374" s="600"/>
      <c r="BG374" s="600"/>
      <c r="BH374" s="600"/>
      <c r="BI374" s="600"/>
      <c r="BJ374" s="600"/>
      <c r="BK374" s="600"/>
    </row>
    <row r="375" spans="2:63" ht="16.5" customHeight="1" x14ac:dyDescent="0.35">
      <c r="B375" s="599"/>
      <c r="C375" s="599"/>
      <c r="D375" s="599"/>
      <c r="E375" s="599"/>
      <c r="F375" s="599"/>
      <c r="G375" s="599"/>
      <c r="H375" s="600"/>
      <c r="K375" s="602"/>
      <c r="L375" s="602"/>
      <c r="M375" s="600"/>
      <c r="N375" s="600"/>
      <c r="O375" s="600"/>
      <c r="P375" s="600"/>
      <c r="Q375" s="600"/>
      <c r="R375" s="600"/>
      <c r="S375" s="600"/>
      <c r="T375" s="600"/>
      <c r="U375" s="600"/>
      <c r="V375" s="600"/>
      <c r="W375" s="600"/>
      <c r="X375" s="600"/>
      <c r="Y375" s="600"/>
      <c r="Z375" s="600"/>
      <c r="AA375" s="600"/>
      <c r="AB375" s="600"/>
      <c r="AC375" s="600"/>
      <c r="AD375" s="600"/>
      <c r="AE375" s="600"/>
      <c r="AF375" s="600"/>
      <c r="AG375" s="600"/>
      <c r="AH375" s="600"/>
      <c r="AI375" s="600"/>
      <c r="AJ375" s="600"/>
      <c r="AK375" s="600"/>
      <c r="AL375" s="600"/>
      <c r="AM375" s="600"/>
      <c r="AN375" s="600"/>
      <c r="AO375" s="600"/>
      <c r="AP375" s="600"/>
      <c r="AQ375" s="600"/>
      <c r="AR375" s="600"/>
      <c r="AS375" s="600"/>
      <c r="AT375" s="600"/>
      <c r="AU375" s="600"/>
      <c r="AV375" s="600"/>
      <c r="AW375" s="600"/>
      <c r="AX375" s="600"/>
      <c r="AY375" s="600"/>
      <c r="AZ375" s="600"/>
      <c r="BA375" s="600"/>
      <c r="BB375" s="600"/>
      <c r="BC375" s="600"/>
      <c r="BD375" s="600"/>
      <c r="BE375" s="600"/>
      <c r="BF375" s="600"/>
      <c r="BG375" s="600"/>
      <c r="BH375" s="600"/>
      <c r="BI375" s="600"/>
      <c r="BJ375" s="600"/>
      <c r="BK375" s="600"/>
    </row>
    <row r="376" spans="2:63" ht="16.5" customHeight="1" x14ac:dyDescent="0.35">
      <c r="B376" s="599"/>
      <c r="C376" s="599"/>
      <c r="D376" s="599"/>
      <c r="E376" s="599"/>
      <c r="F376" s="599"/>
      <c r="G376" s="599"/>
      <c r="H376" s="600"/>
      <c r="K376" s="602"/>
      <c r="L376" s="602"/>
      <c r="M376" s="600"/>
      <c r="N376" s="600"/>
      <c r="O376" s="600"/>
      <c r="P376" s="600"/>
      <c r="Q376" s="600"/>
      <c r="R376" s="600"/>
      <c r="S376" s="600"/>
      <c r="T376" s="600"/>
      <c r="U376" s="600"/>
      <c r="V376" s="600"/>
      <c r="W376" s="600"/>
      <c r="X376" s="600"/>
      <c r="Y376" s="600"/>
      <c r="Z376" s="600"/>
      <c r="AA376" s="600"/>
      <c r="AB376" s="600"/>
      <c r="AC376" s="600"/>
      <c r="AD376" s="600"/>
      <c r="AE376" s="600"/>
      <c r="AF376" s="600"/>
      <c r="AG376" s="600"/>
      <c r="AH376" s="600"/>
      <c r="AI376" s="600"/>
      <c r="AJ376" s="600"/>
      <c r="AK376" s="600"/>
      <c r="AL376" s="600"/>
      <c r="AM376" s="600"/>
      <c r="AN376" s="600"/>
      <c r="AO376" s="600"/>
      <c r="AP376" s="600"/>
      <c r="AQ376" s="600"/>
      <c r="AR376" s="600"/>
      <c r="AS376" s="600"/>
      <c r="AT376" s="600"/>
      <c r="AU376" s="600"/>
      <c r="AV376" s="600"/>
      <c r="AW376" s="600"/>
      <c r="AX376" s="600"/>
      <c r="AY376" s="600"/>
      <c r="AZ376" s="600"/>
      <c r="BA376" s="600"/>
      <c r="BB376" s="600"/>
      <c r="BC376" s="600"/>
      <c r="BD376" s="600"/>
      <c r="BE376" s="600"/>
      <c r="BF376" s="600"/>
      <c r="BG376" s="600"/>
      <c r="BH376" s="600"/>
      <c r="BI376" s="600"/>
      <c r="BJ376" s="600"/>
      <c r="BK376" s="600"/>
    </row>
    <row r="377" spans="2:63" ht="16.5" customHeight="1" x14ac:dyDescent="0.35">
      <c r="B377" s="599"/>
      <c r="C377" s="599"/>
      <c r="D377" s="599"/>
      <c r="E377" s="599"/>
      <c r="F377" s="599"/>
      <c r="G377" s="599"/>
      <c r="H377" s="600"/>
      <c r="K377" s="602"/>
      <c r="L377" s="602"/>
      <c r="M377" s="600"/>
      <c r="N377" s="600"/>
      <c r="O377" s="600"/>
      <c r="P377" s="600"/>
      <c r="Q377" s="600"/>
      <c r="R377" s="600"/>
      <c r="S377" s="600"/>
      <c r="T377" s="600"/>
      <c r="U377" s="600"/>
      <c r="V377" s="600"/>
      <c r="W377" s="600"/>
      <c r="X377" s="600"/>
      <c r="Y377" s="600"/>
      <c r="Z377" s="600"/>
      <c r="AA377" s="600"/>
      <c r="AB377" s="600"/>
      <c r="AC377" s="600"/>
      <c r="AD377" s="600"/>
      <c r="AE377" s="600"/>
      <c r="AF377" s="600"/>
      <c r="AG377" s="600"/>
      <c r="AH377" s="600"/>
      <c r="AI377" s="600"/>
      <c r="AJ377" s="600"/>
      <c r="AK377" s="600"/>
      <c r="AL377" s="600"/>
      <c r="AM377" s="600"/>
      <c r="AN377" s="600"/>
      <c r="AO377" s="600"/>
      <c r="AP377" s="600"/>
      <c r="AQ377" s="600"/>
      <c r="AR377" s="600"/>
      <c r="AS377" s="600"/>
      <c r="AT377" s="600"/>
      <c r="AU377" s="600"/>
      <c r="AV377" s="600"/>
      <c r="AW377" s="600"/>
      <c r="AX377" s="600"/>
      <c r="AY377" s="600"/>
      <c r="AZ377" s="600"/>
      <c r="BA377" s="600"/>
      <c r="BB377" s="600"/>
      <c r="BC377" s="600"/>
      <c r="BD377" s="600"/>
      <c r="BE377" s="600"/>
      <c r="BF377" s="600"/>
      <c r="BG377" s="600"/>
      <c r="BH377" s="600"/>
      <c r="BI377" s="600"/>
      <c r="BJ377" s="600"/>
      <c r="BK377" s="600"/>
    </row>
    <row r="378" spans="2:63" ht="16.5" customHeight="1" x14ac:dyDescent="0.35">
      <c r="B378" s="599"/>
      <c r="C378" s="599"/>
      <c r="D378" s="599"/>
      <c r="E378" s="599"/>
      <c r="F378" s="599"/>
      <c r="G378" s="599"/>
      <c r="H378" s="600"/>
      <c r="K378" s="602"/>
      <c r="L378" s="602"/>
      <c r="M378" s="600"/>
      <c r="N378" s="600"/>
      <c r="O378" s="600"/>
      <c r="P378" s="600"/>
      <c r="Q378" s="600"/>
      <c r="R378" s="600"/>
      <c r="S378" s="600"/>
      <c r="T378" s="600"/>
      <c r="U378" s="600"/>
      <c r="V378" s="600"/>
      <c r="W378" s="600"/>
      <c r="X378" s="600"/>
      <c r="Y378" s="600"/>
      <c r="Z378" s="600"/>
      <c r="AA378" s="600"/>
      <c r="AB378" s="600"/>
      <c r="AC378" s="600"/>
      <c r="AD378" s="600"/>
      <c r="AE378" s="600"/>
      <c r="AF378" s="600"/>
      <c r="AG378" s="600"/>
      <c r="AH378" s="600"/>
      <c r="AI378" s="600"/>
      <c r="AJ378" s="600"/>
      <c r="AK378" s="600"/>
      <c r="AL378" s="600"/>
      <c r="AM378" s="600"/>
      <c r="AN378" s="600"/>
      <c r="AO378" s="600"/>
      <c r="AP378" s="600"/>
      <c r="AQ378" s="600"/>
      <c r="AR378" s="600"/>
      <c r="AS378" s="600"/>
      <c r="AT378" s="600"/>
      <c r="AU378" s="600"/>
      <c r="AV378" s="600"/>
      <c r="AW378" s="600"/>
      <c r="AX378" s="600"/>
      <c r="AY378" s="600"/>
      <c r="AZ378" s="600"/>
      <c r="BA378" s="600"/>
      <c r="BB378" s="600"/>
      <c r="BC378" s="600"/>
      <c r="BD378" s="600"/>
      <c r="BE378" s="600"/>
      <c r="BF378" s="600"/>
      <c r="BG378" s="600"/>
      <c r="BH378" s="600"/>
      <c r="BI378" s="600"/>
      <c r="BJ378" s="600"/>
      <c r="BK378" s="600"/>
    </row>
    <row r="379" spans="2:63" ht="16.5" customHeight="1" x14ac:dyDescent="0.35">
      <c r="B379" s="599"/>
      <c r="C379" s="599"/>
      <c r="D379" s="599"/>
      <c r="E379" s="599"/>
      <c r="F379" s="599"/>
      <c r="G379" s="599"/>
      <c r="H379" s="600"/>
      <c r="K379" s="602"/>
      <c r="L379" s="602"/>
      <c r="M379" s="600"/>
      <c r="N379" s="600"/>
      <c r="O379" s="600"/>
      <c r="P379" s="600"/>
      <c r="Q379" s="600"/>
      <c r="R379" s="600"/>
      <c r="S379" s="600"/>
      <c r="T379" s="600"/>
      <c r="U379" s="600"/>
      <c r="V379" s="600"/>
      <c r="W379" s="600"/>
      <c r="X379" s="600"/>
      <c r="Y379" s="600"/>
      <c r="Z379" s="600"/>
      <c r="AA379" s="600"/>
      <c r="AB379" s="600"/>
      <c r="AC379" s="600"/>
      <c r="AD379" s="600"/>
      <c r="AE379" s="600"/>
      <c r="AF379" s="600"/>
      <c r="AG379" s="600"/>
      <c r="AH379" s="600"/>
      <c r="AI379" s="600"/>
      <c r="AJ379" s="600"/>
      <c r="AK379" s="600"/>
      <c r="AL379" s="600"/>
      <c r="AM379" s="600"/>
      <c r="AN379" s="600"/>
      <c r="AO379" s="600"/>
      <c r="AP379" s="600"/>
      <c r="AQ379" s="600"/>
      <c r="AR379" s="600"/>
      <c r="AS379" s="600"/>
      <c r="AT379" s="600"/>
      <c r="AU379" s="600"/>
      <c r="AV379" s="600"/>
      <c r="AW379" s="600"/>
      <c r="AX379" s="600"/>
      <c r="AY379" s="600"/>
      <c r="AZ379" s="600"/>
      <c r="BA379" s="600"/>
      <c r="BB379" s="600"/>
      <c r="BC379" s="600"/>
      <c r="BD379" s="600"/>
      <c r="BE379" s="600"/>
      <c r="BF379" s="600"/>
      <c r="BG379" s="600"/>
      <c r="BH379" s="600"/>
      <c r="BI379" s="600"/>
      <c r="BJ379" s="600"/>
      <c r="BK379" s="600"/>
    </row>
    <row r="380" spans="2:63" ht="16.5" customHeight="1" x14ac:dyDescent="0.35">
      <c r="B380" s="599"/>
      <c r="C380" s="599"/>
      <c r="D380" s="599"/>
      <c r="E380" s="599"/>
      <c r="F380" s="599"/>
      <c r="G380" s="599"/>
      <c r="H380" s="600"/>
      <c r="K380" s="602"/>
      <c r="L380" s="602"/>
      <c r="M380" s="600"/>
      <c r="N380" s="600"/>
      <c r="O380" s="600"/>
      <c r="P380" s="600"/>
      <c r="Q380" s="600"/>
      <c r="R380" s="600"/>
      <c r="S380" s="600"/>
      <c r="T380" s="600"/>
      <c r="U380" s="600"/>
      <c r="V380" s="600"/>
      <c r="W380" s="600"/>
      <c r="X380" s="600"/>
      <c r="Y380" s="600"/>
      <c r="Z380" s="600"/>
      <c r="AA380" s="600"/>
      <c r="AB380" s="600"/>
      <c r="AC380" s="600"/>
      <c r="AD380" s="600"/>
      <c r="AE380" s="600"/>
      <c r="AF380" s="600"/>
      <c r="AG380" s="600"/>
      <c r="AH380" s="600"/>
      <c r="AI380" s="600"/>
      <c r="AJ380" s="600"/>
      <c r="AK380" s="600"/>
      <c r="AL380" s="600"/>
      <c r="AM380" s="600"/>
      <c r="AN380" s="600"/>
      <c r="AO380" s="600"/>
      <c r="AP380" s="600"/>
      <c r="AQ380" s="600"/>
      <c r="AR380" s="600"/>
      <c r="AS380" s="600"/>
      <c r="AT380" s="600"/>
      <c r="AU380" s="600"/>
      <c r="AV380" s="600"/>
      <c r="AW380" s="600"/>
      <c r="AX380" s="600"/>
      <c r="AY380" s="600"/>
      <c r="AZ380" s="600"/>
      <c r="BA380" s="600"/>
      <c r="BB380" s="600"/>
      <c r="BC380" s="600"/>
      <c r="BD380" s="600"/>
      <c r="BE380" s="600"/>
      <c r="BF380" s="600"/>
      <c r="BG380" s="600"/>
      <c r="BH380" s="600"/>
      <c r="BI380" s="600"/>
      <c r="BJ380" s="600"/>
      <c r="BK380" s="600"/>
    </row>
    <row r="381" spans="2:63" ht="16.5" customHeight="1" x14ac:dyDescent="0.35">
      <c r="B381" s="599"/>
      <c r="C381" s="599"/>
      <c r="D381" s="599"/>
      <c r="E381" s="599"/>
      <c r="F381" s="599"/>
      <c r="G381" s="599"/>
      <c r="H381" s="600"/>
      <c r="K381" s="602"/>
      <c r="L381" s="602"/>
      <c r="M381" s="600"/>
      <c r="N381" s="600"/>
      <c r="O381" s="600"/>
      <c r="P381" s="600"/>
      <c r="Q381" s="600"/>
      <c r="R381" s="600"/>
      <c r="S381" s="600"/>
      <c r="T381" s="600"/>
      <c r="U381" s="600"/>
      <c r="V381" s="600"/>
      <c r="W381" s="600"/>
      <c r="X381" s="600"/>
      <c r="Y381" s="600"/>
      <c r="Z381" s="600"/>
      <c r="AA381" s="600"/>
      <c r="AB381" s="600"/>
      <c r="AC381" s="600"/>
      <c r="AD381" s="600"/>
      <c r="AE381" s="600"/>
      <c r="AF381" s="600"/>
      <c r="AG381" s="600"/>
      <c r="AH381" s="600"/>
      <c r="AI381" s="600"/>
      <c r="AJ381" s="600"/>
      <c r="AK381" s="600"/>
      <c r="AL381" s="600"/>
      <c r="AM381" s="600"/>
      <c r="AN381" s="600"/>
      <c r="AO381" s="600"/>
      <c r="AP381" s="600"/>
      <c r="AQ381" s="600"/>
      <c r="AR381" s="600"/>
      <c r="AS381" s="600"/>
      <c r="AT381" s="600"/>
      <c r="AU381" s="600"/>
      <c r="AV381" s="600"/>
      <c r="AW381" s="600"/>
      <c r="AX381" s="600"/>
      <c r="AY381" s="600"/>
      <c r="AZ381" s="600"/>
      <c r="BA381" s="600"/>
      <c r="BB381" s="600"/>
      <c r="BC381" s="600"/>
      <c r="BD381" s="600"/>
      <c r="BE381" s="600"/>
      <c r="BF381" s="600"/>
      <c r="BG381" s="600"/>
      <c r="BH381" s="600"/>
      <c r="BI381" s="600"/>
      <c r="BJ381" s="600"/>
      <c r="BK381" s="600"/>
    </row>
    <row r="382" spans="2:63" ht="16.5" customHeight="1" x14ac:dyDescent="0.35">
      <c r="B382" s="599"/>
      <c r="C382" s="599"/>
      <c r="D382" s="599"/>
      <c r="E382" s="599"/>
      <c r="F382" s="599"/>
      <c r="G382" s="599"/>
      <c r="H382" s="600"/>
      <c r="K382" s="602"/>
      <c r="L382" s="602"/>
      <c r="M382" s="600"/>
      <c r="N382" s="600"/>
      <c r="O382" s="600"/>
      <c r="P382" s="600"/>
      <c r="Q382" s="600"/>
      <c r="R382" s="600"/>
      <c r="S382" s="600"/>
      <c r="T382" s="600"/>
      <c r="U382" s="600"/>
      <c r="V382" s="600"/>
      <c r="W382" s="600"/>
      <c r="X382" s="600"/>
      <c r="Y382" s="600"/>
      <c r="Z382" s="600"/>
      <c r="AA382" s="600"/>
      <c r="AB382" s="600"/>
      <c r="AC382" s="600"/>
      <c r="AD382" s="600"/>
      <c r="AE382" s="600"/>
      <c r="AF382" s="600"/>
      <c r="AG382" s="600"/>
      <c r="AH382" s="600"/>
      <c r="AI382" s="600"/>
      <c r="AJ382" s="600"/>
      <c r="AK382" s="600"/>
      <c r="AL382" s="600"/>
      <c r="AM382" s="600"/>
      <c r="AN382" s="600"/>
      <c r="AO382" s="600"/>
      <c r="AP382" s="600"/>
      <c r="AQ382" s="600"/>
      <c r="AR382" s="600"/>
      <c r="AS382" s="600"/>
      <c r="AT382" s="600"/>
      <c r="AU382" s="600"/>
      <c r="AV382" s="600"/>
      <c r="AW382" s="600"/>
      <c r="AX382" s="600"/>
      <c r="AY382" s="600"/>
      <c r="AZ382" s="600"/>
      <c r="BA382" s="600"/>
      <c r="BB382" s="600"/>
      <c r="BC382" s="600"/>
      <c r="BD382" s="600"/>
      <c r="BE382" s="600"/>
      <c r="BF382" s="600"/>
      <c r="BG382" s="600"/>
      <c r="BH382" s="600"/>
      <c r="BI382" s="600"/>
      <c r="BJ382" s="600"/>
      <c r="BK382" s="600"/>
    </row>
    <row r="383" spans="2:63" ht="16.5" customHeight="1" x14ac:dyDescent="0.35">
      <c r="B383" s="599"/>
      <c r="C383" s="599"/>
      <c r="D383" s="599"/>
      <c r="E383" s="599"/>
      <c r="F383" s="599"/>
      <c r="G383" s="599"/>
      <c r="H383" s="600"/>
      <c r="K383" s="602"/>
      <c r="L383" s="602"/>
      <c r="M383" s="600"/>
      <c r="N383" s="600"/>
      <c r="O383" s="600"/>
      <c r="P383" s="600"/>
      <c r="Q383" s="600"/>
      <c r="R383" s="600"/>
      <c r="S383" s="600"/>
      <c r="T383" s="600"/>
      <c r="U383" s="600"/>
      <c r="V383" s="600"/>
      <c r="W383" s="600"/>
      <c r="X383" s="600"/>
      <c r="Y383" s="600"/>
      <c r="Z383" s="600"/>
      <c r="AA383" s="600"/>
      <c r="AB383" s="600"/>
      <c r="AC383" s="600"/>
      <c r="AD383" s="600"/>
      <c r="AE383" s="600"/>
      <c r="AF383" s="600"/>
      <c r="AG383" s="600"/>
      <c r="AH383" s="600"/>
      <c r="AI383" s="600"/>
      <c r="AJ383" s="600"/>
      <c r="AK383" s="600"/>
      <c r="AL383" s="600"/>
      <c r="AM383" s="600"/>
      <c r="AN383" s="600"/>
      <c r="AO383" s="600"/>
      <c r="AP383" s="600"/>
      <c r="AQ383" s="600"/>
      <c r="AR383" s="600"/>
      <c r="AS383" s="600"/>
      <c r="AT383" s="600"/>
      <c r="AU383" s="600"/>
      <c r="AV383" s="600"/>
      <c r="AW383" s="600"/>
      <c r="AX383" s="600"/>
      <c r="AY383" s="600"/>
      <c r="AZ383" s="600"/>
      <c r="BA383" s="600"/>
      <c r="BB383" s="600"/>
      <c r="BC383" s="600"/>
      <c r="BD383" s="600"/>
      <c r="BE383" s="600"/>
      <c r="BF383" s="600"/>
      <c r="BG383" s="600"/>
      <c r="BH383" s="600"/>
      <c r="BI383" s="600"/>
      <c r="BJ383" s="600"/>
      <c r="BK383" s="600"/>
    </row>
    <row r="384" spans="2:63" ht="16.5" customHeight="1" x14ac:dyDescent="0.35">
      <c r="B384" s="599"/>
      <c r="C384" s="599"/>
      <c r="D384" s="599"/>
      <c r="E384" s="599"/>
      <c r="F384" s="599"/>
      <c r="G384" s="599"/>
      <c r="H384" s="600"/>
      <c r="K384" s="602"/>
      <c r="L384" s="602"/>
      <c r="M384" s="600"/>
      <c r="N384" s="600"/>
      <c r="O384" s="600"/>
      <c r="P384" s="600"/>
      <c r="Q384" s="600"/>
      <c r="R384" s="600"/>
      <c r="S384" s="600"/>
      <c r="T384" s="600"/>
      <c r="U384" s="600"/>
      <c r="V384" s="600"/>
      <c r="W384" s="600"/>
      <c r="X384" s="600"/>
      <c r="Y384" s="600"/>
      <c r="Z384" s="600"/>
      <c r="AA384" s="600"/>
      <c r="AB384" s="600"/>
      <c r="AC384" s="600"/>
      <c r="AD384" s="600"/>
      <c r="AE384" s="600"/>
      <c r="AF384" s="600"/>
      <c r="AG384" s="600"/>
      <c r="AH384" s="600"/>
      <c r="AI384" s="600"/>
      <c r="AJ384" s="600"/>
      <c r="AK384" s="600"/>
      <c r="AL384" s="600"/>
      <c r="AM384" s="600"/>
      <c r="AN384" s="600"/>
      <c r="AO384" s="600"/>
      <c r="AP384" s="600"/>
      <c r="AQ384" s="600"/>
      <c r="AR384" s="600"/>
      <c r="AS384" s="600"/>
      <c r="AT384" s="600"/>
      <c r="AU384" s="600"/>
      <c r="AV384" s="600"/>
      <c r="AW384" s="600"/>
      <c r="AX384" s="600"/>
      <c r="AY384" s="600"/>
      <c r="AZ384" s="600"/>
      <c r="BA384" s="600"/>
      <c r="BB384" s="600"/>
      <c r="BC384" s="600"/>
      <c r="BD384" s="600"/>
      <c r="BE384" s="600"/>
      <c r="BF384" s="600"/>
      <c r="BG384" s="600"/>
      <c r="BH384" s="600"/>
      <c r="BI384" s="600"/>
      <c r="BJ384" s="600"/>
      <c r="BK384" s="600"/>
    </row>
    <row r="385" spans="2:63" ht="16.5" customHeight="1" x14ac:dyDescent="0.35">
      <c r="B385" s="599"/>
      <c r="C385" s="599"/>
      <c r="D385" s="599"/>
      <c r="E385" s="599"/>
      <c r="F385" s="599"/>
      <c r="G385" s="599"/>
      <c r="H385" s="600"/>
      <c r="K385" s="602"/>
      <c r="L385" s="602"/>
      <c r="M385" s="600"/>
      <c r="N385" s="600"/>
      <c r="O385" s="600"/>
      <c r="P385" s="600"/>
      <c r="Q385" s="600"/>
      <c r="R385" s="600"/>
      <c r="S385" s="600"/>
      <c r="T385" s="600"/>
      <c r="U385" s="600"/>
      <c r="V385" s="600"/>
      <c r="W385" s="600"/>
      <c r="X385" s="600"/>
      <c r="Y385" s="600"/>
      <c r="Z385" s="600"/>
      <c r="AA385" s="600"/>
      <c r="AB385" s="600"/>
      <c r="AC385" s="600"/>
      <c r="AD385" s="600"/>
      <c r="AE385" s="600"/>
      <c r="AF385" s="600"/>
      <c r="AG385" s="600"/>
      <c r="AH385" s="600"/>
      <c r="AI385" s="600"/>
      <c r="AJ385" s="600"/>
      <c r="AK385" s="600"/>
      <c r="AL385" s="600"/>
      <c r="AM385" s="600"/>
      <c r="AN385" s="600"/>
      <c r="AO385" s="600"/>
      <c r="AP385" s="600"/>
      <c r="AQ385" s="600"/>
      <c r="AR385" s="600"/>
      <c r="AS385" s="600"/>
      <c r="AT385" s="600"/>
      <c r="AU385" s="600"/>
      <c r="AV385" s="600"/>
      <c r="AW385" s="600"/>
      <c r="AX385" s="600"/>
      <c r="AY385" s="600"/>
      <c r="AZ385" s="600"/>
      <c r="BA385" s="600"/>
      <c r="BB385" s="600"/>
      <c r="BC385" s="600"/>
      <c r="BD385" s="600"/>
      <c r="BE385" s="600"/>
      <c r="BF385" s="600"/>
      <c r="BG385" s="600"/>
      <c r="BH385" s="600"/>
      <c r="BI385" s="600"/>
      <c r="BJ385" s="600"/>
      <c r="BK385" s="600"/>
    </row>
    <row r="386" spans="2:63" ht="16.5" customHeight="1" x14ac:dyDescent="0.35">
      <c r="B386" s="599"/>
      <c r="C386" s="599"/>
      <c r="D386" s="599"/>
      <c r="E386" s="599"/>
      <c r="F386" s="599"/>
      <c r="G386" s="599"/>
      <c r="H386" s="600"/>
      <c r="K386" s="602"/>
      <c r="L386" s="602"/>
      <c r="M386" s="600"/>
      <c r="N386" s="600"/>
      <c r="O386" s="600"/>
      <c r="P386" s="600"/>
      <c r="Q386" s="600"/>
      <c r="R386" s="600"/>
      <c r="S386" s="600"/>
      <c r="T386" s="600"/>
      <c r="U386" s="600"/>
      <c r="V386" s="600"/>
      <c r="W386" s="600"/>
      <c r="X386" s="600"/>
      <c r="Y386" s="600"/>
      <c r="Z386" s="600"/>
      <c r="AA386" s="600"/>
      <c r="AB386" s="600"/>
      <c r="AC386" s="600"/>
      <c r="AD386" s="600"/>
      <c r="AE386" s="600"/>
      <c r="AF386" s="600"/>
      <c r="AG386" s="600"/>
      <c r="AH386" s="600"/>
      <c r="AI386" s="600"/>
      <c r="AJ386" s="600"/>
      <c r="AK386" s="600"/>
      <c r="AL386" s="600"/>
      <c r="AM386" s="600"/>
      <c r="AN386" s="600"/>
      <c r="AO386" s="600"/>
      <c r="AP386" s="600"/>
      <c r="AQ386" s="600"/>
      <c r="AR386" s="600"/>
      <c r="AS386" s="600"/>
      <c r="AT386" s="600"/>
      <c r="AU386" s="600"/>
      <c r="AV386" s="600"/>
      <c r="AW386" s="600"/>
      <c r="AX386" s="600"/>
      <c r="AY386" s="600"/>
      <c r="AZ386" s="600"/>
      <c r="BA386" s="600"/>
      <c r="BB386" s="600"/>
      <c r="BC386" s="600"/>
      <c r="BD386" s="600"/>
      <c r="BE386" s="600"/>
      <c r="BF386" s="600"/>
      <c r="BG386" s="600"/>
      <c r="BH386" s="600"/>
      <c r="BI386" s="600"/>
      <c r="BJ386" s="600"/>
      <c r="BK386" s="600"/>
    </row>
    <row r="387" spans="2:63" ht="16.5" customHeight="1" x14ac:dyDescent="0.35">
      <c r="B387" s="599"/>
      <c r="C387" s="599"/>
      <c r="D387" s="599"/>
      <c r="E387" s="599"/>
      <c r="F387" s="599"/>
      <c r="G387" s="599"/>
      <c r="H387" s="600"/>
      <c r="K387" s="602"/>
      <c r="L387" s="602"/>
      <c r="M387" s="600"/>
      <c r="N387" s="600"/>
      <c r="O387" s="600"/>
      <c r="P387" s="600"/>
      <c r="Q387" s="600"/>
      <c r="R387" s="600"/>
      <c r="S387" s="600"/>
      <c r="T387" s="600"/>
      <c r="U387" s="600"/>
      <c r="V387" s="600"/>
      <c r="W387" s="600"/>
      <c r="X387" s="600"/>
      <c r="Y387" s="600"/>
      <c r="Z387" s="600"/>
      <c r="AA387" s="600"/>
      <c r="AB387" s="600"/>
      <c r="AC387" s="600"/>
      <c r="AD387" s="600"/>
      <c r="AE387" s="600"/>
      <c r="AF387" s="600"/>
      <c r="AG387" s="600"/>
      <c r="AH387" s="600"/>
      <c r="AI387" s="600"/>
      <c r="AJ387" s="600"/>
      <c r="AK387" s="600"/>
      <c r="AL387" s="600"/>
      <c r="AM387" s="600"/>
      <c r="AN387" s="600"/>
      <c r="AO387" s="600"/>
      <c r="AP387" s="600"/>
      <c r="AQ387" s="600"/>
      <c r="AR387" s="600"/>
      <c r="AS387" s="600"/>
      <c r="AT387" s="600"/>
      <c r="AU387" s="600"/>
      <c r="AV387" s="600"/>
      <c r="AW387" s="600"/>
      <c r="AX387" s="600"/>
      <c r="AY387" s="600"/>
      <c r="AZ387" s="600"/>
      <c r="BA387" s="600"/>
      <c r="BB387" s="600"/>
      <c r="BC387" s="600"/>
      <c r="BD387" s="600"/>
      <c r="BE387" s="600"/>
      <c r="BF387" s="600"/>
      <c r="BG387" s="600"/>
      <c r="BH387" s="600"/>
      <c r="BI387" s="600"/>
      <c r="BJ387" s="600"/>
      <c r="BK387" s="600"/>
    </row>
    <row r="388" spans="2:63" ht="16.5" customHeight="1" x14ac:dyDescent="0.35">
      <c r="B388" s="599"/>
      <c r="C388" s="599"/>
      <c r="D388" s="599"/>
      <c r="E388" s="599"/>
      <c r="F388" s="599"/>
      <c r="G388" s="599"/>
      <c r="H388" s="600"/>
      <c r="K388" s="602"/>
      <c r="L388" s="602"/>
      <c r="M388" s="600"/>
      <c r="N388" s="600"/>
      <c r="O388" s="600"/>
      <c r="P388" s="600"/>
      <c r="Q388" s="600"/>
      <c r="R388" s="600"/>
      <c r="S388" s="600"/>
      <c r="T388" s="600"/>
      <c r="U388" s="600"/>
      <c r="V388" s="600"/>
      <c r="W388" s="600"/>
      <c r="X388" s="600"/>
      <c r="Y388" s="600"/>
      <c r="Z388" s="600"/>
      <c r="AA388" s="600"/>
      <c r="AB388" s="600"/>
      <c r="AC388" s="600"/>
      <c r="AD388" s="600"/>
      <c r="AE388" s="600"/>
      <c r="AF388" s="600"/>
      <c r="AG388" s="600"/>
      <c r="AH388" s="600"/>
      <c r="AI388" s="600"/>
      <c r="AJ388" s="600"/>
      <c r="AK388" s="600"/>
      <c r="AL388" s="600"/>
      <c r="AM388" s="600"/>
      <c r="AN388" s="600"/>
      <c r="AO388" s="600"/>
      <c r="AP388" s="600"/>
      <c r="AQ388" s="600"/>
      <c r="AR388" s="600"/>
      <c r="AS388" s="600"/>
      <c r="AT388" s="600"/>
      <c r="AU388" s="600"/>
      <c r="AV388" s="600"/>
      <c r="AW388" s="600"/>
      <c r="AX388" s="600"/>
      <c r="AY388" s="600"/>
      <c r="AZ388" s="600"/>
      <c r="BA388" s="600"/>
      <c r="BB388" s="600"/>
      <c r="BC388" s="600"/>
      <c r="BD388" s="600"/>
      <c r="BE388" s="600"/>
      <c r="BF388" s="600"/>
      <c r="BG388" s="600"/>
      <c r="BH388" s="600"/>
      <c r="BI388" s="600"/>
      <c r="BJ388" s="600"/>
      <c r="BK388" s="600"/>
    </row>
    <row r="389" spans="2:63" ht="16.5" customHeight="1" x14ac:dyDescent="0.35">
      <c r="B389" s="599"/>
      <c r="C389" s="599"/>
      <c r="D389" s="599"/>
      <c r="E389" s="599"/>
      <c r="F389" s="599"/>
      <c r="G389" s="599"/>
      <c r="H389" s="600"/>
      <c r="K389" s="602"/>
      <c r="L389" s="602"/>
      <c r="M389" s="600"/>
      <c r="N389" s="600"/>
      <c r="O389" s="600"/>
      <c r="P389" s="600"/>
      <c r="Q389" s="600"/>
      <c r="R389" s="600"/>
      <c r="S389" s="600"/>
      <c r="T389" s="600"/>
      <c r="U389" s="600"/>
      <c r="V389" s="600"/>
      <c r="W389" s="600"/>
      <c r="X389" s="600"/>
      <c r="Y389" s="600"/>
      <c r="Z389" s="600"/>
      <c r="AA389" s="600"/>
      <c r="AB389" s="600"/>
      <c r="AC389" s="600"/>
      <c r="AD389" s="600"/>
      <c r="AE389" s="600"/>
      <c r="AF389" s="600"/>
      <c r="AG389" s="600"/>
      <c r="AH389" s="600"/>
      <c r="AI389" s="600"/>
      <c r="AJ389" s="600"/>
      <c r="AK389" s="600"/>
      <c r="AL389" s="600"/>
      <c r="AM389" s="600"/>
      <c r="AN389" s="600"/>
      <c r="AO389" s="600"/>
      <c r="AP389" s="600"/>
      <c r="AQ389" s="600"/>
      <c r="AR389" s="600"/>
      <c r="AS389" s="600"/>
      <c r="AT389" s="600"/>
      <c r="AU389" s="600"/>
      <c r="AV389" s="600"/>
      <c r="AW389" s="600"/>
      <c r="AX389" s="600"/>
      <c r="AY389" s="600"/>
      <c r="AZ389" s="600"/>
      <c r="BA389" s="600"/>
      <c r="BB389" s="600"/>
      <c r="BC389" s="600"/>
      <c r="BD389" s="600"/>
      <c r="BE389" s="600"/>
      <c r="BF389" s="600"/>
      <c r="BG389" s="600"/>
      <c r="BH389" s="600"/>
      <c r="BI389" s="600"/>
      <c r="BJ389" s="600"/>
      <c r="BK389" s="600"/>
    </row>
    <row r="390" spans="2:63" ht="16.5" customHeight="1" x14ac:dyDescent="0.35">
      <c r="B390" s="599"/>
      <c r="C390" s="599"/>
      <c r="D390" s="599"/>
      <c r="E390" s="599"/>
      <c r="F390" s="599"/>
      <c r="G390" s="599"/>
      <c r="H390" s="600"/>
      <c r="K390" s="602"/>
      <c r="L390" s="602"/>
      <c r="M390" s="600"/>
      <c r="N390" s="600"/>
      <c r="O390" s="600"/>
      <c r="P390" s="600"/>
      <c r="Q390" s="600"/>
      <c r="R390" s="600"/>
      <c r="S390" s="600"/>
      <c r="T390" s="600"/>
      <c r="U390" s="600"/>
      <c r="V390" s="600"/>
      <c r="W390" s="600"/>
      <c r="X390" s="600"/>
      <c r="Y390" s="600"/>
      <c r="Z390" s="600"/>
      <c r="AA390" s="600"/>
      <c r="AB390" s="600"/>
      <c r="AC390" s="600"/>
      <c r="AD390" s="600"/>
      <c r="AE390" s="600"/>
      <c r="AF390" s="600"/>
      <c r="AG390" s="600"/>
      <c r="AH390" s="600"/>
      <c r="AI390" s="600"/>
      <c r="AJ390" s="600"/>
      <c r="AK390" s="600"/>
      <c r="AL390" s="600"/>
      <c r="AM390" s="600"/>
      <c r="AN390" s="600"/>
      <c r="AO390" s="600"/>
      <c r="AP390" s="600"/>
      <c r="AQ390" s="600"/>
      <c r="AR390" s="600"/>
      <c r="AS390" s="600"/>
      <c r="AT390" s="600"/>
      <c r="AU390" s="600"/>
      <c r="AV390" s="600"/>
      <c r="AW390" s="600"/>
      <c r="AX390" s="600"/>
      <c r="AY390" s="600"/>
      <c r="AZ390" s="600"/>
      <c r="BA390" s="600"/>
      <c r="BB390" s="600"/>
      <c r="BC390" s="600"/>
      <c r="BD390" s="600"/>
      <c r="BE390" s="600"/>
      <c r="BF390" s="600"/>
      <c r="BG390" s="600"/>
      <c r="BH390" s="600"/>
      <c r="BI390" s="600"/>
      <c r="BJ390" s="600"/>
      <c r="BK390" s="600"/>
    </row>
    <row r="391" spans="2:63" ht="16.5" customHeight="1" x14ac:dyDescent="0.35">
      <c r="B391" s="599"/>
      <c r="C391" s="599"/>
      <c r="D391" s="599"/>
      <c r="E391" s="599"/>
      <c r="F391" s="599"/>
      <c r="G391" s="599"/>
      <c r="H391" s="600"/>
      <c r="K391" s="602"/>
      <c r="L391" s="602"/>
      <c r="M391" s="600"/>
      <c r="N391" s="600"/>
      <c r="O391" s="600"/>
      <c r="P391" s="600"/>
      <c r="Q391" s="600"/>
      <c r="R391" s="600"/>
      <c r="S391" s="600"/>
      <c r="T391" s="600"/>
      <c r="U391" s="600"/>
      <c r="V391" s="600"/>
      <c r="W391" s="600"/>
      <c r="X391" s="600"/>
      <c r="Y391" s="600"/>
      <c r="Z391" s="600"/>
      <c r="AA391" s="600"/>
      <c r="AB391" s="600"/>
      <c r="AC391" s="600"/>
      <c r="AD391" s="600"/>
      <c r="AE391" s="600"/>
      <c r="AF391" s="600"/>
      <c r="AG391" s="600"/>
      <c r="AH391" s="600"/>
      <c r="AI391" s="600"/>
      <c r="AJ391" s="600"/>
      <c r="AK391" s="600"/>
      <c r="AL391" s="600"/>
      <c r="AM391" s="600"/>
      <c r="AN391" s="600"/>
      <c r="AO391" s="600"/>
      <c r="AP391" s="600"/>
      <c r="AQ391" s="600"/>
      <c r="AR391" s="600"/>
      <c r="AS391" s="600"/>
      <c r="AT391" s="600"/>
      <c r="AU391" s="600"/>
      <c r="AV391" s="600"/>
      <c r="AW391" s="600"/>
      <c r="AX391" s="600"/>
      <c r="AY391" s="600"/>
      <c r="AZ391" s="600"/>
      <c r="BA391" s="600"/>
      <c r="BB391" s="600"/>
      <c r="BC391" s="600"/>
      <c r="BD391" s="600"/>
      <c r="BE391" s="600"/>
      <c r="BF391" s="600"/>
      <c r="BG391" s="600"/>
      <c r="BH391" s="600"/>
      <c r="BI391" s="600"/>
      <c r="BJ391" s="600"/>
      <c r="BK391" s="600"/>
    </row>
    <row r="392" spans="2:63" ht="16.5" customHeight="1" x14ac:dyDescent="0.35">
      <c r="B392" s="599"/>
      <c r="C392" s="599"/>
      <c r="D392" s="599"/>
      <c r="E392" s="599"/>
      <c r="F392" s="599"/>
      <c r="G392" s="599"/>
      <c r="H392" s="600"/>
      <c r="K392" s="602"/>
      <c r="L392" s="602"/>
      <c r="M392" s="600"/>
      <c r="N392" s="600"/>
      <c r="O392" s="600"/>
      <c r="P392" s="600"/>
      <c r="Q392" s="600"/>
      <c r="R392" s="600"/>
      <c r="S392" s="600"/>
      <c r="T392" s="600"/>
      <c r="U392" s="600"/>
      <c r="V392" s="600"/>
      <c r="W392" s="600"/>
      <c r="X392" s="600"/>
      <c r="Y392" s="600"/>
      <c r="Z392" s="600"/>
      <c r="AA392" s="600"/>
      <c r="AB392" s="600"/>
      <c r="AC392" s="600"/>
      <c r="AD392" s="600"/>
      <c r="AE392" s="600"/>
      <c r="AF392" s="600"/>
      <c r="AG392" s="600"/>
      <c r="AH392" s="600"/>
      <c r="AI392" s="600"/>
      <c r="AJ392" s="600"/>
      <c r="AK392" s="600"/>
      <c r="AL392" s="600"/>
      <c r="AM392" s="600"/>
      <c r="AN392" s="600"/>
      <c r="AO392" s="600"/>
      <c r="AP392" s="600"/>
      <c r="AQ392" s="600"/>
      <c r="AR392" s="600"/>
      <c r="AS392" s="600"/>
      <c r="AT392" s="600"/>
      <c r="AU392" s="600"/>
      <c r="AV392" s="600"/>
      <c r="AW392" s="600"/>
      <c r="AX392" s="600"/>
      <c r="AY392" s="600"/>
      <c r="AZ392" s="600"/>
      <c r="BA392" s="600"/>
      <c r="BB392" s="600"/>
      <c r="BC392" s="600"/>
      <c r="BD392" s="600"/>
      <c r="BE392" s="600"/>
      <c r="BF392" s="600"/>
      <c r="BG392" s="600"/>
      <c r="BH392" s="600"/>
      <c r="BI392" s="600"/>
      <c r="BJ392" s="600"/>
      <c r="BK392" s="600"/>
    </row>
    <row r="393" spans="2:63" ht="16.5" customHeight="1" x14ac:dyDescent="0.35">
      <c r="B393" s="599"/>
      <c r="C393" s="599"/>
      <c r="D393" s="599"/>
      <c r="E393" s="599"/>
      <c r="F393" s="599"/>
      <c r="G393" s="599"/>
      <c r="H393" s="600"/>
      <c r="K393" s="602"/>
      <c r="L393" s="602"/>
      <c r="M393" s="600"/>
      <c r="N393" s="600"/>
      <c r="O393" s="600"/>
      <c r="P393" s="600"/>
      <c r="Q393" s="600"/>
      <c r="R393" s="600"/>
      <c r="S393" s="600"/>
      <c r="T393" s="600"/>
      <c r="U393" s="600"/>
      <c r="V393" s="600"/>
      <c r="W393" s="600"/>
      <c r="X393" s="600"/>
      <c r="Y393" s="600"/>
      <c r="Z393" s="600"/>
      <c r="AA393" s="600"/>
      <c r="AB393" s="600"/>
      <c r="AC393" s="600"/>
      <c r="AD393" s="600"/>
      <c r="AE393" s="600"/>
      <c r="AF393" s="600"/>
      <c r="AG393" s="600"/>
      <c r="AH393" s="600"/>
      <c r="AI393" s="600"/>
      <c r="AJ393" s="600"/>
      <c r="AK393" s="600"/>
      <c r="AL393" s="600"/>
      <c r="AM393" s="600"/>
      <c r="AN393" s="600"/>
      <c r="AO393" s="600"/>
      <c r="AP393" s="600"/>
      <c r="AQ393" s="600"/>
      <c r="AR393" s="600"/>
      <c r="AS393" s="600"/>
      <c r="AT393" s="600"/>
      <c r="AU393" s="600"/>
      <c r="AV393" s="600"/>
      <c r="AW393" s="600"/>
      <c r="AX393" s="600"/>
      <c r="AY393" s="600"/>
      <c r="AZ393" s="600"/>
      <c r="BA393" s="600"/>
      <c r="BB393" s="600"/>
      <c r="BC393" s="600"/>
      <c r="BD393" s="600"/>
      <c r="BE393" s="600"/>
      <c r="BF393" s="600"/>
      <c r="BG393" s="600"/>
      <c r="BH393" s="600"/>
      <c r="BI393" s="600"/>
      <c r="BJ393" s="600"/>
      <c r="BK393" s="600"/>
    </row>
    <row r="394" spans="2:63" ht="16.5" customHeight="1" x14ac:dyDescent="0.35">
      <c r="B394" s="599"/>
      <c r="C394" s="599"/>
      <c r="D394" s="599"/>
      <c r="E394" s="599"/>
      <c r="F394" s="599"/>
      <c r="G394" s="599"/>
      <c r="H394" s="600"/>
      <c r="K394" s="602"/>
      <c r="L394" s="602"/>
      <c r="M394" s="600"/>
      <c r="N394" s="600"/>
      <c r="O394" s="600"/>
      <c r="P394" s="600"/>
      <c r="Q394" s="600"/>
      <c r="R394" s="600"/>
      <c r="S394" s="600"/>
      <c r="T394" s="600"/>
      <c r="U394" s="600"/>
      <c r="V394" s="600"/>
      <c r="W394" s="600"/>
      <c r="X394" s="600"/>
      <c r="Y394" s="600"/>
      <c r="Z394" s="600"/>
      <c r="AA394" s="600"/>
      <c r="AB394" s="600"/>
      <c r="AC394" s="600"/>
      <c r="AD394" s="600"/>
      <c r="AE394" s="600"/>
      <c r="AF394" s="600"/>
      <c r="AG394" s="600"/>
      <c r="AH394" s="600"/>
      <c r="AI394" s="600"/>
      <c r="AJ394" s="600"/>
      <c r="AK394" s="600"/>
      <c r="AL394" s="600"/>
      <c r="AM394" s="600"/>
      <c r="AN394" s="600"/>
      <c r="AO394" s="600"/>
      <c r="AP394" s="600"/>
      <c r="AQ394" s="600"/>
      <c r="AR394" s="600"/>
      <c r="AS394" s="600"/>
      <c r="AT394" s="600"/>
      <c r="AU394" s="600"/>
      <c r="AV394" s="600"/>
      <c r="AW394" s="600"/>
      <c r="AX394" s="600"/>
      <c r="AY394" s="600"/>
      <c r="AZ394" s="600"/>
      <c r="BA394" s="600"/>
      <c r="BB394" s="600"/>
      <c r="BC394" s="600"/>
      <c r="BD394" s="600"/>
      <c r="BE394" s="600"/>
      <c r="BF394" s="600"/>
      <c r="BG394" s="600"/>
      <c r="BH394" s="600"/>
      <c r="BI394" s="600"/>
      <c r="BJ394" s="600"/>
      <c r="BK394" s="600"/>
    </row>
    <row r="395" spans="2:63" ht="16.5" customHeight="1" x14ac:dyDescent="0.35">
      <c r="B395" s="599"/>
      <c r="C395" s="599"/>
      <c r="D395" s="599"/>
      <c r="E395" s="599"/>
      <c r="F395" s="599"/>
      <c r="G395" s="599"/>
      <c r="H395" s="600"/>
      <c r="K395" s="602"/>
      <c r="L395" s="602"/>
      <c r="M395" s="600"/>
      <c r="N395" s="600"/>
      <c r="O395" s="600"/>
      <c r="P395" s="600"/>
      <c r="Q395" s="600"/>
      <c r="R395" s="600"/>
      <c r="S395" s="600"/>
      <c r="T395" s="600"/>
      <c r="U395" s="600"/>
      <c r="V395" s="600"/>
      <c r="W395" s="600"/>
      <c r="X395" s="600"/>
      <c r="Y395" s="600"/>
      <c r="Z395" s="600"/>
      <c r="AA395" s="600"/>
      <c r="AB395" s="600"/>
      <c r="AC395" s="600"/>
      <c r="AD395" s="600"/>
      <c r="AE395" s="600"/>
      <c r="AF395" s="600"/>
      <c r="AG395" s="600"/>
      <c r="AH395" s="600"/>
      <c r="AI395" s="600"/>
      <c r="AJ395" s="600"/>
      <c r="AK395" s="600"/>
      <c r="AL395" s="600"/>
      <c r="AM395" s="600"/>
      <c r="AN395" s="600"/>
      <c r="AO395" s="600"/>
      <c r="AP395" s="600"/>
      <c r="AQ395" s="600"/>
      <c r="AR395" s="600"/>
      <c r="AS395" s="600"/>
      <c r="AT395" s="600"/>
      <c r="AU395" s="600"/>
      <c r="AV395" s="600"/>
      <c r="AW395" s="600"/>
      <c r="AX395" s="600"/>
      <c r="AY395" s="600"/>
      <c r="AZ395" s="600"/>
      <c r="BA395" s="600"/>
      <c r="BB395" s="600"/>
      <c r="BC395" s="600"/>
      <c r="BD395" s="600"/>
      <c r="BE395" s="600"/>
      <c r="BF395" s="600"/>
      <c r="BG395" s="600"/>
      <c r="BH395" s="600"/>
      <c r="BI395" s="600"/>
      <c r="BJ395" s="600"/>
      <c r="BK395" s="600"/>
    </row>
    <row r="396" spans="2:63" ht="16.5" customHeight="1" x14ac:dyDescent="0.35">
      <c r="B396" s="599"/>
      <c r="C396" s="599"/>
      <c r="D396" s="599"/>
      <c r="E396" s="599"/>
      <c r="F396" s="599"/>
      <c r="G396" s="599"/>
      <c r="H396" s="600"/>
      <c r="K396" s="602"/>
      <c r="L396" s="602"/>
      <c r="M396" s="600"/>
      <c r="N396" s="600"/>
      <c r="O396" s="600"/>
      <c r="P396" s="600"/>
      <c r="Q396" s="600"/>
      <c r="R396" s="600"/>
      <c r="S396" s="600"/>
      <c r="T396" s="600"/>
      <c r="U396" s="600"/>
      <c r="V396" s="600"/>
      <c r="W396" s="600"/>
      <c r="X396" s="600"/>
      <c r="Y396" s="600"/>
      <c r="Z396" s="600"/>
      <c r="AA396" s="600"/>
      <c r="AB396" s="600"/>
      <c r="AC396" s="600"/>
      <c r="AD396" s="600"/>
      <c r="AE396" s="600"/>
      <c r="AF396" s="600"/>
      <c r="AG396" s="600"/>
      <c r="AH396" s="600"/>
      <c r="AI396" s="600"/>
      <c r="AJ396" s="600"/>
      <c r="AK396" s="600"/>
      <c r="AL396" s="600"/>
      <c r="AM396" s="600"/>
      <c r="AN396" s="600"/>
      <c r="AO396" s="600"/>
      <c r="AP396" s="600"/>
      <c r="AQ396" s="600"/>
      <c r="AR396" s="600"/>
      <c r="AS396" s="600"/>
      <c r="AT396" s="600"/>
      <c r="AU396" s="600"/>
      <c r="AV396" s="600"/>
      <c r="AW396" s="600"/>
      <c r="AX396" s="600"/>
      <c r="AY396" s="600"/>
      <c r="AZ396" s="600"/>
      <c r="BA396" s="600"/>
      <c r="BB396" s="600"/>
      <c r="BC396" s="600"/>
      <c r="BD396" s="600"/>
      <c r="BE396" s="600"/>
      <c r="BF396" s="600"/>
      <c r="BG396" s="600"/>
      <c r="BH396" s="600"/>
      <c r="BI396" s="600"/>
      <c r="BJ396" s="600"/>
      <c r="BK396" s="600"/>
    </row>
    <row r="397" spans="2:63" ht="16.5" customHeight="1" x14ac:dyDescent="0.35">
      <c r="B397" s="599"/>
      <c r="C397" s="599"/>
      <c r="D397" s="599"/>
      <c r="E397" s="599"/>
      <c r="F397" s="599"/>
      <c r="G397" s="599"/>
      <c r="H397" s="600"/>
      <c r="K397" s="602"/>
      <c r="L397" s="602"/>
      <c r="M397" s="600"/>
      <c r="N397" s="600"/>
      <c r="O397" s="600"/>
      <c r="P397" s="600"/>
      <c r="Q397" s="600"/>
      <c r="R397" s="600"/>
      <c r="S397" s="600"/>
      <c r="T397" s="600"/>
      <c r="U397" s="600"/>
      <c r="V397" s="600"/>
      <c r="W397" s="600"/>
      <c r="X397" s="600"/>
      <c r="Y397" s="600"/>
      <c r="Z397" s="600"/>
      <c r="AA397" s="600"/>
      <c r="AB397" s="600"/>
      <c r="AC397" s="600"/>
      <c r="AD397" s="600"/>
      <c r="AE397" s="600"/>
      <c r="AF397" s="600"/>
      <c r="AG397" s="600"/>
      <c r="AH397" s="600"/>
      <c r="AI397" s="600"/>
      <c r="AJ397" s="600"/>
      <c r="AK397" s="600"/>
      <c r="AL397" s="600"/>
      <c r="AM397" s="600"/>
      <c r="AN397" s="600"/>
      <c r="AO397" s="600"/>
      <c r="AP397" s="600"/>
      <c r="AQ397" s="600"/>
      <c r="AR397" s="600"/>
      <c r="AS397" s="600"/>
      <c r="AT397" s="600"/>
      <c r="AU397" s="600"/>
      <c r="AV397" s="600"/>
      <c r="AW397" s="600"/>
      <c r="AX397" s="600"/>
      <c r="AY397" s="600"/>
      <c r="AZ397" s="600"/>
      <c r="BA397" s="600"/>
      <c r="BB397" s="600"/>
      <c r="BC397" s="600"/>
      <c r="BD397" s="600"/>
      <c r="BE397" s="600"/>
      <c r="BF397" s="600"/>
      <c r="BG397" s="600"/>
      <c r="BH397" s="600"/>
      <c r="BI397" s="600"/>
      <c r="BJ397" s="600"/>
      <c r="BK397" s="600"/>
    </row>
    <row r="398" spans="2:63" ht="16.5" customHeight="1" x14ac:dyDescent="0.35">
      <c r="B398" s="599"/>
      <c r="C398" s="599"/>
      <c r="D398" s="599"/>
      <c r="E398" s="599"/>
      <c r="F398" s="599"/>
      <c r="G398" s="599"/>
      <c r="H398" s="600"/>
      <c r="K398" s="602"/>
      <c r="L398" s="602"/>
      <c r="M398" s="600"/>
      <c r="N398" s="600"/>
      <c r="O398" s="600"/>
      <c r="P398" s="600"/>
      <c r="Q398" s="600"/>
      <c r="R398" s="600"/>
      <c r="S398" s="600"/>
      <c r="T398" s="600"/>
      <c r="U398" s="600"/>
      <c r="V398" s="600"/>
      <c r="W398" s="600"/>
      <c r="X398" s="600"/>
      <c r="Y398" s="600"/>
      <c r="Z398" s="600"/>
      <c r="AA398" s="600"/>
      <c r="AB398" s="600"/>
      <c r="AC398" s="600"/>
      <c r="AD398" s="600"/>
      <c r="AE398" s="600"/>
      <c r="AF398" s="600"/>
      <c r="AG398" s="600"/>
      <c r="AH398" s="600"/>
      <c r="AI398" s="600"/>
      <c r="AJ398" s="600"/>
      <c r="AK398" s="600"/>
      <c r="AL398" s="600"/>
      <c r="AM398" s="600"/>
      <c r="AN398" s="600"/>
      <c r="AO398" s="600"/>
      <c r="AP398" s="600"/>
      <c r="AQ398" s="600"/>
      <c r="AR398" s="600"/>
      <c r="AS398" s="600"/>
      <c r="AT398" s="600"/>
      <c r="AU398" s="600"/>
      <c r="AV398" s="600"/>
      <c r="AW398" s="600"/>
      <c r="AX398" s="600"/>
      <c r="AY398" s="600"/>
      <c r="AZ398" s="600"/>
      <c r="BA398" s="600"/>
      <c r="BB398" s="600"/>
      <c r="BC398" s="600"/>
      <c r="BD398" s="600"/>
      <c r="BE398" s="600"/>
      <c r="BF398" s="600"/>
      <c r="BG398" s="600"/>
      <c r="BH398" s="600"/>
      <c r="BI398" s="600"/>
      <c r="BJ398" s="600"/>
      <c r="BK398" s="600"/>
    </row>
    <row r="399" spans="2:63" ht="16.5" customHeight="1" x14ac:dyDescent="0.35">
      <c r="B399" s="599"/>
      <c r="C399" s="599"/>
      <c r="D399" s="599"/>
      <c r="E399" s="599"/>
      <c r="F399" s="599"/>
      <c r="G399" s="599"/>
      <c r="H399" s="600"/>
      <c r="K399" s="602"/>
      <c r="L399" s="602"/>
      <c r="M399" s="600"/>
      <c r="N399" s="600"/>
      <c r="O399" s="600"/>
      <c r="P399" s="600"/>
      <c r="Q399" s="600"/>
      <c r="R399" s="600"/>
      <c r="S399" s="600"/>
      <c r="T399" s="600"/>
      <c r="U399" s="600"/>
      <c r="V399" s="600"/>
      <c r="W399" s="600"/>
      <c r="X399" s="600"/>
      <c r="Y399" s="600"/>
      <c r="Z399" s="600"/>
      <c r="AA399" s="600"/>
      <c r="AB399" s="600"/>
      <c r="AC399" s="600"/>
      <c r="AD399" s="600"/>
      <c r="AE399" s="600"/>
      <c r="AF399" s="600"/>
      <c r="AG399" s="600"/>
      <c r="AH399" s="600"/>
      <c r="AI399" s="600"/>
      <c r="AJ399" s="600"/>
      <c r="AK399" s="600"/>
      <c r="AL399" s="600"/>
      <c r="AM399" s="600"/>
      <c r="AN399" s="600"/>
      <c r="AO399" s="600"/>
      <c r="AP399" s="600"/>
      <c r="AQ399" s="600"/>
      <c r="AR399" s="600"/>
      <c r="AS399" s="600"/>
      <c r="AT399" s="600"/>
      <c r="AU399" s="600"/>
      <c r="AV399" s="600"/>
      <c r="AW399" s="600"/>
      <c r="AX399" s="600"/>
      <c r="AY399" s="600"/>
      <c r="AZ399" s="600"/>
      <c r="BA399" s="600"/>
      <c r="BB399" s="600"/>
      <c r="BC399" s="600"/>
      <c r="BD399" s="600"/>
      <c r="BE399" s="600"/>
      <c r="BF399" s="600"/>
      <c r="BG399" s="600"/>
      <c r="BH399" s="600"/>
      <c r="BI399" s="600"/>
      <c r="BJ399" s="600"/>
      <c r="BK399" s="600"/>
    </row>
    <row r="400" spans="2:63" ht="16.5" customHeight="1" x14ac:dyDescent="0.35">
      <c r="B400" s="599"/>
      <c r="C400" s="599"/>
      <c r="D400" s="599"/>
      <c r="E400" s="599"/>
      <c r="F400" s="599"/>
      <c r="G400" s="599"/>
      <c r="H400" s="600"/>
      <c r="K400" s="602"/>
      <c r="L400" s="602"/>
      <c r="M400" s="600"/>
      <c r="N400" s="600"/>
      <c r="O400" s="600"/>
      <c r="P400" s="600"/>
      <c r="Q400" s="600"/>
      <c r="R400" s="600"/>
      <c r="S400" s="600"/>
      <c r="T400" s="600"/>
      <c r="U400" s="600"/>
      <c r="V400" s="600"/>
      <c r="W400" s="600"/>
      <c r="X400" s="600"/>
      <c r="Y400" s="600"/>
      <c r="Z400" s="600"/>
      <c r="AA400" s="600"/>
      <c r="AB400" s="600"/>
      <c r="AC400" s="600"/>
      <c r="AD400" s="600"/>
      <c r="AE400" s="600"/>
      <c r="AF400" s="600"/>
      <c r="AG400" s="600"/>
      <c r="AH400" s="600"/>
      <c r="AI400" s="600"/>
      <c r="AJ400" s="600"/>
      <c r="AK400" s="600"/>
      <c r="AL400" s="600"/>
      <c r="AM400" s="600"/>
      <c r="AN400" s="600"/>
      <c r="AO400" s="600"/>
      <c r="AP400" s="600"/>
      <c r="AQ400" s="600"/>
      <c r="AR400" s="600"/>
      <c r="AS400" s="600"/>
      <c r="AT400" s="600"/>
      <c r="AU400" s="600"/>
      <c r="AV400" s="600"/>
      <c r="AW400" s="600"/>
      <c r="AX400" s="600"/>
      <c r="AY400" s="600"/>
      <c r="AZ400" s="600"/>
      <c r="BA400" s="600"/>
      <c r="BB400" s="600"/>
      <c r="BC400" s="600"/>
      <c r="BD400" s="600"/>
      <c r="BE400" s="600"/>
      <c r="BF400" s="600"/>
      <c r="BG400" s="600"/>
      <c r="BH400" s="600"/>
      <c r="BI400" s="600"/>
      <c r="BJ400" s="600"/>
      <c r="BK400" s="600"/>
    </row>
    <row r="401" spans="2:63" ht="16.5" customHeight="1" x14ac:dyDescent="0.35">
      <c r="B401" s="599"/>
      <c r="C401" s="599"/>
      <c r="D401" s="599"/>
      <c r="E401" s="599"/>
      <c r="F401" s="599"/>
      <c r="G401" s="599"/>
      <c r="H401" s="600"/>
      <c r="K401" s="602"/>
      <c r="L401" s="602"/>
      <c r="M401" s="600"/>
      <c r="N401" s="600"/>
      <c r="O401" s="600"/>
      <c r="P401" s="600"/>
      <c r="Q401" s="600"/>
      <c r="R401" s="600"/>
      <c r="S401" s="600"/>
      <c r="T401" s="600"/>
      <c r="U401" s="600"/>
      <c r="V401" s="600"/>
      <c r="W401" s="600"/>
      <c r="X401" s="600"/>
      <c r="Y401" s="600"/>
      <c r="Z401" s="600"/>
      <c r="AA401" s="600"/>
      <c r="AB401" s="600"/>
      <c r="AC401" s="600"/>
      <c r="AD401" s="600"/>
      <c r="AE401" s="600"/>
      <c r="AF401" s="600"/>
      <c r="AG401" s="600"/>
      <c r="AH401" s="600"/>
      <c r="AI401" s="600"/>
      <c r="AJ401" s="600"/>
      <c r="AK401" s="600"/>
      <c r="AL401" s="600"/>
      <c r="AM401" s="600"/>
      <c r="AN401" s="600"/>
      <c r="AO401" s="600"/>
      <c r="AP401" s="600"/>
      <c r="AQ401" s="600"/>
      <c r="AR401" s="600"/>
      <c r="AS401" s="600"/>
      <c r="AT401" s="600"/>
      <c r="AU401" s="600"/>
      <c r="AV401" s="600"/>
      <c r="AW401" s="600"/>
      <c r="AX401" s="600"/>
      <c r="AY401" s="600"/>
      <c r="AZ401" s="600"/>
      <c r="BA401" s="600"/>
      <c r="BB401" s="600"/>
      <c r="BC401" s="600"/>
      <c r="BD401" s="600"/>
      <c r="BE401" s="600"/>
      <c r="BF401" s="600"/>
      <c r="BG401" s="600"/>
      <c r="BH401" s="600"/>
      <c r="BI401" s="600"/>
      <c r="BJ401" s="600"/>
      <c r="BK401" s="600"/>
    </row>
    <row r="402" spans="2:63" ht="16.5" customHeight="1" x14ac:dyDescent="0.35">
      <c r="B402" s="599"/>
      <c r="C402" s="599"/>
      <c r="D402" s="599"/>
      <c r="E402" s="599"/>
      <c r="F402" s="599"/>
      <c r="G402" s="599"/>
      <c r="H402" s="600"/>
      <c r="K402" s="602"/>
      <c r="L402" s="602"/>
      <c r="M402" s="600"/>
      <c r="N402" s="600"/>
      <c r="O402" s="600"/>
      <c r="P402" s="600"/>
      <c r="Q402" s="600"/>
      <c r="R402" s="600"/>
      <c r="S402" s="600"/>
      <c r="T402" s="600"/>
      <c r="U402" s="600"/>
      <c r="V402" s="600"/>
      <c r="W402" s="600"/>
      <c r="X402" s="600"/>
      <c r="Y402" s="600"/>
      <c r="Z402" s="600"/>
      <c r="AA402" s="600"/>
      <c r="AB402" s="600"/>
      <c r="AC402" s="600"/>
      <c r="AD402" s="600"/>
      <c r="AE402" s="600"/>
      <c r="AF402" s="600"/>
      <c r="AG402" s="600"/>
      <c r="AH402" s="600"/>
      <c r="AI402" s="600"/>
      <c r="AJ402" s="600"/>
      <c r="AK402" s="600"/>
      <c r="AL402" s="600"/>
      <c r="AM402" s="600"/>
      <c r="AN402" s="600"/>
      <c r="AO402" s="600"/>
      <c r="AP402" s="600"/>
      <c r="AQ402" s="600"/>
      <c r="AR402" s="600"/>
      <c r="AS402" s="600"/>
      <c r="AT402" s="600"/>
      <c r="AU402" s="600"/>
      <c r="AV402" s="600"/>
      <c r="AW402" s="600"/>
      <c r="AX402" s="600"/>
      <c r="AY402" s="600"/>
      <c r="AZ402" s="600"/>
      <c r="BA402" s="600"/>
      <c r="BB402" s="600"/>
      <c r="BC402" s="600"/>
      <c r="BD402" s="600"/>
      <c r="BE402" s="600"/>
      <c r="BF402" s="600"/>
      <c r="BG402" s="600"/>
      <c r="BH402" s="600"/>
      <c r="BI402" s="600"/>
      <c r="BJ402" s="600"/>
      <c r="BK402" s="600"/>
    </row>
    <row r="403" spans="2:63" ht="16.5" customHeight="1" x14ac:dyDescent="0.35">
      <c r="B403" s="599"/>
      <c r="C403" s="599"/>
      <c r="D403" s="599"/>
      <c r="E403" s="599"/>
      <c r="F403" s="599"/>
      <c r="G403" s="599"/>
      <c r="H403" s="600"/>
      <c r="K403" s="602"/>
      <c r="L403" s="602"/>
      <c r="M403" s="600"/>
      <c r="N403" s="600"/>
      <c r="O403" s="600"/>
      <c r="P403" s="600"/>
      <c r="Q403" s="600"/>
      <c r="R403" s="600"/>
      <c r="S403" s="600"/>
      <c r="T403" s="600"/>
      <c r="U403" s="600"/>
      <c r="V403" s="600"/>
      <c r="W403" s="600"/>
      <c r="X403" s="600"/>
      <c r="Y403" s="600"/>
      <c r="Z403" s="600"/>
      <c r="AA403" s="600"/>
      <c r="AB403" s="600"/>
      <c r="AC403" s="600"/>
      <c r="AD403" s="600"/>
      <c r="AE403" s="600"/>
      <c r="AF403" s="600"/>
      <c r="AG403" s="600"/>
      <c r="AH403" s="600"/>
      <c r="AI403" s="600"/>
      <c r="AJ403" s="600"/>
      <c r="AK403" s="600"/>
      <c r="AL403" s="600"/>
      <c r="AM403" s="600"/>
      <c r="AN403" s="600"/>
      <c r="AO403" s="600"/>
      <c r="AP403" s="600"/>
      <c r="AQ403" s="600"/>
      <c r="AR403" s="600"/>
      <c r="AS403" s="600"/>
      <c r="AT403" s="600"/>
      <c r="AU403" s="600"/>
      <c r="AV403" s="600"/>
      <c r="AW403" s="600"/>
      <c r="AX403" s="600"/>
      <c r="AY403" s="600"/>
      <c r="AZ403" s="600"/>
      <c r="BA403" s="600"/>
      <c r="BB403" s="600"/>
      <c r="BC403" s="600"/>
      <c r="BD403" s="600"/>
      <c r="BE403" s="600"/>
      <c r="BF403" s="600"/>
      <c r="BG403" s="600"/>
      <c r="BH403" s="600"/>
      <c r="BI403" s="600"/>
      <c r="BJ403" s="600"/>
      <c r="BK403" s="600"/>
    </row>
    <row r="404" spans="2:63" ht="16.5" customHeight="1" x14ac:dyDescent="0.35">
      <c r="B404" s="599"/>
      <c r="C404" s="599"/>
      <c r="D404" s="599"/>
      <c r="E404" s="599"/>
      <c r="F404" s="599"/>
      <c r="G404" s="599"/>
      <c r="H404" s="600"/>
      <c r="K404" s="602"/>
      <c r="L404" s="602"/>
      <c r="M404" s="600"/>
      <c r="N404" s="600"/>
      <c r="O404" s="600"/>
      <c r="P404" s="600"/>
      <c r="Q404" s="600"/>
      <c r="R404" s="600"/>
      <c r="S404" s="600"/>
      <c r="T404" s="600"/>
      <c r="U404" s="600"/>
      <c r="V404" s="600"/>
      <c r="W404" s="600"/>
      <c r="X404" s="600"/>
      <c r="Y404" s="600"/>
      <c r="Z404" s="600"/>
      <c r="AA404" s="600"/>
      <c r="AB404" s="600"/>
      <c r="AC404" s="600"/>
      <c r="AD404" s="600"/>
      <c r="AE404" s="600"/>
      <c r="AF404" s="600"/>
      <c r="AG404" s="600"/>
      <c r="AH404" s="600"/>
      <c r="AI404" s="600"/>
      <c r="AJ404" s="600"/>
      <c r="AK404" s="600"/>
      <c r="AL404" s="600"/>
      <c r="AM404" s="600"/>
      <c r="AN404" s="600"/>
      <c r="AO404" s="600"/>
      <c r="AP404" s="600"/>
      <c r="AQ404" s="600"/>
      <c r="AR404" s="600"/>
      <c r="AS404" s="600"/>
      <c r="AT404" s="600"/>
      <c r="AU404" s="600"/>
      <c r="AV404" s="600"/>
      <c r="AW404" s="600"/>
      <c r="AX404" s="600"/>
      <c r="AY404" s="600"/>
      <c r="AZ404" s="600"/>
      <c r="BA404" s="600"/>
      <c r="BB404" s="600"/>
      <c r="BC404" s="600"/>
      <c r="BD404" s="600"/>
      <c r="BE404" s="600"/>
      <c r="BF404" s="600"/>
      <c r="BG404" s="600"/>
      <c r="BH404" s="600"/>
      <c r="BI404" s="600"/>
      <c r="BJ404" s="600"/>
      <c r="BK404" s="600"/>
    </row>
    <row r="405" spans="2:63" ht="16.5" customHeight="1" x14ac:dyDescent="0.35">
      <c r="B405" s="599"/>
      <c r="C405" s="599"/>
      <c r="D405" s="599"/>
      <c r="E405" s="599"/>
      <c r="F405" s="599"/>
      <c r="G405" s="599"/>
      <c r="H405" s="600"/>
      <c r="K405" s="602"/>
      <c r="L405" s="602"/>
      <c r="M405" s="600"/>
      <c r="N405" s="600"/>
      <c r="O405" s="600"/>
      <c r="P405" s="600"/>
      <c r="Q405" s="600"/>
      <c r="R405" s="600"/>
      <c r="S405" s="600"/>
      <c r="T405" s="600"/>
      <c r="U405" s="600"/>
      <c r="V405" s="600"/>
      <c r="W405" s="600"/>
      <c r="X405" s="600"/>
      <c r="Y405" s="600"/>
      <c r="Z405" s="600"/>
      <c r="AA405" s="600"/>
      <c r="AB405" s="600"/>
      <c r="AC405" s="600"/>
      <c r="AD405" s="600"/>
      <c r="AE405" s="600"/>
      <c r="AF405" s="600"/>
      <c r="AG405" s="600"/>
      <c r="AH405" s="600"/>
      <c r="AI405" s="600"/>
      <c r="AJ405" s="600"/>
      <c r="AK405" s="600"/>
      <c r="AL405" s="600"/>
      <c r="AM405" s="600"/>
      <c r="AN405" s="600"/>
      <c r="AO405" s="600"/>
      <c r="AP405" s="600"/>
      <c r="AQ405" s="600"/>
      <c r="AR405" s="600"/>
      <c r="AS405" s="600"/>
      <c r="AT405" s="600"/>
      <c r="AU405" s="600"/>
      <c r="AV405" s="600"/>
      <c r="AW405" s="600"/>
      <c r="AX405" s="600"/>
      <c r="AY405" s="600"/>
      <c r="AZ405" s="600"/>
      <c r="BA405" s="600"/>
      <c r="BB405" s="600"/>
      <c r="BC405" s="600"/>
      <c r="BD405" s="600"/>
      <c r="BE405" s="600"/>
      <c r="BF405" s="600"/>
      <c r="BG405" s="600"/>
      <c r="BH405" s="600"/>
      <c r="BI405" s="600"/>
      <c r="BJ405" s="600"/>
      <c r="BK405" s="600"/>
    </row>
    <row r="406" spans="2:63" ht="16.5" customHeight="1" x14ac:dyDescent="0.35">
      <c r="B406" s="599"/>
      <c r="C406" s="599"/>
      <c r="D406" s="599"/>
      <c r="E406" s="599"/>
      <c r="F406" s="599"/>
      <c r="G406" s="599"/>
      <c r="H406" s="600"/>
      <c r="K406" s="602"/>
      <c r="L406" s="602"/>
      <c r="M406" s="600"/>
      <c r="N406" s="600"/>
      <c r="O406" s="600"/>
      <c r="P406" s="600"/>
      <c r="Q406" s="600"/>
      <c r="R406" s="600"/>
      <c r="S406" s="600"/>
      <c r="T406" s="600"/>
      <c r="U406" s="600"/>
      <c r="V406" s="600"/>
      <c r="W406" s="600"/>
      <c r="X406" s="600"/>
      <c r="Y406" s="600"/>
      <c r="Z406" s="600"/>
      <c r="AA406" s="600"/>
      <c r="AB406" s="600"/>
      <c r="AC406" s="600"/>
      <c r="AD406" s="600"/>
      <c r="AE406" s="600"/>
      <c r="AF406" s="600"/>
      <c r="AG406" s="600"/>
      <c r="AH406" s="600"/>
      <c r="AI406" s="600"/>
      <c r="AJ406" s="600"/>
      <c r="AK406" s="600"/>
      <c r="AL406" s="600"/>
      <c r="AM406" s="600"/>
      <c r="AN406" s="600"/>
      <c r="AO406" s="600"/>
      <c r="AP406" s="600"/>
      <c r="AQ406" s="600"/>
      <c r="AR406" s="600"/>
      <c r="AS406" s="600"/>
      <c r="AT406" s="600"/>
      <c r="AU406" s="600"/>
      <c r="AV406" s="600"/>
      <c r="AW406" s="600"/>
      <c r="AX406" s="600"/>
      <c r="AY406" s="600"/>
      <c r="AZ406" s="600"/>
      <c r="BA406" s="600"/>
      <c r="BB406" s="600"/>
      <c r="BC406" s="600"/>
      <c r="BD406" s="600"/>
      <c r="BE406" s="600"/>
      <c r="BF406" s="600"/>
      <c r="BG406" s="600"/>
      <c r="BH406" s="600"/>
      <c r="BI406" s="600"/>
      <c r="BJ406" s="600"/>
      <c r="BK406" s="600"/>
    </row>
    <row r="407" spans="2:63" ht="16.5" customHeight="1" x14ac:dyDescent="0.35">
      <c r="B407" s="599"/>
      <c r="C407" s="599"/>
      <c r="D407" s="599"/>
      <c r="E407" s="599"/>
      <c r="F407" s="599"/>
      <c r="G407" s="599"/>
      <c r="H407" s="600"/>
      <c r="K407" s="602"/>
      <c r="L407" s="602"/>
      <c r="M407" s="600"/>
      <c r="N407" s="600"/>
      <c r="O407" s="600"/>
      <c r="P407" s="600"/>
      <c r="Q407" s="600"/>
      <c r="R407" s="600"/>
      <c r="S407" s="600"/>
      <c r="T407" s="600"/>
      <c r="U407" s="600"/>
      <c r="V407" s="600"/>
      <c r="W407" s="600"/>
      <c r="X407" s="600"/>
      <c r="Y407" s="600"/>
      <c r="Z407" s="600"/>
      <c r="AA407" s="600"/>
      <c r="AB407" s="600"/>
      <c r="AC407" s="600"/>
      <c r="AD407" s="600"/>
      <c r="AE407" s="600"/>
      <c r="AF407" s="600"/>
      <c r="AG407" s="600"/>
      <c r="AH407" s="600"/>
      <c r="AI407" s="600"/>
      <c r="AJ407" s="600"/>
      <c r="AK407" s="600"/>
      <c r="AL407" s="600"/>
      <c r="AM407" s="600"/>
      <c r="AN407" s="600"/>
      <c r="AO407" s="600"/>
      <c r="AP407" s="600"/>
      <c r="AQ407" s="600"/>
      <c r="AR407" s="600"/>
      <c r="AS407" s="600"/>
      <c r="AT407" s="600"/>
      <c r="AU407" s="600"/>
      <c r="AV407" s="600"/>
      <c r="AW407" s="600"/>
      <c r="AX407" s="600"/>
      <c r="AY407" s="600"/>
      <c r="AZ407" s="600"/>
      <c r="BA407" s="600"/>
      <c r="BB407" s="600"/>
      <c r="BC407" s="600"/>
      <c r="BD407" s="600"/>
      <c r="BE407" s="600"/>
      <c r="BF407" s="600"/>
      <c r="BG407" s="600"/>
      <c r="BH407" s="600"/>
      <c r="BI407" s="600"/>
      <c r="BJ407" s="600"/>
      <c r="BK407" s="600"/>
    </row>
    <row r="408" spans="2:63" ht="16.5" customHeight="1" x14ac:dyDescent="0.35">
      <c r="B408" s="599"/>
      <c r="C408" s="599"/>
      <c r="D408" s="599"/>
      <c r="E408" s="599"/>
      <c r="F408" s="599"/>
      <c r="G408" s="599"/>
      <c r="H408" s="600"/>
      <c r="K408" s="602"/>
      <c r="L408" s="602"/>
      <c r="M408" s="600"/>
      <c r="N408" s="600"/>
      <c r="O408" s="600"/>
      <c r="P408" s="600"/>
      <c r="Q408" s="600"/>
      <c r="R408" s="600"/>
      <c r="S408" s="600"/>
      <c r="T408" s="600"/>
      <c r="U408" s="600"/>
      <c r="V408" s="600"/>
      <c r="W408" s="600"/>
      <c r="X408" s="600"/>
      <c r="Y408" s="600"/>
      <c r="Z408" s="600"/>
      <c r="AA408" s="600"/>
      <c r="AB408" s="600"/>
      <c r="AC408" s="600"/>
      <c r="AD408" s="600"/>
      <c r="AE408" s="600"/>
      <c r="AF408" s="600"/>
      <c r="AG408" s="600"/>
      <c r="AH408" s="600"/>
      <c r="AI408" s="600"/>
      <c r="AJ408" s="600"/>
      <c r="AK408" s="600"/>
      <c r="AL408" s="600"/>
      <c r="AM408" s="600"/>
      <c r="AN408" s="600"/>
      <c r="AO408" s="600"/>
      <c r="AP408" s="600"/>
      <c r="AQ408" s="600"/>
      <c r="AR408" s="600"/>
      <c r="AS408" s="600"/>
      <c r="AT408" s="600"/>
      <c r="AU408" s="600"/>
      <c r="AV408" s="600"/>
      <c r="AW408" s="600"/>
      <c r="AX408" s="600"/>
      <c r="AY408" s="600"/>
      <c r="AZ408" s="600"/>
      <c r="BA408" s="600"/>
      <c r="BB408" s="600"/>
      <c r="BC408" s="600"/>
      <c r="BD408" s="600"/>
      <c r="BE408" s="600"/>
      <c r="BF408" s="600"/>
      <c r="BG408" s="600"/>
      <c r="BH408" s="600"/>
      <c r="BI408" s="600"/>
      <c r="BJ408" s="600"/>
      <c r="BK408" s="600"/>
    </row>
    <row r="409" spans="2:63" ht="16.5" customHeight="1" x14ac:dyDescent="0.35">
      <c r="B409" s="599"/>
      <c r="C409" s="599"/>
      <c r="D409" s="599"/>
      <c r="E409" s="599"/>
      <c r="F409" s="599"/>
      <c r="G409" s="599"/>
      <c r="H409" s="600"/>
      <c r="K409" s="602"/>
      <c r="L409" s="602"/>
      <c r="M409" s="600"/>
      <c r="N409" s="600"/>
      <c r="O409" s="600"/>
      <c r="P409" s="600"/>
      <c r="Q409" s="600"/>
      <c r="R409" s="600"/>
      <c r="S409" s="600"/>
      <c r="T409" s="600"/>
      <c r="U409" s="600"/>
      <c r="V409" s="600"/>
      <c r="W409" s="600"/>
      <c r="X409" s="600"/>
      <c r="Y409" s="600"/>
      <c r="Z409" s="600"/>
      <c r="AA409" s="600"/>
      <c r="AB409" s="600"/>
      <c r="AC409" s="600"/>
      <c r="AD409" s="600"/>
      <c r="AE409" s="600"/>
      <c r="AF409" s="600"/>
      <c r="AG409" s="600"/>
      <c r="AH409" s="600"/>
      <c r="AI409" s="600"/>
      <c r="AJ409" s="600"/>
      <c r="AK409" s="600"/>
      <c r="AL409" s="600"/>
      <c r="AM409" s="600"/>
      <c r="AN409" s="600"/>
      <c r="AO409" s="600"/>
      <c r="AP409" s="600"/>
      <c r="AQ409" s="600"/>
      <c r="AR409" s="600"/>
      <c r="AS409" s="600"/>
      <c r="AT409" s="600"/>
      <c r="AU409" s="600"/>
      <c r="AV409" s="600"/>
      <c r="AW409" s="600"/>
      <c r="AX409" s="600"/>
      <c r="AY409" s="600"/>
      <c r="AZ409" s="600"/>
      <c r="BA409" s="600"/>
      <c r="BB409" s="600"/>
      <c r="BC409" s="600"/>
      <c r="BD409" s="600"/>
      <c r="BE409" s="600"/>
      <c r="BF409" s="600"/>
      <c r="BG409" s="600"/>
      <c r="BH409" s="600"/>
      <c r="BI409" s="600"/>
      <c r="BJ409" s="600"/>
      <c r="BK409" s="600"/>
    </row>
    <row r="410" spans="2:63" ht="16.5" customHeight="1" x14ac:dyDescent="0.35">
      <c r="B410" s="599"/>
      <c r="C410" s="599"/>
      <c r="D410" s="599"/>
      <c r="E410" s="599"/>
      <c r="F410" s="599"/>
      <c r="G410" s="599"/>
      <c r="H410" s="600"/>
      <c r="K410" s="602"/>
      <c r="L410" s="602"/>
      <c r="M410" s="600"/>
      <c r="N410" s="600"/>
      <c r="O410" s="600"/>
      <c r="P410" s="600"/>
      <c r="Q410" s="600"/>
      <c r="R410" s="600"/>
      <c r="S410" s="600"/>
      <c r="T410" s="600"/>
      <c r="U410" s="600"/>
      <c r="V410" s="600"/>
      <c r="W410" s="600"/>
      <c r="X410" s="600"/>
      <c r="Y410" s="600"/>
      <c r="Z410" s="600"/>
      <c r="AA410" s="600"/>
      <c r="AB410" s="600"/>
      <c r="AC410" s="600"/>
      <c r="AD410" s="600"/>
      <c r="AE410" s="600"/>
      <c r="AF410" s="600"/>
      <c r="AG410" s="600"/>
      <c r="AH410" s="600"/>
      <c r="AI410" s="600"/>
      <c r="AJ410" s="600"/>
      <c r="AK410" s="600"/>
      <c r="AL410" s="600"/>
      <c r="AM410" s="600"/>
      <c r="AN410" s="600"/>
      <c r="AO410" s="600"/>
      <c r="AP410" s="600"/>
      <c r="AQ410" s="600"/>
      <c r="AR410" s="600"/>
      <c r="AS410" s="600"/>
      <c r="AT410" s="600"/>
      <c r="AU410" s="600"/>
      <c r="AV410" s="600"/>
      <c r="AW410" s="600"/>
      <c r="AX410" s="600"/>
      <c r="AY410" s="600"/>
      <c r="AZ410" s="600"/>
      <c r="BA410" s="600"/>
      <c r="BB410" s="600"/>
      <c r="BC410" s="600"/>
      <c r="BD410" s="600"/>
      <c r="BE410" s="600"/>
      <c r="BF410" s="600"/>
      <c r="BG410" s="600"/>
      <c r="BH410" s="600"/>
      <c r="BI410" s="600"/>
      <c r="BJ410" s="600"/>
      <c r="BK410" s="600"/>
    </row>
    <row r="411" spans="2:63" ht="16.5" customHeight="1" x14ac:dyDescent="0.35">
      <c r="B411" s="599"/>
      <c r="C411" s="599"/>
      <c r="D411" s="599"/>
      <c r="E411" s="599"/>
      <c r="F411" s="599"/>
      <c r="G411" s="599"/>
      <c r="H411" s="600"/>
      <c r="K411" s="602"/>
      <c r="L411" s="602"/>
      <c r="M411" s="600"/>
      <c r="N411" s="600"/>
      <c r="O411" s="600"/>
      <c r="P411" s="600"/>
      <c r="Q411" s="600"/>
      <c r="R411" s="600"/>
      <c r="S411" s="600"/>
      <c r="T411" s="600"/>
      <c r="U411" s="600"/>
      <c r="V411" s="600"/>
      <c r="W411" s="600"/>
      <c r="X411" s="600"/>
      <c r="Y411" s="600"/>
      <c r="Z411" s="600"/>
      <c r="AA411" s="600"/>
      <c r="AB411" s="600"/>
      <c r="AC411" s="600"/>
      <c r="AD411" s="600"/>
      <c r="AE411" s="600"/>
      <c r="AF411" s="600"/>
      <c r="AG411" s="600"/>
      <c r="AH411" s="600"/>
      <c r="AI411" s="600"/>
      <c r="AJ411" s="600"/>
      <c r="AK411" s="600"/>
      <c r="AL411" s="600"/>
      <c r="AM411" s="600"/>
      <c r="AN411" s="600"/>
      <c r="AO411" s="600"/>
      <c r="AP411" s="600"/>
      <c r="AQ411" s="600"/>
      <c r="AR411" s="600"/>
      <c r="AS411" s="600"/>
      <c r="AT411" s="600"/>
      <c r="AU411" s="600"/>
      <c r="AV411" s="600"/>
      <c r="AW411" s="600"/>
      <c r="AX411" s="600"/>
      <c r="AY411" s="600"/>
      <c r="AZ411" s="600"/>
      <c r="BA411" s="600"/>
      <c r="BB411" s="600"/>
      <c r="BC411" s="600"/>
      <c r="BD411" s="600"/>
      <c r="BE411" s="600"/>
      <c r="BF411" s="600"/>
      <c r="BG411" s="600"/>
      <c r="BH411" s="600"/>
      <c r="BI411" s="600"/>
      <c r="BJ411" s="600"/>
      <c r="BK411" s="600"/>
    </row>
    <row r="412" spans="2:63" ht="16.5" customHeight="1" x14ac:dyDescent="0.35">
      <c r="B412" s="599"/>
      <c r="C412" s="599"/>
      <c r="D412" s="599"/>
      <c r="E412" s="599"/>
      <c r="F412" s="599"/>
      <c r="G412" s="599"/>
      <c r="H412" s="600"/>
      <c r="K412" s="602"/>
      <c r="L412" s="602"/>
      <c r="M412" s="600"/>
      <c r="N412" s="600"/>
      <c r="O412" s="600"/>
      <c r="P412" s="600"/>
      <c r="Q412" s="600"/>
      <c r="R412" s="600"/>
      <c r="S412" s="600"/>
      <c r="T412" s="600"/>
      <c r="U412" s="600"/>
      <c r="V412" s="600"/>
      <c r="W412" s="600"/>
      <c r="X412" s="600"/>
      <c r="Y412" s="600"/>
      <c r="Z412" s="600"/>
      <c r="AA412" s="600"/>
      <c r="AB412" s="600"/>
      <c r="AC412" s="600"/>
      <c r="AD412" s="600"/>
      <c r="AE412" s="600"/>
      <c r="AF412" s="600"/>
      <c r="AG412" s="600"/>
      <c r="AH412" s="600"/>
      <c r="AI412" s="600"/>
      <c r="AJ412" s="600"/>
      <c r="AK412" s="600"/>
      <c r="AL412" s="600"/>
      <c r="AM412" s="600"/>
      <c r="AN412" s="600"/>
      <c r="AO412" s="600"/>
      <c r="AP412" s="600"/>
      <c r="AQ412" s="600"/>
      <c r="AR412" s="600"/>
      <c r="AS412" s="600"/>
      <c r="AT412" s="600"/>
      <c r="AU412" s="600"/>
      <c r="AV412" s="600"/>
      <c r="AW412" s="600"/>
      <c r="AX412" s="600"/>
      <c r="AY412" s="600"/>
      <c r="AZ412" s="600"/>
      <c r="BA412" s="600"/>
      <c r="BB412" s="600"/>
      <c r="BC412" s="600"/>
      <c r="BD412" s="600"/>
      <c r="BE412" s="600"/>
      <c r="BF412" s="600"/>
      <c r="BG412" s="600"/>
      <c r="BH412" s="600"/>
      <c r="BI412" s="600"/>
      <c r="BJ412" s="600"/>
      <c r="BK412" s="600"/>
    </row>
    <row r="413" spans="2:63" ht="16.5" customHeight="1" x14ac:dyDescent="0.35">
      <c r="B413" s="599"/>
      <c r="C413" s="599"/>
      <c r="D413" s="599"/>
      <c r="E413" s="599"/>
      <c r="F413" s="599"/>
      <c r="G413" s="599"/>
      <c r="H413" s="600"/>
      <c r="K413" s="602"/>
      <c r="L413" s="602"/>
      <c r="M413" s="600"/>
      <c r="N413" s="600"/>
      <c r="O413" s="600"/>
      <c r="P413" s="600"/>
      <c r="Q413" s="600"/>
      <c r="R413" s="600"/>
      <c r="S413" s="600"/>
      <c r="T413" s="600"/>
      <c r="U413" s="600"/>
      <c r="V413" s="600"/>
      <c r="W413" s="600"/>
      <c r="X413" s="600"/>
      <c r="Y413" s="600"/>
      <c r="Z413" s="600"/>
      <c r="AA413" s="600"/>
      <c r="AB413" s="600"/>
      <c r="AC413" s="600"/>
      <c r="AD413" s="600"/>
      <c r="AE413" s="600"/>
      <c r="AF413" s="600"/>
      <c r="AG413" s="600"/>
      <c r="AH413" s="600"/>
      <c r="AI413" s="600"/>
      <c r="AJ413" s="600"/>
      <c r="AK413" s="600"/>
      <c r="AL413" s="600"/>
      <c r="AM413" s="600"/>
      <c r="AN413" s="600"/>
      <c r="AO413" s="600"/>
      <c r="AP413" s="600"/>
      <c r="AQ413" s="600"/>
      <c r="AR413" s="600"/>
      <c r="AS413" s="600"/>
      <c r="AT413" s="600"/>
      <c r="AU413" s="600"/>
      <c r="AV413" s="600"/>
      <c r="AW413" s="600"/>
      <c r="AX413" s="600"/>
      <c r="AY413" s="600"/>
      <c r="AZ413" s="600"/>
      <c r="BA413" s="600"/>
      <c r="BB413" s="600"/>
      <c r="BC413" s="600"/>
      <c r="BD413" s="600"/>
      <c r="BE413" s="600"/>
      <c r="BF413" s="600"/>
      <c r="BG413" s="600"/>
      <c r="BH413" s="600"/>
      <c r="BI413" s="600"/>
      <c r="BJ413" s="600"/>
      <c r="BK413" s="600"/>
    </row>
    <row r="414" spans="2:63" ht="16.5" customHeight="1" x14ac:dyDescent="0.35">
      <c r="B414" s="599"/>
      <c r="C414" s="599"/>
      <c r="D414" s="599"/>
      <c r="E414" s="599"/>
      <c r="F414" s="599"/>
      <c r="G414" s="599"/>
      <c r="H414" s="600"/>
      <c r="K414" s="602"/>
      <c r="L414" s="602"/>
      <c r="M414" s="600"/>
      <c r="N414" s="600"/>
      <c r="O414" s="600"/>
      <c r="P414" s="600"/>
      <c r="Q414" s="600"/>
      <c r="R414" s="600"/>
      <c r="S414" s="600"/>
      <c r="T414" s="600"/>
      <c r="U414" s="600"/>
      <c r="V414" s="600"/>
      <c r="W414" s="600"/>
      <c r="X414" s="600"/>
      <c r="Y414" s="600"/>
      <c r="Z414" s="600"/>
      <c r="AA414" s="600"/>
      <c r="AB414" s="600"/>
      <c r="AC414" s="600"/>
      <c r="AD414" s="600"/>
      <c r="AE414" s="600"/>
      <c r="AF414" s="600"/>
      <c r="AG414" s="600"/>
      <c r="AH414" s="600"/>
      <c r="AI414" s="600"/>
      <c r="AJ414" s="600"/>
      <c r="AK414" s="600"/>
      <c r="AL414" s="600"/>
      <c r="AM414" s="600"/>
      <c r="AN414" s="600"/>
      <c r="AO414" s="600"/>
      <c r="AP414" s="600"/>
      <c r="AQ414" s="600"/>
      <c r="AR414" s="600"/>
      <c r="AS414" s="600"/>
      <c r="AT414" s="600"/>
      <c r="AU414" s="600"/>
      <c r="AV414" s="600"/>
      <c r="AW414" s="600"/>
      <c r="AX414" s="600"/>
      <c r="AY414" s="600"/>
      <c r="AZ414" s="600"/>
      <c r="BA414" s="600"/>
      <c r="BB414" s="600"/>
      <c r="BC414" s="600"/>
      <c r="BD414" s="600"/>
      <c r="BE414" s="600"/>
      <c r="BF414" s="600"/>
      <c r="BG414" s="600"/>
      <c r="BH414" s="600"/>
      <c r="BI414" s="600"/>
      <c r="BJ414" s="600"/>
      <c r="BK414" s="600"/>
    </row>
    <row r="415" spans="2:63" ht="16.5" customHeight="1" x14ac:dyDescent="0.35">
      <c r="B415" s="599"/>
      <c r="C415" s="599"/>
      <c r="D415" s="599"/>
      <c r="E415" s="599"/>
      <c r="F415" s="599"/>
      <c r="G415" s="599"/>
      <c r="H415" s="600"/>
      <c r="K415" s="602"/>
      <c r="L415" s="602"/>
      <c r="M415" s="600"/>
      <c r="N415" s="600"/>
      <c r="O415" s="600"/>
      <c r="P415" s="600"/>
      <c r="Q415" s="600"/>
      <c r="R415" s="600"/>
      <c r="S415" s="600"/>
      <c r="T415" s="600"/>
      <c r="U415" s="600"/>
      <c r="V415" s="600"/>
      <c r="W415" s="600"/>
      <c r="X415" s="600"/>
      <c r="Y415" s="600"/>
      <c r="Z415" s="600"/>
      <c r="AA415" s="600"/>
      <c r="AB415" s="600"/>
      <c r="AC415" s="600"/>
      <c r="AD415" s="600"/>
      <c r="AE415" s="600"/>
      <c r="AF415" s="600"/>
      <c r="AG415" s="600"/>
      <c r="AH415" s="600"/>
      <c r="AI415" s="600"/>
      <c r="AJ415" s="600"/>
      <c r="AK415" s="600"/>
      <c r="AL415" s="600"/>
      <c r="AM415" s="600"/>
      <c r="AN415" s="600"/>
      <c r="AO415" s="600"/>
      <c r="AP415" s="600"/>
      <c r="AQ415" s="600"/>
      <c r="AR415" s="600"/>
      <c r="AS415" s="600"/>
      <c r="AT415" s="600"/>
      <c r="AU415" s="600"/>
      <c r="AV415" s="600"/>
      <c r="AW415" s="600"/>
      <c r="AX415" s="600"/>
      <c r="AY415" s="600"/>
      <c r="AZ415" s="600"/>
      <c r="BA415" s="600"/>
      <c r="BB415" s="600"/>
      <c r="BC415" s="600"/>
      <c r="BD415" s="600"/>
      <c r="BE415" s="600"/>
      <c r="BF415" s="600"/>
      <c r="BG415" s="600"/>
      <c r="BH415" s="600"/>
      <c r="BI415" s="600"/>
      <c r="BJ415" s="600"/>
      <c r="BK415" s="600"/>
    </row>
    <row r="416" spans="2:63" ht="16.5" customHeight="1" x14ac:dyDescent="0.35">
      <c r="B416" s="599"/>
      <c r="C416" s="599"/>
      <c r="D416" s="599"/>
      <c r="E416" s="599"/>
      <c r="F416" s="599"/>
      <c r="G416" s="599"/>
      <c r="H416" s="600"/>
      <c r="K416" s="602"/>
      <c r="L416" s="602"/>
      <c r="M416" s="600"/>
      <c r="N416" s="600"/>
      <c r="O416" s="600"/>
      <c r="P416" s="600"/>
      <c r="Q416" s="600"/>
      <c r="R416" s="600"/>
      <c r="S416" s="600"/>
      <c r="T416" s="600"/>
      <c r="U416" s="600"/>
      <c r="V416" s="600"/>
      <c r="W416" s="600"/>
      <c r="X416" s="600"/>
      <c r="Y416" s="600"/>
      <c r="Z416" s="600"/>
      <c r="AA416" s="600"/>
      <c r="AB416" s="600"/>
      <c r="AC416" s="600"/>
      <c r="AD416" s="600"/>
      <c r="AE416" s="600"/>
      <c r="AF416" s="600"/>
      <c r="AG416" s="600"/>
      <c r="AH416" s="600"/>
      <c r="AI416" s="600"/>
      <c r="AJ416" s="600"/>
      <c r="AK416" s="600"/>
      <c r="AL416" s="600"/>
      <c r="AM416" s="600"/>
      <c r="AN416" s="600"/>
      <c r="AO416" s="600"/>
      <c r="AP416" s="600"/>
      <c r="AQ416" s="600"/>
      <c r="AR416" s="600"/>
      <c r="AS416" s="600"/>
      <c r="AT416" s="600"/>
      <c r="AU416" s="600"/>
      <c r="AV416" s="600"/>
      <c r="AW416" s="600"/>
      <c r="AX416" s="600"/>
      <c r="AY416" s="600"/>
      <c r="AZ416" s="600"/>
      <c r="BA416" s="600"/>
      <c r="BB416" s="600"/>
      <c r="BC416" s="600"/>
      <c r="BD416" s="600"/>
      <c r="BE416" s="600"/>
      <c r="BF416" s="600"/>
      <c r="BG416" s="600"/>
      <c r="BH416" s="600"/>
      <c r="BI416" s="600"/>
      <c r="BJ416" s="600"/>
      <c r="BK416" s="600"/>
    </row>
    <row r="417" spans="2:63" ht="16.5" customHeight="1" x14ac:dyDescent="0.35">
      <c r="B417" s="599"/>
      <c r="C417" s="599"/>
      <c r="D417" s="599"/>
      <c r="E417" s="599"/>
      <c r="F417" s="599"/>
      <c r="G417" s="599"/>
      <c r="H417" s="600"/>
      <c r="K417" s="602"/>
      <c r="L417" s="602"/>
      <c r="M417" s="600"/>
      <c r="N417" s="600"/>
      <c r="O417" s="600"/>
      <c r="P417" s="600"/>
      <c r="Q417" s="600"/>
      <c r="R417" s="600"/>
      <c r="S417" s="600"/>
      <c r="T417" s="600"/>
      <c r="U417" s="600"/>
      <c r="V417" s="600"/>
      <c r="W417" s="600"/>
      <c r="X417" s="600"/>
      <c r="Y417" s="600"/>
      <c r="Z417" s="600"/>
      <c r="AA417" s="600"/>
      <c r="AB417" s="600"/>
      <c r="AC417" s="600"/>
      <c r="AD417" s="600"/>
      <c r="AE417" s="600"/>
      <c r="AF417" s="600"/>
      <c r="AG417" s="600"/>
      <c r="AH417" s="600"/>
      <c r="AI417" s="600"/>
      <c r="AJ417" s="600"/>
      <c r="AK417" s="600"/>
      <c r="AL417" s="600"/>
      <c r="AM417" s="600"/>
      <c r="AN417" s="600"/>
      <c r="AO417" s="600"/>
      <c r="AP417" s="600"/>
      <c r="AQ417" s="600"/>
      <c r="AR417" s="600"/>
      <c r="AS417" s="600"/>
      <c r="AT417" s="600"/>
      <c r="AU417" s="600"/>
      <c r="AV417" s="600"/>
      <c r="AW417" s="600"/>
      <c r="AX417" s="600"/>
      <c r="AY417" s="600"/>
      <c r="AZ417" s="600"/>
      <c r="BA417" s="600"/>
      <c r="BB417" s="600"/>
      <c r="BC417" s="600"/>
      <c r="BD417" s="600"/>
      <c r="BE417" s="600"/>
      <c r="BF417" s="600"/>
      <c r="BG417" s="600"/>
      <c r="BH417" s="600"/>
      <c r="BI417" s="600"/>
      <c r="BJ417" s="600"/>
      <c r="BK417" s="600"/>
    </row>
    <row r="418" spans="2:63" ht="16.5" customHeight="1" x14ac:dyDescent="0.35">
      <c r="B418" s="599"/>
      <c r="C418" s="599"/>
      <c r="D418" s="599"/>
      <c r="E418" s="599"/>
      <c r="F418" s="599"/>
      <c r="G418" s="599"/>
      <c r="H418" s="600"/>
      <c r="K418" s="602"/>
      <c r="L418" s="602"/>
      <c r="M418" s="600"/>
      <c r="N418" s="600"/>
      <c r="O418" s="600"/>
      <c r="P418" s="600"/>
      <c r="Q418" s="600"/>
      <c r="R418" s="600"/>
      <c r="S418" s="600"/>
      <c r="T418" s="600"/>
      <c r="U418" s="600"/>
      <c r="V418" s="600"/>
      <c r="W418" s="600"/>
      <c r="X418" s="600"/>
      <c r="Y418" s="600"/>
      <c r="Z418" s="600"/>
      <c r="AA418" s="600"/>
      <c r="AB418" s="600"/>
      <c r="AC418" s="600"/>
      <c r="AD418" s="600"/>
      <c r="AE418" s="600"/>
      <c r="AF418" s="600"/>
      <c r="AG418" s="600"/>
      <c r="AH418" s="600"/>
      <c r="AI418" s="600"/>
      <c r="AJ418" s="600"/>
      <c r="AK418" s="600"/>
      <c r="AL418" s="600"/>
      <c r="AM418" s="600"/>
      <c r="AN418" s="600"/>
      <c r="AO418" s="600"/>
      <c r="AP418" s="600"/>
      <c r="AQ418" s="600"/>
      <c r="AR418" s="600"/>
      <c r="AS418" s="600"/>
      <c r="AT418" s="600"/>
      <c r="AU418" s="600"/>
      <c r="AV418" s="600"/>
      <c r="AW418" s="600"/>
      <c r="AX418" s="600"/>
      <c r="AY418" s="600"/>
      <c r="AZ418" s="600"/>
      <c r="BA418" s="600"/>
      <c r="BB418" s="600"/>
      <c r="BC418" s="600"/>
      <c r="BD418" s="600"/>
      <c r="BE418" s="600"/>
      <c r="BF418" s="600"/>
      <c r="BG418" s="600"/>
      <c r="BH418" s="600"/>
      <c r="BI418" s="600"/>
      <c r="BJ418" s="600"/>
      <c r="BK418" s="600"/>
    </row>
    <row r="419" spans="2:63" ht="16.5" customHeight="1" x14ac:dyDescent="0.35">
      <c r="B419" s="599"/>
      <c r="C419" s="599"/>
      <c r="D419" s="599"/>
      <c r="E419" s="599"/>
      <c r="F419" s="599"/>
      <c r="G419" s="599"/>
      <c r="H419" s="600"/>
      <c r="K419" s="602"/>
      <c r="L419" s="602"/>
      <c r="M419" s="600"/>
      <c r="N419" s="600"/>
      <c r="O419" s="600"/>
      <c r="P419" s="600"/>
      <c r="Q419" s="600"/>
      <c r="R419" s="600"/>
      <c r="S419" s="600"/>
      <c r="T419" s="600"/>
      <c r="U419" s="600"/>
      <c r="V419" s="600"/>
      <c r="W419" s="600"/>
      <c r="X419" s="600"/>
      <c r="Y419" s="600"/>
      <c r="Z419" s="600"/>
      <c r="AA419" s="600"/>
      <c r="AB419" s="600"/>
      <c r="AC419" s="600"/>
      <c r="AD419" s="600"/>
      <c r="AE419" s="600"/>
      <c r="AF419" s="600"/>
      <c r="AG419" s="600"/>
      <c r="AH419" s="600"/>
      <c r="AI419" s="600"/>
      <c r="AJ419" s="600"/>
      <c r="AK419" s="600"/>
      <c r="AL419" s="600"/>
      <c r="AM419" s="600"/>
      <c r="AN419" s="600"/>
      <c r="AO419" s="600"/>
      <c r="AP419" s="600"/>
      <c r="AQ419" s="600"/>
      <c r="AR419" s="600"/>
      <c r="AS419" s="600"/>
      <c r="AT419" s="600"/>
      <c r="AU419" s="600"/>
      <c r="AV419" s="600"/>
      <c r="AW419" s="600"/>
      <c r="AX419" s="600"/>
      <c r="AY419" s="600"/>
      <c r="AZ419" s="600"/>
      <c r="BA419" s="600"/>
      <c r="BB419" s="600"/>
      <c r="BC419" s="600"/>
      <c r="BD419" s="600"/>
      <c r="BE419" s="600"/>
      <c r="BF419" s="600"/>
      <c r="BG419" s="600"/>
      <c r="BH419" s="600"/>
      <c r="BI419" s="600"/>
      <c r="BJ419" s="600"/>
      <c r="BK419" s="600"/>
    </row>
    <row r="420" spans="2:63" ht="16.5" customHeight="1" x14ac:dyDescent="0.35">
      <c r="B420" s="599"/>
      <c r="C420" s="599"/>
      <c r="D420" s="599"/>
      <c r="E420" s="599"/>
      <c r="F420" s="599"/>
      <c r="G420" s="599"/>
      <c r="H420" s="600"/>
      <c r="K420" s="602"/>
      <c r="L420" s="602"/>
      <c r="M420" s="600"/>
      <c r="N420" s="600"/>
      <c r="O420" s="600"/>
      <c r="P420" s="600"/>
      <c r="Q420" s="600"/>
      <c r="R420" s="600"/>
      <c r="S420" s="600"/>
      <c r="T420" s="600"/>
      <c r="U420" s="600"/>
      <c r="V420" s="600"/>
      <c r="W420" s="600"/>
      <c r="X420" s="600"/>
      <c r="Y420" s="600"/>
      <c r="Z420" s="600"/>
      <c r="AA420" s="600"/>
      <c r="AB420" s="600"/>
      <c r="AC420" s="600"/>
      <c r="AD420" s="600"/>
      <c r="AE420" s="600"/>
      <c r="AF420" s="600"/>
      <c r="AG420" s="600"/>
      <c r="AH420" s="600"/>
      <c r="AI420" s="600"/>
      <c r="AJ420" s="600"/>
      <c r="AK420" s="600"/>
      <c r="AL420" s="600"/>
      <c r="AM420" s="600"/>
      <c r="AN420" s="600"/>
      <c r="AO420" s="600"/>
      <c r="AP420" s="600"/>
      <c r="AQ420" s="600"/>
      <c r="AR420" s="600"/>
      <c r="AS420" s="600"/>
      <c r="AT420" s="600"/>
      <c r="AU420" s="600"/>
      <c r="AV420" s="600"/>
      <c r="AW420" s="600"/>
      <c r="AX420" s="600"/>
      <c r="AY420" s="600"/>
      <c r="AZ420" s="600"/>
      <c r="BA420" s="600"/>
      <c r="BB420" s="600"/>
      <c r="BC420" s="600"/>
      <c r="BD420" s="600"/>
      <c r="BE420" s="600"/>
      <c r="BF420" s="600"/>
      <c r="BG420" s="600"/>
      <c r="BH420" s="600"/>
      <c r="BI420" s="600"/>
      <c r="BJ420" s="600"/>
      <c r="BK420" s="600"/>
    </row>
    <row r="421" spans="2:63" ht="16.5" customHeight="1" x14ac:dyDescent="0.35">
      <c r="B421" s="599"/>
      <c r="C421" s="599"/>
      <c r="D421" s="599"/>
      <c r="E421" s="599"/>
      <c r="F421" s="599"/>
      <c r="G421" s="599"/>
      <c r="H421" s="600"/>
      <c r="K421" s="602"/>
      <c r="L421" s="602"/>
      <c r="M421" s="600"/>
      <c r="N421" s="600"/>
      <c r="O421" s="600"/>
      <c r="P421" s="600"/>
      <c r="Q421" s="600"/>
      <c r="R421" s="600"/>
      <c r="S421" s="600"/>
      <c r="T421" s="600"/>
      <c r="U421" s="600"/>
      <c r="V421" s="600"/>
      <c r="W421" s="600"/>
      <c r="X421" s="600"/>
      <c r="Y421" s="600"/>
      <c r="Z421" s="600"/>
      <c r="AA421" s="600"/>
      <c r="AB421" s="600"/>
      <c r="AC421" s="600"/>
      <c r="AD421" s="600"/>
      <c r="AE421" s="600"/>
      <c r="AF421" s="600"/>
      <c r="AG421" s="600"/>
      <c r="AH421" s="600"/>
      <c r="AI421" s="600"/>
      <c r="AJ421" s="600"/>
      <c r="AK421" s="600"/>
      <c r="AL421" s="600"/>
      <c r="AM421" s="600"/>
      <c r="AN421" s="600"/>
      <c r="AO421" s="600"/>
      <c r="AP421" s="600"/>
      <c r="AQ421" s="600"/>
      <c r="AR421" s="600"/>
      <c r="AS421" s="600"/>
      <c r="AT421" s="600"/>
      <c r="AU421" s="600"/>
      <c r="AV421" s="600"/>
      <c r="AW421" s="600"/>
      <c r="AX421" s="600"/>
      <c r="AY421" s="600"/>
      <c r="AZ421" s="600"/>
      <c r="BA421" s="600"/>
      <c r="BB421" s="600"/>
      <c r="BC421" s="600"/>
      <c r="BD421" s="600"/>
      <c r="BE421" s="600"/>
      <c r="BF421" s="600"/>
      <c r="BG421" s="600"/>
      <c r="BH421" s="600"/>
      <c r="BI421" s="600"/>
      <c r="BJ421" s="600"/>
      <c r="BK421" s="600"/>
    </row>
    <row r="422" spans="2:63" ht="16.5" customHeight="1" x14ac:dyDescent="0.35">
      <c r="B422" s="599"/>
      <c r="C422" s="599"/>
      <c r="D422" s="599"/>
      <c r="E422" s="599"/>
      <c r="F422" s="599"/>
      <c r="G422" s="599"/>
      <c r="H422" s="600"/>
      <c r="K422" s="602"/>
      <c r="L422" s="602"/>
      <c r="M422" s="600"/>
      <c r="N422" s="600"/>
      <c r="O422" s="600"/>
      <c r="P422" s="600"/>
      <c r="Q422" s="600"/>
      <c r="R422" s="600"/>
      <c r="S422" s="600"/>
      <c r="T422" s="600"/>
      <c r="U422" s="600"/>
      <c r="V422" s="600"/>
      <c r="W422" s="600"/>
      <c r="X422" s="600"/>
      <c r="Y422" s="600"/>
      <c r="Z422" s="600"/>
      <c r="AA422" s="600"/>
      <c r="AB422" s="600"/>
      <c r="AC422" s="600"/>
      <c r="AD422" s="600"/>
      <c r="AE422" s="600"/>
      <c r="AF422" s="600"/>
      <c r="AG422" s="600"/>
      <c r="AH422" s="600"/>
      <c r="AI422" s="600"/>
      <c r="AJ422" s="600"/>
      <c r="AK422" s="600"/>
      <c r="AL422" s="600"/>
      <c r="AM422" s="600"/>
      <c r="AN422" s="600"/>
      <c r="AO422" s="600"/>
      <c r="AP422" s="600"/>
      <c r="AQ422" s="600"/>
      <c r="AR422" s="600"/>
      <c r="AS422" s="600"/>
      <c r="AT422" s="600"/>
      <c r="AU422" s="600"/>
      <c r="AV422" s="600"/>
      <c r="AW422" s="600"/>
      <c r="AX422" s="600"/>
      <c r="AY422" s="600"/>
      <c r="AZ422" s="600"/>
      <c r="BA422" s="600"/>
      <c r="BB422" s="600"/>
      <c r="BC422" s="600"/>
      <c r="BD422" s="600"/>
      <c r="BE422" s="600"/>
      <c r="BF422" s="600"/>
      <c r="BG422" s="600"/>
      <c r="BH422" s="600"/>
      <c r="BI422" s="600"/>
      <c r="BJ422" s="600"/>
      <c r="BK422" s="600"/>
    </row>
    <row r="423" spans="2:63" ht="16.5" customHeight="1" x14ac:dyDescent="0.35">
      <c r="B423" s="599"/>
      <c r="C423" s="599"/>
      <c r="D423" s="599"/>
      <c r="E423" s="599"/>
      <c r="F423" s="599"/>
      <c r="G423" s="599"/>
      <c r="H423" s="600"/>
      <c r="K423" s="602"/>
      <c r="L423" s="602"/>
      <c r="M423" s="600"/>
      <c r="N423" s="600"/>
      <c r="O423" s="600"/>
      <c r="P423" s="600"/>
      <c r="Q423" s="600"/>
      <c r="R423" s="600"/>
      <c r="S423" s="600"/>
      <c r="T423" s="600"/>
      <c r="U423" s="600"/>
      <c r="V423" s="600"/>
      <c r="W423" s="600"/>
      <c r="X423" s="600"/>
      <c r="Y423" s="600"/>
      <c r="Z423" s="600"/>
      <c r="AA423" s="600"/>
      <c r="AB423" s="600"/>
      <c r="AC423" s="600"/>
      <c r="AD423" s="600"/>
      <c r="AE423" s="600"/>
      <c r="AF423" s="600"/>
      <c r="AG423" s="600"/>
      <c r="AH423" s="600"/>
      <c r="AI423" s="600"/>
      <c r="AJ423" s="600"/>
      <c r="AK423" s="600"/>
      <c r="AL423" s="600"/>
      <c r="AM423" s="600"/>
      <c r="AN423" s="600"/>
      <c r="AO423" s="600"/>
      <c r="AP423" s="600"/>
      <c r="AQ423" s="600"/>
      <c r="AR423" s="600"/>
      <c r="AS423" s="600"/>
      <c r="AT423" s="600"/>
      <c r="AU423" s="600"/>
      <c r="AV423" s="600"/>
      <c r="AW423" s="600"/>
      <c r="AX423" s="600"/>
      <c r="AY423" s="600"/>
      <c r="AZ423" s="600"/>
      <c r="BA423" s="600"/>
      <c r="BB423" s="600"/>
      <c r="BC423" s="600"/>
      <c r="BD423" s="600"/>
      <c r="BE423" s="600"/>
      <c r="BF423" s="600"/>
      <c r="BG423" s="600"/>
      <c r="BH423" s="600"/>
      <c r="BI423" s="600"/>
      <c r="BJ423" s="600"/>
      <c r="BK423" s="600"/>
    </row>
    <row r="424" spans="2:63" ht="16.5" customHeight="1" x14ac:dyDescent="0.35">
      <c r="B424" s="599"/>
      <c r="C424" s="599"/>
      <c r="D424" s="599"/>
      <c r="E424" s="599"/>
      <c r="F424" s="599"/>
      <c r="G424" s="599"/>
      <c r="H424" s="600"/>
      <c r="K424" s="602"/>
      <c r="L424" s="602"/>
      <c r="M424" s="600"/>
      <c r="N424" s="600"/>
      <c r="O424" s="600"/>
      <c r="P424" s="600"/>
      <c r="Q424" s="600"/>
      <c r="R424" s="600"/>
      <c r="S424" s="600"/>
      <c r="T424" s="600"/>
      <c r="U424" s="600"/>
      <c r="V424" s="600"/>
      <c r="W424" s="600"/>
      <c r="X424" s="600"/>
      <c r="Y424" s="600"/>
      <c r="Z424" s="600"/>
      <c r="AA424" s="600"/>
      <c r="AB424" s="600"/>
      <c r="AC424" s="600"/>
      <c r="AD424" s="600"/>
      <c r="AE424" s="600"/>
      <c r="AF424" s="600"/>
      <c r="AG424" s="600"/>
      <c r="AH424" s="600"/>
      <c r="AI424" s="600"/>
      <c r="AJ424" s="600"/>
      <c r="AK424" s="600"/>
      <c r="AL424" s="600"/>
      <c r="AM424" s="600"/>
      <c r="AN424" s="600"/>
      <c r="AO424" s="600"/>
      <c r="AP424" s="600"/>
      <c r="AQ424" s="600"/>
      <c r="AR424" s="600"/>
      <c r="AS424" s="600"/>
      <c r="AT424" s="600"/>
      <c r="AU424" s="600"/>
      <c r="AV424" s="600"/>
      <c r="AW424" s="600"/>
      <c r="AX424" s="600"/>
      <c r="AY424" s="600"/>
      <c r="AZ424" s="600"/>
      <c r="BA424" s="600"/>
      <c r="BB424" s="600"/>
      <c r="BC424" s="600"/>
      <c r="BD424" s="600"/>
      <c r="BE424" s="600"/>
      <c r="BF424" s="600"/>
      <c r="BG424" s="600"/>
      <c r="BH424" s="600"/>
      <c r="BI424" s="600"/>
      <c r="BJ424" s="600"/>
      <c r="BK424" s="600"/>
    </row>
    <row r="425" spans="2:63" ht="16.5" customHeight="1" x14ac:dyDescent="0.35">
      <c r="B425" s="599"/>
      <c r="C425" s="599"/>
      <c r="D425" s="599"/>
      <c r="E425" s="599"/>
      <c r="F425" s="599"/>
      <c r="G425" s="599"/>
      <c r="H425" s="600"/>
      <c r="K425" s="602"/>
      <c r="L425" s="602"/>
      <c r="M425" s="600"/>
      <c r="N425" s="600"/>
      <c r="O425" s="600"/>
      <c r="P425" s="600"/>
      <c r="Q425" s="600"/>
      <c r="R425" s="600"/>
      <c r="S425" s="600"/>
      <c r="T425" s="600"/>
      <c r="U425" s="600"/>
      <c r="V425" s="600"/>
      <c r="W425" s="600"/>
      <c r="X425" s="600"/>
      <c r="Y425" s="600"/>
      <c r="Z425" s="600"/>
      <c r="AA425" s="600"/>
      <c r="AB425" s="600"/>
      <c r="AC425" s="600"/>
      <c r="AD425" s="600"/>
      <c r="AE425" s="600"/>
      <c r="AF425" s="600"/>
      <c r="AG425" s="600"/>
      <c r="AH425" s="600"/>
      <c r="AI425" s="600"/>
      <c r="AJ425" s="600"/>
      <c r="AK425" s="600"/>
      <c r="AL425" s="600"/>
      <c r="AM425" s="600"/>
      <c r="AN425" s="600"/>
      <c r="AO425" s="600"/>
      <c r="AP425" s="600"/>
      <c r="AQ425" s="600"/>
      <c r="AR425" s="600"/>
      <c r="AS425" s="600"/>
      <c r="AT425" s="600"/>
      <c r="AU425" s="600"/>
      <c r="AV425" s="600"/>
      <c r="AW425" s="600"/>
      <c r="AX425" s="600"/>
      <c r="AY425" s="600"/>
      <c r="AZ425" s="600"/>
      <c r="BA425" s="600"/>
      <c r="BB425" s="600"/>
      <c r="BC425" s="600"/>
      <c r="BD425" s="600"/>
      <c r="BE425" s="600"/>
      <c r="BF425" s="600"/>
      <c r="BG425" s="600"/>
      <c r="BH425" s="600"/>
      <c r="BI425" s="600"/>
      <c r="BJ425" s="600"/>
      <c r="BK425" s="600"/>
    </row>
    <row r="426" spans="2:63" ht="16.5" customHeight="1" x14ac:dyDescent="0.35">
      <c r="B426" s="599"/>
      <c r="C426" s="599"/>
      <c r="D426" s="599"/>
      <c r="E426" s="599"/>
      <c r="F426" s="599"/>
      <c r="G426" s="599"/>
      <c r="H426" s="600"/>
      <c r="K426" s="602"/>
      <c r="L426" s="602"/>
      <c r="M426" s="600"/>
      <c r="N426" s="600"/>
      <c r="O426" s="600"/>
      <c r="P426" s="600"/>
      <c r="Q426" s="600"/>
      <c r="R426" s="600"/>
      <c r="S426" s="600"/>
      <c r="T426" s="600"/>
      <c r="U426" s="600"/>
      <c r="V426" s="600"/>
      <c r="W426" s="600"/>
      <c r="X426" s="600"/>
      <c r="Y426" s="600"/>
      <c r="Z426" s="600"/>
      <c r="AA426" s="600"/>
      <c r="AB426" s="600"/>
      <c r="AC426" s="600"/>
      <c r="AD426" s="600"/>
      <c r="AE426" s="600"/>
      <c r="AF426" s="600"/>
      <c r="AG426" s="600"/>
      <c r="AH426" s="600"/>
      <c r="AI426" s="600"/>
      <c r="AJ426" s="600"/>
      <c r="AK426" s="600"/>
      <c r="AL426" s="600"/>
      <c r="AM426" s="600"/>
      <c r="AN426" s="600"/>
      <c r="AO426" s="600"/>
      <c r="AP426" s="600"/>
      <c r="AQ426" s="600"/>
      <c r="AR426" s="600"/>
      <c r="AS426" s="600"/>
      <c r="AT426" s="600"/>
      <c r="AU426" s="600"/>
      <c r="AV426" s="600"/>
      <c r="AW426" s="600"/>
      <c r="AX426" s="600"/>
      <c r="AY426" s="600"/>
      <c r="AZ426" s="600"/>
      <c r="BA426" s="600"/>
      <c r="BB426" s="600"/>
      <c r="BC426" s="600"/>
      <c r="BD426" s="600"/>
      <c r="BE426" s="600"/>
      <c r="BF426" s="600"/>
      <c r="BG426" s="600"/>
      <c r="BH426" s="600"/>
      <c r="BI426" s="600"/>
      <c r="BJ426" s="600"/>
      <c r="BK426" s="600"/>
    </row>
    <row r="427" spans="2:63" ht="16.5" customHeight="1" x14ac:dyDescent="0.35">
      <c r="B427" s="599"/>
      <c r="C427" s="599"/>
      <c r="D427" s="599"/>
      <c r="E427" s="599"/>
      <c r="F427" s="599"/>
      <c r="G427" s="599"/>
      <c r="H427" s="600"/>
      <c r="K427" s="602"/>
      <c r="L427" s="602"/>
      <c r="M427" s="600"/>
      <c r="N427" s="600"/>
      <c r="O427" s="600"/>
      <c r="P427" s="600"/>
      <c r="Q427" s="600"/>
      <c r="R427" s="600"/>
      <c r="S427" s="600"/>
      <c r="T427" s="600"/>
      <c r="U427" s="600"/>
      <c r="V427" s="600"/>
      <c r="W427" s="600"/>
      <c r="X427" s="600"/>
      <c r="Y427" s="600"/>
      <c r="Z427" s="600"/>
      <c r="AA427" s="600"/>
      <c r="AB427" s="600"/>
      <c r="AC427" s="600"/>
      <c r="AD427" s="600"/>
      <c r="AE427" s="600"/>
      <c r="AF427" s="600"/>
      <c r="AG427" s="600"/>
      <c r="AH427" s="600"/>
      <c r="AI427" s="600"/>
      <c r="AJ427" s="600"/>
      <c r="AK427" s="600"/>
      <c r="AL427" s="600"/>
      <c r="AM427" s="600"/>
      <c r="AN427" s="600"/>
      <c r="AO427" s="600"/>
      <c r="AP427" s="600"/>
      <c r="AQ427" s="600"/>
      <c r="AR427" s="600"/>
      <c r="AS427" s="600"/>
      <c r="AT427" s="600"/>
      <c r="AU427" s="600"/>
      <c r="AV427" s="600"/>
      <c r="AW427" s="600"/>
      <c r="AX427" s="600"/>
      <c r="AY427" s="600"/>
      <c r="AZ427" s="600"/>
      <c r="BA427" s="600"/>
      <c r="BB427" s="600"/>
      <c r="BC427" s="600"/>
      <c r="BD427" s="600"/>
      <c r="BE427" s="600"/>
      <c r="BF427" s="600"/>
      <c r="BG427" s="600"/>
      <c r="BH427" s="600"/>
      <c r="BI427" s="600"/>
      <c r="BJ427" s="600"/>
      <c r="BK427" s="600"/>
    </row>
    <row r="428" spans="2:63" ht="16.5" customHeight="1" x14ac:dyDescent="0.35">
      <c r="B428" s="599"/>
      <c r="C428" s="599"/>
      <c r="D428" s="599"/>
      <c r="E428" s="599"/>
      <c r="F428" s="599"/>
      <c r="G428" s="599"/>
      <c r="H428" s="600"/>
      <c r="K428" s="602"/>
      <c r="L428" s="602"/>
      <c r="M428" s="600"/>
      <c r="N428" s="600"/>
      <c r="O428" s="600"/>
      <c r="P428" s="600"/>
      <c r="Q428" s="600"/>
      <c r="R428" s="600"/>
      <c r="S428" s="600"/>
      <c r="T428" s="600"/>
      <c r="U428" s="600"/>
      <c r="V428" s="600"/>
      <c r="W428" s="600"/>
      <c r="X428" s="600"/>
      <c r="Y428" s="600"/>
      <c r="Z428" s="600"/>
      <c r="AA428" s="600"/>
      <c r="AB428" s="600"/>
      <c r="AC428" s="600"/>
      <c r="AD428" s="600"/>
      <c r="AE428" s="600"/>
      <c r="AF428" s="600"/>
      <c r="AG428" s="600"/>
      <c r="AH428" s="600"/>
      <c r="AI428" s="600"/>
      <c r="AJ428" s="600"/>
      <c r="AK428" s="600"/>
      <c r="AL428" s="600"/>
      <c r="AM428" s="600"/>
      <c r="AN428" s="600"/>
      <c r="AO428" s="600"/>
      <c r="AP428" s="600"/>
      <c r="AQ428" s="600"/>
      <c r="AR428" s="600"/>
      <c r="AS428" s="600"/>
      <c r="AT428" s="600"/>
      <c r="AU428" s="600"/>
      <c r="AV428" s="600"/>
      <c r="AW428" s="600"/>
      <c r="AX428" s="600"/>
      <c r="AY428" s="600"/>
      <c r="AZ428" s="600"/>
      <c r="BA428" s="600"/>
      <c r="BB428" s="600"/>
      <c r="BC428" s="600"/>
      <c r="BD428" s="600"/>
      <c r="BE428" s="600"/>
      <c r="BF428" s="600"/>
      <c r="BG428" s="600"/>
      <c r="BH428" s="600"/>
      <c r="BI428" s="600"/>
      <c r="BJ428" s="600"/>
      <c r="BK428" s="600"/>
    </row>
    <row r="429" spans="2:63" ht="16.5" customHeight="1" x14ac:dyDescent="0.35">
      <c r="B429" s="599"/>
      <c r="C429" s="599"/>
      <c r="D429" s="599"/>
      <c r="E429" s="599"/>
      <c r="F429" s="599"/>
      <c r="G429" s="599"/>
      <c r="H429" s="600"/>
      <c r="K429" s="602"/>
      <c r="L429" s="602"/>
      <c r="M429" s="600"/>
      <c r="N429" s="600"/>
      <c r="O429" s="600"/>
      <c r="P429" s="600"/>
      <c r="Q429" s="600"/>
      <c r="R429" s="600"/>
      <c r="S429" s="600"/>
      <c r="T429" s="600"/>
      <c r="U429" s="600"/>
      <c r="V429" s="600"/>
      <c r="W429" s="600"/>
      <c r="X429" s="600"/>
      <c r="Y429" s="600"/>
      <c r="Z429" s="600"/>
      <c r="AA429" s="600"/>
      <c r="AB429" s="600"/>
      <c r="AC429" s="600"/>
      <c r="AD429" s="600"/>
      <c r="AE429" s="600"/>
      <c r="AF429" s="600"/>
      <c r="AG429" s="600"/>
      <c r="AH429" s="600"/>
      <c r="AI429" s="600"/>
      <c r="AJ429" s="600"/>
      <c r="AK429" s="600"/>
      <c r="AL429" s="600"/>
      <c r="AM429" s="600"/>
      <c r="AN429" s="600"/>
      <c r="AO429" s="600"/>
      <c r="AP429" s="600"/>
      <c r="AQ429" s="600"/>
      <c r="AR429" s="600"/>
      <c r="AS429" s="600"/>
      <c r="AT429" s="600"/>
      <c r="AU429" s="600"/>
      <c r="AV429" s="600"/>
      <c r="AW429" s="600"/>
      <c r="AX429" s="600"/>
      <c r="AY429" s="600"/>
      <c r="AZ429" s="600"/>
      <c r="BA429" s="600"/>
      <c r="BB429" s="600"/>
      <c r="BC429" s="600"/>
      <c r="BD429" s="600"/>
      <c r="BE429" s="600"/>
      <c r="BF429" s="600"/>
      <c r="BG429" s="600"/>
      <c r="BH429" s="600"/>
      <c r="BI429" s="600"/>
      <c r="BJ429" s="600"/>
      <c r="BK429" s="600"/>
    </row>
    <row r="430" spans="2:63" ht="16.5" customHeight="1" x14ac:dyDescent="0.35">
      <c r="B430" s="599"/>
      <c r="C430" s="599"/>
      <c r="D430" s="599"/>
      <c r="E430" s="599"/>
      <c r="F430" s="599"/>
      <c r="G430" s="599"/>
      <c r="H430" s="600"/>
      <c r="K430" s="602"/>
      <c r="L430" s="602"/>
      <c r="M430" s="600"/>
      <c r="N430" s="600"/>
      <c r="O430" s="600"/>
      <c r="P430" s="600"/>
      <c r="Q430" s="600"/>
      <c r="R430" s="600"/>
      <c r="S430" s="600"/>
      <c r="T430" s="600"/>
      <c r="U430" s="600"/>
      <c r="V430" s="600"/>
      <c r="W430" s="600"/>
      <c r="X430" s="600"/>
      <c r="Y430" s="600"/>
      <c r="Z430" s="600"/>
      <c r="AA430" s="600"/>
      <c r="AB430" s="600"/>
      <c r="AC430" s="600"/>
      <c r="AD430" s="600"/>
      <c r="AE430" s="600"/>
      <c r="AF430" s="600"/>
      <c r="AG430" s="600"/>
      <c r="AH430" s="600"/>
      <c r="AI430" s="600"/>
      <c r="AJ430" s="600"/>
      <c r="AK430" s="600"/>
      <c r="AL430" s="600"/>
      <c r="AM430" s="600"/>
      <c r="AN430" s="600"/>
      <c r="AO430" s="600"/>
      <c r="AP430" s="600"/>
      <c r="AQ430" s="600"/>
      <c r="AR430" s="600"/>
      <c r="AS430" s="600"/>
      <c r="AT430" s="600"/>
      <c r="AU430" s="600"/>
      <c r="AV430" s="600"/>
      <c r="AW430" s="600"/>
      <c r="AX430" s="600"/>
      <c r="AY430" s="600"/>
      <c r="AZ430" s="600"/>
      <c r="BA430" s="600"/>
      <c r="BB430" s="600"/>
      <c r="BC430" s="600"/>
      <c r="BD430" s="600"/>
      <c r="BE430" s="600"/>
      <c r="BF430" s="600"/>
      <c r="BG430" s="600"/>
      <c r="BH430" s="600"/>
      <c r="BI430" s="600"/>
      <c r="BJ430" s="600"/>
      <c r="BK430" s="600"/>
    </row>
    <row r="431" spans="2:63" ht="16.5" customHeight="1" x14ac:dyDescent="0.35">
      <c r="B431" s="599"/>
      <c r="C431" s="599"/>
      <c r="D431" s="599"/>
      <c r="E431" s="599"/>
      <c r="F431" s="599"/>
      <c r="G431" s="599"/>
      <c r="H431" s="600"/>
      <c r="K431" s="602"/>
      <c r="L431" s="602"/>
      <c r="M431" s="600"/>
      <c r="N431" s="600"/>
      <c r="O431" s="600"/>
      <c r="P431" s="600"/>
      <c r="Q431" s="600"/>
      <c r="R431" s="600"/>
      <c r="S431" s="600"/>
      <c r="T431" s="600"/>
      <c r="U431" s="600"/>
      <c r="V431" s="600"/>
      <c r="W431" s="600"/>
      <c r="X431" s="600"/>
      <c r="Y431" s="600"/>
      <c r="Z431" s="600"/>
      <c r="AA431" s="600"/>
      <c r="AB431" s="600"/>
      <c r="AC431" s="600"/>
      <c r="AD431" s="600"/>
      <c r="AE431" s="600"/>
      <c r="AF431" s="600"/>
      <c r="AG431" s="600"/>
      <c r="AH431" s="600"/>
      <c r="AI431" s="600"/>
      <c r="AJ431" s="600"/>
      <c r="AK431" s="600"/>
      <c r="AL431" s="600"/>
      <c r="AM431" s="600"/>
      <c r="AN431" s="600"/>
      <c r="AO431" s="600"/>
      <c r="AP431" s="600"/>
      <c r="AQ431" s="600"/>
      <c r="AR431" s="600"/>
      <c r="AS431" s="600"/>
      <c r="AT431" s="600"/>
      <c r="AU431" s="600"/>
      <c r="AV431" s="600"/>
      <c r="AW431" s="600"/>
      <c r="AX431" s="600"/>
      <c r="AY431" s="600"/>
      <c r="AZ431" s="600"/>
      <c r="BA431" s="600"/>
      <c r="BB431" s="600"/>
      <c r="BC431" s="600"/>
      <c r="BD431" s="600"/>
      <c r="BE431" s="600"/>
      <c r="BF431" s="600"/>
      <c r="BG431" s="600"/>
      <c r="BH431" s="600"/>
      <c r="BI431" s="600"/>
      <c r="BJ431" s="600"/>
      <c r="BK431" s="600"/>
    </row>
    <row r="432" spans="2:63" ht="16.5" customHeight="1" x14ac:dyDescent="0.35">
      <c r="B432" s="599"/>
      <c r="C432" s="599"/>
      <c r="D432" s="599"/>
      <c r="E432" s="599"/>
      <c r="F432" s="599"/>
      <c r="G432" s="599"/>
      <c r="H432" s="600"/>
      <c r="K432" s="602"/>
      <c r="L432" s="602"/>
      <c r="M432" s="600"/>
      <c r="N432" s="600"/>
      <c r="O432" s="600"/>
      <c r="P432" s="600"/>
      <c r="Q432" s="600"/>
      <c r="R432" s="600"/>
      <c r="S432" s="600"/>
      <c r="T432" s="600"/>
      <c r="U432" s="600"/>
      <c r="V432" s="600"/>
      <c r="W432" s="600"/>
      <c r="X432" s="600"/>
      <c r="Y432" s="600"/>
      <c r="Z432" s="600"/>
      <c r="AA432" s="600"/>
      <c r="AB432" s="600"/>
      <c r="AC432" s="600"/>
      <c r="AD432" s="600"/>
      <c r="AE432" s="600"/>
      <c r="AF432" s="600"/>
      <c r="AG432" s="600"/>
      <c r="AH432" s="600"/>
      <c r="AI432" s="600"/>
      <c r="AJ432" s="600"/>
      <c r="AK432" s="600"/>
      <c r="AL432" s="600"/>
      <c r="AM432" s="600"/>
      <c r="AN432" s="600"/>
      <c r="AO432" s="600"/>
      <c r="AP432" s="600"/>
      <c r="AQ432" s="600"/>
      <c r="AR432" s="600"/>
      <c r="AS432" s="600"/>
      <c r="AT432" s="600"/>
      <c r="AU432" s="600"/>
      <c r="AV432" s="600"/>
      <c r="AW432" s="600"/>
      <c r="AX432" s="600"/>
      <c r="AY432" s="600"/>
      <c r="AZ432" s="600"/>
      <c r="BA432" s="600"/>
      <c r="BB432" s="600"/>
      <c r="BC432" s="600"/>
      <c r="BD432" s="600"/>
      <c r="BE432" s="600"/>
      <c r="BF432" s="600"/>
      <c r="BG432" s="600"/>
      <c r="BH432" s="600"/>
      <c r="BI432" s="600"/>
      <c r="BJ432" s="600"/>
      <c r="BK432" s="600"/>
    </row>
    <row r="433" spans="2:63" ht="16.5" customHeight="1" x14ac:dyDescent="0.35">
      <c r="B433" s="599"/>
      <c r="C433" s="599"/>
      <c r="D433" s="599"/>
      <c r="E433" s="599"/>
      <c r="F433" s="599"/>
      <c r="G433" s="599"/>
      <c r="H433" s="600"/>
      <c r="K433" s="602"/>
      <c r="L433" s="602"/>
      <c r="M433" s="600"/>
      <c r="N433" s="600"/>
      <c r="O433" s="600"/>
      <c r="P433" s="600"/>
      <c r="Q433" s="600"/>
      <c r="R433" s="600"/>
      <c r="S433" s="600"/>
      <c r="T433" s="600"/>
      <c r="U433" s="600"/>
      <c r="V433" s="600"/>
      <c r="W433" s="600"/>
      <c r="X433" s="600"/>
      <c r="Y433" s="600"/>
      <c r="Z433" s="600"/>
      <c r="AA433" s="600"/>
      <c r="AB433" s="600"/>
      <c r="AC433" s="600"/>
      <c r="AD433" s="600"/>
      <c r="AE433" s="600"/>
      <c r="AF433" s="600"/>
      <c r="AG433" s="600"/>
      <c r="AH433" s="600"/>
      <c r="AI433" s="600"/>
      <c r="AJ433" s="600"/>
      <c r="AK433" s="600"/>
      <c r="AL433" s="600"/>
      <c r="AM433" s="600"/>
      <c r="AN433" s="600"/>
      <c r="AO433" s="600"/>
      <c r="AP433" s="600"/>
      <c r="AQ433" s="600"/>
      <c r="AR433" s="600"/>
      <c r="AS433" s="600"/>
      <c r="AT433" s="600"/>
      <c r="AU433" s="600"/>
      <c r="AV433" s="600"/>
      <c r="AW433" s="600"/>
      <c r="AX433" s="600"/>
      <c r="AY433" s="600"/>
      <c r="AZ433" s="600"/>
      <c r="BA433" s="600"/>
      <c r="BB433" s="600"/>
      <c r="BC433" s="600"/>
      <c r="BD433" s="600"/>
      <c r="BE433" s="600"/>
      <c r="BF433" s="600"/>
      <c r="BG433" s="600"/>
      <c r="BH433" s="600"/>
      <c r="BI433" s="600"/>
      <c r="BJ433" s="600"/>
      <c r="BK433" s="600"/>
    </row>
    <row r="434" spans="2:63" ht="16.5" customHeight="1" x14ac:dyDescent="0.35">
      <c r="B434" s="599"/>
      <c r="C434" s="599"/>
      <c r="D434" s="599"/>
      <c r="E434" s="599"/>
      <c r="F434" s="599"/>
      <c r="G434" s="599"/>
      <c r="H434" s="600"/>
      <c r="K434" s="602"/>
      <c r="L434" s="602"/>
      <c r="M434" s="600"/>
      <c r="N434" s="600"/>
      <c r="O434" s="600"/>
      <c r="P434" s="600"/>
      <c r="Q434" s="600"/>
      <c r="R434" s="600"/>
      <c r="S434" s="600"/>
      <c r="T434" s="600"/>
      <c r="U434" s="600"/>
      <c r="V434" s="600"/>
      <c r="W434" s="600"/>
      <c r="X434" s="600"/>
      <c r="Y434" s="600"/>
      <c r="Z434" s="600"/>
      <c r="AA434" s="600"/>
      <c r="AB434" s="600"/>
      <c r="AC434" s="600"/>
      <c r="AD434" s="600"/>
      <c r="AE434" s="600"/>
      <c r="AF434" s="600"/>
      <c r="AG434" s="600"/>
      <c r="AH434" s="600"/>
      <c r="AI434" s="600"/>
      <c r="AJ434" s="600"/>
      <c r="AK434" s="600"/>
      <c r="AL434" s="600"/>
      <c r="AM434" s="600"/>
      <c r="AN434" s="600"/>
      <c r="AO434" s="600"/>
      <c r="AP434" s="600"/>
      <c r="AQ434" s="600"/>
      <c r="AR434" s="600"/>
      <c r="AS434" s="600"/>
      <c r="AT434" s="600"/>
      <c r="AU434" s="600"/>
      <c r="AV434" s="600"/>
      <c r="AW434" s="600"/>
      <c r="AX434" s="600"/>
      <c r="AY434" s="600"/>
      <c r="AZ434" s="600"/>
      <c r="BA434" s="600"/>
      <c r="BB434" s="600"/>
      <c r="BC434" s="600"/>
      <c r="BD434" s="600"/>
      <c r="BE434" s="600"/>
      <c r="BF434" s="600"/>
      <c r="BG434" s="600"/>
      <c r="BH434" s="600"/>
      <c r="BI434" s="600"/>
      <c r="BJ434" s="600"/>
      <c r="BK434" s="600"/>
    </row>
    <row r="435" spans="2:63" ht="16.5" customHeight="1" x14ac:dyDescent="0.35">
      <c r="B435" s="599"/>
      <c r="C435" s="599"/>
      <c r="D435" s="599"/>
      <c r="E435" s="599"/>
      <c r="F435" s="599"/>
      <c r="G435" s="599"/>
      <c r="H435" s="600"/>
      <c r="K435" s="602"/>
      <c r="L435" s="602"/>
      <c r="M435" s="600"/>
      <c r="N435" s="600"/>
      <c r="O435" s="600"/>
      <c r="P435" s="600"/>
      <c r="Q435" s="600"/>
      <c r="R435" s="600"/>
      <c r="S435" s="600"/>
      <c r="T435" s="600"/>
      <c r="U435" s="600"/>
      <c r="V435" s="600"/>
      <c r="W435" s="600"/>
      <c r="X435" s="600"/>
      <c r="Y435" s="600"/>
      <c r="Z435" s="600"/>
      <c r="AA435" s="600"/>
      <c r="AB435" s="600"/>
      <c r="AC435" s="600"/>
      <c r="AD435" s="600"/>
      <c r="AE435" s="600"/>
      <c r="AF435" s="600"/>
      <c r="AG435" s="600"/>
      <c r="AH435" s="600"/>
      <c r="AI435" s="600"/>
      <c r="AJ435" s="600"/>
      <c r="AK435" s="600"/>
      <c r="AL435" s="600"/>
      <c r="AM435" s="600"/>
      <c r="AN435" s="600"/>
      <c r="AO435" s="600"/>
      <c r="AP435" s="600"/>
      <c r="AQ435" s="600"/>
      <c r="AR435" s="600"/>
      <c r="AS435" s="600"/>
      <c r="AT435" s="600"/>
      <c r="AU435" s="600"/>
      <c r="AV435" s="600"/>
      <c r="AW435" s="600"/>
      <c r="AX435" s="600"/>
      <c r="AY435" s="600"/>
      <c r="AZ435" s="600"/>
      <c r="BA435" s="600"/>
      <c r="BB435" s="600"/>
      <c r="BC435" s="600"/>
      <c r="BD435" s="600"/>
      <c r="BE435" s="600"/>
      <c r="BF435" s="600"/>
      <c r="BG435" s="600"/>
      <c r="BH435" s="600"/>
      <c r="BI435" s="600"/>
      <c r="BJ435" s="600"/>
      <c r="BK435" s="600"/>
    </row>
    <row r="436" spans="2:63" ht="16.5" customHeight="1" x14ac:dyDescent="0.35">
      <c r="B436" s="599"/>
      <c r="C436" s="599"/>
      <c r="D436" s="599"/>
      <c r="E436" s="599"/>
      <c r="F436" s="599"/>
      <c r="G436" s="599"/>
      <c r="H436" s="600"/>
      <c r="K436" s="602"/>
      <c r="L436" s="602"/>
      <c r="M436" s="600"/>
      <c r="N436" s="600"/>
      <c r="O436" s="600"/>
      <c r="P436" s="600"/>
      <c r="Q436" s="600"/>
      <c r="R436" s="600"/>
      <c r="S436" s="600"/>
      <c r="T436" s="600"/>
      <c r="U436" s="600"/>
      <c r="V436" s="600"/>
      <c r="W436" s="600"/>
      <c r="X436" s="600"/>
      <c r="Y436" s="600"/>
      <c r="Z436" s="600"/>
      <c r="AA436" s="600"/>
      <c r="AB436" s="600"/>
      <c r="AC436" s="600"/>
      <c r="AD436" s="600"/>
      <c r="AE436" s="600"/>
      <c r="AF436" s="600"/>
      <c r="AG436" s="600"/>
      <c r="AH436" s="600"/>
      <c r="AI436" s="600"/>
      <c r="AJ436" s="600"/>
      <c r="AK436" s="600"/>
      <c r="AL436" s="600"/>
      <c r="AM436" s="600"/>
      <c r="AN436" s="600"/>
      <c r="AO436" s="600"/>
      <c r="AP436" s="600"/>
      <c r="AQ436" s="600"/>
      <c r="AR436" s="600"/>
      <c r="AS436" s="600"/>
      <c r="AT436" s="600"/>
      <c r="AU436" s="600"/>
      <c r="AV436" s="600"/>
      <c r="AW436" s="600"/>
      <c r="AX436" s="600"/>
      <c r="AY436" s="600"/>
      <c r="AZ436" s="600"/>
      <c r="BA436" s="600"/>
      <c r="BB436" s="600"/>
      <c r="BC436" s="600"/>
      <c r="BD436" s="600"/>
      <c r="BE436" s="600"/>
      <c r="BF436" s="600"/>
      <c r="BG436" s="600"/>
      <c r="BH436" s="600"/>
      <c r="BI436" s="600"/>
      <c r="BJ436" s="600"/>
      <c r="BK436" s="600"/>
    </row>
    <row r="437" spans="2:63" ht="16.5" customHeight="1" x14ac:dyDescent="0.35">
      <c r="B437" s="599"/>
      <c r="C437" s="599"/>
      <c r="D437" s="599"/>
      <c r="E437" s="599"/>
      <c r="F437" s="599"/>
      <c r="G437" s="599"/>
      <c r="H437" s="600"/>
      <c r="K437" s="602"/>
      <c r="L437" s="602"/>
      <c r="M437" s="600"/>
      <c r="N437" s="600"/>
      <c r="O437" s="600"/>
      <c r="P437" s="600"/>
      <c r="Q437" s="600"/>
      <c r="R437" s="600"/>
      <c r="S437" s="600"/>
      <c r="T437" s="600"/>
      <c r="U437" s="600"/>
      <c r="V437" s="600"/>
      <c r="W437" s="600"/>
      <c r="X437" s="600"/>
      <c r="Y437" s="600"/>
      <c r="Z437" s="600"/>
      <c r="AA437" s="600"/>
      <c r="AB437" s="600"/>
      <c r="AC437" s="600"/>
      <c r="AD437" s="600"/>
      <c r="AE437" s="600"/>
      <c r="AF437" s="600"/>
      <c r="AG437" s="600"/>
      <c r="AH437" s="600"/>
      <c r="AI437" s="600"/>
      <c r="AJ437" s="600"/>
      <c r="AK437" s="600"/>
      <c r="AL437" s="600"/>
      <c r="AM437" s="600"/>
      <c r="AN437" s="600"/>
      <c r="AO437" s="600"/>
      <c r="AP437" s="600"/>
      <c r="AQ437" s="600"/>
      <c r="AR437" s="600"/>
      <c r="AS437" s="600"/>
      <c r="AT437" s="600"/>
      <c r="AU437" s="600"/>
      <c r="AV437" s="600"/>
      <c r="AW437" s="600"/>
      <c r="AX437" s="600"/>
      <c r="AY437" s="600"/>
      <c r="AZ437" s="600"/>
      <c r="BA437" s="600"/>
      <c r="BB437" s="600"/>
      <c r="BC437" s="600"/>
      <c r="BD437" s="600"/>
      <c r="BE437" s="600"/>
      <c r="BF437" s="600"/>
      <c r="BG437" s="600"/>
      <c r="BH437" s="600"/>
      <c r="BI437" s="600"/>
      <c r="BJ437" s="600"/>
      <c r="BK437" s="600"/>
    </row>
    <row r="438" spans="2:63" ht="16.5" customHeight="1" x14ac:dyDescent="0.35">
      <c r="B438" s="599"/>
      <c r="C438" s="599"/>
      <c r="D438" s="599"/>
      <c r="E438" s="599"/>
      <c r="F438" s="599"/>
      <c r="G438" s="599"/>
      <c r="H438" s="600"/>
      <c r="K438" s="602"/>
      <c r="L438" s="602"/>
      <c r="M438" s="600"/>
      <c r="N438" s="600"/>
      <c r="O438" s="600"/>
      <c r="P438" s="600"/>
      <c r="Q438" s="600"/>
      <c r="R438" s="600"/>
      <c r="S438" s="600"/>
      <c r="T438" s="600"/>
      <c r="U438" s="600"/>
      <c r="V438" s="600"/>
      <c r="W438" s="600"/>
      <c r="X438" s="600"/>
      <c r="Y438" s="600"/>
      <c r="Z438" s="600"/>
      <c r="AA438" s="600"/>
      <c r="AB438" s="600"/>
      <c r="AC438" s="600"/>
      <c r="AD438" s="600"/>
      <c r="AE438" s="600"/>
      <c r="AF438" s="600"/>
      <c r="AG438" s="600"/>
      <c r="AH438" s="600"/>
      <c r="AI438" s="600"/>
      <c r="AJ438" s="600"/>
      <c r="AK438" s="600"/>
      <c r="AL438" s="600"/>
      <c r="AM438" s="600"/>
      <c r="AN438" s="600"/>
      <c r="AO438" s="600"/>
      <c r="AP438" s="600"/>
      <c r="AQ438" s="600"/>
      <c r="AR438" s="600"/>
      <c r="AS438" s="600"/>
      <c r="AT438" s="600"/>
      <c r="AU438" s="600"/>
      <c r="AV438" s="600"/>
      <c r="AW438" s="600"/>
      <c r="AX438" s="600"/>
      <c r="AY438" s="600"/>
      <c r="AZ438" s="600"/>
      <c r="BA438" s="600"/>
      <c r="BB438" s="600"/>
      <c r="BC438" s="600"/>
      <c r="BD438" s="600"/>
      <c r="BE438" s="600"/>
      <c r="BF438" s="600"/>
      <c r="BG438" s="600"/>
      <c r="BH438" s="600"/>
      <c r="BI438" s="600"/>
      <c r="BJ438" s="600"/>
      <c r="BK438" s="600"/>
    </row>
    <row r="439" spans="2:63" ht="16.5" customHeight="1" x14ac:dyDescent="0.35">
      <c r="B439" s="599"/>
      <c r="C439" s="599"/>
      <c r="D439" s="599"/>
      <c r="E439" s="599"/>
      <c r="F439" s="599"/>
      <c r="G439" s="599"/>
      <c r="H439" s="600"/>
      <c r="K439" s="602"/>
      <c r="L439" s="602"/>
      <c r="M439" s="600"/>
      <c r="N439" s="600"/>
      <c r="O439" s="600"/>
      <c r="P439" s="600"/>
      <c r="Q439" s="600"/>
      <c r="R439" s="600"/>
      <c r="S439" s="600"/>
      <c r="T439" s="600"/>
      <c r="U439" s="600"/>
      <c r="V439" s="600"/>
      <c r="W439" s="600"/>
      <c r="X439" s="600"/>
      <c r="Y439" s="600"/>
      <c r="Z439" s="600"/>
      <c r="AA439" s="600"/>
      <c r="AB439" s="600"/>
      <c r="AC439" s="600"/>
      <c r="AD439" s="600"/>
      <c r="AE439" s="600"/>
      <c r="AF439" s="600"/>
      <c r="AG439" s="600"/>
      <c r="AH439" s="600"/>
      <c r="AI439" s="600"/>
      <c r="AJ439" s="600"/>
      <c r="AK439" s="600"/>
      <c r="AL439" s="600"/>
      <c r="AM439" s="600"/>
      <c r="AN439" s="600"/>
      <c r="AO439" s="600"/>
      <c r="AP439" s="600"/>
      <c r="AQ439" s="600"/>
      <c r="AR439" s="600"/>
      <c r="AS439" s="600"/>
      <c r="AT439" s="600"/>
      <c r="AU439" s="600"/>
      <c r="AV439" s="600"/>
      <c r="AW439" s="600"/>
      <c r="AX439" s="600"/>
      <c r="AY439" s="600"/>
      <c r="AZ439" s="600"/>
      <c r="BA439" s="600"/>
      <c r="BB439" s="600"/>
      <c r="BC439" s="600"/>
      <c r="BD439" s="600"/>
      <c r="BE439" s="600"/>
      <c r="BF439" s="600"/>
      <c r="BG439" s="600"/>
      <c r="BH439" s="600"/>
      <c r="BI439" s="600"/>
      <c r="BJ439" s="600"/>
      <c r="BK439" s="600"/>
    </row>
    <row r="440" spans="2:63" ht="16.5" customHeight="1" x14ac:dyDescent="0.35">
      <c r="B440" s="599"/>
      <c r="C440" s="599"/>
      <c r="D440" s="599"/>
      <c r="E440" s="599"/>
      <c r="F440" s="599"/>
      <c r="G440" s="599"/>
      <c r="H440" s="600"/>
      <c r="K440" s="602"/>
      <c r="L440" s="602"/>
      <c r="M440" s="600"/>
      <c r="N440" s="600"/>
      <c r="O440" s="600"/>
      <c r="P440" s="600"/>
      <c r="Q440" s="600"/>
      <c r="R440" s="600"/>
      <c r="S440" s="600"/>
      <c r="T440" s="600"/>
      <c r="U440" s="600"/>
      <c r="V440" s="600"/>
      <c r="W440" s="600"/>
      <c r="X440" s="600"/>
      <c r="Y440" s="600"/>
      <c r="Z440" s="600"/>
      <c r="AA440" s="600"/>
      <c r="AB440" s="600"/>
      <c r="AC440" s="600"/>
      <c r="AD440" s="600"/>
      <c r="AE440" s="600"/>
      <c r="AF440" s="600"/>
      <c r="AG440" s="600"/>
      <c r="AH440" s="600"/>
      <c r="AI440" s="600"/>
      <c r="AJ440" s="600"/>
      <c r="AK440" s="600"/>
      <c r="AL440" s="600"/>
      <c r="AM440" s="600"/>
      <c r="AN440" s="600"/>
      <c r="AO440" s="600"/>
      <c r="AP440" s="600"/>
      <c r="AQ440" s="600"/>
      <c r="AR440" s="600"/>
      <c r="AS440" s="600"/>
      <c r="AT440" s="600"/>
      <c r="AU440" s="600"/>
      <c r="AV440" s="600"/>
      <c r="AW440" s="600"/>
      <c r="AX440" s="600"/>
      <c r="AY440" s="600"/>
      <c r="AZ440" s="600"/>
      <c r="BA440" s="600"/>
      <c r="BB440" s="600"/>
      <c r="BC440" s="600"/>
      <c r="BD440" s="600"/>
      <c r="BE440" s="600"/>
      <c r="BF440" s="600"/>
      <c r="BG440" s="600"/>
      <c r="BH440" s="600"/>
      <c r="BI440" s="600"/>
      <c r="BJ440" s="600"/>
      <c r="BK440" s="600"/>
    </row>
    <row r="441" spans="2:63" ht="16.5" customHeight="1" x14ac:dyDescent="0.35">
      <c r="B441" s="599"/>
      <c r="C441" s="599"/>
      <c r="D441" s="599"/>
      <c r="E441" s="599"/>
      <c r="F441" s="599"/>
      <c r="G441" s="599"/>
      <c r="H441" s="600"/>
      <c r="K441" s="602"/>
      <c r="L441" s="602"/>
      <c r="M441" s="600"/>
      <c r="N441" s="600"/>
      <c r="O441" s="600"/>
      <c r="P441" s="600"/>
      <c r="Q441" s="600"/>
      <c r="R441" s="600"/>
      <c r="S441" s="600"/>
      <c r="T441" s="600"/>
      <c r="U441" s="600"/>
      <c r="V441" s="600"/>
      <c r="W441" s="600"/>
      <c r="X441" s="600"/>
      <c r="Y441" s="600"/>
      <c r="Z441" s="600"/>
      <c r="AA441" s="600"/>
      <c r="AB441" s="600"/>
      <c r="AC441" s="600"/>
      <c r="AD441" s="600"/>
      <c r="AE441" s="600"/>
      <c r="AF441" s="600"/>
      <c r="AG441" s="600"/>
      <c r="AH441" s="600"/>
      <c r="AI441" s="600"/>
      <c r="AJ441" s="600"/>
      <c r="AK441" s="600"/>
      <c r="AL441" s="600"/>
      <c r="AM441" s="600"/>
      <c r="AN441" s="600"/>
      <c r="AO441" s="600"/>
      <c r="AP441" s="600"/>
      <c r="AQ441" s="600"/>
      <c r="AR441" s="600"/>
      <c r="AS441" s="600"/>
      <c r="AT441" s="600"/>
      <c r="AU441" s="600"/>
      <c r="AV441" s="600"/>
      <c r="AW441" s="600"/>
      <c r="AX441" s="600"/>
      <c r="AY441" s="600"/>
      <c r="AZ441" s="600"/>
      <c r="BA441" s="600"/>
      <c r="BB441" s="600"/>
      <c r="BC441" s="600"/>
      <c r="BD441" s="600"/>
      <c r="BE441" s="600"/>
      <c r="BF441" s="600"/>
      <c r="BG441" s="600"/>
      <c r="BH441" s="600"/>
      <c r="BI441" s="600"/>
      <c r="BJ441" s="600"/>
      <c r="BK441" s="600"/>
    </row>
    <row r="442" spans="2:63" ht="16.5" customHeight="1" x14ac:dyDescent="0.35">
      <c r="B442" s="599"/>
      <c r="C442" s="599"/>
      <c r="D442" s="599"/>
      <c r="E442" s="599"/>
      <c r="F442" s="599"/>
      <c r="G442" s="599"/>
      <c r="H442" s="600"/>
      <c r="K442" s="602"/>
      <c r="L442" s="602"/>
      <c r="M442" s="600"/>
      <c r="N442" s="600"/>
      <c r="O442" s="600"/>
      <c r="P442" s="600"/>
      <c r="Q442" s="600"/>
      <c r="R442" s="600"/>
      <c r="S442" s="600"/>
      <c r="T442" s="600"/>
      <c r="U442" s="600"/>
      <c r="V442" s="600"/>
      <c r="W442" s="600"/>
      <c r="X442" s="600"/>
      <c r="Y442" s="600"/>
      <c r="Z442" s="600"/>
      <c r="AA442" s="600"/>
      <c r="AB442" s="600"/>
      <c r="AC442" s="600"/>
      <c r="AD442" s="600"/>
      <c r="AE442" s="600"/>
      <c r="AF442" s="600"/>
      <c r="AG442" s="600"/>
      <c r="AH442" s="600"/>
      <c r="AI442" s="600"/>
      <c r="AJ442" s="600"/>
      <c r="AK442" s="600"/>
      <c r="AL442" s="600"/>
      <c r="AM442" s="600"/>
      <c r="AN442" s="600"/>
      <c r="AO442" s="600"/>
      <c r="AP442" s="600"/>
      <c r="AQ442" s="600"/>
      <c r="AR442" s="600"/>
      <c r="AS442" s="600"/>
      <c r="AT442" s="600"/>
      <c r="AU442" s="600"/>
      <c r="AV442" s="600"/>
      <c r="AW442" s="600"/>
      <c r="AX442" s="600"/>
      <c r="AY442" s="600"/>
      <c r="AZ442" s="600"/>
      <c r="BA442" s="600"/>
      <c r="BB442" s="600"/>
      <c r="BC442" s="600"/>
      <c r="BD442" s="600"/>
      <c r="BE442" s="600"/>
      <c r="BF442" s="600"/>
      <c r="BG442" s="600"/>
      <c r="BH442" s="600"/>
      <c r="BI442" s="600"/>
      <c r="BJ442" s="600"/>
      <c r="BK442" s="600"/>
    </row>
    <row r="443" spans="2:63" ht="16.5" customHeight="1" x14ac:dyDescent="0.35">
      <c r="B443" s="599"/>
      <c r="C443" s="599"/>
      <c r="D443" s="599"/>
      <c r="E443" s="599"/>
      <c r="F443" s="599"/>
      <c r="G443" s="599"/>
      <c r="H443" s="600"/>
      <c r="K443" s="602"/>
      <c r="L443" s="602"/>
      <c r="M443" s="600"/>
      <c r="N443" s="600"/>
      <c r="O443" s="600"/>
      <c r="P443" s="600"/>
      <c r="Q443" s="600"/>
      <c r="R443" s="600"/>
      <c r="S443" s="600"/>
      <c r="T443" s="600"/>
      <c r="U443" s="600"/>
      <c r="V443" s="600"/>
      <c r="W443" s="600"/>
      <c r="X443" s="600"/>
      <c r="Y443" s="600"/>
      <c r="Z443" s="600"/>
      <c r="AA443" s="600"/>
      <c r="AB443" s="600"/>
      <c r="AC443" s="600"/>
      <c r="AD443" s="600"/>
      <c r="AE443" s="600"/>
      <c r="AF443" s="600"/>
      <c r="AG443" s="600"/>
      <c r="AH443" s="600"/>
      <c r="AI443" s="600"/>
      <c r="AJ443" s="600"/>
      <c r="AK443" s="600"/>
      <c r="AL443" s="600"/>
      <c r="AM443" s="600"/>
      <c r="AN443" s="600"/>
      <c r="AO443" s="600"/>
      <c r="AP443" s="600"/>
      <c r="AQ443" s="600"/>
      <c r="AR443" s="600"/>
      <c r="AS443" s="600"/>
      <c r="AT443" s="600"/>
      <c r="AU443" s="600"/>
      <c r="AV443" s="600"/>
      <c r="AW443" s="600"/>
      <c r="AX443" s="600"/>
      <c r="AY443" s="600"/>
      <c r="AZ443" s="600"/>
      <c r="BA443" s="600"/>
      <c r="BB443" s="600"/>
      <c r="BC443" s="600"/>
      <c r="BD443" s="600"/>
      <c r="BE443" s="600"/>
      <c r="BF443" s="600"/>
      <c r="BG443" s="600"/>
      <c r="BH443" s="600"/>
      <c r="BI443" s="600"/>
      <c r="BJ443" s="600"/>
      <c r="BK443" s="600"/>
    </row>
    <row r="444" spans="2:63" ht="16.5" customHeight="1" x14ac:dyDescent="0.35">
      <c r="B444" s="599"/>
      <c r="C444" s="599"/>
      <c r="D444" s="599"/>
      <c r="E444" s="599"/>
      <c r="F444" s="599"/>
      <c r="G444" s="599"/>
      <c r="H444" s="600"/>
      <c r="K444" s="602"/>
      <c r="L444" s="602"/>
      <c r="M444" s="600"/>
      <c r="N444" s="600"/>
      <c r="O444" s="600"/>
      <c r="P444" s="600"/>
      <c r="Q444" s="600"/>
      <c r="R444" s="600"/>
      <c r="S444" s="600"/>
      <c r="T444" s="600"/>
      <c r="U444" s="600"/>
      <c r="V444" s="600"/>
      <c r="W444" s="600"/>
      <c r="X444" s="600"/>
      <c r="Y444" s="600"/>
      <c r="Z444" s="600"/>
      <c r="AA444" s="600"/>
      <c r="AB444" s="600"/>
      <c r="AC444" s="600"/>
      <c r="AD444" s="600"/>
      <c r="AE444" s="600"/>
      <c r="AF444" s="600"/>
      <c r="AG444" s="600"/>
      <c r="AH444" s="600"/>
      <c r="AI444" s="600"/>
      <c r="AJ444" s="600"/>
      <c r="AK444" s="600"/>
      <c r="AL444" s="600"/>
      <c r="AM444" s="600"/>
      <c r="AN444" s="600"/>
      <c r="AO444" s="600"/>
      <c r="AP444" s="600"/>
      <c r="AQ444" s="600"/>
      <c r="AR444" s="600"/>
      <c r="AS444" s="600"/>
      <c r="AT444" s="600"/>
      <c r="AU444" s="600"/>
      <c r="AV444" s="600"/>
      <c r="AW444" s="600"/>
      <c r="AX444" s="600"/>
      <c r="AY444" s="600"/>
      <c r="AZ444" s="600"/>
      <c r="BA444" s="600"/>
      <c r="BB444" s="600"/>
      <c r="BC444" s="600"/>
      <c r="BD444" s="600"/>
      <c r="BE444" s="600"/>
      <c r="BF444" s="600"/>
      <c r="BG444" s="600"/>
      <c r="BH444" s="600"/>
      <c r="BI444" s="600"/>
      <c r="BJ444" s="600"/>
      <c r="BK444" s="600"/>
    </row>
    <row r="445" spans="2:63" ht="16.5" customHeight="1" x14ac:dyDescent="0.35">
      <c r="B445" s="599"/>
      <c r="C445" s="599"/>
      <c r="D445" s="599"/>
      <c r="E445" s="599"/>
      <c r="F445" s="599"/>
      <c r="G445" s="599"/>
      <c r="H445" s="600"/>
      <c r="K445" s="602"/>
      <c r="L445" s="602"/>
      <c r="M445" s="600"/>
      <c r="N445" s="600"/>
      <c r="O445" s="600"/>
      <c r="P445" s="600"/>
      <c r="Q445" s="600"/>
      <c r="R445" s="600"/>
      <c r="S445" s="600"/>
      <c r="T445" s="600"/>
      <c r="U445" s="600"/>
      <c r="V445" s="600"/>
      <c r="W445" s="600"/>
      <c r="X445" s="600"/>
      <c r="Y445" s="600"/>
      <c r="Z445" s="600"/>
      <c r="AA445" s="600"/>
      <c r="AB445" s="600"/>
      <c r="AC445" s="600"/>
      <c r="AD445" s="600"/>
      <c r="AE445" s="600"/>
      <c r="AF445" s="600"/>
      <c r="AG445" s="600"/>
      <c r="AH445" s="600"/>
      <c r="AI445" s="600"/>
      <c r="AJ445" s="600"/>
      <c r="AK445" s="600"/>
      <c r="AL445" s="600"/>
      <c r="AM445" s="600"/>
      <c r="AN445" s="600"/>
      <c r="AO445" s="600"/>
      <c r="AP445" s="600"/>
      <c r="AQ445" s="600"/>
      <c r="AR445" s="600"/>
      <c r="AS445" s="600"/>
      <c r="AT445" s="600"/>
      <c r="AU445" s="600"/>
      <c r="AV445" s="600"/>
      <c r="AW445" s="600"/>
      <c r="AX445" s="600"/>
      <c r="AY445" s="600"/>
      <c r="AZ445" s="600"/>
      <c r="BA445" s="600"/>
      <c r="BB445" s="600"/>
      <c r="BC445" s="600"/>
      <c r="BD445" s="600"/>
      <c r="BE445" s="600"/>
      <c r="BF445" s="600"/>
      <c r="BG445" s="600"/>
      <c r="BH445" s="600"/>
      <c r="BI445" s="600"/>
      <c r="BJ445" s="600"/>
      <c r="BK445" s="600"/>
    </row>
    <row r="446" spans="2:63" ht="16.5" customHeight="1" x14ac:dyDescent="0.35">
      <c r="B446" s="599"/>
      <c r="C446" s="599"/>
      <c r="D446" s="599"/>
      <c r="E446" s="599"/>
      <c r="F446" s="599"/>
      <c r="G446" s="599"/>
      <c r="H446" s="600"/>
      <c r="K446" s="602"/>
      <c r="L446" s="602"/>
      <c r="M446" s="600"/>
      <c r="N446" s="600"/>
      <c r="O446" s="600"/>
      <c r="P446" s="600"/>
      <c r="Q446" s="600"/>
      <c r="R446" s="600"/>
      <c r="S446" s="600"/>
      <c r="T446" s="600"/>
      <c r="U446" s="600"/>
      <c r="V446" s="600"/>
      <c r="W446" s="600"/>
      <c r="X446" s="600"/>
      <c r="Y446" s="600"/>
      <c r="Z446" s="600"/>
      <c r="AA446" s="600"/>
      <c r="AB446" s="600"/>
      <c r="AC446" s="600"/>
      <c r="AD446" s="600"/>
      <c r="AE446" s="600"/>
      <c r="AF446" s="600"/>
      <c r="AG446" s="600"/>
      <c r="AH446" s="600"/>
      <c r="AI446" s="600"/>
      <c r="AJ446" s="600"/>
      <c r="AK446" s="600"/>
      <c r="AL446" s="600"/>
      <c r="AM446" s="600"/>
      <c r="AN446" s="600"/>
      <c r="AO446" s="600"/>
      <c r="AP446" s="600"/>
      <c r="AQ446" s="600"/>
      <c r="AR446" s="600"/>
      <c r="AS446" s="600"/>
      <c r="AT446" s="600"/>
      <c r="AU446" s="600"/>
      <c r="AV446" s="600"/>
      <c r="AW446" s="600"/>
      <c r="AX446" s="600"/>
      <c r="AY446" s="600"/>
      <c r="AZ446" s="600"/>
      <c r="BA446" s="600"/>
      <c r="BB446" s="600"/>
      <c r="BC446" s="600"/>
      <c r="BD446" s="600"/>
      <c r="BE446" s="600"/>
      <c r="BF446" s="600"/>
      <c r="BG446" s="600"/>
      <c r="BH446" s="600"/>
      <c r="BI446" s="600"/>
      <c r="BJ446" s="600"/>
      <c r="BK446" s="600"/>
    </row>
    <row r="447" spans="2:63" ht="16.5" customHeight="1" x14ac:dyDescent="0.35">
      <c r="B447" s="599"/>
      <c r="C447" s="599"/>
      <c r="D447" s="599"/>
      <c r="E447" s="599"/>
      <c r="F447" s="599"/>
      <c r="G447" s="599"/>
      <c r="H447" s="600"/>
      <c r="K447" s="602"/>
      <c r="L447" s="602"/>
      <c r="M447" s="600"/>
      <c r="N447" s="600"/>
      <c r="O447" s="600"/>
      <c r="P447" s="600"/>
      <c r="Q447" s="600"/>
      <c r="R447" s="600"/>
      <c r="S447" s="600"/>
      <c r="T447" s="600"/>
      <c r="U447" s="600"/>
      <c r="V447" s="600"/>
      <c r="W447" s="600"/>
      <c r="X447" s="600"/>
      <c r="Y447" s="600"/>
      <c r="Z447" s="600"/>
      <c r="AA447" s="600"/>
      <c r="AB447" s="600"/>
      <c r="AC447" s="600"/>
      <c r="AD447" s="600"/>
      <c r="AE447" s="600"/>
      <c r="AF447" s="600"/>
      <c r="AG447" s="600"/>
      <c r="AH447" s="600"/>
      <c r="AI447" s="600"/>
      <c r="AJ447" s="600"/>
      <c r="AK447" s="600"/>
      <c r="AL447" s="600"/>
      <c r="AM447" s="600"/>
      <c r="AN447" s="600"/>
      <c r="AO447" s="600"/>
      <c r="AP447" s="600"/>
      <c r="AQ447" s="600"/>
      <c r="AR447" s="600"/>
      <c r="AS447" s="600"/>
      <c r="AT447" s="600"/>
      <c r="AU447" s="600"/>
      <c r="AV447" s="600"/>
      <c r="AW447" s="600"/>
      <c r="AX447" s="600"/>
      <c r="AY447" s="600"/>
      <c r="AZ447" s="600"/>
      <c r="BA447" s="600"/>
      <c r="BB447" s="600"/>
      <c r="BC447" s="600"/>
      <c r="BD447" s="600"/>
      <c r="BE447" s="600"/>
      <c r="BF447" s="600"/>
      <c r="BG447" s="600"/>
      <c r="BH447" s="600"/>
      <c r="BI447" s="600"/>
      <c r="BJ447" s="600"/>
      <c r="BK447" s="600"/>
    </row>
    <row r="448" spans="2:63" ht="16.5" customHeight="1" x14ac:dyDescent="0.35">
      <c r="B448" s="599"/>
      <c r="C448" s="599"/>
      <c r="D448" s="599"/>
      <c r="E448" s="599"/>
      <c r="F448" s="599"/>
      <c r="G448" s="599"/>
      <c r="H448" s="600"/>
      <c r="K448" s="602"/>
      <c r="L448" s="602"/>
      <c r="M448" s="600"/>
      <c r="N448" s="600"/>
      <c r="O448" s="600"/>
      <c r="P448" s="600"/>
      <c r="Q448" s="600"/>
      <c r="R448" s="600"/>
      <c r="S448" s="600"/>
      <c r="T448" s="600"/>
      <c r="U448" s="600"/>
      <c r="V448" s="600"/>
      <c r="W448" s="600"/>
      <c r="X448" s="600"/>
      <c r="Y448" s="600"/>
      <c r="Z448" s="600"/>
      <c r="AA448" s="600"/>
      <c r="AB448" s="600"/>
      <c r="AC448" s="600"/>
      <c r="AD448" s="600"/>
      <c r="AE448" s="600"/>
      <c r="AF448" s="600"/>
      <c r="AG448" s="600"/>
      <c r="AH448" s="600"/>
      <c r="AI448" s="600"/>
      <c r="AJ448" s="600"/>
      <c r="AK448" s="600"/>
      <c r="AL448" s="600"/>
      <c r="AM448" s="600"/>
      <c r="AN448" s="600"/>
      <c r="AO448" s="600"/>
      <c r="AP448" s="600"/>
      <c r="AQ448" s="600"/>
      <c r="AR448" s="600"/>
      <c r="AS448" s="600"/>
      <c r="AT448" s="600"/>
      <c r="AU448" s="600"/>
      <c r="AV448" s="600"/>
      <c r="AW448" s="600"/>
      <c r="AX448" s="600"/>
      <c r="AY448" s="600"/>
      <c r="AZ448" s="600"/>
      <c r="BA448" s="600"/>
      <c r="BB448" s="600"/>
      <c r="BC448" s="600"/>
      <c r="BD448" s="600"/>
      <c r="BE448" s="600"/>
      <c r="BF448" s="600"/>
      <c r="BG448" s="600"/>
      <c r="BH448" s="600"/>
      <c r="BI448" s="600"/>
      <c r="BJ448" s="600"/>
      <c r="BK448" s="600"/>
    </row>
    <row r="449" spans="2:63" ht="16.5" customHeight="1" x14ac:dyDescent="0.35">
      <c r="B449" s="599"/>
      <c r="C449" s="599"/>
      <c r="D449" s="599"/>
      <c r="E449" s="599"/>
      <c r="F449" s="599"/>
      <c r="G449" s="599"/>
      <c r="H449" s="600"/>
      <c r="K449" s="602"/>
      <c r="L449" s="602"/>
      <c r="M449" s="600"/>
      <c r="N449" s="600"/>
      <c r="O449" s="600"/>
      <c r="P449" s="600"/>
      <c r="Q449" s="600"/>
      <c r="R449" s="600"/>
      <c r="S449" s="600"/>
      <c r="T449" s="600"/>
      <c r="U449" s="600"/>
      <c r="V449" s="600"/>
      <c r="W449" s="600"/>
      <c r="X449" s="600"/>
      <c r="Y449" s="600"/>
      <c r="Z449" s="600"/>
      <c r="AA449" s="600"/>
      <c r="AB449" s="600"/>
      <c r="AC449" s="600"/>
      <c r="AD449" s="600"/>
      <c r="AE449" s="600"/>
      <c r="AF449" s="600"/>
      <c r="AG449" s="600"/>
      <c r="AH449" s="600"/>
      <c r="AI449" s="600"/>
      <c r="AJ449" s="600"/>
      <c r="AK449" s="600"/>
      <c r="AL449" s="600"/>
      <c r="AM449" s="600"/>
      <c r="AN449" s="600"/>
      <c r="AO449" s="600"/>
      <c r="AP449" s="600"/>
      <c r="AQ449" s="600"/>
      <c r="AR449" s="600"/>
      <c r="AS449" s="600"/>
      <c r="AT449" s="600"/>
      <c r="AU449" s="600"/>
      <c r="AV449" s="600"/>
      <c r="AW449" s="600"/>
      <c r="AX449" s="600"/>
      <c r="AY449" s="600"/>
      <c r="AZ449" s="600"/>
      <c r="BA449" s="600"/>
      <c r="BB449" s="600"/>
      <c r="BC449" s="600"/>
      <c r="BD449" s="600"/>
      <c r="BE449" s="600"/>
      <c r="BF449" s="600"/>
      <c r="BG449" s="600"/>
      <c r="BH449" s="600"/>
      <c r="BI449" s="600"/>
      <c r="BJ449" s="600"/>
      <c r="BK449" s="600"/>
    </row>
    <row r="450" spans="2:63" ht="16.5" customHeight="1" x14ac:dyDescent="0.35">
      <c r="B450" s="599"/>
      <c r="C450" s="599"/>
      <c r="D450" s="599"/>
      <c r="E450" s="599"/>
      <c r="F450" s="599"/>
      <c r="G450" s="599"/>
      <c r="H450" s="600"/>
      <c r="K450" s="602"/>
      <c r="L450" s="602"/>
      <c r="M450" s="600"/>
      <c r="N450" s="600"/>
      <c r="O450" s="600"/>
      <c r="P450" s="600"/>
      <c r="Q450" s="600"/>
      <c r="R450" s="600"/>
      <c r="S450" s="600"/>
      <c r="T450" s="600"/>
      <c r="U450" s="600"/>
      <c r="V450" s="600"/>
      <c r="W450" s="600"/>
      <c r="X450" s="600"/>
      <c r="Y450" s="600"/>
      <c r="Z450" s="600"/>
      <c r="AA450" s="600"/>
      <c r="AB450" s="600"/>
      <c r="AC450" s="600"/>
      <c r="AD450" s="600"/>
      <c r="AE450" s="600"/>
      <c r="AF450" s="600"/>
      <c r="AG450" s="600"/>
      <c r="AH450" s="600"/>
      <c r="AI450" s="600"/>
      <c r="AJ450" s="600"/>
      <c r="AK450" s="600"/>
      <c r="AL450" s="600"/>
      <c r="AM450" s="600"/>
      <c r="AN450" s="600"/>
      <c r="AO450" s="600"/>
      <c r="AP450" s="600"/>
      <c r="AQ450" s="600"/>
      <c r="AR450" s="600"/>
      <c r="AS450" s="600"/>
      <c r="AT450" s="600"/>
      <c r="AU450" s="600"/>
      <c r="AV450" s="600"/>
      <c r="AW450" s="600"/>
      <c r="AX450" s="600"/>
      <c r="AY450" s="600"/>
      <c r="AZ450" s="600"/>
      <c r="BA450" s="600"/>
      <c r="BB450" s="600"/>
      <c r="BC450" s="600"/>
      <c r="BD450" s="600"/>
      <c r="BE450" s="600"/>
      <c r="BF450" s="600"/>
      <c r="BG450" s="600"/>
      <c r="BH450" s="600"/>
      <c r="BI450" s="600"/>
      <c r="BJ450" s="600"/>
      <c r="BK450" s="600"/>
    </row>
    <row r="451" spans="2:63" ht="16.5" customHeight="1" x14ac:dyDescent="0.35">
      <c r="B451" s="599"/>
      <c r="C451" s="599"/>
      <c r="D451" s="599"/>
      <c r="E451" s="599"/>
      <c r="F451" s="599"/>
      <c r="G451" s="599"/>
      <c r="H451" s="600"/>
      <c r="K451" s="602"/>
      <c r="L451" s="602"/>
      <c r="M451" s="600"/>
      <c r="N451" s="600"/>
      <c r="O451" s="600"/>
      <c r="P451" s="600"/>
      <c r="Q451" s="600"/>
      <c r="R451" s="600"/>
      <c r="S451" s="600"/>
      <c r="T451" s="600"/>
      <c r="U451" s="600"/>
      <c r="V451" s="600"/>
      <c r="W451" s="600"/>
      <c r="X451" s="600"/>
      <c r="Y451" s="600"/>
      <c r="Z451" s="600"/>
      <c r="AA451" s="600"/>
      <c r="AB451" s="600"/>
      <c r="AC451" s="600"/>
      <c r="AD451" s="600"/>
      <c r="AE451" s="600"/>
      <c r="AF451" s="600"/>
      <c r="AG451" s="600"/>
      <c r="AH451" s="600"/>
      <c r="AI451" s="600"/>
      <c r="AJ451" s="600"/>
      <c r="AK451" s="600"/>
      <c r="AL451" s="600"/>
      <c r="AM451" s="600"/>
      <c r="AN451" s="600"/>
      <c r="AO451" s="600"/>
      <c r="AP451" s="600"/>
      <c r="AQ451" s="600"/>
      <c r="AR451" s="600"/>
      <c r="AS451" s="600"/>
      <c r="AT451" s="600"/>
      <c r="AU451" s="600"/>
      <c r="AV451" s="600"/>
      <c r="AW451" s="600"/>
      <c r="AX451" s="600"/>
      <c r="AY451" s="600"/>
      <c r="AZ451" s="600"/>
      <c r="BA451" s="600"/>
      <c r="BB451" s="600"/>
      <c r="BC451" s="600"/>
      <c r="BD451" s="600"/>
      <c r="BE451" s="600"/>
      <c r="BF451" s="600"/>
      <c r="BG451" s="600"/>
      <c r="BH451" s="600"/>
      <c r="BI451" s="600"/>
      <c r="BJ451" s="600"/>
      <c r="BK451" s="600"/>
    </row>
    <row r="452" spans="2:63" ht="16.5" customHeight="1" x14ac:dyDescent="0.35">
      <c r="B452" s="599"/>
      <c r="C452" s="599"/>
      <c r="D452" s="599"/>
      <c r="E452" s="599"/>
      <c r="F452" s="599"/>
      <c r="G452" s="599"/>
      <c r="H452" s="600"/>
      <c r="K452" s="602"/>
      <c r="L452" s="602"/>
      <c r="M452" s="600"/>
      <c r="N452" s="600"/>
      <c r="O452" s="600"/>
      <c r="P452" s="600"/>
      <c r="Q452" s="600"/>
      <c r="R452" s="600"/>
      <c r="S452" s="600"/>
      <c r="T452" s="600"/>
      <c r="U452" s="600"/>
      <c r="V452" s="600"/>
      <c r="W452" s="600"/>
      <c r="X452" s="600"/>
      <c r="Y452" s="600"/>
      <c r="Z452" s="600"/>
      <c r="AA452" s="600"/>
      <c r="AB452" s="600"/>
      <c r="AC452" s="600"/>
      <c r="AD452" s="600"/>
      <c r="AE452" s="600"/>
      <c r="AF452" s="600"/>
      <c r="AG452" s="600"/>
      <c r="AH452" s="600"/>
      <c r="AI452" s="600"/>
      <c r="AJ452" s="600"/>
      <c r="AK452" s="600"/>
      <c r="AL452" s="600"/>
      <c r="AM452" s="600"/>
      <c r="AN452" s="600"/>
      <c r="AO452" s="600"/>
      <c r="AP452" s="600"/>
      <c r="AQ452" s="600"/>
      <c r="AR452" s="600"/>
      <c r="AS452" s="600"/>
      <c r="AT452" s="600"/>
      <c r="AU452" s="600"/>
      <c r="AV452" s="600"/>
      <c r="AW452" s="600"/>
      <c r="AX452" s="600"/>
      <c r="AY452" s="600"/>
      <c r="AZ452" s="600"/>
      <c r="BA452" s="600"/>
      <c r="BB452" s="600"/>
      <c r="BC452" s="600"/>
      <c r="BD452" s="600"/>
      <c r="BE452" s="600"/>
      <c r="BF452" s="600"/>
      <c r="BG452" s="600"/>
      <c r="BH452" s="600"/>
      <c r="BI452" s="600"/>
      <c r="BJ452" s="600"/>
      <c r="BK452" s="600"/>
    </row>
    <row r="453" spans="2:63" ht="16.5" customHeight="1" x14ac:dyDescent="0.35">
      <c r="B453" s="599"/>
      <c r="C453" s="599"/>
      <c r="D453" s="599"/>
      <c r="E453" s="599"/>
      <c r="F453" s="599"/>
      <c r="G453" s="599"/>
      <c r="H453" s="600"/>
      <c r="K453" s="602"/>
      <c r="L453" s="602"/>
      <c r="M453" s="600"/>
      <c r="N453" s="600"/>
      <c r="O453" s="600"/>
      <c r="P453" s="600"/>
      <c r="Q453" s="600"/>
      <c r="R453" s="600"/>
      <c r="S453" s="600"/>
      <c r="T453" s="600"/>
      <c r="U453" s="600"/>
      <c r="V453" s="600"/>
      <c r="W453" s="600"/>
      <c r="X453" s="600"/>
      <c r="Y453" s="600"/>
      <c r="Z453" s="600"/>
      <c r="AA453" s="600"/>
      <c r="AB453" s="600"/>
      <c r="AC453" s="600"/>
      <c r="AD453" s="600"/>
      <c r="AE453" s="600"/>
      <c r="AF453" s="600"/>
      <c r="AG453" s="600"/>
      <c r="AH453" s="600"/>
      <c r="AI453" s="600"/>
      <c r="AJ453" s="600"/>
      <c r="AK453" s="600"/>
      <c r="AL453" s="600"/>
      <c r="AM453" s="600"/>
      <c r="AN453" s="600"/>
      <c r="AO453" s="600"/>
      <c r="AP453" s="600"/>
      <c r="AQ453" s="600"/>
      <c r="AR453" s="600"/>
      <c r="AS453" s="600"/>
      <c r="AT453" s="600"/>
      <c r="AU453" s="600"/>
      <c r="AV453" s="600"/>
      <c r="AW453" s="600"/>
      <c r="AX453" s="600"/>
      <c r="AY453" s="600"/>
      <c r="AZ453" s="600"/>
      <c r="BA453" s="600"/>
      <c r="BB453" s="600"/>
      <c r="BC453" s="600"/>
      <c r="BD453" s="600"/>
      <c r="BE453" s="600"/>
      <c r="BF453" s="600"/>
      <c r="BG453" s="600"/>
      <c r="BH453" s="600"/>
      <c r="BI453" s="600"/>
      <c r="BJ453" s="600"/>
      <c r="BK453" s="600"/>
    </row>
    <row r="454" spans="2:63" ht="16.5" customHeight="1" x14ac:dyDescent="0.35">
      <c r="B454" s="599"/>
      <c r="C454" s="599"/>
      <c r="D454" s="599"/>
      <c r="E454" s="599"/>
      <c r="F454" s="599"/>
      <c r="G454" s="599"/>
      <c r="H454" s="600"/>
      <c r="K454" s="602"/>
      <c r="L454" s="602"/>
      <c r="M454" s="600"/>
      <c r="N454" s="600"/>
      <c r="O454" s="600"/>
      <c r="P454" s="600"/>
      <c r="Q454" s="600"/>
      <c r="R454" s="600"/>
      <c r="S454" s="600"/>
      <c r="T454" s="600"/>
      <c r="U454" s="600"/>
      <c r="V454" s="600"/>
      <c r="W454" s="600"/>
      <c r="X454" s="600"/>
      <c r="Y454" s="600"/>
      <c r="Z454" s="600"/>
      <c r="AA454" s="600"/>
      <c r="AB454" s="600"/>
      <c r="AC454" s="600"/>
      <c r="AD454" s="600"/>
      <c r="AE454" s="600"/>
      <c r="AF454" s="600"/>
      <c r="AG454" s="600"/>
      <c r="AH454" s="600"/>
      <c r="AI454" s="600"/>
      <c r="AJ454" s="600"/>
      <c r="AK454" s="600"/>
      <c r="AL454" s="600"/>
      <c r="AM454" s="600"/>
      <c r="AN454" s="600"/>
      <c r="AO454" s="600"/>
      <c r="AP454" s="600"/>
      <c r="AQ454" s="600"/>
      <c r="AR454" s="600"/>
      <c r="AS454" s="600"/>
      <c r="AT454" s="600"/>
      <c r="AU454" s="600"/>
      <c r="AV454" s="600"/>
      <c r="AW454" s="600"/>
      <c r="AX454" s="600"/>
      <c r="AY454" s="600"/>
      <c r="AZ454" s="600"/>
      <c r="BA454" s="600"/>
      <c r="BB454" s="600"/>
      <c r="BC454" s="600"/>
      <c r="BD454" s="600"/>
      <c r="BE454" s="600"/>
      <c r="BF454" s="600"/>
      <c r="BG454" s="600"/>
      <c r="BH454" s="600"/>
      <c r="BI454" s="600"/>
      <c r="BJ454" s="600"/>
      <c r="BK454" s="600"/>
    </row>
    <row r="455" spans="2:63" ht="16.5" customHeight="1" x14ac:dyDescent="0.35">
      <c r="B455" s="599"/>
      <c r="C455" s="599"/>
      <c r="D455" s="599"/>
      <c r="E455" s="599"/>
      <c r="F455" s="599"/>
      <c r="G455" s="599"/>
      <c r="H455" s="600"/>
      <c r="K455" s="602"/>
      <c r="L455" s="602"/>
      <c r="M455" s="600"/>
      <c r="N455" s="600"/>
      <c r="O455" s="600"/>
      <c r="P455" s="600"/>
      <c r="Q455" s="600"/>
      <c r="R455" s="600"/>
      <c r="S455" s="600"/>
      <c r="T455" s="600"/>
      <c r="U455" s="600"/>
      <c r="V455" s="600"/>
      <c r="W455" s="600"/>
      <c r="X455" s="600"/>
      <c r="Y455" s="600"/>
      <c r="Z455" s="600"/>
      <c r="AA455" s="600"/>
      <c r="AB455" s="600"/>
      <c r="AC455" s="600"/>
      <c r="AD455" s="600"/>
      <c r="AE455" s="600"/>
      <c r="AF455" s="600"/>
      <c r="AG455" s="600"/>
      <c r="AH455" s="600"/>
      <c r="AI455" s="600"/>
      <c r="AJ455" s="600"/>
      <c r="AK455" s="600"/>
      <c r="AL455" s="600"/>
      <c r="AM455" s="600"/>
      <c r="AN455" s="600"/>
      <c r="AO455" s="600"/>
      <c r="AP455" s="600"/>
      <c r="AQ455" s="600"/>
      <c r="AR455" s="600"/>
      <c r="AS455" s="600"/>
      <c r="AT455" s="600"/>
      <c r="AU455" s="600"/>
      <c r="AV455" s="600"/>
      <c r="AW455" s="600"/>
      <c r="AX455" s="600"/>
      <c r="AY455" s="600"/>
      <c r="AZ455" s="600"/>
      <c r="BA455" s="600"/>
      <c r="BB455" s="600"/>
      <c r="BC455" s="600"/>
      <c r="BD455" s="600"/>
      <c r="BE455" s="600"/>
      <c r="BF455" s="600"/>
      <c r="BG455" s="600"/>
      <c r="BH455" s="600"/>
      <c r="BI455" s="600"/>
      <c r="BJ455" s="600"/>
      <c r="BK455" s="600"/>
    </row>
    <row r="456" spans="2:63" ht="16.5" customHeight="1" x14ac:dyDescent="0.35">
      <c r="B456" s="599"/>
      <c r="C456" s="599"/>
      <c r="D456" s="599"/>
      <c r="E456" s="599"/>
      <c r="F456" s="599"/>
      <c r="G456" s="599"/>
      <c r="H456" s="600"/>
      <c r="K456" s="602"/>
      <c r="L456" s="602"/>
      <c r="M456" s="600"/>
      <c r="N456" s="600"/>
      <c r="O456" s="600"/>
      <c r="P456" s="600"/>
      <c r="Q456" s="600"/>
      <c r="R456" s="600"/>
      <c r="S456" s="600"/>
      <c r="T456" s="600"/>
      <c r="U456" s="600"/>
      <c r="V456" s="600"/>
      <c r="W456" s="600"/>
      <c r="X456" s="600"/>
      <c r="Y456" s="600"/>
      <c r="Z456" s="600"/>
      <c r="AA456" s="600"/>
      <c r="AB456" s="600"/>
      <c r="AC456" s="600"/>
      <c r="AD456" s="600"/>
      <c r="AE456" s="600"/>
      <c r="AF456" s="600"/>
      <c r="AG456" s="600"/>
      <c r="AH456" s="600"/>
      <c r="AI456" s="600"/>
      <c r="AJ456" s="600"/>
      <c r="AK456" s="600"/>
      <c r="AL456" s="600"/>
      <c r="AM456" s="600"/>
      <c r="AN456" s="600"/>
      <c r="AO456" s="600"/>
      <c r="AP456" s="600"/>
      <c r="AQ456" s="600"/>
      <c r="AR456" s="600"/>
      <c r="AS456" s="600"/>
      <c r="AT456" s="600"/>
      <c r="AU456" s="600"/>
      <c r="AV456" s="600"/>
      <c r="AW456" s="600"/>
      <c r="AX456" s="600"/>
      <c r="AY456" s="600"/>
      <c r="AZ456" s="600"/>
      <c r="BA456" s="600"/>
      <c r="BB456" s="600"/>
      <c r="BC456" s="600"/>
      <c r="BD456" s="600"/>
      <c r="BE456" s="600"/>
      <c r="BF456" s="600"/>
      <c r="BG456" s="600"/>
      <c r="BH456" s="600"/>
      <c r="BI456" s="600"/>
      <c r="BJ456" s="600"/>
      <c r="BK456" s="600"/>
    </row>
    <row r="457" spans="2:63" ht="16.5" customHeight="1" x14ac:dyDescent="0.35">
      <c r="B457" s="599"/>
      <c r="C457" s="599"/>
      <c r="D457" s="599"/>
      <c r="E457" s="599"/>
      <c r="F457" s="599"/>
      <c r="G457" s="599"/>
      <c r="H457" s="600"/>
      <c r="K457" s="602"/>
      <c r="L457" s="602"/>
      <c r="M457" s="600"/>
      <c r="N457" s="600"/>
      <c r="O457" s="600"/>
      <c r="P457" s="600"/>
      <c r="Q457" s="600"/>
      <c r="R457" s="600"/>
      <c r="S457" s="600"/>
      <c r="T457" s="600"/>
      <c r="U457" s="600"/>
      <c r="V457" s="600"/>
      <c r="W457" s="600"/>
      <c r="X457" s="600"/>
      <c r="Y457" s="600"/>
      <c r="Z457" s="600"/>
      <c r="AA457" s="600"/>
      <c r="AB457" s="600"/>
      <c r="AC457" s="600"/>
      <c r="AD457" s="600"/>
      <c r="AE457" s="600"/>
      <c r="AF457" s="600"/>
      <c r="AG457" s="600"/>
      <c r="AH457" s="600"/>
      <c r="AI457" s="600"/>
      <c r="AJ457" s="600"/>
      <c r="AK457" s="600"/>
      <c r="AL457" s="600"/>
      <c r="AM457" s="600"/>
      <c r="AN457" s="600"/>
      <c r="AO457" s="600"/>
      <c r="AP457" s="600"/>
      <c r="AQ457" s="600"/>
      <c r="AR457" s="600"/>
      <c r="AS457" s="600"/>
      <c r="AT457" s="600"/>
      <c r="AU457" s="600"/>
      <c r="AV457" s="600"/>
      <c r="AW457" s="600"/>
      <c r="AX457" s="600"/>
      <c r="AY457" s="600"/>
      <c r="AZ457" s="600"/>
      <c r="BA457" s="600"/>
      <c r="BB457" s="600"/>
      <c r="BC457" s="600"/>
      <c r="BD457" s="600"/>
      <c r="BE457" s="600"/>
      <c r="BF457" s="600"/>
      <c r="BG457" s="600"/>
      <c r="BH457" s="600"/>
      <c r="BI457" s="600"/>
      <c r="BJ457" s="600"/>
      <c r="BK457" s="600"/>
    </row>
    <row r="458" spans="2:63" ht="16.5" customHeight="1" x14ac:dyDescent="0.35">
      <c r="B458" s="599"/>
      <c r="C458" s="599"/>
      <c r="D458" s="599"/>
      <c r="E458" s="599"/>
      <c r="F458" s="599"/>
      <c r="G458" s="599"/>
      <c r="H458" s="600"/>
      <c r="K458" s="602"/>
      <c r="L458" s="602"/>
      <c r="M458" s="600"/>
      <c r="N458" s="600"/>
      <c r="O458" s="600"/>
      <c r="P458" s="600"/>
      <c r="Q458" s="600"/>
      <c r="R458" s="600"/>
      <c r="S458" s="600"/>
      <c r="T458" s="600"/>
      <c r="U458" s="600"/>
      <c r="V458" s="600"/>
      <c r="W458" s="600"/>
      <c r="X458" s="600"/>
      <c r="Y458" s="600"/>
      <c r="Z458" s="600"/>
      <c r="AA458" s="600"/>
      <c r="AB458" s="600"/>
      <c r="AC458" s="600"/>
      <c r="AD458" s="600"/>
      <c r="AE458" s="600"/>
      <c r="AF458" s="600"/>
      <c r="AG458" s="600"/>
      <c r="AH458" s="600"/>
      <c r="AI458" s="600"/>
      <c r="AJ458" s="600"/>
      <c r="AK458" s="600"/>
      <c r="AL458" s="600"/>
      <c r="AM458" s="600"/>
      <c r="AN458" s="600"/>
      <c r="AO458" s="600"/>
      <c r="AP458" s="600"/>
      <c r="AQ458" s="600"/>
      <c r="AR458" s="600"/>
      <c r="AS458" s="600"/>
      <c r="AT458" s="600"/>
      <c r="AU458" s="600"/>
      <c r="AV458" s="600"/>
      <c r="AW458" s="600"/>
      <c r="AX458" s="600"/>
      <c r="AY458" s="600"/>
      <c r="AZ458" s="600"/>
      <c r="BA458" s="600"/>
      <c r="BB458" s="600"/>
      <c r="BC458" s="600"/>
      <c r="BD458" s="600"/>
      <c r="BE458" s="600"/>
      <c r="BF458" s="600"/>
      <c r="BG458" s="600"/>
      <c r="BH458" s="600"/>
      <c r="BI458" s="600"/>
      <c r="BJ458" s="600"/>
      <c r="BK458" s="600"/>
    </row>
    <row r="459" spans="2:63" ht="16.5" customHeight="1" x14ac:dyDescent="0.35">
      <c r="B459" s="599"/>
      <c r="C459" s="599"/>
      <c r="D459" s="599"/>
      <c r="E459" s="599"/>
      <c r="F459" s="599"/>
      <c r="G459" s="599"/>
      <c r="H459" s="600"/>
      <c r="K459" s="602"/>
      <c r="L459" s="602"/>
      <c r="M459" s="600"/>
      <c r="N459" s="600"/>
      <c r="O459" s="600"/>
      <c r="P459" s="600"/>
      <c r="Q459" s="600"/>
      <c r="R459" s="600"/>
      <c r="S459" s="600"/>
      <c r="T459" s="600"/>
      <c r="U459" s="600"/>
      <c r="V459" s="600"/>
      <c r="W459" s="600"/>
      <c r="X459" s="600"/>
      <c r="Y459" s="600"/>
      <c r="Z459" s="600"/>
      <c r="AA459" s="600"/>
      <c r="AB459" s="600"/>
      <c r="AC459" s="600"/>
      <c r="AD459" s="600"/>
      <c r="AE459" s="600"/>
      <c r="AF459" s="600"/>
      <c r="AG459" s="600"/>
      <c r="AH459" s="600"/>
      <c r="AI459" s="600"/>
      <c r="AJ459" s="600"/>
      <c r="AK459" s="600"/>
      <c r="AL459" s="600"/>
      <c r="AM459" s="600"/>
      <c r="AN459" s="600"/>
      <c r="AO459" s="600"/>
      <c r="AP459" s="600"/>
      <c r="AQ459" s="600"/>
      <c r="AR459" s="600"/>
      <c r="AS459" s="600"/>
      <c r="AT459" s="600"/>
      <c r="AU459" s="600"/>
      <c r="AV459" s="600"/>
      <c r="AW459" s="600"/>
      <c r="AX459" s="600"/>
      <c r="AY459" s="600"/>
      <c r="AZ459" s="600"/>
      <c r="BA459" s="600"/>
      <c r="BB459" s="600"/>
      <c r="BC459" s="600"/>
      <c r="BD459" s="600"/>
      <c r="BE459" s="600"/>
      <c r="BF459" s="600"/>
      <c r="BG459" s="600"/>
      <c r="BH459" s="600"/>
      <c r="BI459" s="600"/>
      <c r="BJ459" s="600"/>
      <c r="BK459" s="600"/>
    </row>
    <row r="460" spans="2:63" ht="16.5" customHeight="1" x14ac:dyDescent="0.35">
      <c r="B460" s="599"/>
      <c r="C460" s="599"/>
      <c r="D460" s="599"/>
      <c r="E460" s="599"/>
      <c r="F460" s="599"/>
      <c r="G460" s="599"/>
      <c r="H460" s="600"/>
      <c r="K460" s="602"/>
      <c r="L460" s="602"/>
      <c r="M460" s="600"/>
      <c r="N460" s="600"/>
      <c r="O460" s="600"/>
      <c r="P460" s="600"/>
      <c r="Q460" s="600"/>
      <c r="R460" s="600"/>
      <c r="S460" s="600"/>
      <c r="T460" s="600"/>
      <c r="U460" s="600"/>
      <c r="V460" s="600"/>
      <c r="W460" s="600"/>
      <c r="X460" s="600"/>
      <c r="Y460" s="600"/>
      <c r="Z460" s="600"/>
      <c r="AA460" s="600"/>
      <c r="AB460" s="600"/>
      <c r="AC460" s="600"/>
      <c r="AD460" s="600"/>
      <c r="AE460" s="600"/>
      <c r="AF460" s="600"/>
      <c r="AG460" s="600"/>
      <c r="AH460" s="600"/>
      <c r="AI460" s="600"/>
      <c r="AJ460" s="600"/>
      <c r="AK460" s="600"/>
      <c r="AL460" s="600"/>
      <c r="AM460" s="600"/>
      <c r="AN460" s="600"/>
      <c r="AO460" s="600"/>
      <c r="AP460" s="600"/>
      <c r="AQ460" s="600"/>
      <c r="AR460" s="600"/>
      <c r="AS460" s="600"/>
      <c r="AT460" s="600"/>
      <c r="AU460" s="600"/>
      <c r="AV460" s="600"/>
      <c r="AW460" s="600"/>
      <c r="AX460" s="600"/>
      <c r="AY460" s="600"/>
      <c r="AZ460" s="600"/>
      <c r="BA460" s="600"/>
      <c r="BB460" s="600"/>
      <c r="BC460" s="600"/>
      <c r="BD460" s="600"/>
      <c r="BE460" s="600"/>
      <c r="BF460" s="600"/>
      <c r="BG460" s="600"/>
      <c r="BH460" s="600"/>
      <c r="BI460" s="600"/>
      <c r="BJ460" s="600"/>
      <c r="BK460" s="600"/>
    </row>
    <row r="461" spans="2:63" ht="16.5" customHeight="1" x14ac:dyDescent="0.35">
      <c r="B461" s="599"/>
      <c r="C461" s="599"/>
      <c r="D461" s="599"/>
      <c r="E461" s="599"/>
      <c r="F461" s="599"/>
      <c r="G461" s="599"/>
      <c r="H461" s="600"/>
      <c r="K461" s="602"/>
      <c r="L461" s="602"/>
      <c r="M461" s="600"/>
      <c r="N461" s="600"/>
      <c r="O461" s="600"/>
      <c r="P461" s="600"/>
      <c r="Q461" s="600"/>
      <c r="R461" s="600"/>
      <c r="S461" s="600"/>
      <c r="T461" s="600"/>
      <c r="U461" s="600"/>
      <c r="V461" s="600"/>
      <c r="W461" s="600"/>
      <c r="X461" s="600"/>
      <c r="Y461" s="600"/>
      <c r="Z461" s="600"/>
      <c r="AA461" s="600"/>
      <c r="AB461" s="600"/>
      <c r="AC461" s="600"/>
      <c r="AD461" s="600"/>
      <c r="AE461" s="600"/>
      <c r="AF461" s="600"/>
      <c r="AG461" s="600"/>
      <c r="AH461" s="600"/>
      <c r="AI461" s="600"/>
      <c r="AJ461" s="600"/>
      <c r="AK461" s="600"/>
      <c r="AL461" s="600"/>
      <c r="AM461" s="600"/>
      <c r="AN461" s="600"/>
      <c r="AO461" s="600"/>
      <c r="AP461" s="600"/>
      <c r="AQ461" s="600"/>
      <c r="AR461" s="600"/>
      <c r="AS461" s="600"/>
      <c r="AT461" s="600"/>
      <c r="AU461" s="600"/>
      <c r="AV461" s="600"/>
      <c r="AW461" s="600"/>
      <c r="AX461" s="600"/>
      <c r="AY461" s="600"/>
      <c r="AZ461" s="600"/>
      <c r="BA461" s="600"/>
      <c r="BB461" s="600"/>
      <c r="BC461" s="600"/>
      <c r="BD461" s="600"/>
      <c r="BE461" s="600"/>
      <c r="BF461" s="600"/>
      <c r="BG461" s="600"/>
      <c r="BH461" s="600"/>
      <c r="BI461" s="600"/>
      <c r="BJ461" s="600"/>
      <c r="BK461" s="600"/>
    </row>
    <row r="462" spans="2:63" ht="16.5" customHeight="1" x14ac:dyDescent="0.35">
      <c r="B462" s="599"/>
      <c r="C462" s="599"/>
      <c r="D462" s="599"/>
      <c r="E462" s="599"/>
      <c r="F462" s="599"/>
      <c r="G462" s="599"/>
      <c r="H462" s="600"/>
      <c r="K462" s="602"/>
      <c r="L462" s="602"/>
      <c r="M462" s="600"/>
      <c r="N462" s="600"/>
      <c r="O462" s="600"/>
      <c r="P462" s="600"/>
      <c r="Q462" s="600"/>
      <c r="R462" s="600"/>
      <c r="S462" s="600"/>
      <c r="T462" s="600"/>
      <c r="U462" s="600"/>
      <c r="V462" s="600"/>
      <c r="W462" s="600"/>
      <c r="X462" s="600"/>
      <c r="Y462" s="600"/>
      <c r="Z462" s="600"/>
      <c r="AA462" s="600"/>
      <c r="AB462" s="600"/>
      <c r="AC462" s="600"/>
      <c r="AD462" s="600"/>
      <c r="AE462" s="600"/>
      <c r="AF462" s="600"/>
      <c r="AG462" s="600"/>
      <c r="AH462" s="600"/>
      <c r="AI462" s="600"/>
      <c r="AJ462" s="600"/>
      <c r="AK462" s="600"/>
      <c r="AL462" s="600"/>
      <c r="AM462" s="600"/>
      <c r="AN462" s="600"/>
      <c r="AO462" s="600"/>
      <c r="AP462" s="600"/>
      <c r="AQ462" s="600"/>
      <c r="AR462" s="600"/>
      <c r="AS462" s="600"/>
      <c r="AT462" s="600"/>
      <c r="AU462" s="600"/>
      <c r="AV462" s="600"/>
      <c r="AW462" s="600"/>
      <c r="AX462" s="600"/>
      <c r="AY462" s="600"/>
      <c r="AZ462" s="600"/>
      <c r="BA462" s="600"/>
      <c r="BB462" s="600"/>
      <c r="BC462" s="600"/>
      <c r="BD462" s="600"/>
      <c r="BE462" s="600"/>
      <c r="BF462" s="600"/>
      <c r="BG462" s="600"/>
      <c r="BH462" s="600"/>
      <c r="BI462" s="600"/>
      <c r="BJ462" s="600"/>
      <c r="BK462" s="600"/>
    </row>
    <row r="463" spans="2:63" ht="16.5" customHeight="1" x14ac:dyDescent="0.35">
      <c r="B463" s="599"/>
      <c r="C463" s="599"/>
      <c r="D463" s="599"/>
      <c r="E463" s="599"/>
      <c r="F463" s="599"/>
      <c r="G463" s="599"/>
      <c r="H463" s="600"/>
      <c r="K463" s="602"/>
      <c r="L463" s="602"/>
      <c r="M463" s="600"/>
      <c r="N463" s="600"/>
      <c r="O463" s="600"/>
      <c r="P463" s="600"/>
      <c r="Q463" s="600"/>
      <c r="R463" s="600"/>
      <c r="S463" s="600"/>
      <c r="T463" s="600"/>
      <c r="U463" s="600"/>
      <c r="V463" s="600"/>
      <c r="W463" s="600"/>
      <c r="X463" s="600"/>
      <c r="Y463" s="600"/>
      <c r="Z463" s="600"/>
      <c r="AA463" s="600"/>
      <c r="AB463" s="600"/>
      <c r="AC463" s="600"/>
      <c r="AD463" s="600"/>
      <c r="AE463" s="600"/>
      <c r="AF463" s="600"/>
      <c r="AG463" s="600"/>
      <c r="AH463" s="600"/>
      <c r="AI463" s="600"/>
      <c r="AJ463" s="600"/>
      <c r="AK463" s="600"/>
      <c r="AL463" s="600"/>
      <c r="AM463" s="600"/>
      <c r="AN463" s="600"/>
      <c r="AO463" s="600"/>
      <c r="AP463" s="600"/>
      <c r="AQ463" s="600"/>
      <c r="AR463" s="600"/>
      <c r="AS463" s="600"/>
      <c r="AT463" s="600"/>
      <c r="AU463" s="600"/>
      <c r="AV463" s="600"/>
      <c r="AW463" s="600"/>
      <c r="AX463" s="600"/>
      <c r="AY463" s="600"/>
      <c r="AZ463" s="600"/>
      <c r="BA463" s="600"/>
      <c r="BB463" s="600"/>
      <c r="BC463" s="600"/>
      <c r="BD463" s="600"/>
      <c r="BE463" s="600"/>
      <c r="BF463" s="600"/>
      <c r="BG463" s="600"/>
      <c r="BH463" s="600"/>
      <c r="BI463" s="600"/>
      <c r="BJ463" s="600"/>
      <c r="BK463" s="600"/>
    </row>
    <row r="464" spans="2:63" ht="16.5" customHeight="1" x14ac:dyDescent="0.35">
      <c r="B464" s="599"/>
      <c r="C464" s="599"/>
      <c r="D464" s="599"/>
      <c r="E464" s="599"/>
      <c r="F464" s="599"/>
      <c r="G464" s="599"/>
      <c r="H464" s="600"/>
      <c r="K464" s="602"/>
      <c r="L464" s="602"/>
      <c r="M464" s="600"/>
      <c r="N464" s="600"/>
      <c r="O464" s="600"/>
      <c r="P464" s="600"/>
      <c r="Q464" s="600"/>
      <c r="R464" s="600"/>
      <c r="S464" s="600"/>
      <c r="T464" s="600"/>
      <c r="U464" s="600"/>
      <c r="V464" s="600"/>
      <c r="W464" s="600"/>
      <c r="X464" s="600"/>
      <c r="Y464" s="600"/>
      <c r="Z464" s="600"/>
      <c r="AA464" s="600"/>
      <c r="AB464" s="600"/>
      <c r="AC464" s="600"/>
      <c r="AD464" s="600"/>
      <c r="AE464" s="600"/>
      <c r="AF464" s="600"/>
      <c r="AG464" s="600"/>
      <c r="AH464" s="600"/>
      <c r="AI464" s="600"/>
      <c r="AJ464" s="600"/>
      <c r="AK464" s="600"/>
      <c r="AL464" s="600"/>
      <c r="AM464" s="600"/>
      <c r="AN464" s="600"/>
      <c r="AO464" s="600"/>
      <c r="AP464" s="600"/>
      <c r="AQ464" s="600"/>
      <c r="AR464" s="600"/>
      <c r="AS464" s="600"/>
      <c r="AT464" s="600"/>
      <c r="AU464" s="600"/>
      <c r="AV464" s="600"/>
      <c r="AW464" s="600"/>
      <c r="AX464" s="600"/>
      <c r="AY464" s="600"/>
      <c r="AZ464" s="600"/>
      <c r="BA464" s="600"/>
      <c r="BB464" s="600"/>
      <c r="BC464" s="600"/>
      <c r="BD464" s="600"/>
      <c r="BE464" s="600"/>
      <c r="BF464" s="600"/>
      <c r="BG464" s="600"/>
      <c r="BH464" s="600"/>
      <c r="BI464" s="600"/>
      <c r="BJ464" s="600"/>
      <c r="BK464" s="600"/>
    </row>
    <row r="465" spans="2:63" ht="16.5" customHeight="1" x14ac:dyDescent="0.35">
      <c r="B465" s="599"/>
      <c r="C465" s="599"/>
      <c r="D465" s="599"/>
      <c r="E465" s="599"/>
      <c r="F465" s="599"/>
      <c r="G465" s="599"/>
      <c r="H465" s="600"/>
      <c r="K465" s="602"/>
      <c r="L465" s="602"/>
      <c r="M465" s="600"/>
      <c r="N465" s="600"/>
      <c r="O465" s="600"/>
      <c r="P465" s="600"/>
      <c r="Q465" s="600"/>
      <c r="R465" s="600"/>
      <c r="S465" s="600"/>
      <c r="T465" s="600"/>
      <c r="U465" s="600"/>
      <c r="V465" s="600"/>
      <c r="W465" s="600"/>
      <c r="X465" s="600"/>
      <c r="Y465" s="600"/>
      <c r="Z465" s="600"/>
      <c r="AA465" s="600"/>
      <c r="AB465" s="600"/>
      <c r="AC465" s="600"/>
      <c r="AD465" s="600"/>
      <c r="AE465" s="600"/>
      <c r="AF465" s="600"/>
      <c r="AG465" s="600"/>
      <c r="AH465" s="600"/>
      <c r="AI465" s="600"/>
      <c r="AJ465" s="600"/>
      <c r="AK465" s="600"/>
      <c r="AL465" s="600"/>
      <c r="AM465" s="600"/>
      <c r="AN465" s="600"/>
      <c r="AO465" s="600"/>
      <c r="AP465" s="600"/>
      <c r="AQ465" s="600"/>
      <c r="AR465" s="600"/>
      <c r="AS465" s="600"/>
      <c r="AT465" s="600"/>
      <c r="AU465" s="600"/>
      <c r="AV465" s="600"/>
      <c r="AW465" s="600"/>
      <c r="AX465" s="600"/>
      <c r="AY465" s="600"/>
      <c r="AZ465" s="600"/>
      <c r="BA465" s="600"/>
      <c r="BB465" s="600"/>
      <c r="BC465" s="600"/>
      <c r="BD465" s="600"/>
      <c r="BE465" s="600"/>
      <c r="BF465" s="600"/>
      <c r="BG465" s="600"/>
      <c r="BH465" s="600"/>
      <c r="BI465" s="600"/>
      <c r="BJ465" s="600"/>
      <c r="BK465" s="600"/>
    </row>
    <row r="466" spans="2:63" ht="16.5" customHeight="1" x14ac:dyDescent="0.35">
      <c r="B466" s="599"/>
      <c r="C466" s="599"/>
      <c r="D466" s="599"/>
      <c r="E466" s="599"/>
      <c r="F466" s="599"/>
      <c r="G466" s="599"/>
      <c r="H466" s="600"/>
      <c r="K466" s="602"/>
      <c r="L466" s="602"/>
      <c r="M466" s="600"/>
      <c r="N466" s="600"/>
      <c r="O466" s="600"/>
      <c r="P466" s="600"/>
      <c r="Q466" s="600"/>
      <c r="R466" s="600"/>
      <c r="S466" s="600"/>
      <c r="T466" s="600"/>
      <c r="U466" s="600"/>
      <c r="V466" s="600"/>
      <c r="W466" s="600"/>
      <c r="X466" s="600"/>
      <c r="Y466" s="600"/>
      <c r="Z466" s="600"/>
      <c r="AA466" s="600"/>
      <c r="AB466" s="600"/>
      <c r="AC466" s="600"/>
      <c r="AD466" s="600"/>
      <c r="AE466" s="600"/>
      <c r="AF466" s="600"/>
      <c r="AG466" s="600"/>
      <c r="AH466" s="600"/>
      <c r="AI466" s="600"/>
      <c r="AJ466" s="600"/>
      <c r="AK466" s="600"/>
      <c r="AL466" s="600"/>
      <c r="AM466" s="600"/>
      <c r="AN466" s="600"/>
      <c r="AO466" s="600"/>
      <c r="AP466" s="600"/>
      <c r="AQ466" s="600"/>
      <c r="AR466" s="600"/>
      <c r="AS466" s="600"/>
      <c r="AT466" s="600"/>
      <c r="AU466" s="600"/>
      <c r="AV466" s="600"/>
      <c r="AW466" s="600"/>
      <c r="AX466" s="600"/>
      <c r="AY466" s="600"/>
      <c r="AZ466" s="600"/>
      <c r="BA466" s="600"/>
      <c r="BB466" s="600"/>
      <c r="BC466" s="600"/>
      <c r="BD466" s="600"/>
      <c r="BE466" s="600"/>
      <c r="BF466" s="600"/>
      <c r="BG466" s="600"/>
      <c r="BH466" s="600"/>
      <c r="BI466" s="600"/>
      <c r="BJ466" s="600"/>
      <c r="BK466" s="600"/>
    </row>
    <row r="467" spans="2:63" ht="16.5" customHeight="1" x14ac:dyDescent="0.35">
      <c r="B467" s="599"/>
      <c r="C467" s="599"/>
      <c r="D467" s="599"/>
      <c r="E467" s="599"/>
      <c r="F467" s="599"/>
      <c r="G467" s="599"/>
      <c r="H467" s="600"/>
      <c r="K467" s="602"/>
      <c r="L467" s="602"/>
      <c r="M467" s="600"/>
      <c r="N467" s="600"/>
      <c r="O467" s="600"/>
      <c r="P467" s="600"/>
      <c r="Q467" s="600"/>
      <c r="R467" s="600"/>
      <c r="S467" s="600"/>
      <c r="T467" s="600"/>
      <c r="U467" s="600"/>
      <c r="V467" s="600"/>
      <c r="W467" s="600"/>
      <c r="X467" s="600"/>
      <c r="Y467" s="600"/>
      <c r="Z467" s="600"/>
      <c r="AA467" s="600"/>
      <c r="AB467" s="600"/>
      <c r="AC467" s="600"/>
      <c r="AD467" s="600"/>
      <c r="AE467" s="600"/>
      <c r="AF467" s="600"/>
      <c r="AG467" s="600"/>
      <c r="AH467" s="600"/>
      <c r="AI467" s="600"/>
      <c r="AJ467" s="600"/>
      <c r="AK467" s="600"/>
      <c r="AL467" s="600"/>
      <c r="AM467" s="600"/>
      <c r="AN467" s="600"/>
      <c r="AO467" s="600"/>
      <c r="AP467" s="600"/>
      <c r="AQ467" s="600"/>
      <c r="AR467" s="600"/>
      <c r="AS467" s="600"/>
      <c r="AT467" s="600"/>
      <c r="AU467" s="600"/>
      <c r="AV467" s="600"/>
      <c r="AW467" s="600"/>
      <c r="AX467" s="600"/>
      <c r="AY467" s="600"/>
      <c r="AZ467" s="600"/>
      <c r="BA467" s="600"/>
      <c r="BB467" s="600"/>
      <c r="BC467" s="600"/>
      <c r="BD467" s="600"/>
      <c r="BE467" s="600"/>
      <c r="BF467" s="600"/>
      <c r="BG467" s="600"/>
      <c r="BH467" s="600"/>
      <c r="BI467" s="600"/>
      <c r="BJ467" s="600"/>
      <c r="BK467" s="600"/>
    </row>
    <row r="468" spans="2:63" ht="16.5" customHeight="1" x14ac:dyDescent="0.35">
      <c r="B468" s="599"/>
      <c r="C468" s="599"/>
      <c r="D468" s="599"/>
      <c r="E468" s="599"/>
      <c r="F468" s="599"/>
      <c r="G468" s="599"/>
      <c r="H468" s="600"/>
      <c r="K468" s="602"/>
      <c r="L468" s="602"/>
      <c r="M468" s="600"/>
      <c r="N468" s="600"/>
      <c r="O468" s="600"/>
      <c r="P468" s="600"/>
      <c r="Q468" s="600"/>
      <c r="R468" s="600"/>
      <c r="S468" s="600"/>
      <c r="T468" s="600"/>
      <c r="U468" s="600"/>
      <c r="V468" s="600"/>
      <c r="W468" s="600"/>
      <c r="X468" s="600"/>
      <c r="Y468" s="600"/>
      <c r="Z468" s="600"/>
      <c r="AA468" s="600"/>
      <c r="AB468" s="600"/>
      <c r="AC468" s="600"/>
      <c r="AD468" s="600"/>
      <c r="AE468" s="600"/>
      <c r="AF468" s="600"/>
      <c r="AG468" s="600"/>
      <c r="AH468" s="600"/>
      <c r="AI468" s="600"/>
      <c r="AJ468" s="600"/>
      <c r="AK468" s="600"/>
      <c r="AL468" s="600"/>
      <c r="AM468" s="600"/>
      <c r="AN468" s="600"/>
      <c r="AO468" s="600"/>
      <c r="AP468" s="600"/>
      <c r="AQ468" s="600"/>
      <c r="AR468" s="600"/>
      <c r="AS468" s="600"/>
      <c r="AT468" s="600"/>
      <c r="AU468" s="600"/>
      <c r="AV468" s="600"/>
      <c r="AW468" s="600"/>
      <c r="AX468" s="600"/>
      <c r="AY468" s="600"/>
      <c r="AZ468" s="600"/>
      <c r="BA468" s="600"/>
      <c r="BB468" s="600"/>
      <c r="BC468" s="600"/>
      <c r="BD468" s="600"/>
      <c r="BE468" s="600"/>
      <c r="BF468" s="600"/>
      <c r="BG468" s="600"/>
      <c r="BH468" s="600"/>
      <c r="BI468" s="600"/>
      <c r="BJ468" s="600"/>
      <c r="BK468" s="600"/>
    </row>
    <row r="469" spans="2:63" ht="16.5" customHeight="1" x14ac:dyDescent="0.35">
      <c r="B469" s="599"/>
      <c r="C469" s="599"/>
      <c r="D469" s="599"/>
      <c r="E469" s="599"/>
      <c r="F469" s="599"/>
      <c r="G469" s="599"/>
      <c r="H469" s="600"/>
      <c r="K469" s="602"/>
      <c r="L469" s="602"/>
      <c r="M469" s="600"/>
      <c r="N469" s="600"/>
      <c r="O469" s="600"/>
      <c r="P469" s="600"/>
      <c r="Q469" s="600"/>
      <c r="R469" s="600"/>
      <c r="S469" s="600"/>
      <c r="T469" s="600"/>
      <c r="U469" s="600"/>
      <c r="V469" s="600"/>
      <c r="W469" s="600"/>
      <c r="X469" s="600"/>
      <c r="Y469" s="600"/>
      <c r="Z469" s="600"/>
      <c r="AA469" s="600"/>
      <c r="AB469" s="600"/>
      <c r="AC469" s="600"/>
      <c r="AD469" s="600"/>
      <c r="AE469" s="600"/>
      <c r="AF469" s="600"/>
      <c r="AG469" s="600"/>
      <c r="AH469" s="600"/>
      <c r="AI469" s="600"/>
      <c r="AJ469" s="600"/>
      <c r="AK469" s="600"/>
      <c r="AL469" s="600"/>
      <c r="AM469" s="600"/>
      <c r="AN469" s="600"/>
      <c r="AO469" s="600"/>
      <c r="AP469" s="600"/>
      <c r="AQ469" s="600"/>
      <c r="AR469" s="600"/>
      <c r="AS469" s="600"/>
      <c r="AT469" s="600"/>
      <c r="AU469" s="600"/>
      <c r="AV469" s="600"/>
      <c r="AW469" s="600"/>
      <c r="AX469" s="600"/>
      <c r="AY469" s="600"/>
      <c r="AZ469" s="600"/>
      <c r="BA469" s="600"/>
      <c r="BB469" s="600"/>
      <c r="BC469" s="600"/>
      <c r="BD469" s="600"/>
      <c r="BE469" s="600"/>
      <c r="BF469" s="600"/>
      <c r="BG469" s="600"/>
      <c r="BH469" s="600"/>
      <c r="BI469" s="600"/>
      <c r="BJ469" s="600"/>
      <c r="BK469" s="600"/>
    </row>
    <row r="470" spans="2:63" ht="16.5" customHeight="1" x14ac:dyDescent="0.35">
      <c r="B470" s="599"/>
      <c r="C470" s="599"/>
      <c r="D470" s="599"/>
      <c r="E470" s="599"/>
      <c r="F470" s="599"/>
      <c r="G470" s="599"/>
      <c r="H470" s="600"/>
      <c r="K470" s="602"/>
      <c r="L470" s="602"/>
      <c r="M470" s="600"/>
      <c r="N470" s="600"/>
      <c r="O470" s="600"/>
      <c r="P470" s="600"/>
      <c r="Q470" s="600"/>
      <c r="R470" s="600"/>
      <c r="S470" s="600"/>
      <c r="T470" s="600"/>
      <c r="U470" s="600"/>
      <c r="V470" s="600"/>
      <c r="W470" s="600"/>
      <c r="X470" s="600"/>
      <c r="Y470" s="600"/>
      <c r="Z470" s="600"/>
      <c r="AA470" s="600"/>
      <c r="AB470" s="600"/>
      <c r="AC470" s="600"/>
      <c r="AD470" s="600"/>
      <c r="AE470" s="600"/>
      <c r="AF470" s="600"/>
      <c r="AG470" s="600"/>
      <c r="AH470" s="600"/>
      <c r="AI470" s="600"/>
      <c r="AJ470" s="600"/>
      <c r="AK470" s="600"/>
      <c r="AL470" s="600"/>
      <c r="AM470" s="600"/>
      <c r="AN470" s="600"/>
      <c r="AO470" s="600"/>
      <c r="AP470" s="600"/>
      <c r="AQ470" s="600"/>
      <c r="AR470" s="600"/>
      <c r="AS470" s="600"/>
      <c r="AT470" s="600"/>
      <c r="AU470" s="600"/>
      <c r="AV470" s="600"/>
      <c r="AW470" s="600"/>
      <c r="AX470" s="600"/>
      <c r="AY470" s="600"/>
      <c r="AZ470" s="600"/>
      <c r="BA470" s="600"/>
      <c r="BB470" s="600"/>
      <c r="BC470" s="600"/>
      <c r="BD470" s="600"/>
      <c r="BE470" s="600"/>
      <c r="BF470" s="600"/>
      <c r="BG470" s="600"/>
      <c r="BH470" s="600"/>
      <c r="BI470" s="600"/>
      <c r="BJ470" s="600"/>
      <c r="BK470" s="600"/>
    </row>
    <row r="471" spans="2:63" ht="16.5" customHeight="1" x14ac:dyDescent="0.35">
      <c r="B471" s="599"/>
      <c r="C471" s="599"/>
      <c r="D471" s="599"/>
      <c r="E471" s="599"/>
      <c r="F471" s="599"/>
      <c r="G471" s="599"/>
      <c r="H471" s="600"/>
      <c r="K471" s="602"/>
      <c r="L471" s="602"/>
      <c r="M471" s="600"/>
      <c r="N471" s="600"/>
      <c r="O471" s="600"/>
      <c r="P471" s="600"/>
      <c r="Q471" s="600"/>
      <c r="R471" s="600"/>
      <c r="S471" s="600"/>
      <c r="T471" s="600"/>
      <c r="U471" s="600"/>
      <c r="V471" s="600"/>
      <c r="W471" s="600"/>
      <c r="X471" s="600"/>
      <c r="Y471" s="600"/>
      <c r="Z471" s="600"/>
      <c r="AA471" s="600"/>
      <c r="AB471" s="600"/>
      <c r="AC471" s="600"/>
      <c r="AD471" s="600"/>
      <c r="AE471" s="600"/>
      <c r="AF471" s="600"/>
      <c r="AG471" s="600"/>
      <c r="AH471" s="600"/>
      <c r="AI471" s="600"/>
      <c r="AJ471" s="600"/>
      <c r="AK471" s="600"/>
      <c r="AL471" s="600"/>
      <c r="AM471" s="600"/>
      <c r="AN471" s="600"/>
      <c r="AO471" s="600"/>
      <c r="AP471" s="600"/>
      <c r="AQ471" s="600"/>
      <c r="AR471" s="600"/>
      <c r="AS471" s="600"/>
      <c r="AT471" s="600"/>
      <c r="AU471" s="600"/>
      <c r="AV471" s="600"/>
      <c r="AW471" s="600"/>
      <c r="AX471" s="600"/>
      <c r="AY471" s="600"/>
      <c r="AZ471" s="600"/>
      <c r="BA471" s="600"/>
      <c r="BB471" s="600"/>
      <c r="BC471" s="600"/>
      <c r="BD471" s="600"/>
      <c r="BE471" s="600"/>
      <c r="BF471" s="600"/>
      <c r="BG471" s="600"/>
      <c r="BH471" s="600"/>
      <c r="BI471" s="600"/>
      <c r="BJ471" s="600"/>
      <c r="BK471" s="600"/>
    </row>
    <row r="472" spans="2:63" ht="16.5" customHeight="1" x14ac:dyDescent="0.35">
      <c r="B472" s="599"/>
      <c r="C472" s="599"/>
      <c r="D472" s="599"/>
      <c r="E472" s="599"/>
      <c r="F472" s="599"/>
      <c r="G472" s="599"/>
      <c r="H472" s="600"/>
      <c r="K472" s="602"/>
      <c r="L472" s="602"/>
      <c r="M472" s="600"/>
      <c r="N472" s="600"/>
      <c r="O472" s="600"/>
      <c r="P472" s="600"/>
      <c r="Q472" s="600"/>
      <c r="R472" s="600"/>
      <c r="S472" s="600"/>
      <c r="T472" s="600"/>
      <c r="U472" s="600"/>
      <c r="V472" s="600"/>
      <c r="W472" s="600"/>
      <c r="X472" s="600"/>
      <c r="Y472" s="600"/>
      <c r="Z472" s="600"/>
      <c r="AA472" s="600"/>
      <c r="AB472" s="600"/>
      <c r="AC472" s="600"/>
      <c r="AD472" s="600"/>
      <c r="AE472" s="600"/>
      <c r="AF472" s="600"/>
      <c r="AG472" s="600"/>
      <c r="AH472" s="600"/>
      <c r="AI472" s="600"/>
      <c r="AJ472" s="600"/>
      <c r="AK472" s="600"/>
      <c r="AL472" s="600"/>
      <c r="AM472" s="600"/>
      <c r="AN472" s="600"/>
      <c r="AO472" s="600"/>
      <c r="AP472" s="600"/>
      <c r="AQ472" s="600"/>
      <c r="AR472" s="600"/>
      <c r="AS472" s="600"/>
      <c r="AT472" s="600"/>
      <c r="AU472" s="600"/>
      <c r="AV472" s="600"/>
      <c r="AW472" s="600"/>
      <c r="AX472" s="600"/>
      <c r="AY472" s="600"/>
      <c r="AZ472" s="600"/>
      <c r="BA472" s="600"/>
      <c r="BB472" s="600"/>
      <c r="BC472" s="600"/>
      <c r="BD472" s="600"/>
      <c r="BE472" s="600"/>
      <c r="BF472" s="600"/>
      <c r="BG472" s="600"/>
      <c r="BH472" s="600"/>
      <c r="BI472" s="600"/>
      <c r="BJ472" s="600"/>
      <c r="BK472" s="600"/>
    </row>
    <row r="473" spans="2:63" ht="16.5" customHeight="1" x14ac:dyDescent="0.35">
      <c r="B473" s="599"/>
      <c r="C473" s="599"/>
      <c r="D473" s="599"/>
      <c r="E473" s="599"/>
      <c r="F473" s="599"/>
      <c r="G473" s="599"/>
      <c r="H473" s="600"/>
      <c r="K473" s="602"/>
      <c r="L473" s="602"/>
      <c r="M473" s="600"/>
      <c r="N473" s="600"/>
      <c r="O473" s="600"/>
      <c r="P473" s="600"/>
      <c r="Q473" s="600"/>
      <c r="R473" s="600"/>
      <c r="S473" s="600"/>
      <c r="T473" s="600"/>
      <c r="U473" s="600"/>
      <c r="V473" s="600"/>
      <c r="W473" s="600"/>
      <c r="X473" s="600"/>
      <c r="Y473" s="600"/>
      <c r="Z473" s="600"/>
      <c r="AA473" s="600"/>
      <c r="AB473" s="600"/>
      <c r="AC473" s="600"/>
      <c r="AD473" s="600"/>
      <c r="AE473" s="600"/>
      <c r="AF473" s="600"/>
      <c r="AG473" s="600"/>
      <c r="AH473" s="600"/>
      <c r="AI473" s="600"/>
      <c r="AJ473" s="600"/>
      <c r="AK473" s="600"/>
      <c r="AL473" s="600"/>
      <c r="AM473" s="600"/>
      <c r="AN473" s="600"/>
      <c r="AO473" s="600"/>
      <c r="AP473" s="600"/>
      <c r="AQ473" s="600"/>
      <c r="AR473" s="600"/>
      <c r="AS473" s="600"/>
      <c r="AT473" s="600"/>
      <c r="AU473" s="600"/>
      <c r="AV473" s="600"/>
      <c r="AW473" s="600"/>
      <c r="AX473" s="600"/>
      <c r="AY473" s="600"/>
      <c r="AZ473" s="600"/>
      <c r="BA473" s="600"/>
      <c r="BB473" s="600"/>
      <c r="BC473" s="600"/>
      <c r="BD473" s="600"/>
      <c r="BE473" s="600"/>
      <c r="BF473" s="600"/>
      <c r="BG473" s="600"/>
      <c r="BH473" s="600"/>
      <c r="BI473" s="600"/>
      <c r="BJ473" s="600"/>
      <c r="BK473" s="600"/>
    </row>
    <row r="474" spans="2:63" ht="16.5" customHeight="1" x14ac:dyDescent="0.35">
      <c r="B474" s="599"/>
      <c r="C474" s="599"/>
      <c r="D474" s="599"/>
      <c r="E474" s="599"/>
      <c r="F474" s="599"/>
      <c r="G474" s="599"/>
      <c r="H474" s="600"/>
      <c r="K474" s="602"/>
      <c r="L474" s="602"/>
      <c r="M474" s="600"/>
      <c r="N474" s="600"/>
      <c r="O474" s="600"/>
      <c r="P474" s="600"/>
      <c r="Q474" s="600"/>
      <c r="R474" s="600"/>
      <c r="S474" s="600"/>
      <c r="T474" s="600"/>
      <c r="U474" s="600"/>
      <c r="V474" s="600"/>
      <c r="W474" s="600"/>
      <c r="X474" s="600"/>
      <c r="Y474" s="600"/>
      <c r="Z474" s="600"/>
      <c r="AA474" s="600"/>
      <c r="AB474" s="600"/>
      <c r="AC474" s="600"/>
      <c r="AD474" s="600"/>
      <c r="AE474" s="600"/>
      <c r="AF474" s="600"/>
      <c r="AG474" s="600"/>
      <c r="AH474" s="600"/>
      <c r="AI474" s="600"/>
      <c r="AJ474" s="600"/>
      <c r="AK474" s="600"/>
      <c r="AL474" s="600"/>
      <c r="AM474" s="600"/>
      <c r="AN474" s="600"/>
      <c r="AO474" s="600"/>
      <c r="AP474" s="600"/>
      <c r="AQ474" s="600"/>
      <c r="AR474" s="600"/>
      <c r="AS474" s="600"/>
      <c r="AT474" s="600"/>
      <c r="AU474" s="600"/>
      <c r="AV474" s="600"/>
      <c r="AW474" s="600"/>
      <c r="AX474" s="600"/>
      <c r="AY474" s="600"/>
      <c r="AZ474" s="600"/>
      <c r="BA474" s="600"/>
      <c r="BB474" s="600"/>
      <c r="BC474" s="600"/>
      <c r="BD474" s="600"/>
      <c r="BE474" s="600"/>
      <c r="BF474" s="600"/>
      <c r="BG474" s="600"/>
      <c r="BH474" s="600"/>
      <c r="BI474" s="600"/>
      <c r="BJ474" s="600"/>
      <c r="BK474" s="600"/>
    </row>
    <row r="475" spans="2:63" ht="16.5" customHeight="1" x14ac:dyDescent="0.35">
      <c r="B475" s="599"/>
      <c r="C475" s="599"/>
      <c r="D475" s="599"/>
      <c r="E475" s="599"/>
      <c r="F475" s="599"/>
      <c r="G475" s="599"/>
      <c r="H475" s="600"/>
      <c r="K475" s="602"/>
      <c r="L475" s="602"/>
      <c r="M475" s="600"/>
      <c r="N475" s="600"/>
      <c r="O475" s="600"/>
      <c r="P475" s="600"/>
      <c r="Q475" s="600"/>
      <c r="R475" s="600"/>
      <c r="S475" s="600"/>
      <c r="T475" s="600"/>
      <c r="U475" s="600"/>
      <c r="V475" s="600"/>
      <c r="W475" s="600"/>
      <c r="X475" s="600"/>
      <c r="Y475" s="600"/>
      <c r="Z475" s="600"/>
      <c r="AA475" s="600"/>
      <c r="AB475" s="600"/>
      <c r="AC475" s="600"/>
      <c r="AD475" s="600"/>
      <c r="AE475" s="600"/>
      <c r="AF475" s="600"/>
      <c r="AG475" s="600"/>
      <c r="AH475" s="600"/>
      <c r="AI475" s="600"/>
      <c r="AJ475" s="600"/>
      <c r="AK475" s="600"/>
      <c r="AL475" s="600"/>
      <c r="AM475" s="600"/>
      <c r="AN475" s="600"/>
      <c r="AO475" s="600"/>
      <c r="AP475" s="600"/>
      <c r="AQ475" s="600"/>
      <c r="AR475" s="600"/>
      <c r="AS475" s="600"/>
      <c r="AT475" s="600"/>
      <c r="AU475" s="600"/>
      <c r="AV475" s="600"/>
      <c r="AW475" s="600"/>
      <c r="AX475" s="600"/>
      <c r="AY475" s="600"/>
      <c r="AZ475" s="600"/>
      <c r="BA475" s="600"/>
      <c r="BB475" s="600"/>
      <c r="BC475" s="600"/>
      <c r="BD475" s="600"/>
      <c r="BE475" s="600"/>
      <c r="BF475" s="600"/>
      <c r="BG475" s="600"/>
      <c r="BH475" s="600"/>
      <c r="BI475" s="600"/>
      <c r="BJ475" s="600"/>
      <c r="BK475" s="600"/>
    </row>
    <row r="476" spans="2:63" ht="16.5" customHeight="1" x14ac:dyDescent="0.35">
      <c r="B476" s="599"/>
      <c r="C476" s="599"/>
      <c r="D476" s="599"/>
      <c r="E476" s="599"/>
      <c r="F476" s="599"/>
      <c r="G476" s="599"/>
      <c r="H476" s="600"/>
      <c r="K476" s="602"/>
      <c r="L476" s="602"/>
      <c r="M476" s="600"/>
      <c r="N476" s="600"/>
      <c r="O476" s="600"/>
      <c r="P476" s="600"/>
      <c r="Q476" s="600"/>
      <c r="R476" s="600"/>
      <c r="S476" s="600"/>
      <c r="T476" s="600"/>
      <c r="U476" s="600"/>
      <c r="V476" s="600"/>
      <c r="W476" s="600"/>
      <c r="X476" s="600"/>
      <c r="Y476" s="600"/>
      <c r="Z476" s="600"/>
      <c r="AA476" s="600"/>
      <c r="AB476" s="600"/>
      <c r="AC476" s="600"/>
      <c r="AD476" s="600"/>
      <c r="AE476" s="600"/>
      <c r="AF476" s="600"/>
      <c r="AG476" s="600"/>
      <c r="AH476" s="600"/>
      <c r="AI476" s="600"/>
      <c r="AJ476" s="600"/>
      <c r="AK476" s="600"/>
      <c r="AL476" s="600"/>
      <c r="AM476" s="600"/>
      <c r="AN476" s="600"/>
      <c r="AO476" s="600"/>
      <c r="AP476" s="600"/>
      <c r="AQ476" s="600"/>
      <c r="AR476" s="600"/>
      <c r="AS476" s="600"/>
      <c r="AT476" s="600"/>
      <c r="AU476" s="600"/>
      <c r="AV476" s="600"/>
      <c r="AW476" s="600"/>
      <c r="AX476" s="600"/>
      <c r="AY476" s="600"/>
      <c r="AZ476" s="600"/>
      <c r="BA476" s="600"/>
      <c r="BB476" s="600"/>
      <c r="BC476" s="600"/>
      <c r="BD476" s="600"/>
      <c r="BE476" s="600"/>
      <c r="BF476" s="600"/>
      <c r="BG476" s="600"/>
      <c r="BH476" s="600"/>
      <c r="BI476" s="600"/>
      <c r="BJ476" s="600"/>
      <c r="BK476" s="600"/>
    </row>
    <row r="477" spans="2:63" ht="16.5" customHeight="1" x14ac:dyDescent="0.35">
      <c r="B477" s="599"/>
      <c r="C477" s="599"/>
      <c r="D477" s="599"/>
      <c r="E477" s="599"/>
      <c r="F477" s="599"/>
      <c r="G477" s="599"/>
      <c r="H477" s="600"/>
      <c r="K477" s="602"/>
      <c r="L477" s="602"/>
      <c r="M477" s="600"/>
      <c r="N477" s="600"/>
      <c r="O477" s="600"/>
      <c r="P477" s="600"/>
      <c r="Q477" s="600"/>
      <c r="R477" s="600"/>
      <c r="S477" s="600"/>
      <c r="T477" s="600"/>
      <c r="U477" s="600"/>
      <c r="V477" s="600"/>
      <c r="W477" s="600"/>
      <c r="X477" s="600"/>
      <c r="Y477" s="600"/>
      <c r="Z477" s="600"/>
      <c r="AA477" s="600"/>
      <c r="AB477" s="600"/>
      <c r="AC477" s="600"/>
      <c r="AD477" s="600"/>
      <c r="AE477" s="600"/>
      <c r="AF477" s="600"/>
      <c r="AG477" s="600"/>
      <c r="AH477" s="600"/>
      <c r="AI477" s="600"/>
      <c r="AJ477" s="600"/>
      <c r="AK477" s="600"/>
      <c r="AL477" s="600"/>
      <c r="AM477" s="600"/>
      <c r="AN477" s="600"/>
      <c r="AO477" s="600"/>
      <c r="AP477" s="600"/>
      <c r="AQ477" s="600"/>
      <c r="AR477" s="600"/>
      <c r="AS477" s="600"/>
      <c r="AT477" s="600"/>
      <c r="AU477" s="600"/>
      <c r="AV477" s="600"/>
      <c r="AW477" s="600"/>
      <c r="AX477" s="600"/>
      <c r="AY477" s="600"/>
      <c r="AZ477" s="600"/>
      <c r="BA477" s="600"/>
      <c r="BB477" s="600"/>
      <c r="BC477" s="600"/>
      <c r="BD477" s="600"/>
      <c r="BE477" s="600"/>
      <c r="BF477" s="600"/>
      <c r="BG477" s="600"/>
      <c r="BH477" s="600"/>
      <c r="BI477" s="600"/>
      <c r="BJ477" s="600"/>
      <c r="BK477" s="600"/>
    </row>
    <row r="478" spans="2:63" ht="16.5" customHeight="1" x14ac:dyDescent="0.35">
      <c r="B478" s="599"/>
      <c r="C478" s="599"/>
      <c r="D478" s="599"/>
      <c r="E478" s="599"/>
      <c r="F478" s="599"/>
      <c r="G478" s="599"/>
      <c r="H478" s="600"/>
      <c r="K478" s="602"/>
      <c r="L478" s="602"/>
      <c r="M478" s="600"/>
      <c r="N478" s="600"/>
      <c r="O478" s="600"/>
      <c r="P478" s="600"/>
      <c r="Q478" s="600"/>
      <c r="R478" s="600"/>
      <c r="S478" s="600"/>
      <c r="T478" s="600"/>
      <c r="U478" s="600"/>
      <c r="V478" s="600"/>
      <c r="W478" s="600"/>
      <c r="X478" s="600"/>
      <c r="Y478" s="600"/>
      <c r="Z478" s="600"/>
      <c r="AA478" s="600"/>
      <c r="AB478" s="600"/>
      <c r="AC478" s="600"/>
      <c r="AD478" s="600"/>
      <c r="AE478" s="600"/>
      <c r="AF478" s="600"/>
      <c r="AG478" s="600"/>
      <c r="AH478" s="600"/>
      <c r="AI478" s="600"/>
      <c r="AJ478" s="600"/>
      <c r="AK478" s="600"/>
      <c r="AL478" s="600"/>
      <c r="AM478" s="600"/>
      <c r="AN478" s="600"/>
      <c r="AO478" s="600"/>
      <c r="AP478" s="600"/>
      <c r="AQ478" s="600"/>
      <c r="AR478" s="600"/>
      <c r="AS478" s="600"/>
      <c r="AT478" s="600"/>
      <c r="AU478" s="600"/>
      <c r="AV478" s="600"/>
      <c r="AW478" s="600"/>
      <c r="AX478" s="600"/>
      <c r="AY478" s="600"/>
      <c r="AZ478" s="600"/>
      <c r="BA478" s="600"/>
      <c r="BB478" s="600"/>
      <c r="BC478" s="600"/>
      <c r="BD478" s="600"/>
      <c r="BE478" s="600"/>
      <c r="BF478" s="600"/>
      <c r="BG478" s="600"/>
      <c r="BH478" s="600"/>
      <c r="BI478" s="600"/>
      <c r="BJ478" s="600"/>
      <c r="BK478" s="600"/>
    </row>
    <row r="479" spans="2:63" ht="16.5" customHeight="1" x14ac:dyDescent="0.35">
      <c r="B479" s="599"/>
      <c r="C479" s="599"/>
      <c r="D479" s="599"/>
      <c r="E479" s="599"/>
      <c r="F479" s="599"/>
      <c r="G479" s="599"/>
      <c r="H479" s="600"/>
      <c r="K479" s="602"/>
      <c r="L479" s="602"/>
      <c r="M479" s="600"/>
      <c r="N479" s="600"/>
      <c r="O479" s="600"/>
      <c r="P479" s="600"/>
      <c r="Q479" s="600"/>
      <c r="R479" s="600"/>
      <c r="S479" s="600"/>
      <c r="T479" s="600"/>
      <c r="U479" s="600"/>
      <c r="V479" s="600"/>
      <c r="W479" s="600"/>
      <c r="X479" s="600"/>
      <c r="Y479" s="600"/>
      <c r="Z479" s="600"/>
      <c r="AA479" s="600"/>
      <c r="AB479" s="600"/>
      <c r="AC479" s="600"/>
      <c r="AD479" s="600"/>
      <c r="AE479" s="600"/>
      <c r="AF479" s="600"/>
      <c r="AG479" s="600"/>
      <c r="AH479" s="600"/>
      <c r="AI479" s="600"/>
      <c r="AJ479" s="600"/>
      <c r="AK479" s="600"/>
      <c r="AL479" s="600"/>
      <c r="AM479" s="600"/>
      <c r="AN479" s="600"/>
      <c r="AO479" s="600"/>
      <c r="AP479" s="600"/>
      <c r="AQ479" s="600"/>
      <c r="AR479" s="600"/>
      <c r="AS479" s="600"/>
      <c r="AT479" s="600"/>
      <c r="AU479" s="600"/>
      <c r="AV479" s="600"/>
      <c r="AW479" s="600"/>
      <c r="AX479" s="600"/>
      <c r="AY479" s="600"/>
      <c r="AZ479" s="600"/>
      <c r="BA479" s="600"/>
      <c r="BB479" s="600"/>
      <c r="BC479" s="600"/>
      <c r="BD479" s="600"/>
      <c r="BE479" s="600"/>
      <c r="BF479" s="600"/>
      <c r="BG479" s="600"/>
      <c r="BH479" s="600"/>
      <c r="BI479" s="600"/>
      <c r="BJ479" s="600"/>
      <c r="BK479" s="600"/>
    </row>
    <row r="480" spans="2:63" ht="16.5" customHeight="1" x14ac:dyDescent="0.35">
      <c r="B480" s="599"/>
      <c r="C480" s="599"/>
      <c r="D480" s="599"/>
      <c r="E480" s="599"/>
      <c r="F480" s="599"/>
      <c r="G480" s="599"/>
      <c r="H480" s="600"/>
      <c r="K480" s="602"/>
      <c r="L480" s="602"/>
      <c r="M480" s="600"/>
      <c r="N480" s="600"/>
      <c r="O480" s="600"/>
      <c r="P480" s="600"/>
      <c r="Q480" s="600"/>
      <c r="R480" s="600"/>
      <c r="S480" s="600"/>
      <c r="T480" s="600"/>
      <c r="U480" s="600"/>
      <c r="V480" s="600"/>
      <c r="W480" s="600"/>
      <c r="X480" s="600"/>
      <c r="Y480" s="600"/>
      <c r="Z480" s="600"/>
      <c r="AA480" s="600"/>
      <c r="AB480" s="600"/>
      <c r="AC480" s="600"/>
      <c r="AD480" s="600"/>
      <c r="AE480" s="600"/>
      <c r="AF480" s="600"/>
      <c r="AG480" s="600"/>
      <c r="AH480" s="600"/>
      <c r="AI480" s="600"/>
      <c r="AJ480" s="600"/>
      <c r="AK480" s="600"/>
      <c r="AL480" s="600"/>
      <c r="AM480" s="600"/>
      <c r="AN480" s="600"/>
      <c r="AO480" s="600"/>
      <c r="AP480" s="600"/>
      <c r="AQ480" s="600"/>
      <c r="AR480" s="600"/>
      <c r="AS480" s="600"/>
      <c r="AT480" s="600"/>
      <c r="AU480" s="600"/>
      <c r="AV480" s="600"/>
      <c r="AW480" s="600"/>
      <c r="AX480" s="600"/>
      <c r="AY480" s="600"/>
      <c r="AZ480" s="600"/>
      <c r="BA480" s="600"/>
      <c r="BB480" s="600"/>
      <c r="BC480" s="600"/>
      <c r="BD480" s="600"/>
      <c r="BE480" s="600"/>
      <c r="BF480" s="600"/>
      <c r="BG480" s="600"/>
      <c r="BH480" s="600"/>
      <c r="BI480" s="600"/>
      <c r="BJ480" s="600"/>
      <c r="BK480" s="600"/>
    </row>
    <row r="481" spans="2:63" ht="16.5" customHeight="1" x14ac:dyDescent="0.35">
      <c r="B481" s="599"/>
      <c r="C481" s="599"/>
      <c r="D481" s="599"/>
      <c r="E481" s="599"/>
      <c r="F481" s="599"/>
      <c r="G481" s="599"/>
      <c r="H481" s="600"/>
      <c r="K481" s="602"/>
      <c r="L481" s="602"/>
      <c r="M481" s="600"/>
      <c r="N481" s="600"/>
      <c r="O481" s="600"/>
      <c r="P481" s="600"/>
      <c r="Q481" s="600"/>
      <c r="R481" s="600"/>
      <c r="S481" s="600"/>
      <c r="T481" s="600"/>
      <c r="U481" s="600"/>
      <c r="V481" s="600"/>
      <c r="W481" s="600"/>
      <c r="X481" s="600"/>
      <c r="Y481" s="600"/>
      <c r="Z481" s="600"/>
      <c r="AA481" s="600"/>
      <c r="AB481" s="600"/>
      <c r="AC481" s="600"/>
      <c r="AD481" s="600"/>
      <c r="AE481" s="600"/>
      <c r="AF481" s="600"/>
      <c r="AG481" s="600"/>
      <c r="AH481" s="600"/>
      <c r="AI481" s="600"/>
      <c r="AJ481" s="600"/>
      <c r="AK481" s="600"/>
      <c r="AL481" s="600"/>
      <c r="AM481" s="600"/>
      <c r="AN481" s="600"/>
      <c r="AO481" s="600"/>
      <c r="AP481" s="600"/>
      <c r="AQ481" s="600"/>
      <c r="AR481" s="600"/>
      <c r="AS481" s="600"/>
      <c r="AT481" s="600"/>
      <c r="AU481" s="600"/>
      <c r="AV481" s="600"/>
      <c r="AW481" s="600"/>
      <c r="AX481" s="600"/>
      <c r="AY481" s="600"/>
      <c r="AZ481" s="600"/>
      <c r="BA481" s="600"/>
      <c r="BB481" s="600"/>
      <c r="BC481" s="600"/>
      <c r="BD481" s="600"/>
      <c r="BE481" s="600"/>
      <c r="BF481" s="600"/>
      <c r="BG481" s="600"/>
      <c r="BH481" s="600"/>
      <c r="BI481" s="600"/>
      <c r="BJ481" s="600"/>
      <c r="BK481" s="600"/>
    </row>
    <row r="482" spans="2:63" ht="16.5" customHeight="1" x14ac:dyDescent="0.35">
      <c r="B482" s="599"/>
      <c r="C482" s="599"/>
      <c r="D482" s="599"/>
      <c r="E482" s="599"/>
      <c r="F482" s="599"/>
      <c r="G482" s="599"/>
      <c r="H482" s="600"/>
      <c r="K482" s="602"/>
      <c r="L482" s="602"/>
      <c r="M482" s="600"/>
      <c r="N482" s="600"/>
      <c r="O482" s="600"/>
      <c r="P482" s="600"/>
      <c r="Q482" s="600"/>
      <c r="R482" s="600"/>
      <c r="S482" s="600"/>
      <c r="T482" s="600"/>
      <c r="U482" s="600"/>
      <c r="V482" s="600"/>
      <c r="W482" s="600"/>
      <c r="X482" s="600"/>
      <c r="Y482" s="600"/>
      <c r="Z482" s="600"/>
      <c r="AA482" s="600"/>
      <c r="AB482" s="600"/>
      <c r="AC482" s="600"/>
      <c r="AD482" s="600"/>
      <c r="AE482" s="600"/>
      <c r="AF482" s="600"/>
      <c r="AG482" s="600"/>
      <c r="AH482" s="600"/>
      <c r="AI482" s="600"/>
      <c r="AJ482" s="600"/>
      <c r="AK482" s="600"/>
      <c r="AL482" s="600"/>
      <c r="AM482" s="600"/>
      <c r="AN482" s="600"/>
      <c r="AO482" s="600"/>
      <c r="AP482" s="600"/>
      <c r="AQ482" s="600"/>
      <c r="AR482" s="600"/>
      <c r="AS482" s="600"/>
      <c r="AT482" s="600"/>
      <c r="AU482" s="600"/>
      <c r="AV482" s="600"/>
      <c r="AW482" s="600"/>
      <c r="AX482" s="600"/>
      <c r="AY482" s="600"/>
      <c r="AZ482" s="600"/>
      <c r="BA482" s="600"/>
      <c r="BB482" s="600"/>
      <c r="BC482" s="600"/>
      <c r="BD482" s="600"/>
      <c r="BE482" s="600"/>
      <c r="BF482" s="600"/>
      <c r="BG482" s="600"/>
      <c r="BH482" s="600"/>
      <c r="BI482" s="600"/>
      <c r="BJ482" s="600"/>
      <c r="BK482" s="600"/>
    </row>
    <row r="483" spans="2:63" ht="16.5" customHeight="1" x14ac:dyDescent="0.35">
      <c r="B483" s="599"/>
      <c r="C483" s="599"/>
      <c r="D483" s="599"/>
      <c r="E483" s="599"/>
      <c r="F483" s="599"/>
      <c r="G483" s="599"/>
      <c r="H483" s="600"/>
      <c r="K483" s="602"/>
      <c r="L483" s="602"/>
      <c r="M483" s="600"/>
      <c r="N483" s="600"/>
      <c r="O483" s="600"/>
      <c r="P483" s="600"/>
      <c r="Q483" s="600"/>
      <c r="R483" s="600"/>
      <c r="S483" s="600"/>
      <c r="T483" s="600"/>
      <c r="U483" s="600"/>
      <c r="V483" s="600"/>
      <c r="W483" s="600"/>
      <c r="X483" s="600"/>
      <c r="Y483" s="600"/>
      <c r="Z483" s="600"/>
      <c r="AA483" s="600"/>
      <c r="AB483" s="600"/>
      <c r="AC483" s="600"/>
      <c r="AD483" s="600"/>
      <c r="AE483" s="600"/>
      <c r="AF483" s="600"/>
      <c r="AG483" s="600"/>
      <c r="AH483" s="600"/>
      <c r="AI483" s="600"/>
      <c r="AJ483" s="600"/>
      <c r="AK483" s="600"/>
      <c r="AL483" s="600"/>
      <c r="AM483" s="600"/>
      <c r="AN483" s="600"/>
      <c r="AO483" s="600"/>
      <c r="AP483" s="600"/>
      <c r="AQ483" s="600"/>
      <c r="AR483" s="600"/>
      <c r="AS483" s="600"/>
      <c r="AT483" s="600"/>
      <c r="AU483" s="600"/>
      <c r="AV483" s="600"/>
      <c r="AW483" s="600"/>
      <c r="AX483" s="600"/>
      <c r="AY483" s="600"/>
      <c r="AZ483" s="600"/>
      <c r="BA483" s="600"/>
      <c r="BB483" s="600"/>
      <c r="BC483" s="600"/>
      <c r="BD483" s="600"/>
      <c r="BE483" s="600"/>
      <c r="BF483" s="600"/>
      <c r="BG483" s="600"/>
      <c r="BH483" s="600"/>
      <c r="BI483" s="600"/>
      <c r="BJ483" s="600"/>
      <c r="BK483" s="600"/>
    </row>
    <row r="484" spans="2:63" ht="16.5" customHeight="1" x14ac:dyDescent="0.35">
      <c r="B484" s="599"/>
      <c r="C484" s="599"/>
      <c r="D484" s="599"/>
      <c r="E484" s="599"/>
      <c r="F484" s="599"/>
      <c r="G484" s="599"/>
      <c r="H484" s="600"/>
      <c r="K484" s="602"/>
      <c r="L484" s="602"/>
      <c r="M484" s="600"/>
      <c r="N484" s="600"/>
      <c r="O484" s="600"/>
      <c r="P484" s="600"/>
      <c r="Q484" s="600"/>
      <c r="R484" s="600"/>
      <c r="S484" s="600"/>
      <c r="T484" s="600"/>
      <c r="U484" s="600"/>
      <c r="V484" s="600"/>
      <c r="W484" s="600"/>
      <c r="X484" s="600"/>
      <c r="Y484" s="600"/>
      <c r="Z484" s="600"/>
      <c r="AA484" s="600"/>
      <c r="AB484" s="600"/>
      <c r="AC484" s="600"/>
      <c r="AD484" s="600"/>
      <c r="AE484" s="600"/>
      <c r="AF484" s="600"/>
      <c r="AG484" s="600"/>
      <c r="AH484" s="600"/>
      <c r="AI484" s="600"/>
      <c r="AJ484" s="600"/>
      <c r="AK484" s="600"/>
      <c r="AL484" s="600"/>
      <c r="AM484" s="600"/>
      <c r="AN484" s="600"/>
      <c r="AO484" s="600"/>
      <c r="AP484" s="600"/>
      <c r="AQ484" s="600"/>
      <c r="AR484" s="600"/>
      <c r="AS484" s="600"/>
      <c r="AT484" s="600"/>
      <c r="AU484" s="600"/>
      <c r="AV484" s="600"/>
      <c r="AW484" s="600"/>
      <c r="AX484" s="600"/>
      <c r="AY484" s="600"/>
      <c r="AZ484" s="600"/>
      <c r="BA484" s="600"/>
      <c r="BB484" s="600"/>
      <c r="BC484" s="600"/>
      <c r="BD484" s="600"/>
      <c r="BE484" s="600"/>
      <c r="BF484" s="600"/>
      <c r="BG484" s="600"/>
      <c r="BH484" s="600"/>
      <c r="BI484" s="600"/>
      <c r="BJ484" s="600"/>
      <c r="BK484" s="600"/>
    </row>
    <row r="485" spans="2:63" ht="16.5" customHeight="1" x14ac:dyDescent="0.35">
      <c r="B485" s="599"/>
      <c r="C485" s="599"/>
      <c r="D485" s="599"/>
      <c r="E485" s="599"/>
      <c r="F485" s="599"/>
      <c r="G485" s="599"/>
      <c r="H485" s="600"/>
      <c r="K485" s="602"/>
      <c r="L485" s="602"/>
      <c r="M485" s="600"/>
      <c r="N485" s="600"/>
      <c r="O485" s="600"/>
      <c r="P485" s="600"/>
      <c r="Q485" s="600"/>
      <c r="R485" s="600"/>
      <c r="S485" s="600"/>
      <c r="T485" s="600"/>
      <c r="U485" s="600"/>
      <c r="V485" s="600"/>
      <c r="W485" s="600"/>
      <c r="X485" s="600"/>
      <c r="Y485" s="600"/>
      <c r="Z485" s="600"/>
      <c r="AA485" s="600"/>
      <c r="AB485" s="600"/>
      <c r="AC485" s="600"/>
      <c r="AD485" s="600"/>
      <c r="AE485" s="600"/>
      <c r="AF485" s="600"/>
      <c r="AG485" s="600"/>
      <c r="AH485" s="600"/>
      <c r="AI485" s="600"/>
      <c r="AJ485" s="600"/>
      <c r="AK485" s="600"/>
      <c r="AL485" s="600"/>
      <c r="AM485" s="600"/>
      <c r="AN485" s="600"/>
      <c r="AO485" s="600"/>
      <c r="AP485" s="600"/>
      <c r="AQ485" s="600"/>
      <c r="AR485" s="600"/>
      <c r="AS485" s="600"/>
      <c r="AT485" s="600"/>
      <c r="AU485" s="600"/>
      <c r="AV485" s="600"/>
      <c r="AW485" s="600"/>
      <c r="AX485" s="600"/>
      <c r="AY485" s="600"/>
      <c r="AZ485" s="600"/>
      <c r="BA485" s="600"/>
      <c r="BB485" s="600"/>
      <c r="BC485" s="600"/>
      <c r="BD485" s="600"/>
      <c r="BE485" s="600"/>
      <c r="BF485" s="600"/>
      <c r="BG485" s="600"/>
      <c r="BH485" s="600"/>
      <c r="BI485" s="600"/>
      <c r="BJ485" s="600"/>
      <c r="BK485" s="600"/>
    </row>
    <row r="486" spans="2:63" ht="16.5" customHeight="1" x14ac:dyDescent="0.35">
      <c r="B486" s="599"/>
      <c r="C486" s="599"/>
      <c r="D486" s="599"/>
      <c r="E486" s="599"/>
      <c r="F486" s="599"/>
      <c r="G486" s="599"/>
      <c r="H486" s="600"/>
      <c r="K486" s="602"/>
      <c r="L486" s="602"/>
      <c r="M486" s="600"/>
      <c r="N486" s="600"/>
      <c r="O486" s="600"/>
      <c r="P486" s="600"/>
      <c r="Q486" s="600"/>
      <c r="R486" s="600"/>
      <c r="S486" s="600"/>
      <c r="T486" s="600"/>
      <c r="U486" s="600"/>
      <c r="V486" s="600"/>
      <c r="W486" s="600"/>
      <c r="X486" s="600"/>
      <c r="Y486" s="600"/>
      <c r="Z486" s="600"/>
      <c r="AA486" s="600"/>
      <c r="AB486" s="600"/>
      <c r="AC486" s="600"/>
      <c r="AD486" s="600"/>
      <c r="AE486" s="600"/>
      <c r="AF486" s="600"/>
      <c r="AG486" s="600"/>
      <c r="AH486" s="600"/>
      <c r="AI486" s="600"/>
      <c r="AJ486" s="600"/>
      <c r="AK486" s="600"/>
      <c r="AL486" s="600"/>
      <c r="AM486" s="600"/>
      <c r="AN486" s="600"/>
      <c r="AO486" s="600"/>
      <c r="AP486" s="600"/>
      <c r="AQ486" s="600"/>
      <c r="AR486" s="600"/>
      <c r="AS486" s="600"/>
      <c r="AT486" s="600"/>
      <c r="AU486" s="600"/>
      <c r="AV486" s="600"/>
      <c r="AW486" s="600"/>
      <c r="AX486" s="600"/>
      <c r="AY486" s="600"/>
      <c r="AZ486" s="600"/>
      <c r="BA486" s="600"/>
      <c r="BB486" s="600"/>
      <c r="BC486" s="600"/>
      <c r="BD486" s="600"/>
      <c r="BE486" s="600"/>
      <c r="BF486" s="600"/>
      <c r="BG486" s="600"/>
      <c r="BH486" s="600"/>
      <c r="BI486" s="600"/>
      <c r="BJ486" s="600"/>
      <c r="BK486" s="600"/>
    </row>
    <row r="487" spans="2:63" ht="16.5" customHeight="1" x14ac:dyDescent="0.35">
      <c r="B487" s="599"/>
      <c r="C487" s="599"/>
      <c r="D487" s="599"/>
      <c r="E487" s="599"/>
      <c r="F487" s="599"/>
      <c r="G487" s="599"/>
      <c r="H487" s="600"/>
      <c r="K487" s="602"/>
      <c r="L487" s="602"/>
      <c r="M487" s="600"/>
      <c r="N487" s="600"/>
      <c r="O487" s="600"/>
      <c r="P487" s="600"/>
      <c r="Q487" s="600"/>
      <c r="R487" s="600"/>
      <c r="S487" s="600"/>
      <c r="T487" s="600"/>
      <c r="U487" s="600"/>
      <c r="V487" s="600"/>
      <c r="W487" s="600"/>
      <c r="X487" s="600"/>
      <c r="Y487" s="600"/>
      <c r="Z487" s="600"/>
      <c r="AA487" s="600"/>
      <c r="AB487" s="600"/>
      <c r="AC487" s="600"/>
      <c r="AD487" s="600"/>
      <c r="AE487" s="600"/>
      <c r="AF487" s="600"/>
      <c r="AG487" s="600"/>
      <c r="AH487" s="600"/>
      <c r="AI487" s="600"/>
      <c r="AJ487" s="600"/>
      <c r="AK487" s="600"/>
      <c r="AL487" s="600"/>
      <c r="AM487" s="600"/>
      <c r="AN487" s="600"/>
      <c r="AO487" s="600"/>
      <c r="AP487" s="600"/>
      <c r="AQ487" s="600"/>
      <c r="AR487" s="600"/>
      <c r="AS487" s="600"/>
      <c r="AT487" s="600"/>
      <c r="AU487" s="600"/>
      <c r="AV487" s="600"/>
      <c r="AW487" s="600"/>
      <c r="AX487" s="600"/>
      <c r="AY487" s="600"/>
      <c r="AZ487" s="600"/>
      <c r="BA487" s="600"/>
      <c r="BB487" s="600"/>
      <c r="BC487" s="600"/>
      <c r="BD487" s="600"/>
      <c r="BE487" s="600"/>
      <c r="BF487" s="600"/>
      <c r="BG487" s="600"/>
      <c r="BH487" s="600"/>
      <c r="BI487" s="600"/>
      <c r="BJ487" s="600"/>
      <c r="BK487" s="600"/>
    </row>
    <row r="488" spans="2:63" ht="16.5" customHeight="1" x14ac:dyDescent="0.35">
      <c r="B488" s="599"/>
      <c r="C488" s="599"/>
      <c r="D488" s="599"/>
      <c r="E488" s="599"/>
      <c r="F488" s="599"/>
      <c r="G488" s="599"/>
      <c r="H488" s="600"/>
      <c r="K488" s="602"/>
      <c r="L488" s="602"/>
      <c r="M488" s="600"/>
      <c r="N488" s="600"/>
      <c r="O488" s="600"/>
      <c r="P488" s="600"/>
      <c r="Q488" s="600"/>
      <c r="R488" s="600"/>
      <c r="S488" s="600"/>
      <c r="T488" s="600"/>
      <c r="U488" s="600"/>
      <c r="V488" s="600"/>
      <c r="W488" s="600"/>
      <c r="X488" s="600"/>
      <c r="Y488" s="600"/>
      <c r="Z488" s="600"/>
      <c r="AA488" s="600"/>
      <c r="AB488" s="600"/>
      <c r="AC488" s="600"/>
      <c r="AD488" s="600"/>
      <c r="AE488" s="600"/>
      <c r="AF488" s="600"/>
      <c r="AG488" s="600"/>
      <c r="AH488" s="600"/>
      <c r="AI488" s="600"/>
      <c r="AJ488" s="600"/>
      <c r="AK488" s="600"/>
      <c r="AL488" s="600"/>
      <c r="AM488" s="600"/>
      <c r="AN488" s="600"/>
      <c r="AO488" s="600"/>
      <c r="AP488" s="600"/>
      <c r="AQ488" s="600"/>
      <c r="AR488" s="600"/>
      <c r="AS488" s="600"/>
      <c r="AT488" s="600"/>
      <c r="AU488" s="600"/>
      <c r="AV488" s="600"/>
      <c r="AW488" s="600"/>
      <c r="AX488" s="600"/>
      <c r="AY488" s="600"/>
      <c r="AZ488" s="600"/>
      <c r="BA488" s="600"/>
      <c r="BB488" s="600"/>
      <c r="BC488" s="600"/>
      <c r="BD488" s="600"/>
      <c r="BE488" s="600"/>
      <c r="BF488" s="600"/>
      <c r="BG488" s="600"/>
      <c r="BH488" s="600"/>
      <c r="BI488" s="600"/>
      <c r="BJ488" s="600"/>
      <c r="BK488" s="600"/>
    </row>
    <row r="489" spans="2:63" ht="16.5" customHeight="1" x14ac:dyDescent="0.35">
      <c r="B489" s="599"/>
      <c r="C489" s="599"/>
      <c r="D489" s="599"/>
      <c r="E489" s="599"/>
      <c r="F489" s="599"/>
      <c r="G489" s="599"/>
      <c r="H489" s="600"/>
      <c r="K489" s="602"/>
      <c r="L489" s="602"/>
      <c r="M489" s="600"/>
      <c r="N489" s="600"/>
      <c r="O489" s="600"/>
      <c r="P489" s="600"/>
      <c r="Q489" s="600"/>
      <c r="R489" s="600"/>
      <c r="S489" s="600"/>
      <c r="T489" s="600"/>
      <c r="U489" s="600"/>
      <c r="V489" s="600"/>
      <c r="W489" s="600"/>
      <c r="X489" s="600"/>
      <c r="Y489" s="600"/>
      <c r="Z489" s="600"/>
      <c r="AA489" s="600"/>
      <c r="AB489" s="600"/>
      <c r="AC489" s="600"/>
      <c r="AD489" s="600"/>
      <c r="AE489" s="600"/>
      <c r="AF489" s="600"/>
      <c r="AG489" s="600"/>
      <c r="AH489" s="600"/>
      <c r="AI489" s="600"/>
      <c r="AJ489" s="600"/>
      <c r="AK489" s="600"/>
      <c r="AL489" s="600"/>
      <c r="AM489" s="600"/>
      <c r="AN489" s="600"/>
      <c r="AO489" s="600"/>
      <c r="AP489" s="600"/>
      <c r="AQ489" s="600"/>
      <c r="AR489" s="600"/>
      <c r="AS489" s="600"/>
      <c r="AT489" s="600"/>
      <c r="AU489" s="600"/>
      <c r="AV489" s="600"/>
      <c r="AW489" s="600"/>
      <c r="AX489" s="600"/>
      <c r="AY489" s="600"/>
      <c r="AZ489" s="600"/>
      <c r="BA489" s="600"/>
      <c r="BB489" s="600"/>
      <c r="BC489" s="600"/>
      <c r="BD489" s="600"/>
      <c r="BE489" s="600"/>
      <c r="BF489" s="600"/>
      <c r="BG489" s="600"/>
      <c r="BH489" s="600"/>
      <c r="BI489" s="600"/>
      <c r="BJ489" s="600"/>
      <c r="BK489" s="600"/>
    </row>
    <row r="490" spans="2:63" ht="16.5" customHeight="1" x14ac:dyDescent="0.35">
      <c r="B490" s="599"/>
      <c r="C490" s="599"/>
      <c r="D490" s="599"/>
      <c r="E490" s="599"/>
      <c r="F490" s="599"/>
      <c r="G490" s="599"/>
      <c r="H490" s="600"/>
      <c r="K490" s="602"/>
      <c r="L490" s="602"/>
      <c r="M490" s="600"/>
      <c r="N490" s="600"/>
      <c r="O490" s="600"/>
      <c r="P490" s="600"/>
      <c r="Q490" s="600"/>
      <c r="R490" s="600"/>
      <c r="S490" s="600"/>
      <c r="T490" s="600"/>
      <c r="U490" s="600"/>
      <c r="V490" s="600"/>
      <c r="W490" s="600"/>
      <c r="X490" s="600"/>
      <c r="Y490" s="600"/>
      <c r="Z490" s="600"/>
      <c r="AA490" s="600"/>
      <c r="AB490" s="600"/>
      <c r="AC490" s="600"/>
      <c r="AD490" s="600"/>
      <c r="AE490" s="600"/>
      <c r="AF490" s="600"/>
      <c r="AG490" s="600"/>
      <c r="AH490" s="600"/>
      <c r="AI490" s="600"/>
      <c r="AJ490" s="600"/>
      <c r="AK490" s="600"/>
      <c r="AL490" s="600"/>
      <c r="AM490" s="600"/>
      <c r="AN490" s="600"/>
      <c r="AO490" s="600"/>
      <c r="AP490" s="600"/>
      <c r="AQ490" s="600"/>
      <c r="AR490" s="600"/>
      <c r="AS490" s="600"/>
      <c r="AT490" s="600"/>
      <c r="AU490" s="600"/>
      <c r="AV490" s="600"/>
      <c r="AW490" s="600"/>
      <c r="AX490" s="600"/>
      <c r="AY490" s="600"/>
      <c r="AZ490" s="600"/>
      <c r="BA490" s="600"/>
      <c r="BB490" s="600"/>
      <c r="BC490" s="600"/>
      <c r="BD490" s="600"/>
      <c r="BE490" s="600"/>
      <c r="BF490" s="600"/>
      <c r="BG490" s="600"/>
      <c r="BH490" s="600"/>
      <c r="BI490" s="600"/>
      <c r="BJ490" s="600"/>
      <c r="BK490" s="600"/>
    </row>
    <row r="491" spans="2:63" ht="16.5" customHeight="1" x14ac:dyDescent="0.35">
      <c r="B491" s="599"/>
      <c r="C491" s="599"/>
      <c r="D491" s="599"/>
      <c r="E491" s="599"/>
      <c r="F491" s="599"/>
      <c r="G491" s="599"/>
      <c r="H491" s="600"/>
      <c r="K491" s="602"/>
      <c r="L491" s="602"/>
      <c r="M491" s="600"/>
      <c r="N491" s="600"/>
      <c r="O491" s="600"/>
      <c r="P491" s="600"/>
      <c r="Q491" s="600"/>
      <c r="R491" s="600"/>
      <c r="S491" s="600"/>
      <c r="T491" s="600"/>
      <c r="U491" s="600"/>
      <c r="V491" s="600"/>
      <c r="W491" s="600"/>
      <c r="X491" s="600"/>
      <c r="Y491" s="600"/>
      <c r="Z491" s="600"/>
      <c r="AA491" s="600"/>
      <c r="AB491" s="600"/>
      <c r="AC491" s="600"/>
      <c r="AD491" s="600"/>
      <c r="AE491" s="600"/>
      <c r="AF491" s="600"/>
      <c r="AG491" s="600"/>
      <c r="AH491" s="600"/>
      <c r="AI491" s="600"/>
      <c r="AJ491" s="600"/>
      <c r="AK491" s="600"/>
      <c r="AL491" s="600"/>
      <c r="AM491" s="600"/>
      <c r="AN491" s="600"/>
      <c r="AO491" s="600"/>
      <c r="AP491" s="600"/>
      <c r="AQ491" s="600"/>
      <c r="AR491" s="600"/>
      <c r="AS491" s="600"/>
      <c r="AT491" s="600"/>
      <c r="AU491" s="600"/>
      <c r="AV491" s="600"/>
      <c r="AW491" s="600"/>
      <c r="AX491" s="600"/>
      <c r="AY491" s="600"/>
      <c r="AZ491" s="600"/>
      <c r="BA491" s="600"/>
      <c r="BB491" s="600"/>
      <c r="BC491" s="600"/>
      <c r="BD491" s="600"/>
      <c r="BE491" s="600"/>
      <c r="BF491" s="600"/>
      <c r="BG491" s="600"/>
      <c r="BH491" s="600"/>
      <c r="BI491" s="600"/>
      <c r="BJ491" s="600"/>
      <c r="BK491" s="600"/>
    </row>
    <row r="492" spans="2:63" ht="16.5" customHeight="1" x14ac:dyDescent="0.35">
      <c r="B492" s="599"/>
      <c r="C492" s="599"/>
      <c r="D492" s="599"/>
      <c r="E492" s="599"/>
      <c r="F492" s="599"/>
      <c r="G492" s="599"/>
      <c r="H492" s="600"/>
      <c r="K492" s="602"/>
      <c r="L492" s="602"/>
      <c r="M492" s="600"/>
      <c r="N492" s="600"/>
      <c r="O492" s="600"/>
      <c r="P492" s="600"/>
      <c r="Q492" s="600"/>
      <c r="R492" s="600"/>
      <c r="S492" s="600"/>
      <c r="T492" s="600"/>
      <c r="U492" s="600"/>
      <c r="V492" s="600"/>
      <c r="W492" s="600"/>
      <c r="X492" s="600"/>
      <c r="Y492" s="600"/>
      <c r="Z492" s="600"/>
      <c r="AA492" s="600"/>
      <c r="AB492" s="600"/>
      <c r="AC492" s="600"/>
      <c r="AD492" s="600"/>
      <c r="AE492" s="600"/>
      <c r="AF492" s="600"/>
      <c r="AG492" s="600"/>
      <c r="AH492" s="600"/>
      <c r="AI492" s="600"/>
      <c r="AJ492" s="600"/>
      <c r="AK492" s="600"/>
      <c r="AL492" s="600"/>
      <c r="AM492" s="600"/>
      <c r="AN492" s="600"/>
      <c r="AO492" s="600"/>
      <c r="AP492" s="600"/>
      <c r="AQ492" s="600"/>
      <c r="AR492" s="600"/>
      <c r="AS492" s="600"/>
      <c r="AT492" s="600"/>
      <c r="AU492" s="600"/>
      <c r="AV492" s="600"/>
      <c r="AW492" s="600"/>
      <c r="AX492" s="600"/>
      <c r="AY492" s="600"/>
      <c r="AZ492" s="600"/>
      <c r="BA492" s="600"/>
      <c r="BB492" s="600"/>
      <c r="BC492" s="600"/>
      <c r="BD492" s="600"/>
      <c r="BE492" s="600"/>
      <c r="BF492" s="600"/>
      <c r="BG492" s="600"/>
      <c r="BH492" s="600"/>
      <c r="BI492" s="600"/>
      <c r="BJ492" s="600"/>
      <c r="BK492" s="600"/>
    </row>
    <row r="493" spans="2:63" ht="16.5" customHeight="1" x14ac:dyDescent="0.35">
      <c r="B493" s="599"/>
      <c r="C493" s="599"/>
      <c r="D493" s="599"/>
      <c r="E493" s="599"/>
      <c r="F493" s="599"/>
      <c r="G493" s="599"/>
      <c r="H493" s="600"/>
      <c r="K493" s="602"/>
      <c r="L493" s="602"/>
      <c r="M493" s="600"/>
      <c r="N493" s="600"/>
      <c r="O493" s="600"/>
      <c r="P493" s="600"/>
      <c r="Q493" s="600"/>
      <c r="R493" s="600"/>
      <c r="S493" s="600"/>
      <c r="T493" s="600"/>
      <c r="U493" s="600"/>
      <c r="V493" s="600"/>
      <c r="W493" s="600"/>
      <c r="X493" s="600"/>
      <c r="Y493" s="600"/>
      <c r="Z493" s="600"/>
      <c r="AA493" s="600"/>
      <c r="AB493" s="600"/>
      <c r="AC493" s="600"/>
      <c r="AD493" s="600"/>
      <c r="AE493" s="600"/>
      <c r="AF493" s="600"/>
      <c r="AG493" s="600"/>
      <c r="AH493" s="600"/>
      <c r="AI493" s="600"/>
      <c r="AJ493" s="600"/>
      <c r="AK493" s="600"/>
      <c r="AL493" s="600"/>
      <c r="AM493" s="600"/>
      <c r="AN493" s="600"/>
      <c r="AO493" s="600"/>
      <c r="AP493" s="600"/>
      <c r="AQ493" s="600"/>
      <c r="AR493" s="600"/>
      <c r="AS493" s="600"/>
      <c r="AT493" s="600"/>
      <c r="AU493" s="600"/>
      <c r="AV493" s="600"/>
      <c r="AW493" s="600"/>
      <c r="AX493" s="600"/>
      <c r="AY493" s="600"/>
      <c r="AZ493" s="600"/>
      <c r="BA493" s="600"/>
      <c r="BB493" s="600"/>
      <c r="BC493" s="600"/>
      <c r="BD493" s="600"/>
      <c r="BE493" s="600"/>
      <c r="BF493" s="600"/>
      <c r="BG493" s="600"/>
      <c r="BH493" s="600"/>
      <c r="BI493" s="600"/>
      <c r="BJ493" s="600"/>
      <c r="BK493" s="600"/>
    </row>
    <row r="494" spans="2:63" ht="16.5" customHeight="1" x14ac:dyDescent="0.35">
      <c r="B494" s="599"/>
      <c r="C494" s="599"/>
      <c r="D494" s="599"/>
      <c r="E494" s="599"/>
      <c r="F494" s="599"/>
      <c r="G494" s="599"/>
      <c r="H494" s="600"/>
      <c r="K494" s="602"/>
      <c r="L494" s="602"/>
      <c r="M494" s="600"/>
      <c r="N494" s="600"/>
      <c r="O494" s="600"/>
      <c r="P494" s="600"/>
      <c r="Q494" s="600"/>
      <c r="R494" s="600"/>
      <c r="S494" s="600"/>
      <c r="T494" s="600"/>
      <c r="U494" s="600"/>
      <c r="V494" s="600"/>
      <c r="W494" s="600"/>
      <c r="X494" s="600"/>
      <c r="Y494" s="600"/>
      <c r="Z494" s="600"/>
      <c r="AA494" s="600"/>
      <c r="AB494" s="600"/>
      <c r="AC494" s="600"/>
      <c r="AD494" s="600"/>
      <c r="AE494" s="600"/>
      <c r="AF494" s="600"/>
      <c r="AG494" s="600"/>
      <c r="AH494" s="600"/>
      <c r="AI494" s="600"/>
      <c r="AJ494" s="600"/>
      <c r="AK494" s="600"/>
      <c r="AL494" s="600"/>
      <c r="AM494" s="600"/>
      <c r="AN494" s="600"/>
      <c r="AO494" s="600"/>
      <c r="AP494" s="600"/>
      <c r="AQ494" s="600"/>
      <c r="AR494" s="600"/>
      <c r="AS494" s="600"/>
      <c r="AT494" s="600"/>
      <c r="AU494" s="600"/>
      <c r="AV494" s="600"/>
      <c r="AW494" s="600"/>
      <c r="AX494" s="600"/>
      <c r="AY494" s="600"/>
      <c r="AZ494" s="600"/>
      <c r="BA494" s="600"/>
      <c r="BB494" s="600"/>
      <c r="BC494" s="600"/>
      <c r="BD494" s="600"/>
      <c r="BE494" s="600"/>
      <c r="BF494" s="600"/>
      <c r="BG494" s="600"/>
      <c r="BH494" s="600"/>
      <c r="BI494" s="600"/>
      <c r="BJ494" s="600"/>
      <c r="BK494" s="600"/>
    </row>
    <row r="495" spans="2:63" ht="16.5" customHeight="1" x14ac:dyDescent="0.35">
      <c r="B495" s="599"/>
      <c r="C495" s="599"/>
      <c r="D495" s="599"/>
      <c r="E495" s="599"/>
      <c r="F495" s="599"/>
      <c r="G495" s="599"/>
      <c r="H495" s="600"/>
      <c r="K495" s="602"/>
      <c r="L495" s="602"/>
      <c r="M495" s="600"/>
      <c r="N495" s="600"/>
      <c r="O495" s="600"/>
      <c r="P495" s="600"/>
      <c r="Q495" s="600"/>
      <c r="R495" s="600"/>
      <c r="S495" s="600"/>
      <c r="T495" s="600"/>
      <c r="U495" s="600"/>
      <c r="V495" s="600"/>
      <c r="W495" s="600"/>
      <c r="X495" s="600"/>
      <c r="Y495" s="600"/>
      <c r="Z495" s="600"/>
      <c r="AA495" s="600"/>
      <c r="AB495" s="600"/>
      <c r="AC495" s="600"/>
      <c r="AD495" s="600"/>
      <c r="AE495" s="600"/>
      <c r="AF495" s="600"/>
      <c r="AG495" s="600"/>
      <c r="AH495" s="600"/>
      <c r="AI495" s="600"/>
      <c r="AJ495" s="600"/>
      <c r="AK495" s="600"/>
      <c r="AL495" s="600"/>
      <c r="AM495" s="600"/>
      <c r="AN495" s="600"/>
      <c r="AO495" s="600"/>
      <c r="AP495" s="600"/>
      <c r="AQ495" s="600"/>
      <c r="AR495" s="600"/>
      <c r="AS495" s="600"/>
      <c r="AT495" s="600"/>
      <c r="AU495" s="600"/>
      <c r="AV495" s="600"/>
      <c r="AW495" s="600"/>
      <c r="AX495" s="600"/>
      <c r="AY495" s="600"/>
      <c r="AZ495" s="600"/>
      <c r="BA495" s="600"/>
      <c r="BB495" s="600"/>
      <c r="BC495" s="600"/>
      <c r="BD495" s="600"/>
      <c r="BE495" s="600"/>
      <c r="BF495" s="600"/>
      <c r="BG495" s="600"/>
      <c r="BH495" s="600"/>
      <c r="BI495" s="600"/>
      <c r="BJ495" s="600"/>
      <c r="BK495" s="600"/>
    </row>
    <row r="496" spans="2:63" ht="16.5" customHeight="1" x14ac:dyDescent="0.35">
      <c r="B496" s="599"/>
      <c r="C496" s="599"/>
      <c r="D496" s="599"/>
      <c r="E496" s="599"/>
      <c r="F496" s="599"/>
      <c r="G496" s="599"/>
      <c r="H496" s="600"/>
      <c r="K496" s="602"/>
      <c r="L496" s="602"/>
      <c r="M496" s="600"/>
      <c r="N496" s="600"/>
      <c r="O496" s="600"/>
      <c r="P496" s="600"/>
      <c r="Q496" s="600"/>
      <c r="R496" s="600"/>
      <c r="S496" s="600"/>
      <c r="T496" s="600"/>
      <c r="U496" s="600"/>
      <c r="V496" s="600"/>
      <c r="W496" s="600"/>
      <c r="X496" s="600"/>
      <c r="Y496" s="600"/>
      <c r="Z496" s="600"/>
      <c r="AA496" s="600"/>
      <c r="AB496" s="600"/>
      <c r="AC496" s="600"/>
      <c r="AD496" s="600"/>
      <c r="AE496" s="600"/>
      <c r="AF496" s="600"/>
      <c r="AG496" s="600"/>
      <c r="AH496" s="600"/>
      <c r="AI496" s="600"/>
      <c r="AJ496" s="600"/>
      <c r="AK496" s="600"/>
      <c r="AL496" s="600"/>
      <c r="AM496" s="600"/>
      <c r="AN496" s="600"/>
      <c r="AO496" s="600"/>
      <c r="AP496" s="600"/>
      <c r="AQ496" s="600"/>
      <c r="AR496" s="600"/>
      <c r="AS496" s="600"/>
      <c r="AT496" s="600"/>
      <c r="AU496" s="600"/>
      <c r="AV496" s="600"/>
      <c r="AW496" s="600"/>
      <c r="AX496" s="600"/>
      <c r="AY496" s="600"/>
      <c r="AZ496" s="600"/>
      <c r="BA496" s="600"/>
      <c r="BB496" s="600"/>
      <c r="BC496" s="600"/>
      <c r="BD496" s="600"/>
      <c r="BE496" s="600"/>
      <c r="BF496" s="600"/>
      <c r="BG496" s="600"/>
      <c r="BH496" s="600"/>
      <c r="BI496" s="600"/>
      <c r="BJ496" s="600"/>
      <c r="BK496" s="600"/>
    </row>
    <row r="497" spans="2:63" ht="16.5" customHeight="1" x14ac:dyDescent="0.35">
      <c r="B497" s="599"/>
      <c r="C497" s="599"/>
      <c r="D497" s="599"/>
      <c r="E497" s="599"/>
      <c r="F497" s="599"/>
      <c r="G497" s="599"/>
      <c r="H497" s="600"/>
      <c r="K497" s="602"/>
      <c r="L497" s="602"/>
      <c r="M497" s="600"/>
      <c r="N497" s="600"/>
      <c r="O497" s="600"/>
      <c r="P497" s="600"/>
      <c r="Q497" s="600"/>
      <c r="R497" s="600"/>
      <c r="S497" s="600"/>
      <c r="T497" s="600"/>
      <c r="U497" s="600"/>
      <c r="V497" s="600"/>
      <c r="W497" s="600"/>
      <c r="X497" s="600"/>
      <c r="Y497" s="600"/>
      <c r="Z497" s="600"/>
      <c r="AA497" s="600"/>
      <c r="AB497" s="600"/>
      <c r="AC497" s="600"/>
      <c r="AD497" s="600"/>
      <c r="AE497" s="600"/>
      <c r="AF497" s="600"/>
      <c r="AG497" s="600"/>
      <c r="AH497" s="600"/>
      <c r="AI497" s="600"/>
      <c r="AJ497" s="600"/>
      <c r="AK497" s="600"/>
      <c r="AL497" s="600"/>
      <c r="AM497" s="600"/>
      <c r="AN497" s="600"/>
      <c r="AO497" s="600"/>
      <c r="AP497" s="600"/>
      <c r="AQ497" s="600"/>
      <c r="AR497" s="600"/>
      <c r="AS497" s="600"/>
      <c r="AT497" s="600"/>
      <c r="AU497" s="600"/>
      <c r="AV497" s="600"/>
      <c r="AW497" s="600"/>
      <c r="AX497" s="600"/>
      <c r="AY497" s="600"/>
      <c r="AZ497" s="600"/>
      <c r="BA497" s="600"/>
      <c r="BB497" s="600"/>
      <c r="BC497" s="600"/>
      <c r="BD497" s="600"/>
      <c r="BE497" s="600"/>
      <c r="BF497" s="600"/>
      <c r="BG497" s="600"/>
      <c r="BH497" s="600"/>
      <c r="BI497" s="600"/>
      <c r="BJ497" s="600"/>
      <c r="BK497" s="600"/>
    </row>
    <row r="498" spans="2:63" ht="16.5" customHeight="1" x14ac:dyDescent="0.35">
      <c r="B498" s="599"/>
      <c r="C498" s="599"/>
      <c r="D498" s="599"/>
      <c r="E498" s="599"/>
      <c r="F498" s="599"/>
      <c r="G498" s="599"/>
      <c r="H498" s="600"/>
      <c r="K498" s="602"/>
      <c r="L498" s="602"/>
      <c r="M498" s="600"/>
      <c r="N498" s="600"/>
      <c r="O498" s="600"/>
      <c r="P498" s="600"/>
      <c r="Q498" s="600"/>
      <c r="R498" s="600"/>
      <c r="S498" s="600"/>
      <c r="T498" s="600"/>
      <c r="U498" s="600"/>
      <c r="V498" s="600"/>
      <c r="W498" s="600"/>
      <c r="X498" s="600"/>
      <c r="Y498" s="600"/>
      <c r="Z498" s="600"/>
      <c r="AA498" s="600"/>
      <c r="AB498" s="600"/>
      <c r="AC498" s="600"/>
      <c r="AD498" s="600"/>
      <c r="AE498" s="600"/>
      <c r="AF498" s="600"/>
      <c r="AG498" s="600"/>
      <c r="AH498" s="600"/>
      <c r="AI498" s="600"/>
      <c r="AJ498" s="600"/>
      <c r="AK498" s="600"/>
      <c r="AL498" s="600"/>
      <c r="AM498" s="600"/>
      <c r="AN498" s="600"/>
      <c r="AO498" s="600"/>
      <c r="AP498" s="600"/>
      <c r="AQ498" s="600"/>
      <c r="AR498" s="600"/>
      <c r="AS498" s="600"/>
      <c r="AT498" s="600"/>
      <c r="AU498" s="600"/>
      <c r="AV498" s="600"/>
      <c r="AW498" s="600"/>
      <c r="AX498" s="600"/>
      <c r="AY498" s="600"/>
      <c r="AZ498" s="600"/>
      <c r="BA498" s="600"/>
      <c r="BB498" s="600"/>
      <c r="BC498" s="600"/>
      <c r="BD498" s="600"/>
      <c r="BE498" s="600"/>
      <c r="BF498" s="600"/>
      <c r="BG498" s="600"/>
      <c r="BH498" s="600"/>
      <c r="BI498" s="600"/>
      <c r="BJ498" s="600"/>
      <c r="BK498" s="600"/>
    </row>
    <row r="499" spans="2:63" ht="16.5" customHeight="1" x14ac:dyDescent="0.35">
      <c r="B499" s="599"/>
      <c r="C499" s="599"/>
      <c r="D499" s="599"/>
      <c r="E499" s="599"/>
      <c r="F499" s="599"/>
      <c r="G499" s="599"/>
      <c r="H499" s="600"/>
      <c r="K499" s="602"/>
      <c r="L499" s="602"/>
      <c r="M499" s="600"/>
      <c r="N499" s="600"/>
      <c r="O499" s="600"/>
      <c r="P499" s="600"/>
      <c r="Q499" s="600"/>
      <c r="R499" s="600"/>
      <c r="S499" s="600"/>
      <c r="T499" s="600"/>
      <c r="U499" s="600"/>
      <c r="V499" s="600"/>
      <c r="W499" s="600"/>
      <c r="X499" s="600"/>
      <c r="Y499" s="600"/>
      <c r="Z499" s="600"/>
      <c r="AA499" s="600"/>
      <c r="AB499" s="600"/>
      <c r="AC499" s="600"/>
      <c r="AD499" s="600"/>
      <c r="AE499" s="600"/>
      <c r="AF499" s="600"/>
      <c r="AG499" s="600"/>
      <c r="AH499" s="600"/>
      <c r="AI499" s="600"/>
      <c r="AJ499" s="600"/>
      <c r="AK499" s="600"/>
      <c r="AL499" s="600"/>
      <c r="AM499" s="600"/>
      <c r="AN499" s="600"/>
      <c r="AO499" s="600"/>
      <c r="AP499" s="600"/>
      <c r="AQ499" s="600"/>
      <c r="AR499" s="600"/>
      <c r="AS499" s="600"/>
      <c r="AT499" s="600"/>
      <c r="AU499" s="600"/>
      <c r="AV499" s="600"/>
      <c r="AW499" s="600"/>
      <c r="AX499" s="600"/>
      <c r="AY499" s="600"/>
      <c r="AZ499" s="600"/>
      <c r="BA499" s="600"/>
      <c r="BB499" s="600"/>
      <c r="BC499" s="600"/>
      <c r="BD499" s="600"/>
      <c r="BE499" s="600"/>
      <c r="BF499" s="600"/>
      <c r="BG499" s="600"/>
      <c r="BH499" s="600"/>
      <c r="BI499" s="600"/>
      <c r="BJ499" s="600"/>
      <c r="BK499" s="600"/>
    </row>
    <row r="500" spans="2:63" ht="16.5" customHeight="1" x14ac:dyDescent="0.35">
      <c r="B500" s="599"/>
      <c r="C500" s="599"/>
      <c r="D500" s="599"/>
      <c r="E500" s="599"/>
      <c r="F500" s="599"/>
      <c r="G500" s="599"/>
      <c r="H500" s="600"/>
      <c r="K500" s="602"/>
      <c r="L500" s="602"/>
      <c r="M500" s="600"/>
      <c r="N500" s="600"/>
      <c r="O500" s="600"/>
      <c r="P500" s="600"/>
      <c r="Q500" s="600"/>
      <c r="R500" s="600"/>
      <c r="S500" s="600"/>
      <c r="T500" s="600"/>
      <c r="U500" s="600"/>
      <c r="V500" s="600"/>
      <c r="W500" s="600"/>
      <c r="X500" s="600"/>
      <c r="Y500" s="600"/>
      <c r="Z500" s="600"/>
      <c r="AA500" s="600"/>
      <c r="AB500" s="600"/>
      <c r="AC500" s="600"/>
      <c r="AD500" s="600"/>
      <c r="AE500" s="600"/>
      <c r="AF500" s="600"/>
      <c r="AG500" s="600"/>
      <c r="AH500" s="600"/>
      <c r="AI500" s="600"/>
      <c r="AJ500" s="600"/>
      <c r="AK500" s="600"/>
      <c r="AL500" s="600"/>
      <c r="AM500" s="600"/>
      <c r="AN500" s="600"/>
      <c r="AO500" s="600"/>
      <c r="AP500" s="600"/>
      <c r="AQ500" s="600"/>
      <c r="AR500" s="600"/>
      <c r="AS500" s="600"/>
      <c r="AT500" s="600"/>
      <c r="AU500" s="600"/>
      <c r="AV500" s="600"/>
      <c r="AW500" s="600"/>
      <c r="AX500" s="600"/>
      <c r="AY500" s="600"/>
      <c r="AZ500" s="600"/>
      <c r="BA500" s="600"/>
      <c r="BB500" s="600"/>
      <c r="BC500" s="600"/>
      <c r="BD500" s="600"/>
      <c r="BE500" s="600"/>
      <c r="BF500" s="600"/>
      <c r="BG500" s="600"/>
      <c r="BH500" s="600"/>
      <c r="BI500" s="600"/>
      <c r="BJ500" s="600"/>
      <c r="BK500" s="600"/>
    </row>
    <row r="501" spans="2:63" ht="16.5" customHeight="1" x14ac:dyDescent="0.35">
      <c r="B501" s="599"/>
      <c r="C501" s="599"/>
      <c r="D501" s="599"/>
      <c r="E501" s="599"/>
      <c r="F501" s="599"/>
      <c r="G501" s="599"/>
      <c r="H501" s="600"/>
      <c r="K501" s="602"/>
      <c r="L501" s="602"/>
      <c r="M501" s="600"/>
      <c r="N501" s="600"/>
      <c r="O501" s="600"/>
      <c r="P501" s="600"/>
      <c r="Q501" s="600"/>
      <c r="R501" s="600"/>
      <c r="S501" s="600"/>
      <c r="T501" s="600"/>
      <c r="U501" s="600"/>
      <c r="V501" s="600"/>
      <c r="W501" s="600"/>
      <c r="X501" s="600"/>
      <c r="Y501" s="600"/>
      <c r="Z501" s="600"/>
      <c r="AA501" s="600"/>
      <c r="AB501" s="600"/>
      <c r="AC501" s="600"/>
      <c r="AD501" s="600"/>
      <c r="AE501" s="600"/>
      <c r="AF501" s="600"/>
      <c r="AG501" s="600"/>
      <c r="AH501" s="600"/>
      <c r="AI501" s="600"/>
      <c r="AJ501" s="600"/>
      <c r="AK501" s="600"/>
      <c r="AL501" s="600"/>
      <c r="AM501" s="600"/>
      <c r="AN501" s="600"/>
      <c r="AO501" s="600"/>
      <c r="AP501" s="600"/>
      <c r="AQ501" s="600"/>
      <c r="AR501" s="600"/>
      <c r="AS501" s="600"/>
      <c r="AT501" s="600"/>
      <c r="AU501" s="600"/>
      <c r="AV501" s="600"/>
      <c r="AW501" s="600"/>
      <c r="AX501" s="600"/>
      <c r="AY501" s="600"/>
      <c r="AZ501" s="600"/>
      <c r="BA501" s="600"/>
      <c r="BB501" s="600"/>
      <c r="BC501" s="600"/>
      <c r="BD501" s="600"/>
      <c r="BE501" s="600"/>
      <c r="BF501" s="600"/>
      <c r="BG501" s="600"/>
      <c r="BH501" s="600"/>
      <c r="BI501" s="600"/>
      <c r="BJ501" s="600"/>
      <c r="BK501" s="600"/>
    </row>
    <row r="502" spans="2:63" ht="16.5" customHeight="1" x14ac:dyDescent="0.35">
      <c r="B502" s="599"/>
      <c r="C502" s="599"/>
      <c r="D502" s="599"/>
      <c r="E502" s="599"/>
      <c r="F502" s="599"/>
      <c r="G502" s="599"/>
      <c r="H502" s="600"/>
      <c r="K502" s="602"/>
      <c r="L502" s="602"/>
      <c r="M502" s="600"/>
      <c r="N502" s="600"/>
      <c r="O502" s="600"/>
      <c r="P502" s="600"/>
      <c r="Q502" s="600"/>
      <c r="R502" s="600"/>
      <c r="S502" s="600"/>
      <c r="T502" s="600"/>
      <c r="U502" s="600"/>
      <c r="V502" s="600"/>
      <c r="W502" s="600"/>
      <c r="X502" s="600"/>
      <c r="Y502" s="600"/>
      <c r="Z502" s="600"/>
      <c r="AA502" s="600"/>
      <c r="AB502" s="600"/>
      <c r="AC502" s="600"/>
      <c r="AD502" s="600"/>
      <c r="AE502" s="600"/>
      <c r="AF502" s="600"/>
      <c r="AG502" s="600"/>
      <c r="AH502" s="600"/>
      <c r="AI502" s="600"/>
      <c r="AJ502" s="600"/>
      <c r="AK502" s="600"/>
      <c r="AL502" s="600"/>
      <c r="AM502" s="600"/>
      <c r="AN502" s="600"/>
      <c r="AO502" s="600"/>
      <c r="AP502" s="600"/>
      <c r="AQ502" s="600"/>
      <c r="AR502" s="600"/>
      <c r="AS502" s="600"/>
      <c r="AT502" s="600"/>
      <c r="AU502" s="600"/>
      <c r="AV502" s="600"/>
      <c r="AW502" s="600"/>
      <c r="AX502" s="600"/>
      <c r="AY502" s="600"/>
      <c r="AZ502" s="600"/>
      <c r="BA502" s="600"/>
      <c r="BB502" s="600"/>
      <c r="BC502" s="600"/>
      <c r="BD502" s="600"/>
      <c r="BE502" s="600"/>
      <c r="BF502" s="600"/>
      <c r="BG502" s="600"/>
      <c r="BH502" s="600"/>
      <c r="BI502" s="600"/>
      <c r="BJ502" s="600"/>
      <c r="BK502" s="600"/>
    </row>
    <row r="503" spans="2:63" ht="16.5" customHeight="1" x14ac:dyDescent="0.35">
      <c r="B503" s="599"/>
      <c r="C503" s="599"/>
      <c r="D503" s="599"/>
      <c r="E503" s="599"/>
      <c r="F503" s="599"/>
      <c r="G503" s="599"/>
      <c r="H503" s="600"/>
      <c r="K503" s="602"/>
      <c r="L503" s="602"/>
      <c r="M503" s="600"/>
      <c r="N503" s="600"/>
      <c r="O503" s="600"/>
      <c r="P503" s="600"/>
      <c r="Q503" s="600"/>
      <c r="R503" s="600"/>
      <c r="S503" s="600"/>
      <c r="T503" s="600"/>
      <c r="U503" s="600"/>
      <c r="V503" s="600"/>
      <c r="W503" s="600"/>
      <c r="X503" s="600"/>
      <c r="Y503" s="600"/>
      <c r="Z503" s="600"/>
      <c r="AA503" s="600"/>
      <c r="AB503" s="600"/>
      <c r="AC503" s="600"/>
      <c r="AD503" s="600"/>
      <c r="AE503" s="600"/>
      <c r="AF503" s="600"/>
      <c r="AG503" s="600"/>
      <c r="AH503" s="600"/>
      <c r="AI503" s="600"/>
      <c r="AJ503" s="600"/>
      <c r="AK503" s="600"/>
      <c r="AL503" s="600"/>
      <c r="AM503" s="600"/>
      <c r="AN503" s="600"/>
      <c r="AO503" s="600"/>
      <c r="AP503" s="600"/>
      <c r="AQ503" s="600"/>
      <c r="AR503" s="600"/>
      <c r="AS503" s="600"/>
      <c r="AT503" s="600"/>
      <c r="AU503" s="600"/>
      <c r="AV503" s="600"/>
      <c r="AW503" s="600"/>
      <c r="AX503" s="600"/>
      <c r="AY503" s="600"/>
      <c r="AZ503" s="600"/>
      <c r="BA503" s="600"/>
      <c r="BB503" s="600"/>
      <c r="BC503" s="600"/>
      <c r="BD503" s="600"/>
      <c r="BE503" s="600"/>
      <c r="BF503" s="600"/>
      <c r="BG503" s="600"/>
      <c r="BH503" s="600"/>
      <c r="BI503" s="600"/>
      <c r="BJ503" s="600"/>
      <c r="BK503" s="600"/>
    </row>
    <row r="504" spans="2:63" ht="16.5" customHeight="1" x14ac:dyDescent="0.35">
      <c r="B504" s="599"/>
      <c r="C504" s="599"/>
      <c r="D504" s="599"/>
      <c r="E504" s="599"/>
      <c r="F504" s="599"/>
      <c r="G504" s="599"/>
      <c r="H504" s="600"/>
      <c r="K504" s="602"/>
      <c r="L504" s="602"/>
      <c r="M504" s="600"/>
      <c r="N504" s="600"/>
      <c r="O504" s="600"/>
      <c r="P504" s="600"/>
      <c r="Q504" s="600"/>
      <c r="R504" s="600"/>
      <c r="S504" s="600"/>
      <c r="T504" s="600"/>
      <c r="U504" s="600"/>
      <c r="V504" s="600"/>
      <c r="W504" s="600"/>
      <c r="X504" s="600"/>
      <c r="Y504" s="600"/>
      <c r="Z504" s="600"/>
      <c r="AA504" s="600"/>
      <c r="AB504" s="600"/>
      <c r="AC504" s="600"/>
      <c r="AD504" s="600"/>
      <c r="AE504" s="600"/>
      <c r="AF504" s="600"/>
      <c r="AG504" s="600"/>
      <c r="AH504" s="600"/>
      <c r="AI504" s="600"/>
      <c r="AJ504" s="600"/>
      <c r="AK504" s="600"/>
      <c r="AL504" s="600"/>
      <c r="AM504" s="600"/>
      <c r="AN504" s="600"/>
      <c r="AO504" s="600"/>
      <c r="AP504" s="600"/>
      <c r="AQ504" s="600"/>
      <c r="AR504" s="600"/>
      <c r="AS504" s="600"/>
      <c r="AT504" s="600"/>
      <c r="AU504" s="600"/>
      <c r="AV504" s="600"/>
      <c r="AW504" s="600"/>
      <c r="AX504" s="600"/>
      <c r="AY504" s="600"/>
      <c r="AZ504" s="600"/>
      <c r="BA504" s="600"/>
      <c r="BB504" s="600"/>
      <c r="BC504" s="600"/>
      <c r="BD504" s="600"/>
      <c r="BE504" s="600"/>
      <c r="BF504" s="600"/>
      <c r="BG504" s="600"/>
      <c r="BH504" s="600"/>
      <c r="BI504" s="600"/>
      <c r="BJ504" s="600"/>
      <c r="BK504" s="600"/>
    </row>
    <row r="505" spans="2:63" ht="16.5" customHeight="1" x14ac:dyDescent="0.35">
      <c r="B505" s="599"/>
      <c r="C505" s="599"/>
      <c r="D505" s="599"/>
      <c r="E505" s="599"/>
      <c r="F505" s="599"/>
      <c r="G505" s="599"/>
      <c r="H505" s="600"/>
      <c r="K505" s="602"/>
      <c r="L505" s="602"/>
      <c r="M505" s="600"/>
      <c r="N505" s="600"/>
      <c r="O505" s="600"/>
      <c r="P505" s="600"/>
      <c r="Q505" s="600"/>
      <c r="R505" s="600"/>
      <c r="S505" s="600"/>
      <c r="T505" s="600"/>
      <c r="U505" s="600"/>
      <c r="V505" s="600"/>
      <c r="W505" s="600"/>
      <c r="X505" s="600"/>
      <c r="Y505" s="600"/>
      <c r="Z505" s="600"/>
      <c r="AA505" s="600"/>
      <c r="AB505" s="600"/>
      <c r="AC505" s="600"/>
      <c r="AD505" s="600"/>
      <c r="AE505" s="600"/>
      <c r="AF505" s="600"/>
      <c r="AG505" s="600"/>
      <c r="AH505" s="600"/>
      <c r="AI505" s="600"/>
      <c r="AJ505" s="600"/>
      <c r="AK505" s="600"/>
      <c r="AL505" s="600"/>
      <c r="AM505" s="600"/>
      <c r="AN505" s="600"/>
      <c r="AO505" s="600"/>
      <c r="AP505" s="600"/>
      <c r="AQ505" s="600"/>
      <c r="AR505" s="600"/>
      <c r="AS505" s="600"/>
      <c r="AT505" s="600"/>
      <c r="AU505" s="600"/>
      <c r="AV505" s="600"/>
      <c r="AW505" s="600"/>
      <c r="AX505" s="600"/>
      <c r="AY505" s="600"/>
      <c r="AZ505" s="600"/>
      <c r="BA505" s="600"/>
      <c r="BB505" s="600"/>
      <c r="BC505" s="600"/>
      <c r="BD505" s="600"/>
      <c r="BE505" s="600"/>
      <c r="BF505" s="600"/>
      <c r="BG505" s="600"/>
      <c r="BH505" s="600"/>
      <c r="BI505" s="600"/>
      <c r="BJ505" s="600"/>
      <c r="BK505" s="600"/>
    </row>
    <row r="506" spans="2:63" ht="16.5" customHeight="1" x14ac:dyDescent="0.35">
      <c r="B506" s="599"/>
      <c r="C506" s="599"/>
      <c r="D506" s="599"/>
      <c r="E506" s="599"/>
      <c r="F506" s="599"/>
      <c r="G506" s="599"/>
      <c r="H506" s="600"/>
      <c r="K506" s="602"/>
      <c r="L506" s="602"/>
      <c r="M506" s="600"/>
      <c r="N506" s="600"/>
      <c r="O506" s="600"/>
      <c r="P506" s="600"/>
      <c r="Q506" s="600"/>
      <c r="R506" s="600"/>
      <c r="S506" s="600"/>
      <c r="T506" s="600"/>
      <c r="U506" s="600"/>
      <c r="V506" s="600"/>
      <c r="W506" s="600"/>
      <c r="X506" s="600"/>
      <c r="Y506" s="600"/>
      <c r="Z506" s="600"/>
      <c r="AA506" s="600"/>
      <c r="AB506" s="600"/>
      <c r="AC506" s="600"/>
      <c r="AD506" s="600"/>
      <c r="AE506" s="600"/>
      <c r="AF506" s="600"/>
      <c r="AG506" s="600"/>
      <c r="AH506" s="600"/>
      <c r="AI506" s="600"/>
      <c r="AJ506" s="600"/>
      <c r="AK506" s="600"/>
      <c r="AL506" s="600"/>
      <c r="AM506" s="600"/>
      <c r="AN506" s="600"/>
      <c r="AO506" s="600"/>
      <c r="AP506" s="600"/>
      <c r="AQ506" s="600"/>
      <c r="AR506" s="600"/>
      <c r="AS506" s="600"/>
      <c r="AT506" s="600"/>
      <c r="AU506" s="600"/>
      <c r="AV506" s="600"/>
      <c r="AW506" s="600"/>
      <c r="AX506" s="600"/>
      <c r="AY506" s="600"/>
      <c r="AZ506" s="600"/>
      <c r="BA506" s="600"/>
      <c r="BB506" s="600"/>
      <c r="BC506" s="600"/>
      <c r="BD506" s="600"/>
      <c r="BE506" s="600"/>
      <c r="BF506" s="600"/>
      <c r="BG506" s="600"/>
      <c r="BH506" s="600"/>
      <c r="BI506" s="600"/>
      <c r="BJ506" s="600"/>
      <c r="BK506" s="600"/>
    </row>
    <row r="507" spans="2:63" ht="16.5" customHeight="1" x14ac:dyDescent="0.35">
      <c r="B507" s="599"/>
      <c r="C507" s="599"/>
      <c r="D507" s="599"/>
      <c r="E507" s="599"/>
      <c r="F507" s="599"/>
      <c r="G507" s="599"/>
      <c r="H507" s="600"/>
      <c r="K507" s="602"/>
      <c r="L507" s="602"/>
      <c r="M507" s="600"/>
      <c r="N507" s="600"/>
      <c r="O507" s="600"/>
      <c r="P507" s="600"/>
      <c r="Q507" s="600"/>
      <c r="R507" s="600"/>
      <c r="S507" s="600"/>
      <c r="T507" s="600"/>
      <c r="U507" s="600"/>
      <c r="V507" s="600"/>
      <c r="W507" s="600"/>
      <c r="X507" s="600"/>
      <c r="Y507" s="600"/>
      <c r="Z507" s="600"/>
      <c r="AA507" s="600"/>
      <c r="AB507" s="600"/>
      <c r="AC507" s="600"/>
      <c r="AD507" s="600"/>
      <c r="AE507" s="600"/>
      <c r="AF507" s="600"/>
      <c r="AG507" s="600"/>
      <c r="AH507" s="600"/>
      <c r="AI507" s="600"/>
      <c r="AJ507" s="600"/>
      <c r="AK507" s="600"/>
      <c r="AL507" s="600"/>
      <c r="AM507" s="600"/>
      <c r="AN507" s="600"/>
      <c r="AO507" s="600"/>
      <c r="AP507" s="600"/>
      <c r="AQ507" s="600"/>
      <c r="AR507" s="600"/>
      <c r="AS507" s="600"/>
      <c r="AT507" s="600"/>
      <c r="AU507" s="600"/>
      <c r="AV507" s="600"/>
      <c r="AW507" s="600"/>
      <c r="AX507" s="600"/>
      <c r="AY507" s="600"/>
      <c r="AZ507" s="600"/>
      <c r="BA507" s="600"/>
      <c r="BB507" s="600"/>
      <c r="BC507" s="600"/>
      <c r="BD507" s="600"/>
      <c r="BE507" s="600"/>
      <c r="BF507" s="600"/>
      <c r="BG507" s="600"/>
      <c r="BH507" s="600"/>
      <c r="BI507" s="600"/>
      <c r="BJ507" s="600"/>
      <c r="BK507" s="600"/>
    </row>
    <row r="508" spans="2:63" ht="16.5" customHeight="1" x14ac:dyDescent="0.35">
      <c r="B508" s="599"/>
      <c r="C508" s="599"/>
      <c r="D508" s="599"/>
      <c r="E508" s="599"/>
      <c r="F508" s="599"/>
      <c r="G508" s="599"/>
      <c r="H508" s="600"/>
      <c r="K508" s="602"/>
      <c r="L508" s="602"/>
      <c r="M508" s="600"/>
      <c r="N508" s="600"/>
      <c r="O508" s="600"/>
      <c r="P508" s="600"/>
      <c r="Q508" s="600"/>
      <c r="R508" s="600"/>
      <c r="S508" s="600"/>
      <c r="T508" s="600"/>
      <c r="U508" s="600"/>
      <c r="V508" s="600"/>
      <c r="W508" s="600"/>
      <c r="X508" s="600"/>
      <c r="Y508" s="600"/>
      <c r="Z508" s="600"/>
      <c r="AA508" s="600"/>
      <c r="AB508" s="600"/>
      <c r="AC508" s="600"/>
      <c r="AD508" s="600"/>
      <c r="AE508" s="600"/>
      <c r="AF508" s="600"/>
      <c r="AG508" s="600"/>
      <c r="AH508" s="600"/>
      <c r="AI508" s="600"/>
      <c r="AJ508" s="600"/>
      <c r="AK508" s="600"/>
      <c r="AL508" s="600"/>
      <c r="AM508" s="600"/>
      <c r="AN508" s="600"/>
      <c r="AO508" s="600"/>
      <c r="AP508" s="600"/>
      <c r="AQ508" s="600"/>
      <c r="AR508" s="600"/>
      <c r="AS508" s="600"/>
      <c r="AT508" s="600"/>
      <c r="AU508" s="600"/>
      <c r="AV508" s="600"/>
      <c r="AW508" s="600"/>
      <c r="AX508" s="600"/>
      <c r="AY508" s="600"/>
      <c r="AZ508" s="600"/>
      <c r="BA508" s="600"/>
      <c r="BB508" s="600"/>
      <c r="BC508" s="600"/>
      <c r="BD508" s="600"/>
      <c r="BE508" s="600"/>
      <c r="BF508" s="600"/>
      <c r="BG508" s="600"/>
      <c r="BH508" s="600"/>
      <c r="BI508" s="600"/>
      <c r="BJ508" s="600"/>
      <c r="BK508" s="600"/>
    </row>
    <row r="509" spans="2:63" ht="16.5" customHeight="1" x14ac:dyDescent="0.35">
      <c r="B509" s="599"/>
      <c r="C509" s="599"/>
      <c r="D509" s="599"/>
      <c r="E509" s="599"/>
      <c r="F509" s="599"/>
      <c r="G509" s="599"/>
      <c r="H509" s="600"/>
      <c r="K509" s="602"/>
      <c r="L509" s="602"/>
      <c r="M509" s="600"/>
      <c r="N509" s="600"/>
      <c r="O509" s="600"/>
      <c r="P509" s="600"/>
      <c r="Q509" s="600"/>
      <c r="R509" s="600"/>
      <c r="S509" s="600"/>
      <c r="T509" s="600"/>
      <c r="U509" s="600"/>
      <c r="V509" s="600"/>
      <c r="W509" s="600"/>
      <c r="X509" s="600"/>
      <c r="Y509" s="600"/>
      <c r="Z509" s="600"/>
      <c r="AA509" s="600"/>
      <c r="AB509" s="600"/>
      <c r="AC509" s="600"/>
      <c r="AD509" s="600"/>
      <c r="AE509" s="600"/>
      <c r="AF509" s="600"/>
      <c r="AG509" s="600"/>
      <c r="AH509" s="600"/>
      <c r="AI509" s="600"/>
      <c r="AJ509" s="600"/>
      <c r="AK509" s="600"/>
      <c r="AL509" s="600"/>
      <c r="AM509" s="600"/>
      <c r="AN509" s="600"/>
      <c r="AO509" s="600"/>
      <c r="AP509" s="600"/>
      <c r="AQ509" s="600"/>
      <c r="AR509" s="600"/>
      <c r="AS509" s="600"/>
      <c r="AT509" s="600"/>
      <c r="AU509" s="600"/>
      <c r="AV509" s="600"/>
      <c r="AW509" s="600"/>
      <c r="AX509" s="600"/>
      <c r="AY509" s="600"/>
      <c r="AZ509" s="600"/>
      <c r="BA509" s="600"/>
      <c r="BB509" s="600"/>
      <c r="BC509" s="600"/>
      <c r="BD509" s="600"/>
      <c r="BE509" s="600"/>
      <c r="BF509" s="600"/>
      <c r="BG509" s="600"/>
      <c r="BH509" s="600"/>
      <c r="BI509" s="600"/>
      <c r="BJ509" s="600"/>
      <c r="BK509" s="600"/>
    </row>
    <row r="510" spans="2:63" ht="16.5" customHeight="1" x14ac:dyDescent="0.35">
      <c r="B510" s="599"/>
      <c r="C510" s="599"/>
      <c r="D510" s="599"/>
      <c r="E510" s="599"/>
      <c r="F510" s="599"/>
      <c r="G510" s="599"/>
      <c r="H510" s="600"/>
      <c r="K510" s="602"/>
      <c r="L510" s="602"/>
      <c r="M510" s="600"/>
      <c r="N510" s="600"/>
      <c r="O510" s="600"/>
      <c r="P510" s="600"/>
      <c r="Q510" s="600"/>
      <c r="R510" s="600"/>
      <c r="S510" s="600"/>
      <c r="T510" s="600"/>
      <c r="U510" s="600"/>
      <c r="V510" s="600"/>
      <c r="W510" s="600"/>
      <c r="X510" s="600"/>
      <c r="Y510" s="600"/>
      <c r="Z510" s="600"/>
      <c r="AA510" s="600"/>
      <c r="AB510" s="600"/>
      <c r="AC510" s="600"/>
      <c r="AD510" s="600"/>
      <c r="AE510" s="600"/>
      <c r="AF510" s="600"/>
      <c r="AG510" s="600"/>
      <c r="AH510" s="600"/>
      <c r="AI510" s="600"/>
      <c r="AJ510" s="600"/>
      <c r="AK510" s="600"/>
      <c r="AL510" s="600"/>
      <c r="AM510" s="600"/>
      <c r="AN510" s="600"/>
      <c r="AO510" s="600"/>
      <c r="AP510" s="600"/>
      <c r="AQ510" s="600"/>
      <c r="AR510" s="600"/>
      <c r="AS510" s="600"/>
      <c r="AT510" s="600"/>
      <c r="AU510" s="600"/>
      <c r="AV510" s="600"/>
      <c r="AW510" s="600"/>
      <c r="AX510" s="600"/>
      <c r="AY510" s="600"/>
      <c r="AZ510" s="600"/>
      <c r="BA510" s="600"/>
      <c r="BB510" s="600"/>
      <c r="BC510" s="600"/>
      <c r="BD510" s="600"/>
      <c r="BE510" s="600"/>
      <c r="BF510" s="600"/>
      <c r="BG510" s="600"/>
      <c r="BH510" s="600"/>
      <c r="BI510" s="600"/>
      <c r="BJ510" s="600"/>
      <c r="BK510" s="600"/>
    </row>
    <row r="511" spans="2:63" ht="16.5" customHeight="1" x14ac:dyDescent="0.35">
      <c r="B511" s="599"/>
      <c r="C511" s="599"/>
      <c r="D511" s="599"/>
      <c r="E511" s="599"/>
      <c r="F511" s="599"/>
      <c r="G511" s="599"/>
      <c r="H511" s="600"/>
      <c r="K511" s="602"/>
      <c r="L511" s="602"/>
      <c r="M511" s="600"/>
      <c r="N511" s="600"/>
      <c r="O511" s="600"/>
      <c r="P511" s="600"/>
      <c r="Q511" s="600"/>
      <c r="R511" s="600"/>
      <c r="S511" s="600"/>
      <c r="T511" s="600"/>
      <c r="U511" s="600"/>
      <c r="V511" s="600"/>
      <c r="W511" s="600"/>
      <c r="X511" s="600"/>
      <c r="Y511" s="600"/>
      <c r="Z511" s="600"/>
      <c r="AA511" s="600"/>
      <c r="AB511" s="600"/>
      <c r="AC511" s="600"/>
      <c r="AD511" s="600"/>
      <c r="AE511" s="600"/>
      <c r="AF511" s="600"/>
      <c r="AG511" s="600"/>
      <c r="AH511" s="600"/>
      <c r="AI511" s="600"/>
      <c r="AJ511" s="600"/>
      <c r="AK511" s="600"/>
      <c r="AL511" s="600"/>
      <c r="AM511" s="600"/>
      <c r="AN511" s="600"/>
      <c r="AO511" s="600"/>
      <c r="AP511" s="600"/>
      <c r="AQ511" s="600"/>
      <c r="AR511" s="600"/>
      <c r="AS511" s="600"/>
      <c r="AT511" s="600"/>
      <c r="AU511" s="600"/>
      <c r="AV511" s="600"/>
      <c r="AW511" s="600"/>
      <c r="AX511" s="600"/>
      <c r="AY511" s="600"/>
      <c r="AZ511" s="600"/>
      <c r="BA511" s="600"/>
      <c r="BB511" s="600"/>
      <c r="BC511" s="600"/>
      <c r="BD511" s="600"/>
      <c r="BE511" s="600"/>
      <c r="BF511" s="600"/>
      <c r="BG511" s="600"/>
      <c r="BH511" s="600"/>
      <c r="BI511" s="600"/>
      <c r="BJ511" s="600"/>
      <c r="BK511" s="600"/>
    </row>
    <row r="512" spans="2:63" ht="16.5" customHeight="1" x14ac:dyDescent="0.35">
      <c r="B512" s="599"/>
      <c r="C512" s="599"/>
      <c r="D512" s="599"/>
      <c r="E512" s="599"/>
      <c r="F512" s="599"/>
      <c r="G512" s="599"/>
      <c r="H512" s="600"/>
      <c r="K512" s="602"/>
      <c r="L512" s="602"/>
      <c r="M512" s="600"/>
      <c r="N512" s="600"/>
      <c r="O512" s="600"/>
      <c r="P512" s="600"/>
      <c r="Q512" s="600"/>
      <c r="R512" s="600"/>
      <c r="S512" s="600"/>
      <c r="T512" s="600"/>
      <c r="U512" s="600"/>
      <c r="V512" s="600"/>
      <c r="W512" s="600"/>
      <c r="X512" s="600"/>
      <c r="Y512" s="600"/>
      <c r="Z512" s="600"/>
      <c r="AA512" s="600"/>
      <c r="AB512" s="600"/>
      <c r="AC512" s="600"/>
      <c r="AD512" s="600"/>
      <c r="AE512" s="600"/>
      <c r="AF512" s="600"/>
      <c r="AG512" s="600"/>
      <c r="AH512" s="600"/>
      <c r="AI512" s="600"/>
      <c r="AJ512" s="600"/>
      <c r="AK512" s="600"/>
      <c r="AL512" s="600"/>
      <c r="AM512" s="600"/>
      <c r="AN512" s="600"/>
      <c r="AO512" s="600"/>
      <c r="AP512" s="600"/>
      <c r="AQ512" s="600"/>
      <c r="AR512" s="600"/>
      <c r="AS512" s="600"/>
      <c r="AT512" s="600"/>
      <c r="AU512" s="600"/>
      <c r="AV512" s="600"/>
      <c r="AW512" s="600"/>
      <c r="AX512" s="600"/>
      <c r="AY512" s="600"/>
      <c r="AZ512" s="600"/>
      <c r="BA512" s="600"/>
      <c r="BB512" s="600"/>
      <c r="BC512" s="600"/>
      <c r="BD512" s="600"/>
      <c r="BE512" s="600"/>
      <c r="BF512" s="600"/>
      <c r="BG512" s="600"/>
      <c r="BH512" s="600"/>
      <c r="BI512" s="600"/>
      <c r="BJ512" s="600"/>
      <c r="BK512" s="600"/>
    </row>
    <row r="513" spans="2:63" ht="16.5" customHeight="1" x14ac:dyDescent="0.35">
      <c r="B513" s="599"/>
      <c r="C513" s="599"/>
      <c r="D513" s="599"/>
      <c r="E513" s="599"/>
      <c r="F513" s="599"/>
      <c r="G513" s="599"/>
      <c r="H513" s="600"/>
      <c r="K513" s="602"/>
      <c r="L513" s="602"/>
      <c r="M513" s="600"/>
      <c r="N513" s="600"/>
      <c r="O513" s="600"/>
      <c r="P513" s="600"/>
      <c r="Q513" s="600"/>
      <c r="R513" s="600"/>
      <c r="S513" s="600"/>
      <c r="T513" s="600"/>
      <c r="U513" s="600"/>
      <c r="V513" s="600"/>
      <c r="W513" s="600"/>
      <c r="X513" s="600"/>
      <c r="Y513" s="600"/>
      <c r="Z513" s="600"/>
      <c r="AA513" s="600"/>
      <c r="AB513" s="600"/>
      <c r="AC513" s="600"/>
      <c r="AD513" s="600"/>
      <c r="AE513" s="600"/>
      <c r="AF513" s="600"/>
      <c r="AG513" s="600"/>
      <c r="AH513" s="600"/>
      <c r="AI513" s="600"/>
      <c r="AJ513" s="600"/>
      <c r="AK513" s="600"/>
      <c r="AL513" s="600"/>
      <c r="AM513" s="600"/>
      <c r="AN513" s="600"/>
      <c r="AO513" s="600"/>
      <c r="AP513" s="600"/>
      <c r="AQ513" s="600"/>
      <c r="AR513" s="600"/>
      <c r="AS513" s="600"/>
      <c r="AT513" s="600"/>
      <c r="AU513" s="600"/>
      <c r="AV513" s="600"/>
      <c r="AW513" s="600"/>
      <c r="AX513" s="600"/>
      <c r="AY513" s="600"/>
      <c r="AZ513" s="600"/>
      <c r="BA513" s="600"/>
      <c r="BB513" s="600"/>
      <c r="BC513" s="600"/>
      <c r="BD513" s="600"/>
      <c r="BE513" s="600"/>
      <c r="BF513" s="600"/>
      <c r="BG513" s="600"/>
      <c r="BH513" s="600"/>
      <c r="BI513" s="600"/>
      <c r="BJ513" s="600"/>
      <c r="BK513" s="600"/>
    </row>
    <row r="514" spans="2:63" ht="16.5" customHeight="1" x14ac:dyDescent="0.35">
      <c r="B514" s="599"/>
      <c r="C514" s="599"/>
      <c r="D514" s="599"/>
      <c r="E514" s="599"/>
      <c r="F514" s="599"/>
      <c r="G514" s="599"/>
      <c r="H514" s="600"/>
      <c r="K514" s="602"/>
      <c r="L514" s="602"/>
      <c r="M514" s="600"/>
      <c r="N514" s="600"/>
      <c r="O514" s="600"/>
      <c r="P514" s="600"/>
      <c r="Q514" s="600"/>
      <c r="R514" s="600"/>
      <c r="S514" s="600"/>
      <c r="T514" s="600"/>
      <c r="U514" s="600"/>
      <c r="V514" s="600"/>
      <c r="W514" s="600"/>
      <c r="X514" s="600"/>
      <c r="Y514" s="600"/>
      <c r="Z514" s="600"/>
      <c r="AA514" s="600"/>
      <c r="AB514" s="600"/>
      <c r="AC514" s="600"/>
      <c r="AD514" s="600"/>
      <c r="AE514" s="600"/>
      <c r="AF514" s="600"/>
      <c r="AG514" s="600"/>
      <c r="AH514" s="600"/>
      <c r="AI514" s="600"/>
      <c r="AJ514" s="600"/>
      <c r="AK514" s="600"/>
      <c r="AL514" s="600"/>
      <c r="AM514" s="600"/>
      <c r="AN514" s="600"/>
      <c r="AO514" s="600"/>
      <c r="AP514" s="600"/>
      <c r="AQ514" s="600"/>
      <c r="AR514" s="600"/>
      <c r="AS514" s="600"/>
      <c r="AT514" s="600"/>
      <c r="AU514" s="600"/>
      <c r="AV514" s="600"/>
      <c r="AW514" s="600"/>
      <c r="AX514" s="600"/>
      <c r="AY514" s="600"/>
      <c r="AZ514" s="600"/>
      <c r="BA514" s="600"/>
      <c r="BB514" s="600"/>
      <c r="BC514" s="600"/>
      <c r="BD514" s="600"/>
      <c r="BE514" s="600"/>
      <c r="BF514" s="600"/>
      <c r="BG514" s="600"/>
      <c r="BH514" s="600"/>
      <c r="BI514" s="600"/>
      <c r="BJ514" s="600"/>
      <c r="BK514" s="600"/>
    </row>
    <row r="515" spans="2:63" ht="16.5" customHeight="1" x14ac:dyDescent="0.35">
      <c r="B515" s="599"/>
      <c r="C515" s="599"/>
      <c r="D515" s="599"/>
      <c r="E515" s="599"/>
      <c r="F515" s="599"/>
      <c r="G515" s="599"/>
      <c r="H515" s="600"/>
      <c r="K515" s="602"/>
      <c r="L515" s="602"/>
      <c r="M515" s="600"/>
      <c r="N515" s="600"/>
      <c r="O515" s="600"/>
      <c r="P515" s="600"/>
      <c r="Q515" s="600"/>
      <c r="R515" s="600"/>
      <c r="S515" s="600"/>
      <c r="T515" s="600"/>
      <c r="U515" s="600"/>
      <c r="V515" s="600"/>
      <c r="W515" s="600"/>
      <c r="X515" s="600"/>
      <c r="Y515" s="600"/>
      <c r="Z515" s="600"/>
      <c r="AA515" s="600"/>
      <c r="AB515" s="600"/>
      <c r="AC515" s="600"/>
      <c r="AD515" s="600"/>
      <c r="AE515" s="600"/>
      <c r="AF515" s="600"/>
      <c r="AG515" s="600"/>
      <c r="AH515" s="600"/>
      <c r="AI515" s="600"/>
      <c r="AJ515" s="600"/>
      <c r="AK515" s="600"/>
      <c r="AL515" s="600"/>
      <c r="AM515" s="600"/>
      <c r="AN515" s="600"/>
      <c r="AO515" s="600"/>
      <c r="AP515" s="600"/>
      <c r="AQ515" s="600"/>
      <c r="AR515" s="600"/>
      <c r="AS515" s="600"/>
      <c r="AT515" s="600"/>
      <c r="AU515" s="600"/>
      <c r="AV515" s="600"/>
      <c r="AW515" s="600"/>
      <c r="AX515" s="600"/>
      <c r="AY515" s="600"/>
      <c r="AZ515" s="600"/>
      <c r="BA515" s="600"/>
      <c r="BB515" s="600"/>
      <c r="BC515" s="600"/>
      <c r="BD515" s="600"/>
      <c r="BE515" s="600"/>
      <c r="BF515" s="600"/>
      <c r="BG515" s="600"/>
      <c r="BH515" s="600"/>
      <c r="BI515" s="600"/>
      <c r="BJ515" s="600"/>
      <c r="BK515" s="600"/>
    </row>
    <row r="516" spans="2:63" ht="16.5" customHeight="1" x14ac:dyDescent="0.35">
      <c r="B516" s="599"/>
      <c r="C516" s="599"/>
      <c r="D516" s="599"/>
      <c r="E516" s="599"/>
      <c r="F516" s="599"/>
      <c r="G516" s="599"/>
      <c r="H516" s="600"/>
      <c r="K516" s="602"/>
      <c r="L516" s="602"/>
      <c r="M516" s="600"/>
      <c r="N516" s="600"/>
      <c r="O516" s="600"/>
      <c r="P516" s="600"/>
      <c r="Q516" s="600"/>
      <c r="R516" s="600"/>
      <c r="S516" s="600"/>
      <c r="T516" s="600"/>
      <c r="U516" s="600"/>
      <c r="V516" s="600"/>
      <c r="W516" s="600"/>
      <c r="X516" s="600"/>
      <c r="Y516" s="600"/>
      <c r="Z516" s="600"/>
      <c r="AA516" s="600"/>
      <c r="AB516" s="600"/>
      <c r="AC516" s="600"/>
      <c r="AD516" s="600"/>
      <c r="AE516" s="600"/>
      <c r="AF516" s="600"/>
      <c r="AG516" s="600"/>
      <c r="AH516" s="600"/>
      <c r="AI516" s="600"/>
      <c r="AJ516" s="600"/>
      <c r="AK516" s="600"/>
      <c r="AL516" s="600"/>
      <c r="AM516" s="600"/>
      <c r="AN516" s="600"/>
      <c r="AO516" s="600"/>
      <c r="AP516" s="600"/>
      <c r="AQ516" s="600"/>
      <c r="AR516" s="600"/>
      <c r="AS516" s="600"/>
      <c r="AT516" s="600"/>
      <c r="AU516" s="600"/>
      <c r="AV516" s="600"/>
      <c r="AW516" s="600"/>
      <c r="AX516" s="600"/>
      <c r="AY516" s="600"/>
      <c r="AZ516" s="600"/>
      <c r="BA516" s="600"/>
      <c r="BB516" s="600"/>
      <c r="BC516" s="600"/>
      <c r="BD516" s="600"/>
      <c r="BE516" s="600"/>
      <c r="BF516" s="600"/>
      <c r="BG516" s="600"/>
      <c r="BH516" s="600"/>
      <c r="BI516" s="600"/>
      <c r="BJ516" s="600"/>
      <c r="BK516" s="600"/>
    </row>
    <row r="517" spans="2:63" ht="16.5" customHeight="1" x14ac:dyDescent="0.35">
      <c r="B517" s="599"/>
      <c r="C517" s="599"/>
      <c r="D517" s="599"/>
      <c r="E517" s="599"/>
      <c r="F517" s="599"/>
      <c r="G517" s="599"/>
      <c r="H517" s="600"/>
      <c r="K517" s="602"/>
      <c r="L517" s="602"/>
      <c r="M517" s="600"/>
      <c r="N517" s="600"/>
      <c r="O517" s="600"/>
      <c r="P517" s="600"/>
      <c r="Q517" s="600"/>
      <c r="R517" s="600"/>
      <c r="S517" s="600"/>
      <c r="T517" s="600"/>
      <c r="U517" s="600"/>
      <c r="V517" s="600"/>
      <c r="W517" s="600"/>
      <c r="X517" s="600"/>
      <c r="Y517" s="600"/>
      <c r="Z517" s="600"/>
      <c r="AA517" s="600"/>
      <c r="AB517" s="600"/>
      <c r="AC517" s="600"/>
      <c r="AD517" s="600"/>
      <c r="AE517" s="600"/>
      <c r="AF517" s="600"/>
      <c r="AG517" s="600"/>
      <c r="AH517" s="600"/>
      <c r="AI517" s="600"/>
      <c r="AJ517" s="600"/>
      <c r="AK517" s="600"/>
      <c r="AL517" s="600"/>
      <c r="AM517" s="600"/>
      <c r="AN517" s="600"/>
      <c r="AO517" s="600"/>
      <c r="AP517" s="600"/>
      <c r="AQ517" s="600"/>
      <c r="AR517" s="600"/>
      <c r="AS517" s="600"/>
      <c r="AT517" s="600"/>
      <c r="AU517" s="600"/>
      <c r="AV517" s="600"/>
      <c r="AW517" s="600"/>
      <c r="AX517" s="600"/>
      <c r="AY517" s="600"/>
      <c r="AZ517" s="600"/>
      <c r="BA517" s="600"/>
      <c r="BB517" s="600"/>
      <c r="BC517" s="600"/>
      <c r="BD517" s="600"/>
      <c r="BE517" s="600"/>
      <c r="BF517" s="600"/>
      <c r="BG517" s="600"/>
      <c r="BH517" s="600"/>
      <c r="BI517" s="600"/>
      <c r="BJ517" s="600"/>
      <c r="BK517" s="600"/>
    </row>
    <row r="518" spans="2:63" ht="16.5" customHeight="1" x14ac:dyDescent="0.35">
      <c r="B518" s="599"/>
      <c r="C518" s="599"/>
      <c r="D518" s="599"/>
      <c r="E518" s="599"/>
      <c r="F518" s="599"/>
      <c r="G518" s="599"/>
      <c r="H518" s="600"/>
      <c r="K518" s="602"/>
      <c r="L518" s="602"/>
      <c r="M518" s="600"/>
      <c r="N518" s="600"/>
      <c r="O518" s="600"/>
      <c r="P518" s="600"/>
      <c r="Q518" s="600"/>
      <c r="R518" s="600"/>
      <c r="S518" s="600"/>
      <c r="T518" s="600"/>
      <c r="U518" s="600"/>
      <c r="V518" s="600"/>
      <c r="W518" s="600"/>
      <c r="X518" s="600"/>
      <c r="Y518" s="600"/>
      <c r="Z518" s="600"/>
      <c r="AA518" s="600"/>
      <c r="AB518" s="600"/>
      <c r="AC518" s="600"/>
      <c r="AD518" s="600"/>
      <c r="AE518" s="600"/>
      <c r="AF518" s="600"/>
      <c r="AG518" s="600"/>
      <c r="AH518" s="600"/>
      <c r="AI518" s="600"/>
      <c r="AJ518" s="600"/>
      <c r="AK518" s="600"/>
      <c r="AL518" s="600"/>
      <c r="AM518" s="600"/>
      <c r="AN518" s="600"/>
      <c r="AO518" s="600"/>
      <c r="AP518" s="600"/>
      <c r="AQ518" s="600"/>
      <c r="AR518" s="600"/>
      <c r="AS518" s="600"/>
      <c r="AT518" s="600"/>
      <c r="AU518" s="600"/>
      <c r="AV518" s="600"/>
      <c r="AW518" s="600"/>
      <c r="AX518" s="600"/>
      <c r="AY518" s="600"/>
      <c r="AZ518" s="600"/>
      <c r="BA518" s="600"/>
      <c r="BB518" s="600"/>
      <c r="BC518" s="600"/>
      <c r="BD518" s="600"/>
      <c r="BE518" s="600"/>
      <c r="BF518" s="600"/>
      <c r="BG518" s="600"/>
      <c r="BH518" s="600"/>
      <c r="BI518" s="600"/>
      <c r="BJ518" s="600"/>
      <c r="BK518" s="600"/>
    </row>
    <row r="519" spans="2:63" ht="16.5" customHeight="1" x14ac:dyDescent="0.35">
      <c r="B519" s="599"/>
      <c r="C519" s="599"/>
      <c r="D519" s="599"/>
      <c r="E519" s="599"/>
      <c r="F519" s="599"/>
      <c r="G519" s="599"/>
      <c r="H519" s="600"/>
      <c r="K519" s="602"/>
      <c r="L519" s="602"/>
      <c r="M519" s="600"/>
      <c r="N519" s="600"/>
      <c r="O519" s="600"/>
      <c r="P519" s="600"/>
      <c r="Q519" s="600"/>
      <c r="R519" s="600"/>
      <c r="S519" s="600"/>
      <c r="T519" s="600"/>
      <c r="U519" s="600"/>
      <c r="V519" s="600"/>
      <c r="W519" s="600"/>
      <c r="X519" s="600"/>
      <c r="Y519" s="600"/>
      <c r="Z519" s="600"/>
      <c r="AA519" s="600"/>
      <c r="AB519" s="600"/>
      <c r="AC519" s="600"/>
      <c r="AD519" s="600"/>
      <c r="AE519" s="600"/>
      <c r="AF519" s="600"/>
      <c r="AG519" s="600"/>
      <c r="AH519" s="600"/>
      <c r="AI519" s="600"/>
      <c r="AJ519" s="600"/>
      <c r="AK519" s="600"/>
      <c r="AL519" s="600"/>
      <c r="AM519" s="600"/>
      <c r="AN519" s="600"/>
      <c r="AO519" s="600"/>
      <c r="AP519" s="600"/>
      <c r="AQ519" s="600"/>
      <c r="AR519" s="600"/>
      <c r="AS519" s="600"/>
      <c r="AT519" s="600"/>
      <c r="AU519" s="600"/>
      <c r="AV519" s="600"/>
      <c r="AW519" s="600"/>
      <c r="AX519" s="600"/>
      <c r="AY519" s="600"/>
      <c r="AZ519" s="600"/>
      <c r="BA519" s="600"/>
      <c r="BB519" s="600"/>
      <c r="BC519" s="600"/>
      <c r="BD519" s="600"/>
      <c r="BE519" s="600"/>
      <c r="BF519" s="600"/>
      <c r="BG519" s="600"/>
      <c r="BH519" s="600"/>
      <c r="BI519" s="600"/>
      <c r="BJ519" s="600"/>
      <c r="BK519" s="600"/>
    </row>
    <row r="520" spans="2:63" ht="16.5" customHeight="1" x14ac:dyDescent="0.35">
      <c r="B520" s="599"/>
      <c r="C520" s="599"/>
      <c r="D520" s="599"/>
      <c r="E520" s="599"/>
      <c r="F520" s="599"/>
      <c r="G520" s="599"/>
      <c r="H520" s="600"/>
      <c r="K520" s="602"/>
      <c r="L520" s="602"/>
      <c r="M520" s="600"/>
      <c r="N520" s="600"/>
      <c r="O520" s="600"/>
      <c r="P520" s="600"/>
      <c r="Q520" s="600"/>
      <c r="R520" s="600"/>
      <c r="S520" s="600"/>
      <c r="T520" s="600"/>
      <c r="U520" s="600"/>
      <c r="V520" s="600"/>
      <c r="W520" s="600"/>
      <c r="X520" s="600"/>
      <c r="Y520" s="600"/>
      <c r="Z520" s="600"/>
      <c r="AA520" s="600"/>
      <c r="AB520" s="600"/>
      <c r="AC520" s="600"/>
      <c r="AD520" s="600"/>
      <c r="AE520" s="600"/>
      <c r="AF520" s="600"/>
      <c r="AG520" s="600"/>
      <c r="AH520" s="600"/>
      <c r="AI520" s="600"/>
      <c r="AJ520" s="600"/>
      <c r="AK520" s="600"/>
      <c r="AL520" s="600"/>
      <c r="AM520" s="600"/>
      <c r="AN520" s="600"/>
      <c r="AO520" s="600"/>
      <c r="AP520" s="600"/>
      <c r="AQ520" s="600"/>
      <c r="AR520" s="600"/>
      <c r="AS520" s="600"/>
      <c r="AT520" s="600"/>
      <c r="AU520" s="600"/>
      <c r="AV520" s="600"/>
      <c r="AW520" s="600"/>
      <c r="AX520" s="600"/>
      <c r="AY520" s="600"/>
      <c r="AZ520" s="600"/>
      <c r="BA520" s="600"/>
      <c r="BB520" s="600"/>
      <c r="BC520" s="600"/>
      <c r="BD520" s="600"/>
      <c r="BE520" s="600"/>
      <c r="BF520" s="600"/>
      <c r="BG520" s="600"/>
      <c r="BH520" s="600"/>
      <c r="BI520" s="600"/>
      <c r="BJ520" s="600"/>
      <c r="BK520" s="600"/>
    </row>
    <row r="521" spans="2:63" ht="16.5" customHeight="1" x14ac:dyDescent="0.35">
      <c r="B521" s="599"/>
      <c r="C521" s="599"/>
      <c r="D521" s="599"/>
      <c r="E521" s="599"/>
      <c r="F521" s="599"/>
      <c r="G521" s="599"/>
      <c r="H521" s="600"/>
      <c r="K521" s="602"/>
      <c r="L521" s="602"/>
      <c r="M521" s="600"/>
      <c r="N521" s="600"/>
      <c r="O521" s="600"/>
      <c r="P521" s="600"/>
      <c r="Q521" s="600"/>
      <c r="R521" s="600"/>
      <c r="S521" s="600"/>
      <c r="T521" s="600"/>
      <c r="U521" s="600"/>
      <c r="V521" s="600"/>
      <c r="W521" s="600"/>
      <c r="X521" s="600"/>
      <c r="Y521" s="600"/>
      <c r="Z521" s="600"/>
      <c r="AA521" s="600"/>
      <c r="AB521" s="600"/>
      <c r="AC521" s="600"/>
      <c r="AD521" s="600"/>
      <c r="AE521" s="600"/>
      <c r="AF521" s="600"/>
      <c r="AG521" s="600"/>
      <c r="AH521" s="600"/>
      <c r="AI521" s="600"/>
      <c r="AJ521" s="600"/>
      <c r="AK521" s="600"/>
      <c r="AL521" s="600"/>
      <c r="AM521" s="600"/>
      <c r="AN521" s="600"/>
      <c r="AO521" s="600"/>
      <c r="AP521" s="600"/>
      <c r="AQ521" s="600"/>
      <c r="AR521" s="600"/>
      <c r="AS521" s="600"/>
      <c r="AT521" s="600"/>
      <c r="AU521" s="600"/>
      <c r="AV521" s="600"/>
      <c r="AW521" s="600"/>
      <c r="AX521" s="600"/>
      <c r="AY521" s="600"/>
      <c r="AZ521" s="600"/>
      <c r="BA521" s="600"/>
      <c r="BB521" s="600"/>
      <c r="BC521" s="600"/>
      <c r="BD521" s="600"/>
      <c r="BE521" s="600"/>
      <c r="BF521" s="600"/>
      <c r="BG521" s="600"/>
      <c r="BH521" s="600"/>
      <c r="BI521" s="600"/>
      <c r="BJ521" s="600"/>
      <c r="BK521" s="600"/>
    </row>
    <row r="522" spans="2:63" ht="16.5" customHeight="1" x14ac:dyDescent="0.35">
      <c r="B522" s="599"/>
      <c r="C522" s="599"/>
      <c r="D522" s="599"/>
      <c r="E522" s="599"/>
      <c r="F522" s="599"/>
      <c r="G522" s="599"/>
      <c r="H522" s="600"/>
      <c r="K522" s="602"/>
      <c r="L522" s="602"/>
      <c r="M522" s="600"/>
      <c r="N522" s="600"/>
      <c r="O522" s="600"/>
      <c r="P522" s="600"/>
      <c r="Q522" s="600"/>
      <c r="R522" s="600"/>
      <c r="S522" s="600"/>
      <c r="T522" s="600"/>
      <c r="U522" s="600"/>
      <c r="V522" s="600"/>
      <c r="W522" s="600"/>
      <c r="X522" s="600"/>
      <c r="Y522" s="600"/>
      <c r="Z522" s="600"/>
      <c r="AA522" s="600"/>
      <c r="AB522" s="600"/>
      <c r="AC522" s="600"/>
      <c r="AD522" s="600"/>
      <c r="AE522" s="600"/>
      <c r="AF522" s="600"/>
      <c r="AG522" s="600"/>
      <c r="AH522" s="600"/>
      <c r="AI522" s="600"/>
      <c r="AJ522" s="600"/>
      <c r="AK522" s="600"/>
      <c r="AL522" s="600"/>
      <c r="AM522" s="600"/>
      <c r="AN522" s="600"/>
      <c r="AO522" s="600"/>
      <c r="AP522" s="600"/>
      <c r="AQ522" s="600"/>
      <c r="AR522" s="600"/>
      <c r="AS522" s="600"/>
      <c r="AT522" s="600"/>
      <c r="AU522" s="600"/>
      <c r="AV522" s="600"/>
      <c r="AW522" s="600"/>
      <c r="AX522" s="600"/>
      <c r="AY522" s="600"/>
      <c r="AZ522" s="600"/>
      <c r="BA522" s="600"/>
      <c r="BB522" s="600"/>
      <c r="BC522" s="600"/>
      <c r="BD522" s="600"/>
      <c r="BE522" s="600"/>
      <c r="BF522" s="600"/>
      <c r="BG522" s="600"/>
      <c r="BH522" s="600"/>
      <c r="BI522" s="600"/>
      <c r="BJ522" s="600"/>
      <c r="BK522" s="600"/>
    </row>
    <row r="523" spans="2:63" ht="16.5" customHeight="1" x14ac:dyDescent="0.35">
      <c r="B523" s="599"/>
      <c r="C523" s="599"/>
      <c r="D523" s="599"/>
      <c r="E523" s="599"/>
      <c r="F523" s="599"/>
      <c r="G523" s="599"/>
      <c r="H523" s="600"/>
      <c r="K523" s="602"/>
      <c r="L523" s="602"/>
      <c r="M523" s="600"/>
      <c r="N523" s="600"/>
      <c r="O523" s="600"/>
      <c r="P523" s="600"/>
      <c r="Q523" s="600"/>
      <c r="R523" s="600"/>
      <c r="S523" s="600"/>
      <c r="T523" s="600"/>
      <c r="U523" s="600"/>
      <c r="V523" s="600"/>
      <c r="W523" s="600"/>
      <c r="X523" s="600"/>
      <c r="Y523" s="600"/>
      <c r="Z523" s="600"/>
      <c r="AA523" s="600"/>
      <c r="AB523" s="600"/>
      <c r="AC523" s="600"/>
      <c r="AD523" s="600"/>
      <c r="AE523" s="600"/>
      <c r="AF523" s="600"/>
      <c r="AG523" s="600"/>
      <c r="AH523" s="600"/>
      <c r="AI523" s="600"/>
      <c r="AJ523" s="600"/>
      <c r="AK523" s="600"/>
      <c r="AL523" s="600"/>
      <c r="AM523" s="600"/>
      <c r="AN523" s="600"/>
      <c r="AO523" s="600"/>
      <c r="AP523" s="600"/>
      <c r="AQ523" s="600"/>
      <c r="AR523" s="600"/>
      <c r="AS523" s="600"/>
      <c r="AT523" s="600"/>
      <c r="AU523" s="600"/>
      <c r="AV523" s="600"/>
      <c r="AW523" s="600"/>
      <c r="AX523" s="600"/>
      <c r="AY523" s="600"/>
      <c r="AZ523" s="600"/>
      <c r="BA523" s="600"/>
      <c r="BB523" s="600"/>
      <c r="BC523" s="600"/>
      <c r="BD523" s="600"/>
      <c r="BE523" s="600"/>
      <c r="BF523" s="600"/>
      <c r="BG523" s="600"/>
      <c r="BH523" s="600"/>
      <c r="BI523" s="600"/>
      <c r="BJ523" s="600"/>
      <c r="BK523" s="600"/>
    </row>
    <row r="524" spans="2:63" ht="16.5" customHeight="1" x14ac:dyDescent="0.35">
      <c r="B524" s="599"/>
      <c r="C524" s="599"/>
      <c r="D524" s="599"/>
      <c r="E524" s="599"/>
      <c r="F524" s="599"/>
      <c r="G524" s="599"/>
      <c r="H524" s="600"/>
      <c r="K524" s="602"/>
      <c r="L524" s="602"/>
      <c r="M524" s="600"/>
      <c r="N524" s="600"/>
      <c r="O524" s="600"/>
      <c r="P524" s="600"/>
      <c r="Q524" s="600"/>
      <c r="R524" s="600"/>
      <c r="S524" s="600"/>
      <c r="T524" s="600"/>
      <c r="U524" s="600"/>
      <c r="V524" s="600"/>
      <c r="W524" s="600"/>
      <c r="X524" s="600"/>
      <c r="Y524" s="600"/>
      <c r="Z524" s="600"/>
      <c r="AA524" s="600"/>
      <c r="AB524" s="600"/>
      <c r="AC524" s="600"/>
      <c r="AD524" s="600"/>
      <c r="AE524" s="600"/>
      <c r="AF524" s="600"/>
      <c r="AG524" s="600"/>
      <c r="AH524" s="600"/>
      <c r="AI524" s="600"/>
      <c r="AJ524" s="600"/>
      <c r="AK524" s="600"/>
      <c r="AL524" s="600"/>
      <c r="AM524" s="600"/>
      <c r="AN524" s="600"/>
      <c r="AO524" s="600"/>
      <c r="AP524" s="600"/>
      <c r="AQ524" s="600"/>
      <c r="AR524" s="600"/>
      <c r="AS524" s="600"/>
      <c r="AT524" s="600"/>
      <c r="AU524" s="600"/>
      <c r="AV524" s="600"/>
      <c r="AW524" s="600"/>
      <c r="AX524" s="600"/>
      <c r="AY524" s="600"/>
      <c r="AZ524" s="600"/>
      <c r="BA524" s="600"/>
      <c r="BB524" s="600"/>
      <c r="BC524" s="600"/>
      <c r="BD524" s="600"/>
      <c r="BE524" s="600"/>
      <c r="BF524" s="600"/>
      <c r="BG524" s="600"/>
      <c r="BH524" s="600"/>
      <c r="BI524" s="600"/>
      <c r="BJ524" s="600"/>
      <c r="BK524" s="600"/>
    </row>
    <row r="525" spans="2:63" ht="16.5" customHeight="1" x14ac:dyDescent="0.35">
      <c r="B525" s="599"/>
      <c r="C525" s="599"/>
      <c r="D525" s="599"/>
      <c r="E525" s="599"/>
      <c r="F525" s="599"/>
      <c r="G525" s="599"/>
      <c r="H525" s="600"/>
      <c r="K525" s="602"/>
      <c r="L525" s="602"/>
      <c r="M525" s="600"/>
      <c r="N525" s="600"/>
      <c r="O525" s="600"/>
      <c r="P525" s="600"/>
      <c r="Q525" s="600"/>
      <c r="R525" s="600"/>
      <c r="S525" s="600"/>
      <c r="T525" s="600"/>
      <c r="U525" s="600"/>
      <c r="V525" s="600"/>
      <c r="W525" s="600"/>
      <c r="X525" s="600"/>
      <c r="Y525" s="600"/>
      <c r="Z525" s="600"/>
      <c r="AA525" s="600"/>
      <c r="AB525" s="600"/>
      <c r="AC525" s="600"/>
      <c r="AD525" s="600"/>
      <c r="AE525" s="600"/>
      <c r="AF525" s="600"/>
      <c r="AG525" s="600"/>
      <c r="AH525" s="600"/>
      <c r="AI525" s="600"/>
      <c r="AJ525" s="600"/>
      <c r="AK525" s="600"/>
      <c r="AL525" s="600"/>
      <c r="AM525" s="600"/>
      <c r="AN525" s="600"/>
      <c r="AO525" s="600"/>
      <c r="AP525" s="600"/>
      <c r="AQ525" s="600"/>
      <c r="AR525" s="600"/>
      <c r="AS525" s="600"/>
      <c r="AT525" s="600"/>
      <c r="AU525" s="600"/>
      <c r="AV525" s="600"/>
      <c r="AW525" s="600"/>
      <c r="AX525" s="600"/>
      <c r="AY525" s="600"/>
      <c r="AZ525" s="600"/>
      <c r="BA525" s="600"/>
      <c r="BB525" s="600"/>
      <c r="BC525" s="600"/>
      <c r="BD525" s="600"/>
      <c r="BE525" s="600"/>
      <c r="BF525" s="600"/>
      <c r="BG525" s="600"/>
      <c r="BH525" s="600"/>
      <c r="BI525" s="600"/>
      <c r="BJ525" s="600"/>
      <c r="BK525" s="600"/>
    </row>
    <row r="526" spans="2:63" ht="16.5" customHeight="1" x14ac:dyDescent="0.35">
      <c r="B526" s="599"/>
      <c r="C526" s="599"/>
      <c r="D526" s="599"/>
      <c r="E526" s="599"/>
      <c r="F526" s="599"/>
      <c r="G526" s="599"/>
      <c r="H526" s="600"/>
      <c r="K526" s="602"/>
      <c r="L526" s="602"/>
      <c r="M526" s="600"/>
      <c r="N526" s="600"/>
      <c r="O526" s="600"/>
      <c r="P526" s="600"/>
      <c r="Q526" s="600"/>
      <c r="R526" s="600"/>
      <c r="S526" s="600"/>
      <c r="T526" s="600"/>
      <c r="U526" s="600"/>
      <c r="V526" s="600"/>
      <c r="W526" s="600"/>
      <c r="X526" s="600"/>
      <c r="Y526" s="600"/>
      <c r="Z526" s="600"/>
      <c r="AA526" s="600"/>
      <c r="AB526" s="600"/>
      <c r="AC526" s="600"/>
      <c r="AD526" s="600"/>
      <c r="AE526" s="600"/>
      <c r="AF526" s="600"/>
      <c r="AG526" s="600"/>
      <c r="AH526" s="600"/>
      <c r="AI526" s="600"/>
      <c r="AJ526" s="600"/>
      <c r="AK526" s="600"/>
      <c r="AL526" s="600"/>
      <c r="AM526" s="600"/>
      <c r="AN526" s="600"/>
      <c r="AO526" s="600"/>
      <c r="AP526" s="600"/>
      <c r="AQ526" s="600"/>
      <c r="AR526" s="600"/>
      <c r="AS526" s="600"/>
      <c r="AT526" s="600"/>
      <c r="AU526" s="600"/>
      <c r="AV526" s="600"/>
      <c r="AW526" s="600"/>
      <c r="AX526" s="600"/>
      <c r="AY526" s="600"/>
      <c r="AZ526" s="600"/>
      <c r="BA526" s="600"/>
      <c r="BB526" s="600"/>
      <c r="BC526" s="600"/>
      <c r="BD526" s="600"/>
      <c r="BE526" s="600"/>
      <c r="BF526" s="600"/>
      <c r="BG526" s="600"/>
      <c r="BH526" s="600"/>
      <c r="BI526" s="600"/>
      <c r="BJ526" s="600"/>
      <c r="BK526" s="600"/>
    </row>
    <row r="527" spans="2:63" ht="16.5" customHeight="1" x14ac:dyDescent="0.35">
      <c r="B527" s="599"/>
      <c r="C527" s="599"/>
      <c r="D527" s="599"/>
      <c r="E527" s="599"/>
      <c r="F527" s="599"/>
      <c r="G527" s="599"/>
      <c r="H527" s="600"/>
      <c r="K527" s="602"/>
      <c r="L527" s="602"/>
      <c r="M527" s="600"/>
      <c r="N527" s="600"/>
      <c r="O527" s="600"/>
      <c r="P527" s="600"/>
      <c r="Q527" s="600"/>
      <c r="R527" s="600"/>
      <c r="S527" s="600"/>
      <c r="T527" s="600"/>
      <c r="U527" s="600"/>
      <c r="V527" s="600"/>
      <c r="W527" s="600"/>
      <c r="X527" s="600"/>
      <c r="Y527" s="600"/>
      <c r="Z527" s="600"/>
      <c r="AA527" s="600"/>
      <c r="AB527" s="600"/>
      <c r="AC527" s="600"/>
      <c r="AD527" s="600"/>
      <c r="AE527" s="600"/>
      <c r="AF527" s="600"/>
      <c r="AG527" s="600"/>
      <c r="AH527" s="600"/>
      <c r="AI527" s="600"/>
      <c r="AJ527" s="600"/>
      <c r="AK527" s="600"/>
      <c r="AL527" s="600"/>
      <c r="AM527" s="600"/>
      <c r="AN527" s="600"/>
      <c r="AO527" s="600"/>
      <c r="AP527" s="600"/>
      <c r="AQ527" s="600"/>
      <c r="AR527" s="600"/>
      <c r="AS527" s="600"/>
      <c r="AT527" s="600"/>
      <c r="AU527" s="600"/>
      <c r="AV527" s="600"/>
      <c r="AW527" s="600"/>
      <c r="AX527" s="600"/>
      <c r="AY527" s="600"/>
      <c r="AZ527" s="600"/>
      <c r="BA527" s="600"/>
      <c r="BB527" s="600"/>
      <c r="BC527" s="600"/>
      <c r="BD527" s="600"/>
      <c r="BE527" s="600"/>
      <c r="BF527" s="600"/>
      <c r="BG527" s="600"/>
      <c r="BH527" s="600"/>
      <c r="BI527" s="600"/>
      <c r="BJ527" s="600"/>
      <c r="BK527" s="600"/>
    </row>
    <row r="528" spans="2:63" ht="16.5" customHeight="1" x14ac:dyDescent="0.35">
      <c r="B528" s="599"/>
      <c r="C528" s="599"/>
      <c r="D528" s="599"/>
      <c r="E528" s="599"/>
      <c r="F528" s="599"/>
      <c r="G528" s="599"/>
      <c r="H528" s="600"/>
      <c r="K528" s="602"/>
      <c r="L528" s="602"/>
      <c r="M528" s="600"/>
      <c r="N528" s="600"/>
      <c r="O528" s="600"/>
      <c r="P528" s="600"/>
      <c r="Q528" s="600"/>
      <c r="R528" s="600"/>
      <c r="S528" s="600"/>
      <c r="T528" s="600"/>
      <c r="U528" s="600"/>
      <c r="V528" s="600"/>
      <c r="W528" s="600"/>
      <c r="X528" s="600"/>
      <c r="Y528" s="600"/>
      <c r="Z528" s="600"/>
      <c r="AA528" s="600"/>
      <c r="AB528" s="600"/>
      <c r="AC528" s="600"/>
      <c r="AD528" s="600"/>
      <c r="AE528" s="600"/>
      <c r="AF528" s="600"/>
      <c r="AG528" s="600"/>
      <c r="AH528" s="600"/>
      <c r="AI528" s="600"/>
      <c r="AJ528" s="600"/>
      <c r="AK528" s="600"/>
      <c r="AL528" s="600"/>
      <c r="AM528" s="600"/>
      <c r="AN528" s="600"/>
      <c r="AO528" s="600"/>
      <c r="AP528" s="600"/>
      <c r="AQ528" s="600"/>
      <c r="AR528" s="600"/>
      <c r="AS528" s="600"/>
      <c r="AT528" s="600"/>
      <c r="AU528" s="600"/>
      <c r="AV528" s="600"/>
      <c r="AW528" s="600"/>
      <c r="AX528" s="600"/>
      <c r="AY528" s="600"/>
      <c r="AZ528" s="600"/>
      <c r="BA528" s="600"/>
      <c r="BB528" s="600"/>
      <c r="BC528" s="600"/>
      <c r="BD528" s="600"/>
      <c r="BE528" s="600"/>
      <c r="BF528" s="600"/>
      <c r="BG528" s="600"/>
      <c r="BH528" s="600"/>
      <c r="BI528" s="600"/>
      <c r="BJ528" s="600"/>
      <c r="BK528" s="600"/>
    </row>
    <row r="529" spans="2:63" ht="16.5" customHeight="1" x14ac:dyDescent="0.35">
      <c r="B529" s="599"/>
      <c r="C529" s="599"/>
      <c r="D529" s="599"/>
      <c r="E529" s="599"/>
      <c r="F529" s="599"/>
      <c r="G529" s="599"/>
      <c r="H529" s="600"/>
      <c r="K529" s="602"/>
      <c r="L529" s="602"/>
      <c r="M529" s="600"/>
      <c r="N529" s="600"/>
      <c r="O529" s="600"/>
      <c r="P529" s="600"/>
      <c r="Q529" s="600"/>
      <c r="R529" s="600"/>
      <c r="S529" s="600"/>
      <c r="T529" s="600"/>
      <c r="U529" s="600"/>
      <c r="V529" s="600"/>
      <c r="W529" s="600"/>
      <c r="X529" s="600"/>
      <c r="Y529" s="600"/>
      <c r="Z529" s="600"/>
      <c r="AA529" s="600"/>
      <c r="AB529" s="600"/>
      <c r="AC529" s="600"/>
      <c r="AD529" s="600"/>
      <c r="AE529" s="600"/>
      <c r="AF529" s="600"/>
      <c r="AG529" s="600"/>
      <c r="AH529" s="600"/>
      <c r="AI529" s="600"/>
      <c r="AJ529" s="600"/>
      <c r="AK529" s="600"/>
      <c r="AL529" s="600"/>
      <c r="AM529" s="600"/>
      <c r="AN529" s="600"/>
      <c r="AO529" s="600"/>
      <c r="AP529" s="600"/>
      <c r="AQ529" s="600"/>
      <c r="AR529" s="600"/>
      <c r="AS529" s="600"/>
      <c r="AT529" s="600"/>
      <c r="AU529" s="600"/>
      <c r="AV529" s="600"/>
      <c r="AW529" s="600"/>
      <c r="AX529" s="600"/>
      <c r="AY529" s="600"/>
      <c r="AZ529" s="600"/>
      <c r="BA529" s="600"/>
      <c r="BB529" s="600"/>
      <c r="BC529" s="600"/>
      <c r="BD529" s="600"/>
      <c r="BE529" s="600"/>
      <c r="BF529" s="600"/>
      <c r="BG529" s="600"/>
      <c r="BH529" s="600"/>
      <c r="BI529" s="600"/>
      <c r="BJ529" s="600"/>
      <c r="BK529" s="600"/>
    </row>
    <row r="530" spans="2:63" ht="16.5" customHeight="1" x14ac:dyDescent="0.35">
      <c r="B530" s="599"/>
      <c r="C530" s="599"/>
      <c r="D530" s="599"/>
      <c r="E530" s="599"/>
      <c r="F530" s="599"/>
      <c r="G530" s="599"/>
      <c r="H530" s="600"/>
      <c r="K530" s="602"/>
      <c r="L530" s="602"/>
      <c r="M530" s="600"/>
      <c r="N530" s="600"/>
      <c r="O530" s="600"/>
      <c r="P530" s="600"/>
      <c r="Q530" s="600"/>
      <c r="R530" s="600"/>
      <c r="S530" s="600"/>
      <c r="T530" s="600"/>
      <c r="U530" s="600"/>
      <c r="V530" s="600"/>
      <c r="W530" s="600"/>
      <c r="X530" s="600"/>
      <c r="Y530" s="600"/>
      <c r="Z530" s="600"/>
      <c r="AA530" s="600"/>
      <c r="AB530" s="600"/>
      <c r="AC530" s="600"/>
      <c r="AD530" s="600"/>
      <c r="AE530" s="600"/>
      <c r="AF530" s="600"/>
      <c r="AG530" s="600"/>
      <c r="AH530" s="600"/>
      <c r="AI530" s="600"/>
      <c r="AJ530" s="600"/>
      <c r="AK530" s="600"/>
      <c r="AL530" s="600"/>
      <c r="AM530" s="600"/>
      <c r="AN530" s="600"/>
      <c r="AO530" s="600"/>
      <c r="AP530" s="600"/>
      <c r="AQ530" s="600"/>
      <c r="AR530" s="600"/>
      <c r="AS530" s="600"/>
      <c r="AT530" s="600"/>
      <c r="AU530" s="600"/>
      <c r="AV530" s="600"/>
      <c r="AW530" s="600"/>
      <c r="AX530" s="600"/>
      <c r="AY530" s="600"/>
      <c r="AZ530" s="600"/>
      <c r="BA530" s="600"/>
      <c r="BB530" s="600"/>
      <c r="BC530" s="600"/>
      <c r="BD530" s="600"/>
      <c r="BE530" s="600"/>
      <c r="BF530" s="600"/>
      <c r="BG530" s="600"/>
      <c r="BH530" s="600"/>
      <c r="BI530" s="600"/>
      <c r="BJ530" s="600"/>
      <c r="BK530" s="600"/>
    </row>
    <row r="531" spans="2:63" ht="16.5" customHeight="1" x14ac:dyDescent="0.35">
      <c r="B531" s="599"/>
      <c r="C531" s="599"/>
      <c r="D531" s="599"/>
      <c r="E531" s="599"/>
      <c r="F531" s="599"/>
      <c r="G531" s="599"/>
      <c r="H531" s="600"/>
      <c r="K531" s="602"/>
      <c r="L531" s="602"/>
      <c r="M531" s="600"/>
      <c r="N531" s="600"/>
      <c r="O531" s="600"/>
      <c r="P531" s="600"/>
      <c r="Q531" s="600"/>
      <c r="R531" s="600"/>
      <c r="S531" s="600"/>
      <c r="T531" s="600"/>
      <c r="U531" s="600"/>
      <c r="V531" s="600"/>
      <c r="W531" s="600"/>
      <c r="X531" s="600"/>
      <c r="Y531" s="600"/>
      <c r="Z531" s="600"/>
      <c r="AA531" s="600"/>
      <c r="AB531" s="600"/>
      <c r="AC531" s="600"/>
      <c r="AD531" s="600"/>
      <c r="AE531" s="600"/>
      <c r="AF531" s="600"/>
      <c r="AG531" s="600"/>
      <c r="AH531" s="600"/>
      <c r="AI531" s="600"/>
      <c r="AJ531" s="600"/>
      <c r="AK531" s="600"/>
      <c r="AL531" s="600"/>
      <c r="AM531" s="600"/>
      <c r="AN531" s="600"/>
      <c r="AO531" s="600"/>
      <c r="AP531" s="600"/>
      <c r="AQ531" s="600"/>
      <c r="AR531" s="600"/>
      <c r="AS531" s="600"/>
      <c r="AT531" s="600"/>
      <c r="AU531" s="600"/>
      <c r="AV531" s="600"/>
      <c r="AW531" s="600"/>
      <c r="AX531" s="600"/>
      <c r="AY531" s="600"/>
      <c r="AZ531" s="600"/>
      <c r="BA531" s="600"/>
      <c r="BB531" s="600"/>
      <c r="BC531" s="600"/>
      <c r="BD531" s="600"/>
      <c r="BE531" s="600"/>
      <c r="BF531" s="600"/>
      <c r="BG531" s="600"/>
      <c r="BH531" s="600"/>
      <c r="BI531" s="600"/>
      <c r="BJ531" s="600"/>
      <c r="BK531" s="600"/>
    </row>
    <row r="532" spans="2:63" ht="16.5" customHeight="1" x14ac:dyDescent="0.35">
      <c r="B532" s="599"/>
      <c r="C532" s="599"/>
      <c r="D532" s="599"/>
      <c r="E532" s="599"/>
      <c r="F532" s="599"/>
      <c r="G532" s="599"/>
      <c r="H532" s="600"/>
      <c r="K532" s="602"/>
      <c r="L532" s="602"/>
      <c r="M532" s="600"/>
      <c r="N532" s="600"/>
      <c r="O532" s="600"/>
      <c r="P532" s="600"/>
      <c r="Q532" s="600"/>
      <c r="R532" s="600"/>
      <c r="S532" s="600"/>
      <c r="T532" s="600"/>
      <c r="U532" s="600"/>
      <c r="V532" s="600"/>
      <c r="W532" s="600"/>
      <c r="X532" s="600"/>
      <c r="Y532" s="600"/>
      <c r="Z532" s="600"/>
      <c r="AA532" s="600"/>
      <c r="AB532" s="600"/>
      <c r="AC532" s="600"/>
      <c r="AD532" s="600"/>
      <c r="AE532" s="600"/>
      <c r="AF532" s="600"/>
      <c r="AG532" s="600"/>
      <c r="AH532" s="600"/>
      <c r="AI532" s="600"/>
      <c r="AJ532" s="600"/>
      <c r="AK532" s="600"/>
      <c r="AL532" s="600"/>
      <c r="AM532" s="600"/>
      <c r="AN532" s="600"/>
      <c r="AO532" s="600"/>
      <c r="AP532" s="600"/>
      <c r="AQ532" s="600"/>
      <c r="AR532" s="600"/>
      <c r="AS532" s="600"/>
      <c r="AT532" s="600"/>
      <c r="AU532" s="600"/>
      <c r="AV532" s="600"/>
      <c r="AW532" s="600"/>
      <c r="AX532" s="600"/>
      <c r="AY532" s="600"/>
      <c r="AZ532" s="600"/>
      <c r="BA532" s="600"/>
      <c r="BB532" s="600"/>
      <c r="BC532" s="600"/>
      <c r="BD532" s="600"/>
      <c r="BE532" s="600"/>
      <c r="BF532" s="600"/>
      <c r="BG532" s="600"/>
      <c r="BH532" s="600"/>
      <c r="BI532" s="600"/>
      <c r="BJ532" s="600"/>
      <c r="BK532" s="600"/>
    </row>
    <row r="533" spans="2:63" ht="16.5" customHeight="1" x14ac:dyDescent="0.35">
      <c r="B533" s="599"/>
      <c r="C533" s="599"/>
      <c r="D533" s="599"/>
      <c r="E533" s="599"/>
      <c r="F533" s="599"/>
      <c r="G533" s="599"/>
      <c r="H533" s="600"/>
      <c r="K533" s="602"/>
      <c r="L533" s="602"/>
      <c r="M533" s="600"/>
      <c r="N533" s="600"/>
      <c r="O533" s="600"/>
      <c r="P533" s="600"/>
      <c r="Q533" s="600"/>
      <c r="R533" s="600"/>
      <c r="S533" s="600"/>
      <c r="T533" s="600"/>
      <c r="U533" s="600"/>
      <c r="V533" s="600"/>
      <c r="W533" s="600"/>
      <c r="X533" s="600"/>
      <c r="Y533" s="600"/>
      <c r="Z533" s="600"/>
      <c r="AA533" s="600"/>
      <c r="AB533" s="600"/>
      <c r="AC533" s="600"/>
      <c r="AD533" s="600"/>
      <c r="AE533" s="600"/>
      <c r="AF533" s="600"/>
      <c r="AG533" s="600"/>
      <c r="AH533" s="600"/>
      <c r="AI533" s="600"/>
      <c r="AJ533" s="600"/>
      <c r="AK533" s="600"/>
      <c r="AL533" s="600"/>
      <c r="AM533" s="600"/>
      <c r="AN533" s="600"/>
      <c r="AO533" s="600"/>
      <c r="AP533" s="600"/>
      <c r="AQ533" s="600"/>
      <c r="AR533" s="600"/>
      <c r="AS533" s="600"/>
      <c r="AT533" s="600"/>
      <c r="AU533" s="600"/>
      <c r="AV533" s="600"/>
      <c r="AW533" s="600"/>
      <c r="AX533" s="600"/>
      <c r="AY533" s="600"/>
      <c r="AZ533" s="600"/>
      <c r="BA533" s="600"/>
      <c r="BB533" s="600"/>
      <c r="BC533" s="600"/>
      <c r="BD533" s="600"/>
      <c r="BE533" s="600"/>
      <c r="BF533" s="600"/>
      <c r="BG533" s="600"/>
      <c r="BH533" s="600"/>
      <c r="BI533" s="600"/>
      <c r="BJ533" s="600"/>
      <c r="BK533" s="600"/>
    </row>
    <row r="534" spans="2:63" ht="16.5" customHeight="1" x14ac:dyDescent="0.35">
      <c r="B534" s="599"/>
      <c r="C534" s="599"/>
      <c r="D534" s="599"/>
      <c r="E534" s="599"/>
      <c r="F534" s="599"/>
      <c r="G534" s="599"/>
      <c r="H534" s="600"/>
      <c r="K534" s="602"/>
      <c r="L534" s="602"/>
      <c r="M534" s="600"/>
      <c r="N534" s="600"/>
      <c r="O534" s="600"/>
      <c r="P534" s="600"/>
      <c r="Q534" s="600"/>
      <c r="R534" s="600"/>
      <c r="S534" s="600"/>
      <c r="T534" s="600"/>
      <c r="U534" s="600"/>
      <c r="V534" s="600"/>
      <c r="W534" s="600"/>
      <c r="X534" s="600"/>
      <c r="Y534" s="600"/>
      <c r="Z534" s="600"/>
      <c r="AA534" s="600"/>
      <c r="AB534" s="600"/>
      <c r="AC534" s="600"/>
      <c r="AD534" s="600"/>
      <c r="AE534" s="600"/>
      <c r="AF534" s="600"/>
      <c r="AG534" s="600"/>
      <c r="AH534" s="600"/>
      <c r="AI534" s="600"/>
      <c r="AJ534" s="600"/>
      <c r="AK534" s="600"/>
      <c r="AL534" s="600"/>
      <c r="AM534" s="600"/>
      <c r="AN534" s="600"/>
      <c r="AO534" s="600"/>
      <c r="AP534" s="600"/>
      <c r="AQ534" s="600"/>
      <c r="AR534" s="600"/>
      <c r="AS534" s="600"/>
      <c r="AT534" s="600"/>
      <c r="AU534" s="600"/>
      <c r="AV534" s="600"/>
      <c r="AW534" s="600"/>
      <c r="AX534" s="600"/>
      <c r="AY534" s="600"/>
      <c r="AZ534" s="600"/>
      <c r="BA534" s="600"/>
      <c r="BB534" s="600"/>
      <c r="BC534" s="600"/>
      <c r="BD534" s="600"/>
      <c r="BE534" s="600"/>
      <c r="BF534" s="600"/>
      <c r="BG534" s="600"/>
      <c r="BH534" s="600"/>
      <c r="BI534" s="600"/>
      <c r="BJ534" s="600"/>
      <c r="BK534" s="600"/>
    </row>
    <row r="535" spans="2:63" ht="16.5" customHeight="1" x14ac:dyDescent="0.35">
      <c r="B535" s="599"/>
      <c r="C535" s="599"/>
      <c r="D535" s="599"/>
      <c r="E535" s="599"/>
      <c r="F535" s="599"/>
      <c r="G535" s="599"/>
      <c r="H535" s="600"/>
      <c r="K535" s="602"/>
      <c r="L535" s="602"/>
      <c r="M535" s="600"/>
      <c r="N535" s="600"/>
      <c r="O535" s="600"/>
      <c r="P535" s="600"/>
      <c r="Q535" s="600"/>
      <c r="R535" s="600"/>
      <c r="S535" s="600"/>
      <c r="T535" s="600"/>
      <c r="U535" s="600"/>
      <c r="V535" s="600"/>
      <c r="W535" s="600"/>
      <c r="X535" s="600"/>
      <c r="Y535" s="600"/>
      <c r="Z535" s="600"/>
      <c r="AA535" s="600"/>
      <c r="AB535" s="600"/>
      <c r="AC535" s="600"/>
      <c r="AD535" s="600"/>
      <c r="AE535" s="600"/>
      <c r="AF535" s="600"/>
      <c r="AG535" s="600"/>
      <c r="AH535" s="600"/>
      <c r="AI535" s="600"/>
      <c r="AJ535" s="600"/>
      <c r="AK535" s="600"/>
      <c r="AL535" s="600"/>
      <c r="AM535" s="600"/>
      <c r="AN535" s="600"/>
      <c r="AO535" s="600"/>
      <c r="AP535" s="600"/>
      <c r="AQ535" s="600"/>
      <c r="AR535" s="600"/>
      <c r="AS535" s="600"/>
      <c r="AT535" s="600"/>
      <c r="AU535" s="600"/>
      <c r="AV535" s="600"/>
      <c r="AW535" s="600"/>
      <c r="AX535" s="600"/>
      <c r="AY535" s="600"/>
      <c r="AZ535" s="600"/>
      <c r="BA535" s="600"/>
      <c r="BB535" s="600"/>
      <c r="BC535" s="600"/>
      <c r="BD535" s="600"/>
      <c r="BE535" s="600"/>
      <c r="BF535" s="600"/>
      <c r="BG535" s="600"/>
      <c r="BH535" s="600"/>
      <c r="BI535" s="600"/>
      <c r="BJ535" s="600"/>
      <c r="BK535" s="600"/>
    </row>
    <row r="536" spans="2:63" ht="16.5" customHeight="1" x14ac:dyDescent="0.35">
      <c r="B536" s="599"/>
      <c r="C536" s="599"/>
      <c r="D536" s="599"/>
      <c r="E536" s="599"/>
      <c r="F536" s="599"/>
      <c r="G536" s="599"/>
      <c r="H536" s="600"/>
      <c r="K536" s="602"/>
      <c r="L536" s="602"/>
      <c r="M536" s="600"/>
      <c r="N536" s="600"/>
      <c r="O536" s="600"/>
      <c r="P536" s="600"/>
      <c r="Q536" s="600"/>
      <c r="R536" s="600"/>
      <c r="S536" s="600"/>
      <c r="T536" s="600"/>
      <c r="U536" s="600"/>
      <c r="V536" s="600"/>
      <c r="W536" s="600"/>
      <c r="X536" s="600"/>
      <c r="Y536" s="600"/>
      <c r="Z536" s="600"/>
      <c r="AA536" s="600"/>
      <c r="AB536" s="600"/>
      <c r="AC536" s="600"/>
      <c r="AD536" s="600"/>
      <c r="AE536" s="600"/>
      <c r="AF536" s="600"/>
      <c r="AG536" s="600"/>
      <c r="AH536" s="600"/>
      <c r="AI536" s="600"/>
      <c r="AJ536" s="600"/>
      <c r="AK536" s="600"/>
      <c r="AL536" s="600"/>
      <c r="AM536" s="600"/>
      <c r="AN536" s="600"/>
      <c r="AO536" s="600"/>
      <c r="AP536" s="600"/>
      <c r="AQ536" s="600"/>
      <c r="AR536" s="600"/>
      <c r="AS536" s="600"/>
      <c r="AT536" s="600"/>
      <c r="AU536" s="600"/>
      <c r="AV536" s="600"/>
      <c r="AW536" s="600"/>
      <c r="AX536" s="600"/>
      <c r="AY536" s="600"/>
      <c r="AZ536" s="600"/>
      <c r="BA536" s="600"/>
      <c r="BB536" s="600"/>
      <c r="BC536" s="600"/>
      <c r="BD536" s="600"/>
      <c r="BE536" s="600"/>
      <c r="BF536" s="600"/>
      <c r="BG536" s="600"/>
      <c r="BH536" s="600"/>
      <c r="BI536" s="600"/>
      <c r="BJ536" s="600"/>
      <c r="BK536" s="600"/>
    </row>
    <row r="537" spans="2:63" ht="16.5" customHeight="1" x14ac:dyDescent="0.35">
      <c r="B537" s="599"/>
      <c r="C537" s="599"/>
      <c r="D537" s="599"/>
      <c r="E537" s="599"/>
      <c r="F537" s="599"/>
      <c r="G537" s="599"/>
      <c r="H537" s="600"/>
      <c r="K537" s="602"/>
      <c r="L537" s="602"/>
      <c r="M537" s="600"/>
      <c r="N537" s="600"/>
      <c r="O537" s="600"/>
      <c r="P537" s="600"/>
      <c r="Q537" s="600"/>
      <c r="R537" s="600"/>
      <c r="S537" s="600"/>
      <c r="T537" s="600"/>
      <c r="U537" s="600"/>
      <c r="V537" s="600"/>
      <c r="W537" s="600"/>
      <c r="X537" s="600"/>
      <c r="Y537" s="600"/>
      <c r="Z537" s="600"/>
      <c r="AA537" s="600"/>
      <c r="AB537" s="600"/>
      <c r="AC537" s="600"/>
      <c r="AD537" s="600"/>
      <c r="AE537" s="600"/>
      <c r="AF537" s="600"/>
      <c r="AG537" s="600"/>
      <c r="AH537" s="600"/>
      <c r="AI537" s="600"/>
      <c r="AJ537" s="600"/>
      <c r="AK537" s="600"/>
      <c r="AL537" s="600"/>
      <c r="AM537" s="600"/>
      <c r="AN537" s="600"/>
      <c r="AO537" s="600"/>
      <c r="AP537" s="600"/>
      <c r="AQ537" s="600"/>
      <c r="AR537" s="600"/>
      <c r="AS537" s="600"/>
      <c r="AT537" s="600"/>
      <c r="AU537" s="600"/>
      <c r="AV537" s="600"/>
      <c r="AW537" s="600"/>
      <c r="AX537" s="600"/>
      <c r="AY537" s="600"/>
      <c r="AZ537" s="600"/>
      <c r="BA537" s="600"/>
      <c r="BB537" s="600"/>
      <c r="BC537" s="600"/>
      <c r="BD537" s="600"/>
      <c r="BE537" s="600"/>
      <c r="BF537" s="600"/>
      <c r="BG537" s="600"/>
      <c r="BH537" s="600"/>
      <c r="BI537" s="600"/>
      <c r="BJ537" s="600"/>
      <c r="BK537" s="600"/>
    </row>
    <row r="538" spans="2:63" ht="16.5" customHeight="1" x14ac:dyDescent="0.35">
      <c r="B538" s="599"/>
      <c r="C538" s="599"/>
      <c r="D538" s="599"/>
      <c r="E538" s="599"/>
      <c r="F538" s="599"/>
      <c r="G538" s="599"/>
      <c r="H538" s="600"/>
      <c r="K538" s="602"/>
      <c r="L538" s="602"/>
      <c r="M538" s="600"/>
      <c r="N538" s="600"/>
      <c r="O538" s="600"/>
      <c r="P538" s="600"/>
      <c r="Q538" s="600"/>
      <c r="R538" s="600"/>
      <c r="S538" s="600"/>
      <c r="T538" s="600"/>
      <c r="U538" s="600"/>
      <c r="V538" s="600"/>
      <c r="W538" s="600"/>
      <c r="X538" s="600"/>
      <c r="Y538" s="600"/>
      <c r="Z538" s="600"/>
      <c r="AA538" s="600"/>
      <c r="AB538" s="600"/>
      <c r="AC538" s="600"/>
      <c r="AD538" s="600"/>
      <c r="AE538" s="600"/>
      <c r="AF538" s="600"/>
      <c r="AG538" s="600"/>
      <c r="AH538" s="600"/>
      <c r="AI538" s="600"/>
      <c r="AJ538" s="600"/>
      <c r="AK538" s="600"/>
      <c r="AL538" s="600"/>
      <c r="AM538" s="600"/>
      <c r="AN538" s="600"/>
      <c r="AO538" s="600"/>
      <c r="AP538" s="600"/>
      <c r="AQ538" s="600"/>
      <c r="AR538" s="600"/>
      <c r="AS538" s="600"/>
      <c r="AT538" s="600"/>
      <c r="AU538" s="600"/>
      <c r="AV538" s="600"/>
      <c r="AW538" s="600"/>
      <c r="AX538" s="600"/>
      <c r="AY538" s="600"/>
      <c r="AZ538" s="600"/>
      <c r="BA538" s="600"/>
      <c r="BB538" s="600"/>
      <c r="BC538" s="600"/>
      <c r="BD538" s="600"/>
      <c r="BE538" s="600"/>
      <c r="BF538" s="600"/>
      <c r="BG538" s="600"/>
      <c r="BH538" s="600"/>
      <c r="BI538" s="600"/>
      <c r="BJ538" s="600"/>
      <c r="BK538" s="600"/>
    </row>
    <row r="539" spans="2:63" ht="16.5" customHeight="1" x14ac:dyDescent="0.35">
      <c r="B539" s="599"/>
      <c r="C539" s="599"/>
      <c r="D539" s="599"/>
      <c r="E539" s="599"/>
      <c r="F539" s="599"/>
      <c r="G539" s="599"/>
      <c r="H539" s="600"/>
      <c r="K539" s="602"/>
      <c r="L539" s="602"/>
      <c r="M539" s="600"/>
      <c r="N539" s="600"/>
      <c r="O539" s="600"/>
      <c r="P539" s="600"/>
      <c r="Q539" s="600"/>
      <c r="R539" s="600"/>
      <c r="S539" s="600"/>
      <c r="T539" s="600"/>
      <c r="U539" s="600"/>
      <c r="V539" s="600"/>
      <c r="W539" s="600"/>
      <c r="X539" s="600"/>
      <c r="Y539" s="600"/>
      <c r="Z539" s="600"/>
      <c r="AA539" s="600"/>
      <c r="AB539" s="600"/>
      <c r="AC539" s="600"/>
      <c r="AD539" s="600"/>
      <c r="AE539" s="600"/>
      <c r="AF539" s="600"/>
      <c r="AG539" s="600"/>
      <c r="AH539" s="600"/>
      <c r="AI539" s="600"/>
      <c r="AJ539" s="600"/>
      <c r="AK539" s="600"/>
      <c r="AL539" s="600"/>
      <c r="AM539" s="600"/>
      <c r="AN539" s="600"/>
      <c r="AO539" s="600"/>
      <c r="AP539" s="600"/>
      <c r="AQ539" s="600"/>
      <c r="AR539" s="600"/>
      <c r="AS539" s="600"/>
      <c r="AT539" s="600"/>
      <c r="AU539" s="600"/>
      <c r="AV539" s="600"/>
      <c r="AW539" s="600"/>
      <c r="AX539" s="600"/>
      <c r="AY539" s="600"/>
      <c r="AZ539" s="600"/>
      <c r="BA539" s="600"/>
      <c r="BB539" s="600"/>
      <c r="BC539" s="600"/>
      <c r="BD539" s="600"/>
      <c r="BE539" s="600"/>
      <c r="BF539" s="600"/>
      <c r="BG539" s="600"/>
      <c r="BH539" s="600"/>
      <c r="BI539" s="600"/>
      <c r="BJ539" s="600"/>
      <c r="BK539" s="600"/>
    </row>
    <row r="540" spans="2:63" ht="16.5" customHeight="1" x14ac:dyDescent="0.35">
      <c r="B540" s="599"/>
      <c r="C540" s="599"/>
      <c r="D540" s="599"/>
      <c r="E540" s="599"/>
      <c r="F540" s="599"/>
      <c r="G540" s="599"/>
      <c r="H540" s="600"/>
      <c r="K540" s="602"/>
      <c r="L540" s="602"/>
      <c r="M540" s="600"/>
      <c r="N540" s="600"/>
      <c r="O540" s="600"/>
      <c r="P540" s="600"/>
      <c r="Q540" s="600"/>
      <c r="R540" s="600"/>
      <c r="S540" s="600"/>
      <c r="T540" s="600"/>
      <c r="U540" s="600"/>
      <c r="V540" s="600"/>
      <c r="W540" s="600"/>
      <c r="X540" s="600"/>
      <c r="Y540" s="600"/>
      <c r="Z540" s="600"/>
      <c r="AA540" s="600"/>
      <c r="AB540" s="600"/>
      <c r="AC540" s="600"/>
      <c r="AD540" s="600"/>
      <c r="AE540" s="600"/>
      <c r="AF540" s="600"/>
      <c r="AG540" s="600"/>
      <c r="AH540" s="600"/>
      <c r="AI540" s="600"/>
      <c r="AJ540" s="600"/>
      <c r="AK540" s="600"/>
      <c r="AL540" s="600"/>
      <c r="AM540" s="600"/>
      <c r="AN540" s="600"/>
      <c r="AO540" s="600"/>
      <c r="AP540" s="600"/>
      <c r="AQ540" s="600"/>
      <c r="AR540" s="600"/>
      <c r="AS540" s="600"/>
      <c r="AT540" s="600"/>
      <c r="AU540" s="600"/>
      <c r="AV540" s="600"/>
      <c r="AW540" s="600"/>
      <c r="AX540" s="600"/>
      <c r="AY540" s="600"/>
      <c r="AZ540" s="600"/>
      <c r="BA540" s="600"/>
      <c r="BB540" s="600"/>
      <c r="BC540" s="600"/>
      <c r="BD540" s="600"/>
      <c r="BE540" s="600"/>
      <c r="BF540" s="600"/>
      <c r="BG540" s="600"/>
      <c r="BH540" s="600"/>
      <c r="BI540" s="600"/>
      <c r="BJ540" s="600"/>
      <c r="BK540" s="600"/>
    </row>
    <row r="541" spans="2:63" ht="16.5" customHeight="1" x14ac:dyDescent="0.35">
      <c r="B541" s="599"/>
      <c r="C541" s="599"/>
      <c r="D541" s="599"/>
      <c r="E541" s="599"/>
      <c r="F541" s="599"/>
      <c r="G541" s="599"/>
      <c r="H541" s="600"/>
      <c r="K541" s="602"/>
      <c r="L541" s="602"/>
      <c r="M541" s="600"/>
      <c r="N541" s="600"/>
      <c r="O541" s="600"/>
      <c r="P541" s="600"/>
      <c r="Q541" s="600"/>
      <c r="R541" s="600"/>
      <c r="S541" s="600"/>
      <c r="T541" s="600"/>
      <c r="U541" s="600"/>
      <c r="V541" s="600"/>
      <c r="W541" s="600"/>
      <c r="X541" s="600"/>
      <c r="Y541" s="600"/>
      <c r="Z541" s="600"/>
      <c r="AA541" s="600"/>
      <c r="AB541" s="600"/>
      <c r="AC541" s="600"/>
      <c r="AD541" s="600"/>
      <c r="AE541" s="600"/>
      <c r="AF541" s="600"/>
      <c r="AG541" s="600"/>
      <c r="AH541" s="600"/>
      <c r="AI541" s="600"/>
      <c r="AJ541" s="600"/>
      <c r="AK541" s="600"/>
      <c r="AL541" s="600"/>
      <c r="AM541" s="600"/>
      <c r="AN541" s="600"/>
      <c r="AO541" s="600"/>
      <c r="AP541" s="600"/>
      <c r="AQ541" s="600"/>
      <c r="AR541" s="600"/>
      <c r="AS541" s="600"/>
      <c r="AT541" s="600"/>
      <c r="AU541" s="600"/>
      <c r="AV541" s="600"/>
      <c r="AW541" s="600"/>
      <c r="AX541" s="600"/>
      <c r="AY541" s="600"/>
      <c r="AZ541" s="600"/>
      <c r="BA541" s="600"/>
      <c r="BB541" s="600"/>
      <c r="BC541" s="600"/>
      <c r="BD541" s="600"/>
      <c r="BE541" s="600"/>
      <c r="BF541" s="600"/>
      <c r="BG541" s="600"/>
      <c r="BH541" s="600"/>
      <c r="BI541" s="600"/>
      <c r="BJ541" s="600"/>
      <c r="BK541" s="600"/>
    </row>
    <row r="542" spans="2:63" ht="16.5" customHeight="1" x14ac:dyDescent="0.35">
      <c r="B542" s="599"/>
      <c r="C542" s="599"/>
      <c r="D542" s="599"/>
      <c r="E542" s="599"/>
      <c r="F542" s="599"/>
      <c r="G542" s="599"/>
      <c r="H542" s="600"/>
      <c r="K542" s="602"/>
      <c r="L542" s="602"/>
      <c r="M542" s="600"/>
      <c r="N542" s="600"/>
      <c r="O542" s="600"/>
      <c r="P542" s="600"/>
      <c r="Q542" s="600"/>
      <c r="R542" s="600"/>
      <c r="S542" s="600"/>
      <c r="T542" s="600"/>
      <c r="U542" s="600"/>
      <c r="V542" s="600"/>
      <c r="W542" s="600"/>
      <c r="X542" s="600"/>
      <c r="Y542" s="600"/>
      <c r="Z542" s="600"/>
      <c r="AA542" s="600"/>
      <c r="AB542" s="600"/>
      <c r="AC542" s="600"/>
      <c r="AD542" s="600"/>
      <c r="AE542" s="600"/>
      <c r="AF542" s="600"/>
      <c r="AG542" s="600"/>
      <c r="AH542" s="600"/>
      <c r="AI542" s="600"/>
      <c r="AJ542" s="600"/>
      <c r="AK542" s="600"/>
      <c r="AL542" s="600"/>
      <c r="AM542" s="600"/>
      <c r="AN542" s="600"/>
      <c r="AO542" s="600"/>
      <c r="AP542" s="600"/>
      <c r="AQ542" s="600"/>
      <c r="AR542" s="600"/>
      <c r="AS542" s="600"/>
      <c r="AT542" s="600"/>
      <c r="AU542" s="600"/>
      <c r="AV542" s="600"/>
      <c r="AW542" s="600"/>
      <c r="AX542" s="600"/>
      <c r="AY542" s="600"/>
      <c r="AZ542" s="600"/>
      <c r="BA542" s="600"/>
      <c r="BB542" s="600"/>
      <c r="BC542" s="600"/>
      <c r="BD542" s="600"/>
      <c r="BE542" s="600"/>
      <c r="BF542" s="600"/>
      <c r="BG542" s="600"/>
      <c r="BH542" s="600"/>
      <c r="BI542" s="600"/>
      <c r="BJ542" s="600"/>
      <c r="BK542" s="600"/>
    </row>
    <row r="543" spans="2:63" ht="16.5" customHeight="1" x14ac:dyDescent="0.35">
      <c r="B543" s="599"/>
      <c r="C543" s="599"/>
      <c r="D543" s="599"/>
      <c r="E543" s="599"/>
      <c r="F543" s="599"/>
      <c r="G543" s="599"/>
      <c r="H543" s="600"/>
      <c r="K543" s="602"/>
      <c r="L543" s="602"/>
      <c r="M543" s="600"/>
      <c r="N543" s="600"/>
      <c r="O543" s="600"/>
      <c r="P543" s="600"/>
      <c r="Q543" s="600"/>
      <c r="R543" s="600"/>
      <c r="S543" s="600"/>
      <c r="T543" s="600"/>
      <c r="U543" s="600"/>
      <c r="V543" s="600"/>
      <c r="W543" s="600"/>
      <c r="X543" s="600"/>
      <c r="Y543" s="600"/>
      <c r="Z543" s="600"/>
      <c r="AA543" s="600"/>
      <c r="AB543" s="600"/>
      <c r="AC543" s="600"/>
      <c r="AD543" s="600"/>
      <c r="AE543" s="600"/>
      <c r="AF543" s="600"/>
      <c r="AG543" s="600"/>
      <c r="AH543" s="600"/>
      <c r="AI543" s="600"/>
      <c r="AJ543" s="600"/>
      <c r="AK543" s="600"/>
      <c r="AL543" s="600"/>
      <c r="AM543" s="600"/>
      <c r="AN543" s="600"/>
      <c r="AO543" s="600"/>
      <c r="AP543" s="600"/>
      <c r="AQ543" s="600"/>
      <c r="AR543" s="600"/>
      <c r="AS543" s="600"/>
      <c r="AT543" s="600"/>
      <c r="AU543" s="600"/>
      <c r="AV543" s="600"/>
      <c r="AW543" s="600"/>
      <c r="AX543" s="600"/>
      <c r="AY543" s="600"/>
      <c r="AZ543" s="600"/>
      <c r="BA543" s="600"/>
      <c r="BB543" s="600"/>
      <c r="BC543" s="600"/>
      <c r="BD543" s="600"/>
      <c r="BE543" s="600"/>
      <c r="BF543" s="600"/>
      <c r="BG543" s="600"/>
      <c r="BH543" s="600"/>
      <c r="BI543" s="600"/>
      <c r="BJ543" s="600"/>
      <c r="BK543" s="600"/>
    </row>
    <row r="544" spans="2:63" ht="16.5" customHeight="1" x14ac:dyDescent="0.35">
      <c r="B544" s="599"/>
      <c r="C544" s="599"/>
      <c r="D544" s="599"/>
      <c r="E544" s="599"/>
      <c r="F544" s="599"/>
      <c r="G544" s="599"/>
      <c r="H544" s="600"/>
      <c r="K544" s="602"/>
      <c r="L544" s="602"/>
      <c r="M544" s="600"/>
      <c r="N544" s="600"/>
      <c r="O544" s="600"/>
      <c r="P544" s="600"/>
      <c r="Q544" s="600"/>
      <c r="R544" s="600"/>
      <c r="S544" s="600"/>
      <c r="T544" s="600"/>
      <c r="U544" s="600"/>
      <c r="V544" s="600"/>
      <c r="W544" s="600"/>
      <c r="X544" s="600"/>
      <c r="Y544" s="600"/>
      <c r="Z544" s="600"/>
      <c r="AA544" s="600"/>
      <c r="AB544" s="600"/>
      <c r="AC544" s="600"/>
      <c r="AD544" s="600"/>
      <c r="AE544" s="600"/>
      <c r="AF544" s="600"/>
      <c r="AG544" s="600"/>
      <c r="AH544" s="600"/>
      <c r="AI544" s="600"/>
      <c r="AJ544" s="600"/>
      <c r="AK544" s="600"/>
      <c r="AL544" s="600"/>
      <c r="AM544" s="600"/>
      <c r="AN544" s="600"/>
      <c r="AO544" s="600"/>
      <c r="AP544" s="600"/>
      <c r="AQ544" s="600"/>
      <c r="AR544" s="600"/>
      <c r="AS544" s="600"/>
      <c r="AT544" s="600"/>
      <c r="AU544" s="600"/>
      <c r="AV544" s="600"/>
      <c r="AW544" s="600"/>
      <c r="AX544" s="600"/>
      <c r="AY544" s="600"/>
      <c r="AZ544" s="600"/>
      <c r="BA544" s="600"/>
      <c r="BB544" s="600"/>
      <c r="BC544" s="600"/>
      <c r="BD544" s="600"/>
      <c r="BE544" s="600"/>
      <c r="BF544" s="600"/>
      <c r="BG544" s="600"/>
      <c r="BH544" s="600"/>
      <c r="BI544" s="600"/>
      <c r="BJ544" s="600"/>
      <c r="BK544" s="600"/>
    </row>
    <row r="545" spans="2:63" ht="16.5" customHeight="1" x14ac:dyDescent="0.35">
      <c r="B545" s="599"/>
      <c r="C545" s="599"/>
      <c r="D545" s="599"/>
      <c r="E545" s="599"/>
      <c r="F545" s="599"/>
      <c r="G545" s="599"/>
      <c r="H545" s="600"/>
      <c r="K545" s="602"/>
      <c r="L545" s="602"/>
      <c r="M545" s="600"/>
      <c r="N545" s="600"/>
      <c r="O545" s="600"/>
      <c r="P545" s="600"/>
      <c r="Q545" s="600"/>
      <c r="R545" s="600"/>
      <c r="S545" s="600"/>
      <c r="T545" s="600"/>
      <c r="U545" s="600"/>
      <c r="V545" s="600"/>
      <c r="W545" s="600"/>
      <c r="X545" s="600"/>
      <c r="Y545" s="600"/>
      <c r="Z545" s="600"/>
      <c r="AA545" s="600"/>
      <c r="AB545" s="600"/>
      <c r="AC545" s="600"/>
      <c r="AD545" s="600"/>
      <c r="AE545" s="600"/>
      <c r="AF545" s="600"/>
      <c r="AG545" s="600"/>
      <c r="AH545" s="600"/>
      <c r="AI545" s="600"/>
      <c r="AJ545" s="600"/>
      <c r="AK545" s="600"/>
      <c r="AL545" s="600"/>
      <c r="AM545" s="600"/>
      <c r="AN545" s="600"/>
      <c r="AO545" s="600"/>
      <c r="AP545" s="600"/>
      <c r="AQ545" s="600"/>
      <c r="AR545" s="600"/>
      <c r="AS545" s="600"/>
      <c r="AT545" s="600"/>
      <c r="AU545" s="600"/>
      <c r="AV545" s="600"/>
      <c r="AW545" s="600"/>
      <c r="AX545" s="600"/>
      <c r="AY545" s="600"/>
      <c r="AZ545" s="600"/>
      <c r="BA545" s="600"/>
      <c r="BB545" s="600"/>
      <c r="BC545" s="600"/>
      <c r="BD545" s="600"/>
      <c r="BE545" s="600"/>
      <c r="BF545" s="600"/>
      <c r="BG545" s="600"/>
      <c r="BH545" s="600"/>
      <c r="BI545" s="600"/>
      <c r="BJ545" s="600"/>
      <c r="BK545" s="600"/>
    </row>
    <row r="546" spans="2:63" ht="16.5" customHeight="1" x14ac:dyDescent="0.35">
      <c r="B546" s="599"/>
      <c r="C546" s="599"/>
      <c r="D546" s="599"/>
      <c r="E546" s="599"/>
      <c r="F546" s="599"/>
      <c r="G546" s="599"/>
      <c r="H546" s="600"/>
      <c r="K546" s="602"/>
      <c r="L546" s="602"/>
      <c r="M546" s="600"/>
      <c r="N546" s="600"/>
      <c r="O546" s="600"/>
      <c r="P546" s="600"/>
      <c r="Q546" s="600"/>
      <c r="R546" s="600"/>
      <c r="S546" s="600"/>
      <c r="T546" s="600"/>
      <c r="U546" s="600"/>
      <c r="V546" s="600"/>
      <c r="W546" s="600"/>
      <c r="X546" s="600"/>
      <c r="Y546" s="600"/>
      <c r="Z546" s="600"/>
      <c r="AA546" s="600"/>
      <c r="AB546" s="600"/>
      <c r="AC546" s="600"/>
      <c r="AD546" s="600"/>
      <c r="AE546" s="600"/>
      <c r="AF546" s="600"/>
      <c r="AG546" s="600"/>
      <c r="AH546" s="600"/>
      <c r="AI546" s="600"/>
      <c r="AJ546" s="600"/>
      <c r="AK546" s="600"/>
      <c r="AL546" s="600"/>
      <c r="AM546" s="600"/>
      <c r="AN546" s="600"/>
      <c r="AO546" s="600"/>
      <c r="AP546" s="600"/>
      <c r="AQ546" s="600"/>
      <c r="AR546" s="600"/>
      <c r="AS546" s="600"/>
      <c r="AT546" s="600"/>
      <c r="AU546" s="600"/>
      <c r="AV546" s="600"/>
      <c r="AW546" s="600"/>
      <c r="AX546" s="600"/>
      <c r="AY546" s="600"/>
      <c r="AZ546" s="600"/>
      <c r="BA546" s="600"/>
      <c r="BB546" s="600"/>
      <c r="BC546" s="600"/>
      <c r="BD546" s="600"/>
      <c r="BE546" s="600"/>
      <c r="BF546" s="600"/>
      <c r="BG546" s="600"/>
      <c r="BH546" s="600"/>
      <c r="BI546" s="600"/>
      <c r="BJ546" s="600"/>
      <c r="BK546" s="600"/>
    </row>
    <row r="547" spans="2:63" ht="16.5" customHeight="1" x14ac:dyDescent="0.35">
      <c r="B547" s="599"/>
      <c r="C547" s="599"/>
      <c r="D547" s="599"/>
      <c r="E547" s="599"/>
      <c r="F547" s="599"/>
      <c r="G547" s="599"/>
      <c r="H547" s="600"/>
      <c r="K547" s="602"/>
      <c r="L547" s="602"/>
      <c r="M547" s="600"/>
      <c r="N547" s="600"/>
      <c r="O547" s="600"/>
      <c r="P547" s="600"/>
      <c r="Q547" s="600"/>
      <c r="R547" s="600"/>
      <c r="S547" s="600"/>
      <c r="T547" s="600"/>
      <c r="U547" s="600"/>
      <c r="V547" s="600"/>
      <c r="W547" s="600"/>
      <c r="X547" s="600"/>
      <c r="Y547" s="600"/>
      <c r="Z547" s="600"/>
      <c r="AA547" s="600"/>
      <c r="AB547" s="600"/>
      <c r="AC547" s="600"/>
      <c r="AD547" s="600"/>
      <c r="AE547" s="600"/>
      <c r="AF547" s="600"/>
      <c r="AG547" s="600"/>
      <c r="AH547" s="600"/>
      <c r="AI547" s="600"/>
      <c r="AJ547" s="600"/>
      <c r="AK547" s="600"/>
      <c r="AL547" s="600"/>
      <c r="AM547" s="600"/>
      <c r="AN547" s="600"/>
      <c r="AO547" s="600"/>
      <c r="AP547" s="600"/>
      <c r="AQ547" s="600"/>
      <c r="AR547" s="600"/>
      <c r="AS547" s="600"/>
      <c r="AT547" s="600"/>
      <c r="AU547" s="600"/>
      <c r="AV547" s="600"/>
      <c r="AW547" s="600"/>
      <c r="AX547" s="600"/>
      <c r="AY547" s="600"/>
      <c r="AZ547" s="600"/>
      <c r="BA547" s="600"/>
      <c r="BB547" s="600"/>
      <c r="BC547" s="600"/>
      <c r="BD547" s="600"/>
      <c r="BE547" s="600"/>
      <c r="BF547" s="600"/>
      <c r="BG547" s="600"/>
      <c r="BH547" s="600"/>
      <c r="BI547" s="600"/>
      <c r="BJ547" s="600"/>
      <c r="BK547" s="600"/>
    </row>
    <row r="548" spans="2:63" ht="16.5" customHeight="1" x14ac:dyDescent="0.35">
      <c r="B548" s="599"/>
      <c r="C548" s="599"/>
      <c r="D548" s="599"/>
      <c r="E548" s="599"/>
      <c r="F548" s="599"/>
      <c r="G548" s="599"/>
      <c r="H548" s="600"/>
      <c r="K548" s="602"/>
      <c r="L548" s="602"/>
      <c r="M548" s="600"/>
      <c r="N548" s="600"/>
      <c r="O548" s="600"/>
      <c r="P548" s="600"/>
      <c r="Q548" s="600"/>
      <c r="R548" s="600"/>
      <c r="S548" s="600"/>
      <c r="T548" s="600"/>
      <c r="U548" s="600"/>
      <c r="V548" s="600"/>
      <c r="W548" s="600"/>
      <c r="X548" s="600"/>
      <c r="Y548" s="600"/>
      <c r="Z548" s="600"/>
      <c r="AA548" s="600"/>
      <c r="AB548" s="600"/>
      <c r="AC548" s="600"/>
      <c r="AD548" s="600"/>
      <c r="AE548" s="600"/>
      <c r="AF548" s="600"/>
      <c r="AG548" s="600"/>
      <c r="AH548" s="600"/>
      <c r="AI548" s="600"/>
      <c r="AJ548" s="600"/>
      <c r="AK548" s="600"/>
      <c r="AL548" s="600"/>
      <c r="AM548" s="600"/>
      <c r="AN548" s="600"/>
      <c r="AO548" s="600"/>
      <c r="AP548" s="600"/>
      <c r="AQ548" s="600"/>
      <c r="AR548" s="600"/>
      <c r="AS548" s="600"/>
      <c r="AT548" s="600"/>
      <c r="AU548" s="600"/>
      <c r="AV548" s="600"/>
      <c r="AW548" s="600"/>
      <c r="AX548" s="600"/>
      <c r="AY548" s="600"/>
      <c r="AZ548" s="600"/>
      <c r="BA548" s="600"/>
      <c r="BB548" s="600"/>
      <c r="BC548" s="600"/>
      <c r="BD548" s="600"/>
      <c r="BE548" s="600"/>
      <c r="BF548" s="600"/>
      <c r="BG548" s="600"/>
      <c r="BH548" s="600"/>
      <c r="BI548" s="600"/>
      <c r="BJ548" s="600"/>
      <c r="BK548" s="600"/>
    </row>
    <row r="549" spans="2:63" ht="16.5" customHeight="1" x14ac:dyDescent="0.35">
      <c r="B549" s="599"/>
      <c r="C549" s="599"/>
      <c r="D549" s="599"/>
      <c r="E549" s="599"/>
      <c r="F549" s="599"/>
      <c r="G549" s="599"/>
      <c r="H549" s="600"/>
      <c r="K549" s="602"/>
      <c r="L549" s="602"/>
      <c r="M549" s="600"/>
      <c r="N549" s="600"/>
      <c r="O549" s="600"/>
      <c r="P549" s="600"/>
      <c r="Q549" s="600"/>
      <c r="R549" s="600"/>
      <c r="S549" s="600"/>
      <c r="T549" s="600"/>
      <c r="U549" s="600"/>
      <c r="V549" s="600"/>
      <c r="W549" s="600"/>
      <c r="X549" s="600"/>
      <c r="Y549" s="600"/>
      <c r="Z549" s="600"/>
      <c r="AA549" s="600"/>
      <c r="AB549" s="600"/>
      <c r="AC549" s="600"/>
      <c r="AD549" s="600"/>
      <c r="AE549" s="600"/>
      <c r="AF549" s="600"/>
      <c r="AG549" s="600"/>
      <c r="AH549" s="600"/>
      <c r="AI549" s="600"/>
      <c r="AJ549" s="600"/>
      <c r="AK549" s="600"/>
      <c r="AL549" s="600"/>
      <c r="AM549" s="600"/>
      <c r="AN549" s="600"/>
      <c r="AO549" s="600"/>
      <c r="AP549" s="600"/>
      <c r="AQ549" s="600"/>
      <c r="AR549" s="600"/>
      <c r="AS549" s="600"/>
      <c r="AT549" s="600"/>
      <c r="AU549" s="600"/>
      <c r="AV549" s="600"/>
      <c r="AW549" s="600"/>
      <c r="AX549" s="600"/>
      <c r="AY549" s="600"/>
      <c r="AZ549" s="600"/>
      <c r="BA549" s="600"/>
      <c r="BB549" s="600"/>
      <c r="BC549" s="600"/>
      <c r="BD549" s="600"/>
      <c r="BE549" s="600"/>
      <c r="BF549" s="600"/>
      <c r="BG549" s="600"/>
      <c r="BH549" s="600"/>
      <c r="BI549" s="600"/>
      <c r="BJ549" s="600"/>
      <c r="BK549" s="600"/>
    </row>
    <row r="550" spans="2:63" ht="16.5" customHeight="1" x14ac:dyDescent="0.35">
      <c r="B550" s="599"/>
      <c r="C550" s="599"/>
      <c r="D550" s="599"/>
      <c r="E550" s="599"/>
      <c r="F550" s="599"/>
      <c r="G550" s="599"/>
      <c r="H550" s="600"/>
      <c r="K550" s="602"/>
      <c r="L550" s="602"/>
      <c r="M550" s="600"/>
      <c r="N550" s="600"/>
      <c r="O550" s="600"/>
      <c r="P550" s="600"/>
      <c r="Q550" s="600"/>
      <c r="R550" s="600"/>
      <c r="S550" s="600"/>
      <c r="T550" s="600"/>
      <c r="U550" s="600"/>
      <c r="V550" s="600"/>
      <c r="W550" s="600"/>
      <c r="X550" s="600"/>
      <c r="Y550" s="600"/>
      <c r="Z550" s="600"/>
      <c r="AA550" s="600"/>
      <c r="AB550" s="600"/>
      <c r="AC550" s="600"/>
      <c r="AD550" s="600"/>
      <c r="AE550" s="600"/>
      <c r="AF550" s="600"/>
      <c r="AG550" s="600"/>
      <c r="AH550" s="600"/>
      <c r="AI550" s="600"/>
      <c r="AJ550" s="600"/>
      <c r="AK550" s="600"/>
      <c r="AL550" s="600"/>
      <c r="AM550" s="600"/>
      <c r="AN550" s="600"/>
      <c r="AO550" s="600"/>
      <c r="AP550" s="600"/>
      <c r="AQ550" s="600"/>
      <c r="AR550" s="600"/>
      <c r="AS550" s="600"/>
      <c r="AT550" s="600"/>
      <c r="AU550" s="600"/>
      <c r="AV550" s="600"/>
      <c r="AW550" s="600"/>
      <c r="AX550" s="600"/>
      <c r="AY550" s="600"/>
      <c r="AZ550" s="600"/>
      <c r="BA550" s="600"/>
      <c r="BB550" s="600"/>
      <c r="BC550" s="600"/>
      <c r="BD550" s="600"/>
      <c r="BE550" s="600"/>
      <c r="BF550" s="600"/>
      <c r="BG550" s="600"/>
      <c r="BH550" s="600"/>
      <c r="BI550" s="600"/>
      <c r="BJ550" s="600"/>
      <c r="BK550" s="600"/>
    </row>
    <row r="551" spans="2:63" ht="16.5" customHeight="1" x14ac:dyDescent="0.35">
      <c r="B551" s="599"/>
      <c r="C551" s="599"/>
      <c r="D551" s="599"/>
      <c r="E551" s="599"/>
      <c r="F551" s="599"/>
      <c r="G551" s="599"/>
      <c r="H551" s="600"/>
      <c r="K551" s="602"/>
      <c r="L551" s="602"/>
      <c r="M551" s="600"/>
      <c r="N551" s="600"/>
      <c r="O551" s="600"/>
      <c r="P551" s="600"/>
      <c r="Q551" s="600"/>
      <c r="R551" s="600"/>
      <c r="S551" s="600"/>
      <c r="T551" s="600"/>
      <c r="U551" s="600"/>
      <c r="V551" s="600"/>
      <c r="W551" s="600"/>
      <c r="X551" s="600"/>
      <c r="Y551" s="600"/>
      <c r="Z551" s="600"/>
      <c r="AA551" s="600"/>
      <c r="AB551" s="600"/>
      <c r="AC551" s="600"/>
      <c r="AD551" s="600"/>
      <c r="AE551" s="600"/>
      <c r="AF551" s="600"/>
      <c r="AG551" s="600"/>
      <c r="AH551" s="600"/>
      <c r="AI551" s="600"/>
      <c r="AJ551" s="600"/>
      <c r="AK551" s="600"/>
      <c r="AL551" s="600"/>
      <c r="AM551" s="600"/>
      <c r="AN551" s="600"/>
      <c r="AO551" s="600"/>
      <c r="AP551" s="600"/>
      <c r="AQ551" s="600"/>
      <c r="AR551" s="600"/>
      <c r="AS551" s="600"/>
      <c r="AT551" s="600"/>
      <c r="AU551" s="600"/>
      <c r="AV551" s="600"/>
      <c r="AW551" s="600"/>
      <c r="AX551" s="600"/>
      <c r="AY551" s="600"/>
      <c r="AZ551" s="600"/>
      <c r="BA551" s="600"/>
      <c r="BB551" s="600"/>
      <c r="BC551" s="600"/>
      <c r="BD551" s="600"/>
      <c r="BE551" s="600"/>
      <c r="BF551" s="600"/>
      <c r="BG551" s="600"/>
      <c r="BH551" s="600"/>
      <c r="BI551" s="600"/>
      <c r="BJ551" s="600"/>
      <c r="BK551" s="600"/>
    </row>
    <row r="552" spans="2:63" ht="16.5" customHeight="1" x14ac:dyDescent="0.35">
      <c r="B552" s="599"/>
      <c r="C552" s="599"/>
      <c r="D552" s="599"/>
      <c r="E552" s="599"/>
      <c r="F552" s="599"/>
      <c r="G552" s="599"/>
      <c r="H552" s="600"/>
      <c r="K552" s="602"/>
      <c r="L552" s="602"/>
      <c r="M552" s="600"/>
      <c r="N552" s="600"/>
      <c r="O552" s="600"/>
      <c r="P552" s="600"/>
      <c r="Q552" s="600"/>
      <c r="R552" s="600"/>
      <c r="S552" s="600"/>
      <c r="T552" s="600"/>
      <c r="U552" s="600"/>
      <c r="V552" s="600"/>
      <c r="W552" s="600"/>
      <c r="X552" s="600"/>
      <c r="Y552" s="600"/>
      <c r="Z552" s="600"/>
      <c r="AA552" s="600"/>
      <c r="AB552" s="600"/>
      <c r="AC552" s="600"/>
      <c r="AD552" s="600"/>
      <c r="AE552" s="600"/>
      <c r="AF552" s="600"/>
      <c r="AG552" s="600"/>
      <c r="AH552" s="600"/>
      <c r="AI552" s="600"/>
      <c r="AJ552" s="600"/>
      <c r="AK552" s="600"/>
      <c r="AL552" s="600"/>
      <c r="AM552" s="600"/>
      <c r="AN552" s="600"/>
      <c r="AO552" s="600"/>
      <c r="AP552" s="600"/>
      <c r="AQ552" s="600"/>
      <c r="AR552" s="600"/>
      <c r="AS552" s="600"/>
      <c r="AT552" s="600"/>
      <c r="AU552" s="600"/>
      <c r="AV552" s="600"/>
      <c r="AW552" s="600"/>
      <c r="AX552" s="600"/>
      <c r="AY552" s="600"/>
      <c r="AZ552" s="600"/>
      <c r="BA552" s="600"/>
      <c r="BB552" s="600"/>
      <c r="BC552" s="600"/>
      <c r="BD552" s="600"/>
      <c r="BE552" s="600"/>
      <c r="BF552" s="600"/>
      <c r="BG552" s="600"/>
      <c r="BH552" s="600"/>
      <c r="BI552" s="600"/>
      <c r="BJ552" s="600"/>
      <c r="BK552" s="600"/>
    </row>
    <row r="553" spans="2:63" ht="16.5" customHeight="1" x14ac:dyDescent="0.35">
      <c r="B553" s="599"/>
      <c r="C553" s="599"/>
      <c r="D553" s="599"/>
      <c r="E553" s="599"/>
      <c r="F553" s="599"/>
      <c r="G553" s="599"/>
      <c r="H553" s="600"/>
      <c r="K553" s="602"/>
      <c r="L553" s="602"/>
      <c r="M553" s="600"/>
      <c r="N553" s="600"/>
      <c r="O553" s="600"/>
      <c r="P553" s="600"/>
      <c r="Q553" s="600"/>
      <c r="R553" s="600"/>
      <c r="S553" s="600"/>
      <c r="T553" s="600"/>
      <c r="U553" s="600"/>
      <c r="V553" s="600"/>
      <c r="W553" s="600"/>
      <c r="X553" s="600"/>
      <c r="Y553" s="600"/>
      <c r="Z553" s="600"/>
      <c r="AA553" s="600"/>
      <c r="AB553" s="600"/>
      <c r="AC553" s="600"/>
      <c r="AD553" s="600"/>
      <c r="AE553" s="600"/>
      <c r="AF553" s="600"/>
      <c r="AG553" s="600"/>
      <c r="AH553" s="600"/>
      <c r="AI553" s="600"/>
      <c r="AJ553" s="600"/>
      <c r="AK553" s="600"/>
      <c r="AL553" s="600"/>
      <c r="AM553" s="600"/>
      <c r="AN553" s="600"/>
      <c r="AO553" s="600"/>
      <c r="AP553" s="600"/>
      <c r="AQ553" s="600"/>
      <c r="AR553" s="600"/>
      <c r="AS553" s="600"/>
      <c r="AT553" s="600"/>
      <c r="AU553" s="600"/>
      <c r="AV553" s="600"/>
      <c r="AW553" s="600"/>
      <c r="AX553" s="600"/>
      <c r="AY553" s="600"/>
      <c r="AZ553" s="600"/>
      <c r="BA553" s="600"/>
      <c r="BB553" s="600"/>
      <c r="BC553" s="600"/>
      <c r="BD553" s="600"/>
      <c r="BE553" s="600"/>
      <c r="BF553" s="600"/>
      <c r="BG553" s="600"/>
      <c r="BH553" s="600"/>
      <c r="BI553" s="600"/>
      <c r="BJ553" s="600"/>
      <c r="BK553" s="600"/>
    </row>
    <row r="554" spans="2:63" ht="16.5" customHeight="1" x14ac:dyDescent="0.35">
      <c r="B554" s="599"/>
      <c r="C554" s="599"/>
      <c r="D554" s="599"/>
      <c r="E554" s="599"/>
      <c r="F554" s="599"/>
      <c r="G554" s="599"/>
      <c r="H554" s="600"/>
      <c r="K554" s="602"/>
      <c r="L554" s="602"/>
      <c r="M554" s="600"/>
      <c r="N554" s="600"/>
      <c r="O554" s="600"/>
      <c r="P554" s="600"/>
      <c r="Q554" s="600"/>
      <c r="R554" s="600"/>
      <c r="S554" s="600"/>
      <c r="T554" s="600"/>
      <c r="U554" s="600"/>
      <c r="V554" s="600"/>
      <c r="W554" s="600"/>
      <c r="X554" s="600"/>
      <c r="Y554" s="600"/>
      <c r="Z554" s="600"/>
      <c r="AA554" s="600"/>
      <c r="AB554" s="600"/>
      <c r="AC554" s="600"/>
      <c r="AD554" s="600"/>
      <c r="AE554" s="600"/>
      <c r="AF554" s="600"/>
      <c r="AG554" s="600"/>
      <c r="AH554" s="600"/>
      <c r="AI554" s="600"/>
      <c r="AJ554" s="600"/>
      <c r="AK554" s="600"/>
      <c r="AL554" s="600"/>
      <c r="AM554" s="600"/>
      <c r="AN554" s="600"/>
      <c r="AO554" s="600"/>
      <c r="AP554" s="600"/>
      <c r="AQ554" s="600"/>
      <c r="AR554" s="600"/>
      <c r="AS554" s="600"/>
      <c r="AT554" s="600"/>
      <c r="AU554" s="600"/>
      <c r="AV554" s="600"/>
      <c r="AW554" s="600"/>
      <c r="AX554" s="600"/>
      <c r="AY554" s="600"/>
      <c r="AZ554" s="600"/>
      <c r="BA554" s="600"/>
      <c r="BB554" s="600"/>
      <c r="BC554" s="600"/>
      <c r="BD554" s="600"/>
      <c r="BE554" s="600"/>
      <c r="BF554" s="600"/>
      <c r="BG554" s="600"/>
      <c r="BH554" s="600"/>
      <c r="BI554" s="600"/>
      <c r="BJ554" s="600"/>
      <c r="BK554" s="600"/>
    </row>
    <row r="555" spans="2:63" ht="16.5" customHeight="1" x14ac:dyDescent="0.35">
      <c r="B555" s="599"/>
      <c r="C555" s="599"/>
      <c r="D555" s="599"/>
      <c r="E555" s="599"/>
      <c r="F555" s="599"/>
      <c r="G555" s="599"/>
      <c r="H555" s="600"/>
      <c r="K555" s="602"/>
      <c r="L555" s="602"/>
      <c r="M555" s="600"/>
      <c r="N555" s="600"/>
      <c r="O555" s="600"/>
      <c r="P555" s="600"/>
      <c r="Q555" s="600"/>
      <c r="R555" s="600"/>
      <c r="S555" s="600"/>
      <c r="T555" s="600"/>
      <c r="U555" s="600"/>
      <c r="V555" s="600"/>
      <c r="W555" s="600"/>
      <c r="X555" s="600"/>
      <c r="Y555" s="600"/>
      <c r="Z555" s="600"/>
      <c r="AA555" s="600"/>
      <c r="AB555" s="600"/>
      <c r="AC555" s="600"/>
      <c r="AD555" s="600"/>
      <c r="AE555" s="600"/>
      <c r="AF555" s="600"/>
      <c r="AG555" s="600"/>
      <c r="AH555" s="600"/>
      <c r="AI555" s="600"/>
      <c r="AJ555" s="600"/>
      <c r="AK555" s="600"/>
      <c r="AL555" s="600"/>
      <c r="AM555" s="600"/>
      <c r="AN555" s="600"/>
      <c r="AO555" s="600"/>
      <c r="AP555" s="600"/>
      <c r="AQ555" s="600"/>
      <c r="AR555" s="600"/>
      <c r="AS555" s="600"/>
      <c r="AT555" s="600"/>
      <c r="AU555" s="600"/>
      <c r="AV555" s="600"/>
      <c r="AW555" s="600"/>
      <c r="AX555" s="600"/>
      <c r="AY555" s="600"/>
      <c r="AZ555" s="600"/>
      <c r="BA555" s="600"/>
      <c r="BB555" s="600"/>
      <c r="BC555" s="600"/>
      <c r="BD555" s="600"/>
      <c r="BE555" s="600"/>
      <c r="BF555" s="600"/>
      <c r="BG555" s="600"/>
      <c r="BH555" s="600"/>
      <c r="BI555" s="600"/>
      <c r="BJ555" s="600"/>
      <c r="BK555" s="600"/>
    </row>
    <row r="556" spans="2:63" ht="16.5" customHeight="1" x14ac:dyDescent="0.35">
      <c r="B556" s="599"/>
      <c r="C556" s="599"/>
      <c r="D556" s="599"/>
      <c r="E556" s="599"/>
      <c r="F556" s="599"/>
      <c r="G556" s="599"/>
      <c r="H556" s="600"/>
      <c r="K556" s="602"/>
      <c r="L556" s="602"/>
      <c r="M556" s="600"/>
      <c r="N556" s="600"/>
      <c r="O556" s="600"/>
      <c r="P556" s="600"/>
      <c r="Q556" s="600"/>
      <c r="R556" s="600"/>
      <c r="S556" s="600"/>
      <c r="T556" s="600"/>
      <c r="U556" s="600"/>
      <c r="V556" s="600"/>
      <c r="W556" s="600"/>
      <c r="X556" s="600"/>
      <c r="Y556" s="600"/>
      <c r="Z556" s="600"/>
      <c r="AA556" s="600"/>
      <c r="AB556" s="600"/>
      <c r="AC556" s="600"/>
      <c r="AD556" s="600"/>
      <c r="AE556" s="600"/>
      <c r="AF556" s="600"/>
      <c r="AG556" s="600"/>
      <c r="AH556" s="600"/>
      <c r="AI556" s="600"/>
      <c r="AJ556" s="600"/>
      <c r="AK556" s="600"/>
      <c r="AL556" s="600"/>
      <c r="AM556" s="600"/>
      <c r="AN556" s="600"/>
      <c r="AO556" s="600"/>
      <c r="AP556" s="600"/>
      <c r="AQ556" s="600"/>
      <c r="AR556" s="600"/>
      <c r="AS556" s="600"/>
      <c r="AT556" s="600"/>
      <c r="AU556" s="600"/>
      <c r="AV556" s="600"/>
      <c r="AW556" s="600"/>
      <c r="AX556" s="600"/>
      <c r="AY556" s="600"/>
      <c r="AZ556" s="600"/>
      <c r="BA556" s="600"/>
      <c r="BB556" s="600"/>
      <c r="BC556" s="600"/>
      <c r="BD556" s="600"/>
      <c r="BE556" s="600"/>
      <c r="BF556" s="600"/>
      <c r="BG556" s="600"/>
      <c r="BH556" s="600"/>
      <c r="BI556" s="600"/>
      <c r="BJ556" s="600"/>
      <c r="BK556" s="600"/>
    </row>
    <row r="557" spans="2:63" ht="16.5" customHeight="1" x14ac:dyDescent="0.35">
      <c r="B557" s="599"/>
      <c r="C557" s="599"/>
      <c r="D557" s="599"/>
      <c r="E557" s="599"/>
      <c r="F557" s="599"/>
      <c r="G557" s="599"/>
      <c r="H557" s="600"/>
      <c r="K557" s="602"/>
      <c r="L557" s="602"/>
      <c r="M557" s="600"/>
      <c r="N557" s="600"/>
      <c r="O557" s="600"/>
      <c r="P557" s="600"/>
      <c r="Q557" s="600"/>
      <c r="R557" s="600"/>
      <c r="S557" s="600"/>
      <c r="T557" s="600"/>
      <c r="U557" s="600"/>
      <c r="V557" s="600"/>
      <c r="W557" s="600"/>
      <c r="X557" s="600"/>
      <c r="Y557" s="600"/>
      <c r="Z557" s="600"/>
      <c r="AA557" s="600"/>
      <c r="AB557" s="600"/>
      <c r="AC557" s="600"/>
      <c r="AD557" s="600"/>
      <c r="AE557" s="600"/>
      <c r="AF557" s="600"/>
      <c r="AG557" s="600"/>
      <c r="AH557" s="600"/>
      <c r="AI557" s="600"/>
      <c r="AJ557" s="600"/>
      <c r="AK557" s="600"/>
      <c r="AL557" s="600"/>
      <c r="AM557" s="600"/>
      <c r="AN557" s="600"/>
      <c r="AO557" s="600"/>
      <c r="AP557" s="600"/>
      <c r="AQ557" s="600"/>
      <c r="AR557" s="600"/>
      <c r="AS557" s="600"/>
      <c r="AT557" s="600"/>
      <c r="AU557" s="600"/>
      <c r="AV557" s="600"/>
      <c r="AW557" s="600"/>
      <c r="AX557" s="600"/>
      <c r="AY557" s="600"/>
      <c r="AZ557" s="600"/>
      <c r="BA557" s="600"/>
      <c r="BB557" s="600"/>
      <c r="BC557" s="600"/>
      <c r="BD557" s="600"/>
      <c r="BE557" s="600"/>
      <c r="BF557" s="600"/>
      <c r="BG557" s="600"/>
      <c r="BH557" s="600"/>
      <c r="BI557" s="600"/>
      <c r="BJ557" s="600"/>
      <c r="BK557" s="600"/>
    </row>
    <row r="558" spans="2:63" ht="16.5" customHeight="1" x14ac:dyDescent="0.35">
      <c r="B558" s="599"/>
      <c r="C558" s="599"/>
      <c r="D558" s="599"/>
      <c r="E558" s="599"/>
      <c r="F558" s="599"/>
      <c r="G558" s="599"/>
      <c r="H558" s="600"/>
      <c r="K558" s="602"/>
      <c r="L558" s="602"/>
      <c r="M558" s="600"/>
      <c r="N558" s="600"/>
      <c r="O558" s="600"/>
      <c r="P558" s="600"/>
      <c r="Q558" s="600"/>
      <c r="R558" s="600"/>
      <c r="S558" s="600"/>
      <c r="T558" s="600"/>
      <c r="U558" s="600"/>
      <c r="V558" s="600"/>
      <c r="W558" s="600"/>
      <c r="X558" s="600"/>
      <c r="Y558" s="600"/>
      <c r="Z558" s="600"/>
      <c r="AA558" s="600"/>
      <c r="AB558" s="600"/>
      <c r="AC558" s="600"/>
      <c r="AD558" s="600"/>
      <c r="AE558" s="600"/>
      <c r="AF558" s="600"/>
      <c r="AG558" s="600"/>
      <c r="AH558" s="600"/>
      <c r="AI558" s="600"/>
      <c r="AJ558" s="600"/>
      <c r="AK558" s="600"/>
      <c r="AL558" s="600"/>
      <c r="AM558" s="600"/>
      <c r="AN558" s="600"/>
      <c r="AO558" s="600"/>
      <c r="AP558" s="600"/>
      <c r="AQ558" s="600"/>
      <c r="AR558" s="600"/>
      <c r="AS558" s="600"/>
      <c r="AT558" s="600"/>
      <c r="AU558" s="600"/>
      <c r="AV558" s="600"/>
      <c r="AW558" s="600"/>
      <c r="AX558" s="600"/>
      <c r="AY558" s="600"/>
      <c r="AZ558" s="600"/>
      <c r="BA558" s="600"/>
      <c r="BB558" s="600"/>
      <c r="BC558" s="600"/>
      <c r="BD558" s="600"/>
      <c r="BE558" s="600"/>
      <c r="BF558" s="600"/>
      <c r="BG558" s="600"/>
      <c r="BH558" s="600"/>
      <c r="BI558" s="600"/>
      <c r="BJ558" s="600"/>
      <c r="BK558" s="600"/>
    </row>
    <row r="559" spans="2:63" ht="16.5" customHeight="1" x14ac:dyDescent="0.35">
      <c r="B559" s="599"/>
      <c r="C559" s="599"/>
      <c r="D559" s="599"/>
      <c r="E559" s="599"/>
      <c r="F559" s="599"/>
      <c r="G559" s="599"/>
      <c r="H559" s="600"/>
      <c r="K559" s="602"/>
      <c r="L559" s="602"/>
      <c r="M559" s="600"/>
      <c r="N559" s="600"/>
      <c r="O559" s="600"/>
      <c r="P559" s="600"/>
      <c r="Q559" s="600"/>
      <c r="R559" s="600"/>
      <c r="S559" s="600"/>
      <c r="T559" s="600"/>
      <c r="U559" s="600"/>
      <c r="V559" s="600"/>
      <c r="W559" s="600"/>
      <c r="X559" s="600"/>
      <c r="Y559" s="600"/>
      <c r="Z559" s="600"/>
      <c r="AA559" s="600"/>
      <c r="AB559" s="600"/>
      <c r="AC559" s="600"/>
      <c r="AD559" s="600"/>
      <c r="AE559" s="600"/>
      <c r="AF559" s="600"/>
      <c r="AG559" s="600"/>
      <c r="AH559" s="600"/>
      <c r="AI559" s="600"/>
      <c r="AJ559" s="600"/>
      <c r="AK559" s="600"/>
      <c r="AL559" s="600"/>
      <c r="AM559" s="600"/>
      <c r="AN559" s="600"/>
      <c r="AO559" s="600"/>
      <c r="AP559" s="600"/>
      <c r="AQ559" s="600"/>
      <c r="AR559" s="600"/>
      <c r="AS559" s="600"/>
      <c r="AT559" s="600"/>
      <c r="AU559" s="600"/>
      <c r="AV559" s="600"/>
      <c r="AW559" s="600"/>
      <c r="AX559" s="600"/>
      <c r="AY559" s="600"/>
      <c r="AZ559" s="600"/>
      <c r="BA559" s="600"/>
      <c r="BB559" s="600"/>
      <c r="BC559" s="600"/>
      <c r="BD559" s="600"/>
      <c r="BE559" s="600"/>
      <c r="BF559" s="600"/>
      <c r="BG559" s="600"/>
      <c r="BH559" s="600"/>
      <c r="BI559" s="600"/>
      <c r="BJ559" s="600"/>
      <c r="BK559" s="600"/>
    </row>
    <row r="560" spans="2:63" ht="16.5" customHeight="1" x14ac:dyDescent="0.35">
      <c r="B560" s="599"/>
      <c r="C560" s="599"/>
      <c r="D560" s="599"/>
      <c r="E560" s="599"/>
      <c r="F560" s="599"/>
      <c r="G560" s="599"/>
      <c r="H560" s="600"/>
      <c r="K560" s="602"/>
      <c r="L560" s="602"/>
      <c r="M560" s="600"/>
      <c r="N560" s="600"/>
      <c r="O560" s="600"/>
      <c r="P560" s="600"/>
      <c r="Q560" s="600"/>
      <c r="R560" s="600"/>
      <c r="S560" s="600"/>
      <c r="T560" s="600"/>
      <c r="U560" s="600"/>
      <c r="V560" s="600"/>
      <c r="W560" s="600"/>
      <c r="X560" s="600"/>
      <c r="Y560" s="600"/>
      <c r="Z560" s="600"/>
      <c r="AA560" s="600"/>
      <c r="AB560" s="600"/>
      <c r="AC560" s="600"/>
      <c r="AD560" s="600"/>
      <c r="AE560" s="600"/>
      <c r="AF560" s="600"/>
      <c r="AG560" s="600"/>
      <c r="AH560" s="600"/>
      <c r="AI560" s="600"/>
      <c r="AJ560" s="600"/>
      <c r="AK560" s="600"/>
      <c r="AL560" s="600"/>
      <c r="AM560" s="600"/>
      <c r="AN560" s="600"/>
      <c r="AO560" s="600"/>
      <c r="AP560" s="600"/>
      <c r="AQ560" s="600"/>
      <c r="AR560" s="600"/>
      <c r="AS560" s="600"/>
      <c r="AT560" s="600"/>
      <c r="AU560" s="600"/>
      <c r="AV560" s="600"/>
      <c r="AW560" s="600"/>
      <c r="AX560" s="600"/>
      <c r="AY560" s="600"/>
      <c r="AZ560" s="600"/>
      <c r="BA560" s="600"/>
      <c r="BB560" s="600"/>
      <c r="BC560" s="600"/>
      <c r="BD560" s="600"/>
      <c r="BE560" s="600"/>
      <c r="BF560" s="600"/>
      <c r="BG560" s="600"/>
      <c r="BH560" s="600"/>
      <c r="BI560" s="600"/>
      <c r="BJ560" s="600"/>
      <c r="BK560" s="600"/>
    </row>
    <row r="561" spans="2:63" ht="16.5" customHeight="1" x14ac:dyDescent="0.35">
      <c r="B561" s="599"/>
      <c r="C561" s="599"/>
      <c r="D561" s="599"/>
      <c r="E561" s="599"/>
      <c r="F561" s="599"/>
      <c r="G561" s="599"/>
      <c r="H561" s="600"/>
      <c r="K561" s="602"/>
      <c r="L561" s="602"/>
      <c r="M561" s="600"/>
      <c r="N561" s="600"/>
      <c r="O561" s="600"/>
      <c r="P561" s="600"/>
      <c r="Q561" s="600"/>
      <c r="R561" s="600"/>
      <c r="S561" s="600"/>
      <c r="T561" s="600"/>
      <c r="U561" s="600"/>
      <c r="V561" s="600"/>
      <c r="W561" s="600"/>
      <c r="X561" s="600"/>
      <c r="Y561" s="600"/>
      <c r="Z561" s="600"/>
      <c r="AA561" s="600"/>
      <c r="AB561" s="600"/>
      <c r="AC561" s="600"/>
      <c r="AD561" s="600"/>
      <c r="AE561" s="600"/>
      <c r="AF561" s="600"/>
      <c r="AG561" s="600"/>
      <c r="AH561" s="600"/>
      <c r="AI561" s="600"/>
      <c r="AJ561" s="600"/>
      <c r="AK561" s="600"/>
      <c r="AL561" s="600"/>
      <c r="AM561" s="600"/>
      <c r="AN561" s="600"/>
      <c r="AO561" s="600"/>
      <c r="AP561" s="600"/>
      <c r="AQ561" s="600"/>
      <c r="AR561" s="600"/>
      <c r="AS561" s="600"/>
      <c r="AT561" s="600"/>
      <c r="AU561" s="600"/>
      <c r="AV561" s="600"/>
      <c r="AW561" s="600"/>
      <c r="AX561" s="600"/>
      <c r="AY561" s="600"/>
      <c r="AZ561" s="600"/>
      <c r="BA561" s="600"/>
      <c r="BB561" s="600"/>
      <c r="BC561" s="600"/>
      <c r="BD561" s="600"/>
      <c r="BE561" s="600"/>
      <c r="BF561" s="600"/>
      <c r="BG561" s="600"/>
      <c r="BH561" s="600"/>
      <c r="BI561" s="600"/>
      <c r="BJ561" s="600"/>
      <c r="BK561" s="600"/>
    </row>
    <row r="562" spans="2:63" ht="16.5" customHeight="1" x14ac:dyDescent="0.35">
      <c r="B562" s="599"/>
      <c r="C562" s="599"/>
      <c r="D562" s="599"/>
      <c r="E562" s="599"/>
      <c r="F562" s="599"/>
      <c r="G562" s="599"/>
      <c r="H562" s="600"/>
      <c r="K562" s="602"/>
      <c r="L562" s="602"/>
      <c r="M562" s="600"/>
      <c r="N562" s="600"/>
      <c r="O562" s="600"/>
      <c r="P562" s="600"/>
      <c r="Q562" s="600"/>
      <c r="R562" s="600"/>
      <c r="S562" s="600"/>
      <c r="T562" s="600"/>
      <c r="U562" s="600"/>
      <c r="V562" s="600"/>
      <c r="W562" s="600"/>
      <c r="X562" s="600"/>
      <c r="Y562" s="600"/>
      <c r="Z562" s="600"/>
      <c r="AA562" s="600"/>
      <c r="AB562" s="600"/>
      <c r="AC562" s="600"/>
      <c r="AD562" s="600"/>
      <c r="AE562" s="600"/>
      <c r="AF562" s="600"/>
      <c r="AG562" s="600"/>
      <c r="AH562" s="600"/>
      <c r="AI562" s="600"/>
      <c r="AJ562" s="600"/>
      <c r="AK562" s="600"/>
      <c r="AL562" s="600"/>
      <c r="AM562" s="600"/>
      <c r="AN562" s="600"/>
      <c r="AO562" s="600"/>
      <c r="AP562" s="600"/>
      <c r="AQ562" s="600"/>
      <c r="AR562" s="600"/>
      <c r="AS562" s="600"/>
      <c r="AT562" s="600"/>
      <c r="AU562" s="600"/>
      <c r="AV562" s="600"/>
      <c r="AW562" s="600"/>
      <c r="AX562" s="600"/>
      <c r="AY562" s="600"/>
      <c r="AZ562" s="600"/>
      <c r="BA562" s="600"/>
      <c r="BB562" s="600"/>
      <c r="BC562" s="600"/>
      <c r="BD562" s="600"/>
      <c r="BE562" s="600"/>
      <c r="BF562" s="600"/>
      <c r="BG562" s="600"/>
      <c r="BH562" s="600"/>
      <c r="BI562" s="600"/>
      <c r="BJ562" s="600"/>
      <c r="BK562" s="600"/>
    </row>
    <row r="563" spans="2:63" ht="16.5" customHeight="1" x14ac:dyDescent="0.35">
      <c r="B563" s="599"/>
      <c r="C563" s="599"/>
      <c r="D563" s="599"/>
      <c r="E563" s="599"/>
      <c r="F563" s="599"/>
      <c r="G563" s="599"/>
      <c r="H563" s="600"/>
      <c r="K563" s="602"/>
      <c r="L563" s="602"/>
      <c r="M563" s="600"/>
      <c r="N563" s="600"/>
      <c r="O563" s="600"/>
      <c r="P563" s="600"/>
      <c r="Q563" s="600"/>
      <c r="R563" s="600"/>
      <c r="S563" s="600"/>
      <c r="T563" s="600"/>
      <c r="U563" s="600"/>
      <c r="V563" s="600"/>
      <c r="W563" s="600"/>
      <c r="X563" s="600"/>
      <c r="Y563" s="600"/>
      <c r="Z563" s="600"/>
      <c r="AA563" s="600"/>
      <c r="AB563" s="600"/>
      <c r="AC563" s="600"/>
      <c r="AD563" s="600"/>
      <c r="AE563" s="600"/>
      <c r="AF563" s="600"/>
      <c r="AG563" s="600"/>
      <c r="AH563" s="600"/>
      <c r="AI563" s="600"/>
      <c r="AJ563" s="600"/>
      <c r="AK563" s="600"/>
      <c r="AL563" s="600"/>
      <c r="AM563" s="600"/>
      <c r="AN563" s="600"/>
      <c r="AO563" s="600"/>
      <c r="AP563" s="600"/>
      <c r="AQ563" s="600"/>
      <c r="AR563" s="600"/>
      <c r="AS563" s="600"/>
      <c r="AT563" s="600"/>
      <c r="AU563" s="600"/>
      <c r="AV563" s="600"/>
      <c r="AW563" s="600"/>
      <c r="AX563" s="600"/>
      <c r="AY563" s="600"/>
      <c r="AZ563" s="600"/>
      <c r="BA563" s="600"/>
      <c r="BB563" s="600"/>
      <c r="BC563" s="600"/>
      <c r="BD563" s="600"/>
      <c r="BE563" s="600"/>
      <c r="BF563" s="600"/>
      <c r="BG563" s="600"/>
      <c r="BH563" s="600"/>
      <c r="BI563" s="600"/>
      <c r="BJ563" s="600"/>
      <c r="BK563" s="600"/>
    </row>
    <row r="564" spans="2:63" ht="16.5" customHeight="1" x14ac:dyDescent="0.35">
      <c r="B564" s="599"/>
      <c r="C564" s="599"/>
      <c r="D564" s="599"/>
      <c r="E564" s="599"/>
      <c r="F564" s="599"/>
      <c r="G564" s="599"/>
      <c r="H564" s="600"/>
      <c r="K564" s="602"/>
      <c r="L564" s="602"/>
      <c r="M564" s="600"/>
      <c r="N564" s="600"/>
      <c r="O564" s="600"/>
      <c r="P564" s="600"/>
      <c r="Q564" s="600"/>
      <c r="R564" s="600"/>
      <c r="S564" s="600"/>
      <c r="T564" s="600"/>
      <c r="U564" s="600"/>
      <c r="V564" s="600"/>
      <c r="W564" s="600"/>
      <c r="X564" s="600"/>
      <c r="Y564" s="600"/>
      <c r="Z564" s="600"/>
      <c r="AA564" s="600"/>
      <c r="AB564" s="600"/>
      <c r="AC564" s="600"/>
      <c r="AD564" s="600"/>
      <c r="AE564" s="600"/>
      <c r="AF564" s="600"/>
      <c r="AG564" s="600"/>
      <c r="AH564" s="600"/>
      <c r="AI564" s="600"/>
      <c r="AJ564" s="600"/>
      <c r="AK564" s="600"/>
      <c r="AL564" s="600"/>
      <c r="AM564" s="600"/>
      <c r="AN564" s="600"/>
      <c r="AO564" s="600"/>
      <c r="AP564" s="600"/>
      <c r="AQ564" s="600"/>
      <c r="AR564" s="600"/>
      <c r="AS564" s="600"/>
      <c r="AT564" s="600"/>
      <c r="AU564" s="600"/>
      <c r="AV564" s="600"/>
      <c r="AW564" s="600"/>
      <c r="AX564" s="600"/>
      <c r="AY564" s="600"/>
      <c r="AZ564" s="600"/>
      <c r="BA564" s="600"/>
      <c r="BB564" s="600"/>
      <c r="BC564" s="600"/>
      <c r="BD564" s="600"/>
      <c r="BE564" s="600"/>
      <c r="BF564" s="600"/>
      <c r="BG564" s="600"/>
      <c r="BH564" s="600"/>
      <c r="BI564" s="600"/>
      <c r="BJ564" s="600"/>
      <c r="BK564" s="600"/>
    </row>
    <row r="565" spans="2:63" ht="16.5" customHeight="1" x14ac:dyDescent="0.35">
      <c r="B565" s="599"/>
      <c r="C565" s="599"/>
      <c r="D565" s="599"/>
      <c r="E565" s="599"/>
      <c r="F565" s="599"/>
      <c r="G565" s="599"/>
      <c r="H565" s="600"/>
      <c r="K565" s="602"/>
      <c r="L565" s="602"/>
      <c r="M565" s="600"/>
      <c r="N565" s="600"/>
      <c r="O565" s="600"/>
      <c r="P565" s="600"/>
      <c r="Q565" s="600"/>
      <c r="R565" s="600"/>
      <c r="S565" s="600"/>
      <c r="T565" s="600"/>
      <c r="U565" s="600"/>
      <c r="V565" s="600"/>
      <c r="W565" s="600"/>
      <c r="X565" s="600"/>
      <c r="Y565" s="600"/>
      <c r="Z565" s="600"/>
      <c r="AA565" s="600"/>
      <c r="AB565" s="600"/>
      <c r="AC565" s="600"/>
      <c r="AD565" s="600"/>
      <c r="AE565" s="600"/>
      <c r="AF565" s="600"/>
      <c r="AG565" s="600"/>
      <c r="AH565" s="600"/>
      <c r="AI565" s="600"/>
      <c r="AJ565" s="600"/>
      <c r="AK565" s="600"/>
      <c r="AL565" s="600"/>
      <c r="AM565" s="600"/>
      <c r="AN565" s="600"/>
      <c r="AO565" s="600"/>
      <c r="AP565" s="600"/>
      <c r="AQ565" s="600"/>
      <c r="AR565" s="600"/>
      <c r="AS565" s="600"/>
      <c r="AT565" s="600"/>
      <c r="AU565" s="600"/>
      <c r="AV565" s="600"/>
      <c r="AW565" s="600"/>
      <c r="AX565" s="600"/>
      <c r="AY565" s="600"/>
      <c r="AZ565" s="600"/>
      <c r="BA565" s="600"/>
      <c r="BB565" s="600"/>
      <c r="BC565" s="600"/>
      <c r="BD565" s="600"/>
      <c r="BE565" s="600"/>
      <c r="BF565" s="600"/>
      <c r="BG565" s="600"/>
      <c r="BH565" s="600"/>
      <c r="BI565" s="600"/>
      <c r="BJ565" s="600"/>
      <c r="BK565" s="600"/>
    </row>
    <row r="566" spans="2:63" ht="16.5" customHeight="1" x14ac:dyDescent="0.35">
      <c r="B566" s="599"/>
      <c r="C566" s="599"/>
      <c r="D566" s="599"/>
      <c r="E566" s="599"/>
      <c r="F566" s="599"/>
      <c r="G566" s="599"/>
      <c r="H566" s="600"/>
      <c r="K566" s="602"/>
      <c r="L566" s="602"/>
      <c r="M566" s="600"/>
      <c r="N566" s="600"/>
      <c r="O566" s="600"/>
      <c r="P566" s="600"/>
      <c r="Q566" s="600"/>
      <c r="R566" s="600"/>
      <c r="S566" s="600"/>
      <c r="T566" s="600"/>
      <c r="U566" s="600"/>
      <c r="V566" s="600"/>
      <c r="W566" s="600"/>
      <c r="X566" s="600"/>
      <c r="Y566" s="600"/>
      <c r="Z566" s="600"/>
      <c r="AA566" s="600"/>
      <c r="AB566" s="600"/>
      <c r="AC566" s="600"/>
      <c r="AD566" s="600"/>
      <c r="AE566" s="600"/>
      <c r="AF566" s="600"/>
      <c r="AG566" s="600"/>
      <c r="AH566" s="600"/>
      <c r="AI566" s="600"/>
      <c r="AJ566" s="600"/>
      <c r="AK566" s="600"/>
      <c r="AL566" s="600"/>
      <c r="AM566" s="600"/>
      <c r="AN566" s="600"/>
      <c r="AO566" s="600"/>
      <c r="AP566" s="600"/>
      <c r="AQ566" s="600"/>
      <c r="AR566" s="600"/>
      <c r="AS566" s="600"/>
      <c r="AT566" s="600"/>
      <c r="AU566" s="600"/>
      <c r="AV566" s="600"/>
      <c r="AW566" s="600"/>
      <c r="AX566" s="600"/>
      <c r="AY566" s="600"/>
      <c r="AZ566" s="600"/>
      <c r="BA566" s="600"/>
      <c r="BB566" s="600"/>
      <c r="BC566" s="600"/>
      <c r="BD566" s="600"/>
      <c r="BE566" s="600"/>
      <c r="BF566" s="600"/>
      <c r="BG566" s="600"/>
      <c r="BH566" s="600"/>
      <c r="BI566" s="600"/>
      <c r="BJ566" s="600"/>
      <c r="BK566" s="600"/>
    </row>
    <row r="567" spans="2:63" ht="16.5" customHeight="1" x14ac:dyDescent="0.35">
      <c r="B567" s="599"/>
      <c r="C567" s="599"/>
      <c r="D567" s="599"/>
      <c r="E567" s="599"/>
      <c r="F567" s="599"/>
      <c r="G567" s="599"/>
      <c r="H567" s="600"/>
      <c r="K567" s="602"/>
      <c r="L567" s="602"/>
      <c r="M567" s="600"/>
      <c r="N567" s="600"/>
      <c r="O567" s="600"/>
      <c r="P567" s="600"/>
      <c r="Q567" s="600"/>
      <c r="R567" s="600"/>
      <c r="S567" s="600"/>
      <c r="T567" s="600"/>
      <c r="U567" s="600"/>
      <c r="V567" s="600"/>
      <c r="W567" s="600"/>
      <c r="X567" s="600"/>
      <c r="Y567" s="600"/>
      <c r="Z567" s="600"/>
      <c r="AA567" s="600"/>
      <c r="AB567" s="600"/>
      <c r="AC567" s="600"/>
      <c r="AD567" s="600"/>
      <c r="AE567" s="600"/>
      <c r="AF567" s="600"/>
      <c r="AG567" s="600"/>
      <c r="AH567" s="600"/>
      <c r="AI567" s="600"/>
      <c r="AJ567" s="600"/>
      <c r="AK567" s="600"/>
      <c r="AL567" s="600"/>
      <c r="AM567" s="600"/>
      <c r="AN567" s="600"/>
      <c r="AO567" s="600"/>
      <c r="AP567" s="600"/>
      <c r="AQ567" s="600"/>
      <c r="AR567" s="600"/>
      <c r="AS567" s="600"/>
      <c r="AT567" s="600"/>
      <c r="AU567" s="600"/>
      <c r="AV567" s="600"/>
      <c r="AW567" s="600"/>
      <c r="AX567" s="600"/>
      <c r="AY567" s="600"/>
      <c r="AZ567" s="600"/>
      <c r="BA567" s="600"/>
      <c r="BB567" s="600"/>
      <c r="BC567" s="600"/>
      <c r="BD567" s="600"/>
      <c r="BE567" s="600"/>
      <c r="BF567" s="600"/>
      <c r="BG567" s="600"/>
      <c r="BH567" s="600"/>
      <c r="BI567" s="600"/>
      <c r="BJ567" s="600"/>
      <c r="BK567" s="600"/>
    </row>
    <row r="568" spans="2:63" ht="16.5" customHeight="1" x14ac:dyDescent="0.35">
      <c r="B568" s="599"/>
      <c r="C568" s="599"/>
      <c r="D568" s="599"/>
      <c r="E568" s="599"/>
      <c r="F568" s="599"/>
      <c r="G568" s="599"/>
      <c r="H568" s="600"/>
      <c r="K568" s="602"/>
      <c r="L568" s="602"/>
      <c r="M568" s="600"/>
      <c r="N568" s="600"/>
      <c r="O568" s="600"/>
      <c r="P568" s="600"/>
      <c r="Q568" s="600"/>
      <c r="R568" s="600"/>
      <c r="S568" s="600"/>
      <c r="T568" s="600"/>
      <c r="U568" s="600"/>
      <c r="V568" s="600"/>
      <c r="W568" s="600"/>
      <c r="X568" s="600"/>
      <c r="Y568" s="600"/>
      <c r="Z568" s="600"/>
      <c r="AA568" s="600"/>
      <c r="AB568" s="600"/>
      <c r="AC568" s="600"/>
      <c r="AD568" s="600"/>
      <c r="AE568" s="600"/>
      <c r="AF568" s="600"/>
      <c r="AG568" s="600"/>
      <c r="AH568" s="600"/>
      <c r="AI568" s="600"/>
      <c r="AJ568" s="600"/>
      <c r="AK568" s="600"/>
      <c r="AL568" s="600"/>
      <c r="AM568" s="600"/>
      <c r="AN568" s="600"/>
      <c r="AO568" s="600"/>
      <c r="AP568" s="600"/>
      <c r="AQ568" s="600"/>
      <c r="AR568" s="600"/>
      <c r="AS568" s="600"/>
      <c r="AT568" s="600"/>
      <c r="AU568" s="600"/>
      <c r="AV568" s="600"/>
      <c r="AW568" s="600"/>
      <c r="AX568" s="600"/>
      <c r="AY568" s="600"/>
      <c r="AZ568" s="600"/>
      <c r="BA568" s="600"/>
      <c r="BB568" s="600"/>
      <c r="BC568" s="600"/>
      <c r="BD568" s="600"/>
      <c r="BE568" s="600"/>
      <c r="BF568" s="600"/>
      <c r="BG568" s="600"/>
      <c r="BH568" s="600"/>
      <c r="BI568" s="600"/>
      <c r="BJ568" s="600"/>
      <c r="BK568" s="600"/>
    </row>
    <row r="569" spans="2:63" ht="16.5" customHeight="1" x14ac:dyDescent="0.35">
      <c r="B569" s="599"/>
      <c r="C569" s="599"/>
      <c r="D569" s="599"/>
      <c r="E569" s="599"/>
      <c r="F569" s="599"/>
      <c r="G569" s="599"/>
      <c r="H569" s="600"/>
      <c r="K569" s="602"/>
      <c r="L569" s="602"/>
      <c r="M569" s="600"/>
      <c r="N569" s="600"/>
      <c r="O569" s="600"/>
      <c r="P569" s="600"/>
      <c r="Q569" s="600"/>
      <c r="R569" s="600"/>
      <c r="S569" s="600"/>
      <c r="T569" s="600"/>
      <c r="U569" s="600"/>
      <c r="V569" s="600"/>
      <c r="W569" s="600"/>
      <c r="X569" s="600"/>
      <c r="Y569" s="600"/>
      <c r="Z569" s="600"/>
      <c r="AA569" s="600"/>
      <c r="AB569" s="600"/>
      <c r="AC569" s="600"/>
      <c r="AD569" s="600"/>
      <c r="AE569" s="600"/>
      <c r="AF569" s="600"/>
      <c r="AG569" s="600"/>
      <c r="AH569" s="600"/>
      <c r="AI569" s="600"/>
      <c r="AJ569" s="600"/>
      <c r="AK569" s="600"/>
      <c r="AL569" s="600"/>
      <c r="AM569" s="600"/>
      <c r="AN569" s="600"/>
      <c r="AO569" s="600"/>
      <c r="AP569" s="600"/>
      <c r="AQ569" s="600"/>
      <c r="AR569" s="600"/>
      <c r="AS569" s="600"/>
      <c r="AT569" s="600"/>
      <c r="AU569" s="600"/>
      <c r="AV569" s="600"/>
      <c r="AW569" s="600"/>
      <c r="AX569" s="600"/>
      <c r="AY569" s="600"/>
      <c r="AZ569" s="600"/>
      <c r="BA569" s="600"/>
      <c r="BB569" s="600"/>
      <c r="BC569" s="600"/>
      <c r="BD569" s="600"/>
      <c r="BE569" s="600"/>
      <c r="BF569" s="600"/>
      <c r="BG569" s="600"/>
      <c r="BH569" s="600"/>
      <c r="BI569" s="600"/>
      <c r="BJ569" s="600"/>
      <c r="BK569" s="600"/>
    </row>
    <row r="570" spans="2:63" ht="16.5" customHeight="1" x14ac:dyDescent="0.35">
      <c r="B570" s="599"/>
      <c r="C570" s="599"/>
      <c r="D570" s="599"/>
      <c r="E570" s="599"/>
      <c r="F570" s="599"/>
      <c r="G570" s="599"/>
      <c r="H570" s="600"/>
      <c r="K570" s="602"/>
      <c r="L570" s="602"/>
      <c r="M570" s="600"/>
      <c r="N570" s="600"/>
      <c r="O570" s="600"/>
      <c r="P570" s="600"/>
      <c r="Q570" s="600"/>
      <c r="R570" s="600"/>
      <c r="S570" s="600"/>
      <c r="T570" s="600"/>
      <c r="U570" s="600"/>
      <c r="V570" s="600"/>
      <c r="W570" s="600"/>
      <c r="X570" s="600"/>
      <c r="Y570" s="600"/>
      <c r="Z570" s="600"/>
      <c r="AA570" s="600"/>
      <c r="AB570" s="600"/>
      <c r="AC570" s="600"/>
      <c r="AD570" s="600"/>
      <c r="AE570" s="600"/>
      <c r="AF570" s="600"/>
      <c r="AG570" s="600"/>
      <c r="AH570" s="600"/>
      <c r="AI570" s="600"/>
      <c r="AJ570" s="600"/>
      <c r="AK570" s="600"/>
      <c r="AL570" s="600"/>
      <c r="AM570" s="600"/>
      <c r="AN570" s="600"/>
      <c r="AO570" s="600"/>
      <c r="AP570" s="600"/>
      <c r="AQ570" s="600"/>
      <c r="AR570" s="600"/>
      <c r="AS570" s="600"/>
      <c r="AT570" s="600"/>
      <c r="AU570" s="600"/>
      <c r="AV570" s="600"/>
      <c r="AW570" s="600"/>
      <c r="AX570" s="600"/>
      <c r="AY570" s="600"/>
      <c r="AZ570" s="600"/>
      <c r="BA570" s="600"/>
      <c r="BB570" s="600"/>
      <c r="BC570" s="600"/>
      <c r="BD570" s="600"/>
      <c r="BE570" s="600"/>
      <c r="BF570" s="600"/>
      <c r="BG570" s="600"/>
      <c r="BH570" s="600"/>
      <c r="BI570" s="600"/>
      <c r="BJ570" s="600"/>
      <c r="BK570" s="600"/>
    </row>
    <row r="571" spans="2:63" ht="16.5" customHeight="1" x14ac:dyDescent="0.35">
      <c r="B571" s="599"/>
      <c r="C571" s="599"/>
      <c r="D571" s="599"/>
      <c r="E571" s="599"/>
      <c r="F571" s="599"/>
      <c r="G571" s="599"/>
      <c r="H571" s="600"/>
      <c r="K571" s="602"/>
      <c r="L571" s="602"/>
      <c r="M571" s="600"/>
      <c r="N571" s="600"/>
      <c r="O571" s="600"/>
      <c r="P571" s="600"/>
      <c r="Q571" s="600"/>
      <c r="R571" s="600"/>
      <c r="S571" s="600"/>
      <c r="T571" s="600"/>
      <c r="U571" s="600"/>
      <c r="V571" s="600"/>
      <c r="W571" s="600"/>
      <c r="X571" s="600"/>
      <c r="Y571" s="600"/>
      <c r="Z571" s="600"/>
      <c r="AA571" s="600"/>
      <c r="AB571" s="600"/>
      <c r="AC571" s="600"/>
      <c r="AD571" s="600"/>
      <c r="AE571" s="600"/>
      <c r="AF571" s="600"/>
      <c r="AG571" s="600"/>
      <c r="AH571" s="600"/>
      <c r="AI571" s="600"/>
      <c r="AJ571" s="600"/>
      <c r="AK571" s="600"/>
      <c r="AL571" s="600"/>
      <c r="AM571" s="600"/>
      <c r="AN571" s="600"/>
      <c r="AO571" s="600"/>
      <c r="AP571" s="600"/>
      <c r="AQ571" s="600"/>
      <c r="AR571" s="600"/>
      <c r="AS571" s="600"/>
      <c r="AT571" s="600"/>
      <c r="AU571" s="600"/>
      <c r="AV571" s="600"/>
      <c r="AW571" s="600"/>
      <c r="AX571" s="600"/>
      <c r="AY571" s="600"/>
      <c r="AZ571" s="600"/>
      <c r="BA571" s="600"/>
      <c r="BB571" s="600"/>
      <c r="BC571" s="600"/>
      <c r="BD571" s="600"/>
      <c r="BE571" s="600"/>
      <c r="BF571" s="600"/>
      <c r="BG571" s="600"/>
      <c r="BH571" s="600"/>
      <c r="BI571" s="600"/>
      <c r="BJ571" s="600"/>
      <c r="BK571" s="600"/>
    </row>
    <row r="572" spans="2:63" ht="16.5" customHeight="1" x14ac:dyDescent="0.35">
      <c r="B572" s="599"/>
      <c r="C572" s="599"/>
      <c r="D572" s="599"/>
      <c r="E572" s="599"/>
      <c r="F572" s="599"/>
      <c r="G572" s="599"/>
      <c r="H572" s="600"/>
      <c r="K572" s="602"/>
      <c r="L572" s="602"/>
      <c r="M572" s="600"/>
      <c r="N572" s="600"/>
      <c r="O572" s="600"/>
      <c r="P572" s="600"/>
      <c r="Q572" s="600"/>
      <c r="R572" s="600"/>
      <c r="S572" s="600"/>
      <c r="T572" s="600"/>
      <c r="U572" s="600"/>
      <c r="V572" s="600"/>
      <c r="W572" s="600"/>
      <c r="X572" s="600"/>
      <c r="Y572" s="600"/>
      <c r="Z572" s="600"/>
      <c r="AA572" s="600"/>
      <c r="AB572" s="600"/>
      <c r="AC572" s="600"/>
      <c r="AD572" s="600"/>
      <c r="AE572" s="600"/>
      <c r="AF572" s="600"/>
      <c r="AG572" s="600"/>
      <c r="AH572" s="600"/>
      <c r="AI572" s="600"/>
      <c r="AJ572" s="600"/>
      <c r="AK572" s="600"/>
      <c r="AL572" s="600"/>
      <c r="AM572" s="600"/>
      <c r="AN572" s="600"/>
      <c r="AO572" s="600"/>
      <c r="AP572" s="600"/>
      <c r="AQ572" s="600"/>
      <c r="AR572" s="600"/>
      <c r="AS572" s="600"/>
      <c r="AT572" s="600"/>
      <c r="AU572" s="600"/>
      <c r="AV572" s="600"/>
      <c r="AW572" s="600"/>
      <c r="AX572" s="600"/>
      <c r="AY572" s="600"/>
      <c r="AZ572" s="600"/>
      <c r="BA572" s="600"/>
      <c r="BB572" s="600"/>
      <c r="BC572" s="600"/>
      <c r="BD572" s="600"/>
      <c r="BE572" s="600"/>
      <c r="BF572" s="600"/>
      <c r="BG572" s="600"/>
      <c r="BH572" s="600"/>
      <c r="BI572" s="600"/>
      <c r="BJ572" s="600"/>
      <c r="BK572" s="600"/>
    </row>
    <row r="573" spans="2:63" ht="16.5" customHeight="1" x14ac:dyDescent="0.35">
      <c r="B573" s="599"/>
      <c r="C573" s="599"/>
      <c r="D573" s="599"/>
      <c r="E573" s="599"/>
      <c r="F573" s="599"/>
      <c r="G573" s="599"/>
      <c r="H573" s="600"/>
      <c r="K573" s="602"/>
      <c r="L573" s="602"/>
      <c r="M573" s="600"/>
      <c r="N573" s="600"/>
      <c r="O573" s="600"/>
      <c r="P573" s="600"/>
      <c r="Q573" s="600"/>
      <c r="R573" s="600"/>
      <c r="S573" s="600"/>
      <c r="T573" s="600"/>
      <c r="U573" s="600"/>
      <c r="V573" s="600"/>
      <c r="W573" s="600"/>
      <c r="X573" s="600"/>
      <c r="Y573" s="600"/>
      <c r="Z573" s="600"/>
      <c r="AA573" s="600"/>
      <c r="AB573" s="600"/>
      <c r="AC573" s="600"/>
      <c r="AD573" s="600"/>
      <c r="AE573" s="600"/>
      <c r="AF573" s="600"/>
      <c r="AG573" s="600"/>
      <c r="AH573" s="600"/>
      <c r="AI573" s="600"/>
      <c r="AJ573" s="600"/>
      <c r="AK573" s="600"/>
      <c r="AL573" s="600"/>
      <c r="AM573" s="600"/>
      <c r="AN573" s="600"/>
      <c r="AO573" s="600"/>
      <c r="AP573" s="600"/>
      <c r="AQ573" s="600"/>
      <c r="AR573" s="600"/>
      <c r="AS573" s="600"/>
      <c r="AT573" s="600"/>
      <c r="AU573" s="600"/>
      <c r="AV573" s="600"/>
      <c r="AW573" s="600"/>
      <c r="AX573" s="600"/>
      <c r="AY573" s="600"/>
      <c r="AZ573" s="600"/>
      <c r="BA573" s="600"/>
      <c r="BB573" s="600"/>
      <c r="BC573" s="600"/>
      <c r="BD573" s="600"/>
      <c r="BE573" s="600"/>
      <c r="BF573" s="600"/>
      <c r="BG573" s="600"/>
      <c r="BH573" s="600"/>
      <c r="BI573" s="600"/>
      <c r="BJ573" s="600"/>
      <c r="BK573" s="600"/>
    </row>
    <row r="574" spans="2:63" ht="16.5" customHeight="1" x14ac:dyDescent="0.35">
      <c r="B574" s="599"/>
      <c r="C574" s="599"/>
      <c r="D574" s="599"/>
      <c r="E574" s="599"/>
      <c r="F574" s="599"/>
      <c r="G574" s="599"/>
      <c r="H574" s="600"/>
      <c r="K574" s="602"/>
      <c r="L574" s="602"/>
      <c r="M574" s="600"/>
      <c r="N574" s="600"/>
      <c r="O574" s="600"/>
      <c r="P574" s="600"/>
      <c r="Q574" s="600"/>
      <c r="R574" s="600"/>
      <c r="S574" s="600"/>
      <c r="T574" s="600"/>
      <c r="U574" s="600"/>
      <c r="V574" s="600"/>
      <c r="W574" s="600"/>
      <c r="X574" s="600"/>
      <c r="Y574" s="600"/>
      <c r="Z574" s="600"/>
      <c r="AA574" s="600"/>
      <c r="AB574" s="600"/>
      <c r="AC574" s="600"/>
      <c r="AD574" s="600"/>
      <c r="AE574" s="600"/>
      <c r="AF574" s="600"/>
      <c r="AG574" s="600"/>
      <c r="AH574" s="600"/>
      <c r="AI574" s="600"/>
      <c r="AJ574" s="600"/>
      <c r="AK574" s="600"/>
      <c r="AL574" s="600"/>
      <c r="AM574" s="600"/>
      <c r="AN574" s="600"/>
      <c r="AO574" s="600"/>
      <c r="AP574" s="600"/>
      <c r="AQ574" s="600"/>
      <c r="AR574" s="600"/>
      <c r="AS574" s="600"/>
      <c r="AT574" s="600"/>
      <c r="AU574" s="600"/>
      <c r="AV574" s="600"/>
      <c r="AW574" s="600"/>
      <c r="AX574" s="600"/>
      <c r="AY574" s="600"/>
      <c r="AZ574" s="600"/>
      <c r="BA574" s="600"/>
      <c r="BB574" s="600"/>
      <c r="BC574" s="600"/>
      <c r="BD574" s="600"/>
      <c r="BE574" s="600"/>
      <c r="BF574" s="600"/>
      <c r="BG574" s="600"/>
      <c r="BH574" s="600"/>
      <c r="BI574" s="600"/>
      <c r="BJ574" s="600"/>
      <c r="BK574" s="600"/>
    </row>
    <row r="575" spans="2:63" ht="16.5" customHeight="1" x14ac:dyDescent="0.35">
      <c r="B575" s="599"/>
      <c r="C575" s="599"/>
      <c r="D575" s="599"/>
      <c r="E575" s="599"/>
      <c r="F575" s="599"/>
      <c r="G575" s="599"/>
      <c r="H575" s="600"/>
      <c r="K575" s="602"/>
      <c r="L575" s="602"/>
      <c r="M575" s="600"/>
      <c r="N575" s="600"/>
      <c r="O575" s="600"/>
      <c r="P575" s="600"/>
      <c r="Q575" s="600"/>
      <c r="R575" s="600"/>
      <c r="S575" s="600"/>
      <c r="T575" s="600"/>
      <c r="U575" s="600"/>
      <c r="V575" s="600"/>
      <c r="W575" s="600"/>
      <c r="X575" s="600"/>
      <c r="Y575" s="600"/>
      <c r="Z575" s="600"/>
      <c r="AA575" s="600"/>
      <c r="AB575" s="600"/>
      <c r="AC575" s="600"/>
      <c r="AD575" s="600"/>
      <c r="AE575" s="600"/>
      <c r="AF575" s="600"/>
      <c r="AG575" s="600"/>
      <c r="AH575" s="600"/>
      <c r="AI575" s="600"/>
      <c r="AJ575" s="600"/>
      <c r="AK575" s="600"/>
      <c r="AL575" s="600"/>
      <c r="AM575" s="600"/>
      <c r="AN575" s="600"/>
      <c r="AO575" s="600"/>
      <c r="AP575" s="600"/>
      <c r="AQ575" s="600"/>
      <c r="AR575" s="600"/>
      <c r="AS575" s="600"/>
      <c r="AT575" s="600"/>
      <c r="AU575" s="600"/>
      <c r="AV575" s="600"/>
      <c r="AW575" s="600"/>
      <c r="AX575" s="600"/>
      <c r="AY575" s="600"/>
      <c r="AZ575" s="600"/>
      <c r="BA575" s="600"/>
      <c r="BB575" s="600"/>
      <c r="BC575" s="600"/>
      <c r="BD575" s="600"/>
      <c r="BE575" s="600"/>
      <c r="BF575" s="600"/>
      <c r="BG575" s="600"/>
      <c r="BH575" s="600"/>
      <c r="BI575" s="600"/>
      <c r="BJ575" s="600"/>
      <c r="BK575" s="600"/>
    </row>
    <row r="576" spans="2:63" ht="16.5" customHeight="1" x14ac:dyDescent="0.35">
      <c r="B576" s="599"/>
      <c r="C576" s="599"/>
      <c r="D576" s="599"/>
      <c r="E576" s="599"/>
      <c r="F576" s="599"/>
      <c r="G576" s="599"/>
      <c r="H576" s="600"/>
      <c r="K576" s="602"/>
      <c r="L576" s="602"/>
      <c r="M576" s="600"/>
      <c r="N576" s="600"/>
      <c r="O576" s="600"/>
      <c r="P576" s="600"/>
      <c r="Q576" s="600"/>
      <c r="R576" s="600"/>
      <c r="S576" s="600"/>
      <c r="T576" s="600"/>
      <c r="U576" s="600"/>
      <c r="V576" s="600"/>
      <c r="W576" s="600"/>
      <c r="X576" s="600"/>
      <c r="Y576" s="600"/>
      <c r="Z576" s="600"/>
      <c r="AA576" s="600"/>
      <c r="AB576" s="600"/>
      <c r="AC576" s="600"/>
      <c r="AD576" s="600"/>
      <c r="AE576" s="600"/>
      <c r="AF576" s="600"/>
      <c r="AG576" s="600"/>
      <c r="AH576" s="600"/>
      <c r="AI576" s="600"/>
      <c r="AJ576" s="600"/>
      <c r="AK576" s="600"/>
      <c r="AL576" s="600"/>
      <c r="AM576" s="600"/>
      <c r="AN576" s="600"/>
      <c r="AO576" s="600"/>
      <c r="AP576" s="600"/>
      <c r="AQ576" s="600"/>
      <c r="AR576" s="600"/>
      <c r="AS576" s="600"/>
      <c r="AT576" s="600"/>
      <c r="AU576" s="600"/>
      <c r="AV576" s="600"/>
      <c r="AW576" s="600"/>
      <c r="AX576" s="600"/>
      <c r="AY576" s="600"/>
      <c r="AZ576" s="600"/>
      <c r="BA576" s="600"/>
      <c r="BB576" s="600"/>
      <c r="BC576" s="600"/>
      <c r="BD576" s="600"/>
      <c r="BE576" s="600"/>
      <c r="BF576" s="600"/>
      <c r="BG576" s="600"/>
      <c r="BH576" s="600"/>
      <c r="BI576" s="600"/>
      <c r="BJ576" s="600"/>
      <c r="BK576" s="600"/>
    </row>
    <row r="577" spans="2:63" ht="16.5" customHeight="1" x14ac:dyDescent="0.35">
      <c r="B577" s="599"/>
      <c r="C577" s="599"/>
      <c r="D577" s="599"/>
      <c r="E577" s="599"/>
      <c r="F577" s="599"/>
      <c r="G577" s="599"/>
      <c r="H577" s="600"/>
      <c r="K577" s="602"/>
      <c r="L577" s="602"/>
      <c r="M577" s="600"/>
      <c r="N577" s="600"/>
      <c r="O577" s="600"/>
      <c r="P577" s="600"/>
      <c r="Q577" s="600"/>
      <c r="R577" s="600"/>
      <c r="S577" s="600"/>
      <c r="T577" s="600"/>
      <c r="U577" s="600"/>
      <c r="V577" s="600"/>
      <c r="W577" s="600"/>
      <c r="X577" s="600"/>
      <c r="Y577" s="600"/>
      <c r="Z577" s="600"/>
      <c r="AA577" s="600"/>
      <c r="AB577" s="600"/>
      <c r="AC577" s="600"/>
      <c r="AD577" s="600"/>
      <c r="AE577" s="600"/>
      <c r="AF577" s="600"/>
      <c r="AG577" s="600"/>
      <c r="AH577" s="600"/>
      <c r="AI577" s="600"/>
      <c r="AJ577" s="600"/>
      <c r="AK577" s="600"/>
      <c r="AL577" s="600"/>
      <c r="AM577" s="600"/>
      <c r="AN577" s="600"/>
      <c r="AO577" s="600"/>
      <c r="AP577" s="600"/>
      <c r="AQ577" s="600"/>
      <c r="AR577" s="600"/>
      <c r="AS577" s="600"/>
      <c r="AT577" s="600"/>
      <c r="AU577" s="600"/>
      <c r="AV577" s="600"/>
      <c r="AW577" s="600"/>
      <c r="AX577" s="600"/>
      <c r="AY577" s="600"/>
      <c r="AZ577" s="600"/>
      <c r="BA577" s="600"/>
      <c r="BB577" s="600"/>
      <c r="BC577" s="600"/>
      <c r="BD577" s="600"/>
      <c r="BE577" s="600"/>
      <c r="BF577" s="600"/>
      <c r="BG577" s="600"/>
      <c r="BH577" s="600"/>
      <c r="BI577" s="600"/>
      <c r="BJ577" s="600"/>
      <c r="BK577" s="600"/>
    </row>
    <row r="578" spans="2:63" ht="16.5" customHeight="1" x14ac:dyDescent="0.35">
      <c r="B578" s="599"/>
      <c r="C578" s="599"/>
      <c r="D578" s="599"/>
      <c r="E578" s="599"/>
      <c r="F578" s="599"/>
      <c r="G578" s="599"/>
      <c r="H578" s="600"/>
      <c r="K578" s="602"/>
      <c r="L578" s="602"/>
      <c r="M578" s="600"/>
      <c r="N578" s="600"/>
      <c r="O578" s="600"/>
      <c r="P578" s="600"/>
      <c r="Q578" s="600"/>
      <c r="R578" s="600"/>
      <c r="S578" s="600"/>
      <c r="T578" s="600"/>
      <c r="U578" s="600"/>
      <c r="V578" s="600"/>
      <c r="W578" s="600"/>
      <c r="X578" s="600"/>
      <c r="Y578" s="600"/>
      <c r="Z578" s="600"/>
      <c r="AA578" s="600"/>
      <c r="AB578" s="600"/>
      <c r="AC578" s="600"/>
      <c r="AD578" s="600"/>
      <c r="AE578" s="600"/>
      <c r="AF578" s="600"/>
      <c r="AG578" s="600"/>
      <c r="AH578" s="600"/>
      <c r="AI578" s="600"/>
      <c r="AJ578" s="600"/>
      <c r="AK578" s="600"/>
      <c r="AL578" s="600"/>
      <c r="AM578" s="600"/>
      <c r="AN578" s="600"/>
      <c r="AO578" s="600"/>
      <c r="AP578" s="600"/>
      <c r="AQ578" s="600"/>
      <c r="AR578" s="600"/>
      <c r="AS578" s="600"/>
      <c r="AT578" s="600"/>
      <c r="AU578" s="600"/>
      <c r="AV578" s="600"/>
      <c r="AW578" s="600"/>
      <c r="AX578" s="600"/>
      <c r="AY578" s="600"/>
      <c r="AZ578" s="600"/>
      <c r="BA578" s="600"/>
      <c r="BB578" s="600"/>
      <c r="BC578" s="600"/>
      <c r="BD578" s="600"/>
      <c r="BE578" s="600"/>
      <c r="BF578" s="600"/>
      <c r="BG578" s="600"/>
      <c r="BH578" s="600"/>
      <c r="BI578" s="600"/>
      <c r="BJ578" s="600"/>
      <c r="BK578" s="600"/>
    </row>
    <row r="579" spans="2:63" ht="16.5" customHeight="1" x14ac:dyDescent="0.35">
      <c r="B579" s="599"/>
      <c r="C579" s="599"/>
      <c r="D579" s="599"/>
      <c r="E579" s="599"/>
      <c r="F579" s="599"/>
      <c r="G579" s="599"/>
      <c r="H579" s="600"/>
      <c r="K579" s="602"/>
      <c r="L579" s="602"/>
      <c r="M579" s="600"/>
      <c r="N579" s="600"/>
      <c r="O579" s="600"/>
      <c r="P579" s="600"/>
      <c r="Q579" s="600"/>
      <c r="R579" s="600"/>
      <c r="S579" s="600"/>
      <c r="T579" s="600"/>
      <c r="U579" s="600"/>
      <c r="V579" s="600"/>
      <c r="W579" s="600"/>
      <c r="X579" s="600"/>
      <c r="Y579" s="600"/>
      <c r="Z579" s="600"/>
      <c r="AA579" s="600"/>
      <c r="AB579" s="600"/>
      <c r="AC579" s="600"/>
      <c r="AD579" s="600"/>
      <c r="AE579" s="600"/>
      <c r="AF579" s="600"/>
      <c r="AG579" s="600"/>
      <c r="AH579" s="600"/>
      <c r="AI579" s="600"/>
      <c r="AJ579" s="600"/>
      <c r="AK579" s="600"/>
      <c r="AL579" s="600"/>
      <c r="AM579" s="600"/>
      <c r="AN579" s="600"/>
      <c r="AO579" s="600"/>
      <c r="AP579" s="600"/>
      <c r="AQ579" s="600"/>
      <c r="AR579" s="600"/>
      <c r="AS579" s="600"/>
      <c r="AT579" s="600"/>
      <c r="AU579" s="600"/>
      <c r="AV579" s="600"/>
      <c r="AW579" s="600"/>
      <c r="AX579" s="600"/>
      <c r="AY579" s="600"/>
      <c r="AZ579" s="600"/>
      <c r="BA579" s="600"/>
      <c r="BB579" s="600"/>
      <c r="BC579" s="600"/>
      <c r="BD579" s="600"/>
      <c r="BE579" s="600"/>
      <c r="BF579" s="600"/>
      <c r="BG579" s="600"/>
      <c r="BH579" s="600"/>
      <c r="BI579" s="600"/>
      <c r="BJ579" s="600"/>
      <c r="BK579" s="600"/>
    </row>
    <row r="580" spans="2:63" ht="16.5" customHeight="1" x14ac:dyDescent="0.35">
      <c r="B580" s="599"/>
      <c r="C580" s="599"/>
      <c r="D580" s="599"/>
      <c r="E580" s="599"/>
      <c r="F580" s="599"/>
      <c r="G580" s="599"/>
      <c r="H580" s="600"/>
      <c r="K580" s="602"/>
      <c r="L580" s="602"/>
      <c r="M580" s="600"/>
      <c r="N580" s="600"/>
      <c r="O580" s="600"/>
      <c r="P580" s="600"/>
      <c r="Q580" s="600"/>
      <c r="R580" s="600"/>
      <c r="S580" s="600"/>
      <c r="T580" s="600"/>
      <c r="U580" s="600"/>
      <c r="V580" s="600"/>
      <c r="W580" s="600"/>
      <c r="X580" s="600"/>
      <c r="Y580" s="600"/>
      <c r="Z580" s="600"/>
      <c r="AA580" s="600"/>
      <c r="AB580" s="600"/>
      <c r="AC580" s="600"/>
      <c r="AD580" s="600"/>
      <c r="AE580" s="600"/>
      <c r="AF580" s="600"/>
      <c r="AG580" s="600"/>
      <c r="AH580" s="600"/>
      <c r="AI580" s="600"/>
      <c r="AJ580" s="600"/>
      <c r="AK580" s="600"/>
      <c r="AL580" s="600"/>
      <c r="AM580" s="600"/>
      <c r="AN580" s="600"/>
      <c r="AO580" s="600"/>
      <c r="AP580" s="600"/>
      <c r="AQ580" s="600"/>
      <c r="AR580" s="600"/>
      <c r="AS580" s="600"/>
      <c r="AT580" s="600"/>
      <c r="AU580" s="600"/>
      <c r="AV580" s="600"/>
      <c r="AW580" s="600"/>
      <c r="AX580" s="600"/>
      <c r="AY580" s="600"/>
      <c r="AZ580" s="600"/>
      <c r="BA580" s="600"/>
      <c r="BB580" s="600"/>
      <c r="BC580" s="600"/>
      <c r="BD580" s="600"/>
      <c r="BE580" s="600"/>
      <c r="BF580" s="600"/>
      <c r="BG580" s="600"/>
      <c r="BH580" s="600"/>
      <c r="BI580" s="600"/>
      <c r="BJ580" s="600"/>
      <c r="BK580" s="600"/>
    </row>
    <row r="581" spans="2:63" ht="16.5" customHeight="1" x14ac:dyDescent="0.35">
      <c r="B581" s="599"/>
      <c r="C581" s="599"/>
      <c r="D581" s="599"/>
      <c r="E581" s="599"/>
      <c r="F581" s="599"/>
      <c r="G581" s="599"/>
      <c r="H581" s="600"/>
      <c r="K581" s="602"/>
      <c r="L581" s="602"/>
      <c r="M581" s="600"/>
      <c r="N581" s="600"/>
      <c r="O581" s="600"/>
      <c r="P581" s="600"/>
      <c r="Q581" s="600"/>
      <c r="R581" s="600"/>
      <c r="S581" s="600"/>
      <c r="T581" s="600"/>
      <c r="U581" s="600"/>
      <c r="V581" s="600"/>
      <c r="W581" s="600"/>
      <c r="X581" s="600"/>
      <c r="Y581" s="600"/>
      <c r="Z581" s="600"/>
      <c r="AA581" s="600"/>
      <c r="AB581" s="600"/>
      <c r="AC581" s="600"/>
      <c r="AD581" s="600"/>
      <c r="AE581" s="600"/>
      <c r="AF581" s="600"/>
      <c r="AG581" s="600"/>
      <c r="AH581" s="600"/>
      <c r="AI581" s="600"/>
      <c r="AJ581" s="600"/>
      <c r="AK581" s="600"/>
      <c r="AL581" s="600"/>
      <c r="AM581" s="600"/>
      <c r="AN581" s="600"/>
      <c r="AO581" s="600"/>
      <c r="AP581" s="600"/>
      <c r="AQ581" s="600"/>
      <c r="AR581" s="600"/>
      <c r="AS581" s="600"/>
      <c r="AT581" s="600"/>
      <c r="AU581" s="600"/>
      <c r="AV581" s="600"/>
      <c r="AW581" s="600"/>
      <c r="AX581" s="600"/>
      <c r="AY581" s="600"/>
      <c r="AZ581" s="600"/>
      <c r="BA581" s="600"/>
      <c r="BB581" s="600"/>
      <c r="BC581" s="600"/>
      <c r="BD581" s="600"/>
      <c r="BE581" s="600"/>
      <c r="BF581" s="600"/>
      <c r="BG581" s="600"/>
      <c r="BH581" s="600"/>
      <c r="BI581" s="600"/>
      <c r="BJ581" s="600"/>
      <c r="BK581" s="600"/>
    </row>
    <row r="582" spans="2:63" ht="16.5" customHeight="1" x14ac:dyDescent="0.35">
      <c r="B582" s="599"/>
      <c r="C582" s="599"/>
      <c r="D582" s="599"/>
      <c r="E582" s="599"/>
      <c r="F582" s="599"/>
      <c r="G582" s="599"/>
      <c r="H582" s="600"/>
      <c r="K582" s="602"/>
      <c r="L582" s="602"/>
      <c r="M582" s="600"/>
      <c r="N582" s="600"/>
      <c r="O582" s="600"/>
      <c r="P582" s="600"/>
      <c r="Q582" s="600"/>
      <c r="R582" s="600"/>
      <c r="S582" s="600"/>
      <c r="T582" s="600"/>
      <c r="U582" s="600"/>
      <c r="V582" s="600"/>
      <c r="W582" s="600"/>
      <c r="X582" s="600"/>
      <c r="Y582" s="600"/>
      <c r="Z582" s="600"/>
      <c r="AA582" s="600"/>
      <c r="AB582" s="600"/>
      <c r="AC582" s="600"/>
      <c r="AD582" s="600"/>
      <c r="AE582" s="600"/>
      <c r="AF582" s="600"/>
      <c r="AG582" s="600"/>
      <c r="AH582" s="600"/>
      <c r="AI582" s="600"/>
      <c r="AJ582" s="600"/>
      <c r="AK582" s="600"/>
      <c r="AL582" s="600"/>
      <c r="AM582" s="600"/>
      <c r="AN582" s="600"/>
      <c r="AO582" s="600"/>
      <c r="AP582" s="600"/>
      <c r="AQ582" s="600"/>
      <c r="AR582" s="600"/>
      <c r="AS582" s="600"/>
      <c r="AT582" s="600"/>
      <c r="AU582" s="600"/>
      <c r="AV582" s="600"/>
      <c r="AW582" s="600"/>
      <c r="AX582" s="600"/>
      <c r="AY582" s="600"/>
      <c r="AZ582" s="600"/>
      <c r="BA582" s="600"/>
      <c r="BB582" s="600"/>
      <c r="BC582" s="600"/>
      <c r="BD582" s="600"/>
      <c r="BE582" s="600"/>
      <c r="BF582" s="600"/>
      <c r="BG582" s="600"/>
      <c r="BH582" s="600"/>
      <c r="BI582" s="600"/>
      <c r="BJ582" s="600"/>
      <c r="BK582" s="600"/>
    </row>
    <row r="583" spans="2:63" ht="16.5" customHeight="1" x14ac:dyDescent="0.35">
      <c r="B583" s="599"/>
      <c r="C583" s="599"/>
      <c r="D583" s="599"/>
      <c r="E583" s="599"/>
      <c r="F583" s="599"/>
      <c r="G583" s="599"/>
      <c r="H583" s="600"/>
      <c r="K583" s="602"/>
      <c r="L583" s="602"/>
      <c r="M583" s="600"/>
      <c r="N583" s="600"/>
      <c r="O583" s="600"/>
      <c r="P583" s="600"/>
      <c r="Q583" s="600"/>
      <c r="R583" s="600"/>
      <c r="S583" s="600"/>
      <c r="T583" s="600"/>
      <c r="U583" s="600"/>
      <c r="V583" s="600"/>
      <c r="W583" s="600"/>
      <c r="X583" s="600"/>
      <c r="Y583" s="600"/>
      <c r="Z583" s="600"/>
      <c r="AA583" s="600"/>
      <c r="AB583" s="600"/>
      <c r="AC583" s="600"/>
      <c r="AD583" s="600"/>
      <c r="AE583" s="600"/>
      <c r="AF583" s="600"/>
      <c r="AG583" s="600"/>
      <c r="AH583" s="600"/>
      <c r="AI583" s="600"/>
      <c r="AJ583" s="600"/>
      <c r="AK583" s="600"/>
      <c r="AL583" s="600"/>
      <c r="AM583" s="600"/>
      <c r="AN583" s="600"/>
      <c r="AO583" s="600"/>
      <c r="AP583" s="600"/>
      <c r="AQ583" s="600"/>
      <c r="AR583" s="600"/>
      <c r="AS583" s="600"/>
      <c r="AT583" s="600"/>
      <c r="AU583" s="600"/>
      <c r="AV583" s="600"/>
      <c r="AW583" s="600"/>
      <c r="AX583" s="600"/>
      <c r="AY583" s="600"/>
      <c r="AZ583" s="600"/>
      <c r="BA583" s="600"/>
      <c r="BB583" s="600"/>
      <c r="BC583" s="600"/>
      <c r="BD583" s="600"/>
      <c r="BE583" s="600"/>
      <c r="BF583" s="600"/>
      <c r="BG583" s="600"/>
      <c r="BH583" s="600"/>
      <c r="BI583" s="600"/>
      <c r="BJ583" s="600"/>
      <c r="BK583" s="600"/>
    </row>
    <row r="584" spans="2:63" ht="16.5" customHeight="1" x14ac:dyDescent="0.35">
      <c r="B584" s="599"/>
      <c r="C584" s="599"/>
      <c r="D584" s="599"/>
      <c r="E584" s="599"/>
      <c r="F584" s="599"/>
      <c r="G584" s="599"/>
      <c r="H584" s="600"/>
      <c r="K584" s="602"/>
      <c r="L584" s="602"/>
      <c r="M584" s="600"/>
      <c r="N584" s="600"/>
      <c r="O584" s="600"/>
      <c r="P584" s="600"/>
      <c r="Q584" s="600"/>
      <c r="R584" s="600"/>
      <c r="S584" s="600"/>
      <c r="T584" s="600"/>
      <c r="U584" s="600"/>
      <c r="V584" s="600"/>
      <c r="W584" s="600"/>
      <c r="X584" s="600"/>
      <c r="Y584" s="600"/>
      <c r="Z584" s="600"/>
      <c r="AA584" s="600"/>
      <c r="AB584" s="600"/>
      <c r="AC584" s="600"/>
      <c r="AD584" s="600"/>
      <c r="AE584" s="600"/>
      <c r="AF584" s="600"/>
      <c r="AG584" s="600"/>
      <c r="AH584" s="600"/>
      <c r="AI584" s="600"/>
      <c r="AJ584" s="600"/>
      <c r="AK584" s="600"/>
      <c r="AL584" s="600"/>
      <c r="AM584" s="600"/>
      <c r="AN584" s="600"/>
      <c r="AO584" s="600"/>
      <c r="AP584" s="600"/>
      <c r="AQ584" s="600"/>
      <c r="AR584" s="600"/>
      <c r="AS584" s="600"/>
      <c r="AT584" s="600"/>
      <c r="AU584" s="600"/>
      <c r="AV584" s="600"/>
      <c r="AW584" s="600"/>
      <c r="AX584" s="600"/>
      <c r="AY584" s="600"/>
      <c r="AZ584" s="600"/>
      <c r="BA584" s="600"/>
      <c r="BB584" s="600"/>
      <c r="BC584" s="600"/>
      <c r="BD584" s="600"/>
      <c r="BE584" s="600"/>
      <c r="BF584" s="600"/>
      <c r="BG584" s="600"/>
      <c r="BH584" s="600"/>
      <c r="BI584" s="600"/>
      <c r="BJ584" s="600"/>
      <c r="BK584" s="600"/>
    </row>
    <row r="585" spans="2:63" ht="16.5" customHeight="1" x14ac:dyDescent="0.35">
      <c r="B585" s="599"/>
      <c r="C585" s="599"/>
      <c r="D585" s="599"/>
      <c r="E585" s="599"/>
      <c r="F585" s="599"/>
      <c r="G585" s="599"/>
      <c r="H585" s="600"/>
      <c r="K585" s="602"/>
      <c r="L585" s="602"/>
      <c r="M585" s="600"/>
      <c r="N585" s="600"/>
      <c r="O585" s="600"/>
      <c r="P585" s="600"/>
      <c r="Q585" s="600"/>
      <c r="R585" s="600"/>
      <c r="S585" s="600"/>
      <c r="T585" s="600"/>
      <c r="U585" s="600"/>
      <c r="V585" s="600"/>
      <c r="W585" s="600"/>
      <c r="X585" s="600"/>
      <c r="Y585" s="600"/>
      <c r="Z585" s="600"/>
      <c r="AA585" s="600"/>
      <c r="AB585" s="600"/>
      <c r="AC585" s="600"/>
      <c r="AD585" s="600"/>
      <c r="AE585" s="600"/>
      <c r="AF585" s="600"/>
      <c r="AG585" s="600"/>
      <c r="AH585" s="600"/>
      <c r="AI585" s="600"/>
      <c r="AJ585" s="600"/>
      <c r="AK585" s="600"/>
      <c r="AL585" s="600"/>
      <c r="AM585" s="600"/>
      <c r="AN585" s="600"/>
      <c r="AO585" s="600"/>
      <c r="AP585" s="600"/>
      <c r="AQ585" s="600"/>
      <c r="AR585" s="600"/>
      <c r="AS585" s="600"/>
      <c r="AT585" s="600"/>
      <c r="AU585" s="600"/>
      <c r="AV585" s="600"/>
      <c r="AW585" s="600"/>
      <c r="AX585" s="600"/>
      <c r="AY585" s="600"/>
      <c r="AZ585" s="600"/>
      <c r="BA585" s="600"/>
      <c r="BB585" s="600"/>
      <c r="BC585" s="600"/>
      <c r="BD585" s="600"/>
      <c r="BE585" s="600"/>
      <c r="BF585" s="600"/>
      <c r="BG585" s="600"/>
      <c r="BH585" s="600"/>
      <c r="BI585" s="600"/>
      <c r="BJ585" s="600"/>
      <c r="BK585" s="600"/>
    </row>
    <row r="586" spans="2:63" ht="16.5" customHeight="1" x14ac:dyDescent="0.35">
      <c r="B586" s="599"/>
      <c r="C586" s="599"/>
      <c r="D586" s="599"/>
      <c r="E586" s="599"/>
      <c r="F586" s="599"/>
      <c r="G586" s="599"/>
      <c r="H586" s="600"/>
      <c r="K586" s="602"/>
      <c r="L586" s="602"/>
      <c r="M586" s="600"/>
      <c r="N586" s="600"/>
      <c r="O586" s="600"/>
      <c r="P586" s="600"/>
      <c r="Q586" s="600"/>
      <c r="R586" s="600"/>
      <c r="S586" s="600"/>
      <c r="T586" s="600"/>
      <c r="U586" s="600"/>
      <c r="V586" s="600"/>
      <c r="W586" s="600"/>
      <c r="X586" s="600"/>
      <c r="Y586" s="600"/>
      <c r="Z586" s="600"/>
      <c r="AA586" s="600"/>
      <c r="AB586" s="600"/>
      <c r="AC586" s="600"/>
      <c r="AD586" s="600"/>
      <c r="AE586" s="600"/>
      <c r="AF586" s="600"/>
      <c r="AG586" s="600"/>
      <c r="AH586" s="600"/>
      <c r="AI586" s="600"/>
      <c r="AJ586" s="600"/>
      <c r="AK586" s="600"/>
      <c r="AL586" s="600"/>
      <c r="AM586" s="600"/>
      <c r="AN586" s="600"/>
      <c r="AO586" s="600"/>
      <c r="AP586" s="600"/>
      <c r="AQ586" s="600"/>
      <c r="AR586" s="600"/>
      <c r="AS586" s="600"/>
      <c r="AT586" s="600"/>
      <c r="AU586" s="600"/>
      <c r="AV586" s="600"/>
      <c r="AW586" s="600"/>
      <c r="AX586" s="600"/>
      <c r="AY586" s="600"/>
      <c r="AZ586" s="600"/>
      <c r="BA586" s="600"/>
      <c r="BB586" s="600"/>
      <c r="BC586" s="600"/>
      <c r="BD586" s="600"/>
      <c r="BE586" s="600"/>
      <c r="BF586" s="600"/>
      <c r="BG586" s="600"/>
      <c r="BH586" s="600"/>
      <c r="BI586" s="600"/>
      <c r="BJ586" s="600"/>
      <c r="BK586" s="600"/>
    </row>
    <row r="587" spans="2:63" ht="16.5" customHeight="1" x14ac:dyDescent="0.35">
      <c r="B587" s="599"/>
      <c r="C587" s="599"/>
      <c r="D587" s="599"/>
      <c r="E587" s="599"/>
      <c r="F587" s="599"/>
      <c r="G587" s="599"/>
      <c r="H587" s="600"/>
      <c r="K587" s="602"/>
      <c r="L587" s="602"/>
      <c r="M587" s="600"/>
      <c r="N587" s="600"/>
      <c r="O587" s="600"/>
      <c r="P587" s="600"/>
      <c r="Q587" s="600"/>
      <c r="R587" s="600"/>
      <c r="S587" s="600"/>
      <c r="T587" s="600"/>
      <c r="U587" s="600"/>
      <c r="V587" s="600"/>
      <c r="W587" s="600"/>
      <c r="X587" s="600"/>
      <c r="Y587" s="600"/>
      <c r="Z587" s="600"/>
      <c r="AA587" s="600"/>
      <c r="AB587" s="600"/>
      <c r="AC587" s="600"/>
      <c r="AD587" s="600"/>
      <c r="AE587" s="600"/>
      <c r="AF587" s="600"/>
      <c r="AG587" s="600"/>
      <c r="AH587" s="600"/>
      <c r="AI587" s="600"/>
      <c r="AJ587" s="600"/>
      <c r="AK587" s="600"/>
      <c r="AL587" s="600"/>
      <c r="AM587" s="600"/>
      <c r="AN587" s="600"/>
      <c r="AO587" s="600"/>
      <c r="AP587" s="600"/>
      <c r="AQ587" s="600"/>
      <c r="AR587" s="600"/>
      <c r="AS587" s="600"/>
      <c r="AT587" s="600"/>
      <c r="AU587" s="600"/>
      <c r="AV587" s="600"/>
      <c r="AW587" s="600"/>
      <c r="AX587" s="600"/>
      <c r="AY587" s="600"/>
      <c r="AZ587" s="600"/>
      <c r="BA587" s="600"/>
      <c r="BB587" s="600"/>
      <c r="BC587" s="600"/>
      <c r="BD587" s="600"/>
      <c r="BE587" s="600"/>
      <c r="BF587" s="600"/>
      <c r="BG587" s="600"/>
      <c r="BH587" s="600"/>
      <c r="BI587" s="600"/>
      <c r="BJ587" s="600"/>
      <c r="BK587" s="600"/>
    </row>
    <row r="588" spans="2:63" ht="16.5" customHeight="1" x14ac:dyDescent="0.35">
      <c r="B588" s="599"/>
      <c r="C588" s="599"/>
      <c r="D588" s="599"/>
      <c r="E588" s="599"/>
      <c r="F588" s="599"/>
      <c r="G588" s="599"/>
      <c r="H588" s="600"/>
      <c r="K588" s="602"/>
      <c r="L588" s="602"/>
      <c r="M588" s="600"/>
      <c r="N588" s="600"/>
      <c r="O588" s="600"/>
      <c r="P588" s="600"/>
      <c r="Q588" s="600"/>
      <c r="R588" s="600"/>
      <c r="S588" s="600"/>
      <c r="T588" s="600"/>
      <c r="U588" s="600"/>
      <c r="V588" s="600"/>
      <c r="W588" s="600"/>
      <c r="X588" s="600"/>
      <c r="Y588" s="600"/>
      <c r="Z588" s="600"/>
      <c r="AA588" s="600"/>
      <c r="AB588" s="600"/>
      <c r="AC588" s="600"/>
      <c r="AD588" s="600"/>
      <c r="AE588" s="600"/>
      <c r="AF588" s="600"/>
      <c r="AG588" s="600"/>
      <c r="AH588" s="600"/>
      <c r="AI588" s="600"/>
      <c r="AJ588" s="600"/>
      <c r="AK588" s="600"/>
      <c r="AL588" s="600"/>
      <c r="AM588" s="600"/>
      <c r="AN588" s="600"/>
      <c r="AO588" s="600"/>
      <c r="AP588" s="600"/>
      <c r="AQ588" s="600"/>
      <c r="AR588" s="600"/>
      <c r="AS588" s="600"/>
      <c r="AT588" s="600"/>
      <c r="AU588" s="600"/>
      <c r="AV588" s="600"/>
      <c r="AW588" s="600"/>
      <c r="AX588" s="600"/>
      <c r="AY588" s="600"/>
      <c r="AZ588" s="600"/>
      <c r="BA588" s="600"/>
      <c r="BB588" s="600"/>
      <c r="BC588" s="600"/>
      <c r="BD588" s="600"/>
      <c r="BE588" s="600"/>
      <c r="BF588" s="600"/>
      <c r="BG588" s="600"/>
      <c r="BH588" s="600"/>
      <c r="BI588" s="600"/>
      <c r="BJ588" s="600"/>
      <c r="BK588" s="600"/>
    </row>
    <row r="589" spans="2:63" ht="16.5" customHeight="1" x14ac:dyDescent="0.35">
      <c r="B589" s="599"/>
      <c r="C589" s="599"/>
      <c r="D589" s="599"/>
      <c r="E589" s="599"/>
      <c r="F589" s="599"/>
      <c r="G589" s="599"/>
      <c r="H589" s="600"/>
      <c r="K589" s="602"/>
      <c r="L589" s="602"/>
      <c r="M589" s="600"/>
      <c r="N589" s="600"/>
      <c r="O589" s="600"/>
      <c r="P589" s="600"/>
      <c r="Q589" s="600"/>
      <c r="R589" s="600"/>
      <c r="S589" s="600"/>
      <c r="T589" s="600"/>
      <c r="U589" s="600"/>
      <c r="V589" s="600"/>
      <c r="W589" s="600"/>
      <c r="X589" s="600"/>
      <c r="Y589" s="600"/>
      <c r="Z589" s="600"/>
      <c r="AA589" s="600"/>
      <c r="AB589" s="600"/>
      <c r="AC589" s="600"/>
      <c r="AD589" s="600"/>
      <c r="AE589" s="600"/>
      <c r="AF589" s="600"/>
      <c r="AG589" s="600"/>
      <c r="AH589" s="600"/>
      <c r="AI589" s="600"/>
      <c r="AJ589" s="600"/>
      <c r="AK589" s="600"/>
      <c r="AL589" s="600"/>
      <c r="AM589" s="600"/>
      <c r="AN589" s="600"/>
      <c r="AO589" s="600"/>
      <c r="AP589" s="600"/>
      <c r="AQ589" s="600"/>
      <c r="AR589" s="600"/>
      <c r="AS589" s="600"/>
      <c r="AT589" s="600"/>
      <c r="AU589" s="600"/>
      <c r="AV589" s="600"/>
      <c r="AW589" s="600"/>
      <c r="AX589" s="600"/>
      <c r="AY589" s="600"/>
      <c r="AZ589" s="600"/>
      <c r="BA589" s="600"/>
      <c r="BB589" s="600"/>
      <c r="BC589" s="600"/>
      <c r="BD589" s="600"/>
      <c r="BE589" s="600"/>
      <c r="BF589" s="600"/>
      <c r="BG589" s="600"/>
      <c r="BH589" s="600"/>
      <c r="BI589" s="600"/>
      <c r="BJ589" s="600"/>
      <c r="BK589" s="600"/>
    </row>
    <row r="590" spans="2:63" ht="16.5" customHeight="1" x14ac:dyDescent="0.35">
      <c r="B590" s="599"/>
      <c r="C590" s="599"/>
      <c r="D590" s="599"/>
      <c r="E590" s="599"/>
      <c r="F590" s="599"/>
      <c r="G590" s="599"/>
      <c r="H590" s="600"/>
      <c r="K590" s="602"/>
      <c r="L590" s="602"/>
      <c r="M590" s="600"/>
      <c r="N590" s="600"/>
      <c r="O590" s="600"/>
      <c r="P590" s="600"/>
      <c r="Q590" s="600"/>
      <c r="R590" s="600"/>
      <c r="S590" s="600"/>
      <c r="T590" s="600"/>
      <c r="U590" s="600"/>
      <c r="V590" s="600"/>
      <c r="W590" s="600"/>
      <c r="X590" s="600"/>
      <c r="Y590" s="600"/>
      <c r="Z590" s="600"/>
      <c r="AA590" s="600"/>
      <c r="AB590" s="600"/>
      <c r="AC590" s="600"/>
      <c r="AD590" s="600"/>
      <c r="AE590" s="600"/>
      <c r="AF590" s="600"/>
      <c r="AG590" s="600"/>
      <c r="AH590" s="600"/>
      <c r="AI590" s="600"/>
      <c r="AJ590" s="600"/>
      <c r="AK590" s="600"/>
      <c r="AL590" s="600"/>
      <c r="AM590" s="600"/>
      <c r="AN590" s="600"/>
      <c r="AO590" s="600"/>
      <c r="AP590" s="600"/>
      <c r="AQ590" s="600"/>
      <c r="AR590" s="600"/>
      <c r="AS590" s="600"/>
      <c r="AT590" s="600"/>
      <c r="AU590" s="600"/>
      <c r="AV590" s="600"/>
      <c r="AW590" s="600"/>
      <c r="AX590" s="600"/>
      <c r="AY590" s="600"/>
      <c r="AZ590" s="600"/>
      <c r="BA590" s="600"/>
      <c r="BB590" s="600"/>
      <c r="BC590" s="600"/>
      <c r="BD590" s="600"/>
      <c r="BE590" s="600"/>
      <c r="BF590" s="600"/>
      <c r="BG590" s="600"/>
      <c r="BH590" s="600"/>
      <c r="BI590" s="600"/>
      <c r="BJ590" s="600"/>
      <c r="BK590" s="600"/>
    </row>
    <row r="591" spans="2:63" ht="16.5" customHeight="1" x14ac:dyDescent="0.35">
      <c r="B591" s="599"/>
      <c r="C591" s="599"/>
      <c r="D591" s="599"/>
      <c r="E591" s="599"/>
      <c r="F591" s="599"/>
      <c r="G591" s="599"/>
      <c r="H591" s="600"/>
      <c r="K591" s="602"/>
      <c r="L591" s="602"/>
      <c r="M591" s="600"/>
      <c r="N591" s="600"/>
      <c r="O591" s="600"/>
      <c r="P591" s="600"/>
      <c r="Q591" s="600"/>
      <c r="R591" s="600"/>
      <c r="S591" s="600"/>
      <c r="T591" s="600"/>
      <c r="U591" s="600"/>
      <c r="V591" s="600"/>
      <c r="W591" s="600"/>
      <c r="X591" s="600"/>
      <c r="Y591" s="600"/>
      <c r="Z591" s="600"/>
      <c r="AA591" s="600"/>
      <c r="AB591" s="600"/>
      <c r="AC591" s="600"/>
      <c r="AD591" s="600"/>
      <c r="AE591" s="600"/>
      <c r="AF591" s="600"/>
      <c r="AG591" s="600"/>
      <c r="AH591" s="600"/>
      <c r="AI591" s="600"/>
      <c r="AJ591" s="600"/>
      <c r="AK591" s="600"/>
      <c r="AL591" s="600"/>
      <c r="AM591" s="600"/>
      <c r="AN591" s="600"/>
      <c r="AO591" s="600"/>
      <c r="AP591" s="600"/>
      <c r="AQ591" s="600"/>
      <c r="AR591" s="600"/>
      <c r="AS591" s="600"/>
      <c r="AT591" s="600"/>
      <c r="AU591" s="600"/>
      <c r="AV591" s="600"/>
      <c r="AW591" s="600"/>
      <c r="AX591" s="600"/>
      <c r="AY591" s="600"/>
      <c r="AZ591" s="600"/>
      <c r="BA591" s="600"/>
      <c r="BB591" s="600"/>
      <c r="BC591" s="600"/>
      <c r="BD591" s="600"/>
      <c r="BE591" s="600"/>
      <c r="BF591" s="600"/>
      <c r="BG591" s="600"/>
      <c r="BH591" s="600"/>
      <c r="BI591" s="600"/>
      <c r="BJ591" s="600"/>
      <c r="BK591" s="600"/>
    </row>
    <row r="592" spans="2:63" ht="16.5" customHeight="1" x14ac:dyDescent="0.35">
      <c r="B592" s="599"/>
      <c r="C592" s="599"/>
      <c r="D592" s="599"/>
      <c r="E592" s="599"/>
      <c r="F592" s="599"/>
      <c r="G592" s="599"/>
      <c r="H592" s="600"/>
      <c r="K592" s="602"/>
      <c r="L592" s="602"/>
      <c r="M592" s="600"/>
      <c r="N592" s="600"/>
      <c r="O592" s="600"/>
      <c r="P592" s="600"/>
      <c r="Q592" s="600"/>
      <c r="R592" s="600"/>
      <c r="S592" s="600"/>
      <c r="T592" s="600"/>
      <c r="U592" s="600"/>
      <c r="V592" s="600"/>
      <c r="W592" s="600"/>
      <c r="X592" s="600"/>
      <c r="Y592" s="600"/>
      <c r="Z592" s="600"/>
      <c r="AA592" s="600"/>
      <c r="AB592" s="600"/>
      <c r="AC592" s="600"/>
      <c r="AD592" s="600"/>
      <c r="AE592" s="600"/>
      <c r="AF592" s="600"/>
      <c r="AG592" s="600"/>
      <c r="AH592" s="600"/>
      <c r="AI592" s="600"/>
      <c r="AJ592" s="600"/>
      <c r="AK592" s="600"/>
      <c r="AL592" s="600"/>
      <c r="AM592" s="600"/>
      <c r="AN592" s="600"/>
      <c r="AO592" s="600"/>
      <c r="AP592" s="600"/>
      <c r="AQ592" s="600"/>
      <c r="AR592" s="600"/>
      <c r="AS592" s="600"/>
      <c r="AT592" s="600"/>
      <c r="AU592" s="600"/>
      <c r="AV592" s="600"/>
      <c r="AW592" s="600"/>
      <c r="AX592" s="600"/>
      <c r="AY592" s="600"/>
      <c r="AZ592" s="600"/>
      <c r="BA592" s="600"/>
      <c r="BB592" s="600"/>
      <c r="BC592" s="600"/>
      <c r="BD592" s="600"/>
      <c r="BE592" s="600"/>
      <c r="BF592" s="600"/>
      <c r="BG592" s="600"/>
      <c r="BH592" s="600"/>
      <c r="BI592" s="600"/>
      <c r="BJ592" s="600"/>
      <c r="BK592" s="600"/>
    </row>
    <row r="593" spans="2:63" ht="16.5" customHeight="1" x14ac:dyDescent="0.35">
      <c r="B593" s="599"/>
      <c r="C593" s="599"/>
      <c r="D593" s="599"/>
      <c r="E593" s="599"/>
      <c r="F593" s="599"/>
      <c r="G593" s="599"/>
      <c r="H593" s="600"/>
      <c r="K593" s="602"/>
      <c r="L593" s="602"/>
      <c r="M593" s="600"/>
      <c r="N593" s="600"/>
      <c r="O593" s="600"/>
      <c r="P593" s="600"/>
      <c r="Q593" s="600"/>
      <c r="R593" s="600"/>
      <c r="S593" s="600"/>
      <c r="T593" s="600"/>
      <c r="U593" s="600"/>
      <c r="V593" s="600"/>
      <c r="W593" s="600"/>
      <c r="X593" s="600"/>
      <c r="Y593" s="600"/>
      <c r="Z593" s="600"/>
      <c r="AA593" s="600"/>
      <c r="AB593" s="600"/>
      <c r="AC593" s="600"/>
      <c r="AD593" s="600"/>
      <c r="AE593" s="600"/>
      <c r="AF593" s="600"/>
      <c r="AG593" s="600"/>
      <c r="AH593" s="600"/>
      <c r="AI593" s="600"/>
      <c r="AJ593" s="600"/>
      <c r="AK593" s="600"/>
      <c r="AL593" s="600"/>
      <c r="AM593" s="600"/>
      <c r="AN593" s="600"/>
      <c r="AO593" s="600"/>
      <c r="AP593" s="600"/>
      <c r="AQ593" s="600"/>
      <c r="AR593" s="600"/>
      <c r="AS593" s="600"/>
      <c r="AT593" s="600"/>
      <c r="AU593" s="600"/>
      <c r="AV593" s="600"/>
      <c r="AW593" s="600"/>
      <c r="AX593" s="600"/>
      <c r="AY593" s="600"/>
      <c r="AZ593" s="600"/>
      <c r="BA593" s="600"/>
      <c r="BB593" s="600"/>
      <c r="BC593" s="600"/>
      <c r="BD593" s="600"/>
      <c r="BE593" s="600"/>
      <c r="BF593" s="600"/>
      <c r="BG593" s="600"/>
      <c r="BH593" s="600"/>
      <c r="BI593" s="600"/>
      <c r="BJ593" s="600"/>
      <c r="BK593" s="600"/>
    </row>
    <row r="594" spans="2:63" ht="16.5" customHeight="1" x14ac:dyDescent="0.35">
      <c r="B594" s="599"/>
      <c r="C594" s="599"/>
      <c r="D594" s="599"/>
      <c r="E594" s="599"/>
      <c r="F594" s="599"/>
      <c r="G594" s="599"/>
      <c r="H594" s="600"/>
      <c r="K594" s="602"/>
      <c r="L594" s="602"/>
      <c r="M594" s="600"/>
      <c r="N594" s="600"/>
      <c r="O594" s="600"/>
      <c r="P594" s="600"/>
      <c r="Q594" s="600"/>
      <c r="R594" s="600"/>
      <c r="S594" s="600"/>
      <c r="T594" s="600"/>
      <c r="U594" s="600"/>
      <c r="V594" s="600"/>
      <c r="W594" s="600"/>
      <c r="X594" s="600"/>
      <c r="Y594" s="600"/>
      <c r="Z594" s="600"/>
      <c r="AA594" s="600"/>
      <c r="AB594" s="600"/>
      <c r="AC594" s="600"/>
      <c r="AD594" s="600"/>
      <c r="AE594" s="600"/>
      <c r="AF594" s="600"/>
      <c r="AG594" s="600"/>
      <c r="AH594" s="600"/>
      <c r="AI594" s="600"/>
      <c r="AJ594" s="600"/>
      <c r="AK594" s="600"/>
      <c r="AL594" s="600"/>
      <c r="AM594" s="600"/>
      <c r="AN594" s="600"/>
      <c r="AO594" s="600"/>
      <c r="AP594" s="600"/>
      <c r="AQ594" s="600"/>
      <c r="AR594" s="600"/>
      <c r="AS594" s="600"/>
      <c r="AT594" s="600"/>
      <c r="AU594" s="600"/>
      <c r="AV594" s="600"/>
      <c r="AW594" s="600"/>
      <c r="AX594" s="600"/>
      <c r="AY594" s="600"/>
      <c r="AZ594" s="600"/>
      <c r="BA594" s="600"/>
      <c r="BB594" s="600"/>
      <c r="BC594" s="600"/>
      <c r="BD594" s="600"/>
      <c r="BE594" s="600"/>
      <c r="BF594" s="600"/>
      <c r="BG594" s="600"/>
      <c r="BH594" s="600"/>
      <c r="BI594" s="600"/>
      <c r="BJ594" s="600"/>
      <c r="BK594" s="600"/>
    </row>
    <row r="595" spans="2:63" ht="16.5" customHeight="1" x14ac:dyDescent="0.35">
      <c r="B595" s="599"/>
      <c r="C595" s="599"/>
      <c r="D595" s="599"/>
      <c r="E595" s="599"/>
      <c r="F595" s="599"/>
      <c r="G595" s="599"/>
      <c r="H595" s="600"/>
      <c r="K595" s="602"/>
      <c r="L595" s="602"/>
      <c r="M595" s="600"/>
      <c r="N595" s="600"/>
      <c r="O595" s="600"/>
      <c r="P595" s="600"/>
      <c r="Q595" s="600"/>
      <c r="R595" s="600"/>
      <c r="S595" s="600"/>
      <c r="T595" s="600"/>
      <c r="U595" s="600"/>
      <c r="V595" s="600"/>
      <c r="W595" s="600"/>
      <c r="X595" s="600"/>
      <c r="Y595" s="600"/>
      <c r="Z595" s="600"/>
      <c r="AA595" s="600"/>
      <c r="AB595" s="600"/>
      <c r="AC595" s="600"/>
      <c r="AD595" s="600"/>
      <c r="AE595" s="600"/>
      <c r="AF595" s="600"/>
      <c r="AG595" s="600"/>
      <c r="AH595" s="600"/>
      <c r="AI595" s="600"/>
      <c r="AJ595" s="600"/>
      <c r="AK595" s="600"/>
      <c r="AL595" s="600"/>
      <c r="AM595" s="600"/>
      <c r="AN595" s="600"/>
      <c r="AO595" s="600"/>
      <c r="AP595" s="600"/>
      <c r="AQ595" s="600"/>
      <c r="AR595" s="600"/>
      <c r="AS595" s="600"/>
      <c r="AT595" s="600"/>
      <c r="AU595" s="600"/>
      <c r="AV595" s="600"/>
      <c r="AW595" s="600"/>
      <c r="AX595" s="600"/>
      <c r="AY595" s="600"/>
      <c r="AZ595" s="600"/>
      <c r="BA595" s="600"/>
      <c r="BB595" s="600"/>
      <c r="BC595" s="600"/>
      <c r="BD595" s="600"/>
      <c r="BE595" s="600"/>
      <c r="BF595" s="600"/>
      <c r="BG595" s="600"/>
      <c r="BH595" s="600"/>
      <c r="BI595" s="600"/>
      <c r="BJ595" s="600"/>
      <c r="BK595" s="600"/>
    </row>
    <row r="596" spans="2:63" ht="16.5" customHeight="1" x14ac:dyDescent="0.35">
      <c r="B596" s="599"/>
      <c r="C596" s="599"/>
      <c r="D596" s="599"/>
      <c r="E596" s="599"/>
      <c r="F596" s="599"/>
      <c r="G596" s="599"/>
      <c r="H596" s="600"/>
      <c r="K596" s="602"/>
      <c r="L596" s="602"/>
      <c r="M596" s="600"/>
      <c r="N596" s="600"/>
      <c r="O596" s="600"/>
      <c r="P596" s="600"/>
      <c r="Q596" s="600"/>
      <c r="R596" s="600"/>
      <c r="S596" s="600"/>
      <c r="T596" s="600"/>
      <c r="U596" s="600"/>
      <c r="V596" s="600"/>
      <c r="W596" s="600"/>
      <c r="X596" s="600"/>
      <c r="Y596" s="600"/>
      <c r="Z596" s="600"/>
      <c r="AA596" s="600"/>
      <c r="AB596" s="600"/>
      <c r="AC596" s="600"/>
      <c r="AD596" s="600"/>
      <c r="AE596" s="600"/>
      <c r="AF596" s="600"/>
      <c r="AG596" s="600"/>
      <c r="AH596" s="600"/>
      <c r="AI596" s="600"/>
      <c r="AJ596" s="600"/>
      <c r="AK596" s="600"/>
      <c r="AL596" s="600"/>
      <c r="AM596" s="600"/>
      <c r="AN596" s="600"/>
      <c r="AO596" s="600"/>
      <c r="AP596" s="600"/>
      <c r="AQ596" s="600"/>
      <c r="AR596" s="600"/>
      <c r="AS596" s="600"/>
      <c r="AT596" s="600"/>
      <c r="AU596" s="600"/>
      <c r="AV596" s="600"/>
      <c r="AW596" s="600"/>
      <c r="AX596" s="600"/>
      <c r="AY596" s="600"/>
      <c r="AZ596" s="600"/>
      <c r="BA596" s="600"/>
      <c r="BB596" s="600"/>
      <c r="BC596" s="600"/>
      <c r="BD596" s="600"/>
      <c r="BE596" s="600"/>
      <c r="BF596" s="600"/>
      <c r="BG596" s="600"/>
      <c r="BH596" s="600"/>
      <c r="BI596" s="600"/>
      <c r="BJ596" s="600"/>
      <c r="BK596" s="600"/>
    </row>
    <row r="597" spans="2:63" ht="16.5" customHeight="1" x14ac:dyDescent="0.35">
      <c r="B597" s="599"/>
      <c r="C597" s="599"/>
      <c r="D597" s="599"/>
      <c r="E597" s="599"/>
      <c r="F597" s="599"/>
      <c r="G597" s="599"/>
      <c r="H597" s="600"/>
      <c r="K597" s="602"/>
      <c r="L597" s="602"/>
      <c r="M597" s="600"/>
      <c r="N597" s="600"/>
      <c r="O597" s="600"/>
      <c r="P597" s="600"/>
      <c r="Q597" s="600"/>
      <c r="R597" s="600"/>
      <c r="S597" s="600"/>
      <c r="T597" s="600"/>
      <c r="U597" s="600"/>
      <c r="V597" s="600"/>
      <c r="W597" s="600"/>
      <c r="X597" s="600"/>
      <c r="Y597" s="600"/>
      <c r="Z597" s="600"/>
      <c r="AA597" s="600"/>
      <c r="AB597" s="600"/>
      <c r="AC597" s="600"/>
      <c r="AD597" s="600"/>
      <c r="AE597" s="600"/>
      <c r="AF597" s="600"/>
      <c r="AG597" s="600"/>
      <c r="AH597" s="600"/>
      <c r="AI597" s="600"/>
      <c r="AJ597" s="600"/>
      <c r="AK597" s="600"/>
      <c r="AL597" s="600"/>
      <c r="AM597" s="600"/>
      <c r="AN597" s="600"/>
      <c r="AO597" s="600"/>
      <c r="AP597" s="600"/>
      <c r="AQ597" s="600"/>
      <c r="AR597" s="600"/>
      <c r="AS597" s="600"/>
      <c r="AT597" s="600"/>
      <c r="AU597" s="600"/>
      <c r="AV597" s="600"/>
      <c r="AW597" s="600"/>
      <c r="AX597" s="600"/>
      <c r="AY597" s="600"/>
      <c r="AZ597" s="600"/>
      <c r="BA597" s="600"/>
      <c r="BB597" s="600"/>
      <c r="BC597" s="600"/>
      <c r="BD597" s="600"/>
      <c r="BE597" s="600"/>
      <c r="BF597" s="600"/>
      <c r="BG597" s="600"/>
      <c r="BH597" s="600"/>
      <c r="BI597" s="600"/>
      <c r="BJ597" s="600"/>
      <c r="BK597" s="600"/>
    </row>
    <row r="598" spans="2:63" ht="16.5" customHeight="1" x14ac:dyDescent="0.35">
      <c r="B598" s="599"/>
      <c r="C598" s="599"/>
      <c r="D598" s="599"/>
      <c r="E598" s="599"/>
      <c r="F598" s="599"/>
      <c r="G598" s="599"/>
      <c r="H598" s="600"/>
      <c r="K598" s="602"/>
      <c r="L598" s="602"/>
      <c r="M598" s="600"/>
      <c r="N598" s="600"/>
      <c r="O598" s="600"/>
      <c r="P598" s="600"/>
      <c r="Q598" s="600"/>
      <c r="R598" s="600"/>
      <c r="S598" s="600"/>
      <c r="T598" s="600"/>
      <c r="U598" s="600"/>
      <c r="V598" s="600"/>
      <c r="W598" s="600"/>
      <c r="X598" s="600"/>
      <c r="Y598" s="600"/>
      <c r="Z598" s="600"/>
      <c r="AA598" s="600"/>
      <c r="AB598" s="600"/>
      <c r="AC598" s="600"/>
      <c r="AD598" s="600"/>
      <c r="AE598" s="600"/>
      <c r="AF598" s="600"/>
      <c r="AG598" s="600"/>
      <c r="AH598" s="600"/>
      <c r="AI598" s="600"/>
      <c r="AJ598" s="600"/>
      <c r="AK598" s="600"/>
      <c r="AL598" s="600"/>
      <c r="AM598" s="600"/>
      <c r="AN598" s="600"/>
      <c r="AO598" s="600"/>
      <c r="AP598" s="600"/>
      <c r="AQ598" s="600"/>
      <c r="AR598" s="600"/>
      <c r="AS598" s="600"/>
      <c r="AT598" s="600"/>
      <c r="AU598" s="600"/>
      <c r="AV598" s="600"/>
      <c r="AW598" s="600"/>
      <c r="AX598" s="600"/>
      <c r="AY598" s="600"/>
      <c r="AZ598" s="600"/>
      <c r="BA598" s="600"/>
      <c r="BB598" s="600"/>
      <c r="BC598" s="600"/>
      <c r="BD598" s="600"/>
      <c r="BE598" s="600"/>
      <c r="BF598" s="600"/>
      <c r="BG598" s="600"/>
      <c r="BH598" s="600"/>
      <c r="BI598" s="600"/>
      <c r="BJ598" s="600"/>
      <c r="BK598" s="600"/>
    </row>
    <row r="599" spans="2:63" ht="16.5" customHeight="1" x14ac:dyDescent="0.35">
      <c r="B599" s="599"/>
      <c r="C599" s="599"/>
      <c r="D599" s="599"/>
      <c r="E599" s="599"/>
      <c r="F599" s="599"/>
      <c r="G599" s="599"/>
      <c r="H599" s="600"/>
      <c r="K599" s="602"/>
      <c r="L599" s="602"/>
      <c r="M599" s="600"/>
      <c r="N599" s="600"/>
      <c r="O599" s="600"/>
      <c r="P599" s="600"/>
      <c r="Q599" s="600"/>
      <c r="R599" s="600"/>
      <c r="S599" s="600"/>
      <c r="T599" s="600"/>
      <c r="U599" s="600"/>
      <c r="V599" s="600"/>
      <c r="W599" s="600"/>
      <c r="X599" s="600"/>
      <c r="Y599" s="600"/>
      <c r="Z599" s="600"/>
      <c r="AA599" s="600"/>
      <c r="AB599" s="600"/>
      <c r="AC599" s="600"/>
      <c r="AD599" s="600"/>
      <c r="AE599" s="600"/>
      <c r="AF599" s="600"/>
      <c r="AG599" s="600"/>
      <c r="AH599" s="600"/>
      <c r="AI599" s="600"/>
      <c r="AJ599" s="600"/>
      <c r="AK599" s="600"/>
      <c r="AL599" s="600"/>
      <c r="AM599" s="600"/>
      <c r="AN599" s="600"/>
      <c r="AO599" s="600"/>
      <c r="AP599" s="600"/>
      <c r="AQ599" s="600"/>
      <c r="AR599" s="600"/>
      <c r="AS599" s="600"/>
      <c r="AT599" s="600"/>
      <c r="AU599" s="600"/>
      <c r="AV599" s="600"/>
      <c r="AW599" s="600"/>
      <c r="AX599" s="600"/>
      <c r="AY599" s="600"/>
      <c r="AZ599" s="600"/>
      <c r="BA599" s="600"/>
      <c r="BB599" s="600"/>
      <c r="BC599" s="600"/>
      <c r="BD599" s="600"/>
      <c r="BE599" s="600"/>
      <c r="BF599" s="600"/>
      <c r="BG599" s="600"/>
      <c r="BH599" s="600"/>
      <c r="BI599" s="600"/>
      <c r="BJ599" s="600"/>
      <c r="BK599" s="600"/>
    </row>
    <row r="600" spans="2:63" ht="16.5" customHeight="1" x14ac:dyDescent="0.35">
      <c r="B600" s="599"/>
      <c r="C600" s="599"/>
      <c r="D600" s="599"/>
      <c r="E600" s="599"/>
      <c r="F600" s="599"/>
      <c r="G600" s="599"/>
      <c r="H600" s="600"/>
      <c r="K600" s="602"/>
      <c r="L600" s="602"/>
      <c r="M600" s="600"/>
      <c r="N600" s="600"/>
      <c r="O600" s="600"/>
      <c r="P600" s="600"/>
      <c r="Q600" s="600"/>
      <c r="R600" s="600"/>
      <c r="S600" s="600"/>
      <c r="T600" s="600"/>
      <c r="U600" s="600"/>
      <c r="V600" s="600"/>
      <c r="W600" s="600"/>
      <c r="X600" s="600"/>
      <c r="Y600" s="600"/>
      <c r="Z600" s="600"/>
      <c r="AA600" s="600"/>
      <c r="AB600" s="600"/>
      <c r="AC600" s="600"/>
      <c r="AD600" s="600"/>
      <c r="AE600" s="600"/>
      <c r="AF600" s="600"/>
      <c r="AG600" s="600"/>
      <c r="AH600" s="600"/>
      <c r="AI600" s="600"/>
      <c r="AJ600" s="600"/>
      <c r="AK600" s="600"/>
      <c r="AL600" s="600"/>
      <c r="AM600" s="600"/>
      <c r="AN600" s="600"/>
      <c r="AO600" s="600"/>
      <c r="AP600" s="600"/>
      <c r="AQ600" s="600"/>
      <c r="AR600" s="600"/>
      <c r="AS600" s="600"/>
      <c r="AT600" s="600"/>
      <c r="AU600" s="600"/>
      <c r="AV600" s="600"/>
      <c r="AW600" s="600"/>
      <c r="AX600" s="600"/>
      <c r="AY600" s="600"/>
      <c r="AZ600" s="600"/>
      <c r="BA600" s="600"/>
      <c r="BB600" s="600"/>
      <c r="BC600" s="600"/>
      <c r="BD600" s="600"/>
      <c r="BE600" s="600"/>
      <c r="BF600" s="600"/>
      <c r="BG600" s="600"/>
      <c r="BH600" s="600"/>
      <c r="BI600" s="600"/>
      <c r="BJ600" s="600"/>
      <c r="BK600" s="600"/>
    </row>
    <row r="601" spans="2:63" ht="16.5" customHeight="1" x14ac:dyDescent="0.35">
      <c r="B601" s="599"/>
      <c r="C601" s="599"/>
      <c r="D601" s="599"/>
      <c r="E601" s="599"/>
      <c r="F601" s="599"/>
      <c r="G601" s="599"/>
      <c r="H601" s="600"/>
      <c r="K601" s="602"/>
      <c r="L601" s="602"/>
      <c r="M601" s="600"/>
      <c r="N601" s="600"/>
      <c r="O601" s="600"/>
      <c r="P601" s="600"/>
      <c r="Q601" s="600"/>
      <c r="R601" s="600"/>
      <c r="S601" s="600"/>
      <c r="T601" s="600"/>
      <c r="U601" s="600"/>
      <c r="V601" s="600"/>
      <c r="W601" s="600"/>
      <c r="X601" s="600"/>
      <c r="Y601" s="600"/>
      <c r="Z601" s="600"/>
      <c r="AA601" s="600"/>
      <c r="AB601" s="600"/>
      <c r="AC601" s="600"/>
      <c r="AD601" s="600"/>
      <c r="AE601" s="600"/>
      <c r="AF601" s="600"/>
      <c r="AG601" s="600"/>
      <c r="AH601" s="600"/>
      <c r="AI601" s="600"/>
      <c r="AJ601" s="600"/>
      <c r="AK601" s="600"/>
      <c r="AL601" s="600"/>
      <c r="AM601" s="600"/>
      <c r="AN601" s="600"/>
      <c r="AO601" s="600"/>
      <c r="AP601" s="600"/>
      <c r="AQ601" s="600"/>
      <c r="AR601" s="600"/>
      <c r="AS601" s="600"/>
      <c r="AT601" s="600"/>
      <c r="AU601" s="600"/>
      <c r="AV601" s="600"/>
      <c r="AW601" s="600"/>
      <c r="AX601" s="600"/>
      <c r="AY601" s="600"/>
      <c r="AZ601" s="600"/>
      <c r="BA601" s="600"/>
      <c r="BB601" s="600"/>
      <c r="BC601" s="600"/>
      <c r="BD601" s="600"/>
      <c r="BE601" s="600"/>
      <c r="BF601" s="600"/>
      <c r="BG601" s="600"/>
      <c r="BH601" s="600"/>
      <c r="BI601" s="600"/>
      <c r="BJ601" s="600"/>
      <c r="BK601" s="600"/>
    </row>
    <row r="602" spans="2:63" ht="16.5" customHeight="1" x14ac:dyDescent="0.35">
      <c r="B602" s="599"/>
      <c r="C602" s="599"/>
      <c r="D602" s="599"/>
      <c r="E602" s="599"/>
      <c r="F602" s="599"/>
      <c r="G602" s="599"/>
      <c r="H602" s="600"/>
      <c r="K602" s="602"/>
      <c r="L602" s="602"/>
      <c r="M602" s="600"/>
      <c r="N602" s="600"/>
      <c r="O602" s="600"/>
      <c r="P602" s="600"/>
      <c r="Q602" s="600"/>
      <c r="R602" s="600"/>
      <c r="S602" s="600"/>
      <c r="T602" s="600"/>
      <c r="U602" s="600"/>
      <c r="V602" s="600"/>
      <c r="W602" s="600"/>
      <c r="X602" s="600"/>
      <c r="Y602" s="600"/>
      <c r="Z602" s="600"/>
      <c r="AA602" s="600"/>
      <c r="AB602" s="600"/>
      <c r="AC602" s="600"/>
      <c r="AD602" s="600"/>
      <c r="AE602" s="600"/>
      <c r="AF602" s="600"/>
      <c r="AG602" s="600"/>
      <c r="AH602" s="600"/>
      <c r="AI602" s="600"/>
      <c r="AJ602" s="600"/>
      <c r="AK602" s="600"/>
      <c r="AL602" s="600"/>
      <c r="AM602" s="600"/>
      <c r="AN602" s="600"/>
      <c r="AO602" s="600"/>
      <c r="AP602" s="600"/>
      <c r="AQ602" s="600"/>
      <c r="AR602" s="600"/>
      <c r="AS602" s="600"/>
      <c r="AT602" s="600"/>
      <c r="AU602" s="600"/>
      <c r="AV602" s="600"/>
      <c r="AW602" s="600"/>
      <c r="AX602" s="600"/>
      <c r="AY602" s="600"/>
      <c r="AZ602" s="600"/>
      <c r="BA602" s="600"/>
      <c r="BB602" s="600"/>
      <c r="BC602" s="600"/>
      <c r="BD602" s="600"/>
      <c r="BE602" s="600"/>
      <c r="BF602" s="600"/>
      <c r="BG602" s="600"/>
      <c r="BH602" s="600"/>
      <c r="BI602" s="600"/>
      <c r="BJ602" s="600"/>
      <c r="BK602" s="600"/>
    </row>
    <row r="603" spans="2:63" ht="16.5" customHeight="1" x14ac:dyDescent="0.35">
      <c r="B603" s="599"/>
      <c r="C603" s="599"/>
      <c r="D603" s="599"/>
      <c r="E603" s="599"/>
      <c r="F603" s="599"/>
      <c r="G603" s="599"/>
      <c r="H603" s="600"/>
      <c r="K603" s="602"/>
      <c r="L603" s="602"/>
      <c r="M603" s="600"/>
      <c r="N603" s="600"/>
      <c r="O603" s="600"/>
      <c r="P603" s="600"/>
      <c r="Q603" s="600"/>
      <c r="R603" s="600"/>
      <c r="S603" s="600"/>
      <c r="T603" s="600"/>
      <c r="U603" s="600"/>
      <c r="V603" s="600"/>
      <c r="W603" s="600"/>
      <c r="X603" s="600"/>
      <c r="Y603" s="600"/>
      <c r="Z603" s="600"/>
      <c r="AA603" s="600"/>
      <c r="AB603" s="600"/>
      <c r="AC603" s="600"/>
      <c r="AD603" s="600"/>
      <c r="AE603" s="600"/>
      <c r="AF603" s="600"/>
      <c r="AG603" s="600"/>
      <c r="AH603" s="600"/>
      <c r="AI603" s="600"/>
      <c r="AJ603" s="600"/>
      <c r="AK603" s="600"/>
      <c r="AL603" s="600"/>
      <c r="AM603" s="600"/>
      <c r="AN603" s="600"/>
      <c r="AO603" s="600"/>
      <c r="AP603" s="600"/>
      <c r="AQ603" s="600"/>
      <c r="AR603" s="600"/>
      <c r="AS603" s="600"/>
      <c r="AT603" s="600"/>
      <c r="AU603" s="600"/>
      <c r="AV603" s="600"/>
      <c r="AW603" s="600"/>
      <c r="AX603" s="600"/>
      <c r="AY603" s="600"/>
      <c r="AZ603" s="600"/>
      <c r="BA603" s="600"/>
      <c r="BB603" s="600"/>
      <c r="BC603" s="600"/>
      <c r="BD603" s="600"/>
      <c r="BE603" s="600"/>
      <c r="BF603" s="600"/>
      <c r="BG603" s="600"/>
      <c r="BH603" s="600"/>
      <c r="BI603" s="600"/>
      <c r="BJ603" s="600"/>
      <c r="BK603" s="600"/>
    </row>
    <row r="604" spans="2:63" ht="16.5" customHeight="1" x14ac:dyDescent="0.35">
      <c r="B604" s="599"/>
      <c r="C604" s="599"/>
      <c r="D604" s="599"/>
      <c r="E604" s="599"/>
      <c r="F604" s="599"/>
      <c r="G604" s="599"/>
      <c r="H604" s="600"/>
      <c r="K604" s="602"/>
      <c r="L604" s="602"/>
      <c r="M604" s="600"/>
      <c r="N604" s="600"/>
      <c r="O604" s="600"/>
      <c r="P604" s="600"/>
      <c r="Q604" s="600"/>
      <c r="R604" s="600"/>
      <c r="S604" s="600"/>
      <c r="T604" s="600"/>
      <c r="U604" s="600"/>
      <c r="V604" s="600"/>
      <c r="W604" s="600"/>
      <c r="X604" s="600"/>
      <c r="Y604" s="600"/>
      <c r="Z604" s="600"/>
      <c r="AA604" s="600"/>
      <c r="AB604" s="600"/>
      <c r="AC604" s="600"/>
      <c r="AD604" s="600"/>
      <c r="AE604" s="600"/>
      <c r="AF604" s="600"/>
      <c r="AG604" s="600"/>
      <c r="AH604" s="600"/>
      <c r="AI604" s="600"/>
      <c r="AJ604" s="600"/>
      <c r="AK604" s="600"/>
      <c r="AL604" s="600"/>
      <c r="AM604" s="600"/>
      <c r="AN604" s="600"/>
      <c r="AO604" s="600"/>
      <c r="AP604" s="600"/>
      <c r="AQ604" s="600"/>
      <c r="AR604" s="600"/>
      <c r="AS604" s="600"/>
      <c r="AT604" s="600"/>
      <c r="AU604" s="600"/>
      <c r="AV604" s="600"/>
      <c r="AW604" s="600"/>
      <c r="AX604" s="600"/>
      <c r="AY604" s="600"/>
      <c r="AZ604" s="600"/>
      <c r="BA604" s="600"/>
      <c r="BB604" s="600"/>
      <c r="BC604" s="600"/>
      <c r="BD604" s="600"/>
      <c r="BE604" s="600"/>
      <c r="BF604" s="600"/>
      <c r="BG604" s="600"/>
      <c r="BH604" s="600"/>
      <c r="BI604" s="600"/>
      <c r="BJ604" s="600"/>
      <c r="BK604" s="600"/>
    </row>
    <row r="605" spans="2:63" ht="16.5" customHeight="1" x14ac:dyDescent="0.35">
      <c r="B605" s="599"/>
      <c r="C605" s="599"/>
      <c r="D605" s="599"/>
      <c r="E605" s="599"/>
      <c r="F605" s="599"/>
      <c r="G605" s="599"/>
      <c r="H605" s="600"/>
      <c r="K605" s="602"/>
      <c r="L605" s="602"/>
      <c r="M605" s="600"/>
      <c r="N605" s="600"/>
      <c r="O605" s="600"/>
      <c r="P605" s="600"/>
      <c r="Q605" s="600"/>
      <c r="R605" s="600"/>
      <c r="S605" s="600"/>
      <c r="T605" s="600"/>
      <c r="U605" s="600"/>
      <c r="V605" s="600"/>
      <c r="W605" s="600"/>
      <c r="X605" s="600"/>
      <c r="Y605" s="600"/>
      <c r="Z605" s="600"/>
      <c r="AA605" s="600"/>
      <c r="AB605" s="600"/>
      <c r="AC605" s="600"/>
      <c r="AD605" s="600"/>
      <c r="AE605" s="600"/>
      <c r="AF605" s="600"/>
      <c r="AG605" s="600"/>
      <c r="AH605" s="600"/>
      <c r="AI605" s="600"/>
      <c r="AJ605" s="600"/>
      <c r="AK605" s="600"/>
      <c r="AL605" s="600"/>
      <c r="AM605" s="600"/>
      <c r="AN605" s="600"/>
      <c r="AO605" s="600"/>
      <c r="AP605" s="600"/>
      <c r="AQ605" s="600"/>
      <c r="AR605" s="600"/>
      <c r="AS605" s="600"/>
      <c r="AT605" s="600"/>
      <c r="AU605" s="600"/>
      <c r="AV605" s="600"/>
      <c r="AW605" s="600"/>
      <c r="AX605" s="600"/>
      <c r="AY605" s="600"/>
      <c r="AZ605" s="600"/>
      <c r="BA605" s="600"/>
      <c r="BB605" s="600"/>
      <c r="BC605" s="600"/>
      <c r="BD605" s="600"/>
      <c r="BE605" s="600"/>
      <c r="BF605" s="600"/>
      <c r="BG605" s="600"/>
      <c r="BH605" s="600"/>
      <c r="BI605" s="600"/>
      <c r="BJ605" s="600"/>
      <c r="BK605" s="600"/>
    </row>
    <row r="606" spans="2:63" ht="16.5" customHeight="1" x14ac:dyDescent="0.35">
      <c r="B606" s="599"/>
      <c r="C606" s="599"/>
      <c r="D606" s="599"/>
      <c r="E606" s="599"/>
      <c r="F606" s="599"/>
      <c r="G606" s="599"/>
      <c r="H606" s="600"/>
      <c r="K606" s="602"/>
      <c r="L606" s="602"/>
      <c r="M606" s="600"/>
      <c r="N606" s="600"/>
      <c r="O606" s="600"/>
      <c r="P606" s="600"/>
      <c r="Q606" s="600"/>
      <c r="R606" s="600"/>
      <c r="S606" s="600"/>
      <c r="T606" s="600"/>
      <c r="U606" s="600"/>
      <c r="V606" s="600"/>
      <c r="W606" s="600"/>
      <c r="X606" s="600"/>
      <c r="Y606" s="600"/>
      <c r="Z606" s="600"/>
      <c r="AA606" s="600"/>
      <c r="AB606" s="600"/>
      <c r="AC606" s="600"/>
      <c r="AD606" s="600"/>
      <c r="AE606" s="600"/>
      <c r="AF606" s="600"/>
      <c r="AG606" s="600"/>
      <c r="AH606" s="600"/>
      <c r="AI606" s="600"/>
      <c r="AJ606" s="600"/>
      <c r="AK606" s="600"/>
      <c r="AL606" s="600"/>
      <c r="AM606" s="600"/>
      <c r="AN606" s="600"/>
      <c r="AO606" s="600"/>
      <c r="AP606" s="600"/>
      <c r="AQ606" s="600"/>
      <c r="AR606" s="600"/>
      <c r="AS606" s="600"/>
      <c r="AT606" s="600"/>
      <c r="AU606" s="600"/>
      <c r="AV606" s="600"/>
      <c r="AW606" s="600"/>
      <c r="AX606" s="600"/>
      <c r="AY606" s="600"/>
      <c r="AZ606" s="600"/>
      <c r="BA606" s="600"/>
      <c r="BB606" s="600"/>
      <c r="BC606" s="600"/>
      <c r="BD606" s="600"/>
      <c r="BE606" s="600"/>
      <c r="BF606" s="600"/>
      <c r="BG606" s="600"/>
      <c r="BH606" s="600"/>
      <c r="BI606" s="600"/>
      <c r="BJ606" s="600"/>
      <c r="BK606" s="600"/>
    </row>
    <row r="607" spans="2:63" ht="16.5" customHeight="1" x14ac:dyDescent="0.35">
      <c r="B607" s="599"/>
      <c r="C607" s="599"/>
      <c r="D607" s="599"/>
      <c r="E607" s="599"/>
      <c r="F607" s="599"/>
      <c r="G607" s="599"/>
      <c r="H607" s="600"/>
      <c r="K607" s="602"/>
      <c r="L607" s="602"/>
      <c r="M607" s="600"/>
      <c r="N607" s="600"/>
      <c r="O607" s="600"/>
      <c r="P607" s="600"/>
      <c r="Q607" s="600"/>
      <c r="R607" s="600"/>
      <c r="S607" s="600"/>
      <c r="T607" s="600"/>
      <c r="U607" s="600"/>
      <c r="V607" s="600"/>
      <c r="W607" s="600"/>
      <c r="X607" s="600"/>
      <c r="Y607" s="600"/>
      <c r="Z607" s="600"/>
      <c r="AA607" s="600"/>
      <c r="AB607" s="600"/>
      <c r="AC607" s="600"/>
      <c r="AD607" s="600"/>
      <c r="AE607" s="600"/>
      <c r="AF607" s="600"/>
      <c r="AG607" s="600"/>
      <c r="AH607" s="600"/>
      <c r="AI607" s="600"/>
      <c r="AJ607" s="600"/>
      <c r="AK607" s="600"/>
      <c r="AL607" s="600"/>
      <c r="AM607" s="600"/>
      <c r="AN607" s="600"/>
      <c r="AO607" s="600"/>
      <c r="AP607" s="600"/>
      <c r="AQ607" s="600"/>
      <c r="AR607" s="600"/>
      <c r="AS607" s="600"/>
      <c r="AT607" s="600"/>
      <c r="AU607" s="600"/>
      <c r="AV607" s="600"/>
      <c r="AW607" s="600"/>
      <c r="AX607" s="600"/>
      <c r="AY607" s="600"/>
      <c r="AZ607" s="600"/>
      <c r="BA607" s="600"/>
      <c r="BB607" s="600"/>
      <c r="BC607" s="600"/>
      <c r="BD607" s="600"/>
      <c r="BE607" s="600"/>
      <c r="BF607" s="600"/>
      <c r="BG607" s="600"/>
      <c r="BH607" s="600"/>
      <c r="BI607" s="600"/>
      <c r="BJ607" s="600"/>
      <c r="BK607" s="600"/>
    </row>
    <row r="608" spans="2:63" ht="16.5" customHeight="1" x14ac:dyDescent="0.35">
      <c r="B608" s="599"/>
      <c r="C608" s="599"/>
      <c r="D608" s="599"/>
      <c r="E608" s="599"/>
      <c r="F608" s="599"/>
      <c r="G608" s="599"/>
      <c r="H608" s="600"/>
      <c r="K608" s="602"/>
      <c r="L608" s="602"/>
      <c r="M608" s="600"/>
      <c r="N608" s="600"/>
      <c r="O608" s="600"/>
      <c r="P608" s="600"/>
      <c r="Q608" s="600"/>
      <c r="R608" s="600"/>
      <c r="S608" s="600"/>
      <c r="T608" s="600"/>
      <c r="U608" s="600"/>
      <c r="V608" s="600"/>
      <c r="W608" s="600"/>
      <c r="X608" s="600"/>
      <c r="Y608" s="600"/>
      <c r="Z608" s="600"/>
      <c r="AA608" s="600"/>
      <c r="AB608" s="600"/>
      <c r="AC608" s="600"/>
      <c r="AD608" s="600"/>
      <c r="AE608" s="600"/>
      <c r="AF608" s="600"/>
      <c r="AG608" s="600"/>
      <c r="AH608" s="600"/>
      <c r="AI608" s="600"/>
      <c r="AJ608" s="600"/>
      <c r="AK608" s="600"/>
      <c r="AL608" s="600"/>
      <c r="AM608" s="600"/>
      <c r="AN608" s="600"/>
      <c r="AO608" s="600"/>
      <c r="AP608" s="600"/>
      <c r="AQ608" s="600"/>
      <c r="AR608" s="600"/>
      <c r="AS608" s="600"/>
      <c r="AT608" s="600"/>
      <c r="AU608" s="600"/>
      <c r="AV608" s="600"/>
      <c r="AW608" s="600"/>
      <c r="AX608" s="600"/>
      <c r="AY608" s="600"/>
      <c r="AZ608" s="600"/>
      <c r="BA608" s="600"/>
      <c r="BB608" s="600"/>
      <c r="BC608" s="600"/>
      <c r="BD608" s="600"/>
      <c r="BE608" s="600"/>
      <c r="BF608" s="600"/>
      <c r="BG608" s="600"/>
      <c r="BH608" s="600"/>
      <c r="BI608" s="600"/>
      <c r="BJ608" s="600"/>
      <c r="BK608" s="600"/>
    </row>
    <row r="609" spans="2:63" ht="16.5" customHeight="1" x14ac:dyDescent="0.35">
      <c r="B609" s="599"/>
      <c r="C609" s="599"/>
      <c r="D609" s="599"/>
      <c r="E609" s="599"/>
      <c r="F609" s="599"/>
      <c r="G609" s="599"/>
      <c r="H609" s="600"/>
      <c r="K609" s="602"/>
      <c r="L609" s="602"/>
      <c r="M609" s="600"/>
      <c r="N609" s="600"/>
      <c r="O609" s="600"/>
      <c r="P609" s="600"/>
      <c r="Q609" s="600"/>
      <c r="R609" s="600"/>
      <c r="S609" s="600"/>
      <c r="T609" s="600"/>
      <c r="U609" s="600"/>
      <c r="V609" s="600"/>
      <c r="W609" s="600"/>
      <c r="X609" s="600"/>
      <c r="Y609" s="600"/>
      <c r="Z609" s="600"/>
      <c r="AA609" s="600"/>
      <c r="AB609" s="600"/>
      <c r="AC609" s="600"/>
      <c r="AD609" s="600"/>
      <c r="AE609" s="600"/>
      <c r="AF609" s="600"/>
      <c r="AG609" s="600"/>
      <c r="AH609" s="600"/>
      <c r="AI609" s="600"/>
      <c r="AJ609" s="600"/>
      <c r="AK609" s="600"/>
      <c r="AL609" s="600"/>
      <c r="AM609" s="600"/>
      <c r="AN609" s="600"/>
      <c r="AO609" s="600"/>
      <c r="AP609" s="600"/>
      <c r="AQ609" s="600"/>
      <c r="AR609" s="600"/>
      <c r="AS609" s="600"/>
      <c r="AT609" s="600"/>
      <c r="AU609" s="600"/>
      <c r="AV609" s="600"/>
      <c r="AW609" s="600"/>
      <c r="AX609" s="600"/>
      <c r="AY609" s="600"/>
      <c r="AZ609" s="600"/>
      <c r="BA609" s="600"/>
      <c r="BB609" s="600"/>
      <c r="BC609" s="600"/>
      <c r="BD609" s="600"/>
      <c r="BE609" s="600"/>
      <c r="BF609" s="600"/>
      <c r="BG609" s="600"/>
      <c r="BH609" s="600"/>
      <c r="BI609" s="600"/>
      <c r="BJ609" s="600"/>
      <c r="BK609" s="600"/>
    </row>
    <row r="610" spans="2:63" ht="16.5" customHeight="1" x14ac:dyDescent="0.35">
      <c r="B610" s="599"/>
      <c r="C610" s="599"/>
      <c r="D610" s="599"/>
      <c r="E610" s="599"/>
      <c r="F610" s="599"/>
      <c r="G610" s="599"/>
      <c r="H610" s="600"/>
      <c r="K610" s="602"/>
      <c r="L610" s="602"/>
      <c r="M610" s="600"/>
      <c r="N610" s="600"/>
      <c r="O610" s="600"/>
      <c r="P610" s="600"/>
      <c r="Q610" s="600"/>
      <c r="R610" s="600"/>
      <c r="S610" s="600"/>
      <c r="T610" s="600"/>
      <c r="U610" s="600"/>
      <c r="V610" s="600"/>
      <c r="W610" s="600"/>
      <c r="X610" s="600"/>
      <c r="Y610" s="600"/>
      <c r="Z610" s="600"/>
      <c r="AA610" s="600"/>
      <c r="AB610" s="600"/>
      <c r="AC610" s="600"/>
      <c r="AD610" s="600"/>
      <c r="AE610" s="600"/>
      <c r="AF610" s="600"/>
      <c r="AG610" s="600"/>
      <c r="AH610" s="600"/>
      <c r="AI610" s="600"/>
      <c r="AJ610" s="600"/>
      <c r="AK610" s="600"/>
      <c r="AL610" s="600"/>
      <c r="AM610" s="600"/>
      <c r="AN610" s="600"/>
      <c r="AO610" s="600"/>
      <c r="AP610" s="600"/>
      <c r="AQ610" s="600"/>
      <c r="AR610" s="600"/>
      <c r="AS610" s="600"/>
      <c r="AT610" s="600"/>
      <c r="AU610" s="600"/>
      <c r="AV610" s="600"/>
      <c r="AW610" s="600"/>
      <c r="AX610" s="600"/>
      <c r="AY610" s="600"/>
      <c r="AZ610" s="600"/>
      <c r="BA610" s="600"/>
      <c r="BB610" s="600"/>
      <c r="BC610" s="600"/>
      <c r="BD610" s="600"/>
      <c r="BE610" s="600"/>
      <c r="BF610" s="600"/>
      <c r="BG610" s="600"/>
      <c r="BH610" s="600"/>
      <c r="BI610" s="600"/>
      <c r="BJ610" s="600"/>
      <c r="BK610" s="600"/>
    </row>
    <row r="611" spans="2:63" ht="16.5" customHeight="1" x14ac:dyDescent="0.35">
      <c r="B611" s="599"/>
      <c r="C611" s="599"/>
      <c r="D611" s="599"/>
      <c r="E611" s="599"/>
      <c r="F611" s="599"/>
      <c r="G611" s="599"/>
      <c r="H611" s="600"/>
      <c r="K611" s="602"/>
      <c r="L611" s="602"/>
      <c r="M611" s="600"/>
      <c r="N611" s="600"/>
      <c r="O611" s="600"/>
      <c r="P611" s="600"/>
      <c r="Q611" s="600"/>
      <c r="R611" s="600"/>
      <c r="S611" s="600"/>
      <c r="T611" s="600"/>
      <c r="U611" s="600"/>
      <c r="V611" s="600"/>
      <c r="W611" s="600"/>
      <c r="X611" s="600"/>
      <c r="Y611" s="600"/>
      <c r="Z611" s="600"/>
      <c r="AA611" s="600"/>
      <c r="AB611" s="600"/>
      <c r="AC611" s="600"/>
      <c r="AD611" s="600"/>
      <c r="AE611" s="600"/>
      <c r="AF611" s="600"/>
      <c r="AG611" s="600"/>
      <c r="AH611" s="600"/>
      <c r="AI611" s="600"/>
      <c r="AJ611" s="600"/>
      <c r="AK611" s="600"/>
      <c r="AL611" s="600"/>
      <c r="AM611" s="600"/>
      <c r="AN611" s="600"/>
      <c r="AO611" s="600"/>
      <c r="AP611" s="600"/>
      <c r="AQ611" s="600"/>
      <c r="AR611" s="600"/>
      <c r="AS611" s="600"/>
      <c r="AT611" s="600"/>
      <c r="AU611" s="600"/>
      <c r="AV611" s="600"/>
      <c r="AW611" s="600"/>
      <c r="AX611" s="600"/>
      <c r="AY611" s="600"/>
      <c r="AZ611" s="600"/>
      <c r="BA611" s="600"/>
      <c r="BB611" s="600"/>
      <c r="BC611" s="600"/>
      <c r="BD611" s="600"/>
      <c r="BE611" s="600"/>
      <c r="BF611" s="600"/>
      <c r="BG611" s="600"/>
      <c r="BH611" s="600"/>
      <c r="BI611" s="600"/>
      <c r="BJ611" s="600"/>
      <c r="BK611" s="600"/>
    </row>
    <row r="612" spans="2:63" ht="16.5" customHeight="1" x14ac:dyDescent="0.35">
      <c r="B612" s="599"/>
      <c r="C612" s="599"/>
      <c r="D612" s="599"/>
      <c r="E612" s="599"/>
      <c r="F612" s="599"/>
      <c r="G612" s="599"/>
      <c r="H612" s="600"/>
      <c r="K612" s="602"/>
      <c r="L612" s="602"/>
      <c r="M612" s="600"/>
      <c r="N612" s="600"/>
      <c r="O612" s="600"/>
      <c r="P612" s="600"/>
      <c r="Q612" s="600"/>
      <c r="R612" s="600"/>
      <c r="S612" s="600"/>
      <c r="T612" s="600"/>
      <c r="U612" s="600"/>
      <c r="V612" s="600"/>
      <c r="W612" s="600"/>
      <c r="X612" s="600"/>
      <c r="Y612" s="600"/>
      <c r="Z612" s="600"/>
      <c r="AA612" s="600"/>
      <c r="AB612" s="600"/>
      <c r="AC612" s="600"/>
      <c r="AD612" s="600"/>
      <c r="AE612" s="600"/>
      <c r="AF612" s="600"/>
      <c r="AG612" s="600"/>
      <c r="AH612" s="600"/>
      <c r="AI612" s="600"/>
      <c r="AJ612" s="600"/>
      <c r="AK612" s="600"/>
      <c r="AL612" s="600"/>
      <c r="AM612" s="600"/>
      <c r="AN612" s="600"/>
      <c r="AO612" s="600"/>
      <c r="AP612" s="600"/>
      <c r="AQ612" s="600"/>
      <c r="AR612" s="600"/>
      <c r="AS612" s="600"/>
      <c r="AT612" s="600"/>
      <c r="AU612" s="600"/>
      <c r="AV612" s="600"/>
      <c r="AW612" s="600"/>
      <c r="AX612" s="600"/>
      <c r="AY612" s="600"/>
      <c r="AZ612" s="600"/>
      <c r="BA612" s="600"/>
      <c r="BB612" s="600"/>
      <c r="BC612" s="600"/>
      <c r="BD612" s="600"/>
      <c r="BE612" s="600"/>
      <c r="BF612" s="600"/>
      <c r="BG612" s="600"/>
      <c r="BH612" s="600"/>
      <c r="BI612" s="600"/>
      <c r="BJ612" s="600"/>
      <c r="BK612" s="600"/>
    </row>
    <row r="613" spans="2:63" ht="16.5" customHeight="1" x14ac:dyDescent="0.35">
      <c r="B613" s="599"/>
      <c r="C613" s="599"/>
      <c r="D613" s="599"/>
      <c r="E613" s="599"/>
      <c r="F613" s="599"/>
      <c r="G613" s="599"/>
      <c r="H613" s="600"/>
      <c r="K613" s="602"/>
      <c r="L613" s="602"/>
      <c r="M613" s="600"/>
      <c r="N613" s="600"/>
      <c r="O613" s="600"/>
      <c r="P613" s="600"/>
      <c r="Q613" s="600"/>
      <c r="R613" s="600"/>
      <c r="S613" s="600"/>
      <c r="T613" s="600"/>
      <c r="U613" s="600"/>
      <c r="V613" s="600"/>
      <c r="W613" s="600"/>
      <c r="X613" s="600"/>
      <c r="Y613" s="600"/>
      <c r="Z613" s="600"/>
      <c r="AA613" s="600"/>
      <c r="AB613" s="600"/>
      <c r="AC613" s="600"/>
      <c r="AD613" s="600"/>
      <c r="AE613" s="600"/>
      <c r="AF613" s="600"/>
      <c r="AG613" s="600"/>
      <c r="AH613" s="600"/>
      <c r="AI613" s="600"/>
      <c r="AJ613" s="600"/>
      <c r="AK613" s="600"/>
      <c r="AL613" s="600"/>
      <c r="AM613" s="600"/>
      <c r="AN613" s="600"/>
      <c r="AO613" s="600"/>
      <c r="AP613" s="600"/>
      <c r="AQ613" s="600"/>
      <c r="AR613" s="600"/>
      <c r="AS613" s="600"/>
      <c r="AT613" s="600"/>
      <c r="AU613" s="600"/>
      <c r="AV613" s="600"/>
      <c r="AW613" s="600"/>
      <c r="AX613" s="600"/>
      <c r="AY613" s="600"/>
      <c r="AZ613" s="600"/>
      <c r="BA613" s="600"/>
      <c r="BB613" s="600"/>
      <c r="BC613" s="600"/>
      <c r="BD613" s="600"/>
      <c r="BE613" s="600"/>
      <c r="BF613" s="600"/>
      <c r="BG613" s="600"/>
      <c r="BH613" s="600"/>
      <c r="BI613" s="600"/>
      <c r="BJ613" s="600"/>
      <c r="BK613" s="600"/>
    </row>
    <row r="614" spans="2:63" ht="16.5" customHeight="1" x14ac:dyDescent="0.35">
      <c r="B614" s="599"/>
      <c r="C614" s="599"/>
      <c r="D614" s="599"/>
      <c r="E614" s="599"/>
      <c r="F614" s="599"/>
      <c r="G614" s="599"/>
      <c r="H614" s="600"/>
      <c r="K614" s="602"/>
      <c r="L614" s="602"/>
      <c r="M614" s="600"/>
      <c r="N614" s="600"/>
      <c r="O614" s="600"/>
      <c r="P614" s="600"/>
      <c r="Q614" s="600"/>
      <c r="R614" s="600"/>
      <c r="S614" s="600"/>
      <c r="T614" s="600"/>
      <c r="U614" s="600"/>
      <c r="V614" s="600"/>
      <c r="W614" s="600"/>
      <c r="X614" s="600"/>
      <c r="Y614" s="600"/>
      <c r="Z614" s="600"/>
      <c r="AA614" s="600"/>
      <c r="AB614" s="600"/>
      <c r="AC614" s="600"/>
      <c r="AD614" s="600"/>
      <c r="AE614" s="600"/>
      <c r="AF614" s="600"/>
      <c r="AG614" s="600"/>
      <c r="AH614" s="600"/>
      <c r="AI614" s="600"/>
      <c r="AJ614" s="600"/>
      <c r="AK614" s="600"/>
      <c r="AL614" s="600"/>
      <c r="AM614" s="600"/>
      <c r="AN614" s="600"/>
      <c r="AO614" s="600"/>
      <c r="AP614" s="600"/>
      <c r="AQ614" s="600"/>
      <c r="AR614" s="600"/>
      <c r="AS614" s="600"/>
      <c r="AT614" s="600"/>
      <c r="AU614" s="600"/>
      <c r="AV614" s="600"/>
      <c r="AW614" s="600"/>
      <c r="AX614" s="600"/>
      <c r="AY614" s="600"/>
      <c r="AZ614" s="600"/>
      <c r="BA614" s="600"/>
      <c r="BB614" s="600"/>
      <c r="BC614" s="600"/>
      <c r="BD614" s="600"/>
      <c r="BE614" s="600"/>
      <c r="BF614" s="600"/>
      <c r="BG614" s="600"/>
      <c r="BH614" s="600"/>
      <c r="BI614" s="600"/>
      <c r="BJ614" s="600"/>
      <c r="BK614" s="600"/>
    </row>
    <row r="615" spans="2:63" ht="16.5" customHeight="1" x14ac:dyDescent="0.35">
      <c r="B615" s="599"/>
      <c r="C615" s="599"/>
      <c r="D615" s="599"/>
      <c r="E615" s="599"/>
      <c r="F615" s="599"/>
      <c r="G615" s="599"/>
      <c r="H615" s="600"/>
      <c r="K615" s="602"/>
      <c r="L615" s="602"/>
      <c r="M615" s="600"/>
      <c r="N615" s="600"/>
      <c r="O615" s="600"/>
      <c r="P615" s="600"/>
      <c r="Q615" s="600"/>
      <c r="R615" s="600"/>
      <c r="S615" s="600"/>
      <c r="T615" s="600"/>
      <c r="U615" s="600"/>
      <c r="V615" s="600"/>
      <c r="W615" s="600"/>
      <c r="X615" s="600"/>
      <c r="Y615" s="600"/>
      <c r="Z615" s="600"/>
      <c r="AA615" s="600"/>
      <c r="AB615" s="600"/>
      <c r="AC615" s="600"/>
      <c r="AD615" s="600"/>
      <c r="AE615" s="600"/>
      <c r="AF615" s="600"/>
      <c r="AG615" s="600"/>
      <c r="AH615" s="600"/>
      <c r="AI615" s="600"/>
      <c r="AJ615" s="600"/>
      <c r="AK615" s="600"/>
      <c r="AL615" s="600"/>
      <c r="AM615" s="600"/>
      <c r="AN615" s="600"/>
      <c r="AO615" s="600"/>
      <c r="AP615" s="600"/>
      <c r="AQ615" s="600"/>
      <c r="AR615" s="600"/>
      <c r="AS615" s="600"/>
      <c r="AT615" s="600"/>
      <c r="AU615" s="600"/>
      <c r="AV615" s="600"/>
      <c r="AW615" s="600"/>
      <c r="AX615" s="600"/>
      <c r="AY615" s="600"/>
      <c r="AZ615" s="600"/>
      <c r="BA615" s="600"/>
      <c r="BB615" s="600"/>
      <c r="BC615" s="600"/>
      <c r="BD615" s="600"/>
      <c r="BE615" s="600"/>
      <c r="BF615" s="600"/>
      <c r="BG615" s="600"/>
      <c r="BH615" s="600"/>
      <c r="BI615" s="600"/>
      <c r="BJ615" s="600"/>
      <c r="BK615" s="600"/>
    </row>
    <row r="616" spans="2:63" ht="16.5" customHeight="1" x14ac:dyDescent="0.35">
      <c r="B616" s="599"/>
      <c r="C616" s="599"/>
      <c r="D616" s="599"/>
      <c r="E616" s="599"/>
      <c r="F616" s="599"/>
      <c r="G616" s="599"/>
      <c r="H616" s="600"/>
      <c r="K616" s="602"/>
      <c r="L616" s="602"/>
      <c r="M616" s="600"/>
      <c r="N616" s="600"/>
      <c r="O616" s="600"/>
      <c r="P616" s="600"/>
      <c r="Q616" s="600"/>
      <c r="R616" s="600"/>
      <c r="S616" s="600"/>
      <c r="T616" s="600"/>
      <c r="U616" s="600"/>
      <c r="V616" s="600"/>
      <c r="W616" s="600"/>
      <c r="X616" s="600"/>
      <c r="Y616" s="600"/>
      <c r="Z616" s="600"/>
      <c r="AA616" s="600"/>
      <c r="AB616" s="600"/>
      <c r="AC616" s="600"/>
      <c r="AD616" s="600"/>
      <c r="AE616" s="600"/>
      <c r="AF616" s="600"/>
      <c r="AG616" s="600"/>
      <c r="AH616" s="600"/>
      <c r="AI616" s="600"/>
      <c r="AJ616" s="600"/>
      <c r="AK616" s="600"/>
      <c r="AL616" s="600"/>
      <c r="AM616" s="600"/>
      <c r="AN616" s="600"/>
      <c r="AO616" s="600"/>
      <c r="AP616" s="600"/>
      <c r="AQ616" s="600"/>
      <c r="AR616" s="600"/>
      <c r="AS616" s="600"/>
      <c r="AT616" s="600"/>
      <c r="AU616" s="600"/>
      <c r="AV616" s="600"/>
      <c r="AW616" s="600"/>
      <c r="AX616" s="600"/>
      <c r="AY616" s="600"/>
      <c r="AZ616" s="600"/>
      <c r="BA616" s="600"/>
      <c r="BB616" s="600"/>
      <c r="BC616" s="600"/>
      <c r="BD616" s="600"/>
      <c r="BE616" s="600"/>
      <c r="BF616" s="600"/>
      <c r="BG616" s="600"/>
      <c r="BH616" s="600"/>
      <c r="BI616" s="600"/>
      <c r="BJ616" s="600"/>
      <c r="BK616" s="600"/>
    </row>
    <row r="617" spans="2:63" ht="16.5" customHeight="1" x14ac:dyDescent="0.35">
      <c r="B617" s="599"/>
      <c r="C617" s="599"/>
      <c r="D617" s="599"/>
      <c r="E617" s="599"/>
      <c r="F617" s="599"/>
      <c r="G617" s="599"/>
      <c r="H617" s="600"/>
      <c r="K617" s="602"/>
      <c r="L617" s="602"/>
      <c r="M617" s="600"/>
      <c r="N617" s="600"/>
      <c r="O617" s="600"/>
      <c r="P617" s="600"/>
      <c r="Q617" s="600"/>
      <c r="R617" s="600"/>
      <c r="S617" s="600"/>
      <c r="T617" s="600"/>
      <c r="U617" s="600"/>
      <c r="V617" s="600"/>
      <c r="W617" s="600"/>
      <c r="X617" s="600"/>
      <c r="Y617" s="600"/>
      <c r="Z617" s="600"/>
      <c r="AA617" s="600"/>
      <c r="AB617" s="600"/>
      <c r="AC617" s="600"/>
      <c r="AD617" s="600"/>
      <c r="AE617" s="600"/>
      <c r="AF617" s="600"/>
      <c r="AG617" s="600"/>
      <c r="AH617" s="600"/>
      <c r="AI617" s="600"/>
      <c r="AJ617" s="600"/>
      <c r="AK617" s="600"/>
      <c r="AL617" s="600"/>
      <c r="AM617" s="600"/>
      <c r="AN617" s="600"/>
      <c r="AO617" s="600"/>
      <c r="AP617" s="600"/>
      <c r="AQ617" s="600"/>
      <c r="AR617" s="600"/>
      <c r="AS617" s="600"/>
      <c r="AT617" s="600"/>
      <c r="AU617" s="600"/>
      <c r="AV617" s="600"/>
      <c r="AW617" s="600"/>
      <c r="AX617" s="600"/>
      <c r="AY617" s="600"/>
      <c r="AZ617" s="600"/>
      <c r="BA617" s="600"/>
      <c r="BB617" s="600"/>
      <c r="BC617" s="600"/>
      <c r="BD617" s="600"/>
      <c r="BE617" s="600"/>
      <c r="BF617" s="600"/>
      <c r="BG617" s="600"/>
      <c r="BH617" s="600"/>
      <c r="BI617" s="600"/>
      <c r="BJ617" s="600"/>
      <c r="BK617" s="600"/>
    </row>
    <row r="618" spans="2:63" ht="16.5" customHeight="1" x14ac:dyDescent="0.35">
      <c r="B618" s="599"/>
      <c r="C618" s="599"/>
      <c r="D618" s="599"/>
      <c r="E618" s="599"/>
      <c r="F618" s="599"/>
      <c r="G618" s="599"/>
      <c r="H618" s="600"/>
      <c r="K618" s="602"/>
      <c r="L618" s="602"/>
      <c r="M618" s="600"/>
      <c r="N618" s="600"/>
      <c r="O618" s="600"/>
      <c r="P618" s="600"/>
      <c r="Q618" s="600"/>
      <c r="R618" s="600"/>
      <c r="S618" s="600"/>
      <c r="T618" s="600"/>
      <c r="U618" s="600"/>
      <c r="V618" s="600"/>
      <c r="W618" s="600"/>
      <c r="X618" s="600"/>
      <c r="Y618" s="600"/>
      <c r="Z618" s="600"/>
      <c r="AA618" s="600"/>
      <c r="AB618" s="600"/>
      <c r="AC618" s="600"/>
      <c r="AD618" s="600"/>
      <c r="AE618" s="600"/>
      <c r="AF618" s="600"/>
      <c r="AG618" s="600"/>
      <c r="AH618" s="600"/>
      <c r="AI618" s="600"/>
      <c r="AJ618" s="600"/>
      <c r="AK618" s="600"/>
      <c r="AL618" s="600"/>
      <c r="AM618" s="600"/>
      <c r="AN618" s="600"/>
      <c r="AO618" s="600"/>
      <c r="AP618" s="600"/>
      <c r="AQ618" s="600"/>
      <c r="AR618" s="600"/>
      <c r="AS618" s="600"/>
      <c r="AT618" s="600"/>
      <c r="AU618" s="600"/>
      <c r="AV618" s="600"/>
      <c r="AW618" s="600"/>
      <c r="AX618" s="600"/>
      <c r="AY618" s="600"/>
      <c r="AZ618" s="600"/>
      <c r="BA618" s="600"/>
      <c r="BB618" s="600"/>
      <c r="BC618" s="600"/>
      <c r="BD618" s="600"/>
      <c r="BE618" s="600"/>
      <c r="BF618" s="600"/>
      <c r="BG618" s="600"/>
      <c r="BH618" s="600"/>
      <c r="BI618" s="600"/>
      <c r="BJ618" s="600"/>
      <c r="BK618" s="600"/>
    </row>
    <row r="619" spans="2:63" ht="16.5" customHeight="1" x14ac:dyDescent="0.35">
      <c r="B619" s="599"/>
      <c r="C619" s="599"/>
      <c r="D619" s="599"/>
      <c r="E619" s="599"/>
      <c r="F619" s="599"/>
      <c r="G619" s="599"/>
      <c r="H619" s="600"/>
      <c r="K619" s="602"/>
      <c r="L619" s="602"/>
      <c r="M619" s="600"/>
      <c r="N619" s="600"/>
      <c r="O619" s="600"/>
      <c r="P619" s="600"/>
      <c r="Q619" s="600"/>
      <c r="R619" s="600"/>
      <c r="S619" s="600"/>
      <c r="T619" s="600"/>
      <c r="U619" s="600"/>
      <c r="V619" s="600"/>
      <c r="W619" s="600"/>
      <c r="X619" s="600"/>
      <c r="Y619" s="600"/>
      <c r="Z619" s="600"/>
      <c r="AA619" s="600"/>
      <c r="AB619" s="600"/>
      <c r="AC619" s="600"/>
      <c r="AD619" s="600"/>
      <c r="AE619" s="600"/>
      <c r="AF619" s="600"/>
      <c r="AG619" s="600"/>
      <c r="AH619" s="600"/>
      <c r="AI619" s="600"/>
      <c r="AJ619" s="600"/>
      <c r="AK619" s="600"/>
      <c r="AL619" s="600"/>
      <c r="AM619" s="600"/>
      <c r="AN619" s="600"/>
      <c r="AO619" s="600"/>
      <c r="AP619" s="600"/>
      <c r="AQ619" s="600"/>
      <c r="AR619" s="600"/>
      <c r="AS619" s="600"/>
      <c r="AT619" s="600"/>
      <c r="AU619" s="600"/>
      <c r="AV619" s="600"/>
      <c r="AW619" s="600"/>
      <c r="AX619" s="600"/>
      <c r="AY619" s="600"/>
      <c r="AZ619" s="600"/>
      <c r="BA619" s="600"/>
      <c r="BB619" s="600"/>
      <c r="BC619" s="600"/>
      <c r="BD619" s="600"/>
      <c r="BE619" s="600"/>
      <c r="BF619" s="600"/>
      <c r="BG619" s="600"/>
      <c r="BH619" s="600"/>
      <c r="BI619" s="600"/>
      <c r="BJ619" s="600"/>
      <c r="BK619" s="600"/>
    </row>
    <row r="620" spans="2:63" ht="16.5" customHeight="1" x14ac:dyDescent="0.35">
      <c r="B620" s="599"/>
      <c r="C620" s="599"/>
      <c r="D620" s="599"/>
      <c r="E620" s="599"/>
      <c r="F620" s="599"/>
      <c r="G620" s="599"/>
      <c r="H620" s="600"/>
      <c r="K620" s="602"/>
      <c r="L620" s="602"/>
      <c r="M620" s="600"/>
      <c r="N620" s="600"/>
      <c r="O620" s="600"/>
      <c r="P620" s="600"/>
      <c r="Q620" s="600"/>
      <c r="R620" s="600"/>
      <c r="S620" s="600"/>
      <c r="T620" s="600"/>
      <c r="U620" s="600"/>
      <c r="V620" s="600"/>
      <c r="W620" s="600"/>
      <c r="X620" s="600"/>
      <c r="Y620" s="600"/>
      <c r="Z620" s="600"/>
      <c r="AA620" s="600"/>
      <c r="AB620" s="600"/>
      <c r="AC620" s="600"/>
      <c r="AD620" s="600"/>
      <c r="AE620" s="600"/>
      <c r="AF620" s="600"/>
      <c r="AG620" s="600"/>
      <c r="AH620" s="600"/>
      <c r="AI620" s="600"/>
      <c r="AJ620" s="600"/>
      <c r="AK620" s="600"/>
      <c r="AL620" s="600"/>
      <c r="AM620" s="600"/>
      <c r="AN620" s="600"/>
      <c r="AO620" s="600"/>
      <c r="AP620" s="600"/>
      <c r="AQ620" s="600"/>
      <c r="AR620" s="600"/>
      <c r="AS620" s="600"/>
      <c r="AT620" s="600"/>
      <c r="AU620" s="600"/>
      <c r="AV620" s="600"/>
      <c r="AW620" s="600"/>
      <c r="AX620" s="600"/>
      <c r="AY620" s="600"/>
      <c r="AZ620" s="600"/>
      <c r="BA620" s="600"/>
      <c r="BB620" s="600"/>
      <c r="BC620" s="600"/>
      <c r="BD620" s="600"/>
      <c r="BE620" s="600"/>
      <c r="BF620" s="600"/>
      <c r="BG620" s="600"/>
      <c r="BH620" s="600"/>
      <c r="BI620" s="600"/>
      <c r="BJ620" s="600"/>
      <c r="BK620" s="600"/>
    </row>
    <row r="621" spans="2:63" ht="16.5" customHeight="1" x14ac:dyDescent="0.35">
      <c r="B621" s="599"/>
      <c r="C621" s="599"/>
      <c r="D621" s="599"/>
      <c r="E621" s="599"/>
      <c r="F621" s="599"/>
      <c r="G621" s="599"/>
      <c r="H621" s="600"/>
      <c r="K621" s="602"/>
      <c r="L621" s="602"/>
      <c r="M621" s="600"/>
      <c r="N621" s="600"/>
      <c r="O621" s="600"/>
      <c r="P621" s="600"/>
      <c r="Q621" s="600"/>
      <c r="R621" s="600"/>
      <c r="S621" s="600"/>
      <c r="T621" s="600"/>
      <c r="U621" s="600"/>
      <c r="V621" s="600"/>
      <c r="W621" s="600"/>
      <c r="X621" s="600"/>
      <c r="Y621" s="600"/>
      <c r="Z621" s="600"/>
      <c r="AA621" s="600"/>
      <c r="AB621" s="600"/>
      <c r="AC621" s="600"/>
      <c r="AD621" s="600"/>
      <c r="AE621" s="600"/>
      <c r="AF621" s="600"/>
      <c r="AG621" s="600"/>
      <c r="AH621" s="600"/>
      <c r="AI621" s="600"/>
      <c r="AJ621" s="600"/>
      <c r="AK621" s="600"/>
      <c r="AL621" s="600"/>
      <c r="AM621" s="600"/>
      <c r="AN621" s="600"/>
      <c r="AO621" s="600"/>
      <c r="AP621" s="600"/>
      <c r="AQ621" s="600"/>
      <c r="AR621" s="600"/>
      <c r="AS621" s="600"/>
      <c r="AT621" s="600"/>
      <c r="AU621" s="600"/>
      <c r="AV621" s="600"/>
      <c r="AW621" s="600"/>
      <c r="AX621" s="600"/>
      <c r="AY621" s="600"/>
      <c r="AZ621" s="600"/>
      <c r="BA621" s="600"/>
      <c r="BB621" s="600"/>
      <c r="BC621" s="600"/>
      <c r="BD621" s="600"/>
      <c r="BE621" s="600"/>
      <c r="BF621" s="600"/>
      <c r="BG621" s="600"/>
      <c r="BH621" s="600"/>
      <c r="BI621" s="600"/>
      <c r="BJ621" s="600"/>
      <c r="BK621" s="600"/>
    </row>
    <row r="622" spans="2:63" ht="16.5" customHeight="1" x14ac:dyDescent="0.35">
      <c r="B622" s="599"/>
      <c r="C622" s="599"/>
      <c r="D622" s="599"/>
      <c r="E622" s="599"/>
      <c r="F622" s="599"/>
      <c r="G622" s="599"/>
      <c r="H622" s="600"/>
      <c r="K622" s="602"/>
      <c r="L622" s="602"/>
      <c r="M622" s="600"/>
      <c r="N622" s="600"/>
      <c r="O622" s="600"/>
      <c r="P622" s="600"/>
      <c r="Q622" s="600"/>
      <c r="R622" s="600"/>
      <c r="S622" s="600"/>
      <c r="T622" s="600"/>
      <c r="U622" s="600"/>
      <c r="V622" s="600"/>
      <c r="W622" s="600"/>
      <c r="X622" s="600"/>
      <c r="Y622" s="600"/>
      <c r="Z622" s="600"/>
      <c r="AA622" s="600"/>
      <c r="AB622" s="600"/>
      <c r="AC622" s="600"/>
      <c r="AD622" s="600"/>
      <c r="AE622" s="600"/>
      <c r="AF622" s="600"/>
      <c r="AG622" s="600"/>
      <c r="AH622" s="600"/>
      <c r="AI622" s="600"/>
      <c r="AJ622" s="600"/>
      <c r="AK622" s="600"/>
      <c r="AL622" s="600"/>
      <c r="AM622" s="600"/>
      <c r="AN622" s="600"/>
      <c r="AO622" s="600"/>
      <c r="AP622" s="600"/>
      <c r="AQ622" s="600"/>
      <c r="AR622" s="600"/>
      <c r="AS622" s="600"/>
      <c r="AT622" s="600"/>
      <c r="AU622" s="600"/>
      <c r="AV622" s="600"/>
      <c r="AW622" s="600"/>
      <c r="AX622" s="600"/>
      <c r="AY622" s="600"/>
      <c r="AZ622" s="600"/>
      <c r="BA622" s="600"/>
      <c r="BB622" s="600"/>
      <c r="BC622" s="600"/>
      <c r="BD622" s="600"/>
      <c r="BE622" s="600"/>
      <c r="BF622" s="600"/>
      <c r="BG622" s="600"/>
      <c r="BH622" s="600"/>
      <c r="BI622" s="600"/>
      <c r="BJ622" s="600"/>
      <c r="BK622" s="600"/>
    </row>
    <row r="623" spans="2:63" ht="16.5" customHeight="1" x14ac:dyDescent="0.35">
      <c r="B623" s="599"/>
      <c r="C623" s="599"/>
      <c r="D623" s="599"/>
      <c r="E623" s="599"/>
      <c r="F623" s="599"/>
      <c r="G623" s="599"/>
      <c r="H623" s="600"/>
      <c r="K623" s="602"/>
      <c r="L623" s="602"/>
      <c r="M623" s="600"/>
      <c r="N623" s="600"/>
      <c r="O623" s="600"/>
      <c r="P623" s="600"/>
      <c r="Q623" s="600"/>
      <c r="R623" s="600"/>
      <c r="S623" s="600"/>
      <c r="T623" s="600"/>
      <c r="U623" s="600"/>
      <c r="V623" s="600"/>
      <c r="W623" s="600"/>
      <c r="X623" s="600"/>
      <c r="Y623" s="600"/>
      <c r="Z623" s="600"/>
      <c r="AA623" s="600"/>
      <c r="AB623" s="600"/>
      <c r="AC623" s="600"/>
      <c r="AD623" s="600"/>
      <c r="AE623" s="600"/>
      <c r="AF623" s="600"/>
      <c r="AG623" s="600"/>
      <c r="AH623" s="600"/>
      <c r="AI623" s="600"/>
      <c r="AJ623" s="600"/>
      <c r="AK623" s="600"/>
      <c r="AL623" s="600"/>
      <c r="AM623" s="600"/>
      <c r="AN623" s="600"/>
      <c r="AO623" s="600"/>
      <c r="AP623" s="600"/>
      <c r="AQ623" s="600"/>
      <c r="AR623" s="600"/>
      <c r="AS623" s="600"/>
      <c r="AT623" s="600"/>
      <c r="AU623" s="600"/>
      <c r="AV623" s="600"/>
      <c r="AW623" s="600"/>
      <c r="AX623" s="600"/>
      <c r="AY623" s="600"/>
      <c r="AZ623" s="600"/>
      <c r="BA623" s="600"/>
      <c r="BB623" s="600"/>
      <c r="BC623" s="600"/>
      <c r="BD623" s="600"/>
      <c r="BE623" s="600"/>
      <c r="BF623" s="600"/>
      <c r="BG623" s="600"/>
      <c r="BH623" s="600"/>
      <c r="BI623" s="600"/>
      <c r="BJ623" s="600"/>
      <c r="BK623" s="600"/>
    </row>
    <row r="624" spans="2:63" ht="16.5" customHeight="1" x14ac:dyDescent="0.35">
      <c r="B624" s="599"/>
      <c r="C624" s="599"/>
      <c r="D624" s="599"/>
      <c r="E624" s="599"/>
      <c r="F624" s="599"/>
      <c r="G624" s="599"/>
      <c r="H624" s="600"/>
      <c r="K624" s="602"/>
      <c r="L624" s="602"/>
      <c r="M624" s="600"/>
      <c r="N624" s="600"/>
      <c r="O624" s="600"/>
      <c r="P624" s="600"/>
      <c r="Q624" s="600"/>
      <c r="R624" s="600"/>
      <c r="S624" s="600"/>
      <c r="T624" s="600"/>
      <c r="U624" s="600"/>
      <c r="V624" s="600"/>
      <c r="W624" s="600"/>
      <c r="X624" s="600"/>
      <c r="Y624" s="600"/>
      <c r="Z624" s="600"/>
      <c r="AA624" s="600"/>
      <c r="AB624" s="600"/>
      <c r="AC624" s="600"/>
      <c r="AD624" s="600"/>
      <c r="AE624" s="600"/>
      <c r="AF624" s="600"/>
      <c r="AG624" s="600"/>
      <c r="AH624" s="600"/>
      <c r="AI624" s="600"/>
      <c r="AJ624" s="600"/>
      <c r="AK624" s="600"/>
      <c r="AL624" s="600"/>
      <c r="AM624" s="600"/>
      <c r="AN624" s="600"/>
      <c r="AO624" s="600"/>
      <c r="AP624" s="600"/>
      <c r="AQ624" s="600"/>
      <c r="AR624" s="600"/>
      <c r="AS624" s="600"/>
      <c r="AT624" s="600"/>
      <c r="AU624" s="600"/>
      <c r="AV624" s="600"/>
      <c r="AW624" s="600"/>
      <c r="AX624" s="600"/>
      <c r="AY624" s="600"/>
      <c r="AZ624" s="600"/>
      <c r="BA624" s="600"/>
      <c r="BB624" s="600"/>
      <c r="BC624" s="600"/>
      <c r="BD624" s="600"/>
      <c r="BE624" s="600"/>
      <c r="BF624" s="600"/>
      <c r="BG624" s="600"/>
      <c r="BH624" s="600"/>
      <c r="BI624" s="600"/>
      <c r="BJ624" s="600"/>
      <c r="BK624" s="600"/>
    </row>
    <row r="625" spans="2:63" ht="16.5" customHeight="1" x14ac:dyDescent="0.35">
      <c r="B625" s="599"/>
      <c r="C625" s="599"/>
      <c r="D625" s="599"/>
      <c r="E625" s="599"/>
      <c r="F625" s="599"/>
      <c r="G625" s="599"/>
      <c r="H625" s="600"/>
      <c r="K625" s="602"/>
      <c r="L625" s="602"/>
      <c r="M625" s="600"/>
      <c r="N625" s="600"/>
      <c r="O625" s="600"/>
      <c r="P625" s="600"/>
      <c r="Q625" s="600"/>
      <c r="R625" s="600"/>
      <c r="S625" s="600"/>
      <c r="T625" s="600"/>
      <c r="U625" s="600"/>
      <c r="V625" s="600"/>
      <c r="W625" s="600"/>
      <c r="X625" s="600"/>
      <c r="Y625" s="600"/>
      <c r="Z625" s="600"/>
      <c r="AA625" s="600"/>
      <c r="AB625" s="600"/>
      <c r="AC625" s="600"/>
      <c r="AD625" s="600"/>
      <c r="AE625" s="600"/>
      <c r="AF625" s="600"/>
      <c r="AG625" s="600"/>
      <c r="AH625" s="600"/>
      <c r="AI625" s="600"/>
      <c r="AJ625" s="600"/>
      <c r="AK625" s="600"/>
      <c r="AL625" s="600"/>
      <c r="AM625" s="600"/>
      <c r="AN625" s="600"/>
      <c r="AO625" s="600"/>
      <c r="AP625" s="600"/>
      <c r="AQ625" s="600"/>
      <c r="AR625" s="600"/>
      <c r="AS625" s="600"/>
      <c r="AT625" s="600"/>
      <c r="AU625" s="600"/>
      <c r="AV625" s="600"/>
      <c r="AW625" s="600"/>
      <c r="AX625" s="600"/>
      <c r="AY625" s="600"/>
      <c r="AZ625" s="600"/>
      <c r="BA625" s="600"/>
      <c r="BB625" s="600"/>
      <c r="BC625" s="600"/>
      <c r="BD625" s="600"/>
      <c r="BE625" s="600"/>
      <c r="BF625" s="600"/>
      <c r="BG625" s="600"/>
      <c r="BH625" s="600"/>
      <c r="BI625" s="600"/>
      <c r="BJ625" s="600"/>
      <c r="BK625" s="600"/>
    </row>
    <row r="626" spans="2:63" ht="16.5" customHeight="1" x14ac:dyDescent="0.35">
      <c r="B626" s="599"/>
      <c r="C626" s="599"/>
      <c r="D626" s="599"/>
      <c r="E626" s="599"/>
      <c r="F626" s="599"/>
      <c r="G626" s="599"/>
      <c r="H626" s="600"/>
      <c r="K626" s="602"/>
      <c r="L626" s="602"/>
      <c r="M626" s="600"/>
      <c r="N626" s="600"/>
      <c r="O626" s="600"/>
      <c r="P626" s="600"/>
      <c r="Q626" s="600"/>
      <c r="R626" s="600"/>
      <c r="S626" s="600"/>
      <c r="T626" s="600"/>
      <c r="U626" s="600"/>
      <c r="V626" s="600"/>
      <c r="W626" s="600"/>
      <c r="X626" s="600"/>
      <c r="Y626" s="600"/>
      <c r="Z626" s="600"/>
      <c r="AA626" s="600"/>
      <c r="AB626" s="600"/>
      <c r="AC626" s="600"/>
      <c r="AD626" s="600"/>
      <c r="AE626" s="600"/>
      <c r="AF626" s="600"/>
      <c r="AG626" s="600"/>
      <c r="AH626" s="600"/>
      <c r="AI626" s="600"/>
      <c r="AJ626" s="600"/>
      <c r="AK626" s="600"/>
      <c r="AL626" s="600"/>
      <c r="AM626" s="600"/>
      <c r="AN626" s="600"/>
      <c r="AO626" s="600"/>
      <c r="AP626" s="600"/>
      <c r="AQ626" s="600"/>
      <c r="AR626" s="600"/>
      <c r="AS626" s="600"/>
      <c r="AT626" s="600"/>
      <c r="AU626" s="600"/>
      <c r="AV626" s="600"/>
      <c r="AW626" s="600"/>
      <c r="AX626" s="600"/>
      <c r="AY626" s="600"/>
      <c r="AZ626" s="600"/>
      <c r="BA626" s="600"/>
      <c r="BB626" s="600"/>
      <c r="BC626" s="600"/>
      <c r="BD626" s="600"/>
      <c r="BE626" s="600"/>
      <c r="BF626" s="600"/>
      <c r="BG626" s="600"/>
      <c r="BH626" s="600"/>
      <c r="BI626" s="600"/>
      <c r="BJ626" s="600"/>
      <c r="BK626" s="600"/>
    </row>
    <row r="627" spans="2:63" ht="16.5" customHeight="1" x14ac:dyDescent="0.35">
      <c r="B627" s="599"/>
      <c r="C627" s="599"/>
      <c r="D627" s="599"/>
      <c r="E627" s="599"/>
      <c r="F627" s="599"/>
      <c r="G627" s="599"/>
      <c r="H627" s="600"/>
      <c r="K627" s="602"/>
      <c r="L627" s="602"/>
      <c r="M627" s="600"/>
      <c r="N627" s="600"/>
      <c r="O627" s="600"/>
      <c r="P627" s="600"/>
      <c r="Q627" s="600"/>
      <c r="R627" s="600"/>
      <c r="S627" s="600"/>
      <c r="T627" s="600"/>
      <c r="U627" s="600"/>
      <c r="V627" s="600"/>
      <c r="W627" s="600"/>
      <c r="X627" s="600"/>
      <c r="Y627" s="600"/>
      <c r="Z627" s="600"/>
      <c r="AA627" s="600"/>
      <c r="AB627" s="600"/>
      <c r="AC627" s="600"/>
      <c r="AD627" s="600"/>
      <c r="AE627" s="600"/>
      <c r="AF627" s="600"/>
      <c r="AG627" s="600"/>
      <c r="AH627" s="600"/>
      <c r="AI627" s="600"/>
      <c r="AJ627" s="600"/>
      <c r="AK627" s="600"/>
      <c r="AL627" s="600"/>
      <c r="AM627" s="600"/>
      <c r="AN627" s="600"/>
      <c r="AO627" s="600"/>
      <c r="AP627" s="600"/>
      <c r="AQ627" s="600"/>
      <c r="AR627" s="600"/>
      <c r="AS627" s="600"/>
      <c r="AT627" s="600"/>
      <c r="AU627" s="600"/>
      <c r="AV627" s="600"/>
      <c r="AW627" s="600"/>
      <c r="AX627" s="600"/>
      <c r="AY627" s="600"/>
      <c r="AZ627" s="600"/>
      <c r="BA627" s="600"/>
      <c r="BB627" s="600"/>
      <c r="BC627" s="600"/>
      <c r="BD627" s="600"/>
      <c r="BE627" s="600"/>
      <c r="BF627" s="600"/>
      <c r="BG627" s="600"/>
      <c r="BH627" s="600"/>
      <c r="BI627" s="600"/>
      <c r="BJ627" s="600"/>
      <c r="BK627" s="600"/>
    </row>
    <row r="628" spans="2:63" ht="16.5" customHeight="1" x14ac:dyDescent="0.35">
      <c r="B628" s="599"/>
      <c r="C628" s="599"/>
      <c r="D628" s="599"/>
      <c r="E628" s="599"/>
      <c r="F628" s="599"/>
      <c r="G628" s="599"/>
      <c r="H628" s="600"/>
      <c r="K628" s="602"/>
      <c r="L628" s="602"/>
      <c r="M628" s="600"/>
      <c r="N628" s="600"/>
      <c r="O628" s="600"/>
      <c r="P628" s="600"/>
      <c r="Q628" s="600"/>
      <c r="R628" s="600"/>
      <c r="S628" s="600"/>
      <c r="T628" s="600"/>
      <c r="U628" s="600"/>
      <c r="V628" s="600"/>
      <c r="W628" s="600"/>
      <c r="X628" s="600"/>
      <c r="Y628" s="600"/>
      <c r="Z628" s="600"/>
      <c r="AA628" s="600"/>
      <c r="AB628" s="600"/>
      <c r="AC628" s="600"/>
      <c r="AD628" s="600"/>
      <c r="AE628" s="600"/>
      <c r="AF628" s="600"/>
      <c r="AG628" s="600"/>
      <c r="AH628" s="600"/>
      <c r="AI628" s="600"/>
      <c r="AJ628" s="600"/>
      <c r="AK628" s="600"/>
      <c r="AL628" s="600"/>
      <c r="AM628" s="600"/>
      <c r="AN628" s="600"/>
      <c r="AO628" s="600"/>
      <c r="AP628" s="600"/>
      <c r="AQ628" s="600"/>
      <c r="AR628" s="600"/>
      <c r="AS628" s="600"/>
      <c r="AT628" s="600"/>
      <c r="AU628" s="600"/>
      <c r="AV628" s="600"/>
      <c r="AW628" s="600"/>
      <c r="AX628" s="600"/>
      <c r="AY628" s="600"/>
      <c r="AZ628" s="600"/>
      <c r="BA628" s="600"/>
      <c r="BB628" s="600"/>
      <c r="BC628" s="600"/>
      <c r="BD628" s="600"/>
      <c r="BE628" s="600"/>
      <c r="BF628" s="600"/>
      <c r="BG628" s="600"/>
      <c r="BH628" s="600"/>
      <c r="BI628" s="600"/>
      <c r="BJ628" s="600"/>
      <c r="BK628" s="600"/>
    </row>
    <row r="629" spans="2:63" ht="16.5" customHeight="1" x14ac:dyDescent="0.35">
      <c r="B629" s="599"/>
      <c r="C629" s="599"/>
      <c r="D629" s="599"/>
      <c r="E629" s="599"/>
      <c r="F629" s="599"/>
      <c r="G629" s="599"/>
      <c r="H629" s="600"/>
      <c r="K629" s="602"/>
      <c r="L629" s="602"/>
      <c r="M629" s="600"/>
      <c r="N629" s="600"/>
      <c r="O629" s="600"/>
      <c r="P629" s="600"/>
      <c r="Q629" s="600"/>
      <c r="R629" s="600"/>
      <c r="S629" s="600"/>
      <c r="T629" s="600"/>
      <c r="U629" s="600"/>
      <c r="V629" s="600"/>
      <c r="W629" s="600"/>
      <c r="X629" s="600"/>
      <c r="Y629" s="600"/>
      <c r="Z629" s="600"/>
      <c r="AA629" s="600"/>
      <c r="AB629" s="600"/>
      <c r="AC629" s="600"/>
      <c r="AD629" s="600"/>
      <c r="AE629" s="600"/>
      <c r="AF629" s="600"/>
      <c r="AG629" s="600"/>
      <c r="AH629" s="600"/>
      <c r="AI629" s="600"/>
      <c r="AJ629" s="600"/>
      <c r="AK629" s="600"/>
      <c r="AL629" s="600"/>
      <c r="AM629" s="600"/>
      <c r="AN629" s="600"/>
      <c r="AO629" s="600"/>
      <c r="AP629" s="600"/>
      <c r="AQ629" s="600"/>
      <c r="AR629" s="600"/>
      <c r="AS629" s="600"/>
      <c r="AT629" s="600"/>
      <c r="AU629" s="600"/>
      <c r="AV629" s="600"/>
      <c r="AW629" s="600"/>
      <c r="AX629" s="600"/>
      <c r="AY629" s="600"/>
      <c r="AZ629" s="600"/>
      <c r="BA629" s="600"/>
      <c r="BB629" s="600"/>
      <c r="BC629" s="600"/>
      <c r="BD629" s="600"/>
      <c r="BE629" s="600"/>
      <c r="BF629" s="600"/>
      <c r="BG629" s="600"/>
      <c r="BH629" s="600"/>
      <c r="BI629" s="600"/>
      <c r="BJ629" s="600"/>
      <c r="BK629" s="600"/>
    </row>
    <row r="630" spans="2:63" ht="16.5" customHeight="1" x14ac:dyDescent="0.35">
      <c r="B630" s="599"/>
      <c r="C630" s="599"/>
      <c r="D630" s="599"/>
      <c r="E630" s="599"/>
      <c r="F630" s="599"/>
      <c r="G630" s="599"/>
      <c r="H630" s="600"/>
      <c r="K630" s="602"/>
      <c r="L630" s="602"/>
      <c r="M630" s="600"/>
      <c r="N630" s="600"/>
      <c r="O630" s="600"/>
      <c r="P630" s="600"/>
      <c r="Q630" s="600"/>
      <c r="R630" s="600"/>
      <c r="S630" s="600"/>
      <c r="T630" s="600"/>
      <c r="U630" s="600"/>
      <c r="V630" s="600"/>
      <c r="W630" s="600"/>
      <c r="X630" s="600"/>
      <c r="Y630" s="600"/>
      <c r="Z630" s="600"/>
      <c r="AA630" s="600"/>
      <c r="AB630" s="600"/>
      <c r="AC630" s="600"/>
      <c r="AD630" s="600"/>
      <c r="AE630" s="600"/>
      <c r="AF630" s="600"/>
      <c r="AG630" s="600"/>
      <c r="AH630" s="600"/>
      <c r="AI630" s="600"/>
      <c r="AJ630" s="600"/>
      <c r="AK630" s="600"/>
      <c r="AL630" s="600"/>
      <c r="AM630" s="600"/>
      <c r="AN630" s="600"/>
      <c r="AO630" s="600"/>
      <c r="AP630" s="600"/>
      <c r="AQ630" s="600"/>
      <c r="AR630" s="600"/>
      <c r="AS630" s="600"/>
      <c r="AT630" s="600"/>
      <c r="AU630" s="600"/>
      <c r="AV630" s="600"/>
      <c r="AW630" s="600"/>
      <c r="AX630" s="600"/>
      <c r="AY630" s="600"/>
      <c r="AZ630" s="600"/>
      <c r="BA630" s="600"/>
      <c r="BB630" s="600"/>
      <c r="BC630" s="600"/>
      <c r="BD630" s="600"/>
      <c r="BE630" s="600"/>
      <c r="BF630" s="600"/>
      <c r="BG630" s="600"/>
      <c r="BH630" s="600"/>
      <c r="BI630" s="600"/>
      <c r="BJ630" s="600"/>
      <c r="BK630" s="600"/>
    </row>
    <row r="631" spans="2:63" ht="16.5" customHeight="1" x14ac:dyDescent="0.35">
      <c r="B631" s="599"/>
      <c r="C631" s="599"/>
      <c r="D631" s="599"/>
      <c r="E631" s="599"/>
      <c r="F631" s="599"/>
      <c r="G631" s="599"/>
      <c r="H631" s="600"/>
      <c r="K631" s="602"/>
      <c r="L631" s="602"/>
      <c r="M631" s="600"/>
      <c r="N631" s="600"/>
      <c r="O631" s="600"/>
      <c r="P631" s="600"/>
      <c r="Q631" s="600"/>
      <c r="R631" s="600"/>
      <c r="S631" s="600"/>
      <c r="T631" s="600"/>
      <c r="U631" s="600"/>
      <c r="V631" s="600"/>
      <c r="W631" s="600"/>
      <c r="X631" s="600"/>
      <c r="Y631" s="600"/>
      <c r="Z631" s="600"/>
      <c r="AA631" s="600"/>
      <c r="AB631" s="600"/>
      <c r="AC631" s="600"/>
      <c r="AD631" s="600"/>
      <c r="AE631" s="600"/>
      <c r="AF631" s="600"/>
      <c r="AG631" s="600"/>
      <c r="AH631" s="600"/>
      <c r="AI631" s="600"/>
      <c r="AJ631" s="600"/>
      <c r="AK631" s="600"/>
      <c r="AL631" s="600"/>
      <c r="AM631" s="600"/>
      <c r="AN631" s="600"/>
      <c r="AO631" s="600"/>
      <c r="AP631" s="600"/>
      <c r="AQ631" s="600"/>
      <c r="AR631" s="600"/>
      <c r="AS631" s="600"/>
      <c r="AT631" s="600"/>
      <c r="AU631" s="600"/>
      <c r="AV631" s="600"/>
      <c r="AW631" s="600"/>
      <c r="AX631" s="600"/>
      <c r="AY631" s="600"/>
      <c r="AZ631" s="600"/>
      <c r="BA631" s="600"/>
      <c r="BB631" s="600"/>
      <c r="BC631" s="600"/>
      <c r="BD631" s="600"/>
      <c r="BE631" s="600"/>
      <c r="BF631" s="600"/>
      <c r="BG631" s="600"/>
      <c r="BH631" s="600"/>
      <c r="BI631" s="600"/>
      <c r="BJ631" s="600"/>
      <c r="BK631" s="600"/>
    </row>
    <row r="632" spans="2:63" ht="16.5" customHeight="1" x14ac:dyDescent="0.35">
      <c r="B632" s="599"/>
      <c r="C632" s="599"/>
      <c r="D632" s="599"/>
      <c r="E632" s="599"/>
      <c r="F632" s="599"/>
      <c r="G632" s="599"/>
      <c r="H632" s="600"/>
      <c r="K632" s="602"/>
      <c r="L632" s="602"/>
      <c r="M632" s="600"/>
      <c r="N632" s="600"/>
      <c r="O632" s="600"/>
      <c r="P632" s="600"/>
      <c r="Q632" s="600"/>
      <c r="R632" s="600"/>
      <c r="S632" s="600"/>
      <c r="T632" s="600"/>
      <c r="U632" s="600"/>
      <c r="V632" s="600"/>
      <c r="W632" s="600"/>
      <c r="X632" s="600"/>
      <c r="Y632" s="600"/>
      <c r="Z632" s="600"/>
      <c r="AA632" s="600"/>
      <c r="AB632" s="600"/>
      <c r="AC632" s="600"/>
      <c r="AD632" s="600"/>
      <c r="AE632" s="600"/>
      <c r="AF632" s="600"/>
      <c r="AG632" s="600"/>
      <c r="AH632" s="600"/>
      <c r="AI632" s="600"/>
      <c r="AJ632" s="600"/>
      <c r="AK632" s="600"/>
      <c r="AL632" s="600"/>
      <c r="AM632" s="600"/>
      <c r="AN632" s="600"/>
      <c r="AO632" s="600"/>
      <c r="AP632" s="600"/>
      <c r="AQ632" s="600"/>
      <c r="AR632" s="600"/>
      <c r="AS632" s="600"/>
      <c r="AT632" s="600"/>
      <c r="AU632" s="600"/>
      <c r="AV632" s="600"/>
      <c r="AW632" s="600"/>
      <c r="AX632" s="600"/>
      <c r="AY632" s="600"/>
      <c r="AZ632" s="600"/>
      <c r="BA632" s="600"/>
      <c r="BB632" s="600"/>
      <c r="BC632" s="600"/>
      <c r="BD632" s="600"/>
      <c r="BE632" s="600"/>
      <c r="BF632" s="600"/>
      <c r="BG632" s="600"/>
      <c r="BH632" s="600"/>
      <c r="BI632" s="600"/>
      <c r="BJ632" s="600"/>
      <c r="BK632" s="600"/>
    </row>
    <row r="633" spans="2:63" ht="16.5" customHeight="1" x14ac:dyDescent="0.35">
      <c r="B633" s="599"/>
      <c r="C633" s="599"/>
      <c r="D633" s="599"/>
      <c r="E633" s="599"/>
      <c r="F633" s="599"/>
      <c r="G633" s="599"/>
      <c r="H633" s="600"/>
      <c r="K633" s="602"/>
      <c r="L633" s="602"/>
      <c r="M633" s="600"/>
      <c r="N633" s="600"/>
      <c r="O633" s="600"/>
      <c r="P633" s="600"/>
      <c r="Q633" s="600"/>
      <c r="R633" s="600"/>
      <c r="S633" s="600"/>
      <c r="T633" s="600"/>
      <c r="U633" s="600"/>
      <c r="V633" s="600"/>
      <c r="W633" s="600"/>
      <c r="X633" s="600"/>
      <c r="Y633" s="600"/>
      <c r="Z633" s="600"/>
      <c r="AA633" s="600"/>
      <c r="AB633" s="600"/>
      <c r="AC633" s="600"/>
      <c r="AD633" s="600"/>
      <c r="AE633" s="600"/>
      <c r="AF633" s="600"/>
      <c r="AG633" s="600"/>
      <c r="AH633" s="600"/>
      <c r="AI633" s="600"/>
      <c r="AJ633" s="600"/>
      <c r="AK633" s="600"/>
      <c r="AL633" s="600"/>
      <c r="AM633" s="600"/>
      <c r="AN633" s="600"/>
      <c r="AO633" s="600"/>
      <c r="AP633" s="600"/>
      <c r="AQ633" s="600"/>
      <c r="AR633" s="600"/>
      <c r="AS633" s="600"/>
      <c r="AT633" s="600"/>
      <c r="AU633" s="600"/>
      <c r="AV633" s="600"/>
      <c r="AW633" s="600"/>
      <c r="AX633" s="600"/>
      <c r="AY633" s="600"/>
      <c r="AZ633" s="600"/>
      <c r="BA633" s="600"/>
      <c r="BB633" s="600"/>
      <c r="BC633" s="600"/>
      <c r="BD633" s="600"/>
      <c r="BE633" s="600"/>
      <c r="BF633" s="600"/>
      <c r="BG633" s="600"/>
      <c r="BH633" s="600"/>
      <c r="BI633" s="600"/>
      <c r="BJ633" s="600"/>
      <c r="BK633" s="600"/>
    </row>
    <row r="634" spans="2:63" ht="16.5" customHeight="1" x14ac:dyDescent="0.35">
      <c r="B634" s="599"/>
      <c r="C634" s="599"/>
      <c r="D634" s="599"/>
      <c r="E634" s="599"/>
      <c r="F634" s="599"/>
      <c r="G634" s="599"/>
      <c r="H634" s="600"/>
      <c r="K634" s="602"/>
      <c r="L634" s="602"/>
      <c r="M634" s="600"/>
      <c r="N634" s="600"/>
      <c r="O634" s="600"/>
      <c r="P634" s="600"/>
      <c r="Q634" s="600"/>
      <c r="R634" s="600"/>
      <c r="S634" s="600"/>
      <c r="T634" s="600"/>
      <c r="U634" s="600"/>
      <c r="V634" s="600"/>
      <c r="W634" s="600"/>
      <c r="X634" s="600"/>
      <c r="Y634" s="600"/>
      <c r="Z634" s="600"/>
      <c r="AA634" s="600"/>
      <c r="AB634" s="600"/>
      <c r="AC634" s="600"/>
      <c r="AD634" s="600"/>
      <c r="AE634" s="600"/>
      <c r="AF634" s="600"/>
      <c r="AG634" s="600"/>
      <c r="AH634" s="600"/>
      <c r="AI634" s="600"/>
      <c r="AJ634" s="600"/>
      <c r="AK634" s="600"/>
      <c r="AL634" s="600"/>
      <c r="AM634" s="600"/>
      <c r="AN634" s="600"/>
      <c r="AO634" s="600"/>
      <c r="AP634" s="600"/>
      <c r="AQ634" s="600"/>
      <c r="AR634" s="600"/>
      <c r="AS634" s="600"/>
      <c r="AT634" s="600"/>
      <c r="AU634" s="600"/>
      <c r="AV634" s="600"/>
      <c r="AW634" s="600"/>
      <c r="AX634" s="600"/>
      <c r="AY634" s="600"/>
      <c r="AZ634" s="600"/>
      <c r="BA634" s="600"/>
      <c r="BB634" s="600"/>
      <c r="BC634" s="600"/>
      <c r="BD634" s="600"/>
      <c r="BE634" s="600"/>
      <c r="BF634" s="600"/>
      <c r="BG634" s="600"/>
      <c r="BH634" s="600"/>
      <c r="BI634" s="600"/>
      <c r="BJ634" s="600"/>
      <c r="BK634" s="600"/>
    </row>
    <row r="635" spans="2:63" ht="16.5" customHeight="1" x14ac:dyDescent="0.35">
      <c r="B635" s="599"/>
      <c r="C635" s="599"/>
      <c r="D635" s="599"/>
      <c r="E635" s="599"/>
      <c r="F635" s="599"/>
      <c r="G635" s="599"/>
      <c r="H635" s="600"/>
      <c r="K635" s="602"/>
      <c r="L635" s="602"/>
      <c r="M635" s="600"/>
      <c r="N635" s="600"/>
      <c r="O635" s="600"/>
      <c r="P635" s="600"/>
      <c r="Q635" s="600"/>
      <c r="R635" s="600"/>
      <c r="S635" s="600"/>
      <c r="T635" s="600"/>
      <c r="U635" s="600"/>
      <c r="V635" s="600"/>
      <c r="W635" s="600"/>
      <c r="X635" s="600"/>
      <c r="Y635" s="600"/>
      <c r="Z635" s="600"/>
      <c r="AA635" s="600"/>
      <c r="AB635" s="600"/>
      <c r="AC635" s="600"/>
      <c r="AD635" s="600"/>
      <c r="AE635" s="600"/>
      <c r="AF635" s="600"/>
      <c r="AG635" s="600"/>
      <c r="AH635" s="600"/>
      <c r="AI635" s="600"/>
      <c r="AJ635" s="600"/>
      <c r="AK635" s="600"/>
      <c r="AL635" s="600"/>
      <c r="AM635" s="600"/>
      <c r="AN635" s="600"/>
      <c r="AO635" s="600"/>
      <c r="AP635" s="600"/>
      <c r="AQ635" s="600"/>
      <c r="AR635" s="600"/>
      <c r="AS635" s="600"/>
      <c r="AT635" s="600"/>
      <c r="AU635" s="600"/>
      <c r="AV635" s="600"/>
      <c r="AW635" s="600"/>
      <c r="AX635" s="600"/>
      <c r="AY635" s="600"/>
      <c r="AZ635" s="600"/>
      <c r="BA635" s="600"/>
      <c r="BB635" s="600"/>
      <c r="BC635" s="600"/>
      <c r="BD635" s="600"/>
      <c r="BE635" s="600"/>
      <c r="BF635" s="600"/>
      <c r="BG635" s="600"/>
      <c r="BH635" s="600"/>
      <c r="BI635" s="600"/>
      <c r="BJ635" s="600"/>
      <c r="BK635" s="600"/>
    </row>
    <row r="636" spans="2:63" ht="16.5" customHeight="1" x14ac:dyDescent="0.35">
      <c r="B636" s="599"/>
      <c r="C636" s="599"/>
      <c r="D636" s="599"/>
      <c r="E636" s="599"/>
      <c r="F636" s="599"/>
      <c r="G636" s="599"/>
      <c r="H636" s="600"/>
      <c r="K636" s="602"/>
      <c r="L636" s="602"/>
      <c r="M636" s="600"/>
      <c r="N636" s="600"/>
      <c r="O636" s="600"/>
      <c r="P636" s="600"/>
      <c r="Q636" s="600"/>
      <c r="R636" s="600"/>
      <c r="S636" s="600"/>
      <c r="T636" s="600"/>
      <c r="U636" s="600"/>
      <c r="V636" s="600"/>
      <c r="W636" s="600"/>
      <c r="X636" s="600"/>
      <c r="Y636" s="600"/>
      <c r="Z636" s="600"/>
      <c r="AA636" s="600"/>
      <c r="AB636" s="600"/>
      <c r="AC636" s="600"/>
      <c r="AD636" s="600"/>
      <c r="AE636" s="600"/>
      <c r="AF636" s="600"/>
      <c r="AG636" s="600"/>
      <c r="AH636" s="600"/>
      <c r="AI636" s="600"/>
      <c r="AJ636" s="600"/>
      <c r="AK636" s="600"/>
      <c r="AL636" s="600"/>
      <c r="AM636" s="600"/>
      <c r="AN636" s="600"/>
      <c r="AO636" s="600"/>
      <c r="AP636" s="600"/>
      <c r="AQ636" s="600"/>
      <c r="AR636" s="600"/>
      <c r="AS636" s="600"/>
      <c r="AT636" s="600"/>
      <c r="AU636" s="600"/>
      <c r="AV636" s="600"/>
      <c r="AW636" s="600"/>
      <c r="AX636" s="600"/>
      <c r="AY636" s="600"/>
      <c r="AZ636" s="600"/>
      <c r="BA636" s="600"/>
      <c r="BB636" s="600"/>
      <c r="BC636" s="600"/>
      <c r="BD636" s="600"/>
      <c r="BE636" s="600"/>
      <c r="BF636" s="600"/>
      <c r="BG636" s="600"/>
      <c r="BH636" s="600"/>
      <c r="BI636" s="600"/>
      <c r="BJ636" s="600"/>
      <c r="BK636" s="600"/>
    </row>
    <row r="637" spans="2:63" ht="16.5" customHeight="1" x14ac:dyDescent="0.35">
      <c r="B637" s="599"/>
      <c r="C637" s="599"/>
      <c r="D637" s="599"/>
      <c r="E637" s="599"/>
      <c r="F637" s="599"/>
      <c r="G637" s="599"/>
      <c r="H637" s="600"/>
      <c r="K637" s="602"/>
      <c r="L637" s="602"/>
      <c r="M637" s="600"/>
      <c r="N637" s="600"/>
      <c r="O637" s="600"/>
      <c r="P637" s="600"/>
      <c r="Q637" s="600"/>
      <c r="R637" s="600"/>
      <c r="S637" s="600"/>
      <c r="T637" s="600"/>
      <c r="U637" s="600"/>
      <c r="V637" s="600"/>
      <c r="W637" s="600"/>
      <c r="X637" s="600"/>
      <c r="Y637" s="600"/>
      <c r="Z637" s="600"/>
      <c r="AA637" s="600"/>
      <c r="AB637" s="600"/>
      <c r="AC637" s="600"/>
      <c r="AD637" s="600"/>
      <c r="AE637" s="600"/>
      <c r="AF637" s="600"/>
      <c r="AG637" s="600"/>
      <c r="AH637" s="600"/>
      <c r="AI637" s="600"/>
      <c r="AJ637" s="600"/>
      <c r="AK637" s="600"/>
      <c r="AL637" s="600"/>
      <c r="AM637" s="600"/>
      <c r="AN637" s="600"/>
      <c r="AO637" s="600"/>
      <c r="AP637" s="600"/>
      <c r="AQ637" s="600"/>
      <c r="AR637" s="600"/>
      <c r="AS637" s="600"/>
      <c r="AT637" s="600"/>
      <c r="AU637" s="600"/>
      <c r="AV637" s="600"/>
      <c r="AW637" s="600"/>
      <c r="AX637" s="600"/>
      <c r="AY637" s="600"/>
      <c r="AZ637" s="600"/>
      <c r="BA637" s="600"/>
      <c r="BB637" s="600"/>
      <c r="BC637" s="600"/>
      <c r="BD637" s="600"/>
      <c r="BE637" s="600"/>
      <c r="BF637" s="600"/>
      <c r="BG637" s="600"/>
      <c r="BH637" s="600"/>
      <c r="BI637" s="600"/>
      <c r="BJ637" s="600"/>
      <c r="BK637" s="600"/>
    </row>
    <row r="638" spans="2:63" ht="16.5" customHeight="1" x14ac:dyDescent="0.35">
      <c r="B638" s="599"/>
      <c r="C638" s="599"/>
      <c r="D638" s="599"/>
      <c r="E638" s="599"/>
      <c r="F638" s="599"/>
      <c r="G638" s="599"/>
      <c r="H638" s="600"/>
      <c r="K638" s="602"/>
      <c r="L638" s="602"/>
      <c r="M638" s="600"/>
      <c r="N638" s="600"/>
      <c r="O638" s="600"/>
      <c r="P638" s="600"/>
      <c r="Q638" s="600"/>
      <c r="R638" s="600"/>
      <c r="S638" s="600"/>
      <c r="T638" s="600"/>
      <c r="U638" s="600"/>
      <c r="V638" s="600"/>
      <c r="W638" s="600"/>
      <c r="X638" s="600"/>
      <c r="Y638" s="600"/>
      <c r="Z638" s="600"/>
      <c r="AA638" s="600"/>
      <c r="AB638" s="600"/>
      <c r="AC638" s="600"/>
      <c r="AD638" s="600"/>
      <c r="AE638" s="600"/>
      <c r="AF638" s="600"/>
      <c r="AG638" s="600"/>
      <c r="AH638" s="600"/>
      <c r="AI638" s="600"/>
      <c r="AJ638" s="600"/>
      <c r="AK638" s="600"/>
      <c r="AL638" s="600"/>
      <c r="AM638" s="600"/>
      <c r="AN638" s="600"/>
      <c r="AO638" s="600"/>
      <c r="AP638" s="600"/>
      <c r="AQ638" s="600"/>
      <c r="AR638" s="600"/>
      <c r="AS638" s="600"/>
      <c r="AT638" s="600"/>
      <c r="AU638" s="600"/>
      <c r="AV638" s="600"/>
      <c r="AW638" s="600"/>
      <c r="AX638" s="600"/>
      <c r="AY638" s="600"/>
      <c r="AZ638" s="600"/>
      <c r="BA638" s="600"/>
      <c r="BB638" s="600"/>
      <c r="BC638" s="600"/>
      <c r="BD638" s="600"/>
      <c r="BE638" s="600"/>
      <c r="BF638" s="600"/>
      <c r="BG638" s="600"/>
      <c r="BH638" s="600"/>
      <c r="BI638" s="600"/>
      <c r="BJ638" s="600"/>
      <c r="BK638" s="600"/>
    </row>
    <row r="639" spans="2:63" ht="16.5" customHeight="1" x14ac:dyDescent="0.35">
      <c r="B639" s="599"/>
      <c r="C639" s="599"/>
      <c r="D639" s="599"/>
      <c r="E639" s="599"/>
      <c r="F639" s="599"/>
      <c r="G639" s="599"/>
      <c r="H639" s="600"/>
      <c r="K639" s="602"/>
      <c r="L639" s="602"/>
      <c r="M639" s="600"/>
      <c r="N639" s="600"/>
      <c r="O639" s="600"/>
      <c r="P639" s="600"/>
      <c r="Q639" s="600"/>
      <c r="R639" s="600"/>
      <c r="S639" s="600"/>
      <c r="T639" s="600"/>
      <c r="U639" s="600"/>
      <c r="V639" s="600"/>
      <c r="W639" s="600"/>
      <c r="X639" s="600"/>
      <c r="Y639" s="600"/>
      <c r="Z639" s="600"/>
      <c r="AA639" s="600"/>
      <c r="AB639" s="600"/>
      <c r="AC639" s="600"/>
      <c r="AD639" s="600"/>
      <c r="AE639" s="600"/>
      <c r="AF639" s="600"/>
      <c r="AG639" s="600"/>
      <c r="AH639" s="600"/>
      <c r="AI639" s="600"/>
      <c r="AJ639" s="600"/>
      <c r="AK639" s="600"/>
      <c r="AL639" s="600"/>
      <c r="AM639" s="600"/>
      <c r="AN639" s="600"/>
      <c r="AO639" s="600"/>
      <c r="AP639" s="600"/>
      <c r="AQ639" s="600"/>
      <c r="AR639" s="600"/>
      <c r="AS639" s="600"/>
      <c r="AT639" s="600"/>
      <c r="AU639" s="600"/>
      <c r="AV639" s="600"/>
      <c r="AW639" s="600"/>
      <c r="AX639" s="600"/>
      <c r="AY639" s="600"/>
      <c r="AZ639" s="600"/>
      <c r="BA639" s="600"/>
      <c r="BB639" s="600"/>
      <c r="BC639" s="600"/>
      <c r="BD639" s="600"/>
      <c r="BE639" s="600"/>
      <c r="BF639" s="600"/>
      <c r="BG639" s="600"/>
      <c r="BH639" s="600"/>
      <c r="BI639" s="600"/>
      <c r="BJ639" s="600"/>
      <c r="BK639" s="600"/>
    </row>
    <row r="640" spans="2:63" ht="16.5" customHeight="1" x14ac:dyDescent="0.35">
      <c r="B640" s="599"/>
      <c r="C640" s="599"/>
      <c r="D640" s="599"/>
      <c r="E640" s="599"/>
      <c r="F640" s="599"/>
      <c r="G640" s="599"/>
      <c r="H640" s="600"/>
      <c r="K640" s="602"/>
      <c r="L640" s="602"/>
      <c r="M640" s="600"/>
      <c r="N640" s="600"/>
      <c r="O640" s="600"/>
      <c r="P640" s="600"/>
      <c r="Q640" s="600"/>
      <c r="R640" s="600"/>
      <c r="S640" s="600"/>
      <c r="T640" s="600"/>
      <c r="U640" s="600"/>
      <c r="V640" s="600"/>
      <c r="W640" s="600"/>
      <c r="X640" s="600"/>
      <c r="Y640" s="600"/>
      <c r="Z640" s="600"/>
      <c r="AA640" s="600"/>
      <c r="AB640" s="600"/>
      <c r="AC640" s="600"/>
      <c r="AD640" s="600"/>
      <c r="AE640" s="600"/>
      <c r="AF640" s="600"/>
      <c r="AG640" s="600"/>
      <c r="AH640" s="600"/>
      <c r="AI640" s="600"/>
      <c r="AJ640" s="600"/>
      <c r="AK640" s="600"/>
      <c r="AL640" s="600"/>
      <c r="AM640" s="600"/>
      <c r="AN640" s="600"/>
      <c r="AO640" s="600"/>
      <c r="AP640" s="600"/>
      <c r="AQ640" s="600"/>
      <c r="AR640" s="600"/>
      <c r="AS640" s="600"/>
      <c r="AT640" s="600"/>
      <c r="AU640" s="600"/>
      <c r="AV640" s="600"/>
      <c r="AW640" s="600"/>
      <c r="AX640" s="600"/>
      <c r="AY640" s="600"/>
      <c r="AZ640" s="600"/>
      <c r="BA640" s="600"/>
      <c r="BB640" s="600"/>
      <c r="BC640" s="600"/>
      <c r="BD640" s="600"/>
      <c r="BE640" s="600"/>
      <c r="BF640" s="600"/>
      <c r="BG640" s="600"/>
      <c r="BH640" s="600"/>
      <c r="BI640" s="600"/>
      <c r="BJ640" s="600"/>
      <c r="BK640" s="600"/>
    </row>
    <row r="641" spans="2:63" ht="16.5" customHeight="1" x14ac:dyDescent="0.35">
      <c r="B641" s="599"/>
      <c r="C641" s="599"/>
      <c r="D641" s="599"/>
      <c r="E641" s="599"/>
      <c r="F641" s="599"/>
      <c r="G641" s="599"/>
      <c r="H641" s="600"/>
      <c r="K641" s="602"/>
      <c r="L641" s="602"/>
      <c r="M641" s="600"/>
      <c r="N641" s="600"/>
      <c r="O641" s="600"/>
      <c r="P641" s="600"/>
      <c r="Q641" s="600"/>
      <c r="R641" s="600"/>
      <c r="S641" s="600"/>
      <c r="T641" s="600"/>
      <c r="U641" s="600"/>
      <c r="V641" s="600"/>
      <c r="W641" s="600"/>
      <c r="X641" s="600"/>
      <c r="Y641" s="600"/>
      <c r="Z641" s="600"/>
      <c r="AA641" s="600"/>
      <c r="AB641" s="600"/>
      <c r="AC641" s="600"/>
      <c r="AD641" s="600"/>
      <c r="AE641" s="600"/>
      <c r="AF641" s="600"/>
      <c r="AG641" s="600"/>
      <c r="AH641" s="600"/>
      <c r="AI641" s="600"/>
      <c r="AJ641" s="600"/>
      <c r="AK641" s="600"/>
      <c r="AL641" s="600"/>
      <c r="AM641" s="600"/>
      <c r="AN641" s="600"/>
      <c r="AO641" s="600"/>
      <c r="AP641" s="600"/>
      <c r="AQ641" s="600"/>
      <c r="AR641" s="600"/>
      <c r="AS641" s="600"/>
      <c r="AT641" s="600"/>
      <c r="AU641" s="600"/>
      <c r="AV641" s="600"/>
      <c r="AW641" s="600"/>
      <c r="AX641" s="600"/>
      <c r="AY641" s="600"/>
      <c r="AZ641" s="600"/>
      <c r="BA641" s="600"/>
      <c r="BB641" s="600"/>
      <c r="BC641" s="600"/>
      <c r="BD641" s="600"/>
      <c r="BE641" s="600"/>
      <c r="BF641" s="600"/>
      <c r="BG641" s="600"/>
      <c r="BH641" s="600"/>
      <c r="BI641" s="600"/>
      <c r="BJ641" s="600"/>
      <c r="BK641" s="600"/>
    </row>
    <row r="642" spans="2:63" ht="16.5" customHeight="1" x14ac:dyDescent="0.35">
      <c r="B642" s="599"/>
      <c r="C642" s="599"/>
      <c r="D642" s="599"/>
      <c r="E642" s="599"/>
      <c r="F642" s="599"/>
      <c r="G642" s="599"/>
      <c r="H642" s="600"/>
      <c r="K642" s="602"/>
      <c r="L642" s="602"/>
      <c r="M642" s="600"/>
      <c r="N642" s="600"/>
      <c r="O642" s="600"/>
      <c r="P642" s="600"/>
      <c r="Q642" s="600"/>
      <c r="R642" s="600"/>
      <c r="S642" s="600"/>
      <c r="T642" s="600"/>
      <c r="U642" s="600"/>
      <c r="V642" s="600"/>
      <c r="W642" s="600"/>
      <c r="X642" s="600"/>
      <c r="Y642" s="600"/>
      <c r="Z642" s="600"/>
      <c r="AA642" s="600"/>
      <c r="AB642" s="600"/>
      <c r="AC642" s="600"/>
      <c r="AD642" s="600"/>
      <c r="AE642" s="600"/>
      <c r="AF642" s="600"/>
      <c r="AG642" s="600"/>
      <c r="AH642" s="600"/>
      <c r="AI642" s="600"/>
      <c r="AJ642" s="600"/>
      <c r="AK642" s="600"/>
      <c r="AL642" s="600"/>
      <c r="AM642" s="600"/>
      <c r="AN642" s="600"/>
      <c r="AO642" s="600"/>
      <c r="AP642" s="600"/>
      <c r="AQ642" s="600"/>
      <c r="AR642" s="600"/>
      <c r="AS642" s="600"/>
      <c r="AT642" s="600"/>
      <c r="AU642" s="600"/>
      <c r="AV642" s="600"/>
      <c r="AW642" s="600"/>
      <c r="AX642" s="600"/>
      <c r="AY642" s="600"/>
      <c r="AZ642" s="600"/>
      <c r="BA642" s="600"/>
      <c r="BB642" s="600"/>
      <c r="BC642" s="600"/>
      <c r="BD642" s="600"/>
      <c r="BE642" s="600"/>
      <c r="BF642" s="600"/>
      <c r="BG642" s="600"/>
      <c r="BH642" s="600"/>
      <c r="BI642" s="600"/>
      <c r="BJ642" s="600"/>
      <c r="BK642" s="600"/>
    </row>
    <row r="643" spans="2:63" ht="16.5" customHeight="1" x14ac:dyDescent="0.35">
      <c r="B643" s="599"/>
      <c r="C643" s="599"/>
      <c r="D643" s="599"/>
      <c r="E643" s="599"/>
      <c r="F643" s="599"/>
      <c r="G643" s="599"/>
      <c r="H643" s="600"/>
      <c r="K643" s="602"/>
      <c r="L643" s="602"/>
      <c r="M643" s="600"/>
      <c r="N643" s="600"/>
      <c r="O643" s="600"/>
      <c r="P643" s="600"/>
      <c r="Q643" s="600"/>
      <c r="R643" s="600"/>
      <c r="S643" s="600"/>
      <c r="T643" s="600"/>
      <c r="U643" s="600"/>
      <c r="V643" s="600"/>
      <c r="W643" s="600"/>
      <c r="X643" s="600"/>
      <c r="Y643" s="600"/>
      <c r="Z643" s="600"/>
      <c r="AA643" s="600"/>
      <c r="AB643" s="600"/>
      <c r="AC643" s="600"/>
      <c r="AD643" s="600"/>
      <c r="AE643" s="600"/>
      <c r="AF643" s="600"/>
      <c r="AG643" s="600"/>
      <c r="AH643" s="600"/>
      <c r="AI643" s="600"/>
      <c r="AJ643" s="600"/>
      <c r="AK643" s="600"/>
      <c r="AL643" s="600"/>
      <c r="AM643" s="600"/>
      <c r="AN643" s="600"/>
      <c r="AO643" s="600"/>
      <c r="AP643" s="600"/>
      <c r="AQ643" s="600"/>
      <c r="AR643" s="600"/>
      <c r="AS643" s="600"/>
      <c r="AT643" s="600"/>
      <c r="AU643" s="600"/>
      <c r="AV643" s="600"/>
      <c r="AW643" s="600"/>
      <c r="AX643" s="600"/>
      <c r="AY643" s="600"/>
      <c r="AZ643" s="600"/>
      <c r="BA643" s="600"/>
      <c r="BB643" s="600"/>
      <c r="BC643" s="600"/>
      <c r="BD643" s="600"/>
      <c r="BE643" s="600"/>
      <c r="BF643" s="600"/>
      <c r="BG643" s="600"/>
      <c r="BH643" s="600"/>
      <c r="BI643" s="600"/>
      <c r="BJ643" s="600"/>
      <c r="BK643" s="600"/>
    </row>
    <row r="644" spans="2:63" ht="16.5" customHeight="1" x14ac:dyDescent="0.35">
      <c r="B644" s="599"/>
      <c r="C644" s="599"/>
      <c r="D644" s="599"/>
      <c r="E644" s="599"/>
      <c r="F644" s="599"/>
      <c r="G644" s="599"/>
      <c r="H644" s="600"/>
      <c r="K644" s="602"/>
      <c r="L644" s="602"/>
      <c r="M644" s="600"/>
      <c r="N644" s="600"/>
      <c r="O644" s="600"/>
      <c r="P644" s="600"/>
      <c r="Q644" s="600"/>
      <c r="R644" s="600"/>
      <c r="S644" s="600"/>
      <c r="T644" s="600"/>
      <c r="U644" s="600"/>
      <c r="V644" s="600"/>
      <c r="W644" s="600"/>
      <c r="X644" s="600"/>
      <c r="Y644" s="600"/>
      <c r="Z644" s="600"/>
      <c r="AA644" s="600"/>
      <c r="AB644" s="600"/>
      <c r="AC644" s="600"/>
      <c r="AD644" s="600"/>
      <c r="AE644" s="600"/>
      <c r="AF644" s="600"/>
      <c r="AG644" s="600"/>
      <c r="AH644" s="600"/>
      <c r="AI644" s="600"/>
      <c r="AJ644" s="600"/>
      <c r="AK644" s="600"/>
      <c r="AL644" s="600"/>
      <c r="AM644" s="600"/>
      <c r="AN644" s="600"/>
      <c r="AO644" s="600"/>
      <c r="AP644" s="600"/>
      <c r="AQ644" s="600"/>
      <c r="AR644" s="600"/>
      <c r="AS644" s="600"/>
      <c r="AT644" s="600"/>
      <c r="AU644" s="600"/>
      <c r="AV644" s="600"/>
      <c r="AW644" s="600"/>
      <c r="AX644" s="600"/>
      <c r="AY644" s="600"/>
      <c r="AZ644" s="600"/>
      <c r="BA644" s="600"/>
      <c r="BB644" s="600"/>
      <c r="BC644" s="600"/>
      <c r="BD644" s="600"/>
      <c r="BE644" s="600"/>
      <c r="BF644" s="600"/>
      <c r="BG644" s="600"/>
      <c r="BH644" s="600"/>
      <c r="BI644" s="600"/>
      <c r="BJ644" s="600"/>
      <c r="BK644" s="600"/>
    </row>
    <row r="645" spans="2:63" ht="16.5" customHeight="1" x14ac:dyDescent="0.35">
      <c r="B645" s="599"/>
      <c r="C645" s="599"/>
      <c r="D645" s="599"/>
      <c r="E645" s="599"/>
      <c r="F645" s="599"/>
      <c r="G645" s="599"/>
      <c r="H645" s="600"/>
      <c r="K645" s="602"/>
      <c r="L645" s="602"/>
      <c r="M645" s="600"/>
      <c r="N645" s="600"/>
      <c r="O645" s="600"/>
      <c r="P645" s="600"/>
      <c r="Q645" s="600"/>
      <c r="R645" s="600"/>
      <c r="S645" s="600"/>
      <c r="T645" s="600"/>
      <c r="U645" s="600"/>
      <c r="V645" s="600"/>
      <c r="W645" s="600"/>
      <c r="X645" s="600"/>
      <c r="Y645" s="600"/>
      <c r="Z645" s="600"/>
      <c r="AA645" s="600"/>
      <c r="AB645" s="600"/>
      <c r="AC645" s="600"/>
      <c r="AD645" s="600"/>
      <c r="AE645" s="600"/>
      <c r="AF645" s="600"/>
      <c r="AG645" s="600"/>
      <c r="AH645" s="600"/>
      <c r="AI645" s="600"/>
      <c r="AJ645" s="600"/>
      <c r="AK645" s="600"/>
      <c r="AL645" s="600"/>
      <c r="AM645" s="600"/>
      <c r="AN645" s="600"/>
      <c r="AO645" s="600"/>
      <c r="AP645" s="600"/>
      <c r="AQ645" s="600"/>
      <c r="AR645" s="600"/>
      <c r="AS645" s="600"/>
      <c r="AT645" s="600"/>
      <c r="AU645" s="600"/>
      <c r="AV645" s="600"/>
      <c r="AW645" s="600"/>
      <c r="AX645" s="600"/>
      <c r="AY645" s="600"/>
      <c r="AZ645" s="600"/>
      <c r="BA645" s="600"/>
      <c r="BB645" s="600"/>
      <c r="BC645" s="600"/>
      <c r="BD645" s="600"/>
      <c r="BE645" s="600"/>
      <c r="BF645" s="600"/>
      <c r="BG645" s="600"/>
      <c r="BH645" s="600"/>
      <c r="BI645" s="600"/>
      <c r="BJ645" s="600"/>
      <c r="BK645" s="600"/>
    </row>
    <row r="646" spans="2:63" ht="16.5" customHeight="1" x14ac:dyDescent="0.35">
      <c r="B646" s="599"/>
      <c r="C646" s="599"/>
      <c r="D646" s="599"/>
      <c r="E646" s="599"/>
      <c r="F646" s="599"/>
      <c r="G646" s="599"/>
      <c r="H646" s="600"/>
      <c r="K646" s="602"/>
      <c r="L646" s="602"/>
      <c r="M646" s="600"/>
      <c r="N646" s="600"/>
      <c r="O646" s="600"/>
      <c r="P646" s="600"/>
      <c r="Q646" s="600"/>
      <c r="R646" s="600"/>
      <c r="S646" s="600"/>
      <c r="T646" s="600"/>
      <c r="U646" s="600"/>
      <c r="V646" s="600"/>
      <c r="W646" s="600"/>
      <c r="X646" s="600"/>
      <c r="Y646" s="600"/>
      <c r="Z646" s="600"/>
      <c r="AA646" s="600"/>
      <c r="AB646" s="600"/>
      <c r="AC646" s="600"/>
      <c r="AD646" s="600"/>
      <c r="AE646" s="600"/>
      <c r="AF646" s="600"/>
      <c r="AG646" s="600"/>
      <c r="AH646" s="600"/>
      <c r="AI646" s="600"/>
      <c r="AJ646" s="600"/>
      <c r="AK646" s="600"/>
      <c r="AL646" s="600"/>
      <c r="AM646" s="600"/>
      <c r="AN646" s="600"/>
      <c r="AO646" s="600"/>
      <c r="AP646" s="600"/>
      <c r="AQ646" s="600"/>
      <c r="AR646" s="600"/>
      <c r="AS646" s="600"/>
      <c r="AT646" s="600"/>
      <c r="AU646" s="600"/>
      <c r="AV646" s="600"/>
      <c r="AW646" s="600"/>
      <c r="AX646" s="600"/>
      <c r="AY646" s="600"/>
      <c r="AZ646" s="600"/>
      <c r="BA646" s="600"/>
      <c r="BB646" s="600"/>
      <c r="BC646" s="600"/>
      <c r="BD646" s="600"/>
      <c r="BE646" s="600"/>
      <c r="BF646" s="600"/>
      <c r="BG646" s="600"/>
      <c r="BH646" s="600"/>
      <c r="BI646" s="600"/>
      <c r="BJ646" s="600"/>
      <c r="BK646" s="600"/>
    </row>
    <row r="647" spans="2:63" ht="16.5" customHeight="1" x14ac:dyDescent="0.35">
      <c r="B647" s="599"/>
      <c r="C647" s="599"/>
      <c r="D647" s="599"/>
      <c r="E647" s="599"/>
      <c r="F647" s="599"/>
      <c r="G647" s="599"/>
      <c r="H647" s="600"/>
      <c r="K647" s="602"/>
      <c r="L647" s="602"/>
      <c r="M647" s="600"/>
      <c r="N647" s="600"/>
      <c r="O647" s="600"/>
      <c r="P647" s="600"/>
      <c r="Q647" s="600"/>
      <c r="R647" s="600"/>
      <c r="S647" s="600"/>
      <c r="T647" s="600"/>
      <c r="U647" s="600"/>
      <c r="V647" s="600"/>
      <c r="W647" s="600"/>
      <c r="X647" s="600"/>
      <c r="Y647" s="600"/>
      <c r="Z647" s="600"/>
      <c r="AA647" s="600"/>
      <c r="AB647" s="600"/>
      <c r="AC647" s="600"/>
      <c r="AD647" s="600"/>
      <c r="AE647" s="600"/>
      <c r="AF647" s="600"/>
      <c r="AG647" s="600"/>
      <c r="AH647" s="600"/>
      <c r="AI647" s="600"/>
      <c r="AJ647" s="600"/>
      <c r="AK647" s="600"/>
      <c r="AL647" s="600"/>
      <c r="AM647" s="600"/>
      <c r="AN647" s="600"/>
      <c r="AO647" s="600"/>
      <c r="AP647" s="600"/>
      <c r="AQ647" s="600"/>
      <c r="AR647" s="600"/>
      <c r="AS647" s="600"/>
      <c r="AT647" s="600"/>
      <c r="AU647" s="600"/>
      <c r="AV647" s="600"/>
      <c r="AW647" s="600"/>
      <c r="AX647" s="600"/>
      <c r="AY647" s="600"/>
      <c r="AZ647" s="600"/>
      <c r="BA647" s="600"/>
      <c r="BB647" s="600"/>
      <c r="BC647" s="600"/>
      <c r="BD647" s="600"/>
      <c r="BE647" s="600"/>
      <c r="BF647" s="600"/>
      <c r="BG647" s="600"/>
      <c r="BH647" s="600"/>
      <c r="BI647" s="600"/>
      <c r="BJ647" s="600"/>
      <c r="BK647" s="600"/>
    </row>
    <row r="648" spans="2:63" ht="16.5" customHeight="1" x14ac:dyDescent="0.35">
      <c r="B648" s="599"/>
      <c r="C648" s="599"/>
      <c r="D648" s="599"/>
      <c r="E648" s="599"/>
      <c r="F648" s="599"/>
      <c r="G648" s="599"/>
      <c r="H648" s="600"/>
      <c r="K648" s="602"/>
      <c r="L648" s="602"/>
      <c r="M648" s="600"/>
      <c r="N648" s="600"/>
      <c r="O648" s="600"/>
      <c r="P648" s="600"/>
      <c r="Q648" s="600"/>
      <c r="R648" s="600"/>
      <c r="S648" s="600"/>
      <c r="T648" s="600"/>
      <c r="U648" s="600"/>
      <c r="V648" s="600"/>
      <c r="W648" s="600"/>
      <c r="X648" s="600"/>
      <c r="Y648" s="600"/>
      <c r="Z648" s="600"/>
      <c r="AA648" s="600"/>
      <c r="AB648" s="600"/>
      <c r="AC648" s="600"/>
      <c r="AD648" s="600"/>
      <c r="AE648" s="600"/>
      <c r="AF648" s="600"/>
      <c r="AG648" s="600"/>
      <c r="AH648" s="600"/>
      <c r="AI648" s="600"/>
      <c r="AJ648" s="600"/>
      <c r="AK648" s="600"/>
      <c r="AL648" s="600"/>
      <c r="AM648" s="600"/>
      <c r="AN648" s="600"/>
      <c r="AO648" s="600"/>
      <c r="AP648" s="600"/>
      <c r="AQ648" s="600"/>
      <c r="AR648" s="600"/>
      <c r="AS648" s="600"/>
      <c r="AT648" s="600"/>
      <c r="AU648" s="600"/>
      <c r="AV648" s="600"/>
      <c r="AW648" s="600"/>
      <c r="AX648" s="600"/>
      <c r="AY648" s="600"/>
      <c r="AZ648" s="600"/>
      <c r="BA648" s="600"/>
      <c r="BB648" s="600"/>
      <c r="BC648" s="600"/>
      <c r="BD648" s="600"/>
      <c r="BE648" s="600"/>
      <c r="BF648" s="600"/>
      <c r="BG648" s="600"/>
      <c r="BH648" s="600"/>
      <c r="BI648" s="600"/>
      <c r="BJ648" s="600"/>
      <c r="BK648" s="600"/>
    </row>
    <row r="649" spans="2:63" ht="16.5" customHeight="1" x14ac:dyDescent="0.35">
      <c r="B649" s="599"/>
      <c r="C649" s="599"/>
      <c r="D649" s="599"/>
      <c r="E649" s="599"/>
      <c r="F649" s="599"/>
      <c r="G649" s="599"/>
      <c r="H649" s="600"/>
      <c r="K649" s="602"/>
      <c r="L649" s="602"/>
      <c r="M649" s="600"/>
      <c r="N649" s="600"/>
      <c r="O649" s="600"/>
      <c r="P649" s="600"/>
      <c r="Q649" s="600"/>
      <c r="R649" s="600"/>
      <c r="S649" s="600"/>
      <c r="T649" s="600"/>
      <c r="U649" s="600"/>
      <c r="V649" s="600"/>
      <c r="W649" s="600"/>
      <c r="X649" s="600"/>
      <c r="Y649" s="600"/>
      <c r="Z649" s="600"/>
      <c r="AA649" s="600"/>
      <c r="AB649" s="600"/>
      <c r="AC649" s="600"/>
      <c r="AD649" s="600"/>
      <c r="AE649" s="600"/>
      <c r="AF649" s="600"/>
      <c r="AG649" s="600"/>
      <c r="AH649" s="600"/>
      <c r="AI649" s="600"/>
      <c r="AJ649" s="600"/>
      <c r="AK649" s="600"/>
      <c r="AL649" s="600"/>
      <c r="AM649" s="600"/>
      <c r="AN649" s="600"/>
      <c r="AO649" s="600"/>
      <c r="AP649" s="600"/>
      <c r="AQ649" s="600"/>
      <c r="AR649" s="600"/>
      <c r="AS649" s="600"/>
      <c r="AT649" s="600"/>
      <c r="AU649" s="600"/>
      <c r="AV649" s="600"/>
      <c r="AW649" s="600"/>
      <c r="AX649" s="600"/>
      <c r="AY649" s="600"/>
      <c r="AZ649" s="600"/>
      <c r="BA649" s="600"/>
      <c r="BB649" s="600"/>
      <c r="BC649" s="600"/>
      <c r="BD649" s="600"/>
      <c r="BE649" s="600"/>
      <c r="BF649" s="600"/>
      <c r="BG649" s="600"/>
      <c r="BH649" s="600"/>
      <c r="BI649" s="600"/>
      <c r="BJ649" s="600"/>
      <c r="BK649" s="600"/>
    </row>
    <row r="650" spans="2:63" ht="16.5" customHeight="1" x14ac:dyDescent="0.35">
      <c r="B650" s="599"/>
      <c r="C650" s="599"/>
      <c r="D650" s="599"/>
      <c r="E650" s="599"/>
      <c r="F650" s="599"/>
      <c r="G650" s="599"/>
      <c r="H650" s="600"/>
      <c r="K650" s="602"/>
      <c r="L650" s="602"/>
      <c r="M650" s="600"/>
      <c r="N650" s="600"/>
      <c r="O650" s="600"/>
      <c r="P650" s="600"/>
      <c r="Q650" s="600"/>
      <c r="R650" s="600"/>
      <c r="S650" s="600"/>
      <c r="T650" s="600"/>
      <c r="U650" s="600"/>
      <c r="V650" s="600"/>
      <c r="W650" s="600"/>
      <c r="X650" s="600"/>
      <c r="Y650" s="600"/>
      <c r="Z650" s="600"/>
      <c r="AA650" s="600"/>
      <c r="AB650" s="600"/>
      <c r="AC650" s="600"/>
      <c r="AD650" s="600"/>
      <c r="AE650" s="600"/>
      <c r="AF650" s="600"/>
      <c r="AG650" s="600"/>
      <c r="AH650" s="600"/>
      <c r="AI650" s="600"/>
      <c r="AJ650" s="600"/>
      <c r="AK650" s="600"/>
      <c r="AL650" s="600"/>
      <c r="AM650" s="600"/>
      <c r="AN650" s="600"/>
      <c r="AO650" s="600"/>
      <c r="AP650" s="600"/>
      <c r="AQ650" s="600"/>
      <c r="AR650" s="600"/>
      <c r="AS650" s="600"/>
      <c r="AT650" s="600"/>
      <c r="AU650" s="600"/>
      <c r="AV650" s="600"/>
      <c r="AW650" s="600"/>
      <c r="AX650" s="600"/>
      <c r="AY650" s="600"/>
      <c r="AZ650" s="600"/>
      <c r="BA650" s="600"/>
      <c r="BB650" s="600"/>
      <c r="BC650" s="600"/>
      <c r="BD650" s="600"/>
      <c r="BE650" s="600"/>
      <c r="BF650" s="600"/>
      <c r="BG650" s="600"/>
      <c r="BH650" s="600"/>
      <c r="BI650" s="600"/>
      <c r="BJ650" s="600"/>
      <c r="BK650" s="600"/>
    </row>
    <row r="651" spans="2:63" ht="16.5" customHeight="1" x14ac:dyDescent="0.35">
      <c r="B651" s="599"/>
      <c r="C651" s="599"/>
      <c r="D651" s="599"/>
      <c r="E651" s="599"/>
      <c r="F651" s="599"/>
      <c r="G651" s="599"/>
      <c r="H651" s="600"/>
      <c r="K651" s="602"/>
      <c r="L651" s="602"/>
      <c r="M651" s="600"/>
      <c r="N651" s="600"/>
      <c r="O651" s="600"/>
      <c r="P651" s="600"/>
      <c r="Q651" s="600"/>
      <c r="R651" s="600"/>
      <c r="S651" s="600"/>
      <c r="T651" s="600"/>
      <c r="U651" s="600"/>
      <c r="V651" s="600"/>
      <c r="W651" s="600"/>
      <c r="X651" s="600"/>
      <c r="Y651" s="600"/>
      <c r="Z651" s="600"/>
      <c r="AA651" s="600"/>
      <c r="AB651" s="600"/>
      <c r="AC651" s="600"/>
      <c r="AD651" s="600"/>
      <c r="AE651" s="600"/>
      <c r="AF651" s="600"/>
      <c r="AG651" s="600"/>
      <c r="AH651" s="600"/>
      <c r="AI651" s="600"/>
      <c r="AJ651" s="600"/>
      <c r="AK651" s="600"/>
      <c r="AL651" s="600"/>
      <c r="AM651" s="600"/>
      <c r="AN651" s="600"/>
      <c r="AO651" s="600"/>
      <c r="AP651" s="600"/>
      <c r="AQ651" s="600"/>
      <c r="AR651" s="600"/>
      <c r="AS651" s="600"/>
      <c r="AT651" s="600"/>
      <c r="AU651" s="600"/>
      <c r="AV651" s="600"/>
      <c r="AW651" s="600"/>
      <c r="AX651" s="600"/>
      <c r="AY651" s="600"/>
      <c r="AZ651" s="600"/>
      <c r="BA651" s="600"/>
      <c r="BB651" s="600"/>
      <c r="BC651" s="600"/>
      <c r="BD651" s="600"/>
      <c r="BE651" s="600"/>
      <c r="BF651" s="600"/>
      <c r="BG651" s="600"/>
      <c r="BH651" s="600"/>
      <c r="BI651" s="600"/>
      <c r="BJ651" s="600"/>
      <c r="BK651" s="600"/>
    </row>
    <row r="652" spans="2:63" ht="16.5" customHeight="1" x14ac:dyDescent="0.35">
      <c r="B652" s="599"/>
      <c r="C652" s="599"/>
      <c r="D652" s="599"/>
      <c r="E652" s="599"/>
      <c r="F652" s="599"/>
      <c r="G652" s="599"/>
      <c r="H652" s="600"/>
      <c r="K652" s="602"/>
      <c r="L652" s="602"/>
      <c r="M652" s="600"/>
      <c r="N652" s="600"/>
      <c r="O652" s="600"/>
      <c r="P652" s="600"/>
      <c r="Q652" s="600"/>
      <c r="R652" s="600"/>
      <c r="S652" s="600"/>
      <c r="T652" s="600"/>
      <c r="U652" s="600"/>
      <c r="V652" s="600"/>
      <c r="W652" s="600"/>
      <c r="X652" s="600"/>
      <c r="Y652" s="600"/>
      <c r="Z652" s="600"/>
      <c r="AA652" s="600"/>
      <c r="AB652" s="600"/>
      <c r="AC652" s="600"/>
      <c r="AD652" s="600"/>
      <c r="AE652" s="600"/>
      <c r="AF652" s="600"/>
      <c r="AG652" s="600"/>
      <c r="AH652" s="600"/>
      <c r="AI652" s="600"/>
      <c r="AJ652" s="600"/>
      <c r="AK652" s="600"/>
      <c r="AL652" s="600"/>
      <c r="AM652" s="600"/>
      <c r="AN652" s="600"/>
      <c r="AO652" s="600"/>
      <c r="AP652" s="600"/>
      <c r="AQ652" s="600"/>
      <c r="AR652" s="600"/>
      <c r="AS652" s="600"/>
      <c r="AT652" s="600"/>
      <c r="AU652" s="600"/>
      <c r="AV652" s="600"/>
      <c r="AW652" s="600"/>
      <c r="AX652" s="600"/>
      <c r="AY652" s="600"/>
      <c r="AZ652" s="600"/>
      <c r="BA652" s="600"/>
      <c r="BB652" s="600"/>
      <c r="BC652" s="600"/>
      <c r="BD652" s="600"/>
      <c r="BE652" s="600"/>
      <c r="BF652" s="600"/>
      <c r="BG652" s="600"/>
      <c r="BH652" s="600"/>
      <c r="BI652" s="600"/>
      <c r="BJ652" s="600"/>
      <c r="BK652" s="600"/>
    </row>
    <row r="653" spans="2:63" ht="16.5" customHeight="1" x14ac:dyDescent="0.35">
      <c r="B653" s="599"/>
      <c r="C653" s="599"/>
      <c r="D653" s="599"/>
      <c r="E653" s="599"/>
      <c r="F653" s="599"/>
      <c r="G653" s="599"/>
      <c r="H653" s="600"/>
      <c r="K653" s="602"/>
      <c r="L653" s="602"/>
      <c r="M653" s="600"/>
      <c r="N653" s="600"/>
      <c r="O653" s="600"/>
      <c r="P653" s="600"/>
      <c r="Q653" s="600"/>
      <c r="R653" s="600"/>
      <c r="S653" s="600"/>
      <c r="T653" s="600"/>
      <c r="U653" s="600"/>
      <c r="V653" s="600"/>
      <c r="W653" s="600"/>
      <c r="X653" s="600"/>
      <c r="Y653" s="600"/>
      <c r="Z653" s="600"/>
      <c r="AA653" s="600"/>
      <c r="AB653" s="600"/>
      <c r="AC653" s="600"/>
      <c r="AD653" s="600"/>
      <c r="AE653" s="600"/>
      <c r="AF653" s="600"/>
      <c r="AG653" s="600"/>
      <c r="AH653" s="600"/>
      <c r="AI653" s="600"/>
      <c r="AJ653" s="600"/>
      <c r="AK653" s="600"/>
      <c r="AL653" s="600"/>
      <c r="AM653" s="600"/>
      <c r="AN653" s="600"/>
      <c r="AO653" s="600"/>
      <c r="AP653" s="600"/>
      <c r="AQ653" s="600"/>
      <c r="AR653" s="600"/>
      <c r="AS653" s="600"/>
      <c r="AT653" s="600"/>
      <c r="AU653" s="600"/>
      <c r="AV653" s="600"/>
      <c r="AW653" s="600"/>
      <c r="AX653" s="600"/>
      <c r="AY653" s="600"/>
      <c r="AZ653" s="600"/>
      <c r="BA653" s="600"/>
      <c r="BB653" s="600"/>
      <c r="BC653" s="600"/>
      <c r="BD653" s="600"/>
      <c r="BE653" s="600"/>
      <c r="BF653" s="600"/>
      <c r="BG653" s="600"/>
      <c r="BH653" s="600"/>
      <c r="BI653" s="600"/>
      <c r="BJ653" s="600"/>
      <c r="BK653" s="600"/>
    </row>
    <row r="654" spans="2:63" ht="16.5" customHeight="1" x14ac:dyDescent="0.35">
      <c r="B654" s="599"/>
      <c r="C654" s="599"/>
      <c r="D654" s="599"/>
      <c r="E654" s="599"/>
      <c r="F654" s="599"/>
      <c r="G654" s="599"/>
      <c r="H654" s="600"/>
      <c r="K654" s="602"/>
      <c r="L654" s="602"/>
      <c r="M654" s="600"/>
      <c r="N654" s="600"/>
      <c r="O654" s="600"/>
      <c r="P654" s="600"/>
      <c r="Q654" s="600"/>
      <c r="R654" s="600"/>
      <c r="S654" s="600"/>
      <c r="T654" s="600"/>
      <c r="U654" s="600"/>
      <c r="V654" s="600"/>
      <c r="W654" s="600"/>
      <c r="X654" s="600"/>
      <c r="Y654" s="600"/>
      <c r="Z654" s="600"/>
      <c r="AA654" s="600"/>
      <c r="AB654" s="600"/>
      <c r="AC654" s="600"/>
      <c r="AD654" s="600"/>
      <c r="AE654" s="600"/>
      <c r="AF654" s="600"/>
      <c r="AG654" s="600"/>
      <c r="AH654" s="600"/>
      <c r="AI654" s="600"/>
      <c r="AJ654" s="600"/>
      <c r="AK654" s="600"/>
      <c r="AL654" s="600"/>
      <c r="AM654" s="600"/>
      <c r="AN654" s="600"/>
      <c r="AO654" s="600"/>
      <c r="AP654" s="600"/>
      <c r="AQ654" s="600"/>
      <c r="AR654" s="600"/>
      <c r="AS654" s="600"/>
      <c r="AT654" s="600"/>
      <c r="AU654" s="600"/>
      <c r="AV654" s="600"/>
      <c r="AW654" s="600"/>
      <c r="AX654" s="600"/>
      <c r="AY654" s="600"/>
      <c r="AZ654" s="600"/>
      <c r="BA654" s="600"/>
      <c r="BB654" s="600"/>
      <c r="BC654" s="600"/>
      <c r="BD654" s="600"/>
      <c r="BE654" s="600"/>
      <c r="BF654" s="600"/>
      <c r="BG654" s="600"/>
      <c r="BH654" s="600"/>
      <c r="BI654" s="600"/>
      <c r="BJ654" s="600"/>
      <c r="BK654" s="600"/>
    </row>
    <row r="655" spans="2:63" ht="16.5" customHeight="1" x14ac:dyDescent="0.35">
      <c r="B655" s="599"/>
      <c r="C655" s="599"/>
      <c r="D655" s="599"/>
      <c r="E655" s="599"/>
      <c r="F655" s="599"/>
      <c r="G655" s="599"/>
      <c r="H655" s="600"/>
      <c r="K655" s="602"/>
      <c r="L655" s="602"/>
      <c r="M655" s="600"/>
      <c r="N655" s="600"/>
      <c r="O655" s="600"/>
      <c r="P655" s="600"/>
      <c r="Q655" s="600"/>
      <c r="R655" s="600"/>
      <c r="S655" s="600"/>
      <c r="T655" s="600"/>
      <c r="U655" s="600"/>
      <c r="V655" s="600"/>
      <c r="W655" s="600"/>
      <c r="X655" s="600"/>
      <c r="Y655" s="600"/>
      <c r="Z655" s="600"/>
      <c r="AA655" s="600"/>
      <c r="AB655" s="600"/>
      <c r="AC655" s="600"/>
      <c r="AD655" s="600"/>
      <c r="AE655" s="600"/>
      <c r="AF655" s="600"/>
      <c r="AG655" s="600"/>
      <c r="AH655" s="600"/>
      <c r="AI655" s="600"/>
      <c r="AJ655" s="600"/>
      <c r="AK655" s="600"/>
      <c r="AL655" s="600"/>
      <c r="AM655" s="600"/>
      <c r="AN655" s="600"/>
      <c r="AO655" s="600"/>
      <c r="AP655" s="600"/>
      <c r="AQ655" s="600"/>
      <c r="AR655" s="600"/>
      <c r="AS655" s="600"/>
      <c r="AT655" s="600"/>
      <c r="AU655" s="600"/>
      <c r="AV655" s="600"/>
      <c r="AW655" s="600"/>
      <c r="AX655" s="600"/>
      <c r="AY655" s="600"/>
      <c r="AZ655" s="600"/>
      <c r="BA655" s="600"/>
      <c r="BB655" s="600"/>
      <c r="BC655" s="600"/>
      <c r="BD655" s="600"/>
      <c r="BE655" s="600"/>
      <c r="BF655" s="600"/>
      <c r="BG655" s="600"/>
      <c r="BH655" s="600"/>
      <c r="BI655" s="600"/>
      <c r="BJ655" s="600"/>
      <c r="BK655" s="600"/>
    </row>
    <row r="656" spans="2:63" ht="16.5" customHeight="1" x14ac:dyDescent="0.35">
      <c r="B656" s="599"/>
      <c r="C656" s="599"/>
      <c r="D656" s="599"/>
      <c r="E656" s="599"/>
      <c r="F656" s="599"/>
      <c r="G656" s="599"/>
      <c r="H656" s="600"/>
      <c r="K656" s="602"/>
      <c r="L656" s="602"/>
      <c r="M656" s="600"/>
      <c r="N656" s="600"/>
      <c r="O656" s="600"/>
      <c r="P656" s="600"/>
      <c r="Q656" s="600"/>
      <c r="R656" s="600"/>
      <c r="S656" s="600"/>
      <c r="T656" s="600"/>
      <c r="U656" s="600"/>
      <c r="V656" s="600"/>
      <c r="W656" s="600"/>
      <c r="X656" s="600"/>
      <c r="Y656" s="600"/>
      <c r="Z656" s="600"/>
      <c r="AA656" s="600"/>
      <c r="AB656" s="600"/>
      <c r="AC656" s="600"/>
      <c r="AD656" s="600"/>
      <c r="AE656" s="600"/>
      <c r="AF656" s="600"/>
      <c r="AG656" s="600"/>
      <c r="AH656" s="600"/>
      <c r="AI656" s="600"/>
      <c r="AJ656" s="600"/>
      <c r="AK656" s="600"/>
      <c r="AL656" s="600"/>
      <c r="AM656" s="600"/>
      <c r="AN656" s="600"/>
      <c r="AO656" s="600"/>
      <c r="AP656" s="600"/>
      <c r="AQ656" s="600"/>
      <c r="AR656" s="600"/>
      <c r="AS656" s="600"/>
      <c r="AT656" s="600"/>
      <c r="AU656" s="600"/>
      <c r="AV656" s="600"/>
      <c r="AW656" s="600"/>
      <c r="AX656" s="600"/>
      <c r="AY656" s="600"/>
      <c r="AZ656" s="600"/>
      <c r="BA656" s="600"/>
      <c r="BB656" s="600"/>
      <c r="BC656" s="600"/>
      <c r="BD656" s="600"/>
      <c r="BE656" s="600"/>
      <c r="BF656" s="600"/>
      <c r="BG656" s="600"/>
      <c r="BH656" s="600"/>
      <c r="BI656" s="600"/>
      <c r="BJ656" s="600"/>
      <c r="BK656" s="600"/>
    </row>
    <row r="657" spans="2:63" ht="16.5" customHeight="1" x14ac:dyDescent="0.35">
      <c r="B657" s="599"/>
      <c r="C657" s="599"/>
      <c r="D657" s="599"/>
      <c r="E657" s="599"/>
      <c r="F657" s="599"/>
      <c r="G657" s="599"/>
      <c r="H657" s="600"/>
      <c r="K657" s="602"/>
      <c r="L657" s="602"/>
      <c r="M657" s="600"/>
      <c r="N657" s="600"/>
      <c r="O657" s="600"/>
      <c r="P657" s="600"/>
      <c r="Q657" s="600"/>
      <c r="R657" s="600"/>
      <c r="S657" s="600"/>
      <c r="T657" s="600"/>
      <c r="U657" s="600"/>
      <c r="V657" s="600"/>
      <c r="W657" s="600"/>
      <c r="X657" s="600"/>
      <c r="Y657" s="600"/>
      <c r="Z657" s="600"/>
      <c r="AA657" s="600"/>
      <c r="AB657" s="600"/>
      <c r="AC657" s="600"/>
      <c r="AD657" s="600"/>
      <c r="AE657" s="600"/>
      <c r="AF657" s="600"/>
      <c r="AG657" s="600"/>
      <c r="AH657" s="600"/>
      <c r="AI657" s="600"/>
      <c r="AJ657" s="600"/>
      <c r="AK657" s="600"/>
      <c r="AL657" s="600"/>
      <c r="AM657" s="600"/>
      <c r="AN657" s="600"/>
      <c r="AO657" s="600"/>
      <c r="AP657" s="600"/>
      <c r="AQ657" s="600"/>
      <c r="AR657" s="600"/>
      <c r="AS657" s="600"/>
      <c r="AT657" s="600"/>
      <c r="AU657" s="600"/>
      <c r="AV657" s="600"/>
      <c r="AW657" s="600"/>
      <c r="AX657" s="600"/>
      <c r="AY657" s="600"/>
      <c r="AZ657" s="600"/>
      <c r="BA657" s="600"/>
      <c r="BB657" s="600"/>
      <c r="BC657" s="600"/>
      <c r="BD657" s="600"/>
      <c r="BE657" s="600"/>
      <c r="BF657" s="600"/>
      <c r="BG657" s="600"/>
      <c r="BH657" s="600"/>
      <c r="BI657" s="600"/>
      <c r="BJ657" s="600"/>
      <c r="BK657" s="600"/>
    </row>
    <row r="658" spans="2:63" ht="16.5" customHeight="1" x14ac:dyDescent="0.35">
      <c r="B658" s="599"/>
      <c r="C658" s="599"/>
      <c r="D658" s="599"/>
      <c r="E658" s="599"/>
      <c r="F658" s="599"/>
      <c r="G658" s="599"/>
      <c r="H658" s="600"/>
      <c r="K658" s="602"/>
      <c r="L658" s="602"/>
      <c r="M658" s="600"/>
      <c r="N658" s="600"/>
      <c r="O658" s="600"/>
      <c r="P658" s="600"/>
      <c r="Q658" s="600"/>
      <c r="R658" s="600"/>
      <c r="S658" s="600"/>
      <c r="T658" s="600"/>
      <c r="U658" s="600"/>
      <c r="V658" s="600"/>
      <c r="W658" s="600"/>
      <c r="X658" s="600"/>
      <c r="Y658" s="600"/>
      <c r="Z658" s="600"/>
      <c r="AA658" s="600"/>
      <c r="AB658" s="600"/>
      <c r="AC658" s="600"/>
      <c r="AD658" s="600"/>
      <c r="AE658" s="600"/>
      <c r="AF658" s="600"/>
      <c r="AG658" s="600"/>
      <c r="AH658" s="600"/>
      <c r="AI658" s="600"/>
      <c r="AJ658" s="600"/>
      <c r="AK658" s="600"/>
      <c r="AL658" s="600"/>
      <c r="AM658" s="600"/>
      <c r="AN658" s="600"/>
      <c r="AO658" s="600"/>
      <c r="AP658" s="600"/>
      <c r="AQ658" s="600"/>
      <c r="AR658" s="600"/>
      <c r="AS658" s="600"/>
      <c r="AT658" s="600"/>
      <c r="AU658" s="600"/>
      <c r="AV658" s="600"/>
      <c r="AW658" s="600"/>
      <c r="AX658" s="600"/>
      <c r="AY658" s="600"/>
      <c r="AZ658" s="600"/>
      <c r="BA658" s="600"/>
      <c r="BB658" s="600"/>
      <c r="BC658" s="600"/>
      <c r="BD658" s="600"/>
      <c r="BE658" s="600"/>
      <c r="BF658" s="600"/>
      <c r="BG658" s="600"/>
      <c r="BH658" s="600"/>
      <c r="BI658" s="600"/>
      <c r="BJ658" s="600"/>
      <c r="BK658" s="600"/>
    </row>
    <row r="659" spans="2:63" ht="16.5" customHeight="1" x14ac:dyDescent="0.35">
      <c r="B659" s="599"/>
      <c r="C659" s="599"/>
      <c r="D659" s="599"/>
      <c r="E659" s="599"/>
      <c r="F659" s="599"/>
      <c r="G659" s="599"/>
      <c r="H659" s="600"/>
      <c r="K659" s="602"/>
      <c r="L659" s="602"/>
      <c r="M659" s="600"/>
      <c r="N659" s="600"/>
      <c r="O659" s="600"/>
      <c r="P659" s="600"/>
      <c r="Q659" s="600"/>
      <c r="R659" s="600"/>
      <c r="S659" s="600"/>
      <c r="T659" s="600"/>
      <c r="U659" s="600"/>
      <c r="V659" s="600"/>
      <c r="W659" s="600"/>
      <c r="X659" s="600"/>
      <c r="Y659" s="600"/>
      <c r="Z659" s="600"/>
      <c r="AA659" s="600"/>
      <c r="AB659" s="600"/>
      <c r="AC659" s="600"/>
      <c r="AD659" s="600"/>
      <c r="AE659" s="600"/>
      <c r="AF659" s="600"/>
      <c r="AG659" s="600"/>
      <c r="AH659" s="600"/>
      <c r="AI659" s="600"/>
      <c r="AJ659" s="600"/>
      <c r="AK659" s="600"/>
      <c r="AL659" s="600"/>
      <c r="AM659" s="600"/>
      <c r="AN659" s="600"/>
      <c r="AO659" s="600"/>
      <c r="AP659" s="600"/>
      <c r="AQ659" s="600"/>
      <c r="AR659" s="600"/>
      <c r="AS659" s="600"/>
      <c r="AT659" s="600"/>
      <c r="AU659" s="600"/>
      <c r="AV659" s="600"/>
      <c r="AW659" s="600"/>
      <c r="AX659" s="600"/>
      <c r="AY659" s="600"/>
      <c r="AZ659" s="600"/>
      <c r="BA659" s="600"/>
      <c r="BB659" s="600"/>
      <c r="BC659" s="600"/>
      <c r="BD659" s="600"/>
      <c r="BE659" s="600"/>
      <c r="BF659" s="600"/>
      <c r="BG659" s="600"/>
      <c r="BH659" s="600"/>
      <c r="BI659" s="600"/>
      <c r="BJ659" s="600"/>
      <c r="BK659" s="600"/>
    </row>
    <row r="660" spans="2:63" ht="16.5" customHeight="1" x14ac:dyDescent="0.35">
      <c r="B660" s="599"/>
      <c r="C660" s="599"/>
      <c r="D660" s="599"/>
      <c r="E660" s="599"/>
      <c r="F660" s="599"/>
      <c r="G660" s="599"/>
      <c r="H660" s="600"/>
      <c r="K660" s="602"/>
      <c r="L660" s="602"/>
      <c r="M660" s="600"/>
      <c r="N660" s="600"/>
      <c r="O660" s="600"/>
      <c r="P660" s="600"/>
      <c r="Q660" s="600"/>
      <c r="R660" s="600"/>
      <c r="S660" s="600"/>
      <c r="T660" s="600"/>
      <c r="U660" s="600"/>
      <c r="V660" s="600"/>
      <c r="W660" s="600"/>
      <c r="X660" s="600"/>
      <c r="Y660" s="600"/>
      <c r="Z660" s="600"/>
      <c r="AA660" s="600"/>
      <c r="AB660" s="600"/>
      <c r="AC660" s="600"/>
      <c r="AD660" s="600"/>
      <c r="AE660" s="600"/>
      <c r="AF660" s="600"/>
      <c r="AG660" s="600"/>
      <c r="AH660" s="600"/>
      <c r="AI660" s="600"/>
      <c r="AJ660" s="600"/>
      <c r="AK660" s="600"/>
      <c r="AL660" s="600"/>
      <c r="AM660" s="600"/>
      <c r="AN660" s="600"/>
      <c r="AO660" s="600"/>
      <c r="AP660" s="600"/>
      <c r="AQ660" s="600"/>
      <c r="AR660" s="600"/>
      <c r="AS660" s="600"/>
      <c r="AT660" s="600"/>
      <c r="AU660" s="600"/>
      <c r="AV660" s="600"/>
      <c r="AW660" s="600"/>
      <c r="AX660" s="600"/>
      <c r="AY660" s="600"/>
      <c r="AZ660" s="600"/>
      <c r="BA660" s="600"/>
      <c r="BB660" s="600"/>
      <c r="BC660" s="600"/>
      <c r="BD660" s="600"/>
      <c r="BE660" s="600"/>
      <c r="BF660" s="600"/>
      <c r="BG660" s="600"/>
      <c r="BH660" s="600"/>
      <c r="BI660" s="600"/>
      <c r="BJ660" s="600"/>
      <c r="BK660" s="600"/>
    </row>
    <row r="661" spans="2:63" ht="16.5" customHeight="1" x14ac:dyDescent="0.35">
      <c r="B661" s="599"/>
      <c r="C661" s="599"/>
      <c r="D661" s="599"/>
      <c r="E661" s="599"/>
      <c r="F661" s="599"/>
      <c r="G661" s="599"/>
      <c r="H661" s="600"/>
      <c r="K661" s="602"/>
      <c r="L661" s="602"/>
      <c r="M661" s="600"/>
      <c r="N661" s="600"/>
      <c r="O661" s="600"/>
      <c r="P661" s="600"/>
      <c r="Q661" s="600"/>
      <c r="R661" s="600"/>
      <c r="S661" s="600"/>
      <c r="T661" s="600"/>
      <c r="U661" s="600"/>
      <c r="V661" s="600"/>
      <c r="W661" s="600"/>
      <c r="X661" s="600"/>
      <c r="Y661" s="600"/>
      <c r="Z661" s="600"/>
      <c r="AA661" s="600"/>
      <c r="AB661" s="600"/>
      <c r="AC661" s="600"/>
      <c r="AD661" s="600"/>
      <c r="AE661" s="600"/>
      <c r="AF661" s="600"/>
      <c r="AG661" s="600"/>
      <c r="AH661" s="600"/>
      <c r="AI661" s="600"/>
      <c r="AJ661" s="600"/>
      <c r="AK661" s="600"/>
      <c r="AL661" s="600"/>
      <c r="AM661" s="600"/>
      <c r="AN661" s="600"/>
      <c r="AO661" s="600"/>
      <c r="AP661" s="600"/>
      <c r="AQ661" s="600"/>
      <c r="AR661" s="600"/>
      <c r="AS661" s="600"/>
      <c r="AT661" s="600"/>
      <c r="AU661" s="600"/>
      <c r="AV661" s="600"/>
      <c r="AW661" s="600"/>
      <c r="AX661" s="600"/>
      <c r="AY661" s="600"/>
      <c r="AZ661" s="600"/>
      <c r="BA661" s="600"/>
      <c r="BB661" s="600"/>
      <c r="BC661" s="600"/>
      <c r="BD661" s="600"/>
      <c r="BE661" s="600"/>
      <c r="BF661" s="600"/>
      <c r="BG661" s="600"/>
      <c r="BH661" s="600"/>
      <c r="BI661" s="600"/>
      <c r="BJ661" s="600"/>
      <c r="BK661" s="600"/>
    </row>
    <row r="662" spans="2:63" ht="16.5" customHeight="1" x14ac:dyDescent="0.35">
      <c r="B662" s="599"/>
      <c r="C662" s="599"/>
      <c r="D662" s="599"/>
      <c r="E662" s="599"/>
      <c r="F662" s="599"/>
      <c r="G662" s="599"/>
      <c r="H662" s="600"/>
      <c r="K662" s="602"/>
      <c r="L662" s="602"/>
      <c r="M662" s="600"/>
      <c r="N662" s="600"/>
      <c r="O662" s="600"/>
      <c r="P662" s="600"/>
      <c r="Q662" s="600"/>
      <c r="R662" s="600"/>
      <c r="S662" s="600"/>
      <c r="T662" s="600"/>
      <c r="U662" s="600"/>
      <c r="V662" s="600"/>
      <c r="W662" s="600"/>
      <c r="X662" s="600"/>
      <c r="Y662" s="600"/>
      <c r="Z662" s="600"/>
      <c r="AA662" s="600"/>
      <c r="AB662" s="600"/>
      <c r="AC662" s="600"/>
      <c r="AD662" s="600"/>
      <c r="AE662" s="600"/>
      <c r="AF662" s="600"/>
      <c r="AG662" s="600"/>
      <c r="AH662" s="600"/>
      <c r="AI662" s="600"/>
      <c r="AJ662" s="600"/>
      <c r="AK662" s="600"/>
      <c r="AL662" s="600"/>
      <c r="AM662" s="600"/>
      <c r="AN662" s="600"/>
      <c r="AO662" s="600"/>
      <c r="AP662" s="600"/>
      <c r="AQ662" s="600"/>
      <c r="AR662" s="600"/>
      <c r="AS662" s="600"/>
      <c r="AT662" s="600"/>
      <c r="AU662" s="600"/>
      <c r="AV662" s="600"/>
      <c r="AW662" s="600"/>
      <c r="AX662" s="600"/>
      <c r="AY662" s="600"/>
      <c r="AZ662" s="600"/>
      <c r="BA662" s="600"/>
      <c r="BB662" s="600"/>
      <c r="BC662" s="600"/>
      <c r="BD662" s="600"/>
      <c r="BE662" s="600"/>
      <c r="BF662" s="600"/>
      <c r="BG662" s="600"/>
      <c r="BH662" s="600"/>
      <c r="BI662" s="600"/>
      <c r="BJ662" s="600"/>
      <c r="BK662" s="600"/>
    </row>
    <row r="663" spans="2:63" ht="16.5" customHeight="1" x14ac:dyDescent="0.35">
      <c r="B663" s="599"/>
      <c r="C663" s="599"/>
      <c r="D663" s="599"/>
      <c r="E663" s="599"/>
      <c r="F663" s="599"/>
      <c r="G663" s="599"/>
      <c r="H663" s="600"/>
      <c r="K663" s="602"/>
      <c r="L663" s="602"/>
      <c r="M663" s="600"/>
      <c r="N663" s="600"/>
      <c r="O663" s="600"/>
      <c r="P663" s="600"/>
      <c r="Q663" s="600"/>
      <c r="R663" s="600"/>
      <c r="S663" s="600"/>
      <c r="T663" s="600"/>
      <c r="U663" s="600"/>
      <c r="V663" s="600"/>
      <c r="W663" s="600"/>
      <c r="X663" s="600"/>
      <c r="Y663" s="600"/>
      <c r="Z663" s="600"/>
      <c r="AA663" s="600"/>
      <c r="AB663" s="600"/>
      <c r="AC663" s="600"/>
      <c r="AD663" s="600"/>
      <c r="AE663" s="600"/>
      <c r="AF663" s="600"/>
      <c r="AG663" s="600"/>
      <c r="AH663" s="600"/>
      <c r="AI663" s="600"/>
      <c r="AJ663" s="600"/>
      <c r="AK663" s="600"/>
      <c r="AL663" s="600"/>
      <c r="AM663" s="600"/>
      <c r="AN663" s="600"/>
      <c r="AO663" s="600"/>
      <c r="AP663" s="600"/>
      <c r="AQ663" s="600"/>
      <c r="AR663" s="600"/>
      <c r="AS663" s="600"/>
      <c r="AT663" s="600"/>
      <c r="AU663" s="600"/>
      <c r="AV663" s="600"/>
      <c r="AW663" s="600"/>
      <c r="AX663" s="600"/>
      <c r="AY663" s="600"/>
      <c r="AZ663" s="600"/>
      <c r="BA663" s="600"/>
      <c r="BB663" s="600"/>
      <c r="BC663" s="600"/>
      <c r="BD663" s="600"/>
      <c r="BE663" s="600"/>
      <c r="BF663" s="600"/>
      <c r="BG663" s="600"/>
      <c r="BH663" s="600"/>
      <c r="BI663" s="600"/>
      <c r="BJ663" s="600"/>
      <c r="BK663" s="600"/>
    </row>
    <row r="664" spans="2:63" ht="16.5" customHeight="1" x14ac:dyDescent="0.35">
      <c r="B664" s="599"/>
      <c r="C664" s="599"/>
      <c r="D664" s="599"/>
      <c r="E664" s="599"/>
      <c r="F664" s="599"/>
      <c r="G664" s="599"/>
      <c r="H664" s="600"/>
      <c r="K664" s="602"/>
      <c r="L664" s="602"/>
      <c r="M664" s="600"/>
      <c r="N664" s="600"/>
      <c r="O664" s="600"/>
      <c r="P664" s="600"/>
      <c r="Q664" s="600"/>
      <c r="R664" s="600"/>
      <c r="S664" s="600"/>
      <c r="T664" s="600"/>
      <c r="U664" s="600"/>
      <c r="V664" s="600"/>
      <c r="W664" s="600"/>
      <c r="X664" s="600"/>
      <c r="Y664" s="600"/>
      <c r="Z664" s="600"/>
      <c r="AA664" s="600"/>
      <c r="AB664" s="600"/>
      <c r="AC664" s="600"/>
      <c r="AD664" s="600"/>
      <c r="AE664" s="600"/>
      <c r="AF664" s="600"/>
      <c r="AG664" s="600"/>
      <c r="AH664" s="600"/>
      <c r="AI664" s="600"/>
      <c r="AJ664" s="600"/>
      <c r="AK664" s="600"/>
      <c r="AL664" s="600"/>
      <c r="AM664" s="600"/>
      <c r="AN664" s="600"/>
      <c r="AO664" s="600"/>
      <c r="AP664" s="600"/>
      <c r="AQ664" s="600"/>
      <c r="AR664" s="600"/>
      <c r="AS664" s="600"/>
      <c r="AT664" s="600"/>
      <c r="AU664" s="600"/>
      <c r="AV664" s="600"/>
      <c r="AW664" s="600"/>
      <c r="AX664" s="600"/>
      <c r="AY664" s="600"/>
      <c r="AZ664" s="600"/>
      <c r="BA664" s="600"/>
      <c r="BB664" s="600"/>
      <c r="BC664" s="600"/>
      <c r="BD664" s="600"/>
      <c r="BE664" s="600"/>
      <c r="BF664" s="600"/>
      <c r="BG664" s="600"/>
      <c r="BH664" s="600"/>
      <c r="BI664" s="600"/>
      <c r="BJ664" s="600"/>
      <c r="BK664" s="600"/>
    </row>
    <row r="665" spans="2:63" ht="16.5" customHeight="1" x14ac:dyDescent="0.35">
      <c r="B665" s="599"/>
      <c r="C665" s="599"/>
      <c r="D665" s="599"/>
      <c r="E665" s="599"/>
      <c r="F665" s="599"/>
      <c r="G665" s="599"/>
      <c r="H665" s="600"/>
      <c r="K665" s="602"/>
      <c r="L665" s="602"/>
      <c r="M665" s="600"/>
      <c r="N665" s="600"/>
      <c r="O665" s="600"/>
      <c r="P665" s="600"/>
      <c r="Q665" s="600"/>
      <c r="R665" s="600"/>
      <c r="S665" s="600"/>
      <c r="T665" s="600"/>
      <c r="U665" s="600"/>
      <c r="V665" s="600"/>
      <c r="W665" s="600"/>
      <c r="X665" s="600"/>
      <c r="Y665" s="600"/>
      <c r="Z665" s="600"/>
      <c r="AA665" s="600"/>
      <c r="AB665" s="600"/>
      <c r="AC665" s="600"/>
      <c r="AD665" s="600"/>
      <c r="AE665" s="600"/>
      <c r="AF665" s="600"/>
      <c r="AG665" s="600"/>
      <c r="AH665" s="600"/>
      <c r="AI665" s="600"/>
      <c r="AJ665" s="600"/>
      <c r="AK665" s="600"/>
      <c r="AL665" s="600"/>
      <c r="AM665" s="600"/>
      <c r="AN665" s="600"/>
      <c r="AO665" s="600"/>
      <c r="AP665" s="600"/>
      <c r="AQ665" s="600"/>
      <c r="AR665" s="600"/>
      <c r="AS665" s="600"/>
      <c r="AT665" s="600"/>
      <c r="AU665" s="600"/>
      <c r="AV665" s="600"/>
      <c r="AW665" s="600"/>
      <c r="AX665" s="600"/>
      <c r="AY665" s="600"/>
      <c r="AZ665" s="600"/>
      <c r="BA665" s="600"/>
      <c r="BB665" s="600"/>
      <c r="BC665" s="600"/>
      <c r="BD665" s="600"/>
      <c r="BE665" s="600"/>
      <c r="BF665" s="600"/>
      <c r="BG665" s="600"/>
      <c r="BH665" s="600"/>
      <c r="BI665" s="600"/>
      <c r="BJ665" s="600"/>
      <c r="BK665" s="600"/>
    </row>
    <row r="666" spans="2:63" ht="16.5" customHeight="1" x14ac:dyDescent="0.35">
      <c r="B666" s="599"/>
      <c r="C666" s="599"/>
      <c r="D666" s="599"/>
      <c r="E666" s="599"/>
      <c r="F666" s="599"/>
      <c r="G666" s="599"/>
      <c r="H666" s="600"/>
      <c r="K666" s="602"/>
      <c r="L666" s="602"/>
      <c r="M666" s="600"/>
      <c r="N666" s="600"/>
      <c r="O666" s="600"/>
      <c r="P666" s="600"/>
      <c r="Q666" s="600"/>
      <c r="R666" s="600"/>
      <c r="S666" s="600"/>
      <c r="T666" s="600"/>
      <c r="U666" s="600"/>
      <c r="V666" s="600"/>
      <c r="W666" s="600"/>
      <c r="X666" s="600"/>
      <c r="Y666" s="600"/>
      <c r="Z666" s="600"/>
      <c r="AA666" s="600"/>
      <c r="AB666" s="600"/>
      <c r="AC666" s="600"/>
      <c r="AD666" s="600"/>
      <c r="AE666" s="600"/>
      <c r="AF666" s="600"/>
      <c r="AG666" s="600"/>
      <c r="AH666" s="600"/>
      <c r="AI666" s="600"/>
      <c r="AJ666" s="600"/>
      <c r="AK666" s="600"/>
      <c r="AL666" s="600"/>
      <c r="AM666" s="600"/>
      <c r="AN666" s="600"/>
      <c r="AO666" s="600"/>
      <c r="AP666" s="600"/>
      <c r="AQ666" s="600"/>
      <c r="AR666" s="600"/>
      <c r="AS666" s="600"/>
      <c r="AT666" s="600"/>
      <c r="AU666" s="600"/>
      <c r="AV666" s="600"/>
      <c r="AW666" s="600"/>
      <c r="AX666" s="600"/>
      <c r="AY666" s="600"/>
      <c r="AZ666" s="600"/>
      <c r="BA666" s="600"/>
      <c r="BB666" s="600"/>
      <c r="BC666" s="600"/>
      <c r="BD666" s="600"/>
      <c r="BE666" s="600"/>
      <c r="BF666" s="600"/>
      <c r="BG666" s="600"/>
      <c r="BH666" s="600"/>
      <c r="BI666" s="600"/>
      <c r="BJ666" s="600"/>
      <c r="BK666" s="600"/>
    </row>
    <row r="667" spans="2:63" ht="16.5" customHeight="1" x14ac:dyDescent="0.35">
      <c r="B667" s="599"/>
      <c r="C667" s="599"/>
      <c r="D667" s="599"/>
      <c r="E667" s="599"/>
      <c r="F667" s="599"/>
      <c r="G667" s="599"/>
      <c r="H667" s="600"/>
      <c r="K667" s="602"/>
      <c r="L667" s="602"/>
      <c r="M667" s="600"/>
      <c r="N667" s="600"/>
      <c r="O667" s="600"/>
      <c r="P667" s="600"/>
      <c r="Q667" s="600"/>
      <c r="R667" s="600"/>
      <c r="S667" s="600"/>
      <c r="T667" s="600"/>
      <c r="U667" s="600"/>
      <c r="V667" s="600"/>
      <c r="W667" s="600"/>
      <c r="X667" s="600"/>
      <c r="Y667" s="600"/>
      <c r="Z667" s="600"/>
      <c r="AA667" s="600"/>
      <c r="AB667" s="600"/>
      <c r="AC667" s="600"/>
      <c r="AD667" s="600"/>
      <c r="AE667" s="600"/>
      <c r="AF667" s="600"/>
      <c r="AG667" s="600"/>
      <c r="AH667" s="600"/>
      <c r="AI667" s="600"/>
      <c r="AJ667" s="600"/>
      <c r="AK667" s="600"/>
      <c r="AL667" s="600"/>
      <c r="AM667" s="600"/>
      <c r="AN667" s="600"/>
      <c r="AO667" s="600"/>
      <c r="AP667" s="600"/>
      <c r="AQ667" s="600"/>
      <c r="AR667" s="600"/>
      <c r="AS667" s="600"/>
      <c r="AT667" s="600"/>
      <c r="AU667" s="600"/>
      <c r="AV667" s="600"/>
      <c r="AW667" s="600"/>
      <c r="AX667" s="600"/>
      <c r="AY667" s="600"/>
      <c r="AZ667" s="600"/>
      <c r="BA667" s="600"/>
      <c r="BB667" s="600"/>
      <c r="BC667" s="600"/>
      <c r="BD667" s="600"/>
      <c r="BE667" s="600"/>
      <c r="BF667" s="600"/>
      <c r="BG667" s="600"/>
      <c r="BH667" s="600"/>
      <c r="BI667" s="600"/>
      <c r="BJ667" s="600"/>
      <c r="BK667" s="600"/>
    </row>
    <row r="668" spans="2:63" ht="16.5" customHeight="1" x14ac:dyDescent="0.35">
      <c r="B668" s="599"/>
      <c r="C668" s="599"/>
      <c r="D668" s="599"/>
      <c r="E668" s="599"/>
      <c r="F668" s="599"/>
      <c r="G668" s="599"/>
      <c r="H668" s="600"/>
      <c r="K668" s="602"/>
      <c r="L668" s="602"/>
      <c r="M668" s="600"/>
      <c r="N668" s="600"/>
      <c r="O668" s="600"/>
      <c r="P668" s="600"/>
      <c r="Q668" s="600"/>
      <c r="R668" s="600"/>
      <c r="S668" s="600"/>
      <c r="T668" s="600"/>
      <c r="U668" s="600"/>
      <c r="V668" s="600"/>
      <c r="W668" s="600"/>
      <c r="X668" s="600"/>
      <c r="Y668" s="600"/>
      <c r="Z668" s="600"/>
      <c r="AA668" s="600"/>
      <c r="AB668" s="600"/>
      <c r="AC668" s="600"/>
      <c r="AD668" s="600"/>
      <c r="AE668" s="600"/>
      <c r="AF668" s="600"/>
      <c r="AG668" s="600"/>
      <c r="AH668" s="600"/>
      <c r="AI668" s="600"/>
      <c r="AJ668" s="600"/>
      <c r="AK668" s="600"/>
      <c r="AL668" s="600"/>
      <c r="AM668" s="600"/>
      <c r="AN668" s="600"/>
      <c r="AO668" s="600"/>
      <c r="AP668" s="600"/>
      <c r="AQ668" s="600"/>
      <c r="AR668" s="600"/>
      <c r="AS668" s="600"/>
      <c r="AT668" s="600"/>
      <c r="AU668" s="600"/>
      <c r="AV668" s="600"/>
      <c r="AW668" s="600"/>
      <c r="AX668" s="600"/>
      <c r="AY668" s="600"/>
      <c r="AZ668" s="600"/>
      <c r="BA668" s="600"/>
      <c r="BB668" s="600"/>
      <c r="BC668" s="600"/>
      <c r="BD668" s="600"/>
      <c r="BE668" s="600"/>
      <c r="BF668" s="600"/>
      <c r="BG668" s="600"/>
      <c r="BH668" s="600"/>
      <c r="BI668" s="600"/>
      <c r="BJ668" s="600"/>
      <c r="BK668" s="600"/>
    </row>
    <row r="669" spans="2:63" ht="16.5" customHeight="1" x14ac:dyDescent="0.35">
      <c r="B669" s="599"/>
      <c r="C669" s="599"/>
      <c r="D669" s="599"/>
      <c r="E669" s="599"/>
      <c r="F669" s="599"/>
      <c r="G669" s="599"/>
      <c r="H669" s="600"/>
      <c r="K669" s="602"/>
      <c r="L669" s="602"/>
      <c r="M669" s="600"/>
      <c r="N669" s="600"/>
      <c r="O669" s="600"/>
      <c r="P669" s="600"/>
      <c r="Q669" s="600"/>
      <c r="R669" s="600"/>
      <c r="S669" s="600"/>
      <c r="T669" s="600"/>
      <c r="U669" s="600"/>
      <c r="V669" s="600"/>
      <c r="W669" s="600"/>
      <c r="X669" s="600"/>
      <c r="Y669" s="600"/>
      <c r="Z669" s="600"/>
      <c r="AA669" s="600"/>
      <c r="AB669" s="600"/>
      <c r="AC669" s="600"/>
      <c r="AD669" s="600"/>
      <c r="AE669" s="600"/>
      <c r="AF669" s="600"/>
      <c r="AG669" s="600"/>
      <c r="AH669" s="600"/>
      <c r="AI669" s="600"/>
      <c r="AJ669" s="600"/>
      <c r="AK669" s="600"/>
      <c r="AL669" s="600"/>
      <c r="AM669" s="600"/>
      <c r="AN669" s="600"/>
      <c r="AO669" s="600"/>
      <c r="AP669" s="600"/>
      <c r="AQ669" s="600"/>
      <c r="AR669" s="600"/>
      <c r="AS669" s="600"/>
      <c r="AT669" s="600"/>
      <c r="AU669" s="600"/>
      <c r="AV669" s="600"/>
      <c r="AW669" s="600"/>
      <c r="AX669" s="600"/>
      <c r="AY669" s="600"/>
      <c r="AZ669" s="600"/>
      <c r="BA669" s="600"/>
      <c r="BB669" s="600"/>
      <c r="BC669" s="600"/>
      <c r="BD669" s="600"/>
      <c r="BE669" s="600"/>
      <c r="BF669" s="600"/>
      <c r="BG669" s="600"/>
      <c r="BH669" s="600"/>
      <c r="BI669" s="600"/>
      <c r="BJ669" s="600"/>
      <c r="BK669" s="600"/>
    </row>
    <row r="670" spans="2:63" ht="16.5" customHeight="1" x14ac:dyDescent="0.35">
      <c r="B670" s="599"/>
      <c r="C670" s="599"/>
      <c r="D670" s="599"/>
      <c r="E670" s="599"/>
      <c r="F670" s="599"/>
      <c r="G670" s="599"/>
      <c r="H670" s="600"/>
      <c r="K670" s="602"/>
      <c r="L670" s="602"/>
      <c r="M670" s="600"/>
      <c r="N670" s="600"/>
      <c r="O670" s="600"/>
      <c r="P670" s="600"/>
      <c r="Q670" s="600"/>
      <c r="R670" s="600"/>
      <c r="S670" s="600"/>
      <c r="T670" s="600"/>
      <c r="U670" s="600"/>
      <c r="V670" s="600"/>
      <c r="W670" s="600"/>
      <c r="X670" s="600"/>
      <c r="Y670" s="600"/>
      <c r="Z670" s="600"/>
      <c r="AA670" s="600"/>
      <c r="AB670" s="600"/>
      <c r="AC670" s="600"/>
      <c r="AD670" s="600"/>
      <c r="AE670" s="600"/>
      <c r="AF670" s="600"/>
      <c r="AG670" s="600"/>
      <c r="AH670" s="600"/>
      <c r="AI670" s="600"/>
      <c r="AJ670" s="600"/>
      <c r="AK670" s="600"/>
      <c r="AL670" s="600"/>
      <c r="AM670" s="600"/>
      <c r="AN670" s="600"/>
      <c r="AO670" s="600"/>
      <c r="AP670" s="600"/>
      <c r="AQ670" s="600"/>
      <c r="AR670" s="600"/>
      <c r="AS670" s="600"/>
      <c r="AT670" s="600"/>
      <c r="AU670" s="600"/>
      <c r="AV670" s="600"/>
      <c r="AW670" s="600"/>
      <c r="AX670" s="600"/>
      <c r="AY670" s="600"/>
      <c r="AZ670" s="600"/>
      <c r="BA670" s="600"/>
      <c r="BB670" s="600"/>
      <c r="BC670" s="600"/>
      <c r="BD670" s="600"/>
      <c r="BE670" s="600"/>
      <c r="BF670" s="600"/>
      <c r="BG670" s="600"/>
      <c r="BH670" s="600"/>
      <c r="BI670" s="600"/>
      <c r="BJ670" s="600"/>
      <c r="BK670" s="600"/>
    </row>
    <row r="671" spans="2:63" ht="16.5" customHeight="1" x14ac:dyDescent="0.35">
      <c r="B671" s="599"/>
      <c r="C671" s="599"/>
      <c r="D671" s="599"/>
      <c r="E671" s="599"/>
      <c r="F671" s="599"/>
      <c r="G671" s="599"/>
      <c r="H671" s="600"/>
      <c r="K671" s="602"/>
      <c r="L671" s="602"/>
      <c r="M671" s="600"/>
      <c r="N671" s="600"/>
      <c r="O671" s="600"/>
      <c r="P671" s="600"/>
      <c r="Q671" s="600"/>
      <c r="R671" s="600"/>
      <c r="S671" s="600"/>
      <c r="T671" s="600"/>
      <c r="U671" s="600"/>
      <c r="V671" s="600"/>
      <c r="W671" s="600"/>
      <c r="X671" s="600"/>
      <c r="Y671" s="600"/>
      <c r="Z671" s="600"/>
      <c r="AA671" s="600"/>
      <c r="AB671" s="600"/>
      <c r="AC671" s="600"/>
      <c r="AD671" s="600"/>
      <c r="AE671" s="600"/>
      <c r="AF671" s="600"/>
      <c r="AG671" s="600"/>
      <c r="AH671" s="600"/>
      <c r="AI671" s="600"/>
      <c r="AJ671" s="600"/>
      <c r="AK671" s="600"/>
      <c r="AL671" s="600"/>
      <c r="AM671" s="600"/>
      <c r="AN671" s="600"/>
      <c r="AO671" s="600"/>
      <c r="AP671" s="600"/>
      <c r="AQ671" s="600"/>
      <c r="AR671" s="600"/>
      <c r="AS671" s="600"/>
      <c r="AT671" s="600"/>
      <c r="AU671" s="600"/>
      <c r="AV671" s="600"/>
      <c r="AW671" s="600"/>
      <c r="AX671" s="600"/>
      <c r="AY671" s="600"/>
      <c r="AZ671" s="600"/>
      <c r="BA671" s="600"/>
      <c r="BB671" s="600"/>
      <c r="BC671" s="600"/>
      <c r="BD671" s="600"/>
      <c r="BE671" s="600"/>
      <c r="BF671" s="600"/>
      <c r="BG671" s="600"/>
      <c r="BH671" s="600"/>
      <c r="BI671" s="600"/>
      <c r="BJ671" s="600"/>
      <c r="BK671" s="600"/>
    </row>
    <row r="672" spans="2:63" ht="16.5" customHeight="1" x14ac:dyDescent="0.35">
      <c r="B672" s="599"/>
      <c r="C672" s="599"/>
      <c r="D672" s="599"/>
      <c r="E672" s="599"/>
      <c r="F672" s="599"/>
      <c r="G672" s="599"/>
      <c r="H672" s="600"/>
      <c r="K672" s="602"/>
      <c r="L672" s="602"/>
      <c r="M672" s="600"/>
      <c r="N672" s="600"/>
      <c r="O672" s="600"/>
      <c r="P672" s="600"/>
      <c r="Q672" s="600"/>
      <c r="R672" s="600"/>
      <c r="S672" s="600"/>
      <c r="T672" s="600"/>
      <c r="U672" s="600"/>
      <c r="V672" s="600"/>
      <c r="W672" s="600"/>
      <c r="X672" s="600"/>
      <c r="Y672" s="600"/>
      <c r="Z672" s="600"/>
      <c r="AA672" s="600"/>
      <c r="AB672" s="600"/>
      <c r="AC672" s="600"/>
      <c r="AD672" s="600"/>
      <c r="AE672" s="600"/>
      <c r="AF672" s="600"/>
      <c r="AG672" s="600"/>
      <c r="AH672" s="600"/>
      <c r="AI672" s="600"/>
      <c r="AJ672" s="600"/>
      <c r="AK672" s="600"/>
      <c r="AL672" s="600"/>
      <c r="AM672" s="600"/>
      <c r="AN672" s="600"/>
      <c r="AO672" s="600"/>
      <c r="AP672" s="600"/>
      <c r="AQ672" s="600"/>
      <c r="AR672" s="600"/>
      <c r="AS672" s="600"/>
      <c r="AT672" s="600"/>
      <c r="AU672" s="600"/>
      <c r="AV672" s="600"/>
      <c r="AW672" s="600"/>
      <c r="AX672" s="600"/>
      <c r="AY672" s="600"/>
      <c r="AZ672" s="600"/>
      <c r="BA672" s="600"/>
      <c r="BB672" s="600"/>
      <c r="BC672" s="600"/>
      <c r="BD672" s="600"/>
      <c r="BE672" s="600"/>
      <c r="BF672" s="600"/>
      <c r="BG672" s="600"/>
      <c r="BH672" s="600"/>
      <c r="BI672" s="600"/>
      <c r="BJ672" s="600"/>
      <c r="BK672" s="600"/>
    </row>
    <row r="673" spans="2:63" ht="16.5" customHeight="1" x14ac:dyDescent="0.35">
      <c r="B673" s="599"/>
      <c r="C673" s="599"/>
      <c r="D673" s="599"/>
      <c r="E673" s="599"/>
      <c r="F673" s="599"/>
      <c r="G673" s="599"/>
      <c r="H673" s="600"/>
      <c r="K673" s="602"/>
      <c r="L673" s="602"/>
      <c r="M673" s="600"/>
      <c r="N673" s="600"/>
      <c r="O673" s="600"/>
      <c r="P673" s="600"/>
      <c r="Q673" s="600"/>
      <c r="R673" s="600"/>
      <c r="S673" s="600"/>
      <c r="T673" s="600"/>
      <c r="U673" s="600"/>
      <c r="V673" s="600"/>
      <c r="W673" s="600"/>
      <c r="X673" s="600"/>
      <c r="Y673" s="600"/>
      <c r="Z673" s="600"/>
      <c r="AA673" s="600"/>
      <c r="AB673" s="600"/>
      <c r="AC673" s="600"/>
      <c r="AD673" s="600"/>
      <c r="AE673" s="600"/>
      <c r="AF673" s="600"/>
      <c r="AG673" s="600"/>
      <c r="AH673" s="600"/>
      <c r="AI673" s="600"/>
      <c r="AJ673" s="600"/>
      <c r="AK673" s="600"/>
      <c r="AL673" s="600"/>
      <c r="AM673" s="600"/>
      <c r="AN673" s="600"/>
      <c r="AO673" s="600"/>
      <c r="AP673" s="600"/>
      <c r="AQ673" s="600"/>
      <c r="AR673" s="600"/>
      <c r="AS673" s="600"/>
      <c r="AT673" s="600"/>
      <c r="AU673" s="600"/>
      <c r="AV673" s="600"/>
      <c r="AW673" s="600"/>
      <c r="AX673" s="600"/>
      <c r="AY673" s="600"/>
      <c r="AZ673" s="600"/>
      <c r="BA673" s="600"/>
      <c r="BB673" s="600"/>
      <c r="BC673" s="600"/>
      <c r="BD673" s="600"/>
      <c r="BE673" s="600"/>
      <c r="BF673" s="600"/>
      <c r="BG673" s="600"/>
      <c r="BH673" s="600"/>
      <c r="BI673" s="600"/>
      <c r="BJ673" s="600"/>
      <c r="BK673" s="600"/>
    </row>
    <row r="674" spans="2:63" ht="16.5" customHeight="1" x14ac:dyDescent="0.35">
      <c r="B674" s="599"/>
      <c r="C674" s="599"/>
      <c r="D674" s="599"/>
      <c r="E674" s="599"/>
      <c r="F674" s="599"/>
      <c r="G674" s="599"/>
      <c r="H674" s="600"/>
      <c r="K674" s="602"/>
      <c r="L674" s="602"/>
      <c r="M674" s="600"/>
      <c r="N674" s="600"/>
      <c r="O674" s="600"/>
      <c r="P674" s="600"/>
      <c r="Q674" s="600"/>
      <c r="R674" s="600"/>
      <c r="S674" s="600"/>
      <c r="T674" s="600"/>
      <c r="U674" s="600"/>
      <c r="V674" s="600"/>
      <c r="W674" s="600"/>
      <c r="X674" s="600"/>
      <c r="Y674" s="600"/>
      <c r="Z674" s="600"/>
      <c r="AA674" s="600"/>
      <c r="AB674" s="600"/>
      <c r="AC674" s="600"/>
      <c r="AD674" s="600"/>
      <c r="AE674" s="600"/>
      <c r="AF674" s="600"/>
      <c r="AG674" s="600"/>
      <c r="AH674" s="600"/>
      <c r="AI674" s="600"/>
      <c r="AJ674" s="600"/>
      <c r="AK674" s="600"/>
      <c r="AL674" s="600"/>
      <c r="AM674" s="600"/>
      <c r="AN674" s="600"/>
      <c r="AO674" s="600"/>
      <c r="AP674" s="600"/>
      <c r="AQ674" s="600"/>
      <c r="AR674" s="600"/>
      <c r="AS674" s="600"/>
      <c r="AT674" s="600"/>
      <c r="AU674" s="600"/>
      <c r="AV674" s="600"/>
      <c r="AW674" s="600"/>
      <c r="AX674" s="600"/>
      <c r="AY674" s="600"/>
      <c r="AZ674" s="600"/>
      <c r="BA674" s="600"/>
      <c r="BB674" s="600"/>
      <c r="BC674" s="600"/>
      <c r="BD674" s="600"/>
      <c r="BE674" s="600"/>
      <c r="BF674" s="600"/>
      <c r="BG674" s="600"/>
      <c r="BH674" s="600"/>
      <c r="BI674" s="600"/>
      <c r="BJ674" s="600"/>
      <c r="BK674" s="600"/>
    </row>
    <row r="675" spans="2:63" ht="16.5" customHeight="1" x14ac:dyDescent="0.35">
      <c r="B675" s="599"/>
      <c r="C675" s="599"/>
      <c r="D675" s="599"/>
      <c r="E675" s="599"/>
      <c r="F675" s="599"/>
      <c r="G675" s="599"/>
      <c r="H675" s="600"/>
      <c r="K675" s="602"/>
      <c r="L675" s="602"/>
      <c r="M675" s="600"/>
      <c r="N675" s="600"/>
      <c r="O675" s="600"/>
      <c r="P675" s="600"/>
      <c r="Q675" s="600"/>
      <c r="R675" s="600"/>
      <c r="S675" s="600"/>
      <c r="T675" s="600"/>
      <c r="U675" s="600"/>
      <c r="V675" s="600"/>
      <c r="W675" s="600"/>
      <c r="X675" s="600"/>
      <c r="Y675" s="600"/>
      <c r="Z675" s="600"/>
      <c r="AA675" s="600"/>
      <c r="AB675" s="600"/>
      <c r="AC675" s="600"/>
      <c r="AD675" s="600"/>
      <c r="AE675" s="600"/>
      <c r="AF675" s="600"/>
      <c r="AG675" s="600"/>
      <c r="AH675" s="600"/>
      <c r="AI675" s="600"/>
      <c r="AJ675" s="600"/>
      <c r="AK675" s="600"/>
      <c r="AL675" s="600"/>
      <c r="AM675" s="600"/>
      <c r="AN675" s="600"/>
      <c r="AO675" s="600"/>
      <c r="AP675" s="600"/>
      <c r="AQ675" s="600"/>
      <c r="AR675" s="600"/>
      <c r="AS675" s="600"/>
      <c r="AT675" s="600"/>
      <c r="AU675" s="600"/>
      <c r="AV675" s="600"/>
      <c r="AW675" s="600"/>
      <c r="AX675" s="600"/>
      <c r="AY675" s="600"/>
      <c r="AZ675" s="600"/>
      <c r="BA675" s="600"/>
      <c r="BB675" s="600"/>
      <c r="BC675" s="600"/>
      <c r="BD675" s="600"/>
      <c r="BE675" s="600"/>
      <c r="BF675" s="600"/>
      <c r="BG675" s="600"/>
      <c r="BH675" s="600"/>
      <c r="BI675" s="600"/>
      <c r="BJ675" s="600"/>
      <c r="BK675" s="600"/>
    </row>
    <row r="676" spans="2:63" ht="16.5" customHeight="1" x14ac:dyDescent="0.35">
      <c r="B676" s="599"/>
      <c r="C676" s="599"/>
      <c r="D676" s="599"/>
      <c r="E676" s="599"/>
      <c r="F676" s="599"/>
      <c r="G676" s="599"/>
      <c r="H676" s="600"/>
      <c r="K676" s="602"/>
      <c r="L676" s="602"/>
      <c r="M676" s="600"/>
      <c r="N676" s="600"/>
      <c r="O676" s="600"/>
      <c r="P676" s="600"/>
      <c r="Q676" s="600"/>
      <c r="R676" s="600"/>
      <c r="S676" s="600"/>
      <c r="T676" s="600"/>
      <c r="U676" s="600"/>
      <c r="V676" s="600"/>
      <c r="W676" s="600"/>
      <c r="X676" s="600"/>
      <c r="Y676" s="600"/>
      <c r="Z676" s="600"/>
      <c r="AA676" s="600"/>
      <c r="AB676" s="600"/>
      <c r="AC676" s="600"/>
      <c r="AD676" s="600"/>
      <c r="AE676" s="600"/>
      <c r="AF676" s="600"/>
      <c r="AG676" s="600"/>
      <c r="AH676" s="600"/>
      <c r="AI676" s="600"/>
      <c r="AJ676" s="600"/>
      <c r="AK676" s="600"/>
      <c r="AL676" s="600"/>
      <c r="AM676" s="600"/>
      <c r="AN676" s="600"/>
      <c r="AO676" s="600"/>
      <c r="AP676" s="600"/>
      <c r="AQ676" s="600"/>
      <c r="AR676" s="600"/>
      <c r="AS676" s="600"/>
      <c r="AT676" s="600"/>
      <c r="AU676" s="600"/>
      <c r="AV676" s="600"/>
      <c r="AW676" s="600"/>
      <c r="AX676" s="600"/>
      <c r="AY676" s="600"/>
      <c r="AZ676" s="600"/>
      <c r="BA676" s="600"/>
      <c r="BB676" s="600"/>
      <c r="BC676" s="600"/>
      <c r="BD676" s="600"/>
      <c r="BE676" s="600"/>
      <c r="BF676" s="600"/>
      <c r="BG676" s="600"/>
      <c r="BH676" s="600"/>
      <c r="BI676" s="600"/>
      <c r="BJ676" s="600"/>
      <c r="BK676" s="600"/>
    </row>
    <row r="677" spans="2:63" ht="16.5" customHeight="1" x14ac:dyDescent="0.35">
      <c r="B677" s="599"/>
      <c r="C677" s="599"/>
      <c r="D677" s="599"/>
      <c r="E677" s="599"/>
      <c r="F677" s="599"/>
      <c r="G677" s="599"/>
      <c r="H677" s="600"/>
      <c r="K677" s="602"/>
      <c r="L677" s="602"/>
      <c r="M677" s="600"/>
      <c r="N677" s="600"/>
      <c r="O677" s="600"/>
      <c r="P677" s="600"/>
      <c r="Q677" s="600"/>
      <c r="R677" s="600"/>
      <c r="S677" s="600"/>
      <c r="T677" s="600"/>
      <c r="U677" s="600"/>
      <c r="V677" s="600"/>
      <c r="W677" s="600"/>
      <c r="X677" s="600"/>
      <c r="Y677" s="600"/>
      <c r="Z677" s="600"/>
      <c r="AA677" s="600"/>
      <c r="AB677" s="600"/>
      <c r="AC677" s="600"/>
      <c r="AD677" s="600"/>
      <c r="AE677" s="600"/>
      <c r="AF677" s="600"/>
      <c r="AG677" s="600"/>
      <c r="AH677" s="600"/>
      <c r="AI677" s="600"/>
      <c r="AJ677" s="600"/>
      <c r="AK677" s="600"/>
      <c r="AL677" s="600"/>
      <c r="AM677" s="600"/>
      <c r="AN677" s="600"/>
      <c r="AO677" s="600"/>
      <c r="AP677" s="600"/>
      <c r="AQ677" s="600"/>
      <c r="AR677" s="600"/>
      <c r="AS677" s="600"/>
      <c r="AT677" s="600"/>
      <c r="AU677" s="600"/>
      <c r="AV677" s="600"/>
      <c r="AW677" s="600"/>
      <c r="AX677" s="600"/>
      <c r="AY677" s="600"/>
      <c r="AZ677" s="600"/>
      <c r="BA677" s="600"/>
      <c r="BB677" s="600"/>
      <c r="BC677" s="600"/>
      <c r="BD677" s="600"/>
      <c r="BE677" s="600"/>
      <c r="BF677" s="600"/>
      <c r="BG677" s="600"/>
      <c r="BH677" s="600"/>
      <c r="BI677" s="600"/>
      <c r="BJ677" s="600"/>
      <c r="BK677" s="600"/>
    </row>
    <row r="678" spans="2:63" ht="16.5" customHeight="1" x14ac:dyDescent="0.35">
      <c r="B678" s="599"/>
      <c r="C678" s="599"/>
      <c r="D678" s="599"/>
      <c r="E678" s="599"/>
      <c r="F678" s="599"/>
      <c r="G678" s="599"/>
      <c r="H678" s="600"/>
      <c r="K678" s="602"/>
      <c r="L678" s="602"/>
      <c r="M678" s="600"/>
      <c r="N678" s="600"/>
      <c r="O678" s="600"/>
      <c r="P678" s="600"/>
      <c r="Q678" s="600"/>
      <c r="R678" s="600"/>
      <c r="S678" s="600"/>
      <c r="T678" s="600"/>
      <c r="U678" s="600"/>
      <c r="V678" s="600"/>
      <c r="W678" s="600"/>
      <c r="X678" s="600"/>
      <c r="Y678" s="600"/>
      <c r="Z678" s="600"/>
      <c r="AA678" s="600"/>
      <c r="AB678" s="600"/>
      <c r="AC678" s="600"/>
      <c r="AD678" s="600"/>
      <c r="AE678" s="600"/>
      <c r="AF678" s="600"/>
      <c r="AG678" s="600"/>
      <c r="AH678" s="600"/>
      <c r="AI678" s="600"/>
      <c r="AJ678" s="600"/>
      <c r="AK678" s="600"/>
      <c r="AL678" s="600"/>
      <c r="AM678" s="600"/>
      <c r="AN678" s="600"/>
      <c r="AO678" s="600"/>
      <c r="AP678" s="600"/>
      <c r="AQ678" s="600"/>
      <c r="AR678" s="600"/>
      <c r="AS678" s="600"/>
      <c r="AT678" s="600"/>
      <c r="AU678" s="600"/>
      <c r="AV678" s="600"/>
      <c r="AW678" s="600"/>
      <c r="AX678" s="600"/>
      <c r="AY678" s="600"/>
      <c r="AZ678" s="600"/>
      <c r="BA678" s="600"/>
      <c r="BB678" s="600"/>
      <c r="BC678" s="600"/>
      <c r="BD678" s="600"/>
      <c r="BE678" s="600"/>
      <c r="BF678" s="600"/>
      <c r="BG678" s="600"/>
      <c r="BH678" s="600"/>
      <c r="BI678" s="600"/>
      <c r="BJ678" s="600"/>
      <c r="BK678" s="600"/>
    </row>
    <row r="679" spans="2:63" ht="16.5" customHeight="1" x14ac:dyDescent="0.35">
      <c r="B679" s="599"/>
      <c r="C679" s="599"/>
      <c r="D679" s="599"/>
      <c r="E679" s="599"/>
      <c r="F679" s="599"/>
      <c r="G679" s="599"/>
      <c r="H679" s="600"/>
      <c r="K679" s="602"/>
      <c r="L679" s="602"/>
      <c r="M679" s="600"/>
      <c r="N679" s="600"/>
      <c r="O679" s="600"/>
      <c r="P679" s="600"/>
      <c r="Q679" s="600"/>
      <c r="R679" s="600"/>
      <c r="S679" s="600"/>
      <c r="T679" s="600"/>
      <c r="U679" s="600"/>
      <c r="V679" s="600"/>
      <c r="W679" s="600"/>
      <c r="X679" s="600"/>
      <c r="Y679" s="600"/>
      <c r="Z679" s="600"/>
      <c r="AA679" s="600"/>
      <c r="AB679" s="600"/>
      <c r="AC679" s="600"/>
      <c r="AD679" s="600"/>
      <c r="AE679" s="600"/>
      <c r="AF679" s="600"/>
      <c r="AG679" s="600"/>
      <c r="AH679" s="600"/>
      <c r="AI679" s="600"/>
      <c r="AJ679" s="600"/>
      <c r="AK679" s="600"/>
      <c r="AL679" s="600"/>
      <c r="AM679" s="600"/>
      <c r="AN679" s="600"/>
      <c r="AO679" s="600"/>
      <c r="AP679" s="600"/>
      <c r="AQ679" s="600"/>
      <c r="AR679" s="600"/>
      <c r="AS679" s="600"/>
      <c r="AT679" s="600"/>
      <c r="AU679" s="600"/>
      <c r="AV679" s="600"/>
      <c r="AW679" s="600"/>
      <c r="AX679" s="600"/>
      <c r="AY679" s="600"/>
      <c r="AZ679" s="600"/>
      <c r="BA679" s="600"/>
      <c r="BB679" s="600"/>
      <c r="BC679" s="600"/>
      <c r="BD679" s="600"/>
      <c r="BE679" s="600"/>
      <c r="BF679" s="600"/>
      <c r="BG679" s="600"/>
      <c r="BH679" s="600"/>
      <c r="BI679" s="600"/>
      <c r="BJ679" s="600"/>
      <c r="BK679" s="600"/>
    </row>
    <row r="680" spans="2:63" ht="16.5" customHeight="1" x14ac:dyDescent="0.35">
      <c r="B680" s="599"/>
      <c r="C680" s="599"/>
      <c r="D680" s="599"/>
      <c r="E680" s="599"/>
      <c r="F680" s="599"/>
      <c r="G680" s="599"/>
      <c r="H680" s="600"/>
      <c r="K680" s="602"/>
      <c r="L680" s="602"/>
      <c r="M680" s="600"/>
      <c r="N680" s="600"/>
      <c r="O680" s="600"/>
      <c r="P680" s="600"/>
      <c r="Q680" s="600"/>
      <c r="R680" s="600"/>
      <c r="S680" s="600"/>
      <c r="T680" s="600"/>
      <c r="U680" s="600"/>
      <c r="V680" s="600"/>
      <c r="W680" s="600"/>
      <c r="X680" s="600"/>
      <c r="Y680" s="600"/>
      <c r="Z680" s="600"/>
      <c r="AA680" s="600"/>
      <c r="AB680" s="600"/>
      <c r="AC680" s="600"/>
      <c r="AD680" s="600"/>
      <c r="AE680" s="600"/>
      <c r="AF680" s="600"/>
      <c r="AG680" s="600"/>
      <c r="AH680" s="600"/>
      <c r="AI680" s="600"/>
      <c r="AJ680" s="600"/>
      <c r="AK680" s="600"/>
      <c r="AL680" s="600"/>
      <c r="AM680" s="600"/>
      <c r="AN680" s="600"/>
      <c r="AO680" s="600"/>
      <c r="AP680" s="600"/>
      <c r="AQ680" s="600"/>
      <c r="AR680" s="600"/>
      <c r="AS680" s="600"/>
      <c r="AT680" s="600"/>
      <c r="AU680" s="600"/>
      <c r="AV680" s="600"/>
      <c r="AW680" s="600"/>
      <c r="AX680" s="600"/>
      <c r="AY680" s="600"/>
      <c r="AZ680" s="600"/>
      <c r="BA680" s="600"/>
      <c r="BB680" s="600"/>
      <c r="BC680" s="600"/>
      <c r="BD680" s="600"/>
      <c r="BE680" s="600"/>
      <c r="BF680" s="600"/>
      <c r="BG680" s="600"/>
      <c r="BH680" s="600"/>
      <c r="BI680" s="600"/>
      <c r="BJ680" s="600"/>
      <c r="BK680" s="600"/>
    </row>
    <row r="681" spans="2:63" ht="16.5" customHeight="1" x14ac:dyDescent="0.35">
      <c r="B681" s="599"/>
      <c r="C681" s="599"/>
      <c r="D681" s="599"/>
      <c r="E681" s="599"/>
      <c r="F681" s="599"/>
      <c r="G681" s="599"/>
      <c r="H681" s="600"/>
      <c r="K681" s="602"/>
      <c r="L681" s="602"/>
      <c r="M681" s="600"/>
      <c r="N681" s="600"/>
      <c r="O681" s="600"/>
      <c r="P681" s="600"/>
      <c r="Q681" s="600"/>
      <c r="R681" s="600"/>
      <c r="S681" s="600"/>
      <c r="T681" s="600"/>
      <c r="U681" s="600"/>
      <c r="V681" s="600"/>
      <c r="W681" s="600"/>
      <c r="X681" s="600"/>
      <c r="Y681" s="600"/>
      <c r="Z681" s="600"/>
      <c r="AA681" s="600"/>
      <c r="AB681" s="600"/>
      <c r="AC681" s="600"/>
      <c r="AD681" s="600"/>
      <c r="AE681" s="600"/>
      <c r="AF681" s="600"/>
      <c r="AG681" s="600"/>
      <c r="AH681" s="600"/>
      <c r="AI681" s="600"/>
      <c r="AJ681" s="600"/>
      <c r="AK681" s="600"/>
      <c r="AL681" s="600"/>
      <c r="AM681" s="600"/>
      <c r="AN681" s="600"/>
      <c r="AO681" s="600"/>
      <c r="AP681" s="600"/>
      <c r="AQ681" s="600"/>
      <c r="AR681" s="600"/>
      <c r="AS681" s="600"/>
      <c r="AT681" s="600"/>
      <c r="AU681" s="600"/>
      <c r="AV681" s="600"/>
      <c r="AW681" s="600"/>
      <c r="AX681" s="600"/>
      <c r="AY681" s="600"/>
      <c r="AZ681" s="600"/>
      <c r="BA681" s="600"/>
      <c r="BB681" s="600"/>
      <c r="BC681" s="600"/>
      <c r="BD681" s="600"/>
      <c r="BE681" s="600"/>
      <c r="BF681" s="600"/>
      <c r="BG681" s="600"/>
      <c r="BH681" s="600"/>
      <c r="BI681" s="600"/>
      <c r="BJ681" s="600"/>
      <c r="BK681" s="600"/>
    </row>
    <row r="682" spans="2:63" ht="16.5" customHeight="1" x14ac:dyDescent="0.35">
      <c r="B682" s="599"/>
      <c r="C682" s="599"/>
      <c r="D682" s="599"/>
      <c r="E682" s="599"/>
      <c r="F682" s="599"/>
      <c r="G682" s="599"/>
      <c r="H682" s="600"/>
      <c r="K682" s="602"/>
      <c r="L682" s="602"/>
      <c r="M682" s="600"/>
      <c r="N682" s="600"/>
      <c r="O682" s="600"/>
      <c r="P682" s="600"/>
      <c r="Q682" s="600"/>
      <c r="R682" s="600"/>
      <c r="S682" s="600"/>
      <c r="T682" s="600"/>
      <c r="U682" s="600"/>
      <c r="V682" s="600"/>
      <c r="W682" s="600"/>
      <c r="X682" s="600"/>
      <c r="Y682" s="600"/>
      <c r="Z682" s="600"/>
      <c r="AA682" s="600"/>
      <c r="AB682" s="600"/>
      <c r="AC682" s="600"/>
      <c r="AD682" s="600"/>
      <c r="AE682" s="600"/>
      <c r="AF682" s="600"/>
      <c r="AG682" s="600"/>
      <c r="AH682" s="600"/>
      <c r="AI682" s="600"/>
      <c r="AJ682" s="600"/>
      <c r="AK682" s="600"/>
      <c r="AL682" s="600"/>
      <c r="AM682" s="600"/>
      <c r="AN682" s="600"/>
      <c r="AO682" s="600"/>
      <c r="AP682" s="600"/>
      <c r="AQ682" s="600"/>
      <c r="AR682" s="600"/>
      <c r="AS682" s="600"/>
      <c r="AT682" s="600"/>
      <c r="AU682" s="600"/>
      <c r="AV682" s="600"/>
      <c r="AW682" s="600"/>
      <c r="AX682" s="600"/>
      <c r="AY682" s="600"/>
      <c r="AZ682" s="600"/>
      <c r="BA682" s="600"/>
      <c r="BB682" s="600"/>
      <c r="BC682" s="600"/>
      <c r="BD682" s="600"/>
      <c r="BE682" s="600"/>
      <c r="BF682" s="600"/>
      <c r="BG682" s="600"/>
      <c r="BH682" s="600"/>
      <c r="BI682" s="600"/>
      <c r="BJ682" s="600"/>
      <c r="BK682" s="600"/>
    </row>
    <row r="683" spans="2:63" ht="16.5" customHeight="1" x14ac:dyDescent="0.35">
      <c r="B683" s="599"/>
      <c r="C683" s="599"/>
      <c r="D683" s="599"/>
      <c r="E683" s="599"/>
      <c r="F683" s="599"/>
      <c r="G683" s="599"/>
      <c r="H683" s="600"/>
      <c r="K683" s="602"/>
      <c r="L683" s="602"/>
      <c r="M683" s="600"/>
      <c r="N683" s="600"/>
      <c r="O683" s="600"/>
      <c r="P683" s="600"/>
      <c r="Q683" s="600"/>
      <c r="R683" s="600"/>
      <c r="S683" s="600"/>
      <c r="T683" s="600"/>
      <c r="U683" s="600"/>
      <c r="V683" s="600"/>
      <c r="W683" s="600"/>
      <c r="X683" s="600"/>
      <c r="Y683" s="600"/>
      <c r="Z683" s="600"/>
      <c r="AA683" s="600"/>
      <c r="AB683" s="600"/>
      <c r="AC683" s="600"/>
      <c r="AD683" s="600"/>
      <c r="AE683" s="600"/>
      <c r="AF683" s="600"/>
      <c r="AG683" s="600"/>
      <c r="AH683" s="600"/>
      <c r="AI683" s="600"/>
      <c r="AJ683" s="600"/>
      <c r="AK683" s="600"/>
      <c r="AL683" s="600"/>
      <c r="AM683" s="600"/>
      <c r="AN683" s="600"/>
      <c r="AO683" s="600"/>
      <c r="AP683" s="600"/>
      <c r="AQ683" s="600"/>
      <c r="AR683" s="600"/>
      <c r="AS683" s="600"/>
      <c r="AT683" s="600"/>
      <c r="AU683" s="600"/>
      <c r="AV683" s="600"/>
      <c r="AW683" s="600"/>
      <c r="AX683" s="600"/>
      <c r="AY683" s="600"/>
      <c r="AZ683" s="600"/>
      <c r="BA683" s="600"/>
      <c r="BB683" s="600"/>
      <c r="BC683" s="600"/>
      <c r="BD683" s="600"/>
      <c r="BE683" s="600"/>
      <c r="BF683" s="600"/>
      <c r="BG683" s="600"/>
      <c r="BH683" s="600"/>
      <c r="BI683" s="600"/>
      <c r="BJ683" s="600"/>
      <c r="BK683" s="600"/>
    </row>
    <row r="684" spans="2:63" ht="16.5" customHeight="1" x14ac:dyDescent="0.35">
      <c r="B684" s="599"/>
      <c r="C684" s="599"/>
      <c r="D684" s="599"/>
      <c r="E684" s="599"/>
      <c r="F684" s="599"/>
      <c r="G684" s="599"/>
      <c r="H684" s="600"/>
      <c r="K684" s="602"/>
      <c r="L684" s="602"/>
      <c r="M684" s="600"/>
      <c r="N684" s="600"/>
      <c r="O684" s="600"/>
      <c r="P684" s="600"/>
      <c r="Q684" s="600"/>
      <c r="R684" s="600"/>
      <c r="S684" s="600"/>
      <c r="T684" s="600"/>
      <c r="U684" s="600"/>
      <c r="V684" s="600"/>
      <c r="W684" s="600"/>
      <c r="X684" s="600"/>
      <c r="Y684" s="600"/>
      <c r="Z684" s="600"/>
      <c r="AA684" s="600"/>
      <c r="AB684" s="600"/>
      <c r="AC684" s="600"/>
      <c r="AD684" s="600"/>
      <c r="AE684" s="600"/>
      <c r="AF684" s="600"/>
      <c r="AG684" s="600"/>
      <c r="AH684" s="600"/>
      <c r="AI684" s="600"/>
      <c r="AJ684" s="600"/>
      <c r="AK684" s="600"/>
      <c r="AL684" s="600"/>
      <c r="AM684" s="600"/>
      <c r="AN684" s="600"/>
      <c r="AO684" s="600"/>
      <c r="AP684" s="600"/>
      <c r="AQ684" s="600"/>
      <c r="AR684" s="600"/>
      <c r="AS684" s="600"/>
      <c r="AT684" s="600"/>
      <c r="AU684" s="600"/>
      <c r="AV684" s="600"/>
      <c r="AW684" s="600"/>
      <c r="AX684" s="600"/>
      <c r="AY684" s="600"/>
      <c r="AZ684" s="600"/>
      <c r="BA684" s="600"/>
      <c r="BB684" s="600"/>
      <c r="BC684" s="600"/>
      <c r="BD684" s="600"/>
      <c r="BE684" s="600"/>
      <c r="BF684" s="600"/>
      <c r="BG684" s="600"/>
      <c r="BH684" s="600"/>
      <c r="BI684" s="600"/>
      <c r="BJ684" s="600"/>
      <c r="BK684" s="600"/>
    </row>
    <row r="685" spans="2:63" ht="16.5" customHeight="1" x14ac:dyDescent="0.35">
      <c r="B685" s="599"/>
      <c r="C685" s="599"/>
      <c r="D685" s="599"/>
      <c r="E685" s="599"/>
      <c r="F685" s="599"/>
      <c r="G685" s="599"/>
      <c r="H685" s="600"/>
      <c r="K685" s="602"/>
      <c r="L685" s="602"/>
      <c r="M685" s="600"/>
      <c r="N685" s="600"/>
      <c r="O685" s="600"/>
      <c r="P685" s="600"/>
      <c r="Q685" s="600"/>
      <c r="R685" s="600"/>
      <c r="S685" s="600"/>
      <c r="T685" s="600"/>
      <c r="U685" s="600"/>
      <c r="V685" s="600"/>
      <c r="W685" s="600"/>
      <c r="X685" s="600"/>
      <c r="Y685" s="600"/>
      <c r="Z685" s="600"/>
      <c r="AA685" s="600"/>
      <c r="AB685" s="600"/>
      <c r="AC685" s="600"/>
      <c r="AD685" s="600"/>
      <c r="AE685" s="600"/>
      <c r="AF685" s="600"/>
      <c r="AG685" s="600"/>
      <c r="AH685" s="600"/>
      <c r="AI685" s="600"/>
      <c r="AJ685" s="600"/>
      <c r="AK685" s="600"/>
      <c r="AL685" s="600"/>
      <c r="AM685" s="600"/>
      <c r="AN685" s="600"/>
      <c r="AO685" s="600"/>
      <c r="AP685" s="600"/>
      <c r="AQ685" s="600"/>
      <c r="AR685" s="600"/>
      <c r="AS685" s="600"/>
      <c r="AT685" s="600"/>
      <c r="AU685" s="600"/>
      <c r="AV685" s="600"/>
      <c r="AW685" s="600"/>
      <c r="AX685" s="600"/>
      <c r="AY685" s="600"/>
      <c r="AZ685" s="600"/>
      <c r="BA685" s="600"/>
      <c r="BB685" s="600"/>
      <c r="BC685" s="600"/>
      <c r="BD685" s="600"/>
      <c r="BE685" s="600"/>
      <c r="BF685" s="600"/>
      <c r="BG685" s="600"/>
      <c r="BH685" s="600"/>
      <c r="BI685" s="600"/>
      <c r="BJ685" s="600"/>
      <c r="BK685" s="600"/>
    </row>
    <row r="686" spans="2:63" ht="16.5" customHeight="1" x14ac:dyDescent="0.35">
      <c r="B686" s="599"/>
      <c r="C686" s="599"/>
      <c r="D686" s="599"/>
      <c r="E686" s="599"/>
      <c r="F686" s="599"/>
      <c r="G686" s="599"/>
      <c r="H686" s="600"/>
      <c r="K686" s="602"/>
      <c r="L686" s="602"/>
      <c r="M686" s="600"/>
      <c r="N686" s="600"/>
      <c r="O686" s="600"/>
      <c r="P686" s="600"/>
      <c r="Q686" s="600"/>
      <c r="R686" s="600"/>
      <c r="S686" s="600"/>
      <c r="T686" s="600"/>
      <c r="U686" s="600"/>
      <c r="V686" s="600"/>
      <c r="W686" s="600"/>
      <c r="X686" s="600"/>
      <c r="Y686" s="600"/>
      <c r="Z686" s="600"/>
      <c r="AA686" s="600"/>
      <c r="AB686" s="600"/>
      <c r="AC686" s="600"/>
      <c r="AD686" s="600"/>
      <c r="AE686" s="600"/>
      <c r="AF686" s="600"/>
      <c r="AG686" s="600"/>
      <c r="AH686" s="600"/>
      <c r="AI686" s="600"/>
      <c r="AJ686" s="600"/>
      <c r="AK686" s="600"/>
      <c r="AL686" s="600"/>
      <c r="AM686" s="600"/>
      <c r="AN686" s="600"/>
      <c r="AO686" s="600"/>
      <c r="AP686" s="600"/>
      <c r="AQ686" s="600"/>
      <c r="AR686" s="600"/>
      <c r="AS686" s="600"/>
      <c r="AT686" s="600"/>
      <c r="AU686" s="600"/>
      <c r="AV686" s="600"/>
      <c r="AW686" s="600"/>
      <c r="AX686" s="600"/>
      <c r="AY686" s="600"/>
      <c r="AZ686" s="600"/>
      <c r="BA686" s="600"/>
      <c r="BB686" s="600"/>
      <c r="BC686" s="600"/>
      <c r="BD686" s="600"/>
      <c r="BE686" s="600"/>
      <c r="BF686" s="600"/>
      <c r="BG686" s="600"/>
      <c r="BH686" s="600"/>
      <c r="BI686" s="600"/>
      <c r="BJ686" s="600"/>
      <c r="BK686" s="600"/>
    </row>
    <row r="687" spans="2:63" ht="16.5" customHeight="1" x14ac:dyDescent="0.35">
      <c r="B687" s="599"/>
      <c r="C687" s="599"/>
      <c r="D687" s="599"/>
      <c r="E687" s="599"/>
      <c r="F687" s="599"/>
      <c r="G687" s="599"/>
      <c r="H687" s="600"/>
      <c r="K687" s="602"/>
      <c r="L687" s="602"/>
      <c r="M687" s="600"/>
      <c r="N687" s="600"/>
      <c r="O687" s="600"/>
      <c r="P687" s="600"/>
      <c r="Q687" s="600"/>
      <c r="R687" s="600"/>
      <c r="S687" s="600"/>
      <c r="T687" s="600"/>
      <c r="U687" s="600"/>
      <c r="V687" s="600"/>
      <c r="W687" s="600"/>
      <c r="X687" s="600"/>
      <c r="Y687" s="600"/>
      <c r="Z687" s="600"/>
      <c r="AA687" s="600"/>
      <c r="AB687" s="600"/>
      <c r="AC687" s="600"/>
      <c r="AD687" s="600"/>
      <c r="AE687" s="600"/>
      <c r="AF687" s="600"/>
      <c r="AG687" s="600"/>
      <c r="AH687" s="600"/>
      <c r="AI687" s="600"/>
      <c r="AJ687" s="600"/>
      <c r="AK687" s="600"/>
      <c r="AL687" s="600"/>
      <c r="AM687" s="600"/>
      <c r="AN687" s="600"/>
      <c r="AO687" s="600"/>
      <c r="AP687" s="600"/>
      <c r="AQ687" s="600"/>
      <c r="AR687" s="600"/>
      <c r="AS687" s="600"/>
      <c r="AT687" s="600"/>
      <c r="AU687" s="600"/>
      <c r="AV687" s="600"/>
      <c r="AW687" s="600"/>
      <c r="AX687" s="600"/>
      <c r="AY687" s="600"/>
      <c r="AZ687" s="600"/>
      <c r="BA687" s="600"/>
      <c r="BB687" s="600"/>
      <c r="BC687" s="600"/>
      <c r="BD687" s="600"/>
      <c r="BE687" s="600"/>
      <c r="BF687" s="600"/>
      <c r="BG687" s="600"/>
      <c r="BH687" s="600"/>
      <c r="BI687" s="600"/>
      <c r="BJ687" s="600"/>
      <c r="BK687" s="600"/>
    </row>
    <row r="688" spans="2:63" ht="16.5" customHeight="1" x14ac:dyDescent="0.35">
      <c r="B688" s="599"/>
      <c r="C688" s="599"/>
      <c r="D688" s="599"/>
      <c r="E688" s="599"/>
      <c r="F688" s="599"/>
      <c r="G688" s="599"/>
      <c r="H688" s="600"/>
      <c r="K688" s="602"/>
      <c r="L688" s="602"/>
      <c r="M688" s="600"/>
      <c r="N688" s="600"/>
      <c r="O688" s="600"/>
      <c r="P688" s="600"/>
      <c r="Q688" s="600"/>
      <c r="R688" s="600"/>
      <c r="S688" s="600"/>
      <c r="T688" s="600"/>
      <c r="U688" s="600"/>
      <c r="V688" s="600"/>
      <c r="W688" s="600"/>
      <c r="X688" s="600"/>
      <c r="Y688" s="600"/>
      <c r="Z688" s="600"/>
      <c r="AA688" s="600"/>
      <c r="AB688" s="600"/>
      <c r="AC688" s="600"/>
      <c r="AD688" s="600"/>
      <c r="AE688" s="600"/>
      <c r="AF688" s="600"/>
      <c r="AG688" s="600"/>
      <c r="AH688" s="600"/>
      <c r="AI688" s="600"/>
      <c r="AJ688" s="600"/>
      <c r="AK688" s="600"/>
      <c r="AL688" s="600"/>
      <c r="AM688" s="600"/>
      <c r="AN688" s="600"/>
      <c r="AO688" s="600"/>
      <c r="AP688" s="600"/>
      <c r="AQ688" s="600"/>
      <c r="AR688" s="600"/>
      <c r="AS688" s="600"/>
      <c r="AT688" s="600"/>
      <c r="AU688" s="600"/>
      <c r="AV688" s="600"/>
      <c r="AW688" s="600"/>
      <c r="AX688" s="600"/>
      <c r="AY688" s="600"/>
      <c r="AZ688" s="600"/>
      <c r="BA688" s="600"/>
      <c r="BB688" s="600"/>
      <c r="BC688" s="600"/>
      <c r="BD688" s="600"/>
      <c r="BE688" s="600"/>
      <c r="BF688" s="600"/>
      <c r="BG688" s="600"/>
      <c r="BH688" s="600"/>
      <c r="BI688" s="600"/>
      <c r="BJ688" s="600"/>
      <c r="BK688" s="600"/>
    </row>
    <row r="689" spans="2:63" ht="16.5" customHeight="1" x14ac:dyDescent="0.35">
      <c r="B689" s="599"/>
      <c r="C689" s="599"/>
      <c r="D689" s="599"/>
      <c r="E689" s="599"/>
      <c r="F689" s="599"/>
      <c r="G689" s="599"/>
      <c r="H689" s="600"/>
      <c r="K689" s="602"/>
      <c r="L689" s="602"/>
      <c r="M689" s="600"/>
      <c r="N689" s="600"/>
      <c r="O689" s="600"/>
      <c r="P689" s="600"/>
      <c r="Q689" s="600"/>
      <c r="R689" s="600"/>
      <c r="S689" s="600"/>
      <c r="T689" s="600"/>
      <c r="U689" s="600"/>
      <c r="V689" s="600"/>
      <c r="W689" s="600"/>
      <c r="X689" s="600"/>
      <c r="Y689" s="600"/>
      <c r="Z689" s="600"/>
      <c r="AA689" s="600"/>
      <c r="AB689" s="600"/>
      <c r="AC689" s="600"/>
      <c r="AD689" s="600"/>
      <c r="AE689" s="600"/>
      <c r="AF689" s="600"/>
      <c r="AG689" s="600"/>
      <c r="AH689" s="600"/>
      <c r="AI689" s="600"/>
      <c r="AJ689" s="600"/>
      <c r="AK689" s="600"/>
      <c r="AL689" s="600"/>
      <c r="AM689" s="600"/>
      <c r="AN689" s="600"/>
      <c r="AO689" s="600"/>
      <c r="AP689" s="600"/>
      <c r="AQ689" s="600"/>
      <c r="AR689" s="600"/>
      <c r="AS689" s="600"/>
      <c r="AT689" s="600"/>
      <c r="AU689" s="600"/>
      <c r="AV689" s="600"/>
      <c r="AW689" s="600"/>
      <c r="AX689" s="600"/>
      <c r="AY689" s="600"/>
      <c r="AZ689" s="600"/>
      <c r="BA689" s="600"/>
      <c r="BB689" s="600"/>
      <c r="BC689" s="600"/>
      <c r="BD689" s="600"/>
      <c r="BE689" s="600"/>
      <c r="BF689" s="600"/>
      <c r="BG689" s="600"/>
      <c r="BH689" s="600"/>
      <c r="BI689" s="600"/>
      <c r="BJ689" s="600"/>
      <c r="BK689" s="600"/>
    </row>
    <row r="690" spans="2:63" ht="16.5" customHeight="1" x14ac:dyDescent="0.35">
      <c r="B690" s="599"/>
      <c r="C690" s="599"/>
      <c r="D690" s="599"/>
      <c r="E690" s="599"/>
      <c r="F690" s="599"/>
      <c r="G690" s="599"/>
      <c r="H690" s="600"/>
      <c r="K690" s="602"/>
      <c r="L690" s="602"/>
      <c r="M690" s="600"/>
      <c r="N690" s="600"/>
      <c r="O690" s="600"/>
      <c r="P690" s="600"/>
      <c r="Q690" s="600"/>
      <c r="R690" s="600"/>
      <c r="S690" s="600"/>
      <c r="T690" s="600"/>
      <c r="U690" s="600"/>
      <c r="V690" s="600"/>
      <c r="W690" s="600"/>
      <c r="X690" s="600"/>
      <c r="Y690" s="600"/>
      <c r="Z690" s="600"/>
      <c r="AA690" s="600"/>
      <c r="AB690" s="600"/>
      <c r="AC690" s="600"/>
      <c r="AD690" s="600"/>
      <c r="AE690" s="600"/>
      <c r="AF690" s="600"/>
      <c r="AG690" s="600"/>
      <c r="AH690" s="600"/>
      <c r="AI690" s="600"/>
      <c r="AJ690" s="600"/>
      <c r="AK690" s="600"/>
      <c r="AL690" s="600"/>
      <c r="AM690" s="600"/>
      <c r="AN690" s="600"/>
      <c r="AO690" s="600"/>
      <c r="AP690" s="600"/>
      <c r="AQ690" s="600"/>
      <c r="AR690" s="600"/>
      <c r="AS690" s="600"/>
      <c r="AT690" s="600"/>
      <c r="AU690" s="600"/>
      <c r="AV690" s="600"/>
      <c r="AW690" s="600"/>
      <c r="AX690" s="600"/>
      <c r="AY690" s="600"/>
      <c r="AZ690" s="600"/>
      <c r="BA690" s="600"/>
      <c r="BB690" s="600"/>
      <c r="BC690" s="600"/>
      <c r="BD690" s="600"/>
      <c r="BE690" s="600"/>
      <c r="BF690" s="600"/>
      <c r="BG690" s="600"/>
      <c r="BH690" s="600"/>
      <c r="BI690" s="600"/>
      <c r="BJ690" s="600"/>
      <c r="BK690" s="600"/>
    </row>
    <row r="691" spans="2:63" ht="16.5" customHeight="1" x14ac:dyDescent="0.35">
      <c r="B691" s="599"/>
      <c r="C691" s="599"/>
      <c r="D691" s="599"/>
      <c r="E691" s="599"/>
      <c r="F691" s="599"/>
      <c r="G691" s="599"/>
      <c r="H691" s="600"/>
      <c r="K691" s="602"/>
      <c r="L691" s="602"/>
      <c r="M691" s="600"/>
      <c r="N691" s="600"/>
      <c r="O691" s="600"/>
      <c r="P691" s="600"/>
      <c r="Q691" s="600"/>
      <c r="R691" s="600"/>
      <c r="S691" s="600"/>
      <c r="T691" s="600"/>
      <c r="U691" s="600"/>
      <c r="V691" s="600"/>
      <c r="W691" s="600"/>
      <c r="X691" s="600"/>
      <c r="Y691" s="600"/>
      <c r="Z691" s="600"/>
      <c r="AA691" s="600"/>
      <c r="AB691" s="600"/>
      <c r="AC691" s="600"/>
      <c r="AD691" s="600"/>
      <c r="AE691" s="600"/>
      <c r="AF691" s="600"/>
      <c r="AG691" s="600"/>
      <c r="AH691" s="600"/>
      <c r="AI691" s="600"/>
      <c r="AJ691" s="600"/>
      <c r="AK691" s="600"/>
      <c r="AL691" s="600"/>
      <c r="AM691" s="600"/>
      <c r="AN691" s="600"/>
      <c r="AO691" s="600"/>
      <c r="AP691" s="600"/>
      <c r="AQ691" s="600"/>
      <c r="AR691" s="600"/>
      <c r="AS691" s="600"/>
      <c r="AT691" s="600"/>
      <c r="AU691" s="600"/>
      <c r="AV691" s="600"/>
      <c r="AW691" s="600"/>
      <c r="AX691" s="600"/>
      <c r="AY691" s="600"/>
      <c r="AZ691" s="600"/>
      <c r="BA691" s="600"/>
      <c r="BB691" s="600"/>
      <c r="BC691" s="600"/>
      <c r="BD691" s="600"/>
      <c r="BE691" s="600"/>
      <c r="BF691" s="600"/>
      <c r="BG691" s="600"/>
      <c r="BH691" s="600"/>
      <c r="BI691" s="600"/>
      <c r="BJ691" s="600"/>
      <c r="BK691" s="600"/>
    </row>
    <row r="692" spans="2:63" ht="16.5" customHeight="1" x14ac:dyDescent="0.35">
      <c r="B692" s="599"/>
      <c r="C692" s="599"/>
      <c r="D692" s="599"/>
      <c r="E692" s="599"/>
      <c r="F692" s="599"/>
      <c r="G692" s="599"/>
      <c r="H692" s="600"/>
      <c r="K692" s="602"/>
      <c r="L692" s="602"/>
      <c r="M692" s="600"/>
      <c r="N692" s="600"/>
      <c r="O692" s="600"/>
      <c r="P692" s="600"/>
      <c r="Q692" s="600"/>
      <c r="R692" s="600"/>
      <c r="S692" s="600"/>
      <c r="T692" s="600"/>
      <c r="U692" s="600"/>
      <c r="V692" s="600"/>
      <c r="W692" s="600"/>
      <c r="X692" s="600"/>
      <c r="Y692" s="600"/>
      <c r="Z692" s="600"/>
      <c r="AA692" s="600"/>
      <c r="AB692" s="600"/>
      <c r="AC692" s="600"/>
      <c r="AD692" s="600"/>
      <c r="AE692" s="600"/>
      <c r="AF692" s="600"/>
      <c r="AG692" s="600"/>
      <c r="AH692" s="600"/>
      <c r="AI692" s="600"/>
      <c r="AJ692" s="600"/>
      <c r="AK692" s="600"/>
      <c r="AL692" s="600"/>
      <c r="AM692" s="600"/>
      <c r="AN692" s="600"/>
      <c r="AO692" s="600"/>
      <c r="AP692" s="600"/>
      <c r="AQ692" s="600"/>
      <c r="AR692" s="600"/>
      <c r="AS692" s="600"/>
      <c r="AT692" s="600"/>
      <c r="AU692" s="600"/>
      <c r="AV692" s="600"/>
      <c r="AW692" s="600"/>
      <c r="AX692" s="600"/>
      <c r="AY692" s="600"/>
      <c r="AZ692" s="600"/>
      <c r="BA692" s="600"/>
      <c r="BB692" s="600"/>
      <c r="BC692" s="600"/>
      <c r="BD692" s="600"/>
      <c r="BE692" s="600"/>
      <c r="BF692" s="600"/>
      <c r="BG692" s="600"/>
      <c r="BH692" s="600"/>
      <c r="BI692" s="600"/>
      <c r="BJ692" s="600"/>
      <c r="BK692" s="600"/>
    </row>
    <row r="693" spans="2:63" ht="16.5" customHeight="1" x14ac:dyDescent="0.35">
      <c r="B693" s="599"/>
      <c r="C693" s="599"/>
      <c r="D693" s="599"/>
      <c r="E693" s="599"/>
      <c r="F693" s="599"/>
      <c r="G693" s="599"/>
      <c r="H693" s="600"/>
      <c r="K693" s="602"/>
      <c r="L693" s="602"/>
      <c r="M693" s="600"/>
      <c r="N693" s="600"/>
      <c r="O693" s="600"/>
      <c r="P693" s="600"/>
      <c r="Q693" s="600"/>
      <c r="R693" s="600"/>
      <c r="S693" s="600"/>
      <c r="T693" s="600"/>
      <c r="U693" s="600"/>
      <c r="V693" s="600"/>
      <c r="W693" s="600"/>
      <c r="X693" s="600"/>
      <c r="Y693" s="600"/>
      <c r="Z693" s="600"/>
      <c r="AA693" s="600"/>
      <c r="AB693" s="600"/>
      <c r="AC693" s="600"/>
      <c r="AD693" s="600"/>
      <c r="AE693" s="600"/>
      <c r="AF693" s="600"/>
      <c r="AG693" s="600"/>
      <c r="AH693" s="600"/>
      <c r="AI693" s="600"/>
      <c r="AJ693" s="600"/>
      <c r="AK693" s="600"/>
      <c r="AL693" s="600"/>
      <c r="AM693" s="600"/>
      <c r="AN693" s="600"/>
      <c r="AO693" s="600"/>
      <c r="AP693" s="600"/>
      <c r="AQ693" s="600"/>
      <c r="AR693" s="600"/>
      <c r="AS693" s="600"/>
      <c r="AT693" s="600"/>
      <c r="AU693" s="600"/>
      <c r="AV693" s="600"/>
      <c r="AW693" s="600"/>
      <c r="AX693" s="600"/>
      <c r="AY693" s="600"/>
      <c r="AZ693" s="600"/>
      <c r="BA693" s="600"/>
      <c r="BB693" s="600"/>
      <c r="BC693" s="600"/>
      <c r="BD693" s="600"/>
      <c r="BE693" s="600"/>
      <c r="BF693" s="600"/>
      <c r="BG693" s="600"/>
      <c r="BH693" s="600"/>
      <c r="BI693" s="600"/>
      <c r="BJ693" s="600"/>
      <c r="BK693" s="600"/>
    </row>
    <row r="694" spans="2:63" ht="16.5" customHeight="1" x14ac:dyDescent="0.35">
      <c r="B694" s="599"/>
      <c r="C694" s="599"/>
      <c r="D694" s="599"/>
      <c r="E694" s="599"/>
      <c r="F694" s="599"/>
      <c r="G694" s="599"/>
      <c r="H694" s="600"/>
      <c r="K694" s="602"/>
      <c r="L694" s="602"/>
      <c r="M694" s="600"/>
      <c r="N694" s="600"/>
      <c r="O694" s="600"/>
      <c r="P694" s="600"/>
      <c r="Q694" s="600"/>
      <c r="R694" s="600"/>
      <c r="S694" s="600"/>
      <c r="T694" s="600"/>
      <c r="U694" s="600"/>
      <c r="V694" s="600"/>
      <c r="W694" s="600"/>
      <c r="X694" s="600"/>
      <c r="Y694" s="600"/>
      <c r="Z694" s="600"/>
      <c r="AA694" s="600"/>
      <c r="AB694" s="600"/>
      <c r="AC694" s="600"/>
      <c r="AD694" s="600"/>
      <c r="AE694" s="600"/>
      <c r="AF694" s="600"/>
      <c r="AG694" s="600"/>
      <c r="AH694" s="600"/>
      <c r="AI694" s="600"/>
      <c r="AJ694" s="600"/>
      <c r="AK694" s="600"/>
      <c r="AL694" s="600"/>
      <c r="AM694" s="600"/>
      <c r="AN694" s="600"/>
      <c r="AO694" s="600"/>
      <c r="AP694" s="600"/>
      <c r="AQ694" s="600"/>
      <c r="AR694" s="600"/>
      <c r="AS694" s="600"/>
      <c r="AT694" s="600"/>
      <c r="AU694" s="600"/>
      <c r="AV694" s="600"/>
      <c r="AW694" s="600"/>
      <c r="AX694" s="600"/>
      <c r="AY694" s="600"/>
      <c r="AZ694" s="600"/>
      <c r="BA694" s="600"/>
      <c r="BB694" s="600"/>
      <c r="BC694" s="600"/>
      <c r="BD694" s="600"/>
      <c r="BE694" s="600"/>
      <c r="BF694" s="600"/>
      <c r="BG694" s="600"/>
      <c r="BH694" s="600"/>
      <c r="BI694" s="600"/>
      <c r="BJ694" s="600"/>
      <c r="BK694" s="600"/>
    </row>
    <row r="695" spans="2:63" ht="16.5" customHeight="1" x14ac:dyDescent="0.35">
      <c r="B695" s="599"/>
      <c r="C695" s="599"/>
      <c r="D695" s="599"/>
      <c r="E695" s="599"/>
      <c r="F695" s="599"/>
      <c r="G695" s="599"/>
      <c r="H695" s="600"/>
      <c r="K695" s="602"/>
      <c r="L695" s="602"/>
      <c r="M695" s="600"/>
      <c r="N695" s="600"/>
      <c r="O695" s="600"/>
      <c r="P695" s="600"/>
      <c r="Q695" s="600"/>
      <c r="R695" s="600"/>
      <c r="S695" s="600"/>
      <c r="T695" s="600"/>
      <c r="U695" s="600"/>
      <c r="V695" s="600"/>
      <c r="W695" s="600"/>
      <c r="X695" s="600"/>
      <c r="Y695" s="600"/>
      <c r="Z695" s="600"/>
      <c r="AA695" s="600"/>
      <c r="AB695" s="600"/>
      <c r="AC695" s="600"/>
      <c r="AD695" s="600"/>
      <c r="AE695" s="600"/>
      <c r="AF695" s="600"/>
      <c r="AG695" s="600"/>
      <c r="AH695" s="600"/>
      <c r="AI695" s="600"/>
      <c r="AJ695" s="600"/>
      <c r="AK695" s="600"/>
      <c r="AL695" s="600"/>
      <c r="AM695" s="600"/>
      <c r="AN695" s="600"/>
      <c r="AO695" s="600"/>
      <c r="AP695" s="600"/>
      <c r="AQ695" s="600"/>
      <c r="AR695" s="600"/>
      <c r="AS695" s="600"/>
      <c r="AT695" s="600"/>
      <c r="AU695" s="600"/>
      <c r="AV695" s="600"/>
      <c r="AW695" s="600"/>
      <c r="AX695" s="600"/>
      <c r="AY695" s="600"/>
      <c r="AZ695" s="600"/>
      <c r="BA695" s="600"/>
      <c r="BB695" s="600"/>
      <c r="BC695" s="600"/>
      <c r="BD695" s="600"/>
      <c r="BE695" s="600"/>
      <c r="BF695" s="600"/>
      <c r="BG695" s="600"/>
      <c r="BH695" s="600"/>
      <c r="BI695" s="600"/>
      <c r="BJ695" s="600"/>
      <c r="BK695" s="600"/>
    </row>
    <row r="696" spans="2:63" ht="16.5" customHeight="1" x14ac:dyDescent="0.35">
      <c r="B696" s="599"/>
      <c r="C696" s="599"/>
      <c r="D696" s="599"/>
      <c r="E696" s="599"/>
      <c r="F696" s="599"/>
      <c r="G696" s="599"/>
      <c r="H696" s="600"/>
      <c r="K696" s="602"/>
      <c r="L696" s="602"/>
      <c r="M696" s="600"/>
      <c r="N696" s="600"/>
      <c r="O696" s="600"/>
      <c r="P696" s="600"/>
      <c r="Q696" s="600"/>
      <c r="R696" s="600"/>
      <c r="S696" s="600"/>
      <c r="T696" s="600"/>
      <c r="U696" s="600"/>
      <c r="V696" s="600"/>
      <c r="W696" s="600"/>
      <c r="X696" s="600"/>
      <c r="Y696" s="600"/>
      <c r="Z696" s="600"/>
      <c r="AA696" s="600"/>
      <c r="AB696" s="600"/>
      <c r="AC696" s="600"/>
      <c r="AD696" s="600"/>
      <c r="AE696" s="600"/>
      <c r="AF696" s="600"/>
      <c r="AG696" s="600"/>
      <c r="AH696" s="600"/>
      <c r="AI696" s="600"/>
      <c r="AJ696" s="600"/>
      <c r="AK696" s="600"/>
      <c r="AL696" s="600"/>
      <c r="AM696" s="600"/>
      <c r="AN696" s="600"/>
      <c r="AO696" s="600"/>
      <c r="AP696" s="600"/>
      <c r="AQ696" s="600"/>
      <c r="AR696" s="600"/>
      <c r="AS696" s="600"/>
      <c r="AT696" s="600"/>
      <c r="AU696" s="600"/>
      <c r="AV696" s="600"/>
      <c r="AW696" s="600"/>
      <c r="AX696" s="600"/>
      <c r="AY696" s="600"/>
      <c r="AZ696" s="600"/>
      <c r="BA696" s="600"/>
      <c r="BB696" s="600"/>
      <c r="BC696" s="600"/>
      <c r="BD696" s="600"/>
      <c r="BE696" s="600"/>
      <c r="BF696" s="600"/>
      <c r="BG696" s="600"/>
      <c r="BH696" s="600"/>
      <c r="BI696" s="600"/>
      <c r="BJ696" s="600"/>
      <c r="BK696" s="600"/>
    </row>
    <row r="697" spans="2:63" ht="16.5" customHeight="1" x14ac:dyDescent="0.35">
      <c r="B697" s="599"/>
      <c r="C697" s="599"/>
      <c r="D697" s="599"/>
      <c r="E697" s="599"/>
      <c r="F697" s="599"/>
      <c r="G697" s="599"/>
      <c r="H697" s="600"/>
      <c r="K697" s="602"/>
      <c r="L697" s="602"/>
      <c r="M697" s="600"/>
      <c r="N697" s="600"/>
      <c r="O697" s="600"/>
      <c r="P697" s="600"/>
      <c r="Q697" s="600"/>
      <c r="R697" s="600"/>
      <c r="S697" s="600"/>
      <c r="T697" s="600"/>
      <c r="U697" s="600"/>
      <c r="V697" s="600"/>
      <c r="W697" s="600"/>
      <c r="X697" s="600"/>
      <c r="Y697" s="600"/>
      <c r="Z697" s="600"/>
      <c r="AA697" s="600"/>
      <c r="AB697" s="600"/>
      <c r="AC697" s="600"/>
      <c r="AD697" s="600"/>
      <c r="AE697" s="600"/>
      <c r="AF697" s="600"/>
      <c r="AG697" s="600"/>
      <c r="AH697" s="600"/>
      <c r="AI697" s="600"/>
      <c r="AJ697" s="600"/>
      <c r="AK697" s="600"/>
      <c r="AL697" s="600"/>
      <c r="AM697" s="600"/>
      <c r="AN697" s="600"/>
      <c r="AO697" s="600"/>
      <c r="AP697" s="600"/>
      <c r="AQ697" s="600"/>
      <c r="AR697" s="600"/>
      <c r="AS697" s="600"/>
      <c r="AT697" s="600"/>
      <c r="AU697" s="600"/>
      <c r="AV697" s="600"/>
      <c r="AW697" s="600"/>
      <c r="AX697" s="600"/>
      <c r="AY697" s="600"/>
      <c r="AZ697" s="600"/>
      <c r="BA697" s="600"/>
      <c r="BB697" s="600"/>
      <c r="BC697" s="600"/>
      <c r="BD697" s="600"/>
      <c r="BE697" s="600"/>
      <c r="BF697" s="600"/>
      <c r="BG697" s="600"/>
      <c r="BH697" s="600"/>
      <c r="BI697" s="600"/>
      <c r="BJ697" s="600"/>
      <c r="BK697" s="600"/>
    </row>
    <row r="698" spans="2:63" ht="16.5" customHeight="1" x14ac:dyDescent="0.35">
      <c r="B698" s="599"/>
      <c r="C698" s="599"/>
      <c r="D698" s="599"/>
      <c r="E698" s="599"/>
      <c r="F698" s="599"/>
      <c r="G698" s="599"/>
      <c r="H698" s="600"/>
      <c r="K698" s="602"/>
      <c r="L698" s="602"/>
      <c r="M698" s="600"/>
      <c r="N698" s="600"/>
      <c r="O698" s="600"/>
      <c r="P698" s="600"/>
      <c r="Q698" s="600"/>
      <c r="R698" s="600"/>
      <c r="S698" s="600"/>
      <c r="T698" s="600"/>
      <c r="U698" s="600"/>
      <c r="V698" s="600"/>
      <c r="W698" s="600"/>
      <c r="X698" s="600"/>
      <c r="Y698" s="600"/>
      <c r="Z698" s="600"/>
      <c r="AA698" s="600"/>
      <c r="AB698" s="600"/>
      <c r="AC698" s="600"/>
      <c r="AD698" s="600"/>
      <c r="AE698" s="600"/>
      <c r="AF698" s="600"/>
      <c r="AG698" s="600"/>
      <c r="AH698" s="600"/>
      <c r="AI698" s="600"/>
      <c r="AJ698" s="600"/>
      <c r="AK698" s="600"/>
      <c r="AL698" s="600"/>
      <c r="AM698" s="600"/>
      <c r="AN698" s="600"/>
      <c r="AO698" s="600"/>
      <c r="AP698" s="600"/>
      <c r="AQ698" s="600"/>
      <c r="AR698" s="600"/>
      <c r="AS698" s="600"/>
      <c r="AT698" s="600"/>
      <c r="AU698" s="600"/>
      <c r="AV698" s="600"/>
      <c r="AW698" s="600"/>
      <c r="AX698" s="600"/>
      <c r="AY698" s="600"/>
      <c r="AZ698" s="600"/>
      <c r="BA698" s="600"/>
      <c r="BB698" s="600"/>
      <c r="BC698" s="600"/>
      <c r="BD698" s="600"/>
      <c r="BE698" s="600"/>
      <c r="BF698" s="600"/>
      <c r="BG698" s="600"/>
      <c r="BH698" s="600"/>
      <c r="BI698" s="600"/>
      <c r="BJ698" s="600"/>
      <c r="BK698" s="600"/>
    </row>
    <row r="699" spans="2:63" ht="16.5" customHeight="1" x14ac:dyDescent="0.35">
      <c r="B699" s="599"/>
      <c r="C699" s="599"/>
      <c r="D699" s="599"/>
      <c r="E699" s="599"/>
      <c r="F699" s="599"/>
      <c r="G699" s="599"/>
      <c r="H699" s="600"/>
      <c r="K699" s="602"/>
      <c r="L699" s="602"/>
      <c r="M699" s="600"/>
      <c r="N699" s="600"/>
      <c r="O699" s="600"/>
      <c r="P699" s="600"/>
      <c r="Q699" s="600"/>
      <c r="R699" s="600"/>
      <c r="S699" s="600"/>
      <c r="T699" s="600"/>
      <c r="U699" s="600"/>
      <c r="V699" s="600"/>
      <c r="W699" s="600"/>
      <c r="X699" s="600"/>
      <c r="Y699" s="600"/>
      <c r="Z699" s="600"/>
      <c r="AA699" s="600"/>
      <c r="AB699" s="600"/>
      <c r="AC699" s="600"/>
      <c r="AD699" s="600"/>
      <c r="AE699" s="600"/>
      <c r="AF699" s="600"/>
      <c r="AG699" s="600"/>
      <c r="AH699" s="600"/>
      <c r="AI699" s="600"/>
      <c r="AJ699" s="600"/>
      <c r="AK699" s="600"/>
      <c r="AL699" s="600"/>
      <c r="AM699" s="600"/>
      <c r="AN699" s="600"/>
      <c r="AO699" s="600"/>
      <c r="AP699" s="600"/>
      <c r="AQ699" s="600"/>
      <c r="AR699" s="600"/>
      <c r="AS699" s="600"/>
      <c r="AT699" s="600"/>
      <c r="AU699" s="600"/>
      <c r="AV699" s="600"/>
      <c r="AW699" s="600"/>
      <c r="AX699" s="600"/>
      <c r="AY699" s="600"/>
      <c r="AZ699" s="600"/>
      <c r="BA699" s="600"/>
      <c r="BB699" s="600"/>
      <c r="BC699" s="600"/>
      <c r="BD699" s="600"/>
      <c r="BE699" s="600"/>
      <c r="BF699" s="600"/>
      <c r="BG699" s="600"/>
      <c r="BH699" s="600"/>
      <c r="BI699" s="600"/>
      <c r="BJ699" s="600"/>
      <c r="BK699" s="600"/>
    </row>
    <row r="700" spans="2:63" ht="16.5" customHeight="1" x14ac:dyDescent="0.35">
      <c r="B700" s="599"/>
      <c r="C700" s="599"/>
      <c r="D700" s="599"/>
      <c r="E700" s="599"/>
      <c r="F700" s="599"/>
      <c r="G700" s="599"/>
      <c r="H700" s="600"/>
      <c r="K700" s="602"/>
      <c r="L700" s="602"/>
      <c r="M700" s="600"/>
      <c r="N700" s="600"/>
      <c r="O700" s="600"/>
      <c r="P700" s="600"/>
      <c r="Q700" s="600"/>
      <c r="R700" s="600"/>
      <c r="S700" s="600"/>
      <c r="T700" s="600"/>
      <c r="U700" s="600"/>
      <c r="V700" s="600"/>
      <c r="W700" s="600"/>
      <c r="X700" s="600"/>
      <c r="Y700" s="600"/>
      <c r="Z700" s="600"/>
      <c r="AA700" s="600"/>
      <c r="AB700" s="600"/>
      <c r="AC700" s="600"/>
      <c r="AD700" s="600"/>
      <c r="AE700" s="600"/>
      <c r="AF700" s="600"/>
      <c r="AG700" s="600"/>
      <c r="AH700" s="600"/>
      <c r="AI700" s="600"/>
      <c r="AJ700" s="600"/>
      <c r="AK700" s="600"/>
      <c r="AL700" s="600"/>
      <c r="AM700" s="600"/>
      <c r="AN700" s="600"/>
      <c r="AO700" s="600"/>
      <c r="AP700" s="600"/>
      <c r="AQ700" s="600"/>
      <c r="AR700" s="600"/>
      <c r="AS700" s="600"/>
      <c r="AT700" s="600"/>
      <c r="AU700" s="600"/>
      <c r="AV700" s="600"/>
      <c r="AW700" s="600"/>
      <c r="AX700" s="600"/>
      <c r="AY700" s="600"/>
      <c r="AZ700" s="600"/>
      <c r="BA700" s="600"/>
      <c r="BB700" s="600"/>
      <c r="BC700" s="600"/>
      <c r="BD700" s="600"/>
      <c r="BE700" s="600"/>
      <c r="BF700" s="600"/>
      <c r="BG700" s="600"/>
      <c r="BH700" s="600"/>
      <c r="BI700" s="600"/>
      <c r="BJ700" s="600"/>
      <c r="BK700" s="600"/>
    </row>
    <row r="701" spans="2:63" ht="16.5" customHeight="1" x14ac:dyDescent="0.35">
      <c r="B701" s="599"/>
      <c r="C701" s="599"/>
      <c r="D701" s="599"/>
      <c r="E701" s="599"/>
      <c r="F701" s="599"/>
      <c r="G701" s="599"/>
      <c r="H701" s="600"/>
      <c r="K701" s="602"/>
      <c r="L701" s="602"/>
      <c r="M701" s="600"/>
      <c r="N701" s="600"/>
      <c r="O701" s="600"/>
      <c r="P701" s="600"/>
      <c r="Q701" s="600"/>
      <c r="R701" s="600"/>
      <c r="S701" s="600"/>
      <c r="T701" s="600"/>
      <c r="U701" s="600"/>
      <c r="V701" s="600"/>
      <c r="W701" s="600"/>
      <c r="X701" s="600"/>
      <c r="Y701" s="600"/>
      <c r="Z701" s="600"/>
      <c r="AA701" s="600"/>
      <c r="AB701" s="600"/>
      <c r="AC701" s="600"/>
      <c r="AD701" s="600"/>
      <c r="AE701" s="600"/>
      <c r="AF701" s="600"/>
      <c r="AG701" s="600"/>
      <c r="AH701" s="600"/>
      <c r="AI701" s="600"/>
      <c r="AJ701" s="600"/>
      <c r="AK701" s="600"/>
      <c r="AL701" s="600"/>
      <c r="AM701" s="600"/>
      <c r="AN701" s="600"/>
      <c r="AO701" s="600"/>
      <c r="AP701" s="600"/>
      <c r="AQ701" s="600"/>
      <c r="AR701" s="600"/>
      <c r="AS701" s="600"/>
      <c r="AT701" s="600"/>
      <c r="AU701" s="600"/>
      <c r="AV701" s="600"/>
      <c r="AW701" s="600"/>
      <c r="AX701" s="600"/>
      <c r="AY701" s="600"/>
      <c r="AZ701" s="600"/>
      <c r="BA701" s="600"/>
      <c r="BB701" s="600"/>
      <c r="BC701" s="600"/>
      <c r="BD701" s="600"/>
      <c r="BE701" s="600"/>
      <c r="BF701" s="600"/>
      <c r="BG701" s="600"/>
      <c r="BH701" s="600"/>
      <c r="BI701" s="600"/>
      <c r="BJ701" s="600"/>
      <c r="BK701" s="600"/>
    </row>
    <row r="702" spans="2:63" ht="16.5" customHeight="1" x14ac:dyDescent="0.35">
      <c r="B702" s="599"/>
      <c r="C702" s="599"/>
      <c r="D702" s="599"/>
      <c r="E702" s="599"/>
      <c r="F702" s="599"/>
      <c r="G702" s="599"/>
      <c r="H702" s="600"/>
      <c r="K702" s="602"/>
      <c r="L702" s="602"/>
      <c r="M702" s="600"/>
      <c r="N702" s="600"/>
      <c r="O702" s="600"/>
      <c r="P702" s="600"/>
      <c r="Q702" s="600"/>
      <c r="R702" s="600"/>
      <c r="S702" s="600"/>
      <c r="T702" s="600"/>
      <c r="U702" s="600"/>
      <c r="V702" s="600"/>
      <c r="W702" s="600"/>
      <c r="X702" s="600"/>
      <c r="Y702" s="600"/>
      <c r="Z702" s="600"/>
      <c r="AA702" s="600"/>
      <c r="AB702" s="600"/>
      <c r="AC702" s="600"/>
      <c r="AD702" s="600"/>
      <c r="AE702" s="600"/>
      <c r="AF702" s="600"/>
      <c r="AG702" s="600"/>
      <c r="AH702" s="600"/>
      <c r="AI702" s="600"/>
      <c r="AJ702" s="600"/>
      <c r="AK702" s="600"/>
      <c r="AL702" s="600"/>
      <c r="AM702" s="600"/>
      <c r="AN702" s="600"/>
      <c r="AO702" s="600"/>
      <c r="AP702" s="600"/>
      <c r="AQ702" s="600"/>
      <c r="AR702" s="600"/>
      <c r="AS702" s="600"/>
      <c r="AT702" s="600"/>
      <c r="AU702" s="600"/>
      <c r="AV702" s="600"/>
      <c r="AW702" s="600"/>
      <c r="AX702" s="600"/>
      <c r="AY702" s="600"/>
      <c r="AZ702" s="600"/>
      <c r="BA702" s="600"/>
      <c r="BB702" s="600"/>
      <c r="BC702" s="600"/>
      <c r="BD702" s="600"/>
      <c r="BE702" s="600"/>
      <c r="BF702" s="600"/>
      <c r="BG702" s="600"/>
      <c r="BH702" s="600"/>
      <c r="BI702" s="600"/>
      <c r="BJ702" s="600"/>
      <c r="BK702" s="600"/>
    </row>
    <row r="703" spans="2:63" ht="16.5" customHeight="1" x14ac:dyDescent="0.35">
      <c r="B703" s="599"/>
      <c r="C703" s="599"/>
      <c r="D703" s="599"/>
      <c r="E703" s="599"/>
      <c r="F703" s="599"/>
      <c r="G703" s="599"/>
      <c r="H703" s="600"/>
      <c r="K703" s="602"/>
      <c r="L703" s="602"/>
      <c r="M703" s="600"/>
      <c r="N703" s="600"/>
      <c r="O703" s="600"/>
      <c r="P703" s="600"/>
      <c r="Q703" s="600"/>
      <c r="R703" s="600"/>
      <c r="S703" s="600"/>
      <c r="T703" s="600"/>
      <c r="U703" s="600"/>
      <c r="V703" s="600"/>
      <c r="W703" s="600"/>
      <c r="X703" s="600"/>
      <c r="Y703" s="600"/>
      <c r="Z703" s="600"/>
      <c r="AA703" s="600"/>
      <c r="AB703" s="600"/>
      <c r="AC703" s="600"/>
      <c r="AD703" s="600"/>
      <c r="AE703" s="600"/>
      <c r="AF703" s="600"/>
      <c r="AG703" s="600"/>
      <c r="AH703" s="600"/>
      <c r="AI703" s="600"/>
      <c r="AJ703" s="600"/>
      <c r="AK703" s="600"/>
      <c r="AL703" s="600"/>
      <c r="AM703" s="600"/>
      <c r="AN703" s="600"/>
      <c r="AO703" s="600"/>
      <c r="AP703" s="600"/>
      <c r="AQ703" s="600"/>
      <c r="AR703" s="600"/>
      <c r="AS703" s="600"/>
      <c r="AT703" s="600"/>
      <c r="AU703" s="600"/>
      <c r="AV703" s="600"/>
      <c r="AW703" s="600"/>
      <c r="AX703" s="600"/>
      <c r="AY703" s="600"/>
      <c r="AZ703" s="600"/>
      <c r="BA703" s="600"/>
      <c r="BB703" s="600"/>
      <c r="BC703" s="600"/>
      <c r="BD703" s="600"/>
      <c r="BE703" s="600"/>
      <c r="BF703" s="600"/>
      <c r="BG703" s="600"/>
      <c r="BH703" s="600"/>
      <c r="BI703" s="600"/>
      <c r="BJ703" s="600"/>
      <c r="BK703" s="600"/>
    </row>
    <row r="704" spans="2:63" ht="16.5" customHeight="1" x14ac:dyDescent="0.35">
      <c r="B704" s="599"/>
      <c r="C704" s="599"/>
      <c r="D704" s="599"/>
      <c r="E704" s="599"/>
      <c r="F704" s="599"/>
      <c r="G704" s="599"/>
      <c r="H704" s="600"/>
      <c r="K704" s="602"/>
      <c r="L704" s="602"/>
      <c r="M704" s="600"/>
      <c r="N704" s="600"/>
      <c r="O704" s="600"/>
      <c r="P704" s="600"/>
      <c r="Q704" s="600"/>
      <c r="R704" s="600"/>
      <c r="S704" s="600"/>
      <c r="T704" s="600"/>
      <c r="U704" s="600"/>
      <c r="V704" s="600"/>
      <c r="W704" s="600"/>
      <c r="X704" s="600"/>
      <c r="Y704" s="600"/>
      <c r="Z704" s="600"/>
      <c r="AA704" s="600"/>
      <c r="AB704" s="600"/>
      <c r="AC704" s="600"/>
      <c r="AD704" s="600"/>
      <c r="AE704" s="600"/>
      <c r="AF704" s="600"/>
      <c r="AG704" s="600"/>
      <c r="AH704" s="600"/>
      <c r="AI704" s="600"/>
      <c r="AJ704" s="600"/>
      <c r="AK704" s="600"/>
      <c r="AL704" s="600"/>
      <c r="AM704" s="600"/>
      <c r="AN704" s="600"/>
      <c r="AO704" s="600"/>
      <c r="AP704" s="600"/>
      <c r="AQ704" s="600"/>
      <c r="AR704" s="600"/>
      <c r="AS704" s="600"/>
      <c r="AT704" s="600"/>
      <c r="AU704" s="600"/>
      <c r="AV704" s="600"/>
      <c r="AW704" s="600"/>
      <c r="AX704" s="600"/>
      <c r="AY704" s="600"/>
      <c r="AZ704" s="600"/>
      <c r="BA704" s="600"/>
      <c r="BB704" s="600"/>
      <c r="BC704" s="600"/>
      <c r="BD704" s="600"/>
      <c r="BE704" s="600"/>
      <c r="BF704" s="600"/>
      <c r="BG704" s="600"/>
      <c r="BH704" s="600"/>
      <c r="BI704" s="600"/>
      <c r="BJ704" s="600"/>
      <c r="BK704" s="600"/>
    </row>
    <row r="705" spans="2:63" ht="16.5" customHeight="1" x14ac:dyDescent="0.35">
      <c r="B705" s="599"/>
      <c r="C705" s="599"/>
      <c r="D705" s="599"/>
      <c r="E705" s="599"/>
      <c r="F705" s="599"/>
      <c r="G705" s="599"/>
      <c r="H705" s="600"/>
      <c r="K705" s="602"/>
      <c r="L705" s="602"/>
      <c r="M705" s="600"/>
      <c r="N705" s="600"/>
      <c r="O705" s="600"/>
      <c r="P705" s="600"/>
      <c r="Q705" s="600"/>
      <c r="R705" s="600"/>
      <c r="S705" s="600"/>
      <c r="T705" s="600"/>
      <c r="U705" s="600"/>
      <c r="V705" s="600"/>
      <c r="W705" s="600"/>
      <c r="X705" s="600"/>
      <c r="Y705" s="600"/>
      <c r="Z705" s="600"/>
      <c r="AA705" s="600"/>
      <c r="AB705" s="600"/>
      <c r="AC705" s="600"/>
      <c r="AD705" s="600"/>
      <c r="AE705" s="600"/>
      <c r="AF705" s="600"/>
      <c r="AG705" s="600"/>
      <c r="AH705" s="600"/>
      <c r="AI705" s="600"/>
      <c r="AJ705" s="600"/>
      <c r="AK705" s="600"/>
      <c r="AL705" s="600"/>
      <c r="AM705" s="600"/>
      <c r="AN705" s="600"/>
      <c r="AO705" s="600"/>
      <c r="AP705" s="600"/>
      <c r="AQ705" s="600"/>
      <c r="AR705" s="600"/>
      <c r="AS705" s="600"/>
      <c r="AT705" s="600"/>
      <c r="AU705" s="600"/>
      <c r="AV705" s="600"/>
      <c r="AW705" s="600"/>
      <c r="AX705" s="600"/>
      <c r="AY705" s="600"/>
      <c r="AZ705" s="600"/>
      <c r="BA705" s="600"/>
      <c r="BB705" s="600"/>
      <c r="BC705" s="600"/>
      <c r="BD705" s="600"/>
      <c r="BE705" s="600"/>
      <c r="BF705" s="600"/>
      <c r="BG705" s="600"/>
      <c r="BH705" s="600"/>
      <c r="BI705" s="600"/>
      <c r="BJ705" s="600"/>
      <c r="BK705" s="600"/>
    </row>
    <row r="706" spans="2:63" ht="16.5" customHeight="1" x14ac:dyDescent="0.35">
      <c r="B706" s="599"/>
      <c r="C706" s="599"/>
      <c r="D706" s="599"/>
      <c r="E706" s="599"/>
      <c r="F706" s="599"/>
      <c r="G706" s="599"/>
      <c r="H706" s="600"/>
      <c r="K706" s="602"/>
      <c r="L706" s="602"/>
      <c r="M706" s="600"/>
      <c r="N706" s="600"/>
      <c r="O706" s="600"/>
      <c r="P706" s="600"/>
      <c r="Q706" s="600"/>
      <c r="R706" s="600"/>
      <c r="S706" s="600"/>
      <c r="T706" s="600"/>
      <c r="U706" s="600"/>
      <c r="V706" s="600"/>
      <c r="W706" s="600"/>
      <c r="X706" s="600"/>
      <c r="Y706" s="600"/>
      <c r="Z706" s="600"/>
      <c r="AA706" s="600"/>
      <c r="AB706" s="600"/>
      <c r="AC706" s="600"/>
      <c r="AD706" s="600"/>
      <c r="AE706" s="600"/>
      <c r="AF706" s="600"/>
      <c r="AG706" s="600"/>
      <c r="AH706" s="600"/>
      <c r="AI706" s="600"/>
      <c r="AJ706" s="600"/>
      <c r="AK706" s="600"/>
      <c r="AL706" s="600"/>
      <c r="AM706" s="600"/>
      <c r="AN706" s="600"/>
      <c r="AO706" s="600"/>
      <c r="AP706" s="600"/>
      <c r="AQ706" s="600"/>
      <c r="AR706" s="600"/>
      <c r="AS706" s="600"/>
      <c r="AT706" s="600"/>
      <c r="AU706" s="600"/>
      <c r="AV706" s="600"/>
      <c r="AW706" s="600"/>
      <c r="AX706" s="600"/>
      <c r="AY706" s="600"/>
      <c r="AZ706" s="600"/>
      <c r="BA706" s="600"/>
      <c r="BB706" s="600"/>
      <c r="BC706" s="600"/>
      <c r="BD706" s="600"/>
      <c r="BE706" s="600"/>
      <c r="BF706" s="600"/>
      <c r="BG706" s="600"/>
      <c r="BH706" s="600"/>
      <c r="BI706" s="600"/>
      <c r="BJ706" s="600"/>
      <c r="BK706" s="600"/>
    </row>
    <row r="707" spans="2:63" ht="16.5" customHeight="1" x14ac:dyDescent="0.35">
      <c r="B707" s="599"/>
      <c r="C707" s="599"/>
      <c r="D707" s="599"/>
      <c r="E707" s="599"/>
      <c r="F707" s="599"/>
      <c r="G707" s="599"/>
      <c r="H707" s="600"/>
      <c r="K707" s="602"/>
      <c r="L707" s="602"/>
      <c r="M707" s="600"/>
      <c r="N707" s="600"/>
      <c r="O707" s="600"/>
      <c r="P707" s="600"/>
      <c r="Q707" s="600"/>
      <c r="R707" s="600"/>
      <c r="S707" s="600"/>
      <c r="T707" s="600"/>
      <c r="U707" s="600"/>
      <c r="V707" s="600"/>
      <c r="W707" s="600"/>
      <c r="X707" s="600"/>
      <c r="Y707" s="600"/>
      <c r="Z707" s="600"/>
      <c r="AA707" s="600"/>
      <c r="AB707" s="600"/>
      <c r="AC707" s="600"/>
      <c r="AD707" s="600"/>
      <c r="AE707" s="600"/>
      <c r="AF707" s="600"/>
      <c r="AG707" s="600"/>
      <c r="AH707" s="600"/>
      <c r="AI707" s="600"/>
      <c r="AJ707" s="600"/>
      <c r="AK707" s="600"/>
      <c r="AL707" s="600"/>
      <c r="AM707" s="600"/>
      <c r="AN707" s="600"/>
      <c r="AO707" s="600"/>
      <c r="AP707" s="600"/>
      <c r="AQ707" s="600"/>
      <c r="AR707" s="600"/>
      <c r="AS707" s="600"/>
      <c r="AT707" s="600"/>
      <c r="AU707" s="600"/>
      <c r="AV707" s="600"/>
      <c r="AW707" s="600"/>
      <c r="AX707" s="600"/>
      <c r="AY707" s="600"/>
      <c r="AZ707" s="600"/>
      <c r="BA707" s="600"/>
      <c r="BB707" s="600"/>
      <c r="BC707" s="600"/>
      <c r="BD707" s="600"/>
      <c r="BE707" s="600"/>
      <c r="BF707" s="600"/>
      <c r="BG707" s="600"/>
      <c r="BH707" s="600"/>
      <c r="BI707" s="600"/>
      <c r="BJ707" s="600"/>
      <c r="BK707" s="600"/>
    </row>
    <row r="708" spans="2:63" ht="16.5" customHeight="1" x14ac:dyDescent="0.35">
      <c r="B708" s="599"/>
      <c r="C708" s="599"/>
      <c r="D708" s="599"/>
      <c r="E708" s="599"/>
      <c r="F708" s="599"/>
      <c r="G708" s="599"/>
      <c r="H708" s="600"/>
      <c r="K708" s="602"/>
      <c r="L708" s="602"/>
      <c r="M708" s="600"/>
      <c r="N708" s="600"/>
      <c r="O708" s="600"/>
      <c r="P708" s="600"/>
      <c r="Q708" s="600"/>
      <c r="R708" s="600"/>
      <c r="S708" s="600"/>
      <c r="T708" s="600"/>
      <c r="U708" s="600"/>
      <c r="V708" s="600"/>
      <c r="W708" s="600"/>
      <c r="X708" s="600"/>
      <c r="Y708" s="600"/>
      <c r="Z708" s="600"/>
      <c r="AA708" s="600"/>
      <c r="AB708" s="600"/>
      <c r="AC708" s="600"/>
      <c r="AD708" s="600"/>
      <c r="AE708" s="600"/>
      <c r="AF708" s="600"/>
      <c r="AG708" s="600"/>
      <c r="AH708" s="600"/>
      <c r="AI708" s="600"/>
      <c r="AJ708" s="600"/>
      <c r="AK708" s="600"/>
      <c r="AL708" s="600"/>
      <c r="AM708" s="600"/>
      <c r="AN708" s="600"/>
      <c r="AO708" s="600"/>
      <c r="AP708" s="600"/>
      <c r="AQ708" s="600"/>
      <c r="AR708" s="600"/>
      <c r="AS708" s="600"/>
      <c r="AT708" s="600"/>
      <c r="AU708" s="600"/>
      <c r="AV708" s="600"/>
      <c r="AW708" s="600"/>
      <c r="AX708" s="600"/>
      <c r="AY708" s="600"/>
      <c r="AZ708" s="600"/>
      <c r="BA708" s="600"/>
      <c r="BB708" s="600"/>
      <c r="BC708" s="600"/>
      <c r="BD708" s="600"/>
      <c r="BE708" s="600"/>
      <c r="BF708" s="600"/>
      <c r="BG708" s="600"/>
      <c r="BH708" s="600"/>
      <c r="BI708" s="600"/>
      <c r="BJ708" s="600"/>
      <c r="BK708" s="600"/>
    </row>
    <row r="709" spans="2:63" ht="16.5" customHeight="1" x14ac:dyDescent="0.35">
      <c r="B709" s="599"/>
      <c r="C709" s="599"/>
      <c r="D709" s="599"/>
      <c r="E709" s="599"/>
      <c r="F709" s="599"/>
      <c r="G709" s="599"/>
      <c r="H709" s="600"/>
      <c r="K709" s="602"/>
      <c r="L709" s="602"/>
      <c r="M709" s="600"/>
      <c r="N709" s="600"/>
      <c r="O709" s="600"/>
      <c r="P709" s="600"/>
      <c r="Q709" s="600"/>
      <c r="R709" s="600"/>
      <c r="S709" s="600"/>
      <c r="T709" s="600"/>
      <c r="U709" s="600"/>
      <c r="V709" s="600"/>
      <c r="W709" s="600"/>
      <c r="X709" s="600"/>
      <c r="Y709" s="600"/>
      <c r="Z709" s="600"/>
      <c r="AA709" s="600"/>
      <c r="AB709" s="600"/>
      <c r="AC709" s="600"/>
      <c r="AD709" s="600"/>
      <c r="AE709" s="600"/>
      <c r="AF709" s="600"/>
      <c r="AG709" s="600"/>
      <c r="AH709" s="600"/>
      <c r="AI709" s="600"/>
      <c r="AJ709" s="600"/>
      <c r="AK709" s="600"/>
      <c r="AL709" s="600"/>
      <c r="AM709" s="600"/>
      <c r="AN709" s="600"/>
      <c r="AO709" s="600"/>
      <c r="AP709" s="600"/>
      <c r="AQ709" s="600"/>
      <c r="AR709" s="600"/>
      <c r="AS709" s="600"/>
      <c r="AT709" s="600"/>
      <c r="AU709" s="600"/>
      <c r="AV709" s="600"/>
      <c r="AW709" s="600"/>
      <c r="AX709" s="600"/>
      <c r="AY709" s="600"/>
      <c r="AZ709" s="600"/>
      <c r="BA709" s="600"/>
      <c r="BB709" s="600"/>
      <c r="BC709" s="600"/>
      <c r="BD709" s="600"/>
      <c r="BE709" s="600"/>
      <c r="BF709" s="600"/>
      <c r="BG709" s="600"/>
      <c r="BH709" s="600"/>
      <c r="BI709" s="600"/>
      <c r="BJ709" s="600"/>
      <c r="BK709" s="600"/>
    </row>
    <row r="710" spans="2:63" ht="16.5" customHeight="1" x14ac:dyDescent="0.35">
      <c r="B710" s="599"/>
      <c r="C710" s="599"/>
      <c r="D710" s="599"/>
      <c r="E710" s="599"/>
      <c r="F710" s="599"/>
      <c r="G710" s="599"/>
      <c r="H710" s="600"/>
      <c r="K710" s="602"/>
      <c r="L710" s="602"/>
      <c r="M710" s="600"/>
      <c r="N710" s="600"/>
      <c r="O710" s="600"/>
      <c r="P710" s="600"/>
      <c r="Q710" s="600"/>
      <c r="R710" s="600"/>
      <c r="S710" s="600"/>
      <c r="T710" s="600"/>
      <c r="U710" s="600"/>
      <c r="V710" s="600"/>
      <c r="W710" s="600"/>
      <c r="X710" s="600"/>
      <c r="Y710" s="600"/>
      <c r="Z710" s="600"/>
      <c r="AA710" s="600"/>
      <c r="AB710" s="600"/>
      <c r="AC710" s="600"/>
      <c r="AD710" s="600"/>
      <c r="AE710" s="600"/>
      <c r="AF710" s="600"/>
      <c r="AG710" s="600"/>
      <c r="AH710" s="600"/>
      <c r="AI710" s="600"/>
      <c r="AJ710" s="600"/>
      <c r="AK710" s="600"/>
      <c r="AL710" s="600"/>
      <c r="AM710" s="600"/>
      <c r="AN710" s="600"/>
      <c r="AO710" s="600"/>
      <c r="AP710" s="600"/>
      <c r="AQ710" s="600"/>
      <c r="AR710" s="600"/>
      <c r="AS710" s="600"/>
      <c r="AT710" s="600"/>
      <c r="AU710" s="600"/>
      <c r="AV710" s="600"/>
      <c r="AW710" s="600"/>
      <c r="AX710" s="600"/>
      <c r="AY710" s="600"/>
      <c r="AZ710" s="600"/>
      <c r="BA710" s="600"/>
      <c r="BB710" s="600"/>
      <c r="BC710" s="600"/>
      <c r="BD710" s="600"/>
      <c r="BE710" s="600"/>
      <c r="BF710" s="600"/>
      <c r="BG710" s="600"/>
      <c r="BH710" s="600"/>
      <c r="BI710" s="600"/>
      <c r="BJ710" s="600"/>
      <c r="BK710" s="600"/>
    </row>
    <row r="711" spans="2:63" ht="16.5" customHeight="1" x14ac:dyDescent="0.35">
      <c r="B711" s="599"/>
      <c r="C711" s="599"/>
      <c r="D711" s="599"/>
      <c r="E711" s="599"/>
      <c r="F711" s="599"/>
      <c r="G711" s="599"/>
      <c r="H711" s="600"/>
      <c r="K711" s="602"/>
      <c r="L711" s="602"/>
      <c r="M711" s="600"/>
      <c r="N711" s="600"/>
      <c r="O711" s="600"/>
      <c r="P711" s="600"/>
      <c r="Q711" s="600"/>
      <c r="R711" s="600"/>
      <c r="S711" s="600"/>
      <c r="T711" s="600"/>
      <c r="U711" s="600"/>
      <c r="V711" s="600"/>
      <c r="W711" s="600"/>
      <c r="X711" s="600"/>
      <c r="Y711" s="600"/>
      <c r="Z711" s="600"/>
      <c r="AA711" s="600"/>
      <c r="AB711" s="600"/>
      <c r="AC711" s="600"/>
      <c r="AD711" s="600"/>
      <c r="AE711" s="600"/>
      <c r="AF711" s="600"/>
      <c r="AG711" s="600"/>
      <c r="AH711" s="600"/>
      <c r="AI711" s="600"/>
      <c r="AJ711" s="600"/>
      <c r="AK711" s="600"/>
      <c r="AL711" s="600"/>
      <c r="AM711" s="600"/>
      <c r="AN711" s="600"/>
      <c r="AO711" s="600"/>
      <c r="AP711" s="600"/>
      <c r="AQ711" s="600"/>
      <c r="AR711" s="600"/>
      <c r="AS711" s="600"/>
      <c r="AT711" s="600"/>
      <c r="AU711" s="600"/>
      <c r="AV711" s="600"/>
      <c r="AW711" s="600"/>
      <c r="AX711" s="600"/>
      <c r="AY711" s="600"/>
      <c r="AZ711" s="600"/>
      <c r="BA711" s="600"/>
      <c r="BB711" s="600"/>
      <c r="BC711" s="600"/>
      <c r="BD711" s="600"/>
      <c r="BE711" s="600"/>
      <c r="BF711" s="600"/>
      <c r="BG711" s="600"/>
      <c r="BH711" s="600"/>
      <c r="BI711" s="600"/>
      <c r="BJ711" s="600"/>
      <c r="BK711" s="600"/>
    </row>
    <row r="712" spans="2:63" ht="16.5" customHeight="1" x14ac:dyDescent="0.35">
      <c r="B712" s="599"/>
      <c r="C712" s="599"/>
      <c r="D712" s="599"/>
      <c r="E712" s="599"/>
      <c r="F712" s="599"/>
      <c r="G712" s="599"/>
      <c r="H712" s="600"/>
      <c r="K712" s="602"/>
      <c r="L712" s="602"/>
      <c r="M712" s="600"/>
      <c r="N712" s="600"/>
      <c r="O712" s="600"/>
      <c r="P712" s="600"/>
      <c r="Q712" s="600"/>
      <c r="R712" s="600"/>
      <c r="S712" s="600"/>
      <c r="T712" s="600"/>
      <c r="U712" s="600"/>
      <c r="V712" s="600"/>
      <c r="W712" s="600"/>
      <c r="X712" s="600"/>
      <c r="Y712" s="600"/>
      <c r="Z712" s="600"/>
      <c r="AA712" s="600"/>
      <c r="AB712" s="600"/>
      <c r="AC712" s="600"/>
      <c r="AD712" s="600"/>
      <c r="AE712" s="600"/>
      <c r="AF712" s="600"/>
      <c r="AG712" s="600"/>
      <c r="AH712" s="600"/>
      <c r="AI712" s="600"/>
      <c r="AJ712" s="600"/>
      <c r="AK712" s="600"/>
      <c r="AL712" s="600"/>
      <c r="AM712" s="600"/>
      <c r="AN712" s="600"/>
      <c r="AO712" s="600"/>
      <c r="AP712" s="600"/>
      <c r="AQ712" s="600"/>
      <c r="AR712" s="600"/>
      <c r="AS712" s="600"/>
      <c r="AT712" s="600"/>
      <c r="AU712" s="600"/>
      <c r="AV712" s="600"/>
      <c r="AW712" s="600"/>
      <c r="AX712" s="600"/>
      <c r="AY712" s="600"/>
      <c r="AZ712" s="600"/>
      <c r="BA712" s="600"/>
      <c r="BB712" s="600"/>
      <c r="BC712" s="600"/>
      <c r="BD712" s="600"/>
      <c r="BE712" s="600"/>
      <c r="BF712" s="600"/>
      <c r="BG712" s="600"/>
      <c r="BH712" s="600"/>
      <c r="BI712" s="600"/>
      <c r="BJ712" s="600"/>
      <c r="BK712" s="600"/>
    </row>
    <row r="713" spans="2:63" ht="16.5" customHeight="1" x14ac:dyDescent="0.35">
      <c r="B713" s="599"/>
      <c r="C713" s="599"/>
      <c r="D713" s="599"/>
      <c r="E713" s="599"/>
      <c r="F713" s="599"/>
      <c r="G713" s="599"/>
      <c r="H713" s="600"/>
      <c r="K713" s="602"/>
      <c r="L713" s="602"/>
      <c r="M713" s="600"/>
      <c r="N713" s="600"/>
      <c r="O713" s="600"/>
      <c r="P713" s="600"/>
      <c r="Q713" s="600"/>
      <c r="R713" s="600"/>
      <c r="S713" s="600"/>
      <c r="T713" s="600"/>
      <c r="U713" s="600"/>
      <c r="V713" s="600"/>
      <c r="W713" s="600"/>
      <c r="X713" s="600"/>
      <c r="Y713" s="600"/>
      <c r="Z713" s="600"/>
      <c r="AA713" s="600"/>
      <c r="AB713" s="600"/>
      <c r="AC713" s="600"/>
      <c r="AD713" s="600"/>
      <c r="AE713" s="600"/>
      <c r="AF713" s="600"/>
      <c r="AG713" s="600"/>
      <c r="AH713" s="600"/>
      <c r="AI713" s="600"/>
      <c r="AJ713" s="600"/>
      <c r="AK713" s="600"/>
      <c r="AL713" s="600"/>
      <c r="AM713" s="600"/>
      <c r="AN713" s="600"/>
      <c r="AO713" s="600"/>
      <c r="AP713" s="600"/>
      <c r="AQ713" s="600"/>
      <c r="AR713" s="600"/>
      <c r="AS713" s="600"/>
      <c r="AT713" s="600"/>
      <c r="AU713" s="600"/>
      <c r="AV713" s="600"/>
      <c r="AW713" s="600"/>
      <c r="AX713" s="600"/>
      <c r="AY713" s="600"/>
      <c r="AZ713" s="600"/>
      <c r="BA713" s="600"/>
      <c r="BB713" s="600"/>
      <c r="BC713" s="600"/>
      <c r="BD713" s="600"/>
      <c r="BE713" s="600"/>
      <c r="BF713" s="600"/>
      <c r="BG713" s="600"/>
      <c r="BH713" s="600"/>
      <c r="BI713" s="600"/>
      <c r="BJ713" s="600"/>
      <c r="BK713" s="600"/>
    </row>
    <row r="714" spans="2:63" ht="16.5" customHeight="1" x14ac:dyDescent="0.35">
      <c r="B714" s="599"/>
      <c r="C714" s="599"/>
      <c r="D714" s="599"/>
      <c r="E714" s="599"/>
      <c r="F714" s="599"/>
      <c r="G714" s="599"/>
      <c r="H714" s="600"/>
      <c r="K714" s="602"/>
      <c r="L714" s="602"/>
      <c r="M714" s="600"/>
      <c r="N714" s="600"/>
      <c r="O714" s="600"/>
      <c r="P714" s="600"/>
      <c r="Q714" s="600"/>
      <c r="R714" s="600"/>
      <c r="S714" s="600"/>
      <c r="T714" s="600"/>
      <c r="U714" s="600"/>
      <c r="V714" s="600"/>
      <c r="W714" s="600"/>
      <c r="X714" s="600"/>
      <c r="Y714" s="600"/>
      <c r="Z714" s="600"/>
      <c r="AA714" s="600"/>
      <c r="AB714" s="600"/>
      <c r="AC714" s="600"/>
      <c r="AD714" s="600"/>
      <c r="AE714" s="600"/>
      <c r="AF714" s="600"/>
      <c r="AG714" s="600"/>
      <c r="AH714" s="600"/>
      <c r="AI714" s="600"/>
      <c r="AJ714" s="600"/>
      <c r="AK714" s="600"/>
      <c r="AL714" s="600"/>
      <c r="AM714" s="600"/>
      <c r="AN714" s="600"/>
      <c r="AO714" s="600"/>
      <c r="AP714" s="600"/>
      <c r="AQ714" s="600"/>
      <c r="AR714" s="600"/>
      <c r="AS714" s="600"/>
      <c r="AT714" s="600"/>
      <c r="AU714" s="600"/>
      <c r="AV714" s="600"/>
      <c r="AW714" s="600"/>
      <c r="AX714" s="600"/>
      <c r="AY714" s="600"/>
      <c r="AZ714" s="600"/>
      <c r="BA714" s="600"/>
      <c r="BB714" s="600"/>
      <c r="BC714" s="600"/>
      <c r="BD714" s="600"/>
      <c r="BE714" s="600"/>
      <c r="BF714" s="600"/>
      <c r="BG714" s="600"/>
      <c r="BH714" s="600"/>
      <c r="BI714" s="600"/>
      <c r="BJ714" s="600"/>
      <c r="BK714" s="600"/>
    </row>
    <row r="715" spans="2:63" ht="16.5" customHeight="1" x14ac:dyDescent="0.35">
      <c r="B715" s="599"/>
      <c r="C715" s="599"/>
      <c r="D715" s="599"/>
      <c r="E715" s="599"/>
      <c r="F715" s="599"/>
      <c r="G715" s="599"/>
      <c r="H715" s="600"/>
      <c r="K715" s="602"/>
      <c r="L715" s="602"/>
      <c r="M715" s="600"/>
      <c r="N715" s="600"/>
      <c r="O715" s="600"/>
      <c r="P715" s="600"/>
      <c r="Q715" s="600"/>
      <c r="R715" s="600"/>
      <c r="S715" s="600"/>
      <c r="T715" s="600"/>
      <c r="U715" s="600"/>
      <c r="V715" s="600"/>
      <c r="W715" s="600"/>
      <c r="X715" s="600"/>
      <c r="Y715" s="600"/>
      <c r="Z715" s="600"/>
      <c r="AA715" s="600"/>
      <c r="AB715" s="600"/>
      <c r="AC715" s="600"/>
      <c r="AD715" s="600"/>
      <c r="AE715" s="600"/>
      <c r="AF715" s="600"/>
      <c r="AG715" s="600"/>
      <c r="AH715" s="600"/>
      <c r="AI715" s="600"/>
      <c r="AJ715" s="600"/>
      <c r="AK715" s="600"/>
      <c r="AL715" s="600"/>
      <c r="AM715" s="600"/>
      <c r="AN715" s="600"/>
      <c r="AO715" s="600"/>
      <c r="AP715" s="600"/>
      <c r="AQ715" s="600"/>
      <c r="AR715" s="600"/>
      <c r="AS715" s="600"/>
      <c r="AT715" s="600"/>
      <c r="AU715" s="600"/>
      <c r="AV715" s="600"/>
      <c r="AW715" s="600"/>
      <c r="AX715" s="600"/>
      <c r="AY715" s="600"/>
      <c r="AZ715" s="600"/>
      <c r="BA715" s="600"/>
      <c r="BB715" s="600"/>
      <c r="BC715" s="600"/>
      <c r="BD715" s="600"/>
      <c r="BE715" s="600"/>
      <c r="BF715" s="600"/>
      <c r="BG715" s="600"/>
      <c r="BH715" s="600"/>
      <c r="BI715" s="600"/>
      <c r="BJ715" s="600"/>
      <c r="BK715" s="600"/>
    </row>
    <row r="716" spans="2:63" ht="16.5" customHeight="1" x14ac:dyDescent="0.35">
      <c r="B716" s="599"/>
      <c r="C716" s="599"/>
      <c r="D716" s="599"/>
      <c r="E716" s="599"/>
      <c r="F716" s="599"/>
      <c r="G716" s="599"/>
      <c r="H716" s="600"/>
      <c r="K716" s="602"/>
      <c r="L716" s="602"/>
      <c r="M716" s="600"/>
      <c r="N716" s="600"/>
      <c r="O716" s="600"/>
      <c r="P716" s="600"/>
      <c r="Q716" s="600"/>
      <c r="R716" s="600"/>
      <c r="S716" s="600"/>
      <c r="T716" s="600"/>
      <c r="U716" s="600"/>
      <c r="V716" s="600"/>
      <c r="W716" s="600"/>
      <c r="X716" s="600"/>
      <c r="Y716" s="600"/>
      <c r="Z716" s="600"/>
      <c r="AA716" s="600"/>
      <c r="AB716" s="600"/>
      <c r="AC716" s="600"/>
      <c r="AD716" s="600"/>
      <c r="AE716" s="600"/>
      <c r="AF716" s="600"/>
      <c r="AG716" s="600"/>
      <c r="AH716" s="600"/>
      <c r="AI716" s="600"/>
      <c r="AJ716" s="600"/>
      <c r="AK716" s="600"/>
      <c r="AL716" s="600"/>
      <c r="AM716" s="600"/>
      <c r="AN716" s="600"/>
      <c r="AO716" s="600"/>
      <c r="AP716" s="600"/>
      <c r="AQ716" s="600"/>
      <c r="AR716" s="600"/>
      <c r="AS716" s="600"/>
      <c r="AT716" s="600"/>
      <c r="AU716" s="600"/>
      <c r="AV716" s="600"/>
      <c r="AW716" s="600"/>
      <c r="AX716" s="600"/>
      <c r="AY716" s="600"/>
      <c r="AZ716" s="600"/>
      <c r="BA716" s="600"/>
      <c r="BB716" s="600"/>
      <c r="BC716" s="600"/>
      <c r="BD716" s="600"/>
      <c r="BE716" s="600"/>
      <c r="BF716" s="600"/>
      <c r="BG716" s="600"/>
      <c r="BH716" s="600"/>
      <c r="BI716" s="600"/>
      <c r="BJ716" s="600"/>
      <c r="BK716" s="600"/>
    </row>
    <row r="717" spans="2:63" ht="16.5" customHeight="1" x14ac:dyDescent="0.35">
      <c r="B717" s="599"/>
      <c r="C717" s="599"/>
      <c r="D717" s="599"/>
      <c r="E717" s="599"/>
      <c r="F717" s="599"/>
      <c r="G717" s="599"/>
      <c r="H717" s="600"/>
      <c r="K717" s="602"/>
      <c r="L717" s="602"/>
      <c r="M717" s="600"/>
      <c r="N717" s="600"/>
      <c r="O717" s="600"/>
      <c r="P717" s="600"/>
      <c r="Q717" s="600"/>
      <c r="R717" s="600"/>
      <c r="S717" s="600"/>
      <c r="T717" s="600"/>
      <c r="U717" s="600"/>
      <c r="V717" s="600"/>
      <c r="W717" s="600"/>
      <c r="X717" s="600"/>
      <c r="Y717" s="600"/>
      <c r="Z717" s="600"/>
      <c r="AA717" s="600"/>
      <c r="AB717" s="600"/>
      <c r="AC717" s="600"/>
      <c r="AD717" s="600"/>
      <c r="AE717" s="600"/>
      <c r="AF717" s="600"/>
      <c r="AG717" s="600"/>
      <c r="AH717" s="600"/>
      <c r="AI717" s="600"/>
      <c r="AJ717" s="600"/>
      <c r="AK717" s="600"/>
      <c r="AL717" s="600"/>
      <c r="AM717" s="600"/>
      <c r="AN717" s="600"/>
      <c r="AO717" s="600"/>
      <c r="AP717" s="600"/>
      <c r="AQ717" s="600"/>
      <c r="AR717" s="600"/>
      <c r="AS717" s="600"/>
      <c r="AT717" s="600"/>
      <c r="AU717" s="600"/>
      <c r="AV717" s="600"/>
      <c r="AW717" s="600"/>
      <c r="AX717" s="600"/>
      <c r="AY717" s="600"/>
      <c r="AZ717" s="600"/>
      <c r="BA717" s="600"/>
      <c r="BB717" s="600"/>
      <c r="BC717" s="600"/>
      <c r="BD717" s="600"/>
      <c r="BE717" s="600"/>
      <c r="BF717" s="600"/>
      <c r="BG717" s="600"/>
      <c r="BH717" s="600"/>
      <c r="BI717" s="600"/>
      <c r="BJ717" s="600"/>
      <c r="BK717" s="600"/>
    </row>
    <row r="718" spans="2:63" ht="16.5" customHeight="1" x14ac:dyDescent="0.35">
      <c r="B718" s="599"/>
      <c r="C718" s="599"/>
      <c r="D718" s="599"/>
      <c r="E718" s="599"/>
      <c r="F718" s="599"/>
      <c r="G718" s="599"/>
      <c r="H718" s="600"/>
      <c r="K718" s="602"/>
      <c r="L718" s="602"/>
      <c r="M718" s="600"/>
      <c r="N718" s="600"/>
      <c r="O718" s="600"/>
      <c r="P718" s="600"/>
      <c r="Q718" s="600"/>
      <c r="R718" s="600"/>
      <c r="S718" s="600"/>
      <c r="T718" s="600"/>
      <c r="U718" s="600"/>
      <c r="V718" s="600"/>
      <c r="W718" s="600"/>
      <c r="X718" s="600"/>
      <c r="Y718" s="600"/>
      <c r="Z718" s="600"/>
      <c r="AA718" s="600"/>
      <c r="AB718" s="600"/>
      <c r="AC718" s="600"/>
      <c r="AD718" s="600"/>
      <c r="AE718" s="600"/>
      <c r="AF718" s="600"/>
      <c r="AG718" s="600"/>
      <c r="AH718" s="600"/>
      <c r="AI718" s="600"/>
      <c r="AJ718" s="600"/>
      <c r="AK718" s="600"/>
      <c r="AL718" s="600"/>
      <c r="AM718" s="600"/>
      <c r="AN718" s="600"/>
      <c r="AO718" s="600"/>
      <c r="AP718" s="600"/>
      <c r="AQ718" s="600"/>
      <c r="AR718" s="600"/>
      <c r="AS718" s="600"/>
      <c r="AT718" s="600"/>
      <c r="AU718" s="600"/>
      <c r="AV718" s="600"/>
      <c r="AW718" s="600"/>
      <c r="AX718" s="600"/>
      <c r="AY718" s="600"/>
      <c r="AZ718" s="600"/>
      <c r="BA718" s="600"/>
      <c r="BB718" s="600"/>
      <c r="BC718" s="600"/>
      <c r="BD718" s="600"/>
      <c r="BE718" s="600"/>
      <c r="BF718" s="600"/>
      <c r="BG718" s="600"/>
      <c r="BH718" s="600"/>
      <c r="BI718" s="600"/>
      <c r="BJ718" s="600"/>
      <c r="BK718" s="600"/>
    </row>
    <row r="719" spans="2:63" ht="16.5" customHeight="1" x14ac:dyDescent="0.35">
      <c r="B719" s="599"/>
      <c r="C719" s="599"/>
      <c r="D719" s="599"/>
      <c r="E719" s="599"/>
      <c r="F719" s="599"/>
      <c r="G719" s="599"/>
      <c r="H719" s="600"/>
      <c r="K719" s="602"/>
      <c r="L719" s="602"/>
      <c r="M719" s="600"/>
      <c r="N719" s="600"/>
      <c r="O719" s="600"/>
      <c r="P719" s="600"/>
      <c r="Q719" s="600"/>
      <c r="R719" s="600"/>
      <c r="S719" s="600"/>
      <c r="T719" s="600"/>
      <c r="U719" s="600"/>
      <c r="V719" s="600"/>
      <c r="W719" s="600"/>
      <c r="X719" s="600"/>
      <c r="Y719" s="600"/>
      <c r="Z719" s="600"/>
      <c r="AA719" s="600"/>
      <c r="AB719" s="600"/>
      <c r="AC719" s="600"/>
      <c r="AD719" s="600"/>
      <c r="AE719" s="600"/>
      <c r="AF719" s="600"/>
      <c r="AG719" s="600"/>
      <c r="AH719" s="600"/>
      <c r="AI719" s="600"/>
      <c r="AJ719" s="600"/>
      <c r="AK719" s="600"/>
      <c r="AL719" s="600"/>
      <c r="AM719" s="600"/>
      <c r="AN719" s="600"/>
      <c r="AO719" s="600"/>
      <c r="AP719" s="600"/>
      <c r="AQ719" s="600"/>
      <c r="AR719" s="600"/>
      <c r="AS719" s="600"/>
      <c r="AT719" s="600"/>
      <c r="AU719" s="600"/>
      <c r="AV719" s="600"/>
      <c r="AW719" s="600"/>
      <c r="AX719" s="600"/>
      <c r="AY719" s="600"/>
      <c r="AZ719" s="600"/>
      <c r="BA719" s="600"/>
      <c r="BB719" s="600"/>
      <c r="BC719" s="600"/>
      <c r="BD719" s="600"/>
      <c r="BE719" s="600"/>
      <c r="BF719" s="600"/>
      <c r="BG719" s="600"/>
      <c r="BH719" s="600"/>
      <c r="BI719" s="600"/>
      <c r="BJ719" s="600"/>
      <c r="BK719" s="600"/>
    </row>
    <row r="720" spans="2:63" ht="16.5" customHeight="1" x14ac:dyDescent="0.35">
      <c r="B720" s="599"/>
      <c r="C720" s="599"/>
      <c r="D720" s="599"/>
      <c r="E720" s="599"/>
      <c r="F720" s="599"/>
      <c r="G720" s="599"/>
      <c r="H720" s="600"/>
      <c r="K720" s="602"/>
      <c r="L720" s="602"/>
      <c r="M720" s="600"/>
      <c r="N720" s="600"/>
      <c r="O720" s="600"/>
      <c r="P720" s="600"/>
      <c r="Q720" s="600"/>
      <c r="R720" s="600"/>
      <c r="S720" s="600"/>
      <c r="T720" s="600"/>
      <c r="U720" s="600"/>
      <c r="V720" s="600"/>
      <c r="W720" s="600"/>
      <c r="X720" s="600"/>
      <c r="Y720" s="600"/>
      <c r="Z720" s="600"/>
      <c r="AA720" s="600"/>
      <c r="AB720" s="600"/>
      <c r="AC720" s="600"/>
      <c r="AD720" s="600"/>
      <c r="AE720" s="600"/>
      <c r="AF720" s="600"/>
      <c r="AG720" s="600"/>
      <c r="AH720" s="600"/>
      <c r="AI720" s="600"/>
      <c r="AJ720" s="600"/>
      <c r="AK720" s="600"/>
      <c r="AL720" s="600"/>
      <c r="AM720" s="600"/>
      <c r="AN720" s="600"/>
      <c r="AO720" s="600"/>
      <c r="AP720" s="600"/>
      <c r="AQ720" s="600"/>
      <c r="AR720" s="600"/>
      <c r="AS720" s="600"/>
      <c r="AT720" s="600"/>
      <c r="AU720" s="600"/>
      <c r="AV720" s="600"/>
      <c r="AW720" s="600"/>
      <c r="AX720" s="600"/>
      <c r="AY720" s="600"/>
      <c r="AZ720" s="600"/>
      <c r="BA720" s="600"/>
      <c r="BB720" s="600"/>
      <c r="BC720" s="600"/>
      <c r="BD720" s="600"/>
      <c r="BE720" s="600"/>
      <c r="BF720" s="600"/>
      <c r="BG720" s="600"/>
      <c r="BH720" s="600"/>
      <c r="BI720" s="600"/>
      <c r="BJ720" s="600"/>
      <c r="BK720" s="600"/>
    </row>
    <row r="721" spans="2:63" ht="16.5" customHeight="1" x14ac:dyDescent="0.35">
      <c r="B721" s="599"/>
      <c r="C721" s="599"/>
      <c r="D721" s="599"/>
      <c r="E721" s="599"/>
      <c r="F721" s="599"/>
      <c r="G721" s="599"/>
      <c r="H721" s="600"/>
      <c r="K721" s="602"/>
      <c r="L721" s="602"/>
      <c r="M721" s="600"/>
      <c r="N721" s="600"/>
      <c r="O721" s="600"/>
      <c r="P721" s="600"/>
      <c r="Q721" s="600"/>
      <c r="R721" s="600"/>
      <c r="S721" s="600"/>
      <c r="T721" s="600"/>
      <c r="U721" s="600"/>
      <c r="V721" s="600"/>
      <c r="W721" s="600"/>
      <c r="X721" s="600"/>
      <c r="Y721" s="600"/>
      <c r="Z721" s="600"/>
      <c r="AA721" s="600"/>
      <c r="AB721" s="600"/>
      <c r="AC721" s="600"/>
      <c r="AD721" s="600"/>
      <c r="AE721" s="600"/>
      <c r="AF721" s="600"/>
      <c r="AG721" s="600"/>
      <c r="AH721" s="600"/>
      <c r="AI721" s="600"/>
      <c r="AJ721" s="600"/>
      <c r="AK721" s="600"/>
      <c r="AL721" s="600"/>
      <c r="AM721" s="600"/>
      <c r="AN721" s="600"/>
      <c r="AO721" s="600"/>
      <c r="AP721" s="600"/>
      <c r="AQ721" s="600"/>
      <c r="AR721" s="600"/>
      <c r="AS721" s="600"/>
      <c r="AT721" s="600"/>
      <c r="AU721" s="600"/>
      <c r="AV721" s="600"/>
      <c r="AW721" s="600"/>
      <c r="AX721" s="600"/>
      <c r="AY721" s="600"/>
      <c r="AZ721" s="600"/>
      <c r="BA721" s="600"/>
      <c r="BB721" s="600"/>
      <c r="BC721" s="600"/>
      <c r="BD721" s="600"/>
      <c r="BE721" s="600"/>
      <c r="BF721" s="600"/>
      <c r="BG721" s="600"/>
      <c r="BH721" s="600"/>
      <c r="BI721" s="600"/>
      <c r="BJ721" s="600"/>
      <c r="BK721" s="600"/>
    </row>
    <row r="722" spans="2:63" ht="16.5" customHeight="1" x14ac:dyDescent="0.35">
      <c r="B722" s="599"/>
      <c r="C722" s="599"/>
      <c r="D722" s="599"/>
      <c r="E722" s="599"/>
      <c r="F722" s="599"/>
      <c r="G722" s="599"/>
      <c r="H722" s="600"/>
      <c r="K722" s="602"/>
      <c r="L722" s="602"/>
      <c r="M722" s="600"/>
      <c r="N722" s="600"/>
      <c r="O722" s="600"/>
      <c r="P722" s="600"/>
      <c r="Q722" s="600"/>
      <c r="R722" s="600"/>
      <c r="S722" s="600"/>
      <c r="T722" s="600"/>
      <c r="U722" s="600"/>
      <c r="V722" s="600"/>
      <c r="W722" s="600"/>
      <c r="X722" s="600"/>
      <c r="Y722" s="600"/>
      <c r="Z722" s="600"/>
      <c r="AA722" s="600"/>
      <c r="AB722" s="600"/>
      <c r="AC722" s="600"/>
      <c r="AD722" s="600"/>
      <c r="AE722" s="600"/>
      <c r="AF722" s="600"/>
      <c r="AG722" s="600"/>
      <c r="AH722" s="600"/>
      <c r="AI722" s="600"/>
      <c r="AJ722" s="600"/>
      <c r="AK722" s="600"/>
      <c r="AL722" s="600"/>
      <c r="AM722" s="600"/>
      <c r="AN722" s="600"/>
      <c r="AO722" s="600"/>
      <c r="AP722" s="600"/>
      <c r="AQ722" s="600"/>
      <c r="AR722" s="600"/>
      <c r="AS722" s="600"/>
      <c r="AT722" s="600"/>
      <c r="AU722" s="600"/>
      <c r="AV722" s="600"/>
      <c r="AW722" s="600"/>
      <c r="AX722" s="600"/>
      <c r="AY722" s="600"/>
      <c r="AZ722" s="600"/>
      <c r="BA722" s="600"/>
      <c r="BB722" s="600"/>
      <c r="BC722" s="600"/>
      <c r="BD722" s="600"/>
      <c r="BE722" s="600"/>
      <c r="BF722" s="600"/>
      <c r="BG722" s="600"/>
      <c r="BH722" s="600"/>
      <c r="BI722" s="600"/>
      <c r="BJ722" s="600"/>
      <c r="BK722" s="600"/>
    </row>
    <row r="723" spans="2:63" ht="16.5" customHeight="1" x14ac:dyDescent="0.35">
      <c r="B723" s="599"/>
      <c r="C723" s="599"/>
      <c r="D723" s="599"/>
      <c r="E723" s="599"/>
      <c r="F723" s="599"/>
      <c r="G723" s="599"/>
      <c r="H723" s="600"/>
      <c r="K723" s="602"/>
      <c r="L723" s="602"/>
      <c r="M723" s="600"/>
      <c r="N723" s="600"/>
      <c r="O723" s="600"/>
      <c r="P723" s="600"/>
      <c r="Q723" s="600"/>
      <c r="R723" s="600"/>
      <c r="S723" s="600"/>
      <c r="T723" s="600"/>
      <c r="U723" s="600"/>
      <c r="V723" s="600"/>
      <c r="W723" s="600"/>
      <c r="X723" s="600"/>
      <c r="Y723" s="600"/>
      <c r="Z723" s="600"/>
      <c r="AA723" s="600"/>
      <c r="AB723" s="600"/>
      <c r="AC723" s="600"/>
      <c r="AD723" s="600"/>
      <c r="AE723" s="600"/>
      <c r="AF723" s="600"/>
      <c r="AG723" s="600"/>
      <c r="AH723" s="600"/>
      <c r="AI723" s="600"/>
      <c r="AJ723" s="600"/>
      <c r="AK723" s="600"/>
      <c r="AL723" s="600"/>
      <c r="AM723" s="600"/>
      <c r="AN723" s="600"/>
      <c r="AO723" s="600"/>
      <c r="AP723" s="600"/>
      <c r="AQ723" s="600"/>
      <c r="AR723" s="600"/>
      <c r="AS723" s="600"/>
      <c r="AT723" s="600"/>
      <c r="AU723" s="600"/>
      <c r="AV723" s="600"/>
      <c r="AW723" s="600"/>
      <c r="AX723" s="600"/>
      <c r="AY723" s="600"/>
      <c r="AZ723" s="600"/>
      <c r="BA723" s="600"/>
      <c r="BB723" s="600"/>
      <c r="BC723" s="600"/>
      <c r="BD723" s="600"/>
      <c r="BE723" s="600"/>
      <c r="BF723" s="600"/>
      <c r="BG723" s="600"/>
      <c r="BH723" s="600"/>
      <c r="BI723" s="600"/>
      <c r="BJ723" s="600"/>
      <c r="BK723" s="600"/>
    </row>
    <row r="724" spans="2:63" ht="16.5" customHeight="1" x14ac:dyDescent="0.35">
      <c r="B724" s="599"/>
      <c r="C724" s="599"/>
      <c r="D724" s="599"/>
      <c r="E724" s="599"/>
      <c r="F724" s="599"/>
      <c r="G724" s="599"/>
      <c r="H724" s="600"/>
      <c r="K724" s="602"/>
      <c r="L724" s="602"/>
      <c r="M724" s="600"/>
      <c r="N724" s="600"/>
      <c r="O724" s="600"/>
      <c r="P724" s="600"/>
      <c r="Q724" s="600"/>
      <c r="R724" s="600"/>
      <c r="S724" s="600"/>
      <c r="T724" s="600"/>
      <c r="U724" s="600"/>
      <c r="V724" s="600"/>
      <c r="W724" s="600"/>
      <c r="X724" s="600"/>
      <c r="Y724" s="600"/>
      <c r="Z724" s="600"/>
      <c r="AA724" s="600"/>
      <c r="AB724" s="600"/>
      <c r="AC724" s="600"/>
      <c r="AD724" s="600"/>
      <c r="AE724" s="600"/>
      <c r="AF724" s="600"/>
      <c r="AG724" s="600"/>
      <c r="AH724" s="600"/>
      <c r="AI724" s="600"/>
      <c r="AJ724" s="600"/>
      <c r="AK724" s="600"/>
      <c r="AL724" s="600"/>
      <c r="AM724" s="600"/>
      <c r="AN724" s="600"/>
      <c r="AO724" s="600"/>
      <c r="AP724" s="600"/>
      <c r="AQ724" s="600"/>
      <c r="AR724" s="600"/>
      <c r="AS724" s="600"/>
      <c r="AT724" s="600"/>
      <c r="AU724" s="600"/>
      <c r="AV724" s="600"/>
      <c r="AW724" s="600"/>
      <c r="AX724" s="600"/>
      <c r="AY724" s="600"/>
      <c r="AZ724" s="600"/>
      <c r="BA724" s="600"/>
      <c r="BB724" s="600"/>
      <c r="BC724" s="600"/>
      <c r="BD724" s="600"/>
      <c r="BE724" s="600"/>
      <c r="BF724" s="600"/>
      <c r="BG724" s="600"/>
      <c r="BH724" s="600"/>
      <c r="BI724" s="600"/>
      <c r="BJ724" s="600"/>
      <c r="BK724" s="600"/>
    </row>
    <row r="725" spans="2:63" ht="16.5" customHeight="1" x14ac:dyDescent="0.35">
      <c r="B725" s="599"/>
      <c r="C725" s="599"/>
      <c r="D725" s="599"/>
      <c r="E725" s="599"/>
      <c r="F725" s="599"/>
      <c r="G725" s="599"/>
      <c r="H725" s="600"/>
      <c r="K725" s="602"/>
      <c r="L725" s="602"/>
      <c r="M725" s="600"/>
      <c r="N725" s="600"/>
      <c r="O725" s="600"/>
      <c r="P725" s="600"/>
      <c r="Q725" s="600"/>
      <c r="R725" s="600"/>
      <c r="S725" s="600"/>
      <c r="T725" s="600"/>
      <c r="U725" s="600"/>
      <c r="V725" s="600"/>
      <c r="W725" s="600"/>
      <c r="X725" s="600"/>
      <c r="Y725" s="600"/>
      <c r="Z725" s="600"/>
      <c r="AA725" s="600"/>
      <c r="AB725" s="600"/>
      <c r="AC725" s="600"/>
      <c r="AD725" s="600"/>
      <c r="AE725" s="600"/>
      <c r="AF725" s="600"/>
      <c r="AG725" s="600"/>
      <c r="AH725" s="600"/>
      <c r="AI725" s="600"/>
      <c r="AJ725" s="600"/>
      <c r="AK725" s="600"/>
      <c r="AL725" s="600"/>
      <c r="AM725" s="600"/>
      <c r="AN725" s="600"/>
      <c r="AO725" s="600"/>
      <c r="AP725" s="600"/>
      <c r="AQ725" s="600"/>
      <c r="AR725" s="600"/>
      <c r="AS725" s="600"/>
      <c r="AT725" s="600"/>
      <c r="AU725" s="600"/>
      <c r="AV725" s="600"/>
      <c r="AW725" s="600"/>
      <c r="AX725" s="600"/>
      <c r="AY725" s="600"/>
      <c r="AZ725" s="600"/>
      <c r="BA725" s="600"/>
      <c r="BB725" s="600"/>
      <c r="BC725" s="600"/>
      <c r="BD725" s="600"/>
      <c r="BE725" s="600"/>
      <c r="BF725" s="600"/>
      <c r="BG725" s="600"/>
      <c r="BH725" s="600"/>
      <c r="BI725" s="600"/>
      <c r="BJ725" s="600"/>
      <c r="BK725" s="600"/>
    </row>
    <row r="726" spans="2:63" ht="16.5" customHeight="1" x14ac:dyDescent="0.35">
      <c r="B726" s="599"/>
      <c r="C726" s="599"/>
      <c r="D726" s="599"/>
      <c r="E726" s="599"/>
      <c r="F726" s="599"/>
      <c r="G726" s="599"/>
      <c r="H726" s="600"/>
      <c r="K726" s="602"/>
      <c r="L726" s="602"/>
      <c r="M726" s="600"/>
      <c r="N726" s="600"/>
      <c r="O726" s="600"/>
      <c r="P726" s="600"/>
      <c r="Q726" s="600"/>
      <c r="R726" s="600"/>
      <c r="S726" s="600"/>
      <c r="T726" s="600"/>
      <c r="U726" s="600"/>
      <c r="V726" s="600"/>
      <c r="W726" s="600"/>
      <c r="X726" s="600"/>
      <c r="Y726" s="600"/>
      <c r="Z726" s="600"/>
      <c r="AA726" s="600"/>
      <c r="AB726" s="600"/>
      <c r="AC726" s="600"/>
      <c r="AD726" s="600"/>
      <c r="AE726" s="600"/>
      <c r="AF726" s="600"/>
      <c r="AG726" s="600"/>
      <c r="AH726" s="600"/>
      <c r="AI726" s="600"/>
      <c r="AJ726" s="600"/>
      <c r="AK726" s="600"/>
      <c r="AL726" s="600"/>
      <c r="AM726" s="600"/>
      <c r="AN726" s="600"/>
      <c r="AO726" s="600"/>
      <c r="AP726" s="600"/>
      <c r="AQ726" s="600"/>
      <c r="AR726" s="600"/>
      <c r="AS726" s="600"/>
      <c r="AT726" s="600"/>
      <c r="AU726" s="600"/>
      <c r="AV726" s="600"/>
      <c r="AW726" s="600"/>
      <c r="AX726" s="600"/>
      <c r="AY726" s="600"/>
      <c r="AZ726" s="600"/>
      <c r="BA726" s="600"/>
      <c r="BB726" s="600"/>
      <c r="BC726" s="600"/>
      <c r="BD726" s="600"/>
      <c r="BE726" s="600"/>
      <c r="BF726" s="600"/>
      <c r="BG726" s="600"/>
      <c r="BH726" s="600"/>
      <c r="BI726" s="600"/>
      <c r="BJ726" s="600"/>
      <c r="BK726" s="600"/>
    </row>
    <row r="727" spans="2:63" ht="16.5" customHeight="1" x14ac:dyDescent="0.35">
      <c r="B727" s="599"/>
      <c r="C727" s="599"/>
      <c r="D727" s="599"/>
      <c r="E727" s="599"/>
      <c r="F727" s="599"/>
      <c r="G727" s="599"/>
      <c r="H727" s="600"/>
      <c r="K727" s="602"/>
      <c r="L727" s="602"/>
      <c r="M727" s="600"/>
      <c r="N727" s="600"/>
      <c r="O727" s="600"/>
      <c r="P727" s="600"/>
      <c r="Q727" s="600"/>
      <c r="R727" s="600"/>
      <c r="S727" s="600"/>
      <c r="T727" s="600"/>
      <c r="U727" s="600"/>
      <c r="V727" s="600"/>
      <c r="W727" s="600"/>
      <c r="X727" s="600"/>
      <c r="Y727" s="600"/>
      <c r="Z727" s="600"/>
      <c r="AA727" s="600"/>
      <c r="AB727" s="600"/>
      <c r="AC727" s="600"/>
      <c r="AD727" s="600"/>
      <c r="AE727" s="600"/>
      <c r="AF727" s="600"/>
      <c r="AG727" s="600"/>
      <c r="AH727" s="600"/>
      <c r="AI727" s="600"/>
      <c r="AJ727" s="600"/>
      <c r="AK727" s="600"/>
      <c r="AL727" s="600"/>
      <c r="AM727" s="600"/>
      <c r="AN727" s="600"/>
      <c r="AO727" s="600"/>
      <c r="AP727" s="600"/>
      <c r="AQ727" s="600"/>
      <c r="AR727" s="600"/>
      <c r="AS727" s="600"/>
      <c r="AT727" s="600"/>
      <c r="AU727" s="600"/>
      <c r="AV727" s="600"/>
      <c r="AW727" s="600"/>
      <c r="AX727" s="600"/>
      <c r="AY727" s="600"/>
      <c r="AZ727" s="600"/>
      <c r="BA727" s="600"/>
      <c r="BB727" s="600"/>
      <c r="BC727" s="600"/>
      <c r="BD727" s="600"/>
      <c r="BE727" s="600"/>
      <c r="BF727" s="600"/>
      <c r="BG727" s="600"/>
      <c r="BH727" s="600"/>
      <c r="BI727" s="600"/>
      <c r="BJ727" s="600"/>
      <c r="BK727" s="600"/>
    </row>
    <row r="728" spans="2:63" ht="16.5" customHeight="1" x14ac:dyDescent="0.35">
      <c r="B728" s="599"/>
      <c r="C728" s="599"/>
      <c r="D728" s="599"/>
      <c r="E728" s="599"/>
      <c r="F728" s="599"/>
      <c r="G728" s="599"/>
      <c r="H728" s="600"/>
      <c r="K728" s="602"/>
      <c r="L728" s="602"/>
      <c r="M728" s="600"/>
      <c r="N728" s="600"/>
      <c r="O728" s="600"/>
      <c r="P728" s="600"/>
      <c r="Q728" s="600"/>
      <c r="R728" s="600"/>
      <c r="S728" s="600"/>
      <c r="T728" s="600"/>
      <c r="U728" s="600"/>
      <c r="V728" s="600"/>
      <c r="W728" s="600"/>
      <c r="X728" s="600"/>
      <c r="Y728" s="600"/>
      <c r="Z728" s="600"/>
      <c r="AA728" s="600"/>
      <c r="AB728" s="600"/>
      <c r="AC728" s="600"/>
      <c r="AD728" s="600"/>
      <c r="AE728" s="600"/>
      <c r="AF728" s="600"/>
      <c r="AG728" s="600"/>
      <c r="AH728" s="600"/>
      <c r="AI728" s="600"/>
      <c r="AJ728" s="600"/>
      <c r="AK728" s="600"/>
      <c r="AL728" s="600"/>
      <c r="AM728" s="600"/>
      <c r="AN728" s="600"/>
      <c r="AO728" s="600"/>
      <c r="AP728" s="600"/>
      <c r="AQ728" s="600"/>
      <c r="AR728" s="600"/>
      <c r="AS728" s="600"/>
      <c r="AT728" s="600"/>
      <c r="AU728" s="600"/>
      <c r="AV728" s="600"/>
      <c r="AW728" s="600"/>
      <c r="AX728" s="600"/>
      <c r="AY728" s="600"/>
      <c r="AZ728" s="600"/>
      <c r="BA728" s="600"/>
      <c r="BB728" s="600"/>
      <c r="BC728" s="600"/>
      <c r="BD728" s="600"/>
      <c r="BE728" s="600"/>
      <c r="BF728" s="600"/>
      <c r="BG728" s="600"/>
      <c r="BH728" s="600"/>
      <c r="BI728" s="600"/>
      <c r="BJ728" s="600"/>
      <c r="BK728" s="600"/>
    </row>
    <row r="729" spans="2:63" ht="16.5" customHeight="1" x14ac:dyDescent="0.35">
      <c r="B729" s="599"/>
      <c r="C729" s="599"/>
      <c r="D729" s="599"/>
      <c r="E729" s="599"/>
      <c r="F729" s="599"/>
      <c r="G729" s="599"/>
      <c r="H729" s="600"/>
      <c r="K729" s="602"/>
      <c r="L729" s="602"/>
      <c r="M729" s="600"/>
      <c r="N729" s="600"/>
      <c r="O729" s="600"/>
      <c r="P729" s="600"/>
      <c r="Q729" s="600"/>
      <c r="R729" s="600"/>
      <c r="S729" s="600"/>
      <c r="T729" s="600"/>
      <c r="U729" s="600"/>
      <c r="V729" s="600"/>
      <c r="W729" s="600"/>
      <c r="X729" s="600"/>
      <c r="Y729" s="600"/>
      <c r="Z729" s="600"/>
      <c r="AA729" s="600"/>
      <c r="AB729" s="600"/>
      <c r="AC729" s="600"/>
      <c r="AD729" s="600"/>
      <c r="AE729" s="600"/>
      <c r="AF729" s="600"/>
      <c r="AG729" s="600"/>
      <c r="AH729" s="600"/>
      <c r="AI729" s="600"/>
      <c r="AJ729" s="600"/>
      <c r="AK729" s="600"/>
      <c r="AL729" s="600"/>
      <c r="AM729" s="600"/>
      <c r="AN729" s="600"/>
      <c r="AO729" s="600"/>
      <c r="AP729" s="600"/>
      <c r="AQ729" s="600"/>
      <c r="AR729" s="600"/>
      <c r="AS729" s="600"/>
      <c r="AT729" s="600"/>
      <c r="AU729" s="600"/>
      <c r="AV729" s="600"/>
      <c r="AW729" s="600"/>
      <c r="AX729" s="600"/>
      <c r="AY729" s="600"/>
      <c r="AZ729" s="600"/>
      <c r="BA729" s="600"/>
      <c r="BB729" s="600"/>
      <c r="BC729" s="600"/>
      <c r="BD729" s="600"/>
      <c r="BE729" s="600"/>
      <c r="BF729" s="600"/>
      <c r="BG729" s="600"/>
      <c r="BH729" s="600"/>
      <c r="BI729" s="600"/>
      <c r="BJ729" s="600"/>
      <c r="BK729" s="600"/>
    </row>
    <row r="730" spans="2:63" ht="16.5" customHeight="1" x14ac:dyDescent="0.35">
      <c r="B730" s="599"/>
      <c r="C730" s="599"/>
      <c r="D730" s="599"/>
      <c r="E730" s="599"/>
      <c r="F730" s="599"/>
      <c r="G730" s="599"/>
      <c r="H730" s="600"/>
      <c r="K730" s="602"/>
      <c r="L730" s="602"/>
      <c r="M730" s="600"/>
      <c r="N730" s="600"/>
      <c r="O730" s="600"/>
      <c r="P730" s="600"/>
      <c r="Q730" s="600"/>
      <c r="R730" s="600"/>
      <c r="S730" s="600"/>
      <c r="T730" s="600"/>
      <c r="U730" s="600"/>
      <c r="V730" s="600"/>
      <c r="W730" s="600"/>
      <c r="X730" s="600"/>
      <c r="Y730" s="600"/>
      <c r="Z730" s="600"/>
      <c r="AA730" s="600"/>
      <c r="AB730" s="600"/>
      <c r="AC730" s="600"/>
      <c r="AD730" s="600"/>
      <c r="AE730" s="600"/>
      <c r="AF730" s="600"/>
      <c r="AG730" s="600"/>
      <c r="AH730" s="600"/>
      <c r="AI730" s="600"/>
      <c r="AJ730" s="600"/>
      <c r="AK730" s="600"/>
      <c r="AL730" s="600"/>
      <c r="AM730" s="600"/>
      <c r="AN730" s="600"/>
      <c r="AO730" s="600"/>
      <c r="AP730" s="600"/>
      <c r="AQ730" s="600"/>
      <c r="AR730" s="600"/>
      <c r="AS730" s="600"/>
      <c r="AT730" s="600"/>
      <c r="AU730" s="600"/>
      <c r="AV730" s="600"/>
      <c r="AW730" s="600"/>
      <c r="AX730" s="600"/>
      <c r="AY730" s="600"/>
      <c r="AZ730" s="600"/>
      <c r="BA730" s="600"/>
      <c r="BB730" s="600"/>
      <c r="BC730" s="600"/>
      <c r="BD730" s="600"/>
      <c r="BE730" s="600"/>
      <c r="BF730" s="600"/>
      <c r="BG730" s="600"/>
      <c r="BH730" s="600"/>
      <c r="BI730" s="600"/>
      <c r="BJ730" s="600"/>
      <c r="BK730" s="600"/>
    </row>
    <row r="731" spans="2:63" ht="16.5" customHeight="1" x14ac:dyDescent="0.35">
      <c r="B731" s="599"/>
      <c r="C731" s="599"/>
      <c r="D731" s="599"/>
      <c r="E731" s="599"/>
      <c r="F731" s="599"/>
      <c r="G731" s="599"/>
      <c r="H731" s="600"/>
      <c r="K731" s="602"/>
      <c r="L731" s="602"/>
      <c r="M731" s="600"/>
      <c r="N731" s="600"/>
      <c r="O731" s="600"/>
      <c r="P731" s="600"/>
      <c r="Q731" s="600"/>
      <c r="R731" s="600"/>
      <c r="S731" s="600"/>
      <c r="T731" s="600"/>
      <c r="U731" s="600"/>
      <c r="V731" s="600"/>
      <c r="W731" s="600"/>
      <c r="X731" s="600"/>
      <c r="Y731" s="600"/>
      <c r="Z731" s="600"/>
      <c r="AA731" s="600"/>
      <c r="AB731" s="600"/>
      <c r="AC731" s="600"/>
      <c r="AD731" s="600"/>
      <c r="AE731" s="600"/>
      <c r="AF731" s="600"/>
      <c r="AG731" s="600"/>
      <c r="AH731" s="600"/>
      <c r="AI731" s="600"/>
      <c r="AJ731" s="600"/>
      <c r="AK731" s="600"/>
      <c r="AL731" s="600"/>
      <c r="AM731" s="600"/>
      <c r="AN731" s="600"/>
      <c r="AO731" s="600"/>
      <c r="AP731" s="600"/>
      <c r="AQ731" s="600"/>
      <c r="AR731" s="600"/>
      <c r="AS731" s="600"/>
      <c r="AT731" s="600"/>
      <c r="AU731" s="600"/>
      <c r="AV731" s="600"/>
      <c r="AW731" s="600"/>
      <c r="AX731" s="600"/>
      <c r="AY731" s="600"/>
      <c r="AZ731" s="600"/>
      <c r="BA731" s="600"/>
      <c r="BB731" s="600"/>
      <c r="BC731" s="600"/>
      <c r="BD731" s="600"/>
      <c r="BE731" s="600"/>
      <c r="BF731" s="600"/>
      <c r="BG731" s="600"/>
      <c r="BH731" s="600"/>
      <c r="BI731" s="600"/>
      <c r="BJ731" s="600"/>
      <c r="BK731" s="600"/>
    </row>
    <row r="732" spans="2:63" ht="16.5" customHeight="1" x14ac:dyDescent="0.35">
      <c r="B732" s="599"/>
      <c r="C732" s="599"/>
      <c r="D732" s="599"/>
      <c r="E732" s="599"/>
      <c r="F732" s="599"/>
      <c r="G732" s="599"/>
      <c r="H732" s="600"/>
      <c r="K732" s="602"/>
      <c r="L732" s="602"/>
      <c r="M732" s="600"/>
      <c r="N732" s="600"/>
      <c r="O732" s="600"/>
      <c r="P732" s="600"/>
      <c r="Q732" s="600"/>
      <c r="R732" s="600"/>
      <c r="S732" s="600"/>
      <c r="T732" s="600"/>
      <c r="U732" s="600"/>
      <c r="V732" s="600"/>
      <c r="W732" s="600"/>
      <c r="X732" s="600"/>
      <c r="Y732" s="600"/>
      <c r="Z732" s="600"/>
      <c r="AA732" s="600"/>
      <c r="AB732" s="600"/>
      <c r="AC732" s="600"/>
      <c r="AD732" s="600"/>
      <c r="AE732" s="600"/>
      <c r="AF732" s="600"/>
      <c r="AG732" s="600"/>
      <c r="AH732" s="600"/>
      <c r="AI732" s="600"/>
      <c r="AJ732" s="600"/>
      <c r="AK732" s="600"/>
      <c r="AL732" s="600"/>
      <c r="AM732" s="600"/>
      <c r="AN732" s="600"/>
      <c r="AO732" s="600"/>
      <c r="AP732" s="600"/>
      <c r="AQ732" s="600"/>
      <c r="AR732" s="600"/>
      <c r="AS732" s="600"/>
      <c r="AT732" s="600"/>
      <c r="AU732" s="600"/>
      <c r="AV732" s="600"/>
      <c r="AW732" s="600"/>
      <c r="AX732" s="600"/>
      <c r="AY732" s="600"/>
      <c r="AZ732" s="600"/>
      <c r="BA732" s="600"/>
      <c r="BB732" s="600"/>
      <c r="BC732" s="600"/>
      <c r="BD732" s="600"/>
      <c r="BE732" s="600"/>
      <c r="BF732" s="600"/>
      <c r="BG732" s="600"/>
      <c r="BH732" s="600"/>
      <c r="BI732" s="600"/>
      <c r="BJ732" s="600"/>
      <c r="BK732" s="600"/>
    </row>
    <row r="733" spans="2:63" ht="16.5" customHeight="1" x14ac:dyDescent="0.35">
      <c r="B733" s="599"/>
      <c r="C733" s="599"/>
      <c r="D733" s="599"/>
      <c r="E733" s="599"/>
      <c r="F733" s="599"/>
      <c r="G733" s="599"/>
      <c r="H733" s="600"/>
      <c r="K733" s="602"/>
      <c r="L733" s="602"/>
      <c r="M733" s="600"/>
      <c r="N733" s="600"/>
      <c r="O733" s="600"/>
      <c r="P733" s="600"/>
      <c r="Q733" s="600"/>
      <c r="R733" s="600"/>
      <c r="S733" s="600"/>
      <c r="T733" s="600"/>
      <c r="U733" s="600"/>
      <c r="V733" s="600"/>
      <c r="W733" s="600"/>
      <c r="X733" s="600"/>
      <c r="Y733" s="600"/>
      <c r="Z733" s="600"/>
      <c r="AA733" s="600"/>
      <c r="AB733" s="600"/>
      <c r="AC733" s="600"/>
      <c r="AD733" s="600"/>
      <c r="AE733" s="600"/>
      <c r="AF733" s="600"/>
      <c r="AG733" s="600"/>
      <c r="AH733" s="600"/>
      <c r="AI733" s="600"/>
      <c r="AJ733" s="600"/>
      <c r="AK733" s="600"/>
      <c r="AL733" s="600"/>
      <c r="AM733" s="600"/>
      <c r="AN733" s="600"/>
      <c r="AO733" s="600"/>
      <c r="AP733" s="600"/>
      <c r="AQ733" s="600"/>
      <c r="AR733" s="600"/>
      <c r="AS733" s="600"/>
      <c r="AT733" s="600"/>
      <c r="AU733" s="600"/>
      <c r="AV733" s="600"/>
      <c r="AW733" s="600"/>
      <c r="AX733" s="600"/>
      <c r="AY733" s="600"/>
      <c r="AZ733" s="600"/>
      <c r="BA733" s="600"/>
      <c r="BB733" s="600"/>
      <c r="BC733" s="600"/>
      <c r="BD733" s="600"/>
      <c r="BE733" s="600"/>
      <c r="BF733" s="600"/>
      <c r="BG733" s="600"/>
      <c r="BH733" s="600"/>
      <c r="BI733" s="600"/>
      <c r="BJ733" s="600"/>
      <c r="BK733" s="600"/>
    </row>
    <row r="734" spans="2:63" ht="16.5" customHeight="1" x14ac:dyDescent="0.35">
      <c r="B734" s="599"/>
      <c r="C734" s="599"/>
      <c r="D734" s="599"/>
      <c r="E734" s="599"/>
      <c r="F734" s="599"/>
      <c r="G734" s="599"/>
      <c r="H734" s="600"/>
      <c r="K734" s="602"/>
      <c r="L734" s="602"/>
      <c r="M734" s="600"/>
      <c r="N734" s="600"/>
      <c r="O734" s="600"/>
      <c r="P734" s="600"/>
      <c r="Q734" s="600"/>
      <c r="R734" s="600"/>
      <c r="S734" s="600"/>
      <c r="T734" s="600"/>
      <c r="U734" s="600"/>
      <c r="V734" s="600"/>
      <c r="W734" s="600"/>
      <c r="X734" s="600"/>
      <c r="Y734" s="600"/>
      <c r="Z734" s="600"/>
      <c r="AA734" s="600"/>
      <c r="AB734" s="600"/>
      <c r="AC734" s="600"/>
      <c r="AD734" s="600"/>
      <c r="AE734" s="600"/>
      <c r="AF734" s="600"/>
      <c r="AG734" s="600"/>
      <c r="AH734" s="600"/>
      <c r="AI734" s="600"/>
      <c r="AJ734" s="600"/>
      <c r="AK734" s="600"/>
      <c r="AL734" s="600"/>
      <c r="AM734" s="600"/>
      <c r="AN734" s="600"/>
      <c r="AO734" s="600"/>
      <c r="AP734" s="600"/>
      <c r="AQ734" s="600"/>
      <c r="AR734" s="600"/>
      <c r="AS734" s="600"/>
      <c r="AT734" s="600"/>
      <c r="AU734" s="600"/>
      <c r="AV734" s="600"/>
      <c r="AW734" s="600"/>
      <c r="AX734" s="600"/>
      <c r="AY734" s="600"/>
      <c r="AZ734" s="600"/>
      <c r="BA734" s="600"/>
      <c r="BB734" s="600"/>
      <c r="BC734" s="600"/>
      <c r="BD734" s="600"/>
      <c r="BE734" s="600"/>
      <c r="BF734" s="600"/>
      <c r="BG734" s="600"/>
      <c r="BH734" s="600"/>
      <c r="BI734" s="600"/>
      <c r="BJ734" s="600"/>
      <c r="BK734" s="600"/>
    </row>
    <row r="735" spans="2:63" ht="16.5" customHeight="1" x14ac:dyDescent="0.35">
      <c r="B735" s="599"/>
      <c r="C735" s="599"/>
      <c r="D735" s="599"/>
      <c r="E735" s="599"/>
      <c r="F735" s="599"/>
      <c r="G735" s="599"/>
      <c r="H735" s="600"/>
      <c r="K735" s="602"/>
      <c r="L735" s="602"/>
      <c r="M735" s="600"/>
      <c r="N735" s="600"/>
      <c r="O735" s="600"/>
      <c r="P735" s="600"/>
      <c r="Q735" s="600"/>
      <c r="R735" s="600"/>
      <c r="S735" s="600"/>
      <c r="T735" s="600"/>
      <c r="U735" s="600"/>
      <c r="V735" s="600"/>
      <c r="W735" s="600"/>
      <c r="X735" s="600"/>
      <c r="Y735" s="600"/>
      <c r="Z735" s="600"/>
      <c r="AA735" s="600"/>
      <c r="AB735" s="600"/>
      <c r="AC735" s="600"/>
      <c r="AD735" s="600"/>
      <c r="AE735" s="600"/>
      <c r="AF735" s="600"/>
      <c r="AG735" s="600"/>
      <c r="AH735" s="600"/>
      <c r="AI735" s="600"/>
      <c r="AJ735" s="600"/>
      <c r="AK735" s="600"/>
      <c r="AL735" s="600"/>
      <c r="AM735" s="600"/>
      <c r="AN735" s="600"/>
      <c r="AO735" s="600"/>
      <c r="AP735" s="600"/>
      <c r="AQ735" s="600"/>
      <c r="AR735" s="600"/>
      <c r="AS735" s="600"/>
      <c r="AT735" s="600"/>
      <c r="AU735" s="600"/>
      <c r="AV735" s="600"/>
      <c r="AW735" s="600"/>
      <c r="AX735" s="600"/>
      <c r="AY735" s="600"/>
      <c r="AZ735" s="600"/>
      <c r="BA735" s="600"/>
      <c r="BB735" s="600"/>
      <c r="BC735" s="600"/>
      <c r="BD735" s="600"/>
      <c r="BE735" s="600"/>
      <c r="BF735" s="600"/>
      <c r="BG735" s="600"/>
      <c r="BH735" s="600"/>
      <c r="BI735" s="600"/>
      <c r="BJ735" s="600"/>
      <c r="BK735" s="600"/>
    </row>
    <row r="736" spans="2:63" ht="16.5" customHeight="1" x14ac:dyDescent="0.35">
      <c r="B736" s="599"/>
      <c r="C736" s="599"/>
      <c r="D736" s="599"/>
      <c r="E736" s="599"/>
      <c r="F736" s="599"/>
      <c r="G736" s="599"/>
      <c r="H736" s="600"/>
      <c r="K736" s="602"/>
      <c r="L736" s="602"/>
      <c r="M736" s="600"/>
      <c r="N736" s="600"/>
      <c r="O736" s="600"/>
      <c r="P736" s="600"/>
      <c r="Q736" s="600"/>
      <c r="R736" s="600"/>
      <c r="S736" s="600"/>
      <c r="T736" s="600"/>
      <c r="U736" s="600"/>
      <c r="V736" s="600"/>
      <c r="W736" s="600"/>
      <c r="X736" s="600"/>
      <c r="Y736" s="600"/>
      <c r="Z736" s="600"/>
      <c r="AA736" s="600"/>
      <c r="AB736" s="600"/>
      <c r="AC736" s="600"/>
      <c r="AD736" s="600"/>
      <c r="AE736" s="600"/>
      <c r="AF736" s="600"/>
      <c r="AG736" s="600"/>
      <c r="AH736" s="600"/>
      <c r="AI736" s="600"/>
      <c r="AJ736" s="600"/>
      <c r="AK736" s="600"/>
      <c r="AL736" s="600"/>
      <c r="AM736" s="600"/>
      <c r="AN736" s="600"/>
      <c r="AO736" s="600"/>
      <c r="AP736" s="600"/>
      <c r="AQ736" s="600"/>
      <c r="AR736" s="600"/>
      <c r="AS736" s="600"/>
      <c r="AT736" s="600"/>
      <c r="AU736" s="600"/>
      <c r="AV736" s="600"/>
      <c r="AW736" s="600"/>
      <c r="AX736" s="600"/>
      <c r="AY736" s="600"/>
      <c r="AZ736" s="600"/>
      <c r="BA736" s="600"/>
      <c r="BB736" s="600"/>
      <c r="BC736" s="600"/>
      <c r="BD736" s="600"/>
      <c r="BE736" s="600"/>
      <c r="BF736" s="600"/>
      <c r="BG736" s="600"/>
      <c r="BH736" s="600"/>
      <c r="BI736" s="600"/>
      <c r="BJ736" s="600"/>
      <c r="BK736" s="600"/>
    </row>
    <row r="737" spans="2:63" ht="16.5" customHeight="1" x14ac:dyDescent="0.35">
      <c r="B737" s="599"/>
      <c r="C737" s="599"/>
      <c r="D737" s="599"/>
      <c r="E737" s="599"/>
      <c r="F737" s="599"/>
      <c r="G737" s="599"/>
      <c r="H737" s="600"/>
      <c r="K737" s="602"/>
      <c r="L737" s="602"/>
      <c r="M737" s="600"/>
      <c r="N737" s="600"/>
      <c r="O737" s="600"/>
      <c r="P737" s="600"/>
      <c r="Q737" s="600"/>
      <c r="R737" s="600"/>
      <c r="S737" s="600"/>
      <c r="T737" s="600"/>
      <c r="U737" s="600"/>
      <c r="V737" s="600"/>
      <c r="W737" s="600"/>
      <c r="X737" s="600"/>
      <c r="Y737" s="600"/>
      <c r="Z737" s="600"/>
      <c r="AA737" s="600"/>
      <c r="AB737" s="600"/>
      <c r="AC737" s="600"/>
      <c r="AD737" s="600"/>
      <c r="AE737" s="600"/>
      <c r="AF737" s="600"/>
      <c r="AG737" s="600"/>
      <c r="AH737" s="600"/>
      <c r="AI737" s="600"/>
      <c r="AJ737" s="600"/>
      <c r="AK737" s="600"/>
      <c r="AL737" s="600"/>
      <c r="AM737" s="600"/>
      <c r="AN737" s="600"/>
      <c r="AO737" s="600"/>
      <c r="AP737" s="600"/>
      <c r="AQ737" s="600"/>
      <c r="AR737" s="600"/>
      <c r="AS737" s="600"/>
      <c r="AT737" s="600"/>
      <c r="AU737" s="600"/>
      <c r="AV737" s="600"/>
      <c r="AW737" s="600"/>
      <c r="AX737" s="600"/>
      <c r="AY737" s="600"/>
      <c r="AZ737" s="600"/>
      <c r="BA737" s="600"/>
      <c r="BB737" s="600"/>
      <c r="BC737" s="600"/>
      <c r="BD737" s="600"/>
      <c r="BE737" s="600"/>
      <c r="BF737" s="600"/>
      <c r="BG737" s="600"/>
      <c r="BH737" s="600"/>
      <c r="BI737" s="600"/>
      <c r="BJ737" s="600"/>
      <c r="BK737" s="600"/>
    </row>
    <row r="738" spans="2:63" ht="16.5" customHeight="1" x14ac:dyDescent="0.35">
      <c r="B738" s="599"/>
      <c r="C738" s="599"/>
      <c r="D738" s="599"/>
      <c r="E738" s="599"/>
      <c r="F738" s="599"/>
      <c r="G738" s="599"/>
      <c r="H738" s="600"/>
      <c r="K738" s="602"/>
      <c r="L738" s="602"/>
      <c r="M738" s="600"/>
      <c r="N738" s="600"/>
      <c r="O738" s="600"/>
      <c r="P738" s="600"/>
      <c r="Q738" s="600"/>
      <c r="R738" s="600"/>
      <c r="S738" s="600"/>
      <c r="T738" s="600"/>
      <c r="U738" s="600"/>
      <c r="V738" s="600"/>
      <c r="W738" s="600"/>
      <c r="X738" s="600"/>
      <c r="Y738" s="600"/>
      <c r="Z738" s="600"/>
      <c r="AA738" s="600"/>
      <c r="AB738" s="600"/>
      <c r="AC738" s="600"/>
      <c r="AD738" s="600"/>
      <c r="AE738" s="600"/>
      <c r="AF738" s="600"/>
      <c r="AG738" s="600"/>
      <c r="AH738" s="600"/>
      <c r="AI738" s="600"/>
      <c r="AJ738" s="600"/>
      <c r="AK738" s="600"/>
      <c r="AL738" s="600"/>
      <c r="AM738" s="600"/>
      <c r="AN738" s="600"/>
      <c r="AO738" s="600"/>
      <c r="AP738" s="600"/>
      <c r="AQ738" s="600"/>
      <c r="AR738" s="600"/>
      <c r="AS738" s="600"/>
      <c r="AT738" s="600"/>
      <c r="AU738" s="600"/>
      <c r="AV738" s="600"/>
      <c r="AW738" s="600"/>
      <c r="AX738" s="600"/>
      <c r="AY738" s="600"/>
      <c r="AZ738" s="600"/>
      <c r="BA738" s="600"/>
      <c r="BB738" s="600"/>
      <c r="BC738" s="600"/>
      <c r="BD738" s="600"/>
      <c r="BE738" s="600"/>
      <c r="BF738" s="600"/>
      <c r="BG738" s="600"/>
      <c r="BH738" s="600"/>
      <c r="BI738" s="600"/>
      <c r="BJ738" s="600"/>
      <c r="BK738" s="600"/>
    </row>
    <row r="739" spans="2:63" ht="16.5" customHeight="1" x14ac:dyDescent="0.35">
      <c r="B739" s="599"/>
      <c r="C739" s="599"/>
      <c r="D739" s="599"/>
      <c r="E739" s="599"/>
      <c r="F739" s="599"/>
      <c r="G739" s="599"/>
      <c r="H739" s="600"/>
      <c r="K739" s="602"/>
      <c r="L739" s="602"/>
      <c r="M739" s="600"/>
      <c r="N739" s="600"/>
      <c r="O739" s="600"/>
      <c r="P739" s="600"/>
      <c r="Q739" s="600"/>
      <c r="R739" s="600"/>
      <c r="S739" s="600"/>
      <c r="T739" s="600"/>
      <c r="U739" s="600"/>
      <c r="V739" s="600"/>
      <c r="W739" s="600"/>
      <c r="X739" s="600"/>
      <c r="Y739" s="600"/>
      <c r="Z739" s="600"/>
      <c r="AA739" s="600"/>
      <c r="AB739" s="600"/>
      <c r="AC739" s="600"/>
      <c r="AD739" s="600"/>
      <c r="AE739" s="600"/>
      <c r="AF739" s="600"/>
      <c r="AG739" s="600"/>
      <c r="AH739" s="600"/>
      <c r="AI739" s="600"/>
      <c r="AJ739" s="600"/>
      <c r="AK739" s="600"/>
      <c r="AL739" s="600"/>
      <c r="AM739" s="600"/>
      <c r="AN739" s="600"/>
      <c r="AO739" s="600"/>
      <c r="AP739" s="600"/>
      <c r="AQ739" s="600"/>
      <c r="AR739" s="600"/>
      <c r="AS739" s="600"/>
      <c r="AT739" s="600"/>
      <c r="AU739" s="600"/>
      <c r="AV739" s="600"/>
      <c r="AW739" s="600"/>
      <c r="AX739" s="600"/>
      <c r="AY739" s="600"/>
      <c r="AZ739" s="600"/>
      <c r="BA739" s="600"/>
      <c r="BB739" s="600"/>
      <c r="BC739" s="600"/>
      <c r="BD739" s="600"/>
      <c r="BE739" s="600"/>
      <c r="BF739" s="600"/>
      <c r="BG739" s="600"/>
      <c r="BH739" s="600"/>
      <c r="BI739" s="600"/>
      <c r="BJ739" s="600"/>
      <c r="BK739" s="600"/>
    </row>
    <row r="740" spans="2:63" ht="16.5" customHeight="1" x14ac:dyDescent="0.35">
      <c r="B740" s="599"/>
      <c r="C740" s="599"/>
      <c r="D740" s="599"/>
      <c r="E740" s="599"/>
      <c r="F740" s="599"/>
      <c r="G740" s="599"/>
      <c r="H740" s="600"/>
      <c r="K740" s="602"/>
      <c r="L740" s="602"/>
      <c r="M740" s="600"/>
      <c r="N740" s="600"/>
      <c r="O740" s="600"/>
      <c r="P740" s="600"/>
      <c r="Q740" s="600"/>
      <c r="R740" s="600"/>
      <c r="S740" s="600"/>
      <c r="T740" s="600"/>
      <c r="U740" s="600"/>
      <c r="V740" s="600"/>
      <c r="W740" s="600"/>
      <c r="X740" s="600"/>
      <c r="Y740" s="600"/>
      <c r="Z740" s="600"/>
      <c r="AA740" s="600"/>
      <c r="AB740" s="600"/>
      <c r="AC740" s="600"/>
      <c r="AD740" s="600"/>
      <c r="AE740" s="600"/>
      <c r="AF740" s="600"/>
      <c r="AG740" s="600"/>
      <c r="AH740" s="600"/>
      <c r="AI740" s="600"/>
      <c r="AJ740" s="600"/>
      <c r="AK740" s="600"/>
      <c r="AL740" s="600"/>
      <c r="AM740" s="600"/>
      <c r="AN740" s="600"/>
      <c r="AO740" s="600"/>
      <c r="AP740" s="600"/>
      <c r="AQ740" s="600"/>
      <c r="AR740" s="600"/>
      <c r="AS740" s="600"/>
      <c r="AT740" s="600"/>
      <c r="AU740" s="600"/>
      <c r="AV740" s="600"/>
      <c r="AW740" s="600"/>
      <c r="AX740" s="600"/>
      <c r="AY740" s="600"/>
      <c r="AZ740" s="600"/>
      <c r="BA740" s="600"/>
      <c r="BB740" s="600"/>
      <c r="BC740" s="600"/>
      <c r="BD740" s="600"/>
      <c r="BE740" s="600"/>
      <c r="BF740" s="600"/>
      <c r="BG740" s="600"/>
      <c r="BH740" s="600"/>
      <c r="BI740" s="600"/>
      <c r="BJ740" s="600"/>
      <c r="BK740" s="600"/>
    </row>
    <row r="741" spans="2:63" ht="16.5" customHeight="1" x14ac:dyDescent="0.35">
      <c r="B741" s="599"/>
      <c r="C741" s="599"/>
      <c r="D741" s="599"/>
      <c r="E741" s="599"/>
      <c r="F741" s="599"/>
      <c r="G741" s="599"/>
      <c r="H741" s="600"/>
      <c r="K741" s="602"/>
      <c r="L741" s="602"/>
      <c r="M741" s="600"/>
      <c r="N741" s="600"/>
      <c r="O741" s="600"/>
      <c r="P741" s="600"/>
      <c r="Q741" s="600"/>
      <c r="R741" s="600"/>
      <c r="S741" s="600"/>
      <c r="T741" s="600"/>
      <c r="U741" s="600"/>
      <c r="V741" s="600"/>
      <c r="W741" s="600"/>
      <c r="X741" s="600"/>
      <c r="Y741" s="600"/>
      <c r="Z741" s="600"/>
      <c r="AA741" s="600"/>
      <c r="AB741" s="600"/>
      <c r="AC741" s="600"/>
      <c r="AD741" s="600"/>
      <c r="AE741" s="600"/>
      <c r="AF741" s="600"/>
      <c r="AG741" s="600"/>
      <c r="AH741" s="600"/>
      <c r="AI741" s="600"/>
      <c r="AJ741" s="600"/>
      <c r="AK741" s="600"/>
      <c r="AL741" s="600"/>
      <c r="AM741" s="600"/>
      <c r="AN741" s="600"/>
      <c r="AO741" s="600"/>
      <c r="AP741" s="600"/>
      <c r="AQ741" s="600"/>
      <c r="AR741" s="600"/>
      <c r="AS741" s="600"/>
      <c r="AT741" s="600"/>
      <c r="AU741" s="600"/>
      <c r="AV741" s="600"/>
      <c r="AW741" s="600"/>
      <c r="AX741" s="600"/>
      <c r="AY741" s="600"/>
      <c r="AZ741" s="600"/>
      <c r="BA741" s="600"/>
      <c r="BB741" s="600"/>
      <c r="BC741" s="600"/>
      <c r="BD741" s="600"/>
      <c r="BE741" s="600"/>
      <c r="BF741" s="600"/>
      <c r="BG741" s="600"/>
      <c r="BH741" s="600"/>
      <c r="BI741" s="600"/>
      <c r="BJ741" s="600"/>
      <c r="BK741" s="600"/>
    </row>
    <row r="742" spans="2:63" ht="16.5" customHeight="1" x14ac:dyDescent="0.35">
      <c r="B742" s="599"/>
      <c r="C742" s="599"/>
      <c r="D742" s="599"/>
      <c r="E742" s="599"/>
      <c r="F742" s="599"/>
      <c r="G742" s="599"/>
      <c r="H742" s="600"/>
      <c r="K742" s="602"/>
      <c r="L742" s="602"/>
      <c r="M742" s="600"/>
      <c r="N742" s="600"/>
      <c r="O742" s="600"/>
      <c r="P742" s="600"/>
      <c r="Q742" s="600"/>
      <c r="R742" s="600"/>
      <c r="S742" s="600"/>
      <c r="T742" s="600"/>
      <c r="U742" s="600"/>
      <c r="V742" s="600"/>
      <c r="W742" s="600"/>
      <c r="X742" s="600"/>
      <c r="Y742" s="600"/>
      <c r="Z742" s="600"/>
      <c r="AA742" s="600"/>
      <c r="AB742" s="600"/>
      <c r="AC742" s="600"/>
      <c r="AD742" s="600"/>
      <c r="AE742" s="600"/>
      <c r="AF742" s="600"/>
      <c r="AG742" s="600"/>
      <c r="AH742" s="600"/>
      <c r="AI742" s="600"/>
      <c r="AJ742" s="600"/>
      <c r="AK742" s="600"/>
      <c r="AL742" s="600"/>
      <c r="AM742" s="600"/>
      <c r="AN742" s="600"/>
      <c r="AO742" s="600"/>
      <c r="AP742" s="600"/>
      <c r="AQ742" s="600"/>
      <c r="AR742" s="600"/>
      <c r="AS742" s="600"/>
      <c r="AT742" s="600"/>
      <c r="AU742" s="600"/>
      <c r="AV742" s="600"/>
      <c r="AW742" s="600"/>
      <c r="AX742" s="600"/>
      <c r="AY742" s="600"/>
      <c r="AZ742" s="600"/>
      <c r="BA742" s="600"/>
      <c r="BB742" s="600"/>
      <c r="BC742" s="600"/>
      <c r="BD742" s="600"/>
      <c r="BE742" s="600"/>
      <c r="BF742" s="600"/>
      <c r="BG742" s="600"/>
      <c r="BH742" s="600"/>
      <c r="BI742" s="600"/>
      <c r="BJ742" s="600"/>
      <c r="BK742" s="600"/>
    </row>
    <row r="743" spans="2:63" ht="16.5" customHeight="1" x14ac:dyDescent="0.35">
      <c r="B743" s="599"/>
      <c r="C743" s="599"/>
      <c r="D743" s="599"/>
      <c r="E743" s="599"/>
      <c r="F743" s="599"/>
      <c r="G743" s="599"/>
      <c r="H743" s="600"/>
      <c r="K743" s="602"/>
      <c r="L743" s="602"/>
      <c r="M743" s="600"/>
      <c r="N743" s="600"/>
      <c r="O743" s="600"/>
      <c r="P743" s="600"/>
      <c r="Q743" s="600"/>
      <c r="R743" s="600"/>
      <c r="S743" s="600"/>
      <c r="T743" s="600"/>
      <c r="U743" s="600"/>
      <c r="V743" s="600"/>
      <c r="W743" s="600"/>
      <c r="X743" s="600"/>
      <c r="Y743" s="600"/>
      <c r="Z743" s="600"/>
      <c r="AA743" s="600"/>
      <c r="AB743" s="600"/>
      <c r="AC743" s="600"/>
      <c r="AD743" s="600"/>
      <c r="AE743" s="600"/>
      <c r="AF743" s="600"/>
      <c r="AG743" s="600"/>
      <c r="AH743" s="600"/>
      <c r="AI743" s="600"/>
      <c r="AJ743" s="600"/>
      <c r="AK743" s="600"/>
      <c r="AL743" s="600"/>
      <c r="AM743" s="600"/>
      <c r="AN743" s="600"/>
      <c r="AO743" s="600"/>
      <c r="AP743" s="600"/>
      <c r="AQ743" s="600"/>
      <c r="AR743" s="600"/>
      <c r="AS743" s="600"/>
      <c r="AT743" s="600"/>
      <c r="AU743" s="600"/>
      <c r="AV743" s="600"/>
      <c r="AW743" s="600"/>
      <c r="AX743" s="600"/>
      <c r="AY743" s="600"/>
      <c r="AZ743" s="600"/>
      <c r="BA743" s="600"/>
      <c r="BB743" s="600"/>
      <c r="BC743" s="600"/>
      <c r="BD743" s="600"/>
      <c r="BE743" s="600"/>
      <c r="BF743" s="600"/>
      <c r="BG743" s="600"/>
      <c r="BH743" s="600"/>
      <c r="BI743" s="600"/>
      <c r="BJ743" s="600"/>
      <c r="BK743" s="600"/>
    </row>
    <row r="744" spans="2:63" ht="16.5" customHeight="1" x14ac:dyDescent="0.35">
      <c r="B744" s="599"/>
      <c r="C744" s="599"/>
      <c r="D744" s="599"/>
      <c r="E744" s="599"/>
      <c r="F744" s="599"/>
      <c r="G744" s="599"/>
      <c r="H744" s="600"/>
      <c r="K744" s="602"/>
      <c r="L744" s="602"/>
      <c r="M744" s="600"/>
      <c r="N744" s="600"/>
      <c r="O744" s="600"/>
      <c r="P744" s="600"/>
      <c r="Q744" s="600"/>
      <c r="R744" s="600"/>
      <c r="S744" s="600"/>
      <c r="T744" s="600"/>
      <c r="U744" s="600"/>
      <c r="V744" s="600"/>
      <c r="W744" s="600"/>
      <c r="X744" s="600"/>
      <c r="Y744" s="600"/>
      <c r="Z744" s="600"/>
      <c r="AA744" s="600"/>
      <c r="AB744" s="600"/>
      <c r="AC744" s="600"/>
      <c r="AD744" s="600"/>
      <c r="AE744" s="600"/>
      <c r="AF744" s="600"/>
      <c r="AG744" s="600"/>
      <c r="AH744" s="600"/>
      <c r="AI744" s="600"/>
      <c r="AJ744" s="600"/>
      <c r="AK744" s="600"/>
      <c r="AL744" s="600"/>
      <c r="AM744" s="600"/>
      <c r="AN744" s="600"/>
      <c r="AO744" s="600"/>
      <c r="AP744" s="600"/>
      <c r="AQ744" s="600"/>
      <c r="AR744" s="600"/>
      <c r="AS744" s="600"/>
      <c r="AT744" s="600"/>
      <c r="AU744" s="600"/>
      <c r="AV744" s="600"/>
      <c r="AW744" s="600"/>
      <c r="AX744" s="600"/>
      <c r="AY744" s="600"/>
      <c r="AZ744" s="600"/>
      <c r="BA744" s="600"/>
      <c r="BB744" s="600"/>
      <c r="BC744" s="600"/>
      <c r="BD744" s="600"/>
      <c r="BE744" s="600"/>
      <c r="BF744" s="600"/>
      <c r="BG744" s="600"/>
      <c r="BH744" s="600"/>
      <c r="BI744" s="600"/>
      <c r="BJ744" s="600"/>
      <c r="BK744" s="600"/>
    </row>
    <row r="745" spans="2:63" ht="16.5" customHeight="1" x14ac:dyDescent="0.35">
      <c r="B745" s="599"/>
      <c r="C745" s="599"/>
      <c r="D745" s="599"/>
      <c r="E745" s="599"/>
      <c r="F745" s="599"/>
      <c r="G745" s="599"/>
      <c r="H745" s="600"/>
      <c r="K745" s="602"/>
      <c r="L745" s="602"/>
      <c r="M745" s="600"/>
      <c r="N745" s="600"/>
      <c r="O745" s="600"/>
      <c r="P745" s="600"/>
      <c r="Q745" s="600"/>
      <c r="R745" s="600"/>
      <c r="S745" s="600"/>
      <c r="T745" s="600"/>
      <c r="U745" s="600"/>
      <c r="V745" s="600"/>
      <c r="W745" s="600"/>
      <c r="X745" s="600"/>
      <c r="Y745" s="600"/>
      <c r="Z745" s="600"/>
      <c r="AA745" s="600"/>
      <c r="AB745" s="600"/>
      <c r="AC745" s="600"/>
      <c r="AD745" s="600"/>
      <c r="AE745" s="600"/>
      <c r="AF745" s="600"/>
      <c r="AG745" s="600"/>
      <c r="AH745" s="600"/>
      <c r="AI745" s="600"/>
      <c r="AJ745" s="600"/>
      <c r="AK745" s="600"/>
      <c r="AL745" s="600"/>
      <c r="AM745" s="600"/>
      <c r="AN745" s="600"/>
      <c r="AO745" s="600"/>
      <c r="AP745" s="600"/>
      <c r="AQ745" s="600"/>
      <c r="AR745" s="600"/>
      <c r="AS745" s="600"/>
      <c r="AT745" s="600"/>
      <c r="AU745" s="600"/>
      <c r="AV745" s="600"/>
      <c r="AW745" s="600"/>
      <c r="AX745" s="600"/>
      <c r="AY745" s="600"/>
      <c r="AZ745" s="600"/>
      <c r="BA745" s="600"/>
      <c r="BB745" s="600"/>
      <c r="BC745" s="600"/>
      <c r="BD745" s="600"/>
      <c r="BE745" s="600"/>
      <c r="BF745" s="600"/>
      <c r="BG745" s="600"/>
      <c r="BH745" s="600"/>
      <c r="BI745" s="600"/>
      <c r="BJ745" s="600"/>
      <c r="BK745" s="600"/>
    </row>
    <row r="746" spans="2:63" ht="16.5" customHeight="1" x14ac:dyDescent="0.35">
      <c r="B746" s="599"/>
      <c r="C746" s="599"/>
      <c r="D746" s="599"/>
      <c r="E746" s="599"/>
      <c r="F746" s="599"/>
      <c r="G746" s="599"/>
      <c r="H746" s="600"/>
      <c r="K746" s="602"/>
      <c r="L746" s="602"/>
      <c r="M746" s="600"/>
      <c r="N746" s="600"/>
      <c r="O746" s="600"/>
      <c r="P746" s="600"/>
      <c r="Q746" s="600"/>
      <c r="R746" s="600"/>
      <c r="S746" s="600"/>
      <c r="T746" s="600"/>
      <c r="U746" s="600"/>
      <c r="V746" s="600"/>
      <c r="W746" s="600"/>
      <c r="X746" s="600"/>
      <c r="Y746" s="600"/>
      <c r="Z746" s="600"/>
      <c r="AA746" s="600"/>
      <c r="AB746" s="600"/>
      <c r="AC746" s="600"/>
      <c r="AD746" s="600"/>
      <c r="AE746" s="600"/>
      <c r="AF746" s="600"/>
      <c r="AG746" s="600"/>
      <c r="AH746" s="600"/>
      <c r="AI746" s="600"/>
      <c r="AJ746" s="600"/>
      <c r="AK746" s="600"/>
      <c r="AL746" s="600"/>
      <c r="AM746" s="600"/>
      <c r="AN746" s="600"/>
      <c r="AO746" s="600"/>
      <c r="AP746" s="600"/>
      <c r="AQ746" s="600"/>
      <c r="AR746" s="600"/>
      <c r="AS746" s="600"/>
      <c r="AT746" s="600"/>
      <c r="AU746" s="600"/>
      <c r="AV746" s="600"/>
      <c r="AW746" s="600"/>
      <c r="AX746" s="600"/>
      <c r="AY746" s="600"/>
      <c r="AZ746" s="600"/>
      <c r="BA746" s="600"/>
      <c r="BB746" s="600"/>
      <c r="BC746" s="600"/>
      <c r="BD746" s="600"/>
      <c r="BE746" s="600"/>
      <c r="BF746" s="600"/>
      <c r="BG746" s="600"/>
      <c r="BH746" s="600"/>
      <c r="BI746" s="600"/>
      <c r="BJ746" s="600"/>
      <c r="BK746" s="600"/>
    </row>
    <row r="747" spans="2:63" ht="16.5" customHeight="1" x14ac:dyDescent="0.35">
      <c r="B747" s="599"/>
      <c r="C747" s="599"/>
      <c r="D747" s="599"/>
      <c r="E747" s="599"/>
      <c r="F747" s="599"/>
      <c r="G747" s="599"/>
      <c r="H747" s="600"/>
      <c r="K747" s="602"/>
      <c r="L747" s="602"/>
      <c r="M747" s="600"/>
      <c r="N747" s="600"/>
      <c r="O747" s="600"/>
      <c r="P747" s="600"/>
      <c r="Q747" s="600"/>
      <c r="R747" s="600"/>
      <c r="S747" s="600"/>
      <c r="T747" s="600"/>
      <c r="U747" s="600"/>
      <c r="V747" s="600"/>
      <c r="W747" s="600"/>
      <c r="X747" s="600"/>
      <c r="Y747" s="600"/>
      <c r="Z747" s="600"/>
      <c r="AA747" s="600"/>
      <c r="AB747" s="600"/>
      <c r="AC747" s="600"/>
      <c r="AD747" s="600"/>
      <c r="AE747" s="600"/>
      <c r="AF747" s="600"/>
      <c r="AG747" s="600"/>
      <c r="AH747" s="600"/>
      <c r="AI747" s="600"/>
      <c r="AJ747" s="600"/>
      <c r="AK747" s="600"/>
      <c r="AL747" s="600"/>
      <c r="AM747" s="600"/>
      <c r="AN747" s="600"/>
      <c r="AO747" s="600"/>
      <c r="AP747" s="600"/>
      <c r="AQ747" s="600"/>
      <c r="AR747" s="600"/>
      <c r="AS747" s="600"/>
      <c r="AT747" s="600"/>
      <c r="AU747" s="600"/>
      <c r="AV747" s="600"/>
      <c r="AW747" s="600"/>
      <c r="AX747" s="600"/>
      <c r="AY747" s="600"/>
      <c r="AZ747" s="600"/>
      <c r="BA747" s="600"/>
      <c r="BB747" s="600"/>
      <c r="BC747" s="600"/>
      <c r="BD747" s="600"/>
      <c r="BE747" s="600"/>
      <c r="BF747" s="600"/>
      <c r="BG747" s="600"/>
      <c r="BH747" s="600"/>
      <c r="BI747" s="600"/>
      <c r="BJ747" s="600"/>
      <c r="BK747" s="600"/>
    </row>
    <row r="748" spans="2:63" ht="16.5" customHeight="1" x14ac:dyDescent="0.35">
      <c r="B748" s="599"/>
      <c r="C748" s="599"/>
      <c r="D748" s="599"/>
      <c r="E748" s="599"/>
      <c r="F748" s="599"/>
      <c r="G748" s="599"/>
      <c r="H748" s="600"/>
      <c r="K748" s="602"/>
      <c r="L748" s="602"/>
      <c r="M748" s="600"/>
      <c r="N748" s="600"/>
      <c r="O748" s="600"/>
      <c r="P748" s="600"/>
      <c r="Q748" s="600"/>
      <c r="R748" s="600"/>
      <c r="S748" s="600"/>
      <c r="T748" s="600"/>
      <c r="U748" s="600"/>
      <c r="V748" s="600"/>
      <c r="W748" s="600"/>
      <c r="X748" s="600"/>
      <c r="Y748" s="600"/>
      <c r="Z748" s="600"/>
      <c r="AA748" s="600"/>
      <c r="AB748" s="600"/>
      <c r="AC748" s="600"/>
      <c r="AD748" s="600"/>
      <c r="AE748" s="600"/>
      <c r="AF748" s="600"/>
      <c r="AG748" s="600"/>
      <c r="AH748" s="600"/>
      <c r="AI748" s="600"/>
      <c r="AJ748" s="600"/>
      <c r="AK748" s="600"/>
      <c r="AL748" s="600"/>
      <c r="AM748" s="600"/>
      <c r="AN748" s="600"/>
      <c r="AO748" s="600"/>
      <c r="AP748" s="600"/>
      <c r="AQ748" s="600"/>
      <c r="AR748" s="600"/>
      <c r="AS748" s="600"/>
      <c r="AT748" s="600"/>
      <c r="AU748" s="600"/>
      <c r="AV748" s="600"/>
      <c r="AW748" s="600"/>
      <c r="AX748" s="600"/>
      <c r="AY748" s="600"/>
      <c r="AZ748" s="600"/>
      <c r="BA748" s="600"/>
      <c r="BB748" s="600"/>
      <c r="BC748" s="600"/>
      <c r="BD748" s="600"/>
      <c r="BE748" s="600"/>
      <c r="BF748" s="600"/>
      <c r="BG748" s="600"/>
      <c r="BH748" s="600"/>
      <c r="BI748" s="600"/>
      <c r="BJ748" s="600"/>
      <c r="BK748" s="600"/>
    </row>
    <row r="749" spans="2:63" ht="16.5" customHeight="1" x14ac:dyDescent="0.35">
      <c r="B749" s="599"/>
      <c r="C749" s="599"/>
      <c r="D749" s="599"/>
      <c r="E749" s="599"/>
      <c r="F749" s="599"/>
      <c r="G749" s="599"/>
      <c r="H749" s="600"/>
      <c r="K749" s="602"/>
      <c r="L749" s="602"/>
      <c r="M749" s="600"/>
      <c r="N749" s="600"/>
      <c r="O749" s="600"/>
      <c r="P749" s="600"/>
      <c r="Q749" s="600"/>
      <c r="R749" s="600"/>
      <c r="S749" s="600"/>
      <c r="T749" s="600"/>
      <c r="U749" s="600"/>
      <c r="V749" s="600"/>
      <c r="W749" s="600"/>
      <c r="X749" s="600"/>
      <c r="Y749" s="600"/>
      <c r="Z749" s="600"/>
      <c r="AA749" s="600"/>
      <c r="AB749" s="600"/>
      <c r="AC749" s="600"/>
      <c r="AD749" s="600"/>
      <c r="AE749" s="600"/>
      <c r="AF749" s="600"/>
      <c r="AG749" s="600"/>
      <c r="AH749" s="600"/>
      <c r="AI749" s="600"/>
      <c r="AJ749" s="600"/>
      <c r="AK749" s="600"/>
      <c r="AL749" s="600"/>
      <c r="AM749" s="600"/>
      <c r="AN749" s="600"/>
      <c r="AO749" s="600"/>
      <c r="AP749" s="600"/>
      <c r="AQ749" s="600"/>
      <c r="AR749" s="600"/>
      <c r="AS749" s="600"/>
      <c r="AT749" s="600"/>
      <c r="AU749" s="600"/>
      <c r="AV749" s="600"/>
      <c r="AW749" s="600"/>
      <c r="AX749" s="600"/>
      <c r="AY749" s="600"/>
      <c r="AZ749" s="600"/>
      <c r="BA749" s="600"/>
      <c r="BB749" s="600"/>
      <c r="BC749" s="600"/>
      <c r="BD749" s="600"/>
      <c r="BE749" s="600"/>
      <c r="BF749" s="600"/>
      <c r="BG749" s="600"/>
      <c r="BH749" s="600"/>
      <c r="BI749" s="600"/>
      <c r="BJ749" s="600"/>
      <c r="BK749" s="600"/>
    </row>
    <row r="750" spans="2:63" ht="16.5" customHeight="1" x14ac:dyDescent="0.35">
      <c r="B750" s="599"/>
      <c r="C750" s="599"/>
      <c r="D750" s="599"/>
      <c r="E750" s="599"/>
      <c r="F750" s="599"/>
      <c r="G750" s="599"/>
      <c r="H750" s="600"/>
      <c r="K750" s="602"/>
      <c r="L750" s="602"/>
      <c r="M750" s="600"/>
      <c r="N750" s="600"/>
      <c r="O750" s="600"/>
      <c r="P750" s="600"/>
      <c r="Q750" s="600"/>
      <c r="R750" s="600"/>
      <c r="S750" s="600"/>
      <c r="T750" s="600"/>
      <c r="U750" s="600"/>
      <c r="V750" s="600"/>
      <c r="W750" s="600"/>
      <c r="X750" s="600"/>
      <c r="Y750" s="600"/>
      <c r="Z750" s="600"/>
      <c r="AA750" s="600"/>
      <c r="AB750" s="600"/>
      <c r="AC750" s="600"/>
      <c r="AD750" s="600"/>
      <c r="AE750" s="600"/>
      <c r="AF750" s="600"/>
      <c r="AG750" s="600"/>
      <c r="AH750" s="600"/>
      <c r="AI750" s="600"/>
      <c r="AJ750" s="600"/>
      <c r="AK750" s="600"/>
      <c r="AL750" s="600"/>
      <c r="AM750" s="600"/>
      <c r="AN750" s="600"/>
      <c r="AO750" s="600"/>
      <c r="AP750" s="600"/>
      <c r="AQ750" s="600"/>
      <c r="AR750" s="600"/>
      <c r="AS750" s="600"/>
      <c r="AT750" s="600"/>
      <c r="AU750" s="600"/>
      <c r="AV750" s="600"/>
      <c r="AW750" s="600"/>
      <c r="AX750" s="600"/>
      <c r="AY750" s="600"/>
      <c r="AZ750" s="600"/>
      <c r="BA750" s="600"/>
      <c r="BB750" s="600"/>
      <c r="BC750" s="600"/>
      <c r="BD750" s="600"/>
      <c r="BE750" s="600"/>
      <c r="BF750" s="600"/>
      <c r="BG750" s="600"/>
      <c r="BH750" s="600"/>
      <c r="BI750" s="600"/>
      <c r="BJ750" s="600"/>
      <c r="BK750" s="600"/>
    </row>
    <row r="751" spans="2:63" ht="16.5" customHeight="1" x14ac:dyDescent="0.35">
      <c r="B751" s="599"/>
      <c r="C751" s="599"/>
      <c r="D751" s="599"/>
      <c r="E751" s="599"/>
      <c r="F751" s="599"/>
      <c r="G751" s="599"/>
      <c r="H751" s="600"/>
      <c r="K751" s="602"/>
      <c r="L751" s="602"/>
      <c r="M751" s="600"/>
      <c r="N751" s="600"/>
      <c r="O751" s="600"/>
      <c r="P751" s="600"/>
      <c r="Q751" s="600"/>
      <c r="R751" s="600"/>
      <c r="S751" s="600"/>
      <c r="T751" s="600"/>
      <c r="U751" s="600"/>
      <c r="V751" s="600"/>
      <c r="W751" s="600"/>
      <c r="X751" s="600"/>
      <c r="Y751" s="600"/>
      <c r="Z751" s="600"/>
      <c r="AA751" s="600"/>
      <c r="AB751" s="600"/>
      <c r="AC751" s="600"/>
      <c r="AD751" s="600"/>
      <c r="AE751" s="600"/>
      <c r="AF751" s="600"/>
      <c r="AG751" s="600"/>
      <c r="AH751" s="600"/>
      <c r="AI751" s="600"/>
      <c r="AJ751" s="600"/>
      <c r="AK751" s="600"/>
      <c r="AL751" s="600"/>
      <c r="AM751" s="600"/>
      <c r="AN751" s="600"/>
      <c r="AO751" s="600"/>
      <c r="AP751" s="600"/>
      <c r="AQ751" s="600"/>
      <c r="AR751" s="600"/>
      <c r="AS751" s="600"/>
      <c r="AT751" s="600"/>
      <c r="AU751" s="600"/>
      <c r="AV751" s="600"/>
      <c r="AW751" s="600"/>
      <c r="AX751" s="600"/>
      <c r="AY751" s="600"/>
      <c r="AZ751" s="600"/>
      <c r="BA751" s="600"/>
      <c r="BB751" s="600"/>
      <c r="BC751" s="600"/>
      <c r="BD751" s="600"/>
      <c r="BE751" s="600"/>
      <c r="BF751" s="600"/>
      <c r="BG751" s="600"/>
      <c r="BH751" s="600"/>
      <c r="BI751" s="600"/>
      <c r="BJ751" s="600"/>
      <c r="BK751" s="600"/>
    </row>
    <row r="752" spans="2:63" ht="16.5" customHeight="1" x14ac:dyDescent="0.35">
      <c r="B752" s="599"/>
      <c r="C752" s="599"/>
      <c r="D752" s="599"/>
      <c r="E752" s="599"/>
      <c r="F752" s="599"/>
      <c r="G752" s="599"/>
      <c r="H752" s="600"/>
      <c r="K752" s="602"/>
      <c r="L752" s="602"/>
      <c r="M752" s="600"/>
      <c r="N752" s="600"/>
      <c r="O752" s="600"/>
      <c r="P752" s="600"/>
      <c r="Q752" s="600"/>
      <c r="R752" s="600"/>
      <c r="S752" s="600"/>
      <c r="T752" s="600"/>
      <c r="U752" s="600"/>
      <c r="V752" s="600"/>
      <c r="W752" s="600"/>
      <c r="X752" s="600"/>
      <c r="Y752" s="600"/>
      <c r="Z752" s="600"/>
      <c r="AA752" s="600"/>
      <c r="AB752" s="600"/>
      <c r="AC752" s="600"/>
      <c r="AD752" s="600"/>
      <c r="AE752" s="600"/>
      <c r="AF752" s="600"/>
      <c r="AG752" s="600"/>
      <c r="AH752" s="600"/>
      <c r="AI752" s="600"/>
      <c r="AJ752" s="600"/>
      <c r="AK752" s="600"/>
      <c r="AL752" s="600"/>
      <c r="AM752" s="600"/>
      <c r="AN752" s="600"/>
      <c r="AO752" s="600"/>
      <c r="AP752" s="600"/>
      <c r="AQ752" s="600"/>
      <c r="AR752" s="600"/>
      <c r="AS752" s="600"/>
      <c r="AT752" s="600"/>
      <c r="AU752" s="600"/>
      <c r="AV752" s="600"/>
      <c r="AW752" s="600"/>
      <c r="AX752" s="600"/>
      <c r="AY752" s="600"/>
      <c r="AZ752" s="600"/>
      <c r="BA752" s="600"/>
      <c r="BB752" s="600"/>
      <c r="BC752" s="600"/>
      <c r="BD752" s="600"/>
      <c r="BE752" s="600"/>
      <c r="BF752" s="600"/>
      <c r="BG752" s="600"/>
      <c r="BH752" s="600"/>
      <c r="BI752" s="600"/>
      <c r="BJ752" s="600"/>
      <c r="BK752" s="600"/>
    </row>
    <row r="753" spans="2:63" ht="16.5" customHeight="1" x14ac:dyDescent="0.35">
      <c r="B753" s="599"/>
      <c r="C753" s="599"/>
      <c r="D753" s="599"/>
      <c r="E753" s="599"/>
      <c r="F753" s="599"/>
      <c r="G753" s="599"/>
      <c r="H753" s="600"/>
      <c r="K753" s="602"/>
      <c r="L753" s="602"/>
      <c r="M753" s="600"/>
      <c r="N753" s="600"/>
      <c r="O753" s="600"/>
      <c r="P753" s="600"/>
      <c r="Q753" s="600"/>
      <c r="R753" s="600"/>
      <c r="S753" s="600"/>
      <c r="T753" s="600"/>
      <c r="U753" s="600"/>
      <c r="V753" s="600"/>
      <c r="W753" s="600"/>
      <c r="X753" s="600"/>
      <c r="Y753" s="600"/>
      <c r="Z753" s="600"/>
      <c r="AA753" s="600"/>
      <c r="AB753" s="600"/>
      <c r="AC753" s="600"/>
      <c r="AD753" s="600"/>
      <c r="AE753" s="600"/>
      <c r="AF753" s="600"/>
      <c r="AG753" s="600"/>
      <c r="AH753" s="600"/>
      <c r="AI753" s="600"/>
      <c r="AJ753" s="600"/>
      <c r="AK753" s="600"/>
      <c r="AL753" s="600"/>
      <c r="AM753" s="600"/>
      <c r="AN753" s="600"/>
      <c r="AO753" s="600"/>
      <c r="AP753" s="600"/>
      <c r="AQ753" s="600"/>
      <c r="AR753" s="600"/>
      <c r="AS753" s="600"/>
      <c r="AT753" s="600"/>
      <c r="AU753" s="600"/>
      <c r="AV753" s="600"/>
      <c r="AW753" s="600"/>
      <c r="AX753" s="600"/>
      <c r="AY753" s="600"/>
      <c r="AZ753" s="600"/>
      <c r="BA753" s="600"/>
      <c r="BB753" s="600"/>
      <c r="BC753" s="600"/>
      <c r="BD753" s="600"/>
      <c r="BE753" s="600"/>
      <c r="BF753" s="600"/>
      <c r="BG753" s="600"/>
      <c r="BH753" s="600"/>
      <c r="BI753" s="600"/>
      <c r="BJ753" s="600"/>
      <c r="BK753" s="600"/>
    </row>
    <row r="754" spans="2:63" ht="16.5" customHeight="1" x14ac:dyDescent="0.35">
      <c r="B754" s="599"/>
      <c r="C754" s="599"/>
      <c r="D754" s="599"/>
      <c r="E754" s="599"/>
      <c r="F754" s="599"/>
      <c r="G754" s="599"/>
      <c r="H754" s="600"/>
      <c r="K754" s="602"/>
      <c r="L754" s="602"/>
      <c r="M754" s="600"/>
      <c r="N754" s="600"/>
      <c r="O754" s="600"/>
      <c r="P754" s="600"/>
      <c r="Q754" s="600"/>
      <c r="R754" s="600"/>
      <c r="S754" s="600"/>
      <c r="T754" s="600"/>
      <c r="U754" s="600"/>
      <c r="V754" s="600"/>
      <c r="W754" s="600"/>
      <c r="X754" s="600"/>
      <c r="Y754" s="600"/>
      <c r="Z754" s="600"/>
      <c r="AA754" s="600"/>
      <c r="AB754" s="600"/>
      <c r="AC754" s="600"/>
      <c r="AD754" s="600"/>
      <c r="AE754" s="600"/>
      <c r="AF754" s="600"/>
      <c r="AG754" s="600"/>
      <c r="AH754" s="600"/>
      <c r="AI754" s="600"/>
      <c r="AJ754" s="600"/>
      <c r="AK754" s="600"/>
      <c r="AL754" s="600"/>
      <c r="AM754" s="600"/>
      <c r="AN754" s="600"/>
      <c r="AO754" s="600"/>
      <c r="AP754" s="600"/>
      <c r="AQ754" s="600"/>
      <c r="AR754" s="600"/>
      <c r="AS754" s="600"/>
      <c r="AT754" s="600"/>
      <c r="AU754" s="600"/>
      <c r="AV754" s="600"/>
      <c r="AW754" s="600"/>
      <c r="AX754" s="600"/>
      <c r="AY754" s="600"/>
      <c r="AZ754" s="600"/>
      <c r="BA754" s="600"/>
      <c r="BB754" s="600"/>
      <c r="BC754" s="600"/>
      <c r="BD754" s="600"/>
      <c r="BE754" s="600"/>
      <c r="BF754" s="600"/>
      <c r="BG754" s="600"/>
      <c r="BH754" s="600"/>
      <c r="BI754" s="600"/>
      <c r="BJ754" s="600"/>
      <c r="BK754" s="600"/>
    </row>
    <row r="755" spans="2:63" ht="16.5" customHeight="1" x14ac:dyDescent="0.35">
      <c r="B755" s="599"/>
      <c r="C755" s="599"/>
      <c r="D755" s="599"/>
      <c r="E755" s="599"/>
      <c r="F755" s="599"/>
      <c r="G755" s="599"/>
      <c r="H755" s="600"/>
      <c r="K755" s="602"/>
      <c r="L755" s="602"/>
      <c r="M755" s="600"/>
      <c r="N755" s="600"/>
      <c r="O755" s="600"/>
      <c r="P755" s="600"/>
      <c r="Q755" s="600"/>
      <c r="R755" s="600"/>
      <c r="S755" s="600"/>
      <c r="T755" s="600"/>
      <c r="U755" s="600"/>
      <c r="V755" s="600"/>
      <c r="W755" s="600"/>
      <c r="X755" s="600"/>
      <c r="Y755" s="600"/>
      <c r="Z755" s="600"/>
      <c r="AA755" s="600"/>
      <c r="AB755" s="600"/>
      <c r="AC755" s="600"/>
      <c r="AD755" s="600"/>
      <c r="AE755" s="600"/>
      <c r="AF755" s="600"/>
      <c r="AG755" s="600"/>
      <c r="AH755" s="600"/>
      <c r="AI755" s="600"/>
      <c r="AJ755" s="600"/>
      <c r="AK755" s="600"/>
      <c r="AL755" s="600"/>
      <c r="AM755" s="600"/>
      <c r="AN755" s="600"/>
      <c r="AO755" s="600"/>
      <c r="AP755" s="600"/>
      <c r="AQ755" s="600"/>
      <c r="AR755" s="600"/>
      <c r="AS755" s="600"/>
      <c r="AT755" s="600"/>
      <c r="AU755" s="600"/>
      <c r="AV755" s="600"/>
      <c r="AW755" s="600"/>
      <c r="AX755" s="600"/>
      <c r="AY755" s="600"/>
      <c r="AZ755" s="600"/>
      <c r="BA755" s="600"/>
      <c r="BB755" s="600"/>
      <c r="BC755" s="600"/>
      <c r="BD755" s="600"/>
      <c r="BE755" s="600"/>
      <c r="BF755" s="600"/>
      <c r="BG755" s="600"/>
      <c r="BH755" s="600"/>
      <c r="BI755" s="600"/>
      <c r="BJ755" s="600"/>
      <c r="BK755" s="600"/>
    </row>
    <row r="756" spans="2:63" ht="16.5" customHeight="1" x14ac:dyDescent="0.35">
      <c r="B756" s="599"/>
      <c r="C756" s="599"/>
      <c r="D756" s="599"/>
      <c r="E756" s="599"/>
      <c r="F756" s="599"/>
      <c r="G756" s="599"/>
      <c r="H756" s="600"/>
      <c r="K756" s="602"/>
      <c r="L756" s="602"/>
      <c r="M756" s="600"/>
      <c r="N756" s="600"/>
      <c r="O756" s="600"/>
      <c r="P756" s="600"/>
      <c r="Q756" s="600"/>
      <c r="R756" s="600"/>
      <c r="S756" s="600"/>
      <c r="T756" s="600"/>
      <c r="U756" s="600"/>
      <c r="V756" s="600"/>
      <c r="W756" s="600"/>
      <c r="X756" s="600"/>
      <c r="Y756" s="600"/>
      <c r="Z756" s="600"/>
      <c r="AA756" s="600"/>
      <c r="AB756" s="600"/>
      <c r="AC756" s="600"/>
      <c r="AD756" s="600"/>
      <c r="AE756" s="600"/>
      <c r="AF756" s="600"/>
      <c r="AG756" s="600"/>
      <c r="AH756" s="600"/>
      <c r="AI756" s="600"/>
      <c r="AJ756" s="600"/>
      <c r="AK756" s="600"/>
      <c r="AL756" s="600"/>
      <c r="AM756" s="600"/>
      <c r="AN756" s="600"/>
      <c r="AO756" s="600"/>
      <c r="AP756" s="600"/>
      <c r="AQ756" s="600"/>
      <c r="AR756" s="600"/>
      <c r="AS756" s="600"/>
      <c r="AT756" s="600"/>
      <c r="AU756" s="600"/>
      <c r="AV756" s="600"/>
      <c r="AW756" s="600"/>
      <c r="AX756" s="600"/>
      <c r="AY756" s="600"/>
      <c r="AZ756" s="600"/>
      <c r="BA756" s="600"/>
      <c r="BB756" s="600"/>
      <c r="BC756" s="600"/>
      <c r="BD756" s="600"/>
      <c r="BE756" s="600"/>
      <c r="BF756" s="600"/>
      <c r="BG756" s="600"/>
      <c r="BH756" s="600"/>
      <c r="BI756" s="600"/>
      <c r="BJ756" s="600"/>
      <c r="BK756" s="600"/>
    </row>
    <row r="757" spans="2:63" ht="16.5" customHeight="1" x14ac:dyDescent="0.35">
      <c r="B757" s="599"/>
      <c r="C757" s="599"/>
      <c r="D757" s="599"/>
      <c r="E757" s="599"/>
      <c r="F757" s="599"/>
      <c r="G757" s="599"/>
      <c r="H757" s="600"/>
      <c r="K757" s="602"/>
      <c r="L757" s="602"/>
      <c r="M757" s="600"/>
      <c r="N757" s="600"/>
      <c r="O757" s="600"/>
      <c r="P757" s="600"/>
      <c r="Q757" s="600"/>
      <c r="R757" s="600"/>
      <c r="S757" s="600"/>
      <c r="T757" s="600"/>
      <c r="U757" s="600"/>
      <c r="V757" s="600"/>
      <c r="W757" s="600"/>
      <c r="X757" s="600"/>
      <c r="Y757" s="600"/>
      <c r="Z757" s="600"/>
      <c r="AA757" s="600"/>
      <c r="AB757" s="600"/>
      <c r="AC757" s="600"/>
      <c r="AD757" s="600"/>
      <c r="AE757" s="600"/>
      <c r="AF757" s="600"/>
      <c r="AG757" s="600"/>
      <c r="AH757" s="600"/>
      <c r="AI757" s="600"/>
      <c r="AJ757" s="600"/>
      <c r="AK757" s="600"/>
      <c r="AL757" s="600"/>
      <c r="AM757" s="600"/>
      <c r="AN757" s="600"/>
      <c r="AO757" s="600"/>
      <c r="AP757" s="600"/>
      <c r="AQ757" s="600"/>
      <c r="AR757" s="600"/>
      <c r="AS757" s="600"/>
      <c r="AT757" s="600"/>
      <c r="AU757" s="600"/>
      <c r="AV757" s="600"/>
      <c r="AW757" s="600"/>
      <c r="AX757" s="600"/>
      <c r="AY757" s="600"/>
      <c r="AZ757" s="600"/>
      <c r="BA757" s="600"/>
      <c r="BB757" s="600"/>
      <c r="BC757" s="600"/>
      <c r="BD757" s="600"/>
      <c r="BE757" s="600"/>
      <c r="BF757" s="600"/>
      <c r="BG757" s="600"/>
      <c r="BH757" s="600"/>
      <c r="BI757" s="600"/>
      <c r="BJ757" s="600"/>
      <c r="BK757" s="600"/>
    </row>
    <row r="758" spans="2:63" ht="16.5" customHeight="1" x14ac:dyDescent="0.35">
      <c r="B758" s="599"/>
      <c r="C758" s="599"/>
      <c r="D758" s="599"/>
      <c r="E758" s="599"/>
      <c r="F758" s="599"/>
      <c r="G758" s="599"/>
      <c r="H758" s="600"/>
      <c r="K758" s="602"/>
      <c r="L758" s="602"/>
      <c r="M758" s="600"/>
      <c r="N758" s="600"/>
      <c r="O758" s="600"/>
      <c r="P758" s="600"/>
      <c r="Q758" s="600"/>
      <c r="R758" s="600"/>
      <c r="S758" s="600"/>
      <c r="T758" s="600"/>
      <c r="U758" s="600"/>
      <c r="V758" s="600"/>
      <c r="W758" s="600"/>
      <c r="X758" s="600"/>
      <c r="Y758" s="600"/>
      <c r="Z758" s="600"/>
      <c r="AA758" s="600"/>
      <c r="AB758" s="600"/>
      <c r="AC758" s="600"/>
      <c r="AD758" s="600"/>
      <c r="AE758" s="600"/>
      <c r="AF758" s="600"/>
      <c r="AG758" s="600"/>
      <c r="AH758" s="600"/>
      <c r="AI758" s="600"/>
      <c r="AJ758" s="600"/>
      <c r="AK758" s="600"/>
      <c r="AL758" s="600"/>
      <c r="AM758" s="600"/>
      <c r="AN758" s="600"/>
      <c r="AO758" s="600"/>
      <c r="AP758" s="600"/>
      <c r="AQ758" s="600"/>
      <c r="AR758" s="600"/>
      <c r="AS758" s="600"/>
      <c r="AT758" s="600"/>
      <c r="AU758" s="600"/>
      <c r="AV758" s="600"/>
      <c r="AW758" s="600"/>
      <c r="AX758" s="600"/>
      <c r="AY758" s="600"/>
      <c r="AZ758" s="600"/>
      <c r="BA758" s="600"/>
      <c r="BB758" s="600"/>
      <c r="BC758" s="600"/>
      <c r="BD758" s="600"/>
      <c r="BE758" s="600"/>
      <c r="BF758" s="600"/>
      <c r="BG758" s="600"/>
      <c r="BH758" s="600"/>
      <c r="BI758" s="600"/>
      <c r="BJ758" s="600"/>
      <c r="BK758" s="600"/>
    </row>
    <row r="759" spans="2:63" ht="16.5" customHeight="1" x14ac:dyDescent="0.35">
      <c r="B759" s="599"/>
      <c r="C759" s="599"/>
      <c r="D759" s="599"/>
      <c r="E759" s="599"/>
      <c r="F759" s="599"/>
      <c r="G759" s="599"/>
      <c r="H759" s="600"/>
      <c r="K759" s="602"/>
      <c r="L759" s="602"/>
      <c r="M759" s="600"/>
      <c r="N759" s="600"/>
      <c r="O759" s="600"/>
      <c r="P759" s="600"/>
      <c r="Q759" s="600"/>
      <c r="R759" s="600"/>
      <c r="S759" s="600"/>
      <c r="T759" s="600"/>
      <c r="U759" s="600"/>
      <c r="V759" s="600"/>
      <c r="W759" s="600"/>
      <c r="X759" s="600"/>
      <c r="Y759" s="600"/>
      <c r="Z759" s="600"/>
      <c r="AA759" s="600"/>
      <c r="AB759" s="600"/>
      <c r="AC759" s="600"/>
      <c r="AD759" s="600"/>
      <c r="AE759" s="600"/>
      <c r="AF759" s="600"/>
      <c r="AG759" s="600"/>
      <c r="AH759" s="600"/>
      <c r="AI759" s="600"/>
      <c r="AJ759" s="600"/>
      <c r="AK759" s="600"/>
      <c r="AL759" s="600"/>
      <c r="AM759" s="600"/>
      <c r="AN759" s="600"/>
      <c r="AO759" s="600"/>
      <c r="AP759" s="600"/>
      <c r="AQ759" s="600"/>
      <c r="AR759" s="600"/>
      <c r="AS759" s="600"/>
      <c r="AT759" s="600"/>
      <c r="AU759" s="600"/>
      <c r="AV759" s="600"/>
      <c r="AW759" s="600"/>
      <c r="AX759" s="600"/>
      <c r="AY759" s="600"/>
      <c r="AZ759" s="600"/>
      <c r="BA759" s="600"/>
      <c r="BB759" s="600"/>
      <c r="BC759" s="600"/>
      <c r="BD759" s="600"/>
      <c r="BE759" s="600"/>
      <c r="BF759" s="600"/>
      <c r="BG759" s="600"/>
      <c r="BH759" s="600"/>
      <c r="BI759" s="600"/>
      <c r="BJ759" s="600"/>
      <c r="BK759" s="600"/>
    </row>
    <row r="760" spans="2:63" ht="16.5" customHeight="1" x14ac:dyDescent="0.35">
      <c r="B760" s="599"/>
      <c r="C760" s="599"/>
      <c r="D760" s="599"/>
      <c r="E760" s="599"/>
      <c r="F760" s="599"/>
      <c r="G760" s="599"/>
      <c r="H760" s="600"/>
      <c r="K760" s="602"/>
      <c r="L760" s="602"/>
      <c r="M760" s="600"/>
      <c r="N760" s="600"/>
      <c r="O760" s="600"/>
      <c r="P760" s="600"/>
      <c r="Q760" s="600"/>
      <c r="R760" s="600"/>
      <c r="S760" s="600"/>
      <c r="T760" s="600"/>
      <c r="U760" s="600"/>
      <c r="V760" s="600"/>
      <c r="W760" s="600"/>
      <c r="X760" s="600"/>
      <c r="Y760" s="600"/>
      <c r="Z760" s="600"/>
      <c r="AA760" s="600"/>
      <c r="AB760" s="600"/>
      <c r="AC760" s="600"/>
      <c r="AD760" s="600"/>
      <c r="AE760" s="600"/>
      <c r="AF760" s="600"/>
      <c r="AG760" s="600"/>
      <c r="AH760" s="600"/>
      <c r="AI760" s="600"/>
      <c r="AJ760" s="600"/>
      <c r="AK760" s="600"/>
      <c r="AL760" s="600"/>
      <c r="AM760" s="600"/>
      <c r="AN760" s="600"/>
      <c r="AO760" s="600"/>
      <c r="AP760" s="600"/>
      <c r="AQ760" s="600"/>
      <c r="AR760" s="600"/>
      <c r="AS760" s="600"/>
      <c r="AT760" s="600"/>
      <c r="AU760" s="600"/>
      <c r="AV760" s="600"/>
      <c r="AW760" s="600"/>
      <c r="AX760" s="600"/>
      <c r="AY760" s="600"/>
      <c r="AZ760" s="600"/>
      <c r="BA760" s="600"/>
      <c r="BB760" s="600"/>
      <c r="BC760" s="600"/>
      <c r="BD760" s="600"/>
      <c r="BE760" s="600"/>
      <c r="BF760" s="600"/>
      <c r="BG760" s="600"/>
      <c r="BH760" s="600"/>
      <c r="BI760" s="600"/>
      <c r="BJ760" s="600"/>
      <c r="BK760" s="600"/>
    </row>
    <row r="761" spans="2:63" ht="16.5" customHeight="1" x14ac:dyDescent="0.35">
      <c r="B761" s="599"/>
      <c r="C761" s="599"/>
      <c r="D761" s="599"/>
      <c r="E761" s="599"/>
      <c r="F761" s="599"/>
      <c r="G761" s="599"/>
      <c r="H761" s="600"/>
      <c r="K761" s="602"/>
      <c r="L761" s="602"/>
      <c r="M761" s="600"/>
      <c r="N761" s="600"/>
      <c r="O761" s="600"/>
      <c r="P761" s="600"/>
      <c r="Q761" s="600"/>
      <c r="R761" s="600"/>
      <c r="S761" s="600"/>
      <c r="T761" s="600"/>
      <c r="U761" s="600"/>
      <c r="V761" s="600"/>
      <c r="W761" s="600"/>
      <c r="X761" s="600"/>
      <c r="Y761" s="600"/>
      <c r="Z761" s="600"/>
      <c r="AA761" s="600"/>
      <c r="AB761" s="600"/>
      <c r="AC761" s="600"/>
      <c r="AD761" s="600"/>
      <c r="AE761" s="600"/>
      <c r="AF761" s="600"/>
      <c r="AG761" s="600"/>
      <c r="AH761" s="600"/>
      <c r="AI761" s="600"/>
      <c r="AJ761" s="600"/>
      <c r="AK761" s="600"/>
      <c r="AL761" s="600"/>
      <c r="AM761" s="600"/>
      <c r="AN761" s="600"/>
      <c r="AO761" s="600"/>
      <c r="AP761" s="600"/>
      <c r="AQ761" s="600"/>
      <c r="AR761" s="600"/>
      <c r="AS761" s="600"/>
      <c r="AT761" s="600"/>
      <c r="AU761" s="600"/>
      <c r="AV761" s="600"/>
      <c r="AW761" s="600"/>
      <c r="AX761" s="600"/>
      <c r="AY761" s="600"/>
      <c r="AZ761" s="600"/>
      <c r="BA761" s="600"/>
      <c r="BB761" s="600"/>
      <c r="BC761" s="600"/>
      <c r="BD761" s="600"/>
      <c r="BE761" s="600"/>
      <c r="BF761" s="600"/>
      <c r="BG761" s="600"/>
      <c r="BH761" s="600"/>
      <c r="BI761" s="600"/>
      <c r="BJ761" s="600"/>
      <c r="BK761" s="600"/>
    </row>
    <row r="762" spans="2:63" ht="16.5" customHeight="1" x14ac:dyDescent="0.35">
      <c r="B762" s="599"/>
      <c r="C762" s="599"/>
      <c r="D762" s="599"/>
      <c r="E762" s="599"/>
      <c r="F762" s="599"/>
      <c r="G762" s="599"/>
      <c r="H762" s="600"/>
      <c r="K762" s="602"/>
      <c r="L762" s="602"/>
      <c r="M762" s="600"/>
      <c r="N762" s="600"/>
      <c r="O762" s="600"/>
      <c r="P762" s="600"/>
      <c r="Q762" s="600"/>
      <c r="R762" s="600"/>
      <c r="S762" s="600"/>
      <c r="T762" s="600"/>
      <c r="U762" s="600"/>
      <c r="V762" s="600"/>
      <c r="W762" s="600"/>
      <c r="X762" s="600"/>
      <c r="Y762" s="600"/>
      <c r="Z762" s="600"/>
      <c r="AA762" s="600"/>
      <c r="AB762" s="600"/>
      <c r="AC762" s="600"/>
      <c r="AD762" s="600"/>
      <c r="AE762" s="600"/>
      <c r="AF762" s="600"/>
      <c r="AG762" s="600"/>
      <c r="AH762" s="600"/>
      <c r="AI762" s="600"/>
      <c r="AJ762" s="600"/>
      <c r="AK762" s="600"/>
      <c r="AL762" s="600"/>
      <c r="AM762" s="600"/>
      <c r="AN762" s="600"/>
      <c r="AO762" s="600"/>
      <c r="AP762" s="600"/>
      <c r="AQ762" s="600"/>
      <c r="AR762" s="600"/>
      <c r="AS762" s="600"/>
      <c r="AT762" s="600"/>
      <c r="AU762" s="600"/>
      <c r="AV762" s="600"/>
      <c r="AW762" s="600"/>
      <c r="AX762" s="600"/>
      <c r="AY762" s="600"/>
      <c r="AZ762" s="600"/>
      <c r="BA762" s="600"/>
      <c r="BB762" s="600"/>
      <c r="BC762" s="600"/>
      <c r="BD762" s="600"/>
      <c r="BE762" s="600"/>
      <c r="BF762" s="600"/>
      <c r="BG762" s="600"/>
      <c r="BH762" s="600"/>
      <c r="BI762" s="600"/>
      <c r="BJ762" s="600"/>
      <c r="BK762" s="600"/>
    </row>
    <row r="763" spans="2:63" ht="16.5" customHeight="1" x14ac:dyDescent="0.35">
      <c r="B763" s="599"/>
      <c r="C763" s="599"/>
      <c r="D763" s="599"/>
      <c r="E763" s="599"/>
      <c r="F763" s="599"/>
      <c r="G763" s="599"/>
      <c r="H763" s="600"/>
      <c r="K763" s="602"/>
      <c r="L763" s="602"/>
      <c r="M763" s="600"/>
      <c r="N763" s="600"/>
      <c r="O763" s="600"/>
      <c r="P763" s="600"/>
      <c r="Q763" s="600"/>
      <c r="R763" s="600"/>
      <c r="S763" s="600"/>
      <c r="T763" s="600"/>
      <c r="U763" s="600"/>
      <c r="V763" s="600"/>
      <c r="W763" s="600"/>
      <c r="X763" s="600"/>
      <c r="Y763" s="600"/>
      <c r="Z763" s="600"/>
      <c r="AA763" s="600"/>
      <c r="AB763" s="600"/>
      <c r="AC763" s="600"/>
      <c r="AD763" s="600"/>
      <c r="AE763" s="600"/>
      <c r="AF763" s="600"/>
      <c r="AG763" s="600"/>
      <c r="AH763" s="600"/>
      <c r="AI763" s="600"/>
      <c r="AJ763" s="600"/>
      <c r="AK763" s="600"/>
      <c r="AL763" s="600"/>
      <c r="AM763" s="600"/>
      <c r="AN763" s="600"/>
      <c r="AO763" s="600"/>
      <c r="AP763" s="600"/>
      <c r="AQ763" s="600"/>
      <c r="AR763" s="600"/>
      <c r="AS763" s="600"/>
      <c r="AT763" s="600"/>
      <c r="AU763" s="600"/>
      <c r="AV763" s="600"/>
      <c r="AW763" s="600"/>
      <c r="AX763" s="600"/>
      <c r="AY763" s="600"/>
      <c r="AZ763" s="600"/>
      <c r="BA763" s="600"/>
      <c r="BB763" s="600"/>
      <c r="BC763" s="600"/>
      <c r="BD763" s="600"/>
      <c r="BE763" s="600"/>
      <c r="BF763" s="600"/>
      <c r="BG763" s="600"/>
      <c r="BH763" s="600"/>
      <c r="BI763" s="600"/>
      <c r="BJ763" s="600"/>
      <c r="BK763" s="600"/>
    </row>
    <row r="764" spans="2:63" ht="16.5" customHeight="1" x14ac:dyDescent="0.35">
      <c r="B764" s="599"/>
      <c r="C764" s="599"/>
      <c r="D764" s="599"/>
      <c r="E764" s="599"/>
      <c r="F764" s="599"/>
      <c r="G764" s="599"/>
      <c r="H764" s="600"/>
      <c r="K764" s="602"/>
      <c r="L764" s="602"/>
      <c r="M764" s="600"/>
      <c r="N764" s="600"/>
      <c r="O764" s="600"/>
      <c r="P764" s="600"/>
      <c r="Q764" s="600"/>
      <c r="R764" s="600"/>
      <c r="S764" s="600"/>
      <c r="T764" s="600"/>
      <c r="U764" s="600"/>
      <c r="V764" s="600"/>
      <c r="W764" s="600"/>
      <c r="X764" s="600"/>
      <c r="Y764" s="600"/>
      <c r="Z764" s="600"/>
      <c r="AA764" s="600"/>
      <c r="AB764" s="600"/>
      <c r="AC764" s="600"/>
      <c r="AD764" s="600"/>
      <c r="AE764" s="600"/>
      <c r="AF764" s="600"/>
      <c r="AG764" s="600"/>
      <c r="AH764" s="600"/>
      <c r="AI764" s="600"/>
      <c r="AJ764" s="600"/>
      <c r="AK764" s="600"/>
      <c r="AL764" s="600"/>
      <c r="AM764" s="600"/>
      <c r="AN764" s="600"/>
      <c r="AO764" s="600"/>
      <c r="AP764" s="600"/>
      <c r="AQ764" s="600"/>
      <c r="AR764" s="600"/>
      <c r="AS764" s="600"/>
      <c r="AT764" s="600"/>
      <c r="AU764" s="600"/>
      <c r="AV764" s="600"/>
      <c r="AW764" s="600"/>
      <c r="AX764" s="600"/>
      <c r="AY764" s="600"/>
      <c r="AZ764" s="600"/>
      <c r="BA764" s="600"/>
      <c r="BB764" s="600"/>
      <c r="BC764" s="600"/>
      <c r="BD764" s="600"/>
      <c r="BE764" s="600"/>
      <c r="BF764" s="600"/>
      <c r="BG764" s="600"/>
      <c r="BH764" s="600"/>
      <c r="BI764" s="600"/>
      <c r="BJ764" s="600"/>
      <c r="BK764" s="600"/>
    </row>
    <row r="765" spans="2:63" ht="16.5" customHeight="1" x14ac:dyDescent="0.35">
      <c r="B765" s="599"/>
      <c r="C765" s="599"/>
      <c r="D765" s="599"/>
      <c r="E765" s="599"/>
      <c r="F765" s="599"/>
      <c r="G765" s="599"/>
      <c r="H765" s="600"/>
      <c r="K765" s="602"/>
      <c r="L765" s="602"/>
      <c r="M765" s="600"/>
      <c r="N765" s="600"/>
      <c r="O765" s="600"/>
      <c r="P765" s="600"/>
      <c r="Q765" s="600"/>
      <c r="R765" s="600"/>
      <c r="S765" s="600"/>
      <c r="T765" s="600"/>
      <c r="U765" s="600"/>
      <c r="V765" s="600"/>
      <c r="W765" s="600"/>
      <c r="X765" s="600"/>
      <c r="Y765" s="600"/>
      <c r="Z765" s="600"/>
      <c r="AA765" s="600"/>
      <c r="AB765" s="600"/>
      <c r="AC765" s="600"/>
      <c r="AD765" s="600"/>
      <c r="AE765" s="600"/>
      <c r="AF765" s="600"/>
      <c r="AG765" s="600"/>
      <c r="AH765" s="600"/>
      <c r="AI765" s="600"/>
      <c r="AJ765" s="600"/>
      <c r="AK765" s="600"/>
      <c r="AL765" s="600"/>
      <c r="AM765" s="600"/>
      <c r="AN765" s="600"/>
      <c r="AO765" s="600"/>
      <c r="AP765" s="600"/>
      <c r="AQ765" s="600"/>
      <c r="AR765" s="600"/>
      <c r="AS765" s="600"/>
      <c r="AT765" s="600"/>
      <c r="AU765" s="600"/>
      <c r="AV765" s="600"/>
      <c r="AW765" s="600"/>
      <c r="AX765" s="600"/>
      <c r="AY765" s="600"/>
      <c r="AZ765" s="600"/>
      <c r="BA765" s="600"/>
      <c r="BB765" s="600"/>
      <c r="BC765" s="600"/>
      <c r="BD765" s="600"/>
      <c r="BE765" s="600"/>
      <c r="BF765" s="600"/>
      <c r="BG765" s="600"/>
      <c r="BH765" s="600"/>
      <c r="BI765" s="600"/>
      <c r="BJ765" s="600"/>
      <c r="BK765" s="600"/>
    </row>
    <row r="766" spans="2:63" ht="16.5" customHeight="1" x14ac:dyDescent="0.35">
      <c r="B766" s="599"/>
      <c r="C766" s="599"/>
      <c r="D766" s="599"/>
      <c r="E766" s="599"/>
      <c r="F766" s="599"/>
      <c r="G766" s="599"/>
      <c r="H766" s="600"/>
      <c r="K766" s="602"/>
      <c r="L766" s="602"/>
      <c r="M766" s="600"/>
      <c r="N766" s="600"/>
      <c r="O766" s="600"/>
      <c r="P766" s="600"/>
      <c r="Q766" s="600"/>
      <c r="R766" s="600"/>
      <c r="S766" s="600"/>
      <c r="T766" s="600"/>
      <c r="U766" s="600"/>
      <c r="V766" s="600"/>
      <c r="W766" s="600"/>
      <c r="X766" s="600"/>
      <c r="Y766" s="600"/>
      <c r="Z766" s="600"/>
      <c r="AA766" s="600"/>
      <c r="AB766" s="600"/>
      <c r="AC766" s="600"/>
      <c r="AD766" s="600"/>
      <c r="AE766" s="600"/>
      <c r="AF766" s="600"/>
      <c r="AG766" s="600"/>
      <c r="AH766" s="600"/>
      <c r="AI766" s="600"/>
      <c r="AJ766" s="600"/>
      <c r="AK766" s="600"/>
      <c r="AL766" s="600"/>
      <c r="AM766" s="600"/>
      <c r="AN766" s="600"/>
      <c r="AO766" s="600"/>
      <c r="AP766" s="600"/>
      <c r="AQ766" s="600"/>
      <c r="AR766" s="600"/>
      <c r="AS766" s="600"/>
      <c r="AT766" s="600"/>
      <c r="AU766" s="600"/>
      <c r="AV766" s="600"/>
      <c r="AW766" s="600"/>
      <c r="AX766" s="600"/>
      <c r="AY766" s="600"/>
      <c r="AZ766" s="600"/>
      <c r="BA766" s="600"/>
      <c r="BB766" s="600"/>
      <c r="BC766" s="600"/>
      <c r="BD766" s="600"/>
      <c r="BE766" s="600"/>
      <c r="BF766" s="600"/>
      <c r="BG766" s="600"/>
      <c r="BH766" s="600"/>
      <c r="BI766" s="600"/>
      <c r="BJ766" s="600"/>
      <c r="BK766" s="600"/>
    </row>
    <row r="767" spans="2:63" ht="16.5" customHeight="1" x14ac:dyDescent="0.35">
      <c r="B767" s="599"/>
      <c r="C767" s="599"/>
      <c r="D767" s="599"/>
      <c r="E767" s="599"/>
      <c r="F767" s="599"/>
      <c r="G767" s="599"/>
      <c r="H767" s="600"/>
      <c r="K767" s="602"/>
      <c r="L767" s="602"/>
      <c r="M767" s="600"/>
      <c r="N767" s="600"/>
      <c r="O767" s="600"/>
      <c r="P767" s="600"/>
      <c r="Q767" s="600"/>
      <c r="R767" s="600"/>
      <c r="S767" s="600"/>
      <c r="T767" s="600"/>
      <c r="U767" s="600"/>
      <c r="V767" s="600"/>
      <c r="W767" s="600"/>
      <c r="X767" s="600"/>
      <c r="Y767" s="600"/>
      <c r="Z767" s="600"/>
      <c r="AA767" s="600"/>
      <c r="AB767" s="600"/>
      <c r="AC767" s="600"/>
      <c r="AD767" s="600"/>
      <c r="AE767" s="600"/>
      <c r="AF767" s="600"/>
      <c r="AG767" s="600"/>
      <c r="AH767" s="600"/>
      <c r="AI767" s="600"/>
      <c r="AJ767" s="600"/>
      <c r="AK767" s="600"/>
      <c r="AL767" s="600"/>
      <c r="AM767" s="600"/>
      <c r="AN767" s="600"/>
      <c r="AO767" s="600"/>
      <c r="AP767" s="600"/>
      <c r="AQ767" s="600"/>
      <c r="AR767" s="600"/>
      <c r="AS767" s="600"/>
      <c r="AT767" s="600"/>
      <c r="AU767" s="600"/>
      <c r="AV767" s="600"/>
      <c r="AW767" s="600"/>
      <c r="AX767" s="600"/>
      <c r="AY767" s="600"/>
      <c r="AZ767" s="600"/>
      <c r="BA767" s="600"/>
      <c r="BB767" s="600"/>
      <c r="BC767" s="600"/>
      <c r="BD767" s="600"/>
      <c r="BE767" s="600"/>
      <c r="BF767" s="600"/>
      <c r="BG767" s="600"/>
      <c r="BH767" s="600"/>
      <c r="BI767" s="600"/>
      <c r="BJ767" s="600"/>
      <c r="BK767" s="600"/>
    </row>
    <row r="768" spans="2:63" ht="16.5" customHeight="1" x14ac:dyDescent="0.35">
      <c r="B768" s="599"/>
      <c r="C768" s="599"/>
      <c r="D768" s="599"/>
      <c r="E768" s="599"/>
      <c r="F768" s="599"/>
      <c r="G768" s="599"/>
      <c r="H768" s="600"/>
      <c r="K768" s="602"/>
      <c r="L768" s="602"/>
      <c r="M768" s="600"/>
      <c r="N768" s="600"/>
      <c r="O768" s="600"/>
      <c r="P768" s="600"/>
      <c r="Q768" s="600"/>
      <c r="R768" s="600"/>
      <c r="S768" s="600"/>
      <c r="T768" s="600"/>
      <c r="U768" s="600"/>
      <c r="V768" s="600"/>
      <c r="W768" s="600"/>
      <c r="X768" s="600"/>
      <c r="Y768" s="600"/>
      <c r="Z768" s="600"/>
      <c r="AA768" s="600"/>
      <c r="AB768" s="600"/>
      <c r="AC768" s="600"/>
      <c r="AD768" s="600"/>
      <c r="AE768" s="600"/>
      <c r="AF768" s="600"/>
      <c r="AG768" s="600"/>
      <c r="AH768" s="600"/>
      <c r="AI768" s="600"/>
      <c r="AJ768" s="600"/>
      <c r="AK768" s="600"/>
      <c r="AL768" s="600"/>
      <c r="AM768" s="600"/>
      <c r="AN768" s="600"/>
      <c r="AO768" s="600"/>
      <c r="AP768" s="600"/>
      <c r="AQ768" s="600"/>
      <c r="AR768" s="600"/>
      <c r="AS768" s="600"/>
      <c r="AT768" s="600"/>
      <c r="AU768" s="600"/>
      <c r="AV768" s="600"/>
      <c r="AW768" s="600"/>
      <c r="AX768" s="600"/>
      <c r="AY768" s="600"/>
      <c r="AZ768" s="600"/>
      <c r="BA768" s="600"/>
      <c r="BB768" s="600"/>
      <c r="BC768" s="600"/>
      <c r="BD768" s="600"/>
      <c r="BE768" s="600"/>
      <c r="BF768" s="600"/>
      <c r="BG768" s="600"/>
      <c r="BH768" s="600"/>
      <c r="BI768" s="600"/>
      <c r="BJ768" s="600"/>
      <c r="BK768" s="600"/>
    </row>
    <row r="769" spans="2:63" ht="16.5" customHeight="1" x14ac:dyDescent="0.35">
      <c r="B769" s="599"/>
      <c r="C769" s="599"/>
      <c r="D769" s="599"/>
      <c r="E769" s="599"/>
      <c r="F769" s="599"/>
      <c r="G769" s="599"/>
      <c r="H769" s="600"/>
      <c r="K769" s="602"/>
      <c r="L769" s="602"/>
      <c r="M769" s="600"/>
      <c r="N769" s="600"/>
      <c r="O769" s="600"/>
      <c r="P769" s="600"/>
      <c r="Q769" s="600"/>
      <c r="R769" s="600"/>
      <c r="S769" s="600"/>
      <c r="T769" s="600"/>
      <c r="U769" s="600"/>
      <c r="V769" s="600"/>
      <c r="W769" s="600"/>
      <c r="X769" s="600"/>
      <c r="Y769" s="600"/>
      <c r="Z769" s="600"/>
      <c r="AA769" s="600"/>
      <c r="AB769" s="600"/>
      <c r="AC769" s="600"/>
      <c r="AD769" s="600"/>
      <c r="AE769" s="600"/>
      <c r="AF769" s="600"/>
      <c r="AG769" s="600"/>
      <c r="AH769" s="600"/>
      <c r="AI769" s="600"/>
      <c r="AJ769" s="600"/>
      <c r="AK769" s="600"/>
      <c r="AL769" s="600"/>
      <c r="AM769" s="600"/>
      <c r="AN769" s="600"/>
      <c r="AO769" s="600"/>
      <c r="AP769" s="600"/>
      <c r="AQ769" s="600"/>
      <c r="AR769" s="600"/>
      <c r="AS769" s="600"/>
      <c r="AT769" s="600"/>
      <c r="AU769" s="600"/>
      <c r="AV769" s="600"/>
      <c r="AW769" s="600"/>
      <c r="AX769" s="600"/>
      <c r="AY769" s="600"/>
      <c r="AZ769" s="600"/>
      <c r="BA769" s="600"/>
      <c r="BB769" s="600"/>
      <c r="BC769" s="600"/>
      <c r="BD769" s="600"/>
      <c r="BE769" s="600"/>
      <c r="BF769" s="600"/>
      <c r="BG769" s="600"/>
      <c r="BH769" s="600"/>
      <c r="BI769" s="600"/>
      <c r="BJ769" s="600"/>
      <c r="BK769" s="600"/>
    </row>
    <row r="770" spans="2:63" ht="16.5" customHeight="1" x14ac:dyDescent="0.35">
      <c r="B770" s="599"/>
      <c r="C770" s="599"/>
      <c r="D770" s="599"/>
      <c r="E770" s="599"/>
      <c r="F770" s="599"/>
      <c r="G770" s="599"/>
      <c r="H770" s="600"/>
      <c r="K770" s="602"/>
      <c r="L770" s="602"/>
      <c r="M770" s="600"/>
      <c r="N770" s="600"/>
      <c r="O770" s="600"/>
      <c r="P770" s="600"/>
      <c r="Q770" s="600"/>
      <c r="R770" s="600"/>
      <c r="S770" s="600"/>
      <c r="T770" s="600"/>
      <c r="U770" s="600"/>
      <c r="V770" s="600"/>
      <c r="W770" s="600"/>
      <c r="X770" s="600"/>
      <c r="Y770" s="600"/>
      <c r="Z770" s="600"/>
      <c r="AA770" s="600"/>
      <c r="AB770" s="600"/>
      <c r="AC770" s="600"/>
      <c r="AD770" s="600"/>
      <c r="AE770" s="600"/>
      <c r="AF770" s="600"/>
      <c r="AG770" s="600"/>
      <c r="AH770" s="600"/>
      <c r="AI770" s="600"/>
      <c r="AJ770" s="600"/>
      <c r="AK770" s="600"/>
      <c r="AL770" s="600"/>
      <c r="AM770" s="600"/>
      <c r="AN770" s="600"/>
      <c r="AO770" s="600"/>
      <c r="AP770" s="600"/>
      <c r="AQ770" s="600"/>
      <c r="AR770" s="600"/>
      <c r="AS770" s="600"/>
      <c r="AT770" s="600"/>
      <c r="AU770" s="600"/>
      <c r="AV770" s="600"/>
      <c r="AW770" s="600"/>
      <c r="AX770" s="600"/>
      <c r="AY770" s="600"/>
      <c r="AZ770" s="600"/>
      <c r="BA770" s="600"/>
      <c r="BB770" s="600"/>
      <c r="BC770" s="600"/>
      <c r="BD770" s="600"/>
      <c r="BE770" s="600"/>
      <c r="BF770" s="600"/>
      <c r="BG770" s="600"/>
      <c r="BH770" s="600"/>
      <c r="BI770" s="600"/>
      <c r="BJ770" s="600"/>
      <c r="BK770" s="600"/>
    </row>
    <row r="771" spans="2:63" ht="16.5" customHeight="1" x14ac:dyDescent="0.35">
      <c r="B771" s="599"/>
      <c r="C771" s="599"/>
      <c r="D771" s="599"/>
      <c r="E771" s="599"/>
      <c r="F771" s="599"/>
      <c r="G771" s="599"/>
      <c r="H771" s="600"/>
      <c r="K771" s="602"/>
      <c r="L771" s="602"/>
      <c r="M771" s="600"/>
      <c r="N771" s="600"/>
      <c r="O771" s="600"/>
      <c r="P771" s="600"/>
      <c r="Q771" s="600"/>
      <c r="R771" s="600"/>
      <c r="S771" s="600"/>
      <c r="T771" s="600"/>
      <c r="U771" s="600"/>
      <c r="V771" s="600"/>
      <c r="W771" s="600"/>
      <c r="X771" s="600"/>
      <c r="Y771" s="600"/>
      <c r="Z771" s="600"/>
      <c r="AA771" s="600"/>
      <c r="AB771" s="600"/>
      <c r="AC771" s="600"/>
      <c r="AD771" s="600"/>
      <c r="AE771" s="600"/>
      <c r="AF771" s="600"/>
      <c r="AG771" s="600"/>
      <c r="AH771" s="600"/>
      <c r="AI771" s="600"/>
      <c r="AJ771" s="600"/>
      <c r="AK771" s="600"/>
      <c r="AL771" s="600"/>
      <c r="AM771" s="600"/>
      <c r="AN771" s="600"/>
      <c r="AO771" s="600"/>
      <c r="AP771" s="600"/>
      <c r="AQ771" s="600"/>
      <c r="AR771" s="600"/>
      <c r="AS771" s="600"/>
      <c r="AT771" s="600"/>
      <c r="AU771" s="600"/>
      <c r="AV771" s="600"/>
      <c r="AW771" s="600"/>
      <c r="AX771" s="600"/>
      <c r="AY771" s="600"/>
      <c r="AZ771" s="600"/>
      <c r="BA771" s="600"/>
      <c r="BB771" s="600"/>
      <c r="BC771" s="600"/>
      <c r="BD771" s="600"/>
      <c r="BE771" s="600"/>
      <c r="BF771" s="600"/>
      <c r="BG771" s="600"/>
      <c r="BH771" s="600"/>
      <c r="BI771" s="600"/>
      <c r="BJ771" s="600"/>
      <c r="BK771" s="600"/>
    </row>
    <row r="772" spans="2:63" ht="16.5" customHeight="1" x14ac:dyDescent="0.35">
      <c r="B772" s="599"/>
      <c r="C772" s="599"/>
      <c r="D772" s="599"/>
      <c r="E772" s="599"/>
      <c r="F772" s="599"/>
      <c r="G772" s="599"/>
      <c r="H772" s="600"/>
      <c r="K772" s="602"/>
      <c r="L772" s="602"/>
      <c r="M772" s="600"/>
      <c r="N772" s="600"/>
      <c r="O772" s="600"/>
      <c r="P772" s="600"/>
      <c r="Q772" s="600"/>
      <c r="R772" s="600"/>
      <c r="S772" s="600"/>
      <c r="T772" s="600"/>
      <c r="U772" s="600"/>
      <c r="V772" s="600"/>
      <c r="W772" s="600"/>
      <c r="X772" s="600"/>
      <c r="Y772" s="600"/>
      <c r="Z772" s="600"/>
      <c r="AA772" s="600"/>
      <c r="AB772" s="600"/>
      <c r="AC772" s="600"/>
      <c r="AD772" s="600"/>
      <c r="AE772" s="600"/>
      <c r="AF772" s="600"/>
      <c r="AG772" s="600"/>
      <c r="AH772" s="600"/>
      <c r="AI772" s="600"/>
      <c r="AJ772" s="600"/>
      <c r="AK772" s="600"/>
      <c r="AL772" s="600"/>
      <c r="AM772" s="600"/>
      <c r="AN772" s="600"/>
      <c r="AO772" s="600"/>
      <c r="AP772" s="600"/>
      <c r="AQ772" s="600"/>
      <c r="AR772" s="600"/>
      <c r="AS772" s="600"/>
      <c r="AT772" s="600"/>
      <c r="AU772" s="600"/>
      <c r="AV772" s="600"/>
      <c r="AW772" s="600"/>
      <c r="AX772" s="600"/>
      <c r="AY772" s="600"/>
      <c r="AZ772" s="600"/>
      <c r="BA772" s="600"/>
      <c r="BB772" s="600"/>
      <c r="BC772" s="600"/>
      <c r="BD772" s="600"/>
      <c r="BE772" s="600"/>
      <c r="BF772" s="600"/>
      <c r="BG772" s="600"/>
      <c r="BH772" s="600"/>
      <c r="BI772" s="600"/>
      <c r="BJ772" s="600"/>
      <c r="BK772" s="600"/>
    </row>
    <row r="773" spans="2:63" ht="16.5" customHeight="1" x14ac:dyDescent="0.35">
      <c r="B773" s="599"/>
      <c r="C773" s="599"/>
      <c r="D773" s="599"/>
      <c r="E773" s="599"/>
      <c r="F773" s="599"/>
      <c r="G773" s="599"/>
      <c r="H773" s="600"/>
      <c r="K773" s="602"/>
      <c r="L773" s="602"/>
      <c r="M773" s="600"/>
      <c r="N773" s="600"/>
      <c r="O773" s="600"/>
      <c r="P773" s="600"/>
      <c r="Q773" s="600"/>
      <c r="R773" s="600"/>
      <c r="S773" s="600"/>
      <c r="T773" s="600"/>
      <c r="U773" s="600"/>
      <c r="V773" s="600"/>
      <c r="W773" s="600"/>
      <c r="X773" s="600"/>
      <c r="Y773" s="600"/>
      <c r="Z773" s="600"/>
      <c r="AA773" s="600"/>
      <c r="AB773" s="600"/>
      <c r="AC773" s="600"/>
      <c r="AD773" s="600"/>
      <c r="AE773" s="600"/>
      <c r="AF773" s="600"/>
      <c r="AG773" s="600"/>
      <c r="AH773" s="600"/>
      <c r="AI773" s="600"/>
      <c r="AJ773" s="600"/>
      <c r="AK773" s="600"/>
      <c r="AL773" s="600"/>
      <c r="AM773" s="600"/>
      <c r="AN773" s="600"/>
      <c r="AO773" s="600"/>
      <c r="AP773" s="600"/>
      <c r="AQ773" s="600"/>
      <c r="AR773" s="600"/>
      <c r="AS773" s="600"/>
      <c r="AT773" s="600"/>
      <c r="AU773" s="600"/>
      <c r="AV773" s="600"/>
      <c r="AW773" s="600"/>
      <c r="AX773" s="600"/>
      <c r="AY773" s="600"/>
      <c r="AZ773" s="600"/>
      <c r="BA773" s="600"/>
      <c r="BB773" s="600"/>
      <c r="BC773" s="600"/>
      <c r="BD773" s="600"/>
      <c r="BE773" s="600"/>
      <c r="BF773" s="600"/>
      <c r="BG773" s="600"/>
      <c r="BH773" s="600"/>
      <c r="BI773" s="600"/>
      <c r="BJ773" s="600"/>
      <c r="BK773" s="600"/>
    </row>
    <row r="774" spans="2:63" ht="16.5" customHeight="1" x14ac:dyDescent="0.35">
      <c r="B774" s="599"/>
      <c r="C774" s="599"/>
      <c r="D774" s="599"/>
      <c r="E774" s="599"/>
      <c r="F774" s="599"/>
      <c r="G774" s="599"/>
      <c r="H774" s="600"/>
      <c r="K774" s="602"/>
      <c r="L774" s="602"/>
      <c r="M774" s="600"/>
      <c r="N774" s="600"/>
      <c r="O774" s="600"/>
      <c r="P774" s="600"/>
      <c r="Q774" s="600"/>
      <c r="R774" s="600"/>
      <c r="S774" s="600"/>
      <c r="T774" s="600"/>
      <c r="U774" s="600"/>
      <c r="V774" s="600"/>
      <c r="W774" s="600"/>
      <c r="X774" s="600"/>
      <c r="Y774" s="600"/>
      <c r="Z774" s="600"/>
      <c r="AA774" s="600"/>
      <c r="AB774" s="600"/>
      <c r="AC774" s="600"/>
      <c r="AD774" s="600"/>
      <c r="AE774" s="600"/>
      <c r="AF774" s="600"/>
      <c r="AG774" s="600"/>
      <c r="AH774" s="600"/>
      <c r="AI774" s="600"/>
      <c r="AJ774" s="600"/>
      <c r="AK774" s="600"/>
      <c r="AL774" s="600"/>
      <c r="AM774" s="600"/>
      <c r="AN774" s="600"/>
      <c r="AO774" s="600"/>
      <c r="AP774" s="600"/>
      <c r="AQ774" s="600"/>
      <c r="AR774" s="600"/>
      <c r="AS774" s="600"/>
      <c r="AT774" s="600"/>
      <c r="AU774" s="600"/>
      <c r="AV774" s="600"/>
      <c r="AW774" s="600"/>
      <c r="AX774" s="600"/>
      <c r="AY774" s="600"/>
      <c r="AZ774" s="600"/>
      <c r="BA774" s="600"/>
      <c r="BB774" s="600"/>
      <c r="BC774" s="600"/>
      <c r="BD774" s="600"/>
      <c r="BE774" s="600"/>
      <c r="BF774" s="600"/>
      <c r="BG774" s="600"/>
      <c r="BH774" s="600"/>
      <c r="BI774" s="600"/>
      <c r="BJ774" s="600"/>
      <c r="BK774" s="600"/>
    </row>
    <row r="775" spans="2:63" ht="16.5" customHeight="1" x14ac:dyDescent="0.35">
      <c r="B775" s="599"/>
      <c r="C775" s="599"/>
      <c r="D775" s="599"/>
      <c r="E775" s="599"/>
      <c r="F775" s="599"/>
      <c r="G775" s="599"/>
      <c r="H775" s="600"/>
      <c r="K775" s="602"/>
      <c r="L775" s="602"/>
      <c r="M775" s="600"/>
      <c r="N775" s="600"/>
      <c r="O775" s="600"/>
      <c r="P775" s="600"/>
      <c r="Q775" s="600"/>
      <c r="R775" s="600"/>
      <c r="S775" s="600"/>
      <c r="T775" s="600"/>
      <c r="U775" s="600"/>
      <c r="V775" s="600"/>
      <c r="W775" s="600"/>
      <c r="X775" s="600"/>
      <c r="Y775" s="600"/>
      <c r="Z775" s="600"/>
      <c r="AA775" s="600"/>
      <c r="AB775" s="600"/>
      <c r="AC775" s="600"/>
      <c r="AD775" s="600"/>
      <c r="AE775" s="600"/>
      <c r="AF775" s="600"/>
      <c r="AG775" s="600"/>
      <c r="AH775" s="600"/>
      <c r="AI775" s="600"/>
      <c r="AJ775" s="600"/>
      <c r="AK775" s="600"/>
      <c r="AL775" s="600"/>
      <c r="AM775" s="600"/>
      <c r="AN775" s="600"/>
      <c r="AO775" s="600"/>
      <c r="AP775" s="600"/>
      <c r="AQ775" s="600"/>
      <c r="AR775" s="600"/>
      <c r="AS775" s="600"/>
      <c r="AT775" s="600"/>
      <c r="AU775" s="600"/>
      <c r="AV775" s="600"/>
      <c r="AW775" s="600"/>
      <c r="AX775" s="600"/>
      <c r="AY775" s="600"/>
      <c r="AZ775" s="600"/>
      <c r="BA775" s="600"/>
      <c r="BB775" s="600"/>
      <c r="BC775" s="600"/>
      <c r="BD775" s="600"/>
      <c r="BE775" s="600"/>
      <c r="BF775" s="600"/>
      <c r="BG775" s="600"/>
      <c r="BH775" s="600"/>
      <c r="BI775" s="600"/>
      <c r="BJ775" s="600"/>
      <c r="BK775" s="600"/>
    </row>
    <row r="776" spans="2:63" ht="16.5" customHeight="1" x14ac:dyDescent="0.35">
      <c r="B776" s="599"/>
      <c r="C776" s="599"/>
      <c r="D776" s="599"/>
      <c r="E776" s="599"/>
      <c r="F776" s="599"/>
      <c r="G776" s="599"/>
      <c r="H776" s="600"/>
      <c r="K776" s="602"/>
      <c r="L776" s="602"/>
      <c r="M776" s="600"/>
      <c r="N776" s="600"/>
      <c r="O776" s="600"/>
      <c r="P776" s="600"/>
      <c r="Q776" s="600"/>
      <c r="R776" s="600"/>
      <c r="S776" s="600"/>
      <c r="T776" s="600"/>
      <c r="U776" s="600"/>
      <c r="V776" s="600"/>
      <c r="W776" s="600"/>
      <c r="X776" s="600"/>
      <c r="Y776" s="600"/>
      <c r="Z776" s="600"/>
      <c r="AA776" s="600"/>
      <c r="AB776" s="600"/>
      <c r="AC776" s="600"/>
      <c r="AD776" s="600"/>
      <c r="AE776" s="600"/>
      <c r="AF776" s="600"/>
      <c r="AG776" s="600"/>
      <c r="AH776" s="600"/>
      <c r="AI776" s="600"/>
      <c r="AJ776" s="600"/>
      <c r="AK776" s="600"/>
      <c r="AL776" s="600"/>
      <c r="AM776" s="600"/>
      <c r="AN776" s="600"/>
      <c r="AO776" s="600"/>
      <c r="AP776" s="600"/>
      <c r="AQ776" s="600"/>
      <c r="AR776" s="600"/>
      <c r="AS776" s="600"/>
      <c r="AT776" s="600"/>
      <c r="AU776" s="600"/>
      <c r="AV776" s="600"/>
      <c r="AW776" s="600"/>
      <c r="AX776" s="600"/>
      <c r="AY776" s="600"/>
      <c r="AZ776" s="600"/>
      <c r="BA776" s="600"/>
      <c r="BB776" s="600"/>
      <c r="BC776" s="600"/>
      <c r="BD776" s="600"/>
      <c r="BE776" s="600"/>
      <c r="BF776" s="600"/>
      <c r="BG776" s="600"/>
      <c r="BH776" s="600"/>
      <c r="BI776" s="600"/>
      <c r="BJ776" s="600"/>
      <c r="BK776" s="600"/>
    </row>
    <row r="777" spans="2:63" ht="16.5" customHeight="1" x14ac:dyDescent="0.35">
      <c r="B777" s="599"/>
      <c r="C777" s="599"/>
      <c r="D777" s="599"/>
      <c r="E777" s="599"/>
      <c r="F777" s="599"/>
      <c r="G777" s="599"/>
      <c r="H777" s="600"/>
      <c r="K777" s="602"/>
      <c r="L777" s="602"/>
      <c r="M777" s="600"/>
      <c r="N777" s="600"/>
      <c r="O777" s="600"/>
      <c r="P777" s="600"/>
      <c r="Q777" s="600"/>
      <c r="R777" s="600"/>
      <c r="S777" s="600"/>
      <c r="T777" s="600"/>
      <c r="U777" s="600"/>
      <c r="V777" s="600"/>
      <c r="W777" s="600"/>
      <c r="X777" s="600"/>
      <c r="Y777" s="600"/>
      <c r="Z777" s="600"/>
      <c r="AA777" s="600"/>
      <c r="AB777" s="600"/>
      <c r="AC777" s="600"/>
      <c r="AD777" s="600"/>
      <c r="AE777" s="600"/>
      <c r="AF777" s="600"/>
      <c r="AG777" s="600"/>
      <c r="AH777" s="600"/>
      <c r="AI777" s="600"/>
      <c r="AJ777" s="600"/>
      <c r="AK777" s="600"/>
      <c r="AL777" s="600"/>
      <c r="AM777" s="600"/>
      <c r="AN777" s="600"/>
      <c r="AO777" s="600"/>
      <c r="AP777" s="600"/>
      <c r="AQ777" s="600"/>
      <c r="AR777" s="600"/>
      <c r="AS777" s="600"/>
      <c r="AT777" s="600"/>
      <c r="AU777" s="600"/>
      <c r="AV777" s="600"/>
      <c r="AW777" s="600"/>
      <c r="AX777" s="600"/>
      <c r="AY777" s="600"/>
      <c r="AZ777" s="600"/>
      <c r="BA777" s="600"/>
      <c r="BB777" s="600"/>
      <c r="BC777" s="600"/>
      <c r="BD777" s="600"/>
      <c r="BE777" s="600"/>
      <c r="BF777" s="600"/>
      <c r="BG777" s="600"/>
      <c r="BH777" s="600"/>
      <c r="BI777" s="600"/>
      <c r="BJ777" s="600"/>
      <c r="BK777" s="600"/>
    </row>
    <row r="778" spans="2:63" ht="16.5" customHeight="1" x14ac:dyDescent="0.35">
      <c r="B778" s="599"/>
      <c r="C778" s="599"/>
      <c r="D778" s="599"/>
      <c r="E778" s="599"/>
      <c r="F778" s="599"/>
      <c r="G778" s="599"/>
      <c r="H778" s="600"/>
      <c r="K778" s="602"/>
      <c r="L778" s="602"/>
      <c r="M778" s="600"/>
      <c r="N778" s="600"/>
      <c r="O778" s="600"/>
      <c r="P778" s="600"/>
      <c r="Q778" s="600"/>
      <c r="R778" s="600"/>
      <c r="S778" s="600"/>
      <c r="T778" s="600"/>
      <c r="U778" s="600"/>
      <c r="V778" s="600"/>
      <c r="W778" s="600"/>
      <c r="X778" s="600"/>
      <c r="Y778" s="600"/>
      <c r="Z778" s="600"/>
      <c r="AA778" s="600"/>
      <c r="AB778" s="600"/>
      <c r="AC778" s="600"/>
      <c r="AD778" s="600"/>
      <c r="AE778" s="600"/>
      <c r="AF778" s="600"/>
      <c r="AG778" s="600"/>
      <c r="AH778" s="600"/>
      <c r="AI778" s="600"/>
      <c r="AJ778" s="600"/>
      <c r="AK778" s="600"/>
      <c r="AL778" s="600"/>
      <c r="AM778" s="600"/>
      <c r="AN778" s="600"/>
      <c r="AO778" s="600"/>
      <c r="AP778" s="600"/>
      <c r="AQ778" s="600"/>
      <c r="AR778" s="600"/>
      <c r="AS778" s="600"/>
      <c r="AT778" s="600"/>
      <c r="AU778" s="600"/>
      <c r="AV778" s="600"/>
      <c r="AW778" s="600"/>
      <c r="AX778" s="600"/>
      <c r="AY778" s="600"/>
      <c r="AZ778" s="600"/>
      <c r="BA778" s="600"/>
      <c r="BB778" s="600"/>
      <c r="BC778" s="600"/>
      <c r="BD778" s="600"/>
      <c r="BE778" s="600"/>
      <c r="BF778" s="600"/>
      <c r="BG778" s="600"/>
      <c r="BH778" s="600"/>
      <c r="BI778" s="600"/>
      <c r="BJ778" s="600"/>
      <c r="BK778" s="600"/>
    </row>
    <row r="779" spans="2:63" ht="16.5" customHeight="1" x14ac:dyDescent="0.35">
      <c r="B779" s="599"/>
      <c r="C779" s="599"/>
      <c r="D779" s="599"/>
      <c r="E779" s="599"/>
      <c r="F779" s="599"/>
      <c r="G779" s="599"/>
      <c r="H779" s="600"/>
      <c r="K779" s="602"/>
      <c r="L779" s="602"/>
      <c r="M779" s="600"/>
      <c r="N779" s="600"/>
      <c r="O779" s="600"/>
      <c r="P779" s="600"/>
      <c r="Q779" s="600"/>
      <c r="R779" s="600"/>
      <c r="S779" s="600"/>
      <c r="T779" s="600"/>
      <c r="U779" s="600"/>
      <c r="V779" s="600"/>
      <c r="W779" s="600"/>
      <c r="X779" s="600"/>
      <c r="Y779" s="600"/>
      <c r="Z779" s="600"/>
      <c r="AA779" s="600"/>
      <c r="AB779" s="600"/>
      <c r="AC779" s="600"/>
      <c r="AD779" s="600"/>
      <c r="AE779" s="600"/>
      <c r="AF779" s="600"/>
      <c r="AG779" s="600"/>
      <c r="AH779" s="600"/>
      <c r="AI779" s="600"/>
      <c r="AJ779" s="600"/>
      <c r="AK779" s="600"/>
      <c r="AL779" s="600"/>
      <c r="AM779" s="600"/>
      <c r="AN779" s="600"/>
      <c r="AO779" s="600"/>
      <c r="AP779" s="600"/>
      <c r="AQ779" s="600"/>
      <c r="AR779" s="600"/>
      <c r="AS779" s="600"/>
      <c r="AT779" s="600"/>
      <c r="AU779" s="600"/>
      <c r="AV779" s="600"/>
      <c r="AW779" s="600"/>
      <c r="AX779" s="600"/>
      <c r="AY779" s="600"/>
      <c r="AZ779" s="600"/>
      <c r="BA779" s="600"/>
      <c r="BB779" s="600"/>
      <c r="BC779" s="600"/>
      <c r="BD779" s="600"/>
      <c r="BE779" s="600"/>
      <c r="BF779" s="600"/>
      <c r="BG779" s="600"/>
      <c r="BH779" s="600"/>
      <c r="BI779" s="600"/>
      <c r="BJ779" s="600"/>
      <c r="BK779" s="600"/>
    </row>
    <row r="780" spans="2:63" ht="16.5" customHeight="1" x14ac:dyDescent="0.35">
      <c r="B780" s="599"/>
      <c r="C780" s="599"/>
      <c r="D780" s="599"/>
      <c r="E780" s="599"/>
      <c r="F780" s="599"/>
      <c r="G780" s="599"/>
      <c r="H780" s="600"/>
      <c r="K780" s="602"/>
      <c r="L780" s="602"/>
      <c r="M780" s="600"/>
      <c r="N780" s="600"/>
      <c r="O780" s="600"/>
      <c r="P780" s="600"/>
      <c r="Q780" s="600"/>
      <c r="R780" s="600"/>
      <c r="S780" s="600"/>
      <c r="T780" s="600"/>
      <c r="U780" s="600"/>
      <c r="V780" s="600"/>
      <c r="W780" s="600"/>
      <c r="X780" s="600"/>
      <c r="Y780" s="600"/>
      <c r="Z780" s="600"/>
      <c r="AA780" s="600"/>
      <c r="AB780" s="600"/>
      <c r="AC780" s="600"/>
      <c r="AD780" s="600"/>
      <c r="AE780" s="600"/>
      <c r="AF780" s="600"/>
      <c r="AG780" s="600"/>
      <c r="AH780" s="600"/>
      <c r="AI780" s="600"/>
      <c r="AJ780" s="600"/>
      <c r="AK780" s="600"/>
      <c r="AL780" s="600"/>
      <c r="AM780" s="600"/>
      <c r="AN780" s="600"/>
      <c r="AO780" s="600"/>
      <c r="AP780" s="600"/>
      <c r="AQ780" s="600"/>
      <c r="AR780" s="600"/>
      <c r="AS780" s="600"/>
      <c r="AT780" s="600"/>
      <c r="AU780" s="600"/>
      <c r="AV780" s="600"/>
      <c r="AW780" s="600"/>
      <c r="AX780" s="600"/>
      <c r="AY780" s="600"/>
      <c r="AZ780" s="600"/>
      <c r="BA780" s="600"/>
      <c r="BB780" s="600"/>
      <c r="BC780" s="600"/>
      <c r="BD780" s="600"/>
      <c r="BE780" s="600"/>
      <c r="BF780" s="600"/>
      <c r="BG780" s="600"/>
      <c r="BH780" s="600"/>
      <c r="BI780" s="600"/>
      <c r="BJ780" s="600"/>
      <c r="BK780" s="600"/>
    </row>
    <row r="781" spans="2:63" ht="16.5" customHeight="1" x14ac:dyDescent="0.35">
      <c r="B781" s="599"/>
      <c r="C781" s="599"/>
      <c r="D781" s="599"/>
      <c r="E781" s="599"/>
      <c r="F781" s="599"/>
      <c r="G781" s="599"/>
      <c r="H781" s="600"/>
      <c r="K781" s="602"/>
      <c r="L781" s="602"/>
      <c r="M781" s="600"/>
      <c r="N781" s="600"/>
      <c r="O781" s="600"/>
      <c r="P781" s="600"/>
      <c r="Q781" s="600"/>
      <c r="R781" s="600"/>
      <c r="S781" s="600"/>
      <c r="T781" s="600"/>
      <c r="U781" s="600"/>
      <c r="V781" s="600"/>
      <c r="W781" s="600"/>
      <c r="X781" s="600"/>
      <c r="Y781" s="600"/>
      <c r="Z781" s="600"/>
      <c r="AA781" s="600"/>
      <c r="AB781" s="600"/>
      <c r="AC781" s="600"/>
      <c r="AD781" s="600"/>
      <c r="AE781" s="600"/>
      <c r="AF781" s="600"/>
      <c r="AG781" s="600"/>
      <c r="AH781" s="600"/>
      <c r="AI781" s="600"/>
      <c r="AJ781" s="600"/>
      <c r="AK781" s="600"/>
      <c r="AL781" s="600"/>
      <c r="AM781" s="600"/>
      <c r="AN781" s="600"/>
      <c r="AO781" s="600"/>
      <c r="AP781" s="600"/>
      <c r="AQ781" s="600"/>
      <c r="AR781" s="600"/>
      <c r="AS781" s="600"/>
      <c r="AT781" s="600"/>
      <c r="AU781" s="600"/>
      <c r="AV781" s="600"/>
      <c r="AW781" s="600"/>
      <c r="AX781" s="600"/>
      <c r="AY781" s="600"/>
      <c r="AZ781" s="600"/>
      <c r="BA781" s="600"/>
      <c r="BB781" s="600"/>
      <c r="BC781" s="600"/>
      <c r="BD781" s="600"/>
      <c r="BE781" s="600"/>
      <c r="BF781" s="600"/>
      <c r="BG781" s="600"/>
      <c r="BH781" s="600"/>
      <c r="BI781" s="600"/>
      <c r="BJ781" s="600"/>
      <c r="BK781" s="600"/>
    </row>
    <row r="782" spans="2:63" ht="16.5" customHeight="1" x14ac:dyDescent="0.35">
      <c r="B782" s="599"/>
      <c r="C782" s="599"/>
      <c r="D782" s="599"/>
      <c r="E782" s="599"/>
      <c r="F782" s="599"/>
      <c r="G782" s="599"/>
      <c r="H782" s="600"/>
      <c r="K782" s="602"/>
      <c r="L782" s="602"/>
      <c r="M782" s="600"/>
      <c r="N782" s="600"/>
      <c r="O782" s="600"/>
      <c r="P782" s="600"/>
      <c r="Q782" s="600"/>
      <c r="R782" s="600"/>
      <c r="S782" s="600"/>
      <c r="T782" s="600"/>
      <c r="U782" s="600"/>
      <c r="V782" s="600"/>
      <c r="W782" s="600"/>
      <c r="X782" s="600"/>
      <c r="Y782" s="600"/>
      <c r="Z782" s="600"/>
      <c r="AA782" s="600"/>
      <c r="AB782" s="600"/>
      <c r="AC782" s="600"/>
      <c r="AD782" s="600"/>
      <c r="AE782" s="600"/>
      <c r="AF782" s="600"/>
      <c r="AG782" s="600"/>
      <c r="AH782" s="600"/>
      <c r="AI782" s="600"/>
      <c r="AJ782" s="600"/>
      <c r="AK782" s="600"/>
      <c r="AL782" s="600"/>
      <c r="AM782" s="600"/>
      <c r="AN782" s="600"/>
      <c r="AO782" s="600"/>
      <c r="AP782" s="600"/>
      <c r="AQ782" s="600"/>
      <c r="AR782" s="600"/>
      <c r="AS782" s="600"/>
      <c r="AT782" s="600"/>
      <c r="AU782" s="600"/>
      <c r="AV782" s="600"/>
      <c r="AW782" s="600"/>
      <c r="AX782" s="600"/>
      <c r="AY782" s="600"/>
      <c r="AZ782" s="600"/>
      <c r="BA782" s="600"/>
      <c r="BB782" s="600"/>
      <c r="BC782" s="600"/>
      <c r="BD782" s="600"/>
      <c r="BE782" s="600"/>
      <c r="BF782" s="600"/>
      <c r="BG782" s="600"/>
      <c r="BH782" s="600"/>
      <c r="BI782" s="600"/>
      <c r="BJ782" s="600"/>
      <c r="BK782" s="600"/>
    </row>
    <row r="783" spans="2:63" ht="16.5" customHeight="1" x14ac:dyDescent="0.35">
      <c r="B783" s="599"/>
      <c r="C783" s="599"/>
      <c r="D783" s="599"/>
      <c r="E783" s="599"/>
      <c r="F783" s="599"/>
      <c r="G783" s="599"/>
      <c r="H783" s="600"/>
      <c r="K783" s="602"/>
      <c r="L783" s="602"/>
      <c r="M783" s="600"/>
      <c r="N783" s="600"/>
      <c r="O783" s="600"/>
      <c r="P783" s="600"/>
      <c r="Q783" s="600"/>
      <c r="R783" s="600"/>
      <c r="S783" s="600"/>
      <c r="T783" s="600"/>
      <c r="U783" s="600"/>
      <c r="V783" s="600"/>
      <c r="W783" s="600"/>
      <c r="X783" s="600"/>
      <c r="Y783" s="600"/>
      <c r="Z783" s="600"/>
      <c r="AA783" s="600"/>
      <c r="AB783" s="600"/>
      <c r="AC783" s="600"/>
      <c r="AD783" s="600"/>
      <c r="AE783" s="600"/>
      <c r="AF783" s="600"/>
      <c r="AG783" s="600"/>
      <c r="AH783" s="600"/>
      <c r="AI783" s="600"/>
      <c r="AJ783" s="600"/>
      <c r="AK783" s="600"/>
      <c r="AL783" s="600"/>
      <c r="AM783" s="600"/>
      <c r="AN783" s="600"/>
      <c r="AO783" s="600"/>
      <c r="AP783" s="600"/>
      <c r="AQ783" s="600"/>
      <c r="AR783" s="600"/>
      <c r="AS783" s="600"/>
      <c r="AT783" s="600"/>
      <c r="AU783" s="600"/>
      <c r="AV783" s="600"/>
      <c r="AW783" s="600"/>
      <c r="AX783" s="600"/>
      <c r="AY783" s="600"/>
      <c r="AZ783" s="600"/>
      <c r="BA783" s="600"/>
      <c r="BB783" s="600"/>
      <c r="BC783" s="600"/>
      <c r="BD783" s="600"/>
      <c r="BE783" s="600"/>
      <c r="BF783" s="600"/>
      <c r="BG783" s="600"/>
      <c r="BH783" s="600"/>
      <c r="BI783" s="600"/>
      <c r="BJ783" s="600"/>
      <c r="BK783" s="600"/>
    </row>
    <row r="784" spans="2:63" ht="16.5" customHeight="1" x14ac:dyDescent="0.35">
      <c r="B784" s="599"/>
      <c r="C784" s="599"/>
      <c r="D784" s="599"/>
      <c r="E784" s="599"/>
      <c r="F784" s="599"/>
      <c r="G784" s="599"/>
      <c r="H784" s="600"/>
      <c r="K784" s="602"/>
      <c r="L784" s="602"/>
      <c r="M784" s="600"/>
      <c r="N784" s="600"/>
      <c r="O784" s="600"/>
      <c r="P784" s="600"/>
      <c r="Q784" s="600"/>
      <c r="R784" s="600"/>
      <c r="S784" s="600"/>
      <c r="T784" s="600"/>
      <c r="U784" s="600"/>
      <c r="V784" s="600"/>
      <c r="W784" s="600"/>
      <c r="X784" s="600"/>
      <c r="Y784" s="600"/>
      <c r="Z784" s="600"/>
      <c r="AA784" s="600"/>
      <c r="AB784" s="600"/>
      <c r="AC784" s="600"/>
      <c r="AD784" s="600"/>
      <c r="AE784" s="600"/>
      <c r="AF784" s="600"/>
      <c r="AG784" s="600"/>
      <c r="AH784" s="600"/>
      <c r="AI784" s="600"/>
      <c r="AJ784" s="600"/>
      <c r="AK784" s="600"/>
      <c r="AL784" s="600"/>
      <c r="AM784" s="600"/>
      <c r="AN784" s="600"/>
      <c r="AO784" s="600"/>
      <c r="AP784" s="600"/>
      <c r="AQ784" s="600"/>
      <c r="AR784" s="600"/>
      <c r="AS784" s="600"/>
      <c r="AT784" s="600"/>
      <c r="AU784" s="600"/>
      <c r="AV784" s="600"/>
      <c r="AW784" s="600"/>
      <c r="AX784" s="600"/>
      <c r="AY784" s="600"/>
      <c r="AZ784" s="600"/>
      <c r="BA784" s="600"/>
      <c r="BB784" s="600"/>
      <c r="BC784" s="600"/>
      <c r="BD784" s="600"/>
      <c r="BE784" s="600"/>
      <c r="BF784" s="600"/>
      <c r="BG784" s="600"/>
      <c r="BH784" s="600"/>
      <c r="BI784" s="600"/>
      <c r="BJ784" s="600"/>
      <c r="BK784" s="600"/>
    </row>
    <row r="785" spans="2:63" ht="16.5" customHeight="1" x14ac:dyDescent="0.35">
      <c r="B785" s="599"/>
      <c r="C785" s="599"/>
      <c r="D785" s="599"/>
      <c r="E785" s="599"/>
      <c r="F785" s="599"/>
      <c r="G785" s="599"/>
      <c r="H785" s="600"/>
      <c r="K785" s="602"/>
      <c r="L785" s="602"/>
      <c r="M785" s="600"/>
      <c r="N785" s="600"/>
      <c r="O785" s="600"/>
      <c r="P785" s="600"/>
      <c r="Q785" s="600"/>
      <c r="R785" s="600"/>
      <c r="S785" s="600"/>
      <c r="T785" s="600"/>
      <c r="U785" s="600"/>
      <c r="V785" s="600"/>
      <c r="W785" s="600"/>
      <c r="X785" s="600"/>
      <c r="Y785" s="600"/>
      <c r="Z785" s="600"/>
      <c r="AA785" s="600"/>
      <c r="AB785" s="600"/>
      <c r="AC785" s="600"/>
      <c r="AD785" s="600"/>
      <c r="AE785" s="600"/>
      <c r="AF785" s="600"/>
      <c r="AG785" s="600"/>
      <c r="AH785" s="600"/>
      <c r="AI785" s="600"/>
      <c r="AJ785" s="600"/>
      <c r="AK785" s="600"/>
      <c r="AL785" s="600"/>
      <c r="AM785" s="600"/>
      <c r="AN785" s="600"/>
      <c r="AO785" s="600"/>
      <c r="AP785" s="600"/>
      <c r="AQ785" s="600"/>
      <c r="AR785" s="600"/>
      <c r="AS785" s="600"/>
      <c r="AT785" s="600"/>
      <c r="AU785" s="600"/>
      <c r="AV785" s="600"/>
      <c r="AW785" s="600"/>
      <c r="AX785" s="600"/>
      <c r="AY785" s="600"/>
      <c r="AZ785" s="600"/>
      <c r="BA785" s="600"/>
      <c r="BB785" s="600"/>
      <c r="BC785" s="600"/>
      <c r="BD785" s="600"/>
      <c r="BE785" s="600"/>
      <c r="BF785" s="600"/>
      <c r="BG785" s="600"/>
      <c r="BH785" s="600"/>
      <c r="BI785" s="600"/>
      <c r="BJ785" s="600"/>
      <c r="BK785" s="600"/>
    </row>
    <row r="786" spans="2:63" ht="16.5" customHeight="1" x14ac:dyDescent="0.35">
      <c r="B786" s="599"/>
      <c r="C786" s="599"/>
      <c r="D786" s="599"/>
      <c r="E786" s="599"/>
      <c r="F786" s="599"/>
      <c r="G786" s="599"/>
      <c r="H786" s="600"/>
      <c r="K786" s="602"/>
      <c r="L786" s="602"/>
      <c r="M786" s="600"/>
      <c r="N786" s="600"/>
      <c r="O786" s="600"/>
      <c r="P786" s="600"/>
      <c r="Q786" s="600"/>
      <c r="R786" s="600"/>
      <c r="S786" s="600"/>
      <c r="T786" s="600"/>
      <c r="U786" s="600"/>
      <c r="V786" s="600"/>
      <c r="W786" s="600"/>
      <c r="X786" s="600"/>
      <c r="Y786" s="600"/>
      <c r="Z786" s="600"/>
      <c r="AA786" s="600"/>
      <c r="AB786" s="600"/>
      <c r="AC786" s="600"/>
      <c r="AD786" s="600"/>
      <c r="AE786" s="600"/>
      <c r="AF786" s="600"/>
      <c r="AG786" s="600"/>
      <c r="AH786" s="600"/>
      <c r="AI786" s="600"/>
      <c r="AJ786" s="600"/>
      <c r="AK786" s="600"/>
      <c r="AL786" s="600"/>
      <c r="AM786" s="600"/>
      <c r="AN786" s="600"/>
      <c r="AO786" s="600"/>
      <c r="AP786" s="600"/>
      <c r="AQ786" s="600"/>
      <c r="AR786" s="600"/>
      <c r="AS786" s="600"/>
      <c r="AT786" s="600"/>
      <c r="AU786" s="600"/>
      <c r="AV786" s="600"/>
      <c r="AW786" s="600"/>
      <c r="AX786" s="600"/>
      <c r="AY786" s="600"/>
      <c r="AZ786" s="600"/>
      <c r="BA786" s="600"/>
      <c r="BB786" s="600"/>
      <c r="BC786" s="600"/>
      <c r="BD786" s="600"/>
      <c r="BE786" s="600"/>
      <c r="BF786" s="600"/>
      <c r="BG786" s="600"/>
      <c r="BH786" s="600"/>
      <c r="BI786" s="600"/>
      <c r="BJ786" s="600"/>
      <c r="BK786" s="600"/>
    </row>
    <row r="787" spans="2:63" ht="16.5" customHeight="1" x14ac:dyDescent="0.35">
      <c r="B787" s="599"/>
      <c r="C787" s="599"/>
      <c r="D787" s="599"/>
      <c r="E787" s="599"/>
      <c r="F787" s="599"/>
      <c r="G787" s="599"/>
      <c r="H787" s="600"/>
      <c r="K787" s="602"/>
      <c r="L787" s="602"/>
      <c r="M787" s="600"/>
      <c r="N787" s="600"/>
      <c r="O787" s="600"/>
      <c r="P787" s="600"/>
      <c r="Q787" s="600"/>
      <c r="R787" s="600"/>
      <c r="S787" s="600"/>
      <c r="T787" s="600"/>
      <c r="U787" s="600"/>
      <c r="V787" s="600"/>
      <c r="W787" s="600"/>
      <c r="X787" s="600"/>
      <c r="Y787" s="600"/>
      <c r="Z787" s="600"/>
      <c r="AA787" s="600"/>
      <c r="AB787" s="600"/>
      <c r="AC787" s="600"/>
      <c r="AD787" s="600"/>
      <c r="AE787" s="600"/>
      <c r="AF787" s="600"/>
      <c r="AG787" s="600"/>
      <c r="AH787" s="600"/>
      <c r="AI787" s="600"/>
      <c r="AJ787" s="600"/>
      <c r="AK787" s="600"/>
      <c r="AL787" s="600"/>
      <c r="AM787" s="600"/>
      <c r="AN787" s="600"/>
      <c r="AO787" s="600"/>
      <c r="AP787" s="600"/>
      <c r="AQ787" s="600"/>
      <c r="AR787" s="600"/>
      <c r="AS787" s="600"/>
      <c r="AT787" s="600"/>
      <c r="AU787" s="600"/>
      <c r="AV787" s="600"/>
      <c r="AW787" s="600"/>
      <c r="AX787" s="600"/>
      <c r="AY787" s="600"/>
      <c r="AZ787" s="600"/>
      <c r="BA787" s="600"/>
      <c r="BB787" s="600"/>
      <c r="BC787" s="600"/>
      <c r="BD787" s="600"/>
      <c r="BE787" s="600"/>
      <c r="BF787" s="600"/>
      <c r="BG787" s="600"/>
      <c r="BH787" s="600"/>
      <c r="BI787" s="600"/>
      <c r="BJ787" s="600"/>
      <c r="BK787" s="600"/>
    </row>
    <row r="788" spans="2:63" ht="16.5" customHeight="1" x14ac:dyDescent="0.35">
      <c r="B788" s="599"/>
      <c r="C788" s="599"/>
      <c r="D788" s="599"/>
      <c r="E788" s="599"/>
      <c r="F788" s="599"/>
      <c r="G788" s="599"/>
      <c r="H788" s="600"/>
      <c r="K788" s="602"/>
      <c r="L788" s="602"/>
      <c r="M788" s="600"/>
      <c r="N788" s="600"/>
      <c r="O788" s="600"/>
      <c r="P788" s="600"/>
      <c r="Q788" s="600"/>
      <c r="R788" s="600"/>
      <c r="S788" s="600"/>
      <c r="T788" s="600"/>
      <c r="U788" s="600"/>
      <c r="V788" s="600"/>
      <c r="W788" s="600"/>
      <c r="X788" s="600"/>
      <c r="Y788" s="600"/>
      <c r="Z788" s="600"/>
      <c r="AA788" s="600"/>
      <c r="AB788" s="600"/>
      <c r="AC788" s="600"/>
      <c r="AD788" s="600"/>
      <c r="AE788" s="600"/>
      <c r="AF788" s="600"/>
      <c r="AG788" s="600"/>
      <c r="AH788" s="600"/>
      <c r="AI788" s="600"/>
      <c r="AJ788" s="600"/>
      <c r="AK788" s="600"/>
      <c r="AL788" s="600"/>
      <c r="AM788" s="600"/>
      <c r="AN788" s="600"/>
      <c r="AO788" s="600"/>
      <c r="AP788" s="600"/>
      <c r="AQ788" s="600"/>
      <c r="AR788" s="600"/>
      <c r="AS788" s="600"/>
      <c r="AT788" s="600"/>
      <c r="AU788" s="600"/>
      <c r="AV788" s="600"/>
      <c r="AW788" s="600"/>
      <c r="AX788" s="600"/>
      <c r="AY788" s="600"/>
      <c r="AZ788" s="600"/>
      <c r="BA788" s="600"/>
      <c r="BB788" s="600"/>
      <c r="BC788" s="600"/>
      <c r="BD788" s="600"/>
      <c r="BE788" s="600"/>
      <c r="BF788" s="600"/>
      <c r="BG788" s="600"/>
      <c r="BH788" s="600"/>
      <c r="BI788" s="600"/>
      <c r="BJ788" s="600"/>
      <c r="BK788" s="600"/>
    </row>
    <row r="789" spans="2:63" ht="16.5" customHeight="1" x14ac:dyDescent="0.35">
      <c r="B789" s="599"/>
      <c r="C789" s="599"/>
      <c r="D789" s="599"/>
      <c r="E789" s="599"/>
      <c r="F789" s="599"/>
      <c r="G789" s="599"/>
      <c r="H789" s="600"/>
      <c r="K789" s="602"/>
      <c r="L789" s="602"/>
      <c r="M789" s="600"/>
      <c r="N789" s="600"/>
      <c r="O789" s="600"/>
      <c r="P789" s="600"/>
      <c r="Q789" s="600"/>
      <c r="R789" s="600"/>
      <c r="S789" s="600"/>
      <c r="T789" s="600"/>
      <c r="U789" s="600"/>
      <c r="V789" s="600"/>
      <c r="W789" s="600"/>
      <c r="X789" s="600"/>
      <c r="Y789" s="600"/>
      <c r="Z789" s="600"/>
      <c r="AA789" s="600"/>
      <c r="AB789" s="600"/>
      <c r="AC789" s="600"/>
      <c r="AD789" s="600"/>
      <c r="AE789" s="600"/>
      <c r="AF789" s="600"/>
      <c r="AG789" s="600"/>
      <c r="AH789" s="600"/>
      <c r="AI789" s="600"/>
      <c r="AJ789" s="600"/>
      <c r="AK789" s="600"/>
      <c r="AL789" s="600"/>
      <c r="AM789" s="600"/>
      <c r="AN789" s="600"/>
      <c r="AO789" s="600"/>
      <c r="AP789" s="600"/>
      <c r="AQ789" s="600"/>
      <c r="AR789" s="600"/>
      <c r="AS789" s="600"/>
      <c r="AT789" s="600"/>
      <c r="AU789" s="600"/>
      <c r="AV789" s="600"/>
      <c r="AW789" s="600"/>
      <c r="AX789" s="600"/>
      <c r="AY789" s="600"/>
      <c r="AZ789" s="600"/>
      <c r="BA789" s="600"/>
      <c r="BB789" s="600"/>
      <c r="BC789" s="600"/>
      <c r="BD789" s="600"/>
      <c r="BE789" s="600"/>
      <c r="BF789" s="600"/>
      <c r="BG789" s="600"/>
      <c r="BH789" s="600"/>
      <c r="BI789" s="600"/>
      <c r="BJ789" s="600"/>
      <c r="BK789" s="600"/>
    </row>
    <row r="790" spans="2:63" ht="16.5" customHeight="1" x14ac:dyDescent="0.35">
      <c r="B790" s="599"/>
      <c r="C790" s="599"/>
      <c r="D790" s="599"/>
      <c r="E790" s="599"/>
      <c r="F790" s="599"/>
      <c r="G790" s="599"/>
      <c r="H790" s="600"/>
      <c r="K790" s="602"/>
      <c r="L790" s="602"/>
      <c r="M790" s="600"/>
      <c r="N790" s="600"/>
      <c r="O790" s="600"/>
      <c r="P790" s="600"/>
      <c r="Q790" s="600"/>
      <c r="R790" s="600"/>
      <c r="S790" s="600"/>
      <c r="T790" s="600"/>
      <c r="U790" s="600"/>
      <c r="V790" s="600"/>
      <c r="W790" s="600"/>
      <c r="X790" s="600"/>
      <c r="Y790" s="600"/>
      <c r="Z790" s="600"/>
      <c r="AA790" s="600"/>
      <c r="AB790" s="600"/>
      <c r="AC790" s="600"/>
      <c r="AD790" s="600"/>
      <c r="AE790" s="600"/>
      <c r="AF790" s="600"/>
      <c r="AG790" s="600"/>
      <c r="AH790" s="600"/>
      <c r="AI790" s="600"/>
      <c r="AJ790" s="600"/>
      <c r="AK790" s="600"/>
      <c r="AL790" s="600"/>
      <c r="AM790" s="600"/>
      <c r="AN790" s="600"/>
      <c r="AO790" s="600"/>
      <c r="AP790" s="600"/>
      <c r="AQ790" s="600"/>
      <c r="AR790" s="600"/>
      <c r="AS790" s="600"/>
      <c r="AT790" s="600"/>
      <c r="AU790" s="600"/>
      <c r="AV790" s="600"/>
      <c r="AW790" s="600"/>
      <c r="AX790" s="600"/>
      <c r="AY790" s="600"/>
      <c r="AZ790" s="600"/>
      <c r="BA790" s="600"/>
      <c r="BB790" s="600"/>
      <c r="BC790" s="600"/>
      <c r="BD790" s="600"/>
      <c r="BE790" s="600"/>
      <c r="BF790" s="600"/>
      <c r="BG790" s="600"/>
      <c r="BH790" s="600"/>
      <c r="BI790" s="600"/>
      <c r="BJ790" s="600"/>
      <c r="BK790" s="600"/>
    </row>
    <row r="791" spans="2:63" ht="16.5" customHeight="1" x14ac:dyDescent="0.35">
      <c r="B791" s="599"/>
      <c r="C791" s="599"/>
      <c r="D791" s="599"/>
      <c r="E791" s="599"/>
      <c r="F791" s="599"/>
      <c r="G791" s="599"/>
      <c r="H791" s="600"/>
      <c r="K791" s="602"/>
      <c r="L791" s="602"/>
      <c r="M791" s="600"/>
      <c r="N791" s="600"/>
      <c r="O791" s="600"/>
      <c r="P791" s="600"/>
      <c r="Q791" s="600"/>
      <c r="R791" s="600"/>
      <c r="S791" s="600"/>
      <c r="T791" s="600"/>
      <c r="U791" s="600"/>
      <c r="V791" s="600"/>
      <c r="W791" s="600"/>
      <c r="X791" s="600"/>
      <c r="Y791" s="600"/>
      <c r="Z791" s="600"/>
      <c r="AA791" s="600"/>
      <c r="AB791" s="600"/>
      <c r="AC791" s="600"/>
      <c r="AD791" s="600"/>
      <c r="AE791" s="600"/>
      <c r="AF791" s="600"/>
      <c r="AG791" s="600"/>
      <c r="AH791" s="600"/>
      <c r="AI791" s="600"/>
      <c r="AJ791" s="600"/>
      <c r="AK791" s="600"/>
      <c r="AL791" s="600"/>
      <c r="AM791" s="600"/>
      <c r="AN791" s="600"/>
      <c r="AO791" s="600"/>
      <c r="AP791" s="600"/>
      <c r="AQ791" s="600"/>
      <c r="AR791" s="600"/>
      <c r="AS791" s="600"/>
      <c r="AT791" s="600"/>
      <c r="AU791" s="600"/>
      <c r="AV791" s="600"/>
      <c r="AW791" s="600"/>
      <c r="AX791" s="600"/>
      <c r="AY791" s="600"/>
      <c r="AZ791" s="600"/>
      <c r="BA791" s="600"/>
      <c r="BB791" s="600"/>
      <c r="BC791" s="600"/>
      <c r="BD791" s="600"/>
      <c r="BE791" s="600"/>
      <c r="BF791" s="600"/>
      <c r="BG791" s="600"/>
      <c r="BH791" s="600"/>
      <c r="BI791" s="600"/>
      <c r="BJ791" s="600"/>
      <c r="BK791" s="600"/>
    </row>
    <row r="792" spans="2:63" ht="16.5" customHeight="1" x14ac:dyDescent="0.35">
      <c r="B792" s="599"/>
      <c r="C792" s="599"/>
      <c r="D792" s="599"/>
      <c r="E792" s="599"/>
      <c r="F792" s="599"/>
      <c r="G792" s="599"/>
      <c r="H792" s="600"/>
      <c r="K792" s="602"/>
      <c r="L792" s="602"/>
      <c r="M792" s="600"/>
      <c r="N792" s="600"/>
      <c r="O792" s="600"/>
      <c r="P792" s="600"/>
      <c r="Q792" s="600"/>
      <c r="R792" s="600"/>
      <c r="S792" s="600"/>
      <c r="T792" s="600"/>
      <c r="U792" s="600"/>
      <c r="V792" s="600"/>
      <c r="W792" s="600"/>
      <c r="X792" s="600"/>
      <c r="Y792" s="600"/>
      <c r="Z792" s="600"/>
      <c r="AA792" s="600"/>
      <c r="AB792" s="600"/>
      <c r="AC792" s="600"/>
      <c r="AD792" s="600"/>
      <c r="AE792" s="600"/>
      <c r="AF792" s="600"/>
      <c r="AG792" s="600"/>
      <c r="AH792" s="600"/>
      <c r="AI792" s="600"/>
      <c r="AJ792" s="600"/>
      <c r="AK792" s="600"/>
      <c r="AL792" s="600"/>
      <c r="AM792" s="600"/>
      <c r="AN792" s="600"/>
      <c r="AO792" s="600"/>
      <c r="AP792" s="600"/>
      <c r="AQ792" s="600"/>
      <c r="AR792" s="600"/>
      <c r="AS792" s="600"/>
      <c r="AT792" s="600"/>
      <c r="AU792" s="600"/>
      <c r="AV792" s="600"/>
      <c r="AW792" s="600"/>
      <c r="AX792" s="600"/>
      <c r="AY792" s="600"/>
      <c r="AZ792" s="600"/>
      <c r="BA792" s="600"/>
      <c r="BB792" s="600"/>
      <c r="BC792" s="600"/>
      <c r="BD792" s="600"/>
      <c r="BE792" s="600"/>
      <c r="BF792" s="600"/>
      <c r="BG792" s="600"/>
      <c r="BH792" s="600"/>
      <c r="BI792" s="600"/>
      <c r="BJ792" s="600"/>
      <c r="BK792" s="600"/>
    </row>
    <row r="793" spans="2:63" ht="16.5" customHeight="1" x14ac:dyDescent="0.35">
      <c r="B793" s="599"/>
      <c r="C793" s="599"/>
      <c r="D793" s="599"/>
      <c r="E793" s="599"/>
      <c r="F793" s="599"/>
      <c r="G793" s="599"/>
      <c r="H793" s="600"/>
      <c r="K793" s="602"/>
      <c r="L793" s="602"/>
      <c r="M793" s="600"/>
      <c r="N793" s="600"/>
      <c r="O793" s="600"/>
      <c r="P793" s="600"/>
      <c r="Q793" s="600"/>
      <c r="R793" s="600"/>
      <c r="S793" s="600"/>
      <c r="T793" s="600"/>
      <c r="U793" s="600"/>
      <c r="V793" s="600"/>
      <c r="W793" s="600"/>
      <c r="X793" s="600"/>
      <c r="Y793" s="600"/>
      <c r="Z793" s="600"/>
      <c r="AA793" s="600"/>
      <c r="AB793" s="600"/>
      <c r="AC793" s="600"/>
      <c r="AD793" s="600"/>
      <c r="AE793" s="600"/>
      <c r="AF793" s="600"/>
      <c r="AG793" s="600"/>
      <c r="AH793" s="600"/>
      <c r="AI793" s="600"/>
      <c r="AJ793" s="600"/>
      <c r="AK793" s="600"/>
      <c r="AL793" s="600"/>
      <c r="AM793" s="600"/>
      <c r="AN793" s="600"/>
      <c r="AO793" s="600"/>
      <c r="AP793" s="600"/>
      <c r="AQ793" s="600"/>
      <c r="AR793" s="600"/>
      <c r="AS793" s="600"/>
      <c r="AT793" s="600"/>
      <c r="AU793" s="600"/>
      <c r="AV793" s="600"/>
      <c r="AW793" s="600"/>
      <c r="AX793" s="600"/>
      <c r="AY793" s="600"/>
      <c r="AZ793" s="600"/>
      <c r="BA793" s="600"/>
      <c r="BB793" s="600"/>
      <c r="BC793" s="600"/>
      <c r="BD793" s="600"/>
      <c r="BE793" s="600"/>
      <c r="BF793" s="600"/>
      <c r="BG793" s="600"/>
      <c r="BH793" s="600"/>
      <c r="BI793" s="600"/>
      <c r="BJ793" s="600"/>
      <c r="BK793" s="600"/>
    </row>
    <row r="794" spans="2:63" ht="16.5" customHeight="1" x14ac:dyDescent="0.35">
      <c r="B794" s="599"/>
      <c r="C794" s="599"/>
      <c r="D794" s="599"/>
      <c r="E794" s="599"/>
      <c r="F794" s="599"/>
      <c r="G794" s="599"/>
      <c r="H794" s="600"/>
      <c r="K794" s="602"/>
      <c r="L794" s="602"/>
      <c r="M794" s="600"/>
      <c r="N794" s="600"/>
      <c r="O794" s="600"/>
      <c r="P794" s="600"/>
      <c r="Q794" s="600"/>
      <c r="R794" s="600"/>
      <c r="S794" s="600"/>
      <c r="T794" s="600"/>
      <c r="U794" s="600"/>
      <c r="V794" s="600"/>
      <c r="W794" s="600"/>
      <c r="X794" s="600"/>
      <c r="Y794" s="600"/>
      <c r="Z794" s="600"/>
      <c r="AA794" s="600"/>
      <c r="AB794" s="600"/>
      <c r="AC794" s="600"/>
      <c r="AD794" s="600"/>
      <c r="AE794" s="600"/>
      <c r="AF794" s="600"/>
      <c r="AG794" s="600"/>
      <c r="AH794" s="600"/>
      <c r="AI794" s="600"/>
      <c r="AJ794" s="600"/>
      <c r="AK794" s="600"/>
      <c r="AL794" s="600"/>
      <c r="AM794" s="600"/>
      <c r="AN794" s="600"/>
      <c r="AO794" s="600"/>
      <c r="AP794" s="600"/>
      <c r="AQ794" s="600"/>
      <c r="AR794" s="600"/>
      <c r="AS794" s="600"/>
      <c r="AT794" s="600"/>
      <c r="AU794" s="600"/>
      <c r="AV794" s="600"/>
      <c r="AW794" s="600"/>
      <c r="AX794" s="600"/>
      <c r="AY794" s="600"/>
      <c r="AZ794" s="600"/>
      <c r="BA794" s="600"/>
      <c r="BB794" s="600"/>
      <c r="BC794" s="600"/>
      <c r="BD794" s="600"/>
      <c r="BE794" s="600"/>
      <c r="BF794" s="600"/>
      <c r="BG794" s="600"/>
      <c r="BH794" s="600"/>
      <c r="BI794" s="600"/>
      <c r="BJ794" s="600"/>
      <c r="BK794" s="600"/>
    </row>
    <row r="795" spans="2:63" ht="16.5" customHeight="1" x14ac:dyDescent="0.35">
      <c r="B795" s="599"/>
      <c r="C795" s="599"/>
      <c r="D795" s="599"/>
      <c r="E795" s="599"/>
      <c r="F795" s="599"/>
      <c r="G795" s="599"/>
      <c r="H795" s="600"/>
      <c r="K795" s="602"/>
      <c r="L795" s="602"/>
      <c r="M795" s="600"/>
      <c r="N795" s="600"/>
      <c r="O795" s="600"/>
      <c r="P795" s="600"/>
      <c r="Q795" s="600"/>
      <c r="R795" s="600"/>
      <c r="S795" s="600"/>
      <c r="T795" s="600"/>
      <c r="U795" s="600"/>
      <c r="V795" s="600"/>
      <c r="W795" s="600"/>
      <c r="X795" s="600"/>
      <c r="Y795" s="600"/>
      <c r="Z795" s="600"/>
      <c r="AA795" s="600"/>
      <c r="AB795" s="600"/>
      <c r="AC795" s="600"/>
      <c r="AD795" s="600"/>
      <c r="AE795" s="600"/>
      <c r="AF795" s="600"/>
      <c r="AG795" s="600"/>
      <c r="AH795" s="600"/>
      <c r="AI795" s="600"/>
      <c r="AJ795" s="600"/>
      <c r="AK795" s="600"/>
      <c r="AL795" s="600"/>
      <c r="AM795" s="600"/>
      <c r="AN795" s="600"/>
      <c r="AO795" s="600"/>
      <c r="AP795" s="600"/>
      <c r="AQ795" s="600"/>
      <c r="AR795" s="600"/>
      <c r="AS795" s="600"/>
      <c r="AT795" s="600"/>
      <c r="AU795" s="600"/>
      <c r="AV795" s="600"/>
      <c r="AW795" s="600"/>
      <c r="AX795" s="600"/>
      <c r="AY795" s="600"/>
      <c r="AZ795" s="600"/>
      <c r="BA795" s="600"/>
      <c r="BB795" s="600"/>
      <c r="BC795" s="600"/>
      <c r="BD795" s="600"/>
      <c r="BE795" s="600"/>
      <c r="BF795" s="600"/>
      <c r="BG795" s="600"/>
      <c r="BH795" s="600"/>
      <c r="BI795" s="600"/>
      <c r="BJ795" s="600"/>
      <c r="BK795" s="600"/>
    </row>
    <row r="796" spans="2:63" ht="16.5" customHeight="1" x14ac:dyDescent="0.35">
      <c r="B796" s="599"/>
      <c r="C796" s="599"/>
      <c r="D796" s="599"/>
      <c r="E796" s="599"/>
      <c r="F796" s="599"/>
      <c r="G796" s="599"/>
      <c r="H796" s="600"/>
      <c r="K796" s="602"/>
      <c r="L796" s="602"/>
      <c r="M796" s="600"/>
      <c r="N796" s="600"/>
      <c r="O796" s="600"/>
      <c r="P796" s="600"/>
      <c r="Q796" s="600"/>
      <c r="R796" s="600"/>
      <c r="S796" s="600"/>
      <c r="T796" s="600"/>
      <c r="U796" s="600"/>
      <c r="V796" s="600"/>
      <c r="W796" s="600"/>
      <c r="X796" s="600"/>
      <c r="Y796" s="600"/>
      <c r="Z796" s="600"/>
      <c r="AA796" s="600"/>
      <c r="AB796" s="600"/>
      <c r="AC796" s="600"/>
      <c r="AD796" s="600"/>
      <c r="AE796" s="600"/>
      <c r="AF796" s="600"/>
      <c r="AG796" s="600"/>
      <c r="AH796" s="600"/>
      <c r="AI796" s="600"/>
      <c r="AJ796" s="600"/>
      <c r="AK796" s="600"/>
      <c r="AL796" s="600"/>
      <c r="AM796" s="600"/>
      <c r="AN796" s="600"/>
      <c r="AO796" s="600"/>
      <c r="AP796" s="600"/>
      <c r="AQ796" s="600"/>
      <c r="AR796" s="600"/>
      <c r="AS796" s="600"/>
      <c r="AT796" s="600"/>
      <c r="AU796" s="600"/>
      <c r="AV796" s="600"/>
      <c r="AW796" s="600"/>
      <c r="AX796" s="600"/>
      <c r="AY796" s="600"/>
      <c r="AZ796" s="600"/>
      <c r="BA796" s="600"/>
      <c r="BB796" s="600"/>
      <c r="BC796" s="600"/>
      <c r="BD796" s="600"/>
      <c r="BE796" s="600"/>
      <c r="BF796" s="600"/>
      <c r="BG796" s="600"/>
      <c r="BH796" s="600"/>
      <c r="BI796" s="600"/>
      <c r="BJ796" s="600"/>
      <c r="BK796" s="600"/>
    </row>
    <row r="797" spans="2:63" ht="16.5" customHeight="1" x14ac:dyDescent="0.35">
      <c r="B797" s="599"/>
      <c r="C797" s="599"/>
      <c r="D797" s="599"/>
      <c r="E797" s="599"/>
      <c r="F797" s="599"/>
      <c r="G797" s="599"/>
      <c r="H797" s="600"/>
      <c r="K797" s="602"/>
      <c r="L797" s="602"/>
      <c r="M797" s="600"/>
      <c r="N797" s="600"/>
      <c r="O797" s="600"/>
      <c r="P797" s="600"/>
      <c r="Q797" s="600"/>
      <c r="R797" s="600"/>
      <c r="S797" s="600"/>
      <c r="T797" s="600"/>
      <c r="U797" s="600"/>
      <c r="V797" s="600"/>
      <c r="W797" s="600"/>
      <c r="X797" s="600"/>
      <c r="Y797" s="600"/>
      <c r="Z797" s="600"/>
      <c r="AA797" s="600"/>
      <c r="AB797" s="600"/>
      <c r="AC797" s="600"/>
      <c r="AD797" s="600"/>
      <c r="AE797" s="600"/>
      <c r="AF797" s="600"/>
      <c r="AG797" s="600"/>
      <c r="AH797" s="600"/>
      <c r="AI797" s="600"/>
      <c r="AJ797" s="600"/>
      <c r="AK797" s="600"/>
      <c r="AL797" s="600"/>
      <c r="AM797" s="600"/>
      <c r="AN797" s="600"/>
      <c r="AO797" s="600"/>
      <c r="AP797" s="600"/>
      <c r="AQ797" s="600"/>
      <c r="AR797" s="600"/>
      <c r="AS797" s="600"/>
      <c r="AT797" s="600"/>
      <c r="AU797" s="600"/>
      <c r="AV797" s="600"/>
      <c r="AW797" s="600"/>
      <c r="AX797" s="600"/>
      <c r="AY797" s="600"/>
      <c r="AZ797" s="600"/>
      <c r="BA797" s="600"/>
      <c r="BB797" s="600"/>
      <c r="BC797" s="600"/>
      <c r="BD797" s="600"/>
      <c r="BE797" s="600"/>
      <c r="BF797" s="600"/>
      <c r="BG797" s="600"/>
      <c r="BH797" s="600"/>
      <c r="BI797" s="600"/>
      <c r="BJ797" s="600"/>
      <c r="BK797" s="600"/>
    </row>
    <row r="798" spans="2:63" ht="16.5" customHeight="1" x14ac:dyDescent="0.35">
      <c r="B798" s="599"/>
      <c r="C798" s="599"/>
      <c r="D798" s="599"/>
      <c r="E798" s="599"/>
      <c r="F798" s="599"/>
      <c r="G798" s="599"/>
      <c r="H798" s="600"/>
      <c r="K798" s="602"/>
      <c r="L798" s="602"/>
      <c r="M798" s="600"/>
      <c r="N798" s="600"/>
      <c r="O798" s="600"/>
      <c r="P798" s="600"/>
      <c r="Q798" s="600"/>
      <c r="R798" s="600"/>
      <c r="S798" s="600"/>
      <c r="T798" s="600"/>
      <c r="U798" s="600"/>
      <c r="V798" s="600"/>
      <c r="W798" s="600"/>
      <c r="X798" s="600"/>
      <c r="Y798" s="600"/>
      <c r="Z798" s="600"/>
      <c r="AA798" s="600"/>
      <c r="AB798" s="600"/>
      <c r="AC798" s="600"/>
      <c r="AD798" s="600"/>
      <c r="AE798" s="600"/>
      <c r="AF798" s="600"/>
      <c r="AG798" s="600"/>
      <c r="AH798" s="600"/>
      <c r="AI798" s="600"/>
      <c r="AJ798" s="600"/>
      <c r="AK798" s="600"/>
      <c r="AL798" s="600"/>
      <c r="AM798" s="600"/>
      <c r="AN798" s="600"/>
      <c r="AO798" s="600"/>
      <c r="AP798" s="600"/>
      <c r="AQ798" s="600"/>
      <c r="AR798" s="600"/>
      <c r="AS798" s="600"/>
      <c r="AT798" s="600"/>
      <c r="AU798" s="600"/>
      <c r="AV798" s="600"/>
      <c r="AW798" s="600"/>
      <c r="AX798" s="600"/>
      <c r="AY798" s="600"/>
      <c r="AZ798" s="600"/>
      <c r="BA798" s="600"/>
      <c r="BB798" s="600"/>
      <c r="BC798" s="600"/>
      <c r="BD798" s="600"/>
      <c r="BE798" s="600"/>
      <c r="BF798" s="600"/>
      <c r="BG798" s="600"/>
      <c r="BH798" s="600"/>
      <c r="BI798" s="600"/>
      <c r="BJ798" s="600"/>
      <c r="BK798" s="600"/>
    </row>
    <row r="799" spans="2:63" ht="16.5" customHeight="1" x14ac:dyDescent="0.35">
      <c r="B799" s="599"/>
      <c r="C799" s="599"/>
      <c r="D799" s="599"/>
      <c r="E799" s="599"/>
      <c r="F799" s="599"/>
      <c r="G799" s="599"/>
      <c r="H799" s="600"/>
      <c r="K799" s="602"/>
      <c r="L799" s="602"/>
      <c r="M799" s="600"/>
      <c r="N799" s="600"/>
      <c r="O799" s="600"/>
      <c r="P799" s="600"/>
      <c r="Q799" s="600"/>
      <c r="R799" s="600"/>
      <c r="S799" s="600"/>
      <c r="T799" s="600"/>
      <c r="U799" s="600"/>
      <c r="V799" s="600"/>
      <c r="W799" s="600"/>
      <c r="X799" s="600"/>
      <c r="Y799" s="600"/>
      <c r="Z799" s="600"/>
      <c r="AA799" s="600"/>
      <c r="AB799" s="600"/>
      <c r="AC799" s="600"/>
      <c r="AD799" s="600"/>
      <c r="AE799" s="600"/>
      <c r="AF799" s="600"/>
      <c r="AG799" s="600"/>
      <c r="AH799" s="600"/>
      <c r="AI799" s="600"/>
      <c r="AJ799" s="600"/>
      <c r="AK799" s="600"/>
      <c r="AL799" s="600"/>
      <c r="AM799" s="600"/>
      <c r="AN799" s="600"/>
      <c r="AO799" s="600"/>
      <c r="AP799" s="600"/>
      <c r="AQ799" s="600"/>
      <c r="AR799" s="600"/>
      <c r="AS799" s="600"/>
      <c r="AT799" s="600"/>
      <c r="AU799" s="600"/>
      <c r="AV799" s="600"/>
      <c r="AW799" s="600"/>
      <c r="AX799" s="600"/>
      <c r="AY799" s="600"/>
      <c r="AZ799" s="600"/>
      <c r="BA799" s="600"/>
      <c r="BB799" s="600"/>
      <c r="BC799" s="600"/>
      <c r="BD799" s="600"/>
      <c r="BE799" s="600"/>
      <c r="BF799" s="600"/>
      <c r="BG799" s="600"/>
      <c r="BH799" s="600"/>
      <c r="BI799" s="600"/>
      <c r="BJ799" s="600"/>
      <c r="BK799" s="600"/>
    </row>
    <row r="800" spans="2:63" ht="16.5" customHeight="1" x14ac:dyDescent="0.35">
      <c r="B800" s="599"/>
      <c r="C800" s="599"/>
      <c r="D800" s="599"/>
      <c r="E800" s="599"/>
      <c r="F800" s="599"/>
      <c r="G800" s="599"/>
      <c r="H800" s="600"/>
      <c r="K800" s="602"/>
      <c r="L800" s="602"/>
      <c r="M800" s="600"/>
      <c r="N800" s="600"/>
      <c r="O800" s="600"/>
      <c r="P800" s="600"/>
      <c r="Q800" s="600"/>
      <c r="R800" s="600"/>
      <c r="S800" s="600"/>
      <c r="T800" s="600"/>
      <c r="U800" s="600"/>
      <c r="V800" s="600"/>
      <c r="W800" s="600"/>
      <c r="X800" s="600"/>
      <c r="Y800" s="600"/>
      <c r="Z800" s="600"/>
      <c r="AA800" s="600"/>
      <c r="AB800" s="600"/>
      <c r="AC800" s="600"/>
      <c r="AD800" s="600"/>
      <c r="AE800" s="600"/>
      <c r="AF800" s="600"/>
      <c r="AG800" s="600"/>
      <c r="AH800" s="600"/>
      <c r="AI800" s="600"/>
      <c r="AJ800" s="600"/>
      <c r="AK800" s="600"/>
      <c r="AL800" s="600"/>
      <c r="AM800" s="600"/>
      <c r="AN800" s="600"/>
      <c r="AO800" s="600"/>
      <c r="AP800" s="600"/>
      <c r="AQ800" s="600"/>
      <c r="AR800" s="600"/>
      <c r="AS800" s="600"/>
      <c r="AT800" s="600"/>
      <c r="AU800" s="600"/>
      <c r="AV800" s="600"/>
      <c r="AW800" s="600"/>
      <c r="AX800" s="600"/>
      <c r="AY800" s="600"/>
      <c r="AZ800" s="600"/>
      <c r="BA800" s="600"/>
      <c r="BB800" s="600"/>
      <c r="BC800" s="600"/>
      <c r="BD800" s="600"/>
      <c r="BE800" s="600"/>
      <c r="BF800" s="600"/>
      <c r="BG800" s="600"/>
      <c r="BH800" s="600"/>
      <c r="BI800" s="600"/>
      <c r="BJ800" s="600"/>
      <c r="BK800" s="600"/>
    </row>
    <row r="801" spans="2:63" ht="16.5" customHeight="1" x14ac:dyDescent="0.35">
      <c r="B801" s="599"/>
      <c r="C801" s="599"/>
      <c r="D801" s="599"/>
      <c r="E801" s="599"/>
      <c r="F801" s="599"/>
      <c r="G801" s="599"/>
      <c r="H801" s="600"/>
      <c r="K801" s="602"/>
      <c r="L801" s="602"/>
      <c r="M801" s="600"/>
      <c r="N801" s="600"/>
      <c r="O801" s="600"/>
      <c r="P801" s="600"/>
      <c r="Q801" s="600"/>
      <c r="R801" s="600"/>
      <c r="S801" s="600"/>
      <c r="T801" s="600"/>
      <c r="U801" s="600"/>
      <c r="V801" s="600"/>
      <c r="W801" s="600"/>
      <c r="X801" s="600"/>
      <c r="Y801" s="600"/>
      <c r="Z801" s="600"/>
      <c r="AA801" s="600"/>
      <c r="AB801" s="600"/>
      <c r="AC801" s="600"/>
      <c r="AD801" s="600"/>
      <c r="AE801" s="600"/>
      <c r="AF801" s="600"/>
      <c r="AG801" s="600"/>
      <c r="AH801" s="600"/>
      <c r="AI801" s="600"/>
      <c r="AJ801" s="600"/>
      <c r="AK801" s="600"/>
      <c r="AL801" s="600"/>
      <c r="AM801" s="600"/>
      <c r="AN801" s="600"/>
      <c r="AO801" s="600"/>
      <c r="AP801" s="600"/>
      <c r="AQ801" s="600"/>
      <c r="AR801" s="600"/>
      <c r="AS801" s="600"/>
      <c r="AT801" s="600"/>
      <c r="AU801" s="600"/>
      <c r="AV801" s="600"/>
      <c r="AW801" s="600"/>
      <c r="AX801" s="600"/>
      <c r="AY801" s="600"/>
      <c r="AZ801" s="600"/>
      <c r="BA801" s="600"/>
      <c r="BB801" s="600"/>
      <c r="BC801" s="600"/>
      <c r="BD801" s="600"/>
      <c r="BE801" s="600"/>
      <c r="BF801" s="600"/>
      <c r="BG801" s="600"/>
      <c r="BH801" s="600"/>
      <c r="BI801" s="600"/>
      <c r="BJ801" s="600"/>
      <c r="BK801" s="600"/>
    </row>
    <row r="802" spans="2:63" ht="16.5" customHeight="1" x14ac:dyDescent="0.35">
      <c r="B802" s="599"/>
      <c r="C802" s="599"/>
      <c r="D802" s="599"/>
      <c r="E802" s="599"/>
      <c r="F802" s="599"/>
      <c r="G802" s="599"/>
      <c r="H802" s="600"/>
      <c r="K802" s="602"/>
      <c r="L802" s="602"/>
      <c r="M802" s="600"/>
      <c r="N802" s="600"/>
      <c r="O802" s="600"/>
      <c r="P802" s="600"/>
      <c r="Q802" s="600"/>
      <c r="R802" s="600"/>
      <c r="S802" s="600"/>
      <c r="T802" s="600"/>
      <c r="U802" s="600"/>
      <c r="V802" s="600"/>
      <c r="W802" s="600"/>
      <c r="X802" s="600"/>
      <c r="Y802" s="600"/>
      <c r="Z802" s="600"/>
      <c r="AA802" s="600"/>
      <c r="AB802" s="600"/>
      <c r="AC802" s="600"/>
      <c r="AD802" s="600"/>
      <c r="AE802" s="600"/>
      <c r="AF802" s="600"/>
      <c r="AG802" s="600"/>
      <c r="AH802" s="600"/>
      <c r="AI802" s="600"/>
      <c r="AJ802" s="600"/>
      <c r="AK802" s="600"/>
      <c r="AL802" s="600"/>
      <c r="AM802" s="600"/>
      <c r="AN802" s="600"/>
      <c r="AO802" s="600"/>
      <c r="AP802" s="600"/>
      <c r="AQ802" s="600"/>
      <c r="AR802" s="600"/>
      <c r="AS802" s="600"/>
      <c r="AT802" s="600"/>
      <c r="AU802" s="600"/>
      <c r="AV802" s="600"/>
      <c r="AW802" s="600"/>
      <c r="AX802" s="600"/>
      <c r="AY802" s="600"/>
      <c r="AZ802" s="600"/>
      <c r="BA802" s="600"/>
      <c r="BB802" s="600"/>
      <c r="BC802" s="600"/>
      <c r="BD802" s="600"/>
      <c r="BE802" s="600"/>
      <c r="BF802" s="600"/>
      <c r="BG802" s="600"/>
      <c r="BH802" s="600"/>
      <c r="BI802" s="600"/>
      <c r="BJ802" s="600"/>
      <c r="BK802" s="600"/>
    </row>
    <row r="803" spans="2:63" ht="16.5" customHeight="1" x14ac:dyDescent="0.35">
      <c r="B803" s="599"/>
      <c r="C803" s="599"/>
      <c r="D803" s="599"/>
      <c r="E803" s="599"/>
      <c r="F803" s="599"/>
      <c r="G803" s="599"/>
      <c r="H803" s="600"/>
      <c r="K803" s="602"/>
      <c r="L803" s="602"/>
      <c r="M803" s="600"/>
      <c r="N803" s="600"/>
      <c r="O803" s="600"/>
      <c r="P803" s="600"/>
      <c r="Q803" s="600"/>
      <c r="R803" s="600"/>
      <c r="S803" s="600"/>
      <c r="T803" s="600"/>
      <c r="U803" s="600"/>
      <c r="V803" s="600"/>
      <c r="W803" s="600"/>
      <c r="X803" s="600"/>
      <c r="Y803" s="600"/>
      <c r="Z803" s="600"/>
      <c r="AA803" s="600"/>
      <c r="AB803" s="600"/>
      <c r="AC803" s="600"/>
      <c r="AD803" s="600"/>
      <c r="AE803" s="600"/>
      <c r="AF803" s="600"/>
      <c r="AG803" s="600"/>
      <c r="AH803" s="600"/>
      <c r="AI803" s="600"/>
      <c r="AJ803" s="600"/>
      <c r="AK803" s="600"/>
      <c r="AL803" s="600"/>
      <c r="AM803" s="600"/>
      <c r="AN803" s="600"/>
      <c r="AO803" s="600"/>
      <c r="AP803" s="600"/>
      <c r="AQ803" s="600"/>
      <c r="AR803" s="600"/>
      <c r="AS803" s="600"/>
      <c r="AT803" s="600"/>
      <c r="AU803" s="600"/>
      <c r="AV803" s="600"/>
      <c r="AW803" s="600"/>
      <c r="AX803" s="600"/>
      <c r="AY803" s="600"/>
      <c r="AZ803" s="600"/>
      <c r="BA803" s="600"/>
      <c r="BB803" s="600"/>
      <c r="BC803" s="600"/>
      <c r="BD803" s="600"/>
      <c r="BE803" s="600"/>
      <c r="BF803" s="600"/>
      <c r="BG803" s="600"/>
      <c r="BH803" s="600"/>
      <c r="BI803" s="600"/>
      <c r="BJ803" s="600"/>
      <c r="BK803" s="600"/>
    </row>
    <row r="804" spans="2:63" ht="16.5" customHeight="1" x14ac:dyDescent="0.35">
      <c r="B804" s="599"/>
      <c r="C804" s="599"/>
      <c r="D804" s="599"/>
      <c r="E804" s="599"/>
      <c r="F804" s="599"/>
      <c r="G804" s="599"/>
      <c r="H804" s="600"/>
      <c r="K804" s="602"/>
      <c r="L804" s="602"/>
      <c r="M804" s="600"/>
      <c r="N804" s="600"/>
      <c r="O804" s="600"/>
      <c r="P804" s="600"/>
      <c r="Q804" s="600"/>
      <c r="R804" s="600"/>
      <c r="S804" s="600"/>
      <c r="T804" s="600"/>
      <c r="U804" s="600"/>
      <c r="V804" s="600"/>
      <c r="W804" s="600"/>
      <c r="X804" s="600"/>
      <c r="Y804" s="600"/>
      <c r="Z804" s="600"/>
      <c r="AA804" s="600"/>
      <c r="AB804" s="600"/>
      <c r="AC804" s="600"/>
      <c r="AD804" s="600"/>
      <c r="AE804" s="600"/>
      <c r="AF804" s="600"/>
      <c r="AG804" s="600"/>
      <c r="AH804" s="600"/>
      <c r="AI804" s="600"/>
      <c r="AJ804" s="600"/>
      <c r="AK804" s="600"/>
      <c r="AL804" s="600"/>
      <c r="AM804" s="600"/>
      <c r="AN804" s="600"/>
      <c r="AO804" s="600"/>
      <c r="AP804" s="600"/>
      <c r="AQ804" s="600"/>
      <c r="AR804" s="600"/>
      <c r="AS804" s="600"/>
      <c r="AT804" s="600"/>
      <c r="AU804" s="600"/>
      <c r="AV804" s="600"/>
      <c r="AW804" s="600"/>
      <c r="AX804" s="600"/>
      <c r="AY804" s="600"/>
      <c r="AZ804" s="600"/>
      <c r="BA804" s="600"/>
      <c r="BB804" s="600"/>
      <c r="BC804" s="600"/>
      <c r="BD804" s="600"/>
      <c r="BE804" s="600"/>
      <c r="BF804" s="600"/>
      <c r="BG804" s="600"/>
      <c r="BH804" s="600"/>
      <c r="BI804" s="600"/>
      <c r="BJ804" s="600"/>
      <c r="BK804" s="600"/>
    </row>
    <row r="805" spans="2:63" ht="16.5" customHeight="1" x14ac:dyDescent="0.35">
      <c r="B805" s="599"/>
      <c r="C805" s="599"/>
      <c r="D805" s="599"/>
      <c r="E805" s="599"/>
      <c r="F805" s="599"/>
      <c r="G805" s="599"/>
      <c r="H805" s="600"/>
      <c r="K805" s="602"/>
      <c r="L805" s="602"/>
      <c r="M805" s="600"/>
      <c r="N805" s="600"/>
      <c r="O805" s="600"/>
      <c r="P805" s="600"/>
      <c r="Q805" s="600"/>
      <c r="R805" s="600"/>
      <c r="S805" s="600"/>
      <c r="T805" s="600"/>
      <c r="U805" s="600"/>
      <c r="V805" s="600"/>
      <c r="W805" s="600"/>
      <c r="X805" s="600"/>
      <c r="Y805" s="600"/>
      <c r="Z805" s="600"/>
      <c r="AA805" s="600"/>
      <c r="AB805" s="600"/>
      <c r="AC805" s="600"/>
      <c r="AD805" s="600"/>
      <c r="AE805" s="600"/>
      <c r="AF805" s="600"/>
      <c r="AG805" s="600"/>
      <c r="AH805" s="600"/>
      <c r="AI805" s="600"/>
      <c r="AJ805" s="600"/>
      <c r="AK805" s="600"/>
      <c r="AL805" s="600"/>
      <c r="AM805" s="600"/>
      <c r="AN805" s="600"/>
      <c r="AO805" s="600"/>
      <c r="AP805" s="600"/>
      <c r="AQ805" s="600"/>
      <c r="AR805" s="600"/>
      <c r="AS805" s="600"/>
      <c r="AT805" s="600"/>
      <c r="AU805" s="600"/>
      <c r="AV805" s="600"/>
      <c r="AW805" s="600"/>
      <c r="AX805" s="600"/>
      <c r="AY805" s="600"/>
      <c r="AZ805" s="600"/>
      <c r="BA805" s="600"/>
      <c r="BB805" s="600"/>
      <c r="BC805" s="600"/>
      <c r="BD805" s="600"/>
      <c r="BE805" s="600"/>
      <c r="BF805" s="600"/>
      <c r="BG805" s="600"/>
      <c r="BH805" s="600"/>
      <c r="BI805" s="600"/>
      <c r="BJ805" s="600"/>
      <c r="BK805" s="600"/>
    </row>
    <row r="806" spans="2:63" ht="16.5" customHeight="1" x14ac:dyDescent="0.35">
      <c r="B806" s="599"/>
      <c r="C806" s="599"/>
      <c r="D806" s="599"/>
      <c r="E806" s="599"/>
      <c r="F806" s="599"/>
      <c r="G806" s="599"/>
      <c r="H806" s="600"/>
      <c r="K806" s="602"/>
      <c r="L806" s="602"/>
      <c r="M806" s="600"/>
      <c r="N806" s="600"/>
      <c r="O806" s="600"/>
      <c r="P806" s="600"/>
      <c r="Q806" s="600"/>
      <c r="R806" s="600"/>
      <c r="S806" s="600"/>
      <c r="T806" s="600"/>
      <c r="U806" s="600"/>
      <c r="V806" s="600"/>
      <c r="W806" s="600"/>
      <c r="X806" s="600"/>
      <c r="Y806" s="600"/>
      <c r="Z806" s="600"/>
      <c r="AA806" s="600"/>
      <c r="AB806" s="600"/>
      <c r="AC806" s="600"/>
      <c r="AD806" s="600"/>
      <c r="AE806" s="600"/>
      <c r="AF806" s="600"/>
      <c r="AG806" s="600"/>
      <c r="AH806" s="600"/>
      <c r="AI806" s="600"/>
      <c r="AJ806" s="600"/>
      <c r="AK806" s="600"/>
      <c r="AL806" s="600"/>
      <c r="AM806" s="600"/>
      <c r="AN806" s="600"/>
      <c r="AO806" s="600"/>
      <c r="AP806" s="600"/>
      <c r="AQ806" s="600"/>
      <c r="AR806" s="600"/>
      <c r="AS806" s="600"/>
      <c r="AT806" s="600"/>
      <c r="AU806" s="600"/>
      <c r="AV806" s="600"/>
      <c r="AW806" s="600"/>
      <c r="AX806" s="600"/>
      <c r="AY806" s="600"/>
      <c r="AZ806" s="600"/>
      <c r="BA806" s="600"/>
      <c r="BB806" s="600"/>
      <c r="BC806" s="600"/>
      <c r="BD806" s="600"/>
      <c r="BE806" s="600"/>
      <c r="BF806" s="600"/>
      <c r="BG806" s="600"/>
      <c r="BH806" s="600"/>
      <c r="BI806" s="600"/>
      <c r="BJ806" s="600"/>
      <c r="BK806" s="600"/>
    </row>
    <row r="807" spans="2:63" ht="16.5" customHeight="1" x14ac:dyDescent="0.35">
      <c r="B807" s="599"/>
      <c r="C807" s="599"/>
      <c r="D807" s="599"/>
      <c r="E807" s="599"/>
      <c r="F807" s="599"/>
      <c r="G807" s="599"/>
      <c r="H807" s="600"/>
      <c r="K807" s="602"/>
      <c r="L807" s="602"/>
      <c r="M807" s="600"/>
      <c r="N807" s="600"/>
      <c r="O807" s="600"/>
      <c r="P807" s="600"/>
      <c r="Q807" s="600"/>
      <c r="R807" s="600"/>
      <c r="S807" s="600"/>
      <c r="T807" s="600"/>
      <c r="U807" s="600"/>
      <c r="V807" s="600"/>
      <c r="W807" s="600"/>
      <c r="X807" s="600"/>
      <c r="Y807" s="600"/>
      <c r="Z807" s="600"/>
      <c r="AA807" s="600"/>
      <c r="AB807" s="600"/>
      <c r="AC807" s="600"/>
      <c r="AD807" s="600"/>
      <c r="AE807" s="600"/>
      <c r="AF807" s="600"/>
      <c r="AG807" s="600"/>
      <c r="AH807" s="600"/>
      <c r="AI807" s="600"/>
      <c r="AJ807" s="600"/>
      <c r="AK807" s="600"/>
      <c r="AL807" s="600"/>
      <c r="AM807" s="600"/>
      <c r="AN807" s="600"/>
      <c r="AO807" s="600"/>
      <c r="AP807" s="600"/>
      <c r="AQ807" s="600"/>
      <c r="AR807" s="600"/>
      <c r="AS807" s="600"/>
      <c r="AT807" s="600"/>
      <c r="AU807" s="600"/>
      <c r="AV807" s="600"/>
      <c r="AW807" s="600"/>
      <c r="AX807" s="600"/>
      <c r="AY807" s="600"/>
      <c r="AZ807" s="600"/>
      <c r="BA807" s="600"/>
      <c r="BB807" s="600"/>
      <c r="BC807" s="600"/>
      <c r="BD807" s="600"/>
      <c r="BE807" s="600"/>
      <c r="BF807" s="600"/>
      <c r="BG807" s="600"/>
      <c r="BH807" s="600"/>
      <c r="BI807" s="600"/>
      <c r="BJ807" s="600"/>
      <c r="BK807" s="600"/>
    </row>
    <row r="808" spans="2:63" ht="16.5" customHeight="1" x14ac:dyDescent="0.35">
      <c r="B808" s="599"/>
      <c r="C808" s="599"/>
      <c r="D808" s="599"/>
      <c r="E808" s="599"/>
      <c r="F808" s="599"/>
      <c r="G808" s="599"/>
      <c r="H808" s="600"/>
      <c r="K808" s="602"/>
      <c r="L808" s="602"/>
      <c r="M808" s="600"/>
      <c r="N808" s="600"/>
      <c r="O808" s="600"/>
      <c r="P808" s="600"/>
      <c r="Q808" s="600"/>
      <c r="R808" s="600"/>
      <c r="S808" s="600"/>
      <c r="T808" s="600"/>
      <c r="U808" s="600"/>
      <c r="V808" s="600"/>
      <c r="W808" s="600"/>
      <c r="X808" s="600"/>
      <c r="Y808" s="600"/>
      <c r="Z808" s="600"/>
      <c r="AA808" s="600"/>
      <c r="AB808" s="600"/>
      <c r="AC808" s="600"/>
      <c r="AD808" s="600"/>
      <c r="AE808" s="600"/>
      <c r="AF808" s="600"/>
      <c r="AG808" s="600"/>
      <c r="AH808" s="600"/>
      <c r="AI808" s="600"/>
      <c r="AJ808" s="600"/>
      <c r="AK808" s="600"/>
      <c r="AL808" s="600"/>
      <c r="AM808" s="600"/>
      <c r="AN808" s="600"/>
      <c r="AO808" s="600"/>
      <c r="AP808" s="600"/>
      <c r="AQ808" s="600"/>
      <c r="AR808" s="600"/>
      <c r="AS808" s="600"/>
      <c r="AT808" s="600"/>
      <c r="AU808" s="600"/>
      <c r="AV808" s="600"/>
      <c r="AW808" s="600"/>
      <c r="AX808" s="600"/>
      <c r="AY808" s="600"/>
      <c r="AZ808" s="600"/>
      <c r="BA808" s="600"/>
      <c r="BB808" s="600"/>
      <c r="BC808" s="600"/>
      <c r="BD808" s="600"/>
      <c r="BE808" s="600"/>
      <c r="BF808" s="600"/>
      <c r="BG808" s="600"/>
      <c r="BH808" s="600"/>
      <c r="BI808" s="600"/>
      <c r="BJ808" s="600"/>
      <c r="BK808" s="600"/>
    </row>
    <row r="809" spans="2:63" ht="16.5" customHeight="1" x14ac:dyDescent="0.35">
      <c r="B809" s="599"/>
      <c r="C809" s="599"/>
      <c r="D809" s="599"/>
      <c r="E809" s="599"/>
      <c r="F809" s="599"/>
      <c r="G809" s="599"/>
      <c r="H809" s="600"/>
      <c r="K809" s="602"/>
      <c r="L809" s="602"/>
      <c r="M809" s="600"/>
      <c r="N809" s="600"/>
      <c r="O809" s="600"/>
      <c r="P809" s="600"/>
      <c r="Q809" s="600"/>
      <c r="R809" s="600"/>
      <c r="S809" s="600"/>
      <c r="T809" s="600"/>
      <c r="U809" s="600"/>
      <c r="V809" s="600"/>
      <c r="W809" s="600"/>
      <c r="X809" s="600"/>
      <c r="Y809" s="600"/>
      <c r="Z809" s="600"/>
      <c r="AA809" s="600"/>
      <c r="AB809" s="600"/>
      <c r="AC809" s="600"/>
      <c r="AD809" s="600"/>
      <c r="AE809" s="600"/>
      <c r="AF809" s="600"/>
      <c r="AG809" s="600"/>
      <c r="AH809" s="600"/>
      <c r="AI809" s="600"/>
      <c r="AJ809" s="600"/>
      <c r="AK809" s="600"/>
      <c r="AL809" s="600"/>
      <c r="AM809" s="600"/>
      <c r="AN809" s="600"/>
      <c r="AO809" s="600"/>
      <c r="AP809" s="600"/>
      <c r="AQ809" s="600"/>
      <c r="AR809" s="600"/>
      <c r="AS809" s="600"/>
      <c r="AT809" s="600"/>
      <c r="AU809" s="600"/>
      <c r="AV809" s="600"/>
      <c r="AW809" s="600"/>
      <c r="AX809" s="600"/>
      <c r="AY809" s="600"/>
      <c r="AZ809" s="600"/>
      <c r="BA809" s="600"/>
      <c r="BB809" s="600"/>
      <c r="BC809" s="600"/>
      <c r="BD809" s="600"/>
      <c r="BE809" s="600"/>
      <c r="BF809" s="600"/>
      <c r="BG809" s="600"/>
      <c r="BH809" s="600"/>
      <c r="BI809" s="600"/>
      <c r="BJ809" s="600"/>
      <c r="BK809" s="600"/>
    </row>
    <row r="810" spans="2:63" ht="16.5" customHeight="1" x14ac:dyDescent="0.35">
      <c r="B810" s="599"/>
      <c r="C810" s="599"/>
      <c r="D810" s="599"/>
      <c r="E810" s="599"/>
      <c r="F810" s="599"/>
      <c r="G810" s="599"/>
      <c r="H810" s="600"/>
      <c r="K810" s="602"/>
      <c r="L810" s="602"/>
      <c r="M810" s="600"/>
      <c r="N810" s="600"/>
      <c r="O810" s="600"/>
      <c r="P810" s="600"/>
      <c r="Q810" s="600"/>
      <c r="R810" s="600"/>
      <c r="S810" s="600"/>
      <c r="T810" s="600"/>
      <c r="U810" s="600"/>
      <c r="V810" s="600"/>
      <c r="W810" s="600"/>
      <c r="X810" s="600"/>
      <c r="Y810" s="600"/>
      <c r="Z810" s="600"/>
      <c r="AA810" s="600"/>
      <c r="AB810" s="600"/>
      <c r="AC810" s="600"/>
      <c r="AD810" s="600"/>
      <c r="AE810" s="600"/>
      <c r="AF810" s="600"/>
      <c r="AG810" s="600"/>
      <c r="AH810" s="600"/>
      <c r="AI810" s="600"/>
      <c r="AJ810" s="600"/>
      <c r="AK810" s="600"/>
      <c r="AL810" s="600"/>
      <c r="AM810" s="600"/>
      <c r="AN810" s="600"/>
      <c r="AO810" s="600"/>
      <c r="AP810" s="600"/>
      <c r="AQ810" s="600"/>
      <c r="AR810" s="600"/>
      <c r="AS810" s="600"/>
      <c r="AT810" s="600"/>
      <c r="AU810" s="600"/>
      <c r="AV810" s="600"/>
      <c r="AW810" s="600"/>
      <c r="AX810" s="600"/>
      <c r="AY810" s="600"/>
      <c r="AZ810" s="600"/>
      <c r="BA810" s="600"/>
      <c r="BB810" s="600"/>
      <c r="BC810" s="600"/>
      <c r="BD810" s="600"/>
      <c r="BE810" s="600"/>
      <c r="BF810" s="600"/>
      <c r="BG810" s="600"/>
      <c r="BH810" s="600"/>
      <c r="BI810" s="600"/>
      <c r="BJ810" s="600"/>
      <c r="BK810" s="600"/>
    </row>
    <row r="811" spans="2:63" ht="16.5" customHeight="1" x14ac:dyDescent="0.35">
      <c r="B811" s="599"/>
      <c r="C811" s="599"/>
      <c r="D811" s="599"/>
      <c r="E811" s="599"/>
      <c r="F811" s="599"/>
      <c r="G811" s="599"/>
      <c r="H811" s="600"/>
      <c r="K811" s="602"/>
      <c r="L811" s="602"/>
      <c r="M811" s="600"/>
      <c r="N811" s="600"/>
      <c r="O811" s="600"/>
      <c r="P811" s="600"/>
      <c r="Q811" s="600"/>
      <c r="R811" s="600"/>
      <c r="S811" s="600"/>
      <c r="T811" s="600"/>
      <c r="U811" s="600"/>
      <c r="V811" s="600"/>
      <c r="W811" s="600"/>
      <c r="X811" s="600"/>
      <c r="Y811" s="600"/>
      <c r="Z811" s="600"/>
      <c r="AA811" s="600"/>
      <c r="AB811" s="600"/>
      <c r="AC811" s="600"/>
      <c r="AD811" s="600"/>
      <c r="AE811" s="600"/>
      <c r="AF811" s="600"/>
      <c r="AG811" s="600"/>
      <c r="AH811" s="600"/>
      <c r="AI811" s="600"/>
      <c r="AJ811" s="600"/>
      <c r="AK811" s="600"/>
      <c r="AL811" s="600"/>
      <c r="AM811" s="600"/>
      <c r="AN811" s="600"/>
      <c r="AO811" s="600"/>
      <c r="AP811" s="600"/>
      <c r="AQ811" s="600"/>
      <c r="AR811" s="600"/>
      <c r="AS811" s="600"/>
      <c r="AT811" s="600"/>
      <c r="AU811" s="600"/>
      <c r="AV811" s="600"/>
      <c r="AW811" s="600"/>
      <c r="AX811" s="600"/>
      <c r="AY811" s="600"/>
      <c r="AZ811" s="600"/>
      <c r="BA811" s="600"/>
      <c r="BB811" s="600"/>
      <c r="BC811" s="600"/>
      <c r="BD811" s="600"/>
      <c r="BE811" s="600"/>
      <c r="BF811" s="600"/>
      <c r="BG811" s="600"/>
      <c r="BH811" s="600"/>
      <c r="BI811" s="600"/>
      <c r="BJ811" s="600"/>
      <c r="BK811" s="600"/>
    </row>
    <row r="812" spans="2:63" ht="16.5" customHeight="1" x14ac:dyDescent="0.35">
      <c r="B812" s="599"/>
      <c r="C812" s="599"/>
      <c r="D812" s="599"/>
      <c r="E812" s="599"/>
      <c r="F812" s="599"/>
      <c r="G812" s="599"/>
      <c r="H812" s="600"/>
      <c r="K812" s="602"/>
      <c r="L812" s="602"/>
      <c r="M812" s="600"/>
      <c r="N812" s="600"/>
      <c r="O812" s="600"/>
      <c r="P812" s="600"/>
      <c r="Q812" s="600"/>
      <c r="R812" s="600"/>
      <c r="S812" s="600"/>
      <c r="T812" s="600"/>
      <c r="U812" s="600"/>
      <c r="V812" s="600"/>
      <c r="W812" s="600"/>
      <c r="X812" s="600"/>
      <c r="Y812" s="600"/>
      <c r="Z812" s="600"/>
      <c r="AA812" s="600"/>
      <c r="AB812" s="600"/>
      <c r="AC812" s="600"/>
      <c r="AD812" s="600"/>
      <c r="AE812" s="600"/>
      <c r="AF812" s="600"/>
      <c r="AG812" s="600"/>
      <c r="AH812" s="600"/>
      <c r="AI812" s="600"/>
      <c r="AJ812" s="600"/>
      <c r="AK812" s="600"/>
      <c r="AL812" s="600"/>
      <c r="AM812" s="600"/>
      <c r="AN812" s="600"/>
      <c r="AO812" s="600"/>
      <c r="AP812" s="600"/>
      <c r="AQ812" s="600"/>
      <c r="AR812" s="600"/>
      <c r="AS812" s="600"/>
      <c r="AT812" s="600"/>
      <c r="AU812" s="600"/>
      <c r="AV812" s="600"/>
      <c r="AW812" s="600"/>
      <c r="AX812" s="600"/>
      <c r="AY812" s="600"/>
      <c r="AZ812" s="600"/>
      <c r="BA812" s="600"/>
      <c r="BB812" s="600"/>
      <c r="BC812" s="600"/>
      <c r="BD812" s="600"/>
      <c r="BE812" s="600"/>
      <c r="BF812" s="600"/>
      <c r="BG812" s="600"/>
      <c r="BH812" s="600"/>
      <c r="BI812" s="600"/>
      <c r="BJ812" s="600"/>
      <c r="BK812" s="600"/>
    </row>
    <row r="813" spans="2:63" ht="16.5" customHeight="1" x14ac:dyDescent="0.35">
      <c r="B813" s="599"/>
      <c r="C813" s="599"/>
      <c r="D813" s="599"/>
      <c r="E813" s="599"/>
      <c r="F813" s="599"/>
      <c r="G813" s="599"/>
      <c r="H813" s="600"/>
      <c r="K813" s="602"/>
      <c r="L813" s="602"/>
      <c r="M813" s="600"/>
      <c r="N813" s="600"/>
      <c r="O813" s="600"/>
      <c r="P813" s="600"/>
      <c r="Q813" s="600"/>
      <c r="R813" s="600"/>
      <c r="S813" s="600"/>
      <c r="T813" s="600"/>
      <c r="U813" s="600"/>
      <c r="V813" s="600"/>
      <c r="W813" s="600"/>
      <c r="X813" s="600"/>
      <c r="Y813" s="600"/>
      <c r="Z813" s="600"/>
      <c r="AA813" s="600"/>
      <c r="AB813" s="600"/>
      <c r="AC813" s="600"/>
      <c r="AD813" s="600"/>
      <c r="AE813" s="600"/>
      <c r="AF813" s="600"/>
      <c r="AG813" s="600"/>
      <c r="AH813" s="600"/>
      <c r="AI813" s="600"/>
      <c r="AJ813" s="600"/>
      <c r="AK813" s="600"/>
      <c r="AL813" s="600"/>
      <c r="AM813" s="600"/>
      <c r="AN813" s="600"/>
      <c r="AO813" s="600"/>
      <c r="AP813" s="600"/>
      <c r="AQ813" s="600"/>
      <c r="AR813" s="600"/>
      <c r="AS813" s="600"/>
      <c r="AT813" s="600"/>
      <c r="AU813" s="600"/>
      <c r="AV813" s="600"/>
      <c r="AW813" s="600"/>
      <c r="AX813" s="600"/>
      <c r="AY813" s="600"/>
      <c r="AZ813" s="600"/>
      <c r="BA813" s="600"/>
      <c r="BB813" s="600"/>
      <c r="BC813" s="600"/>
      <c r="BD813" s="600"/>
      <c r="BE813" s="600"/>
      <c r="BF813" s="600"/>
      <c r="BG813" s="600"/>
      <c r="BH813" s="600"/>
      <c r="BI813" s="600"/>
      <c r="BJ813" s="600"/>
      <c r="BK813" s="600"/>
    </row>
    <row r="814" spans="2:63" ht="16.5" customHeight="1" x14ac:dyDescent="0.35">
      <c r="B814" s="599"/>
      <c r="C814" s="599"/>
      <c r="D814" s="599"/>
      <c r="E814" s="599"/>
      <c r="F814" s="599"/>
      <c r="G814" s="599"/>
      <c r="H814" s="600"/>
      <c r="K814" s="602"/>
      <c r="L814" s="602"/>
      <c r="M814" s="600"/>
      <c r="N814" s="600"/>
      <c r="O814" s="600"/>
      <c r="P814" s="600"/>
      <c r="Q814" s="600"/>
      <c r="R814" s="600"/>
      <c r="S814" s="600"/>
      <c r="T814" s="600"/>
      <c r="U814" s="600"/>
      <c r="V814" s="600"/>
      <c r="W814" s="600"/>
      <c r="X814" s="600"/>
      <c r="Y814" s="600"/>
      <c r="Z814" s="600"/>
      <c r="AA814" s="600"/>
      <c r="AB814" s="600"/>
      <c r="AC814" s="600"/>
      <c r="AD814" s="600"/>
      <c r="AE814" s="600"/>
      <c r="AF814" s="600"/>
      <c r="AG814" s="600"/>
      <c r="AH814" s="600"/>
      <c r="AI814" s="600"/>
      <c r="AJ814" s="600"/>
      <c r="AK814" s="600"/>
      <c r="AL814" s="600"/>
      <c r="AM814" s="600"/>
      <c r="AN814" s="600"/>
      <c r="AO814" s="600"/>
      <c r="AP814" s="600"/>
      <c r="AQ814" s="600"/>
      <c r="AR814" s="600"/>
      <c r="AS814" s="600"/>
      <c r="AT814" s="600"/>
      <c r="AU814" s="600"/>
      <c r="AV814" s="600"/>
      <c r="AW814" s="600"/>
      <c r="AX814" s="600"/>
      <c r="AY814" s="600"/>
      <c r="AZ814" s="600"/>
      <c r="BA814" s="600"/>
      <c r="BB814" s="600"/>
      <c r="BC814" s="600"/>
      <c r="BD814" s="600"/>
      <c r="BE814" s="600"/>
      <c r="BF814" s="600"/>
      <c r="BG814" s="600"/>
      <c r="BH814" s="600"/>
      <c r="BI814" s="600"/>
      <c r="BJ814" s="600"/>
      <c r="BK814" s="600"/>
    </row>
    <row r="815" spans="2:63" ht="16.5" customHeight="1" x14ac:dyDescent="0.35">
      <c r="B815" s="599"/>
      <c r="C815" s="599"/>
      <c r="D815" s="599"/>
      <c r="E815" s="599"/>
      <c r="F815" s="599"/>
      <c r="G815" s="599"/>
      <c r="H815" s="600"/>
      <c r="K815" s="602"/>
      <c r="L815" s="602"/>
      <c r="M815" s="600"/>
      <c r="N815" s="600"/>
      <c r="O815" s="600"/>
      <c r="P815" s="600"/>
      <c r="Q815" s="600"/>
      <c r="R815" s="600"/>
      <c r="S815" s="600"/>
      <c r="T815" s="600"/>
      <c r="U815" s="600"/>
      <c r="V815" s="600"/>
      <c r="W815" s="600"/>
      <c r="X815" s="600"/>
      <c r="Y815" s="600"/>
      <c r="Z815" s="600"/>
      <c r="AA815" s="600"/>
      <c r="AB815" s="600"/>
      <c r="AC815" s="600"/>
      <c r="AD815" s="600"/>
      <c r="AE815" s="600"/>
      <c r="AF815" s="600"/>
      <c r="AG815" s="600"/>
      <c r="AH815" s="600"/>
      <c r="AI815" s="600"/>
      <c r="AJ815" s="600"/>
      <c r="AK815" s="600"/>
      <c r="AL815" s="600"/>
      <c r="AM815" s="600"/>
      <c r="AN815" s="600"/>
      <c r="AO815" s="600"/>
      <c r="AP815" s="600"/>
      <c r="AQ815" s="600"/>
      <c r="AR815" s="600"/>
      <c r="AS815" s="600"/>
      <c r="AT815" s="600"/>
      <c r="AU815" s="600"/>
      <c r="AV815" s="600"/>
      <c r="AW815" s="600"/>
      <c r="AX815" s="600"/>
      <c r="AY815" s="600"/>
      <c r="AZ815" s="600"/>
      <c r="BA815" s="600"/>
      <c r="BB815" s="600"/>
      <c r="BC815" s="600"/>
      <c r="BD815" s="600"/>
      <c r="BE815" s="600"/>
      <c r="BF815" s="600"/>
      <c r="BG815" s="600"/>
      <c r="BH815" s="600"/>
      <c r="BI815" s="600"/>
      <c r="BJ815" s="600"/>
      <c r="BK815" s="600"/>
    </row>
    <row r="816" spans="2:63" ht="16.5" customHeight="1" x14ac:dyDescent="0.35">
      <c r="B816" s="599"/>
      <c r="C816" s="599"/>
      <c r="D816" s="599"/>
      <c r="E816" s="599"/>
      <c r="F816" s="599"/>
      <c r="G816" s="599"/>
      <c r="H816" s="600"/>
      <c r="K816" s="602"/>
      <c r="L816" s="602"/>
      <c r="M816" s="600"/>
      <c r="N816" s="600"/>
      <c r="O816" s="600"/>
      <c r="P816" s="600"/>
      <c r="Q816" s="600"/>
      <c r="R816" s="600"/>
      <c r="S816" s="600"/>
      <c r="T816" s="600"/>
      <c r="U816" s="600"/>
      <c r="V816" s="600"/>
      <c r="W816" s="600"/>
      <c r="X816" s="600"/>
      <c r="Y816" s="600"/>
      <c r="Z816" s="600"/>
      <c r="AA816" s="600"/>
      <c r="AB816" s="600"/>
      <c r="AC816" s="600"/>
      <c r="AD816" s="600"/>
      <c r="AE816" s="600"/>
      <c r="AF816" s="600"/>
      <c r="AG816" s="600"/>
      <c r="AH816" s="600"/>
      <c r="AI816" s="600"/>
      <c r="AJ816" s="600"/>
      <c r="AK816" s="600"/>
      <c r="AL816" s="600"/>
      <c r="AM816" s="600"/>
      <c r="AN816" s="600"/>
      <c r="AO816" s="600"/>
      <c r="AP816" s="600"/>
      <c r="AQ816" s="600"/>
      <c r="AR816" s="600"/>
      <c r="AS816" s="600"/>
      <c r="AT816" s="600"/>
      <c r="AU816" s="600"/>
      <c r="AV816" s="600"/>
      <c r="AW816" s="600"/>
      <c r="AX816" s="600"/>
      <c r="AY816" s="600"/>
      <c r="AZ816" s="600"/>
      <c r="BA816" s="600"/>
      <c r="BB816" s="600"/>
      <c r="BC816" s="600"/>
      <c r="BD816" s="600"/>
      <c r="BE816" s="600"/>
      <c r="BF816" s="600"/>
      <c r="BG816" s="600"/>
      <c r="BH816" s="600"/>
      <c r="BI816" s="600"/>
      <c r="BJ816" s="600"/>
      <c r="BK816" s="600"/>
    </row>
    <row r="817" spans="2:63" ht="16.5" customHeight="1" x14ac:dyDescent="0.35">
      <c r="B817" s="599"/>
      <c r="C817" s="599"/>
      <c r="D817" s="599"/>
      <c r="E817" s="599"/>
      <c r="F817" s="599"/>
      <c r="G817" s="599"/>
      <c r="H817" s="600"/>
      <c r="K817" s="602"/>
      <c r="L817" s="602"/>
      <c r="M817" s="600"/>
      <c r="N817" s="600"/>
      <c r="O817" s="600"/>
      <c r="P817" s="600"/>
      <c r="Q817" s="600"/>
      <c r="R817" s="600"/>
      <c r="S817" s="600"/>
      <c r="T817" s="600"/>
      <c r="U817" s="600"/>
      <c r="V817" s="600"/>
      <c r="W817" s="600"/>
      <c r="X817" s="600"/>
      <c r="Y817" s="600"/>
      <c r="Z817" s="600"/>
      <c r="AA817" s="600"/>
      <c r="AB817" s="600"/>
      <c r="AC817" s="600"/>
      <c r="AD817" s="600"/>
      <c r="AE817" s="600"/>
      <c r="AF817" s="600"/>
      <c r="AG817" s="600"/>
      <c r="AH817" s="600"/>
      <c r="AI817" s="600"/>
      <c r="AJ817" s="600"/>
      <c r="AK817" s="600"/>
      <c r="AL817" s="600"/>
      <c r="AM817" s="600"/>
      <c r="AN817" s="600"/>
      <c r="AO817" s="600"/>
      <c r="AP817" s="600"/>
      <c r="AQ817" s="600"/>
      <c r="AR817" s="600"/>
      <c r="AS817" s="600"/>
      <c r="AT817" s="600"/>
      <c r="AU817" s="600"/>
      <c r="AV817" s="600"/>
      <c r="AW817" s="600"/>
      <c r="AX817" s="600"/>
      <c r="AY817" s="600"/>
      <c r="AZ817" s="600"/>
      <c r="BA817" s="600"/>
      <c r="BB817" s="600"/>
      <c r="BC817" s="600"/>
      <c r="BD817" s="600"/>
      <c r="BE817" s="600"/>
      <c r="BF817" s="600"/>
      <c r="BG817" s="600"/>
      <c r="BH817" s="600"/>
      <c r="BI817" s="600"/>
      <c r="BJ817" s="600"/>
      <c r="BK817" s="600"/>
    </row>
    <row r="818" spans="2:63" ht="16.5" customHeight="1" x14ac:dyDescent="0.35">
      <c r="B818" s="599"/>
      <c r="C818" s="599"/>
      <c r="D818" s="599"/>
      <c r="E818" s="599"/>
      <c r="F818" s="599"/>
      <c r="G818" s="599"/>
      <c r="H818" s="600"/>
      <c r="K818" s="602"/>
      <c r="L818" s="602"/>
      <c r="M818" s="600"/>
      <c r="N818" s="600"/>
      <c r="O818" s="600"/>
      <c r="P818" s="600"/>
      <c r="Q818" s="600"/>
      <c r="R818" s="600"/>
      <c r="S818" s="600"/>
      <c r="T818" s="600"/>
      <c r="U818" s="600"/>
      <c r="V818" s="600"/>
      <c r="W818" s="600"/>
      <c r="X818" s="600"/>
      <c r="Y818" s="600"/>
      <c r="Z818" s="600"/>
      <c r="AA818" s="600"/>
      <c r="AB818" s="600"/>
      <c r="AC818" s="600"/>
      <c r="AD818" s="600"/>
      <c r="AE818" s="600"/>
      <c r="AF818" s="600"/>
      <c r="AG818" s="600"/>
      <c r="AH818" s="600"/>
      <c r="AI818" s="600"/>
      <c r="AJ818" s="600"/>
      <c r="AK818" s="600"/>
      <c r="AL818" s="600"/>
      <c r="AM818" s="600"/>
      <c r="AN818" s="600"/>
      <c r="AO818" s="600"/>
      <c r="AP818" s="600"/>
      <c r="AQ818" s="600"/>
      <c r="AR818" s="600"/>
      <c r="AS818" s="600"/>
      <c r="AT818" s="600"/>
      <c r="AU818" s="600"/>
      <c r="AV818" s="600"/>
      <c r="AW818" s="600"/>
      <c r="AX818" s="600"/>
      <c r="AY818" s="600"/>
      <c r="AZ818" s="600"/>
      <c r="BA818" s="600"/>
      <c r="BB818" s="600"/>
      <c r="BC818" s="600"/>
      <c r="BD818" s="600"/>
      <c r="BE818" s="600"/>
      <c r="BF818" s="600"/>
      <c r="BG818" s="600"/>
      <c r="BH818" s="600"/>
      <c r="BI818" s="600"/>
      <c r="BJ818" s="600"/>
      <c r="BK818" s="600"/>
    </row>
    <row r="819" spans="2:63" ht="16.5" customHeight="1" x14ac:dyDescent="0.35">
      <c r="B819" s="599"/>
      <c r="C819" s="599"/>
      <c r="D819" s="599"/>
      <c r="E819" s="599"/>
      <c r="F819" s="599"/>
      <c r="G819" s="599"/>
      <c r="H819" s="600"/>
      <c r="K819" s="602"/>
      <c r="L819" s="602"/>
      <c r="M819" s="600"/>
      <c r="N819" s="600"/>
      <c r="O819" s="600"/>
      <c r="P819" s="600"/>
      <c r="Q819" s="600"/>
      <c r="R819" s="600"/>
      <c r="S819" s="600"/>
      <c r="T819" s="600"/>
      <c r="U819" s="600"/>
      <c r="V819" s="600"/>
      <c r="W819" s="600"/>
      <c r="X819" s="600"/>
      <c r="Y819" s="600"/>
      <c r="Z819" s="600"/>
      <c r="AA819" s="600"/>
      <c r="AB819" s="600"/>
      <c r="AC819" s="600"/>
      <c r="AD819" s="600"/>
      <c r="AE819" s="600"/>
      <c r="AF819" s="600"/>
      <c r="AG819" s="600"/>
      <c r="AH819" s="600"/>
      <c r="AI819" s="600"/>
      <c r="AJ819" s="600"/>
      <c r="AK819" s="600"/>
      <c r="AL819" s="600"/>
      <c r="AM819" s="600"/>
      <c r="AN819" s="600"/>
      <c r="AO819" s="600"/>
      <c r="AP819" s="600"/>
      <c r="AQ819" s="600"/>
      <c r="AR819" s="600"/>
      <c r="AS819" s="600"/>
      <c r="AT819" s="600"/>
      <c r="AU819" s="600"/>
      <c r="AV819" s="600"/>
      <c r="AW819" s="600"/>
      <c r="AX819" s="600"/>
      <c r="AY819" s="600"/>
      <c r="AZ819" s="600"/>
      <c r="BA819" s="600"/>
      <c r="BB819" s="600"/>
      <c r="BC819" s="600"/>
      <c r="BD819" s="600"/>
      <c r="BE819" s="600"/>
      <c r="BF819" s="600"/>
      <c r="BG819" s="600"/>
      <c r="BH819" s="600"/>
      <c r="BI819" s="600"/>
      <c r="BJ819" s="600"/>
      <c r="BK819" s="600"/>
    </row>
    <row r="820" spans="2:63" ht="16.5" customHeight="1" x14ac:dyDescent="0.35">
      <c r="B820" s="599"/>
      <c r="C820" s="599"/>
      <c r="D820" s="599"/>
      <c r="E820" s="599"/>
      <c r="F820" s="599"/>
      <c r="G820" s="599"/>
      <c r="H820" s="600"/>
      <c r="K820" s="602"/>
      <c r="L820" s="602"/>
      <c r="M820" s="600"/>
      <c r="N820" s="600"/>
      <c r="O820" s="600"/>
      <c r="P820" s="600"/>
      <c r="Q820" s="600"/>
      <c r="R820" s="600"/>
      <c r="S820" s="600"/>
      <c r="T820" s="600"/>
      <c r="U820" s="600"/>
      <c r="V820" s="600"/>
      <c r="W820" s="600"/>
      <c r="X820" s="600"/>
      <c r="Y820" s="600"/>
      <c r="Z820" s="600"/>
      <c r="AA820" s="600"/>
      <c r="AB820" s="600"/>
      <c r="AC820" s="600"/>
      <c r="AD820" s="600"/>
      <c r="AE820" s="600"/>
      <c r="AF820" s="600"/>
      <c r="AG820" s="600"/>
      <c r="AH820" s="600"/>
      <c r="AI820" s="600"/>
      <c r="AJ820" s="600"/>
      <c r="AK820" s="600"/>
      <c r="AL820" s="600"/>
      <c r="AM820" s="600"/>
      <c r="AN820" s="600"/>
      <c r="AO820" s="600"/>
      <c r="AP820" s="600"/>
      <c r="AQ820" s="600"/>
      <c r="AR820" s="600"/>
      <c r="AS820" s="600"/>
      <c r="AT820" s="600"/>
      <c r="AU820" s="600"/>
      <c r="AV820" s="600"/>
      <c r="AW820" s="600"/>
      <c r="AX820" s="600"/>
      <c r="AY820" s="600"/>
      <c r="AZ820" s="600"/>
      <c r="BA820" s="600"/>
      <c r="BB820" s="600"/>
      <c r="BC820" s="600"/>
      <c r="BD820" s="600"/>
      <c r="BE820" s="600"/>
      <c r="BF820" s="600"/>
      <c r="BG820" s="600"/>
      <c r="BH820" s="600"/>
      <c r="BI820" s="600"/>
      <c r="BJ820" s="600"/>
      <c r="BK820" s="600"/>
    </row>
    <row r="821" spans="2:63" ht="16.5" customHeight="1" x14ac:dyDescent="0.35">
      <c r="B821" s="599"/>
      <c r="C821" s="599"/>
      <c r="D821" s="599"/>
      <c r="E821" s="599"/>
      <c r="F821" s="599"/>
      <c r="G821" s="599"/>
      <c r="H821" s="600"/>
      <c r="K821" s="602"/>
      <c r="L821" s="602"/>
      <c r="M821" s="600"/>
      <c r="N821" s="600"/>
      <c r="O821" s="600"/>
      <c r="P821" s="600"/>
      <c r="Q821" s="600"/>
      <c r="R821" s="600"/>
      <c r="S821" s="600"/>
      <c r="T821" s="600"/>
      <c r="U821" s="600"/>
      <c r="V821" s="600"/>
      <c r="W821" s="600"/>
      <c r="X821" s="600"/>
      <c r="Y821" s="600"/>
      <c r="Z821" s="600"/>
      <c r="AA821" s="600"/>
      <c r="AB821" s="600"/>
      <c r="AC821" s="600"/>
      <c r="AD821" s="600"/>
      <c r="AE821" s="600"/>
      <c r="AF821" s="600"/>
      <c r="AG821" s="600"/>
      <c r="AH821" s="600"/>
      <c r="AI821" s="600"/>
      <c r="AJ821" s="600"/>
      <c r="AK821" s="600"/>
      <c r="AL821" s="600"/>
      <c r="AM821" s="600"/>
      <c r="AN821" s="600"/>
      <c r="AO821" s="600"/>
      <c r="AP821" s="600"/>
      <c r="AQ821" s="600"/>
      <c r="AR821" s="600"/>
      <c r="AS821" s="600"/>
      <c r="AT821" s="600"/>
      <c r="AU821" s="600"/>
      <c r="AV821" s="600"/>
      <c r="AW821" s="600"/>
      <c r="AX821" s="600"/>
      <c r="AY821" s="600"/>
      <c r="AZ821" s="600"/>
      <c r="BA821" s="600"/>
      <c r="BB821" s="600"/>
      <c r="BC821" s="600"/>
      <c r="BD821" s="600"/>
      <c r="BE821" s="600"/>
      <c r="BF821" s="600"/>
      <c r="BG821" s="600"/>
      <c r="BH821" s="600"/>
      <c r="BI821" s="600"/>
      <c r="BJ821" s="600"/>
      <c r="BK821" s="600"/>
    </row>
    <row r="822" spans="2:63" ht="16.5" customHeight="1" x14ac:dyDescent="0.35">
      <c r="B822" s="599"/>
      <c r="C822" s="599"/>
      <c r="D822" s="599"/>
      <c r="E822" s="599"/>
      <c r="F822" s="599"/>
      <c r="G822" s="599"/>
      <c r="H822" s="600"/>
      <c r="K822" s="602"/>
      <c r="L822" s="602"/>
      <c r="M822" s="600"/>
      <c r="N822" s="600"/>
      <c r="O822" s="600"/>
      <c r="P822" s="600"/>
      <c r="Q822" s="600"/>
      <c r="R822" s="600"/>
      <c r="S822" s="600"/>
      <c r="T822" s="600"/>
      <c r="U822" s="600"/>
      <c r="V822" s="600"/>
      <c r="W822" s="600"/>
      <c r="X822" s="600"/>
      <c r="Y822" s="600"/>
      <c r="Z822" s="600"/>
      <c r="AA822" s="600"/>
      <c r="AB822" s="600"/>
      <c r="AC822" s="600"/>
      <c r="AD822" s="600"/>
      <c r="AE822" s="600"/>
      <c r="AF822" s="600"/>
      <c r="AG822" s="600"/>
      <c r="AH822" s="600"/>
      <c r="AI822" s="600"/>
      <c r="AJ822" s="600"/>
      <c r="AK822" s="600"/>
      <c r="AL822" s="600"/>
      <c r="AM822" s="600"/>
      <c r="AN822" s="600"/>
      <c r="AO822" s="600"/>
      <c r="AP822" s="600"/>
      <c r="AQ822" s="600"/>
      <c r="AR822" s="600"/>
      <c r="AS822" s="600"/>
      <c r="AT822" s="600"/>
      <c r="AU822" s="600"/>
      <c r="AV822" s="600"/>
      <c r="AW822" s="600"/>
      <c r="AX822" s="600"/>
      <c r="AY822" s="600"/>
      <c r="AZ822" s="600"/>
      <c r="BA822" s="600"/>
      <c r="BB822" s="600"/>
      <c r="BC822" s="600"/>
      <c r="BD822" s="600"/>
      <c r="BE822" s="600"/>
      <c r="BF822" s="600"/>
      <c r="BG822" s="600"/>
      <c r="BH822" s="600"/>
      <c r="BI822" s="600"/>
      <c r="BJ822" s="600"/>
      <c r="BK822" s="600"/>
    </row>
    <row r="823" spans="2:63" ht="16.5" customHeight="1" x14ac:dyDescent="0.35">
      <c r="B823" s="599"/>
      <c r="C823" s="599"/>
      <c r="D823" s="599"/>
      <c r="E823" s="599"/>
      <c r="F823" s="599"/>
      <c r="G823" s="599"/>
      <c r="H823" s="600"/>
      <c r="K823" s="602"/>
      <c r="L823" s="602"/>
      <c r="M823" s="600"/>
      <c r="N823" s="600"/>
      <c r="O823" s="600"/>
      <c r="P823" s="600"/>
      <c r="Q823" s="600"/>
      <c r="R823" s="600"/>
      <c r="S823" s="600"/>
      <c r="T823" s="600"/>
      <c r="U823" s="600"/>
      <c r="V823" s="600"/>
      <c r="W823" s="600"/>
      <c r="X823" s="600"/>
      <c r="Y823" s="600"/>
      <c r="Z823" s="600"/>
      <c r="AA823" s="600"/>
      <c r="AB823" s="600"/>
      <c r="AC823" s="600"/>
      <c r="AD823" s="600"/>
      <c r="AE823" s="600"/>
      <c r="AF823" s="600"/>
      <c r="AG823" s="600"/>
      <c r="AH823" s="600"/>
      <c r="AI823" s="600"/>
      <c r="AJ823" s="600"/>
      <c r="AK823" s="600"/>
      <c r="AL823" s="600"/>
      <c r="AM823" s="600"/>
      <c r="AN823" s="600"/>
      <c r="AO823" s="600"/>
      <c r="AP823" s="600"/>
      <c r="AQ823" s="600"/>
      <c r="AR823" s="600"/>
      <c r="AS823" s="600"/>
      <c r="AT823" s="600"/>
      <c r="AU823" s="600"/>
      <c r="AV823" s="600"/>
      <c r="AW823" s="600"/>
      <c r="AX823" s="600"/>
      <c r="AY823" s="600"/>
      <c r="AZ823" s="600"/>
      <c r="BA823" s="600"/>
      <c r="BB823" s="600"/>
      <c r="BC823" s="600"/>
      <c r="BD823" s="600"/>
      <c r="BE823" s="600"/>
      <c r="BF823" s="600"/>
      <c r="BG823" s="600"/>
      <c r="BH823" s="600"/>
      <c r="BI823" s="600"/>
      <c r="BJ823" s="600"/>
      <c r="BK823" s="600"/>
    </row>
    <row r="824" spans="2:63" ht="16.5" customHeight="1" x14ac:dyDescent="0.35">
      <c r="B824" s="599"/>
      <c r="C824" s="599"/>
      <c r="D824" s="599"/>
      <c r="E824" s="599"/>
      <c r="F824" s="599"/>
      <c r="G824" s="599"/>
      <c r="H824" s="600"/>
      <c r="K824" s="602"/>
      <c r="L824" s="602"/>
      <c r="M824" s="600"/>
      <c r="N824" s="600"/>
      <c r="O824" s="600"/>
      <c r="P824" s="600"/>
      <c r="Q824" s="600"/>
      <c r="R824" s="600"/>
      <c r="S824" s="600"/>
      <c r="T824" s="600"/>
      <c r="U824" s="600"/>
      <c r="V824" s="600"/>
      <c r="W824" s="600"/>
      <c r="X824" s="600"/>
      <c r="Y824" s="600"/>
      <c r="Z824" s="600"/>
      <c r="AA824" s="600"/>
      <c r="AB824" s="600"/>
      <c r="AC824" s="600"/>
      <c r="AD824" s="600"/>
      <c r="AE824" s="600"/>
      <c r="AF824" s="600"/>
      <c r="AG824" s="600"/>
      <c r="AH824" s="600"/>
      <c r="AI824" s="600"/>
      <c r="AJ824" s="600"/>
      <c r="AK824" s="600"/>
      <c r="AL824" s="600"/>
      <c r="AM824" s="600"/>
      <c r="AN824" s="600"/>
      <c r="AO824" s="600"/>
      <c r="AP824" s="600"/>
      <c r="AQ824" s="600"/>
      <c r="AR824" s="600"/>
      <c r="AS824" s="600"/>
      <c r="AT824" s="600"/>
      <c r="AU824" s="600"/>
      <c r="AV824" s="600"/>
      <c r="AW824" s="600"/>
      <c r="AX824" s="600"/>
      <c r="AY824" s="600"/>
      <c r="AZ824" s="600"/>
      <c r="BA824" s="600"/>
      <c r="BB824" s="600"/>
      <c r="BC824" s="600"/>
      <c r="BD824" s="600"/>
      <c r="BE824" s="600"/>
      <c r="BF824" s="600"/>
      <c r="BG824" s="600"/>
      <c r="BH824" s="600"/>
      <c r="BI824" s="600"/>
      <c r="BJ824" s="600"/>
      <c r="BK824" s="600"/>
    </row>
    <row r="825" spans="2:63" ht="16.5" customHeight="1" x14ac:dyDescent="0.35">
      <c r="B825" s="599"/>
      <c r="C825" s="599"/>
      <c r="D825" s="599"/>
      <c r="E825" s="599"/>
      <c r="F825" s="599"/>
      <c r="G825" s="599"/>
      <c r="H825" s="600"/>
      <c r="K825" s="602"/>
      <c r="L825" s="602"/>
      <c r="M825" s="600"/>
      <c r="N825" s="600"/>
      <c r="O825" s="600"/>
      <c r="P825" s="600"/>
      <c r="Q825" s="600"/>
      <c r="R825" s="600"/>
      <c r="S825" s="600"/>
      <c r="T825" s="600"/>
      <c r="U825" s="600"/>
      <c r="V825" s="600"/>
      <c r="W825" s="600"/>
      <c r="X825" s="600"/>
      <c r="Y825" s="600"/>
      <c r="Z825" s="600"/>
      <c r="AA825" s="600"/>
      <c r="AB825" s="600"/>
      <c r="AC825" s="600"/>
      <c r="AD825" s="600"/>
      <c r="AE825" s="600"/>
      <c r="AF825" s="600"/>
      <c r="AG825" s="600"/>
      <c r="AH825" s="600"/>
      <c r="AI825" s="600"/>
      <c r="AJ825" s="600"/>
      <c r="AK825" s="600"/>
      <c r="AL825" s="600"/>
      <c r="AM825" s="600"/>
      <c r="AN825" s="600"/>
      <c r="AO825" s="600"/>
      <c r="AP825" s="600"/>
      <c r="AQ825" s="600"/>
      <c r="AR825" s="600"/>
      <c r="AS825" s="600"/>
      <c r="AT825" s="600"/>
      <c r="AU825" s="600"/>
      <c r="AV825" s="600"/>
      <c r="AW825" s="600"/>
      <c r="AX825" s="600"/>
      <c r="AY825" s="600"/>
      <c r="AZ825" s="600"/>
      <c r="BA825" s="600"/>
      <c r="BB825" s="600"/>
      <c r="BC825" s="600"/>
      <c r="BD825" s="600"/>
      <c r="BE825" s="600"/>
      <c r="BF825" s="600"/>
      <c r="BG825" s="600"/>
      <c r="BH825" s="600"/>
      <c r="BI825" s="600"/>
      <c r="BJ825" s="600"/>
      <c r="BK825" s="600"/>
    </row>
    <row r="826" spans="2:63" ht="16.5" customHeight="1" x14ac:dyDescent="0.35">
      <c r="B826" s="599"/>
      <c r="C826" s="599"/>
      <c r="D826" s="599"/>
      <c r="E826" s="599"/>
      <c r="F826" s="599"/>
      <c r="G826" s="599"/>
      <c r="H826" s="600"/>
      <c r="K826" s="602"/>
      <c r="L826" s="602"/>
      <c r="M826" s="600"/>
      <c r="N826" s="600"/>
      <c r="O826" s="600"/>
      <c r="P826" s="600"/>
      <c r="Q826" s="600"/>
      <c r="R826" s="600"/>
      <c r="S826" s="600"/>
      <c r="T826" s="600"/>
      <c r="U826" s="600"/>
      <c r="V826" s="600"/>
      <c r="W826" s="600"/>
      <c r="X826" s="600"/>
      <c r="Y826" s="600"/>
      <c r="Z826" s="600"/>
      <c r="AA826" s="600"/>
      <c r="AB826" s="600"/>
      <c r="AC826" s="600"/>
      <c r="AD826" s="600"/>
      <c r="AE826" s="600"/>
      <c r="AF826" s="600"/>
      <c r="AG826" s="600"/>
      <c r="AH826" s="600"/>
      <c r="AI826" s="600"/>
      <c r="AJ826" s="600"/>
      <c r="AK826" s="600"/>
      <c r="AL826" s="600"/>
      <c r="AM826" s="600"/>
      <c r="AN826" s="600"/>
      <c r="AO826" s="600"/>
      <c r="AP826" s="600"/>
      <c r="AQ826" s="600"/>
      <c r="AR826" s="600"/>
      <c r="AS826" s="600"/>
      <c r="AT826" s="600"/>
      <c r="AU826" s="600"/>
      <c r="AV826" s="600"/>
      <c r="AW826" s="600"/>
      <c r="AX826" s="600"/>
      <c r="AY826" s="600"/>
      <c r="AZ826" s="600"/>
      <c r="BA826" s="600"/>
      <c r="BB826" s="600"/>
      <c r="BC826" s="600"/>
      <c r="BD826" s="600"/>
      <c r="BE826" s="600"/>
      <c r="BF826" s="600"/>
      <c r="BG826" s="600"/>
      <c r="BH826" s="600"/>
      <c r="BI826" s="600"/>
      <c r="BJ826" s="600"/>
      <c r="BK826" s="600"/>
    </row>
    <row r="827" spans="2:63" ht="16.5" customHeight="1" x14ac:dyDescent="0.35">
      <c r="B827" s="599"/>
      <c r="C827" s="599"/>
      <c r="D827" s="599"/>
      <c r="E827" s="599"/>
      <c r="F827" s="599"/>
      <c r="G827" s="599"/>
      <c r="H827" s="600"/>
      <c r="K827" s="602"/>
      <c r="L827" s="602"/>
      <c r="M827" s="600"/>
      <c r="N827" s="600"/>
      <c r="O827" s="600"/>
      <c r="P827" s="600"/>
      <c r="Q827" s="600"/>
      <c r="R827" s="600"/>
      <c r="S827" s="600"/>
      <c r="T827" s="600"/>
      <c r="U827" s="600"/>
      <c r="V827" s="600"/>
      <c r="W827" s="600"/>
      <c r="X827" s="600"/>
      <c r="Y827" s="600"/>
      <c r="Z827" s="600"/>
      <c r="AA827" s="600"/>
      <c r="AB827" s="600"/>
      <c r="AC827" s="600"/>
      <c r="AD827" s="600"/>
      <c r="AE827" s="600"/>
      <c r="AF827" s="600"/>
      <c r="AG827" s="600"/>
      <c r="AH827" s="600"/>
      <c r="AI827" s="600"/>
      <c r="AJ827" s="600"/>
      <c r="AK827" s="600"/>
      <c r="AL827" s="600"/>
      <c r="AM827" s="600"/>
      <c r="AN827" s="600"/>
      <c r="AO827" s="600"/>
      <c r="AP827" s="600"/>
      <c r="AQ827" s="600"/>
      <c r="AR827" s="600"/>
      <c r="AS827" s="600"/>
      <c r="AT827" s="600"/>
      <c r="AU827" s="600"/>
      <c r="AV827" s="600"/>
      <c r="AW827" s="600"/>
      <c r="AX827" s="600"/>
      <c r="AY827" s="600"/>
      <c r="AZ827" s="600"/>
      <c r="BA827" s="600"/>
      <c r="BB827" s="600"/>
      <c r="BC827" s="600"/>
      <c r="BD827" s="600"/>
      <c r="BE827" s="600"/>
      <c r="BF827" s="600"/>
      <c r="BG827" s="600"/>
      <c r="BH827" s="600"/>
      <c r="BI827" s="600"/>
      <c r="BJ827" s="600"/>
      <c r="BK827" s="600"/>
    </row>
    <row r="828" spans="2:63" ht="16.5" customHeight="1" x14ac:dyDescent="0.35">
      <c r="B828" s="599"/>
      <c r="C828" s="599"/>
      <c r="D828" s="599"/>
      <c r="E828" s="599"/>
      <c r="F828" s="599"/>
      <c r="G828" s="599"/>
      <c r="H828" s="600"/>
      <c r="K828" s="602"/>
      <c r="L828" s="602"/>
      <c r="M828" s="600"/>
      <c r="N828" s="600"/>
      <c r="O828" s="600"/>
      <c r="P828" s="600"/>
      <c r="Q828" s="600"/>
      <c r="R828" s="600"/>
      <c r="S828" s="600"/>
      <c r="T828" s="600"/>
      <c r="U828" s="600"/>
      <c r="V828" s="600"/>
      <c r="W828" s="600"/>
      <c r="X828" s="600"/>
      <c r="Y828" s="600"/>
      <c r="Z828" s="600"/>
      <c r="AA828" s="600"/>
      <c r="AB828" s="600"/>
      <c r="AC828" s="600"/>
      <c r="AD828" s="600"/>
      <c r="AE828" s="600"/>
      <c r="AF828" s="600"/>
      <c r="AG828" s="600"/>
      <c r="AH828" s="600"/>
      <c r="AI828" s="600"/>
      <c r="AJ828" s="600"/>
      <c r="AK828" s="600"/>
      <c r="AL828" s="600"/>
      <c r="AM828" s="600"/>
      <c r="AN828" s="600"/>
      <c r="AO828" s="600"/>
      <c r="AP828" s="600"/>
      <c r="AQ828" s="600"/>
      <c r="AR828" s="600"/>
      <c r="AS828" s="600"/>
      <c r="AT828" s="600"/>
      <c r="AU828" s="600"/>
      <c r="AV828" s="600"/>
      <c r="AW828" s="600"/>
      <c r="AX828" s="600"/>
      <c r="AY828" s="600"/>
      <c r="AZ828" s="600"/>
      <c r="BA828" s="600"/>
      <c r="BB828" s="600"/>
      <c r="BC828" s="600"/>
      <c r="BD828" s="600"/>
      <c r="BE828" s="600"/>
      <c r="BF828" s="600"/>
      <c r="BG828" s="600"/>
      <c r="BH828" s="600"/>
      <c r="BI828" s="600"/>
      <c r="BJ828" s="600"/>
      <c r="BK828" s="600"/>
    </row>
    <row r="829" spans="2:63" ht="16.5" customHeight="1" x14ac:dyDescent="0.35">
      <c r="B829" s="599"/>
      <c r="C829" s="599"/>
      <c r="D829" s="599"/>
      <c r="E829" s="599"/>
      <c r="F829" s="599"/>
      <c r="G829" s="599"/>
      <c r="H829" s="600"/>
      <c r="K829" s="602"/>
      <c r="L829" s="602"/>
      <c r="M829" s="600"/>
      <c r="N829" s="600"/>
      <c r="O829" s="600"/>
      <c r="P829" s="600"/>
      <c r="Q829" s="600"/>
      <c r="R829" s="600"/>
      <c r="S829" s="600"/>
      <c r="T829" s="600"/>
      <c r="U829" s="600"/>
      <c r="V829" s="600"/>
      <c r="W829" s="600"/>
      <c r="X829" s="600"/>
      <c r="Y829" s="600"/>
      <c r="Z829" s="600"/>
      <c r="AA829" s="600"/>
      <c r="AB829" s="600"/>
      <c r="AC829" s="600"/>
      <c r="AD829" s="600"/>
      <c r="AE829" s="600"/>
      <c r="AF829" s="600"/>
      <c r="AG829" s="600"/>
      <c r="AH829" s="600"/>
      <c r="AI829" s="600"/>
      <c r="AJ829" s="600"/>
      <c r="AK829" s="600"/>
      <c r="AL829" s="600"/>
      <c r="AM829" s="600"/>
      <c r="AN829" s="600"/>
      <c r="AO829" s="600"/>
      <c r="AP829" s="600"/>
      <c r="AQ829" s="600"/>
      <c r="AR829" s="600"/>
      <c r="AS829" s="600"/>
      <c r="AT829" s="600"/>
      <c r="AU829" s="600"/>
      <c r="AV829" s="600"/>
      <c r="AW829" s="600"/>
      <c r="AX829" s="600"/>
      <c r="AY829" s="600"/>
      <c r="AZ829" s="600"/>
      <c r="BA829" s="600"/>
      <c r="BB829" s="600"/>
      <c r="BC829" s="600"/>
      <c r="BD829" s="600"/>
      <c r="BE829" s="600"/>
      <c r="BF829" s="600"/>
      <c r="BG829" s="600"/>
      <c r="BH829" s="600"/>
      <c r="BI829" s="600"/>
      <c r="BJ829" s="600"/>
      <c r="BK829" s="600"/>
    </row>
    <row r="830" spans="2:63" ht="16.5" customHeight="1" x14ac:dyDescent="0.35">
      <c r="B830" s="599"/>
      <c r="C830" s="599"/>
      <c r="D830" s="599"/>
      <c r="E830" s="599"/>
      <c r="F830" s="599"/>
      <c r="G830" s="599"/>
      <c r="H830" s="600"/>
      <c r="K830" s="602"/>
      <c r="L830" s="602"/>
      <c r="M830" s="600"/>
      <c r="N830" s="600"/>
      <c r="O830" s="600"/>
      <c r="P830" s="600"/>
      <c r="Q830" s="600"/>
      <c r="R830" s="600"/>
      <c r="S830" s="600"/>
      <c r="T830" s="600"/>
      <c r="U830" s="600"/>
      <c r="V830" s="600"/>
      <c r="W830" s="600"/>
      <c r="X830" s="600"/>
      <c r="Y830" s="600"/>
      <c r="Z830" s="600"/>
      <c r="AA830" s="600"/>
      <c r="AB830" s="600"/>
      <c r="AC830" s="600"/>
      <c r="AD830" s="600"/>
      <c r="AE830" s="600"/>
      <c r="AF830" s="600"/>
      <c r="AG830" s="600"/>
      <c r="AH830" s="600"/>
      <c r="AI830" s="600"/>
      <c r="AJ830" s="600"/>
      <c r="AK830" s="600"/>
      <c r="AL830" s="600"/>
      <c r="AM830" s="600"/>
      <c r="AN830" s="600"/>
      <c r="AO830" s="600"/>
      <c r="AP830" s="600"/>
      <c r="AQ830" s="600"/>
      <c r="AR830" s="600"/>
      <c r="AS830" s="600"/>
      <c r="AT830" s="600"/>
      <c r="AU830" s="600"/>
      <c r="AV830" s="600"/>
      <c r="AW830" s="600"/>
      <c r="AX830" s="600"/>
      <c r="AY830" s="600"/>
      <c r="AZ830" s="600"/>
      <c r="BA830" s="600"/>
      <c r="BB830" s="600"/>
      <c r="BC830" s="600"/>
      <c r="BD830" s="600"/>
      <c r="BE830" s="600"/>
      <c r="BF830" s="600"/>
      <c r="BG830" s="600"/>
      <c r="BH830" s="600"/>
      <c r="BI830" s="600"/>
      <c r="BJ830" s="600"/>
      <c r="BK830" s="600"/>
    </row>
    <row r="831" spans="2:63" ht="16.5" customHeight="1" x14ac:dyDescent="0.35">
      <c r="B831" s="599"/>
      <c r="C831" s="599"/>
      <c r="D831" s="599"/>
      <c r="E831" s="599"/>
      <c r="F831" s="599"/>
      <c r="G831" s="599"/>
      <c r="H831" s="600"/>
      <c r="K831" s="602"/>
      <c r="L831" s="602"/>
      <c r="M831" s="600"/>
      <c r="N831" s="600"/>
      <c r="O831" s="600"/>
      <c r="P831" s="600"/>
      <c r="Q831" s="600"/>
      <c r="R831" s="600"/>
      <c r="S831" s="600"/>
      <c r="T831" s="600"/>
      <c r="U831" s="600"/>
      <c r="V831" s="600"/>
      <c r="W831" s="600"/>
      <c r="X831" s="600"/>
      <c r="Y831" s="600"/>
      <c r="Z831" s="600"/>
      <c r="AA831" s="600"/>
      <c r="AB831" s="600"/>
      <c r="AC831" s="600"/>
      <c r="AD831" s="600"/>
      <c r="AE831" s="600"/>
      <c r="AF831" s="600"/>
      <c r="AG831" s="600"/>
      <c r="AH831" s="600"/>
      <c r="AI831" s="600"/>
      <c r="AJ831" s="600"/>
      <c r="AK831" s="600"/>
      <c r="AL831" s="600"/>
      <c r="AM831" s="600"/>
      <c r="AN831" s="600"/>
      <c r="AO831" s="600"/>
      <c r="AP831" s="600"/>
      <c r="AQ831" s="600"/>
      <c r="AR831" s="600"/>
      <c r="AS831" s="600"/>
      <c r="AT831" s="600"/>
      <c r="AU831" s="600"/>
      <c r="AV831" s="600"/>
      <c r="AW831" s="600"/>
      <c r="AX831" s="600"/>
      <c r="AY831" s="600"/>
      <c r="AZ831" s="600"/>
      <c r="BA831" s="600"/>
      <c r="BB831" s="600"/>
      <c r="BC831" s="600"/>
      <c r="BD831" s="600"/>
      <c r="BE831" s="600"/>
      <c r="BF831" s="600"/>
      <c r="BG831" s="600"/>
      <c r="BH831" s="600"/>
      <c r="BI831" s="600"/>
      <c r="BJ831" s="600"/>
      <c r="BK831" s="600"/>
    </row>
    <row r="832" spans="2:63" ht="16.5" customHeight="1" x14ac:dyDescent="0.35">
      <c r="B832" s="599"/>
      <c r="C832" s="599"/>
      <c r="D832" s="599"/>
      <c r="E832" s="599"/>
      <c r="F832" s="599"/>
      <c r="G832" s="599"/>
      <c r="H832" s="600"/>
      <c r="K832" s="602"/>
      <c r="L832" s="602"/>
      <c r="M832" s="600"/>
      <c r="N832" s="600"/>
      <c r="O832" s="600"/>
      <c r="P832" s="600"/>
      <c r="Q832" s="600"/>
      <c r="R832" s="600"/>
      <c r="S832" s="600"/>
      <c r="T832" s="600"/>
      <c r="U832" s="600"/>
      <c r="V832" s="600"/>
      <c r="W832" s="600"/>
      <c r="X832" s="600"/>
      <c r="Y832" s="600"/>
      <c r="Z832" s="600"/>
      <c r="AA832" s="600"/>
      <c r="AB832" s="600"/>
      <c r="AC832" s="600"/>
      <c r="AD832" s="600"/>
      <c r="AE832" s="600"/>
      <c r="AF832" s="600"/>
      <c r="AG832" s="600"/>
      <c r="AH832" s="600"/>
      <c r="AI832" s="600"/>
      <c r="AJ832" s="600"/>
      <c r="AK832" s="600"/>
      <c r="AL832" s="600"/>
      <c r="AM832" s="600"/>
      <c r="AN832" s="600"/>
      <c r="AO832" s="600"/>
      <c r="AP832" s="600"/>
      <c r="AQ832" s="600"/>
      <c r="AR832" s="600"/>
      <c r="AS832" s="600"/>
      <c r="AT832" s="600"/>
      <c r="AU832" s="600"/>
      <c r="AV832" s="600"/>
      <c r="AW832" s="600"/>
      <c r="AX832" s="600"/>
      <c r="AY832" s="600"/>
      <c r="AZ832" s="600"/>
      <c r="BA832" s="600"/>
      <c r="BB832" s="600"/>
      <c r="BC832" s="600"/>
      <c r="BD832" s="600"/>
      <c r="BE832" s="600"/>
      <c r="BF832" s="600"/>
      <c r="BG832" s="600"/>
      <c r="BH832" s="600"/>
      <c r="BI832" s="600"/>
      <c r="BJ832" s="600"/>
      <c r="BK832" s="600"/>
    </row>
    <row r="833" spans="2:63" ht="16.5" customHeight="1" x14ac:dyDescent="0.35">
      <c r="B833" s="599"/>
      <c r="C833" s="599"/>
      <c r="D833" s="599"/>
      <c r="E833" s="599"/>
      <c r="F833" s="599"/>
      <c r="G833" s="599"/>
      <c r="H833" s="600"/>
      <c r="K833" s="602"/>
      <c r="L833" s="602"/>
      <c r="M833" s="600"/>
      <c r="N833" s="600"/>
      <c r="O833" s="600"/>
      <c r="P833" s="600"/>
      <c r="Q833" s="600"/>
      <c r="R833" s="600"/>
      <c r="S833" s="600"/>
      <c r="T833" s="600"/>
      <c r="U833" s="600"/>
      <c r="V833" s="600"/>
      <c r="W833" s="600"/>
      <c r="X833" s="600"/>
      <c r="Y833" s="600"/>
      <c r="Z833" s="600"/>
      <c r="AA833" s="600"/>
      <c r="AB833" s="600"/>
      <c r="AC833" s="600"/>
      <c r="AD833" s="600"/>
      <c r="AE833" s="600"/>
      <c r="AF833" s="600"/>
      <c r="AG833" s="600"/>
      <c r="AH833" s="600"/>
      <c r="AI833" s="600"/>
      <c r="AJ833" s="600"/>
      <c r="AK833" s="600"/>
      <c r="AL833" s="600"/>
      <c r="AM833" s="600"/>
      <c r="AN833" s="600"/>
      <c r="AO833" s="600"/>
      <c r="AP833" s="600"/>
      <c r="AQ833" s="600"/>
      <c r="AR833" s="600"/>
      <c r="AS833" s="600"/>
      <c r="AT833" s="600"/>
      <c r="AU833" s="600"/>
      <c r="AV833" s="600"/>
      <c r="AW833" s="600"/>
      <c r="AX833" s="600"/>
      <c r="AY833" s="600"/>
      <c r="AZ833" s="600"/>
      <c r="BA833" s="600"/>
      <c r="BB833" s="600"/>
      <c r="BC833" s="600"/>
      <c r="BD833" s="600"/>
      <c r="BE833" s="600"/>
      <c r="BF833" s="600"/>
      <c r="BG833" s="600"/>
      <c r="BH833" s="600"/>
      <c r="BI833" s="600"/>
      <c r="BJ833" s="600"/>
      <c r="BK833" s="600"/>
    </row>
    <row r="834" spans="2:63" ht="16.5" customHeight="1" x14ac:dyDescent="0.35">
      <c r="B834" s="599"/>
      <c r="C834" s="599"/>
      <c r="D834" s="599"/>
      <c r="E834" s="599"/>
      <c r="F834" s="599"/>
      <c r="G834" s="599"/>
      <c r="H834" s="600"/>
      <c r="K834" s="602"/>
      <c r="L834" s="602"/>
      <c r="M834" s="600"/>
      <c r="N834" s="600"/>
      <c r="O834" s="600"/>
      <c r="P834" s="600"/>
      <c r="Q834" s="600"/>
      <c r="R834" s="600"/>
      <c r="S834" s="600"/>
      <c r="T834" s="600"/>
      <c r="U834" s="600"/>
      <c r="V834" s="600"/>
      <c r="W834" s="600"/>
      <c r="X834" s="600"/>
      <c r="Y834" s="600"/>
      <c r="Z834" s="600"/>
      <c r="AA834" s="600"/>
      <c r="AB834" s="600"/>
      <c r="AC834" s="600"/>
      <c r="AD834" s="600"/>
      <c r="AE834" s="600"/>
      <c r="AF834" s="600"/>
      <c r="AG834" s="600"/>
      <c r="AH834" s="600"/>
      <c r="AI834" s="600"/>
      <c r="AJ834" s="600"/>
      <c r="AK834" s="600"/>
      <c r="AL834" s="600"/>
      <c r="AM834" s="600"/>
      <c r="AN834" s="600"/>
      <c r="AO834" s="600"/>
      <c r="AP834" s="600"/>
      <c r="AQ834" s="600"/>
      <c r="AR834" s="600"/>
      <c r="AS834" s="600"/>
      <c r="AT834" s="600"/>
      <c r="AU834" s="600"/>
      <c r="AV834" s="600"/>
      <c r="AW834" s="600"/>
      <c r="AX834" s="600"/>
      <c r="AY834" s="600"/>
      <c r="AZ834" s="600"/>
      <c r="BA834" s="600"/>
      <c r="BB834" s="600"/>
      <c r="BC834" s="600"/>
      <c r="BD834" s="600"/>
      <c r="BE834" s="600"/>
      <c r="BF834" s="600"/>
      <c r="BG834" s="600"/>
      <c r="BH834" s="600"/>
      <c r="BI834" s="600"/>
      <c r="BJ834" s="600"/>
      <c r="BK834" s="600"/>
    </row>
    <row r="835" spans="2:63" ht="16.5" customHeight="1" x14ac:dyDescent="0.35">
      <c r="B835" s="599"/>
      <c r="C835" s="599"/>
      <c r="D835" s="599"/>
      <c r="E835" s="599"/>
      <c r="F835" s="599"/>
      <c r="G835" s="599"/>
      <c r="H835" s="600"/>
      <c r="K835" s="602"/>
      <c r="L835" s="602"/>
      <c r="M835" s="600"/>
      <c r="N835" s="600"/>
      <c r="O835" s="600"/>
      <c r="P835" s="600"/>
      <c r="Q835" s="600"/>
      <c r="R835" s="600"/>
      <c r="S835" s="600"/>
      <c r="T835" s="600"/>
      <c r="U835" s="600"/>
      <c r="V835" s="600"/>
      <c r="W835" s="600"/>
      <c r="X835" s="600"/>
      <c r="Y835" s="600"/>
      <c r="Z835" s="600"/>
      <c r="AA835" s="600"/>
      <c r="AB835" s="600"/>
      <c r="AC835" s="600"/>
      <c r="AD835" s="600"/>
      <c r="AE835" s="600"/>
      <c r="AF835" s="600"/>
      <c r="AG835" s="600"/>
      <c r="AH835" s="600"/>
      <c r="AI835" s="600"/>
      <c r="AJ835" s="600"/>
      <c r="AK835" s="600"/>
      <c r="AL835" s="600"/>
      <c r="AM835" s="600"/>
      <c r="AN835" s="600"/>
      <c r="AO835" s="600"/>
      <c r="AP835" s="600"/>
      <c r="AQ835" s="600"/>
      <c r="AR835" s="600"/>
      <c r="AS835" s="600"/>
      <c r="AT835" s="600"/>
      <c r="AU835" s="600"/>
      <c r="AV835" s="600"/>
      <c r="AW835" s="600"/>
      <c r="AX835" s="600"/>
      <c r="AY835" s="600"/>
      <c r="AZ835" s="600"/>
      <c r="BA835" s="600"/>
      <c r="BB835" s="600"/>
      <c r="BC835" s="600"/>
      <c r="BD835" s="600"/>
      <c r="BE835" s="600"/>
      <c r="BF835" s="600"/>
      <c r="BG835" s="600"/>
      <c r="BH835" s="600"/>
      <c r="BI835" s="600"/>
      <c r="BJ835" s="600"/>
      <c r="BK835" s="600"/>
    </row>
    <row r="836" spans="2:63" ht="16.5" customHeight="1" x14ac:dyDescent="0.35">
      <c r="B836" s="599"/>
      <c r="C836" s="599"/>
      <c r="D836" s="599"/>
      <c r="E836" s="599"/>
      <c r="F836" s="599"/>
      <c r="G836" s="599"/>
      <c r="H836" s="600"/>
      <c r="K836" s="602"/>
      <c r="L836" s="602"/>
      <c r="M836" s="600"/>
      <c r="N836" s="600"/>
      <c r="O836" s="600"/>
      <c r="P836" s="600"/>
      <c r="Q836" s="600"/>
      <c r="R836" s="600"/>
      <c r="S836" s="600"/>
      <c r="T836" s="600"/>
      <c r="U836" s="600"/>
      <c r="V836" s="600"/>
      <c r="W836" s="600"/>
      <c r="X836" s="600"/>
      <c r="Y836" s="600"/>
      <c r="Z836" s="600"/>
      <c r="AA836" s="600"/>
      <c r="AB836" s="600"/>
      <c r="AC836" s="600"/>
      <c r="AD836" s="600"/>
      <c r="AE836" s="600"/>
      <c r="AF836" s="600"/>
      <c r="AG836" s="600"/>
      <c r="AH836" s="600"/>
      <c r="AI836" s="600"/>
      <c r="AJ836" s="600"/>
      <c r="AK836" s="600"/>
      <c r="AL836" s="600"/>
      <c r="AM836" s="600"/>
      <c r="AN836" s="600"/>
      <c r="AO836" s="600"/>
      <c r="AP836" s="600"/>
      <c r="AQ836" s="600"/>
      <c r="AR836" s="600"/>
      <c r="AS836" s="600"/>
      <c r="AT836" s="600"/>
      <c r="AU836" s="600"/>
      <c r="AV836" s="600"/>
      <c r="AW836" s="600"/>
      <c r="AX836" s="600"/>
      <c r="AY836" s="600"/>
      <c r="AZ836" s="600"/>
      <c r="BA836" s="600"/>
      <c r="BB836" s="600"/>
      <c r="BC836" s="600"/>
      <c r="BD836" s="600"/>
      <c r="BE836" s="600"/>
      <c r="BF836" s="600"/>
      <c r="BG836" s="600"/>
      <c r="BH836" s="600"/>
      <c r="BI836" s="600"/>
      <c r="BJ836" s="600"/>
      <c r="BK836" s="600"/>
    </row>
    <row r="837" spans="2:63" ht="16.5" customHeight="1" x14ac:dyDescent="0.35">
      <c r="B837" s="599"/>
      <c r="C837" s="599"/>
      <c r="D837" s="599"/>
      <c r="E837" s="599"/>
      <c r="F837" s="599"/>
      <c r="G837" s="599"/>
      <c r="H837" s="600"/>
      <c r="K837" s="602"/>
      <c r="L837" s="602"/>
      <c r="M837" s="600"/>
      <c r="N837" s="600"/>
      <c r="O837" s="600"/>
      <c r="P837" s="600"/>
      <c r="Q837" s="600"/>
      <c r="R837" s="600"/>
      <c r="S837" s="600"/>
      <c r="T837" s="600"/>
      <c r="U837" s="600"/>
      <c r="V837" s="600"/>
      <c r="W837" s="600"/>
      <c r="X837" s="600"/>
      <c r="Y837" s="600"/>
      <c r="Z837" s="600"/>
      <c r="AA837" s="600"/>
      <c r="AB837" s="600"/>
      <c r="AC837" s="600"/>
      <c r="AD837" s="600"/>
      <c r="AE837" s="600"/>
      <c r="AF837" s="600"/>
      <c r="AG837" s="600"/>
      <c r="AH837" s="600"/>
      <c r="AI837" s="600"/>
      <c r="AJ837" s="600"/>
      <c r="AK837" s="600"/>
      <c r="AL837" s="600"/>
      <c r="AM837" s="600"/>
      <c r="AN837" s="600"/>
      <c r="AO837" s="600"/>
      <c r="AP837" s="600"/>
      <c r="AQ837" s="600"/>
      <c r="AR837" s="600"/>
      <c r="AS837" s="600"/>
      <c r="AT837" s="600"/>
      <c r="AU837" s="600"/>
      <c r="AV837" s="600"/>
      <c r="AW837" s="600"/>
      <c r="AX837" s="600"/>
      <c r="AY837" s="600"/>
      <c r="AZ837" s="600"/>
      <c r="BA837" s="600"/>
      <c r="BB837" s="600"/>
      <c r="BC837" s="600"/>
      <c r="BD837" s="600"/>
      <c r="BE837" s="600"/>
      <c r="BF837" s="600"/>
      <c r="BG837" s="600"/>
      <c r="BH837" s="600"/>
      <c r="BI837" s="600"/>
      <c r="BJ837" s="600"/>
      <c r="BK837" s="600"/>
    </row>
    <row r="838" spans="2:63" ht="16.5" customHeight="1" x14ac:dyDescent="0.35">
      <c r="B838" s="599"/>
      <c r="C838" s="599"/>
      <c r="D838" s="599"/>
      <c r="E838" s="599"/>
      <c r="F838" s="599"/>
      <c r="G838" s="599"/>
      <c r="H838" s="600"/>
      <c r="K838" s="602"/>
      <c r="L838" s="602"/>
      <c r="M838" s="600"/>
      <c r="N838" s="600"/>
      <c r="O838" s="600"/>
      <c r="P838" s="600"/>
      <c r="Q838" s="600"/>
      <c r="R838" s="600"/>
      <c r="S838" s="600"/>
      <c r="T838" s="600"/>
      <c r="U838" s="600"/>
      <c r="V838" s="600"/>
      <c r="W838" s="600"/>
      <c r="X838" s="600"/>
      <c r="Y838" s="600"/>
      <c r="Z838" s="600"/>
      <c r="AA838" s="600"/>
      <c r="AB838" s="600"/>
      <c r="AC838" s="600"/>
      <c r="AD838" s="600"/>
      <c r="AE838" s="600"/>
      <c r="AF838" s="600"/>
      <c r="AG838" s="600"/>
      <c r="AH838" s="600"/>
      <c r="AI838" s="600"/>
      <c r="AJ838" s="600"/>
      <c r="AK838" s="600"/>
      <c r="AL838" s="600"/>
      <c r="AM838" s="600"/>
      <c r="AN838" s="600"/>
      <c r="AO838" s="600"/>
      <c r="AP838" s="600"/>
      <c r="AQ838" s="600"/>
      <c r="AR838" s="600"/>
      <c r="AS838" s="600"/>
      <c r="AT838" s="600"/>
      <c r="AU838" s="600"/>
      <c r="AV838" s="600"/>
      <c r="AW838" s="600"/>
      <c r="AX838" s="600"/>
      <c r="AY838" s="600"/>
      <c r="AZ838" s="600"/>
      <c r="BA838" s="600"/>
      <c r="BB838" s="600"/>
      <c r="BC838" s="600"/>
      <c r="BD838" s="600"/>
      <c r="BE838" s="600"/>
      <c r="BF838" s="600"/>
      <c r="BG838" s="600"/>
      <c r="BH838" s="600"/>
      <c r="BI838" s="600"/>
      <c r="BJ838" s="600"/>
      <c r="BK838" s="600"/>
    </row>
    <row r="839" spans="2:63" ht="16.5" customHeight="1" x14ac:dyDescent="0.35">
      <c r="B839" s="599"/>
      <c r="C839" s="599"/>
      <c r="D839" s="599"/>
      <c r="E839" s="599"/>
      <c r="F839" s="599"/>
      <c r="G839" s="599"/>
      <c r="H839" s="600"/>
      <c r="K839" s="602"/>
      <c r="L839" s="602"/>
      <c r="M839" s="600"/>
      <c r="N839" s="600"/>
      <c r="O839" s="600"/>
      <c r="P839" s="600"/>
      <c r="Q839" s="600"/>
      <c r="R839" s="600"/>
      <c r="S839" s="600"/>
      <c r="T839" s="600"/>
      <c r="U839" s="600"/>
      <c r="V839" s="600"/>
      <c r="W839" s="600"/>
      <c r="X839" s="600"/>
      <c r="Y839" s="600"/>
      <c r="Z839" s="600"/>
      <c r="AA839" s="600"/>
      <c r="AB839" s="600"/>
      <c r="AC839" s="600"/>
      <c r="AD839" s="600"/>
      <c r="AE839" s="600"/>
      <c r="AF839" s="600"/>
      <c r="AG839" s="600"/>
      <c r="AH839" s="600"/>
      <c r="AI839" s="600"/>
      <c r="AJ839" s="600"/>
      <c r="AK839" s="600"/>
      <c r="AL839" s="600"/>
      <c r="AM839" s="600"/>
      <c r="AN839" s="600"/>
      <c r="AO839" s="600"/>
      <c r="AP839" s="600"/>
      <c r="AQ839" s="600"/>
      <c r="AR839" s="600"/>
      <c r="AS839" s="600"/>
      <c r="AT839" s="600"/>
      <c r="AU839" s="600"/>
      <c r="AV839" s="600"/>
      <c r="AW839" s="600"/>
      <c r="AX839" s="600"/>
      <c r="AY839" s="600"/>
      <c r="AZ839" s="600"/>
      <c r="BA839" s="600"/>
      <c r="BB839" s="600"/>
      <c r="BC839" s="600"/>
      <c r="BD839" s="600"/>
      <c r="BE839" s="600"/>
      <c r="BF839" s="600"/>
      <c r="BG839" s="600"/>
      <c r="BH839" s="600"/>
      <c r="BI839" s="600"/>
      <c r="BJ839" s="600"/>
      <c r="BK839" s="600"/>
    </row>
    <row r="840" spans="2:63" ht="16.5" customHeight="1" x14ac:dyDescent="0.35">
      <c r="B840" s="599"/>
      <c r="C840" s="599"/>
      <c r="D840" s="599"/>
      <c r="E840" s="599"/>
      <c r="F840" s="599"/>
      <c r="G840" s="599"/>
      <c r="H840" s="600"/>
      <c r="K840" s="602"/>
      <c r="L840" s="602"/>
      <c r="M840" s="600"/>
      <c r="N840" s="600"/>
      <c r="O840" s="600"/>
      <c r="P840" s="600"/>
      <c r="Q840" s="600"/>
      <c r="R840" s="600"/>
      <c r="S840" s="600"/>
      <c r="T840" s="600"/>
      <c r="U840" s="600"/>
      <c r="V840" s="600"/>
      <c r="W840" s="600"/>
      <c r="X840" s="600"/>
      <c r="Y840" s="600"/>
      <c r="Z840" s="600"/>
      <c r="AA840" s="600"/>
      <c r="AB840" s="600"/>
      <c r="AC840" s="600"/>
      <c r="AD840" s="600"/>
      <c r="AE840" s="600"/>
      <c r="AF840" s="600"/>
      <c r="AG840" s="600"/>
      <c r="AH840" s="600"/>
      <c r="AI840" s="600"/>
      <c r="AJ840" s="600"/>
      <c r="AK840" s="600"/>
      <c r="AL840" s="600"/>
      <c r="AM840" s="600"/>
      <c r="AN840" s="600"/>
      <c r="AO840" s="600"/>
      <c r="AP840" s="600"/>
      <c r="AQ840" s="600"/>
      <c r="AR840" s="600"/>
      <c r="AS840" s="600"/>
      <c r="AT840" s="600"/>
      <c r="AU840" s="600"/>
      <c r="AV840" s="600"/>
      <c r="AW840" s="600"/>
      <c r="AX840" s="600"/>
      <c r="AY840" s="600"/>
      <c r="AZ840" s="600"/>
      <c r="BA840" s="600"/>
      <c r="BB840" s="600"/>
      <c r="BC840" s="600"/>
      <c r="BD840" s="600"/>
      <c r="BE840" s="600"/>
      <c r="BF840" s="600"/>
      <c r="BG840" s="600"/>
      <c r="BH840" s="600"/>
      <c r="BI840" s="600"/>
      <c r="BJ840" s="600"/>
      <c r="BK840" s="600"/>
    </row>
    <row r="841" spans="2:63" ht="16.5" customHeight="1" x14ac:dyDescent="0.35">
      <c r="B841" s="599"/>
      <c r="C841" s="599"/>
      <c r="D841" s="599"/>
      <c r="E841" s="599"/>
      <c r="F841" s="599"/>
      <c r="G841" s="599"/>
      <c r="H841" s="600"/>
      <c r="K841" s="602"/>
      <c r="L841" s="602"/>
      <c r="M841" s="600"/>
      <c r="N841" s="600"/>
      <c r="O841" s="600"/>
      <c r="P841" s="600"/>
      <c r="Q841" s="600"/>
      <c r="R841" s="600"/>
      <c r="S841" s="600"/>
      <c r="T841" s="600"/>
      <c r="U841" s="600"/>
      <c r="V841" s="600"/>
      <c r="W841" s="600"/>
      <c r="X841" s="600"/>
      <c r="Y841" s="600"/>
      <c r="Z841" s="600"/>
      <c r="AA841" s="600"/>
      <c r="AB841" s="600"/>
      <c r="AC841" s="600"/>
      <c r="AD841" s="600"/>
      <c r="AE841" s="600"/>
      <c r="AF841" s="600"/>
      <c r="AG841" s="600"/>
      <c r="AH841" s="600"/>
      <c r="AI841" s="600"/>
      <c r="AJ841" s="600"/>
      <c r="AK841" s="600"/>
      <c r="AL841" s="600"/>
      <c r="AM841" s="600"/>
      <c r="AN841" s="600"/>
      <c r="AO841" s="600"/>
      <c r="AP841" s="600"/>
      <c r="AQ841" s="600"/>
      <c r="AR841" s="600"/>
      <c r="AS841" s="600"/>
      <c r="AT841" s="600"/>
      <c r="AU841" s="600"/>
      <c r="AV841" s="600"/>
      <c r="AW841" s="600"/>
      <c r="AX841" s="600"/>
      <c r="AY841" s="600"/>
      <c r="AZ841" s="600"/>
      <c r="BA841" s="600"/>
      <c r="BB841" s="600"/>
      <c r="BC841" s="600"/>
      <c r="BD841" s="600"/>
      <c r="BE841" s="600"/>
      <c r="BF841" s="600"/>
      <c r="BG841" s="600"/>
      <c r="BH841" s="600"/>
      <c r="BI841" s="600"/>
      <c r="BJ841" s="600"/>
      <c r="BK841" s="600"/>
    </row>
    <row r="842" spans="2:63" ht="16.5" customHeight="1" x14ac:dyDescent="0.35">
      <c r="B842" s="599"/>
      <c r="C842" s="599"/>
      <c r="D842" s="599"/>
      <c r="E842" s="599"/>
      <c r="F842" s="599"/>
      <c r="G842" s="599"/>
      <c r="H842" s="600"/>
      <c r="K842" s="602"/>
      <c r="L842" s="602"/>
      <c r="M842" s="600"/>
      <c r="N842" s="600"/>
      <c r="O842" s="600"/>
      <c r="P842" s="600"/>
      <c r="Q842" s="600"/>
      <c r="R842" s="600"/>
      <c r="S842" s="600"/>
      <c r="T842" s="600"/>
      <c r="U842" s="600"/>
      <c r="V842" s="600"/>
      <c r="W842" s="600"/>
      <c r="X842" s="600"/>
      <c r="Y842" s="600"/>
      <c r="Z842" s="600"/>
      <c r="AA842" s="600"/>
      <c r="AB842" s="600"/>
      <c r="AC842" s="600"/>
      <c r="AD842" s="600"/>
      <c r="AE842" s="600"/>
      <c r="AF842" s="600"/>
      <c r="AG842" s="600"/>
      <c r="AH842" s="600"/>
      <c r="AI842" s="600"/>
      <c r="AJ842" s="600"/>
      <c r="AK842" s="600"/>
      <c r="AL842" s="600"/>
      <c r="AM842" s="600"/>
      <c r="AN842" s="600"/>
      <c r="AO842" s="600"/>
      <c r="AP842" s="600"/>
      <c r="AQ842" s="600"/>
      <c r="AR842" s="600"/>
      <c r="AS842" s="600"/>
      <c r="AT842" s="600"/>
      <c r="AU842" s="600"/>
      <c r="AV842" s="600"/>
      <c r="AW842" s="600"/>
      <c r="AX842" s="600"/>
      <c r="AY842" s="600"/>
      <c r="AZ842" s="600"/>
      <c r="BA842" s="600"/>
      <c r="BB842" s="600"/>
      <c r="BC842" s="600"/>
      <c r="BD842" s="600"/>
      <c r="BE842" s="600"/>
      <c r="BF842" s="600"/>
      <c r="BG842" s="600"/>
      <c r="BH842" s="600"/>
      <c r="BI842" s="600"/>
      <c r="BJ842" s="600"/>
      <c r="BK842" s="600"/>
    </row>
    <row r="843" spans="2:63" ht="16.5" customHeight="1" x14ac:dyDescent="0.35">
      <c r="B843" s="599"/>
      <c r="C843" s="599"/>
      <c r="D843" s="599"/>
      <c r="E843" s="599"/>
      <c r="F843" s="599"/>
      <c r="G843" s="599"/>
      <c r="H843" s="600"/>
      <c r="K843" s="602"/>
      <c r="L843" s="602"/>
      <c r="M843" s="600"/>
      <c r="N843" s="600"/>
      <c r="O843" s="600"/>
      <c r="P843" s="600"/>
      <c r="Q843" s="600"/>
      <c r="R843" s="600"/>
      <c r="S843" s="600"/>
      <c r="T843" s="600"/>
      <c r="U843" s="600"/>
      <c r="V843" s="600"/>
      <c r="W843" s="600"/>
      <c r="X843" s="600"/>
      <c r="Y843" s="600"/>
      <c r="Z843" s="600"/>
      <c r="AA843" s="600"/>
      <c r="AB843" s="600"/>
      <c r="AC843" s="600"/>
      <c r="AD843" s="600"/>
      <c r="AE843" s="600"/>
      <c r="AF843" s="600"/>
      <c r="AG843" s="600"/>
      <c r="AH843" s="600"/>
      <c r="AI843" s="600"/>
      <c r="AJ843" s="600"/>
      <c r="AK843" s="600"/>
      <c r="AL843" s="600"/>
      <c r="AM843" s="600"/>
      <c r="AN843" s="600"/>
      <c r="AO843" s="600"/>
      <c r="AP843" s="600"/>
      <c r="AQ843" s="600"/>
      <c r="AR843" s="600"/>
      <c r="AS843" s="600"/>
      <c r="AT843" s="600"/>
      <c r="AU843" s="600"/>
      <c r="AV843" s="600"/>
      <c r="AW843" s="600"/>
      <c r="AX843" s="600"/>
      <c r="AY843" s="600"/>
      <c r="AZ843" s="600"/>
      <c r="BA843" s="600"/>
      <c r="BB843" s="600"/>
      <c r="BC843" s="600"/>
      <c r="BD843" s="600"/>
      <c r="BE843" s="600"/>
      <c r="BF843" s="600"/>
      <c r="BG843" s="600"/>
      <c r="BH843" s="600"/>
      <c r="BI843" s="600"/>
      <c r="BJ843" s="600"/>
      <c r="BK843" s="600"/>
    </row>
    <row r="844" spans="2:63" ht="16.5" customHeight="1" x14ac:dyDescent="0.35">
      <c r="B844" s="599"/>
      <c r="C844" s="599"/>
      <c r="D844" s="599"/>
      <c r="E844" s="599"/>
      <c r="F844" s="599"/>
      <c r="G844" s="599"/>
      <c r="H844" s="600"/>
      <c r="K844" s="602"/>
      <c r="L844" s="602"/>
      <c r="M844" s="600"/>
      <c r="N844" s="600"/>
      <c r="O844" s="600"/>
      <c r="P844" s="600"/>
      <c r="Q844" s="600"/>
      <c r="R844" s="600"/>
      <c r="S844" s="600"/>
      <c r="T844" s="600"/>
      <c r="U844" s="600"/>
      <c r="V844" s="600"/>
      <c r="W844" s="600"/>
      <c r="X844" s="600"/>
      <c r="Y844" s="600"/>
      <c r="Z844" s="600"/>
      <c r="AA844" s="600"/>
      <c r="AB844" s="600"/>
      <c r="AC844" s="600"/>
      <c r="AD844" s="600"/>
      <c r="AE844" s="600"/>
      <c r="AF844" s="600"/>
      <c r="AG844" s="600"/>
      <c r="AH844" s="600"/>
      <c r="AI844" s="600"/>
      <c r="AJ844" s="600"/>
      <c r="AK844" s="600"/>
      <c r="AL844" s="600"/>
      <c r="AM844" s="600"/>
      <c r="AN844" s="600"/>
      <c r="AO844" s="600"/>
      <c r="AP844" s="600"/>
      <c r="AQ844" s="600"/>
      <c r="AR844" s="600"/>
      <c r="AS844" s="600"/>
      <c r="AT844" s="600"/>
      <c r="AU844" s="600"/>
      <c r="AV844" s="600"/>
      <c r="AW844" s="600"/>
      <c r="AX844" s="600"/>
      <c r="AY844" s="600"/>
      <c r="AZ844" s="600"/>
      <c r="BA844" s="600"/>
      <c r="BB844" s="600"/>
      <c r="BC844" s="600"/>
      <c r="BD844" s="600"/>
      <c r="BE844" s="600"/>
      <c r="BF844" s="600"/>
      <c r="BG844" s="600"/>
      <c r="BH844" s="600"/>
      <c r="BI844" s="600"/>
      <c r="BJ844" s="600"/>
      <c r="BK844" s="600"/>
    </row>
    <row r="845" spans="2:63" ht="16.5" customHeight="1" x14ac:dyDescent="0.35">
      <c r="B845" s="599"/>
      <c r="C845" s="599"/>
      <c r="D845" s="599"/>
      <c r="E845" s="599"/>
      <c r="F845" s="599"/>
      <c r="G845" s="599"/>
      <c r="H845" s="600"/>
      <c r="K845" s="602"/>
      <c r="L845" s="602"/>
      <c r="M845" s="600"/>
      <c r="N845" s="600"/>
      <c r="O845" s="600"/>
      <c r="P845" s="600"/>
      <c r="Q845" s="600"/>
      <c r="R845" s="600"/>
      <c r="S845" s="600"/>
      <c r="T845" s="600"/>
      <c r="U845" s="600"/>
      <c r="V845" s="600"/>
      <c r="W845" s="600"/>
      <c r="X845" s="600"/>
      <c r="Y845" s="600"/>
      <c r="Z845" s="600"/>
      <c r="AA845" s="600"/>
      <c r="AB845" s="600"/>
      <c r="AC845" s="600"/>
      <c r="AD845" s="600"/>
      <c r="AE845" s="600"/>
      <c r="AF845" s="600"/>
      <c r="AG845" s="600"/>
      <c r="AH845" s="600"/>
      <c r="AI845" s="600"/>
      <c r="AJ845" s="600"/>
      <c r="AK845" s="600"/>
      <c r="AL845" s="600"/>
      <c r="AM845" s="600"/>
      <c r="AN845" s="600"/>
      <c r="AO845" s="600"/>
      <c r="AP845" s="600"/>
      <c r="AQ845" s="600"/>
      <c r="AR845" s="600"/>
      <c r="AS845" s="600"/>
      <c r="AT845" s="600"/>
      <c r="AU845" s="600"/>
      <c r="AV845" s="600"/>
      <c r="AW845" s="600"/>
      <c r="AX845" s="600"/>
      <c r="AY845" s="600"/>
      <c r="AZ845" s="600"/>
      <c r="BA845" s="600"/>
      <c r="BB845" s="600"/>
      <c r="BC845" s="600"/>
      <c r="BD845" s="600"/>
      <c r="BE845" s="600"/>
      <c r="BF845" s="600"/>
      <c r="BG845" s="600"/>
      <c r="BH845" s="600"/>
      <c r="BI845" s="600"/>
      <c r="BJ845" s="600"/>
      <c r="BK845" s="600"/>
    </row>
    <row r="846" spans="2:63" ht="16.5" customHeight="1" x14ac:dyDescent="0.35">
      <c r="B846" s="599"/>
      <c r="C846" s="599"/>
      <c r="D846" s="599"/>
      <c r="E846" s="599"/>
      <c r="F846" s="599"/>
      <c r="G846" s="599"/>
      <c r="H846" s="600"/>
      <c r="K846" s="602"/>
      <c r="L846" s="602"/>
      <c r="M846" s="600"/>
      <c r="N846" s="600"/>
      <c r="O846" s="600"/>
      <c r="P846" s="600"/>
      <c r="Q846" s="600"/>
      <c r="R846" s="600"/>
      <c r="S846" s="600"/>
      <c r="T846" s="600"/>
      <c r="U846" s="600"/>
      <c r="V846" s="600"/>
      <c r="W846" s="600"/>
      <c r="X846" s="600"/>
      <c r="Y846" s="600"/>
      <c r="Z846" s="600"/>
      <c r="AA846" s="600"/>
      <c r="AB846" s="600"/>
      <c r="AC846" s="600"/>
      <c r="AD846" s="600"/>
      <c r="AE846" s="600"/>
      <c r="AF846" s="600"/>
      <c r="AG846" s="600"/>
      <c r="AH846" s="600"/>
      <c r="AI846" s="600"/>
      <c r="AJ846" s="600"/>
      <c r="AK846" s="600"/>
      <c r="AL846" s="600"/>
      <c r="AM846" s="600"/>
      <c r="AN846" s="600"/>
      <c r="AO846" s="600"/>
      <c r="AP846" s="600"/>
      <c r="AQ846" s="600"/>
      <c r="AR846" s="600"/>
      <c r="AS846" s="600"/>
      <c r="AT846" s="600"/>
      <c r="AU846" s="600"/>
      <c r="AV846" s="600"/>
      <c r="AW846" s="600"/>
      <c r="AX846" s="600"/>
      <c r="AY846" s="600"/>
      <c r="AZ846" s="600"/>
      <c r="BA846" s="600"/>
      <c r="BB846" s="600"/>
      <c r="BC846" s="600"/>
      <c r="BD846" s="600"/>
      <c r="BE846" s="600"/>
      <c r="BF846" s="600"/>
      <c r="BG846" s="600"/>
      <c r="BH846" s="600"/>
      <c r="BI846" s="600"/>
      <c r="BJ846" s="600"/>
      <c r="BK846" s="600"/>
    </row>
    <row r="847" spans="2:63" ht="16.5" customHeight="1" x14ac:dyDescent="0.35">
      <c r="B847" s="599"/>
      <c r="C847" s="599"/>
      <c r="D847" s="599"/>
      <c r="E847" s="599"/>
      <c r="F847" s="599"/>
      <c r="G847" s="599"/>
      <c r="H847" s="600"/>
      <c r="K847" s="602"/>
      <c r="L847" s="602"/>
      <c r="M847" s="600"/>
      <c r="N847" s="600"/>
      <c r="O847" s="600"/>
      <c r="P847" s="600"/>
      <c r="Q847" s="600"/>
      <c r="R847" s="600"/>
      <c r="S847" s="600"/>
      <c r="T847" s="600"/>
      <c r="U847" s="600"/>
      <c r="V847" s="600"/>
      <c r="W847" s="600"/>
      <c r="X847" s="600"/>
      <c r="Y847" s="600"/>
      <c r="Z847" s="600"/>
      <c r="AA847" s="600"/>
      <c r="AB847" s="600"/>
      <c r="AC847" s="600"/>
      <c r="AD847" s="600"/>
      <c r="AE847" s="600"/>
      <c r="AF847" s="600"/>
      <c r="AG847" s="600"/>
      <c r="AH847" s="600"/>
      <c r="AI847" s="600"/>
      <c r="AJ847" s="600"/>
      <c r="AK847" s="600"/>
      <c r="AL847" s="600"/>
      <c r="AM847" s="600"/>
      <c r="AN847" s="600"/>
      <c r="AO847" s="600"/>
      <c r="AP847" s="600"/>
      <c r="AQ847" s="600"/>
      <c r="AR847" s="600"/>
      <c r="AS847" s="600"/>
      <c r="AT847" s="600"/>
      <c r="AU847" s="600"/>
      <c r="AV847" s="600"/>
      <c r="AW847" s="600"/>
      <c r="AX847" s="600"/>
      <c r="AY847" s="600"/>
      <c r="AZ847" s="600"/>
      <c r="BA847" s="600"/>
      <c r="BB847" s="600"/>
      <c r="BC847" s="600"/>
      <c r="BD847" s="600"/>
      <c r="BE847" s="600"/>
      <c r="BF847" s="600"/>
      <c r="BG847" s="600"/>
      <c r="BH847" s="600"/>
      <c r="BI847" s="600"/>
      <c r="BJ847" s="600"/>
      <c r="BK847" s="600"/>
    </row>
    <row r="848" spans="2:63" ht="16.5" customHeight="1" x14ac:dyDescent="0.35">
      <c r="B848" s="599"/>
      <c r="C848" s="599"/>
      <c r="D848" s="599"/>
      <c r="E848" s="599"/>
      <c r="F848" s="599"/>
      <c r="G848" s="599"/>
      <c r="H848" s="600"/>
      <c r="K848" s="602"/>
      <c r="L848" s="602"/>
      <c r="M848" s="600"/>
      <c r="N848" s="600"/>
      <c r="O848" s="600"/>
      <c r="P848" s="600"/>
      <c r="Q848" s="600"/>
      <c r="R848" s="600"/>
      <c r="S848" s="600"/>
      <c r="T848" s="600"/>
      <c r="U848" s="600"/>
      <c r="V848" s="600"/>
      <c r="W848" s="600"/>
      <c r="X848" s="600"/>
      <c r="Y848" s="600"/>
      <c r="Z848" s="600"/>
      <c r="AA848" s="600"/>
      <c r="AB848" s="600"/>
      <c r="AC848" s="600"/>
      <c r="AD848" s="600"/>
      <c r="AE848" s="600"/>
      <c r="AF848" s="600"/>
      <c r="AG848" s="600"/>
      <c r="AH848" s="600"/>
      <c r="AI848" s="600"/>
      <c r="AJ848" s="600"/>
      <c r="AK848" s="600"/>
      <c r="AL848" s="600"/>
      <c r="AM848" s="600"/>
      <c r="AN848" s="600"/>
      <c r="AO848" s="600"/>
      <c r="AP848" s="600"/>
      <c r="AQ848" s="600"/>
      <c r="AR848" s="600"/>
      <c r="AS848" s="600"/>
      <c r="AT848" s="600"/>
      <c r="AU848" s="600"/>
      <c r="AV848" s="600"/>
      <c r="AW848" s="600"/>
      <c r="AX848" s="600"/>
      <c r="AY848" s="600"/>
      <c r="AZ848" s="600"/>
      <c r="BA848" s="600"/>
      <c r="BB848" s="600"/>
      <c r="BC848" s="600"/>
      <c r="BD848" s="600"/>
      <c r="BE848" s="600"/>
      <c r="BF848" s="600"/>
      <c r="BG848" s="600"/>
      <c r="BH848" s="600"/>
      <c r="BI848" s="600"/>
      <c r="BJ848" s="600"/>
      <c r="BK848" s="600"/>
    </row>
    <row r="849" spans="2:63" ht="16.5" customHeight="1" x14ac:dyDescent="0.35">
      <c r="B849" s="599"/>
      <c r="C849" s="599"/>
      <c r="D849" s="599"/>
      <c r="E849" s="599"/>
      <c r="F849" s="599"/>
      <c r="G849" s="599"/>
      <c r="H849" s="600"/>
      <c r="K849" s="602"/>
      <c r="L849" s="602"/>
      <c r="M849" s="600"/>
      <c r="N849" s="600"/>
      <c r="O849" s="600"/>
      <c r="P849" s="600"/>
      <c r="Q849" s="600"/>
      <c r="R849" s="600"/>
      <c r="S849" s="600"/>
      <c r="T849" s="600"/>
      <c r="U849" s="600"/>
      <c r="V849" s="600"/>
      <c r="W849" s="600"/>
      <c r="X849" s="600"/>
      <c r="Y849" s="600"/>
      <c r="Z849" s="600"/>
      <c r="AA849" s="600"/>
      <c r="AB849" s="600"/>
      <c r="AC849" s="600"/>
      <c r="AD849" s="600"/>
      <c r="AE849" s="600"/>
      <c r="AF849" s="600"/>
      <c r="AG849" s="600"/>
      <c r="AH849" s="600"/>
      <c r="AI849" s="600"/>
      <c r="AJ849" s="600"/>
      <c r="AK849" s="600"/>
      <c r="AL849" s="600"/>
      <c r="AM849" s="600"/>
      <c r="AN849" s="600"/>
      <c r="AO849" s="600"/>
      <c r="AP849" s="600"/>
      <c r="AQ849" s="600"/>
      <c r="AR849" s="600"/>
      <c r="AS849" s="600"/>
      <c r="AT849" s="600"/>
      <c r="AU849" s="600"/>
      <c r="AV849" s="600"/>
      <c r="AW849" s="600"/>
      <c r="AX849" s="600"/>
      <c r="AY849" s="600"/>
      <c r="AZ849" s="600"/>
      <c r="BA849" s="600"/>
      <c r="BB849" s="600"/>
      <c r="BC849" s="600"/>
      <c r="BD849" s="600"/>
      <c r="BE849" s="600"/>
      <c r="BF849" s="600"/>
      <c r="BG849" s="600"/>
      <c r="BH849" s="600"/>
      <c r="BI849" s="600"/>
      <c r="BJ849" s="600"/>
      <c r="BK849" s="600"/>
    </row>
    <row r="850" spans="2:63" ht="16.5" customHeight="1" x14ac:dyDescent="0.35">
      <c r="B850" s="599"/>
      <c r="C850" s="599"/>
      <c r="D850" s="599"/>
      <c r="E850" s="599"/>
      <c r="F850" s="599"/>
      <c r="G850" s="599"/>
      <c r="H850" s="600"/>
      <c r="K850" s="602"/>
      <c r="L850" s="602"/>
      <c r="M850" s="600"/>
      <c r="N850" s="600"/>
      <c r="O850" s="600"/>
      <c r="P850" s="600"/>
      <c r="Q850" s="600"/>
      <c r="R850" s="600"/>
      <c r="S850" s="600"/>
      <c r="T850" s="600"/>
      <c r="U850" s="600"/>
      <c r="V850" s="600"/>
      <c r="W850" s="600"/>
      <c r="X850" s="600"/>
      <c r="Y850" s="600"/>
      <c r="Z850" s="600"/>
      <c r="AA850" s="600"/>
      <c r="AB850" s="600"/>
      <c r="AC850" s="600"/>
      <c r="AD850" s="600"/>
      <c r="AE850" s="600"/>
      <c r="AF850" s="600"/>
      <c r="AG850" s="600"/>
      <c r="AH850" s="600"/>
      <c r="AI850" s="600"/>
      <c r="AJ850" s="600"/>
      <c r="AK850" s="600"/>
      <c r="AL850" s="600"/>
      <c r="AM850" s="600"/>
      <c r="AN850" s="600"/>
      <c r="AO850" s="600"/>
      <c r="AP850" s="600"/>
      <c r="AQ850" s="600"/>
      <c r="AR850" s="600"/>
      <c r="AS850" s="600"/>
      <c r="AT850" s="600"/>
      <c r="AU850" s="600"/>
      <c r="AV850" s="600"/>
      <c r="AW850" s="600"/>
      <c r="AX850" s="600"/>
      <c r="AY850" s="600"/>
      <c r="AZ850" s="600"/>
      <c r="BA850" s="600"/>
      <c r="BB850" s="600"/>
      <c r="BC850" s="600"/>
      <c r="BD850" s="600"/>
      <c r="BE850" s="600"/>
      <c r="BF850" s="600"/>
      <c r="BG850" s="600"/>
      <c r="BH850" s="600"/>
      <c r="BI850" s="600"/>
      <c r="BJ850" s="600"/>
      <c r="BK850" s="600"/>
    </row>
    <row r="851" spans="2:63" ht="16.5" customHeight="1" x14ac:dyDescent="0.35">
      <c r="B851" s="599"/>
      <c r="C851" s="599"/>
      <c r="D851" s="599"/>
      <c r="E851" s="599"/>
      <c r="F851" s="599"/>
      <c r="G851" s="599"/>
      <c r="H851" s="600"/>
      <c r="K851" s="602"/>
      <c r="L851" s="602"/>
      <c r="M851" s="600"/>
      <c r="N851" s="600"/>
      <c r="O851" s="600"/>
      <c r="P851" s="600"/>
      <c r="Q851" s="600"/>
      <c r="R851" s="600"/>
      <c r="S851" s="600"/>
      <c r="T851" s="600"/>
      <c r="U851" s="600"/>
      <c r="V851" s="600"/>
      <c r="W851" s="600"/>
      <c r="X851" s="600"/>
      <c r="Y851" s="600"/>
      <c r="Z851" s="600"/>
      <c r="AA851" s="600"/>
      <c r="AB851" s="600"/>
      <c r="AC851" s="600"/>
      <c r="AD851" s="600"/>
      <c r="AE851" s="600"/>
      <c r="AF851" s="600"/>
      <c r="AG851" s="600"/>
      <c r="AH851" s="600"/>
      <c r="AI851" s="600"/>
      <c r="AJ851" s="600"/>
      <c r="AK851" s="600"/>
      <c r="AL851" s="600"/>
      <c r="AM851" s="600"/>
      <c r="AN851" s="600"/>
      <c r="AO851" s="600"/>
      <c r="AP851" s="600"/>
      <c r="AQ851" s="600"/>
      <c r="AR851" s="600"/>
      <c r="AS851" s="600"/>
      <c r="AT851" s="600"/>
      <c r="AU851" s="600"/>
      <c r="AV851" s="600"/>
      <c r="AW851" s="600"/>
      <c r="AX851" s="600"/>
      <c r="AY851" s="600"/>
      <c r="AZ851" s="600"/>
      <c r="BA851" s="600"/>
      <c r="BB851" s="600"/>
      <c r="BC851" s="600"/>
      <c r="BD851" s="600"/>
      <c r="BE851" s="600"/>
      <c r="BF851" s="600"/>
      <c r="BG851" s="600"/>
      <c r="BH851" s="600"/>
      <c r="BI851" s="600"/>
      <c r="BJ851" s="600"/>
      <c r="BK851" s="600"/>
    </row>
    <row r="852" spans="2:63" ht="16.5" customHeight="1" x14ac:dyDescent="0.35">
      <c r="B852" s="599"/>
      <c r="C852" s="599"/>
      <c r="D852" s="599"/>
      <c r="E852" s="599"/>
      <c r="F852" s="599"/>
      <c r="G852" s="599"/>
      <c r="H852" s="600"/>
      <c r="K852" s="602"/>
      <c r="L852" s="602"/>
      <c r="M852" s="600"/>
      <c r="N852" s="600"/>
      <c r="O852" s="600"/>
      <c r="P852" s="600"/>
      <c r="Q852" s="600"/>
      <c r="R852" s="600"/>
      <c r="S852" s="600"/>
      <c r="T852" s="600"/>
      <c r="U852" s="600"/>
      <c r="V852" s="600"/>
      <c r="W852" s="600"/>
      <c r="X852" s="600"/>
      <c r="Y852" s="600"/>
      <c r="Z852" s="600"/>
      <c r="AA852" s="600"/>
      <c r="AB852" s="600"/>
      <c r="AC852" s="600"/>
      <c r="AD852" s="600"/>
      <c r="AE852" s="600"/>
      <c r="AF852" s="600"/>
      <c r="AG852" s="600"/>
      <c r="AH852" s="600"/>
      <c r="AI852" s="600"/>
      <c r="AJ852" s="600"/>
      <c r="AK852" s="600"/>
      <c r="AL852" s="600"/>
      <c r="AM852" s="600"/>
      <c r="AN852" s="600"/>
      <c r="AO852" s="600"/>
      <c r="AP852" s="600"/>
      <c r="AQ852" s="600"/>
      <c r="AR852" s="600"/>
      <c r="AS852" s="600"/>
      <c r="AT852" s="600"/>
      <c r="AU852" s="600"/>
      <c r="AV852" s="600"/>
      <c r="AW852" s="600"/>
      <c r="AX852" s="600"/>
      <c r="AY852" s="600"/>
      <c r="AZ852" s="600"/>
      <c r="BA852" s="600"/>
      <c r="BB852" s="600"/>
      <c r="BC852" s="600"/>
      <c r="BD852" s="600"/>
      <c r="BE852" s="600"/>
      <c r="BF852" s="600"/>
      <c r="BG852" s="600"/>
      <c r="BH852" s="600"/>
      <c r="BI852" s="600"/>
      <c r="BJ852" s="600"/>
      <c r="BK852" s="600"/>
    </row>
    <row r="853" spans="2:63" ht="16.5" customHeight="1" x14ac:dyDescent="0.35">
      <c r="B853" s="599"/>
      <c r="C853" s="599"/>
      <c r="D853" s="599"/>
      <c r="E853" s="599"/>
      <c r="F853" s="599"/>
      <c r="G853" s="599"/>
      <c r="H853" s="600"/>
      <c r="K853" s="602"/>
      <c r="L853" s="602"/>
      <c r="M853" s="600"/>
      <c r="N853" s="600"/>
      <c r="O853" s="600"/>
      <c r="P853" s="600"/>
      <c r="Q853" s="600"/>
      <c r="R853" s="600"/>
      <c r="S853" s="600"/>
      <c r="T853" s="600"/>
      <c r="U853" s="600"/>
      <c r="V853" s="600"/>
      <c r="W853" s="600"/>
      <c r="X853" s="600"/>
      <c r="Y853" s="600"/>
      <c r="Z853" s="600"/>
      <c r="AA853" s="600"/>
      <c r="AB853" s="600"/>
      <c r="AC853" s="600"/>
      <c r="AD853" s="600"/>
      <c r="AE853" s="600"/>
      <c r="AF853" s="600"/>
      <c r="AG853" s="600"/>
      <c r="AH853" s="600"/>
      <c r="AI853" s="600"/>
      <c r="AJ853" s="600"/>
      <c r="AK853" s="600"/>
      <c r="AL853" s="600"/>
      <c r="AM853" s="600"/>
      <c r="AN853" s="600"/>
      <c r="AO853" s="600"/>
      <c r="AP853" s="600"/>
      <c r="AQ853" s="600"/>
      <c r="AR853" s="600"/>
      <c r="AS853" s="600"/>
      <c r="AT853" s="600"/>
      <c r="AU853" s="600"/>
      <c r="AV853" s="600"/>
      <c r="AW853" s="600"/>
      <c r="AX853" s="600"/>
      <c r="AY853" s="600"/>
      <c r="AZ853" s="600"/>
      <c r="BA853" s="600"/>
      <c r="BB853" s="600"/>
      <c r="BC853" s="600"/>
      <c r="BD853" s="600"/>
      <c r="BE853" s="600"/>
      <c r="BF853" s="600"/>
      <c r="BG853" s="600"/>
      <c r="BH853" s="600"/>
      <c r="BI853" s="600"/>
      <c r="BJ853" s="600"/>
      <c r="BK853" s="600"/>
    </row>
    <row r="854" spans="2:63" ht="16.5" customHeight="1" x14ac:dyDescent="0.35">
      <c r="B854" s="599"/>
      <c r="C854" s="599"/>
      <c r="D854" s="599"/>
      <c r="E854" s="599"/>
      <c r="F854" s="599"/>
      <c r="G854" s="599"/>
      <c r="H854" s="600"/>
      <c r="K854" s="602"/>
      <c r="L854" s="602"/>
      <c r="M854" s="600"/>
      <c r="N854" s="600"/>
      <c r="O854" s="600"/>
      <c r="P854" s="600"/>
      <c r="Q854" s="600"/>
      <c r="R854" s="600"/>
      <c r="S854" s="600"/>
      <c r="T854" s="600"/>
      <c r="U854" s="600"/>
      <c r="V854" s="600"/>
      <c r="W854" s="600"/>
      <c r="X854" s="600"/>
      <c r="Y854" s="600"/>
      <c r="Z854" s="600"/>
      <c r="AA854" s="600"/>
      <c r="AB854" s="600"/>
      <c r="AC854" s="600"/>
      <c r="AD854" s="600"/>
      <c r="AE854" s="600"/>
      <c r="AF854" s="600"/>
      <c r="AG854" s="600"/>
      <c r="AH854" s="600"/>
      <c r="AI854" s="600"/>
      <c r="AJ854" s="600"/>
      <c r="AK854" s="600"/>
      <c r="AL854" s="600"/>
      <c r="AM854" s="600"/>
      <c r="AN854" s="600"/>
      <c r="AO854" s="600"/>
      <c r="AP854" s="600"/>
      <c r="AQ854" s="600"/>
      <c r="AR854" s="600"/>
      <c r="AS854" s="600"/>
      <c r="AT854" s="600"/>
      <c r="AU854" s="600"/>
      <c r="AV854" s="600"/>
      <c r="AW854" s="600"/>
      <c r="AX854" s="600"/>
      <c r="AY854" s="600"/>
      <c r="AZ854" s="600"/>
      <c r="BA854" s="600"/>
      <c r="BB854" s="600"/>
      <c r="BC854" s="600"/>
      <c r="BD854" s="600"/>
      <c r="BE854" s="600"/>
      <c r="BF854" s="600"/>
      <c r="BG854" s="600"/>
      <c r="BH854" s="600"/>
      <c r="BI854" s="600"/>
      <c r="BJ854" s="600"/>
      <c r="BK854" s="600"/>
    </row>
    <row r="855" spans="2:63" ht="16.5" customHeight="1" x14ac:dyDescent="0.35">
      <c r="B855" s="599"/>
      <c r="C855" s="599"/>
      <c r="D855" s="599"/>
      <c r="E855" s="599"/>
      <c r="F855" s="599"/>
      <c r="G855" s="599"/>
      <c r="H855" s="600"/>
      <c r="K855" s="602"/>
      <c r="L855" s="602"/>
      <c r="M855" s="600"/>
      <c r="N855" s="600"/>
      <c r="O855" s="600"/>
      <c r="P855" s="600"/>
      <c r="Q855" s="600"/>
      <c r="R855" s="600"/>
      <c r="S855" s="600"/>
      <c r="T855" s="600"/>
      <c r="U855" s="600"/>
      <c r="V855" s="600"/>
      <c r="W855" s="600"/>
      <c r="X855" s="600"/>
      <c r="Y855" s="600"/>
      <c r="Z855" s="600"/>
      <c r="AA855" s="600"/>
      <c r="AB855" s="600"/>
      <c r="AC855" s="600"/>
      <c r="AD855" s="600"/>
      <c r="AE855" s="600"/>
      <c r="AF855" s="600"/>
      <c r="AG855" s="600"/>
      <c r="AH855" s="600"/>
      <c r="AI855" s="600"/>
      <c r="AJ855" s="600"/>
      <c r="AK855" s="600"/>
      <c r="AL855" s="600"/>
      <c r="AM855" s="600"/>
      <c r="AN855" s="600"/>
      <c r="AO855" s="600"/>
      <c r="AP855" s="600"/>
      <c r="AQ855" s="600"/>
      <c r="AR855" s="600"/>
      <c r="AS855" s="600"/>
      <c r="AT855" s="600"/>
      <c r="AU855" s="600"/>
      <c r="AV855" s="600"/>
      <c r="AW855" s="600"/>
      <c r="AX855" s="600"/>
      <c r="AY855" s="600"/>
      <c r="AZ855" s="600"/>
      <c r="BA855" s="600"/>
      <c r="BB855" s="600"/>
      <c r="BC855" s="600"/>
      <c r="BD855" s="600"/>
      <c r="BE855" s="600"/>
      <c r="BF855" s="600"/>
      <c r="BG855" s="600"/>
      <c r="BH855" s="600"/>
      <c r="BI855" s="600"/>
      <c r="BJ855" s="600"/>
      <c r="BK855" s="600"/>
    </row>
    <row r="856" spans="2:63" ht="16.5" customHeight="1" x14ac:dyDescent="0.35">
      <c r="B856" s="599"/>
      <c r="C856" s="599"/>
      <c r="D856" s="599"/>
      <c r="E856" s="599"/>
      <c r="F856" s="599"/>
      <c r="G856" s="599"/>
      <c r="H856" s="600"/>
      <c r="K856" s="602"/>
      <c r="L856" s="602"/>
      <c r="M856" s="600"/>
      <c r="N856" s="600"/>
      <c r="O856" s="600"/>
      <c r="P856" s="600"/>
      <c r="Q856" s="600"/>
      <c r="R856" s="600"/>
      <c r="S856" s="600"/>
      <c r="T856" s="600"/>
      <c r="U856" s="600"/>
      <c r="V856" s="600"/>
      <c r="W856" s="600"/>
      <c r="X856" s="600"/>
      <c r="Y856" s="600"/>
      <c r="Z856" s="600"/>
      <c r="AA856" s="600"/>
      <c r="AB856" s="600"/>
      <c r="AC856" s="600"/>
      <c r="AD856" s="600"/>
      <c r="AE856" s="600"/>
      <c r="AF856" s="600"/>
      <c r="AG856" s="600"/>
      <c r="AH856" s="600"/>
      <c r="AI856" s="600"/>
      <c r="AJ856" s="600"/>
      <c r="AK856" s="600"/>
      <c r="AL856" s="600"/>
      <c r="AM856" s="600"/>
      <c r="AN856" s="600"/>
      <c r="AO856" s="600"/>
      <c r="AP856" s="600"/>
      <c r="AQ856" s="600"/>
      <c r="AR856" s="600"/>
      <c r="AS856" s="600"/>
      <c r="AT856" s="600"/>
      <c r="AU856" s="600"/>
      <c r="AV856" s="600"/>
      <c r="AW856" s="600"/>
      <c r="AX856" s="600"/>
      <c r="AY856" s="600"/>
      <c r="AZ856" s="600"/>
      <c r="BA856" s="600"/>
      <c r="BB856" s="600"/>
      <c r="BC856" s="600"/>
      <c r="BD856" s="600"/>
      <c r="BE856" s="600"/>
      <c r="BF856" s="600"/>
      <c r="BG856" s="600"/>
      <c r="BH856" s="600"/>
      <c r="BI856" s="600"/>
      <c r="BJ856" s="600"/>
      <c r="BK856" s="600"/>
    </row>
    <row r="857" spans="2:63" ht="16.5" customHeight="1" x14ac:dyDescent="0.35">
      <c r="B857" s="599"/>
      <c r="C857" s="599"/>
      <c r="D857" s="599"/>
      <c r="E857" s="599"/>
      <c r="F857" s="599"/>
      <c r="G857" s="599"/>
      <c r="H857" s="600"/>
      <c r="K857" s="602"/>
      <c r="L857" s="602"/>
      <c r="M857" s="600"/>
      <c r="N857" s="600"/>
      <c r="O857" s="600"/>
      <c r="P857" s="600"/>
      <c r="Q857" s="600"/>
      <c r="R857" s="600"/>
      <c r="S857" s="600"/>
      <c r="T857" s="600"/>
      <c r="U857" s="600"/>
      <c r="V857" s="600"/>
      <c r="W857" s="600"/>
      <c r="X857" s="600"/>
      <c r="Y857" s="600"/>
      <c r="Z857" s="600"/>
      <c r="AA857" s="600"/>
      <c r="AB857" s="600"/>
      <c r="AC857" s="600"/>
      <c r="AD857" s="600"/>
      <c r="AE857" s="600"/>
      <c r="AF857" s="600"/>
      <c r="AG857" s="600"/>
      <c r="AH857" s="600"/>
      <c r="AI857" s="600"/>
      <c r="AJ857" s="600"/>
      <c r="AK857" s="600"/>
      <c r="AL857" s="600"/>
      <c r="AM857" s="600"/>
      <c r="AN857" s="600"/>
      <c r="AO857" s="600"/>
      <c r="AP857" s="600"/>
      <c r="AQ857" s="600"/>
      <c r="AR857" s="600"/>
      <c r="AS857" s="600"/>
      <c r="AT857" s="600"/>
      <c r="AU857" s="600"/>
      <c r="AV857" s="600"/>
      <c r="AW857" s="600"/>
      <c r="AX857" s="600"/>
      <c r="AY857" s="600"/>
      <c r="AZ857" s="600"/>
      <c r="BA857" s="600"/>
      <c r="BB857" s="600"/>
      <c r="BC857" s="600"/>
      <c r="BD857" s="600"/>
      <c r="BE857" s="600"/>
      <c r="BF857" s="600"/>
      <c r="BG857" s="600"/>
      <c r="BH857" s="600"/>
      <c r="BI857" s="600"/>
      <c r="BJ857" s="600"/>
      <c r="BK857" s="600"/>
    </row>
    <row r="858" spans="2:63" ht="16.5" customHeight="1" x14ac:dyDescent="0.35">
      <c r="B858" s="599"/>
      <c r="C858" s="599"/>
      <c r="D858" s="599"/>
      <c r="E858" s="599"/>
      <c r="F858" s="599"/>
      <c r="G858" s="599"/>
      <c r="H858" s="600"/>
      <c r="K858" s="602"/>
      <c r="L858" s="602"/>
      <c r="M858" s="600"/>
      <c r="N858" s="600"/>
      <c r="O858" s="600"/>
      <c r="P858" s="600"/>
      <c r="Q858" s="600"/>
      <c r="R858" s="600"/>
      <c r="S858" s="600"/>
      <c r="T858" s="600"/>
      <c r="U858" s="600"/>
      <c r="V858" s="600"/>
      <c r="W858" s="600"/>
      <c r="X858" s="600"/>
      <c r="Y858" s="600"/>
      <c r="Z858" s="600"/>
      <c r="AA858" s="600"/>
      <c r="AB858" s="600"/>
      <c r="AC858" s="600"/>
      <c r="AD858" s="600"/>
      <c r="AE858" s="600"/>
      <c r="AF858" s="600"/>
      <c r="AG858" s="600"/>
      <c r="AH858" s="600"/>
      <c r="AI858" s="600"/>
      <c r="AJ858" s="600"/>
      <c r="AK858" s="600"/>
      <c r="AL858" s="600"/>
      <c r="AM858" s="600"/>
      <c r="AN858" s="600"/>
      <c r="AO858" s="600"/>
      <c r="AP858" s="600"/>
      <c r="AQ858" s="600"/>
      <c r="AR858" s="600"/>
      <c r="AS858" s="600"/>
      <c r="AT858" s="600"/>
      <c r="AU858" s="600"/>
      <c r="AV858" s="600"/>
      <c r="AW858" s="600"/>
      <c r="AX858" s="600"/>
      <c r="AY858" s="600"/>
      <c r="AZ858" s="600"/>
      <c r="BA858" s="600"/>
      <c r="BB858" s="600"/>
      <c r="BC858" s="600"/>
      <c r="BD858" s="600"/>
      <c r="BE858" s="600"/>
      <c r="BF858" s="600"/>
      <c r="BG858" s="600"/>
      <c r="BH858" s="600"/>
      <c r="BI858" s="600"/>
      <c r="BJ858" s="600"/>
      <c r="BK858" s="600"/>
    </row>
    <row r="859" spans="2:63" ht="16.5" customHeight="1" x14ac:dyDescent="0.35">
      <c r="B859" s="599"/>
      <c r="C859" s="599"/>
      <c r="D859" s="599"/>
      <c r="E859" s="599"/>
      <c r="F859" s="599"/>
      <c r="G859" s="599"/>
      <c r="H859" s="600"/>
      <c r="K859" s="602"/>
      <c r="L859" s="602"/>
      <c r="M859" s="600"/>
      <c r="N859" s="600"/>
      <c r="O859" s="600"/>
      <c r="P859" s="600"/>
      <c r="Q859" s="600"/>
      <c r="R859" s="600"/>
      <c r="S859" s="600"/>
      <c r="T859" s="600"/>
      <c r="U859" s="600"/>
      <c r="V859" s="600"/>
      <c r="W859" s="600"/>
      <c r="X859" s="600"/>
      <c r="Y859" s="600"/>
      <c r="Z859" s="600"/>
      <c r="AA859" s="600"/>
      <c r="AB859" s="600"/>
      <c r="AC859" s="600"/>
      <c r="AD859" s="600"/>
      <c r="AE859" s="600"/>
      <c r="AF859" s="600"/>
      <c r="AG859" s="600"/>
      <c r="AH859" s="600"/>
      <c r="AI859" s="600"/>
      <c r="AJ859" s="600"/>
      <c r="AK859" s="600"/>
      <c r="AL859" s="600"/>
      <c r="AM859" s="600"/>
      <c r="AN859" s="600"/>
      <c r="AO859" s="600"/>
      <c r="AP859" s="600"/>
      <c r="AQ859" s="600"/>
      <c r="AR859" s="600"/>
      <c r="AS859" s="600"/>
      <c r="AT859" s="600"/>
      <c r="AU859" s="600"/>
      <c r="AV859" s="600"/>
      <c r="AW859" s="600"/>
      <c r="AX859" s="600"/>
      <c r="AY859" s="600"/>
      <c r="AZ859" s="600"/>
      <c r="BA859" s="600"/>
      <c r="BB859" s="600"/>
      <c r="BC859" s="600"/>
      <c r="BD859" s="600"/>
      <c r="BE859" s="600"/>
      <c r="BF859" s="600"/>
      <c r="BG859" s="600"/>
      <c r="BH859" s="600"/>
      <c r="BI859" s="600"/>
      <c r="BJ859" s="600"/>
      <c r="BK859" s="600"/>
    </row>
    <row r="860" spans="2:63" ht="16.5" customHeight="1" x14ac:dyDescent="0.35">
      <c r="B860" s="599"/>
      <c r="C860" s="599"/>
      <c r="D860" s="599"/>
      <c r="E860" s="599"/>
      <c r="F860" s="599"/>
      <c r="G860" s="599"/>
      <c r="H860" s="600"/>
      <c r="K860" s="602"/>
      <c r="L860" s="602"/>
      <c r="M860" s="600"/>
      <c r="N860" s="600"/>
      <c r="O860" s="600"/>
      <c r="P860" s="600"/>
      <c r="Q860" s="600"/>
      <c r="R860" s="600"/>
      <c r="S860" s="600"/>
      <c r="T860" s="600"/>
      <c r="U860" s="600"/>
      <c r="V860" s="600"/>
      <c r="W860" s="600"/>
      <c r="X860" s="600"/>
      <c r="Y860" s="600"/>
      <c r="Z860" s="600"/>
      <c r="AA860" s="600"/>
      <c r="AB860" s="600"/>
      <c r="AC860" s="600"/>
      <c r="AD860" s="600"/>
      <c r="AE860" s="600"/>
      <c r="AF860" s="600"/>
      <c r="AG860" s="600"/>
      <c r="AH860" s="600"/>
      <c r="AI860" s="600"/>
      <c r="AJ860" s="600"/>
      <c r="AK860" s="600"/>
      <c r="AL860" s="600"/>
      <c r="AM860" s="600"/>
      <c r="AN860" s="600"/>
      <c r="AO860" s="600"/>
      <c r="AP860" s="600"/>
      <c r="AQ860" s="600"/>
      <c r="AR860" s="600"/>
      <c r="AS860" s="600"/>
      <c r="AT860" s="600"/>
      <c r="AU860" s="600"/>
      <c r="AV860" s="600"/>
      <c r="AW860" s="600"/>
      <c r="AX860" s="600"/>
      <c r="AY860" s="600"/>
      <c r="AZ860" s="600"/>
      <c r="BA860" s="600"/>
      <c r="BB860" s="600"/>
      <c r="BC860" s="600"/>
      <c r="BD860" s="600"/>
      <c r="BE860" s="600"/>
      <c r="BF860" s="600"/>
      <c r="BG860" s="600"/>
      <c r="BH860" s="600"/>
      <c r="BI860" s="600"/>
      <c r="BJ860" s="600"/>
      <c r="BK860" s="600"/>
    </row>
    <row r="861" spans="2:63" ht="16.5" customHeight="1" x14ac:dyDescent="0.35">
      <c r="B861" s="599"/>
      <c r="C861" s="599"/>
      <c r="D861" s="599"/>
      <c r="E861" s="599"/>
      <c r="F861" s="599"/>
      <c r="G861" s="599"/>
      <c r="H861" s="600"/>
      <c r="K861" s="602"/>
      <c r="L861" s="602"/>
      <c r="M861" s="600"/>
      <c r="N861" s="600"/>
      <c r="O861" s="600"/>
      <c r="P861" s="600"/>
      <c r="Q861" s="600"/>
      <c r="R861" s="600"/>
      <c r="S861" s="600"/>
      <c r="T861" s="600"/>
      <c r="U861" s="600"/>
      <c r="V861" s="600"/>
      <c r="W861" s="600"/>
      <c r="X861" s="600"/>
      <c r="Y861" s="600"/>
      <c r="Z861" s="600"/>
      <c r="AA861" s="600"/>
      <c r="AB861" s="600"/>
      <c r="AC861" s="600"/>
      <c r="AD861" s="600"/>
      <c r="AE861" s="600"/>
      <c r="AF861" s="600"/>
      <c r="AG861" s="600"/>
      <c r="AH861" s="600"/>
      <c r="AI861" s="600"/>
      <c r="AJ861" s="600"/>
      <c r="AK861" s="600"/>
      <c r="AL861" s="600"/>
      <c r="AM861" s="600"/>
      <c r="AN861" s="600"/>
      <c r="AO861" s="600"/>
      <c r="AP861" s="600"/>
      <c r="AQ861" s="600"/>
      <c r="AR861" s="600"/>
      <c r="AS861" s="600"/>
      <c r="AT861" s="600"/>
      <c r="AU861" s="600"/>
      <c r="AV861" s="600"/>
      <c r="AW861" s="600"/>
      <c r="AX861" s="600"/>
      <c r="AY861" s="600"/>
      <c r="AZ861" s="600"/>
      <c r="BA861" s="600"/>
      <c r="BB861" s="600"/>
      <c r="BC861" s="600"/>
      <c r="BD861" s="600"/>
      <c r="BE861" s="600"/>
      <c r="BF861" s="600"/>
      <c r="BG861" s="600"/>
      <c r="BH861" s="600"/>
      <c r="BI861" s="600"/>
      <c r="BJ861" s="600"/>
      <c r="BK861" s="600"/>
    </row>
    <row r="862" spans="2:63" ht="16.5" customHeight="1" x14ac:dyDescent="0.35">
      <c r="B862" s="599"/>
      <c r="C862" s="599"/>
      <c r="D862" s="599"/>
      <c r="E862" s="599"/>
      <c r="F862" s="599"/>
      <c r="G862" s="599"/>
      <c r="H862" s="600"/>
      <c r="K862" s="602"/>
      <c r="L862" s="602"/>
      <c r="M862" s="600"/>
      <c r="N862" s="600"/>
      <c r="O862" s="600"/>
      <c r="P862" s="600"/>
      <c r="Q862" s="600"/>
      <c r="R862" s="600"/>
      <c r="S862" s="600"/>
      <c r="T862" s="600"/>
      <c r="U862" s="600"/>
      <c r="V862" s="600"/>
      <c r="W862" s="600"/>
      <c r="X862" s="600"/>
      <c r="Y862" s="600"/>
      <c r="Z862" s="600"/>
      <c r="AA862" s="600"/>
      <c r="AB862" s="600"/>
      <c r="AC862" s="600"/>
      <c r="AD862" s="600"/>
      <c r="AE862" s="600"/>
      <c r="AF862" s="600"/>
      <c r="AG862" s="600"/>
      <c r="AH862" s="600"/>
      <c r="AI862" s="600"/>
      <c r="AJ862" s="600"/>
      <c r="AK862" s="600"/>
      <c r="AL862" s="600"/>
      <c r="AM862" s="600"/>
      <c r="AN862" s="600"/>
      <c r="AO862" s="600"/>
      <c r="AP862" s="600"/>
      <c r="AQ862" s="600"/>
      <c r="AR862" s="600"/>
      <c r="AS862" s="600"/>
      <c r="AT862" s="600"/>
      <c r="AU862" s="600"/>
      <c r="AV862" s="600"/>
      <c r="AW862" s="600"/>
      <c r="AX862" s="600"/>
      <c r="AY862" s="600"/>
      <c r="AZ862" s="600"/>
      <c r="BA862" s="600"/>
      <c r="BB862" s="600"/>
      <c r="BC862" s="600"/>
      <c r="BD862" s="600"/>
      <c r="BE862" s="600"/>
      <c r="BF862" s="600"/>
      <c r="BG862" s="600"/>
      <c r="BH862" s="600"/>
      <c r="BI862" s="600"/>
      <c r="BJ862" s="600"/>
      <c r="BK862" s="600"/>
    </row>
    <row r="863" spans="2:63" ht="16.5" customHeight="1" x14ac:dyDescent="0.35">
      <c r="B863" s="599"/>
      <c r="C863" s="599"/>
      <c r="D863" s="599"/>
      <c r="E863" s="599"/>
      <c r="F863" s="599"/>
      <c r="G863" s="599"/>
      <c r="H863" s="600"/>
      <c r="K863" s="602"/>
      <c r="L863" s="602"/>
      <c r="M863" s="600"/>
      <c r="N863" s="600"/>
      <c r="O863" s="600"/>
      <c r="P863" s="600"/>
      <c r="Q863" s="600"/>
      <c r="R863" s="600"/>
      <c r="S863" s="600"/>
      <c r="T863" s="600"/>
      <c r="U863" s="600"/>
      <c r="V863" s="600"/>
      <c r="W863" s="600"/>
      <c r="X863" s="600"/>
      <c r="Y863" s="600"/>
      <c r="Z863" s="600"/>
      <c r="AA863" s="600"/>
      <c r="AB863" s="600"/>
      <c r="AC863" s="600"/>
      <c r="AD863" s="600"/>
      <c r="AE863" s="600"/>
      <c r="AF863" s="600"/>
      <c r="AG863" s="600"/>
      <c r="AH863" s="600"/>
      <c r="AI863" s="600"/>
      <c r="AJ863" s="600"/>
      <c r="AK863" s="600"/>
      <c r="AL863" s="600"/>
      <c r="AM863" s="600"/>
      <c r="AN863" s="600"/>
      <c r="AO863" s="600"/>
      <c r="AP863" s="600"/>
      <c r="AQ863" s="600"/>
      <c r="AR863" s="600"/>
      <c r="AS863" s="600"/>
      <c r="AT863" s="600"/>
      <c r="AU863" s="600"/>
      <c r="AV863" s="600"/>
      <c r="AW863" s="600"/>
      <c r="AX863" s="600"/>
      <c r="AY863" s="600"/>
      <c r="AZ863" s="600"/>
      <c r="BA863" s="600"/>
      <c r="BB863" s="600"/>
      <c r="BC863" s="600"/>
      <c r="BD863" s="600"/>
      <c r="BE863" s="600"/>
      <c r="BF863" s="600"/>
      <c r="BG863" s="600"/>
      <c r="BH863" s="600"/>
      <c r="BI863" s="600"/>
      <c r="BJ863" s="600"/>
      <c r="BK863" s="600"/>
    </row>
    <row r="864" spans="2:63" ht="16.5" customHeight="1" x14ac:dyDescent="0.35">
      <c r="B864" s="599"/>
      <c r="C864" s="599"/>
      <c r="D864" s="599"/>
      <c r="E864" s="599"/>
      <c r="F864" s="599"/>
      <c r="G864" s="599"/>
      <c r="H864" s="600"/>
      <c r="K864" s="602"/>
      <c r="L864" s="602"/>
      <c r="M864" s="600"/>
      <c r="N864" s="600"/>
      <c r="O864" s="600"/>
      <c r="P864" s="600"/>
      <c r="Q864" s="600"/>
      <c r="R864" s="600"/>
      <c r="S864" s="600"/>
      <c r="T864" s="600"/>
      <c r="U864" s="600"/>
      <c r="V864" s="600"/>
      <c r="W864" s="600"/>
      <c r="X864" s="600"/>
      <c r="Y864" s="600"/>
      <c r="Z864" s="600"/>
      <c r="AA864" s="600"/>
      <c r="AB864" s="600"/>
      <c r="AC864" s="600"/>
      <c r="AD864" s="600"/>
      <c r="AE864" s="600"/>
      <c r="AF864" s="600"/>
      <c r="AG864" s="600"/>
      <c r="AH864" s="600"/>
      <c r="AI864" s="600"/>
      <c r="AJ864" s="600"/>
      <c r="AK864" s="600"/>
      <c r="AL864" s="600"/>
      <c r="AM864" s="600"/>
      <c r="AN864" s="600"/>
      <c r="AO864" s="600"/>
      <c r="AP864" s="600"/>
      <c r="AQ864" s="600"/>
      <c r="AR864" s="600"/>
      <c r="AS864" s="600"/>
      <c r="AT864" s="600"/>
      <c r="AU864" s="600"/>
      <c r="AV864" s="600"/>
      <c r="AW864" s="600"/>
      <c r="AX864" s="600"/>
      <c r="AY864" s="600"/>
      <c r="AZ864" s="600"/>
      <c r="BA864" s="600"/>
      <c r="BB864" s="600"/>
      <c r="BC864" s="600"/>
      <c r="BD864" s="600"/>
      <c r="BE864" s="600"/>
      <c r="BF864" s="600"/>
      <c r="BG864" s="600"/>
      <c r="BH864" s="600"/>
      <c r="BI864" s="600"/>
      <c r="BJ864" s="600"/>
      <c r="BK864" s="600"/>
    </row>
    <row r="865" spans="2:63" ht="16.5" customHeight="1" x14ac:dyDescent="0.35">
      <c r="B865" s="599"/>
      <c r="C865" s="599"/>
      <c r="D865" s="599"/>
      <c r="E865" s="599"/>
      <c r="F865" s="599"/>
      <c r="G865" s="599"/>
      <c r="H865" s="600"/>
      <c r="K865" s="602"/>
      <c r="L865" s="602"/>
      <c r="M865" s="600"/>
      <c r="N865" s="600"/>
      <c r="O865" s="600"/>
      <c r="P865" s="600"/>
      <c r="Q865" s="600"/>
      <c r="R865" s="600"/>
      <c r="S865" s="600"/>
      <c r="T865" s="600"/>
      <c r="U865" s="600"/>
      <c r="V865" s="600"/>
      <c r="W865" s="600"/>
      <c r="X865" s="600"/>
      <c r="Y865" s="600"/>
      <c r="Z865" s="600"/>
      <c r="AA865" s="600"/>
      <c r="AB865" s="600"/>
      <c r="AC865" s="600"/>
      <c r="AD865" s="600"/>
      <c r="AE865" s="600"/>
      <c r="AF865" s="600"/>
      <c r="AG865" s="600"/>
      <c r="AH865" s="600"/>
      <c r="AI865" s="600"/>
      <c r="AJ865" s="600"/>
      <c r="AK865" s="600"/>
      <c r="AL865" s="600"/>
      <c r="AM865" s="600"/>
      <c r="AN865" s="600"/>
      <c r="AO865" s="600"/>
      <c r="AP865" s="600"/>
      <c r="AQ865" s="600"/>
      <c r="AR865" s="600"/>
      <c r="AS865" s="600"/>
      <c r="AT865" s="600"/>
      <c r="AU865" s="600"/>
      <c r="AV865" s="600"/>
      <c r="AW865" s="600"/>
      <c r="AX865" s="600"/>
      <c r="AY865" s="600"/>
      <c r="AZ865" s="600"/>
      <c r="BA865" s="600"/>
      <c r="BB865" s="600"/>
      <c r="BC865" s="600"/>
      <c r="BD865" s="600"/>
      <c r="BE865" s="600"/>
      <c r="BF865" s="600"/>
      <c r="BG865" s="600"/>
      <c r="BH865" s="600"/>
      <c r="BI865" s="600"/>
      <c r="BJ865" s="600"/>
      <c r="BK865" s="600"/>
    </row>
    <row r="866" spans="2:63" ht="16.5" customHeight="1" x14ac:dyDescent="0.35">
      <c r="B866" s="599"/>
      <c r="C866" s="599"/>
      <c r="D866" s="599"/>
      <c r="E866" s="599"/>
      <c r="F866" s="599"/>
      <c r="G866" s="599"/>
      <c r="H866" s="600"/>
      <c r="K866" s="602"/>
      <c r="L866" s="602"/>
      <c r="M866" s="600"/>
      <c r="N866" s="600"/>
      <c r="O866" s="600"/>
      <c r="P866" s="600"/>
      <c r="Q866" s="600"/>
      <c r="R866" s="600"/>
      <c r="S866" s="600"/>
      <c r="T866" s="600"/>
      <c r="U866" s="600"/>
      <c r="V866" s="600"/>
      <c r="W866" s="600"/>
      <c r="X866" s="600"/>
      <c r="Y866" s="600"/>
      <c r="Z866" s="600"/>
      <c r="AA866" s="600"/>
      <c r="AB866" s="600"/>
      <c r="AC866" s="600"/>
      <c r="AD866" s="600"/>
      <c r="AE866" s="600"/>
      <c r="AF866" s="600"/>
      <c r="AG866" s="600"/>
      <c r="AH866" s="600"/>
      <c r="AI866" s="600"/>
      <c r="AJ866" s="600"/>
      <c r="AK866" s="600"/>
      <c r="AL866" s="600"/>
      <c r="AM866" s="600"/>
      <c r="AN866" s="600"/>
      <c r="AO866" s="600"/>
      <c r="AP866" s="600"/>
      <c r="AQ866" s="600"/>
      <c r="AR866" s="600"/>
      <c r="AS866" s="600"/>
      <c r="AT866" s="600"/>
      <c r="AU866" s="600"/>
      <c r="AV866" s="600"/>
      <c r="AW866" s="600"/>
      <c r="AX866" s="600"/>
      <c r="AY866" s="600"/>
      <c r="AZ866" s="600"/>
      <c r="BA866" s="600"/>
      <c r="BB866" s="600"/>
      <c r="BC866" s="600"/>
      <c r="BD866" s="600"/>
      <c r="BE866" s="600"/>
      <c r="BF866" s="600"/>
      <c r="BG866" s="600"/>
      <c r="BH866" s="600"/>
      <c r="BI866" s="600"/>
      <c r="BJ866" s="600"/>
      <c r="BK866" s="600"/>
    </row>
    <row r="867" spans="2:63" ht="16.5" customHeight="1" x14ac:dyDescent="0.35">
      <c r="B867" s="599"/>
      <c r="C867" s="599"/>
      <c r="D867" s="599"/>
      <c r="E867" s="599"/>
      <c r="F867" s="599"/>
      <c r="G867" s="599"/>
      <c r="H867" s="600"/>
      <c r="K867" s="602"/>
      <c r="L867" s="602"/>
      <c r="M867" s="600"/>
      <c r="N867" s="600"/>
      <c r="O867" s="600"/>
      <c r="P867" s="600"/>
      <c r="Q867" s="600"/>
      <c r="R867" s="600"/>
      <c r="S867" s="600"/>
      <c r="T867" s="600"/>
      <c r="U867" s="600"/>
      <c r="V867" s="600"/>
      <c r="W867" s="600"/>
      <c r="X867" s="600"/>
      <c r="Y867" s="600"/>
      <c r="Z867" s="600"/>
      <c r="AA867" s="600"/>
      <c r="AB867" s="600"/>
      <c r="AC867" s="600"/>
      <c r="AD867" s="600"/>
      <c r="AE867" s="600"/>
      <c r="AF867" s="600"/>
      <c r="AG867" s="600"/>
      <c r="AH867" s="600"/>
      <c r="AI867" s="600"/>
      <c r="AJ867" s="600"/>
      <c r="AK867" s="600"/>
      <c r="AL867" s="600"/>
      <c r="AM867" s="600"/>
      <c r="AN867" s="600"/>
      <c r="AO867" s="600"/>
      <c r="AP867" s="600"/>
      <c r="AQ867" s="600"/>
      <c r="AR867" s="600"/>
      <c r="AS867" s="600"/>
      <c r="AT867" s="600"/>
      <c r="AU867" s="600"/>
      <c r="AV867" s="600"/>
      <c r="AW867" s="600"/>
      <c r="AX867" s="600"/>
      <c r="AY867" s="600"/>
      <c r="AZ867" s="600"/>
      <c r="BA867" s="600"/>
      <c r="BB867" s="600"/>
      <c r="BC867" s="600"/>
      <c r="BD867" s="600"/>
      <c r="BE867" s="600"/>
      <c r="BF867" s="600"/>
      <c r="BG867" s="600"/>
      <c r="BH867" s="600"/>
      <c r="BI867" s="600"/>
      <c r="BJ867" s="600"/>
      <c r="BK867" s="600"/>
    </row>
    <row r="868" spans="2:63" ht="16.5" customHeight="1" x14ac:dyDescent="0.35">
      <c r="B868" s="599"/>
      <c r="C868" s="599"/>
      <c r="D868" s="599"/>
      <c r="E868" s="599"/>
      <c r="F868" s="599"/>
      <c r="G868" s="599"/>
      <c r="H868" s="600"/>
      <c r="K868" s="602"/>
      <c r="L868" s="602"/>
      <c r="M868" s="600"/>
      <c r="N868" s="600"/>
      <c r="O868" s="600"/>
      <c r="P868" s="600"/>
      <c r="Q868" s="600"/>
      <c r="R868" s="600"/>
      <c r="S868" s="600"/>
      <c r="T868" s="600"/>
      <c r="U868" s="600"/>
      <c r="V868" s="600"/>
      <c r="W868" s="600"/>
      <c r="X868" s="600"/>
      <c r="Y868" s="600"/>
      <c r="Z868" s="600"/>
      <c r="AA868" s="600"/>
      <c r="AB868" s="600"/>
      <c r="AC868" s="600"/>
      <c r="AD868" s="600"/>
      <c r="AE868" s="600"/>
      <c r="AF868" s="600"/>
      <c r="AG868" s="600"/>
      <c r="AH868" s="600"/>
      <c r="AI868" s="600"/>
      <c r="AJ868" s="600"/>
      <c r="AK868" s="600"/>
      <c r="AL868" s="600"/>
      <c r="AM868" s="600"/>
      <c r="AN868" s="600"/>
      <c r="AO868" s="600"/>
      <c r="AP868" s="600"/>
      <c r="AQ868" s="600"/>
      <c r="AR868" s="600"/>
      <c r="AS868" s="600"/>
      <c r="AT868" s="600"/>
      <c r="AU868" s="600"/>
      <c r="AV868" s="600"/>
      <c r="AW868" s="600"/>
      <c r="AX868" s="600"/>
      <c r="AY868" s="600"/>
      <c r="AZ868" s="600"/>
      <c r="BA868" s="600"/>
      <c r="BB868" s="600"/>
      <c r="BC868" s="600"/>
      <c r="BD868" s="600"/>
      <c r="BE868" s="600"/>
      <c r="BF868" s="600"/>
      <c r="BG868" s="600"/>
      <c r="BH868" s="600"/>
      <c r="BI868" s="600"/>
      <c r="BJ868" s="600"/>
      <c r="BK868" s="600"/>
    </row>
    <row r="869" spans="2:63" ht="16.5" customHeight="1" x14ac:dyDescent="0.35">
      <c r="B869" s="599"/>
      <c r="C869" s="599"/>
      <c r="D869" s="599"/>
      <c r="E869" s="599"/>
      <c r="F869" s="599"/>
      <c r="G869" s="599"/>
      <c r="H869" s="600"/>
      <c r="K869" s="602"/>
      <c r="L869" s="602"/>
      <c r="M869" s="600"/>
      <c r="N869" s="600"/>
      <c r="O869" s="600"/>
      <c r="P869" s="600"/>
      <c r="Q869" s="600"/>
      <c r="R869" s="600"/>
      <c r="S869" s="600"/>
      <c r="T869" s="600"/>
      <c r="U869" s="600"/>
      <c r="V869" s="600"/>
      <c r="W869" s="600"/>
      <c r="X869" s="600"/>
      <c r="Y869" s="600"/>
      <c r="Z869" s="600"/>
      <c r="AA869" s="600"/>
      <c r="AB869" s="600"/>
      <c r="AC869" s="600"/>
      <c r="AD869" s="600"/>
      <c r="AE869" s="600"/>
      <c r="AF869" s="600"/>
      <c r="AG869" s="600"/>
      <c r="AH869" s="600"/>
      <c r="AI869" s="600"/>
      <c r="AJ869" s="600"/>
      <c r="AK869" s="600"/>
      <c r="AL869" s="600"/>
      <c r="AM869" s="600"/>
      <c r="AN869" s="600"/>
      <c r="AO869" s="600"/>
      <c r="AP869" s="600"/>
      <c r="AQ869" s="600"/>
      <c r="AR869" s="600"/>
      <c r="AS869" s="600"/>
      <c r="AT869" s="600"/>
      <c r="AU869" s="600"/>
      <c r="AV869" s="600"/>
      <c r="AW869" s="600"/>
      <c r="AX869" s="600"/>
      <c r="AY869" s="600"/>
      <c r="AZ869" s="600"/>
      <c r="BA869" s="600"/>
      <c r="BB869" s="600"/>
      <c r="BC869" s="600"/>
      <c r="BD869" s="600"/>
      <c r="BE869" s="600"/>
      <c r="BF869" s="600"/>
      <c r="BG869" s="600"/>
      <c r="BH869" s="600"/>
      <c r="BI869" s="600"/>
      <c r="BJ869" s="600"/>
      <c r="BK869" s="600"/>
    </row>
    <row r="870" spans="2:63" ht="16.5" customHeight="1" x14ac:dyDescent="0.35">
      <c r="B870" s="599"/>
      <c r="C870" s="599"/>
      <c r="D870" s="599"/>
      <c r="E870" s="599"/>
      <c r="F870" s="599"/>
      <c r="G870" s="599"/>
      <c r="H870" s="600"/>
      <c r="K870" s="602"/>
      <c r="L870" s="602"/>
      <c r="M870" s="600"/>
      <c r="N870" s="600"/>
      <c r="O870" s="600"/>
      <c r="P870" s="600"/>
      <c r="Q870" s="600"/>
      <c r="R870" s="600"/>
      <c r="S870" s="600"/>
      <c r="T870" s="600"/>
      <c r="U870" s="600"/>
      <c r="V870" s="600"/>
      <c r="W870" s="600"/>
      <c r="X870" s="600"/>
      <c r="Y870" s="600"/>
      <c r="Z870" s="600"/>
      <c r="AA870" s="600"/>
      <c r="AB870" s="600"/>
      <c r="AC870" s="600"/>
      <c r="AD870" s="600"/>
      <c r="AE870" s="600"/>
      <c r="AF870" s="600"/>
      <c r="AG870" s="600"/>
      <c r="AH870" s="600"/>
      <c r="AI870" s="600"/>
      <c r="AJ870" s="600"/>
      <c r="AK870" s="600"/>
      <c r="AL870" s="600"/>
      <c r="AM870" s="600"/>
      <c r="AN870" s="600"/>
      <c r="AO870" s="600"/>
      <c r="AP870" s="600"/>
      <c r="AQ870" s="600"/>
      <c r="AR870" s="600"/>
      <c r="AS870" s="600"/>
      <c r="AT870" s="600"/>
      <c r="AU870" s="600"/>
      <c r="AV870" s="600"/>
      <c r="AW870" s="600"/>
      <c r="AX870" s="600"/>
      <c r="AY870" s="600"/>
      <c r="AZ870" s="600"/>
      <c r="BA870" s="600"/>
      <c r="BB870" s="600"/>
      <c r="BC870" s="600"/>
      <c r="BD870" s="600"/>
      <c r="BE870" s="600"/>
      <c r="BF870" s="600"/>
      <c r="BG870" s="600"/>
      <c r="BH870" s="600"/>
      <c r="BI870" s="600"/>
      <c r="BJ870" s="600"/>
      <c r="BK870" s="600"/>
    </row>
    <row r="871" spans="2:63" ht="16.5" customHeight="1" x14ac:dyDescent="0.35">
      <c r="B871" s="599"/>
      <c r="C871" s="599"/>
      <c r="D871" s="599"/>
      <c r="E871" s="599"/>
      <c r="F871" s="599"/>
      <c r="G871" s="599"/>
      <c r="H871" s="600"/>
      <c r="K871" s="602"/>
      <c r="L871" s="602"/>
      <c r="M871" s="600"/>
      <c r="N871" s="600"/>
      <c r="O871" s="600"/>
      <c r="P871" s="600"/>
      <c r="Q871" s="600"/>
      <c r="R871" s="600"/>
      <c r="S871" s="600"/>
      <c r="T871" s="600"/>
      <c r="U871" s="600"/>
      <c r="V871" s="600"/>
      <c r="W871" s="600"/>
      <c r="X871" s="600"/>
      <c r="Y871" s="600"/>
      <c r="Z871" s="600"/>
      <c r="AA871" s="600"/>
      <c r="AB871" s="600"/>
      <c r="AC871" s="600"/>
      <c r="AD871" s="600"/>
      <c r="AE871" s="600"/>
      <c r="AF871" s="600"/>
      <c r="AG871" s="600"/>
      <c r="AH871" s="600"/>
      <c r="AI871" s="600"/>
      <c r="AJ871" s="600"/>
      <c r="AK871" s="600"/>
      <c r="AL871" s="600"/>
      <c r="AM871" s="600"/>
      <c r="AN871" s="600"/>
      <c r="AO871" s="600"/>
      <c r="AP871" s="600"/>
      <c r="AQ871" s="600"/>
      <c r="AR871" s="600"/>
      <c r="AS871" s="600"/>
      <c r="AT871" s="600"/>
      <c r="AU871" s="600"/>
      <c r="AV871" s="600"/>
      <c r="AW871" s="600"/>
      <c r="AX871" s="600"/>
      <c r="AY871" s="600"/>
      <c r="AZ871" s="600"/>
      <c r="BA871" s="600"/>
      <c r="BB871" s="600"/>
      <c r="BC871" s="600"/>
      <c r="BD871" s="600"/>
      <c r="BE871" s="600"/>
      <c r="BF871" s="600"/>
      <c r="BG871" s="600"/>
      <c r="BH871" s="600"/>
      <c r="BI871" s="600"/>
      <c r="BJ871" s="600"/>
      <c r="BK871" s="600"/>
    </row>
    <row r="872" spans="2:63" ht="16.5" customHeight="1" x14ac:dyDescent="0.35">
      <c r="B872" s="599"/>
      <c r="C872" s="599"/>
      <c r="D872" s="599"/>
      <c r="E872" s="599"/>
      <c r="F872" s="599"/>
      <c r="G872" s="599"/>
      <c r="H872" s="600"/>
      <c r="K872" s="602"/>
      <c r="L872" s="602"/>
      <c r="M872" s="600"/>
      <c r="N872" s="600"/>
      <c r="O872" s="600"/>
      <c r="P872" s="600"/>
      <c r="Q872" s="600"/>
      <c r="R872" s="600"/>
      <c r="S872" s="600"/>
      <c r="T872" s="600"/>
      <c r="U872" s="600"/>
      <c r="V872" s="600"/>
      <c r="W872" s="600"/>
      <c r="X872" s="600"/>
      <c r="Y872" s="600"/>
      <c r="Z872" s="600"/>
      <c r="AA872" s="600"/>
      <c r="AB872" s="600"/>
      <c r="AC872" s="600"/>
      <c r="AD872" s="600"/>
      <c r="AE872" s="600"/>
      <c r="AF872" s="600"/>
      <c r="AG872" s="600"/>
      <c r="AH872" s="600"/>
      <c r="AI872" s="600"/>
      <c r="AJ872" s="600"/>
      <c r="AK872" s="600"/>
      <c r="AL872" s="600"/>
      <c r="AM872" s="600"/>
      <c r="AN872" s="600"/>
      <c r="AO872" s="600"/>
      <c r="AP872" s="600"/>
      <c r="AQ872" s="600"/>
      <c r="AR872" s="600"/>
      <c r="AS872" s="600"/>
      <c r="AT872" s="600"/>
      <c r="AU872" s="600"/>
      <c r="AV872" s="600"/>
      <c r="AW872" s="600"/>
      <c r="AX872" s="600"/>
      <c r="AY872" s="600"/>
      <c r="AZ872" s="600"/>
      <c r="BA872" s="600"/>
      <c r="BB872" s="600"/>
      <c r="BC872" s="600"/>
      <c r="BD872" s="600"/>
      <c r="BE872" s="600"/>
      <c r="BF872" s="600"/>
      <c r="BG872" s="600"/>
      <c r="BH872" s="600"/>
      <c r="BI872" s="600"/>
      <c r="BJ872" s="600"/>
      <c r="BK872" s="600"/>
    </row>
    <row r="873" spans="2:63" ht="16.5" customHeight="1" x14ac:dyDescent="0.35">
      <c r="B873" s="599"/>
      <c r="C873" s="599"/>
      <c r="D873" s="599"/>
      <c r="E873" s="599"/>
      <c r="F873" s="599"/>
      <c r="G873" s="599"/>
      <c r="H873" s="600"/>
      <c r="K873" s="602"/>
      <c r="L873" s="602"/>
      <c r="M873" s="600"/>
      <c r="N873" s="600"/>
      <c r="O873" s="600"/>
      <c r="P873" s="600"/>
      <c r="Q873" s="600"/>
      <c r="R873" s="600"/>
      <c r="S873" s="600"/>
      <c r="T873" s="600"/>
      <c r="U873" s="600"/>
      <c r="V873" s="600"/>
      <c r="W873" s="600"/>
      <c r="X873" s="600"/>
      <c r="Y873" s="600"/>
      <c r="Z873" s="600"/>
      <c r="AA873" s="600"/>
      <c r="AB873" s="600"/>
      <c r="AC873" s="600"/>
      <c r="AD873" s="600"/>
      <c r="AE873" s="600"/>
      <c r="AF873" s="600"/>
      <c r="AG873" s="600"/>
      <c r="AH873" s="600"/>
      <c r="AI873" s="600"/>
      <c r="AJ873" s="600"/>
      <c r="AK873" s="600"/>
      <c r="AL873" s="600"/>
      <c r="AM873" s="600"/>
      <c r="AN873" s="600"/>
      <c r="AO873" s="600"/>
      <c r="AP873" s="600"/>
      <c r="AQ873" s="600"/>
      <c r="AR873" s="600"/>
      <c r="AS873" s="600"/>
      <c r="AT873" s="600"/>
      <c r="AU873" s="600"/>
      <c r="AV873" s="600"/>
      <c r="AW873" s="600"/>
      <c r="AX873" s="600"/>
      <c r="AY873" s="600"/>
      <c r="AZ873" s="600"/>
      <c r="BA873" s="600"/>
      <c r="BB873" s="600"/>
      <c r="BC873" s="600"/>
      <c r="BD873" s="600"/>
      <c r="BE873" s="600"/>
      <c r="BF873" s="600"/>
      <c r="BG873" s="600"/>
      <c r="BH873" s="600"/>
      <c r="BI873" s="600"/>
      <c r="BJ873" s="600"/>
      <c r="BK873" s="600"/>
    </row>
    <row r="874" spans="2:63" ht="16.5" customHeight="1" x14ac:dyDescent="0.35">
      <c r="B874" s="599"/>
      <c r="C874" s="599"/>
      <c r="D874" s="599"/>
      <c r="E874" s="599"/>
      <c r="F874" s="599"/>
      <c r="G874" s="599"/>
      <c r="H874" s="600"/>
      <c r="K874" s="602"/>
      <c r="L874" s="602"/>
      <c r="M874" s="600"/>
      <c r="N874" s="600"/>
      <c r="O874" s="600"/>
      <c r="P874" s="600"/>
      <c r="Q874" s="600"/>
      <c r="R874" s="600"/>
      <c r="S874" s="600"/>
      <c r="T874" s="600"/>
      <c r="U874" s="600"/>
      <c r="V874" s="600"/>
      <c r="W874" s="600"/>
      <c r="X874" s="600"/>
      <c r="Y874" s="600"/>
      <c r="Z874" s="600"/>
      <c r="AA874" s="600"/>
      <c r="AB874" s="600"/>
      <c r="AC874" s="600"/>
      <c r="AD874" s="600"/>
      <c r="AE874" s="600"/>
      <c r="AF874" s="600"/>
      <c r="AG874" s="600"/>
      <c r="AH874" s="600"/>
      <c r="AI874" s="600"/>
      <c r="AJ874" s="600"/>
      <c r="AK874" s="600"/>
      <c r="AL874" s="600"/>
      <c r="AM874" s="600"/>
      <c r="AN874" s="600"/>
      <c r="AO874" s="600"/>
      <c r="AP874" s="600"/>
      <c r="AQ874" s="600"/>
      <c r="AR874" s="600"/>
      <c r="AS874" s="600"/>
      <c r="AT874" s="600"/>
      <c r="AU874" s="600"/>
      <c r="AV874" s="600"/>
      <c r="AW874" s="600"/>
      <c r="AX874" s="600"/>
      <c r="AY874" s="600"/>
      <c r="AZ874" s="600"/>
      <c r="BA874" s="600"/>
      <c r="BB874" s="600"/>
      <c r="BC874" s="600"/>
      <c r="BD874" s="600"/>
      <c r="BE874" s="600"/>
      <c r="BF874" s="600"/>
      <c r="BG874" s="600"/>
      <c r="BH874" s="600"/>
      <c r="BI874" s="600"/>
      <c r="BJ874" s="600"/>
      <c r="BK874" s="600"/>
    </row>
    <row r="875" spans="2:63" ht="16.5" customHeight="1" x14ac:dyDescent="0.35">
      <c r="B875" s="599"/>
      <c r="C875" s="599"/>
      <c r="D875" s="599"/>
      <c r="E875" s="599"/>
      <c r="F875" s="599"/>
      <c r="G875" s="599"/>
      <c r="H875" s="600"/>
      <c r="K875" s="602"/>
      <c r="L875" s="602"/>
      <c r="M875" s="600"/>
      <c r="N875" s="600"/>
      <c r="O875" s="600"/>
      <c r="P875" s="600"/>
      <c r="Q875" s="600"/>
      <c r="R875" s="600"/>
      <c r="S875" s="600"/>
      <c r="T875" s="600"/>
      <c r="U875" s="600"/>
      <c r="V875" s="600"/>
      <c r="W875" s="600"/>
      <c r="X875" s="600"/>
      <c r="Y875" s="600"/>
      <c r="Z875" s="600"/>
      <c r="AA875" s="600"/>
      <c r="AB875" s="600"/>
      <c r="AC875" s="600"/>
      <c r="AD875" s="600"/>
      <c r="AE875" s="600"/>
      <c r="AF875" s="600"/>
      <c r="AG875" s="600"/>
      <c r="AH875" s="600"/>
      <c r="AI875" s="600"/>
      <c r="AJ875" s="600"/>
      <c r="AK875" s="600"/>
      <c r="AL875" s="600"/>
      <c r="AM875" s="600"/>
      <c r="AN875" s="600"/>
      <c r="AO875" s="600"/>
      <c r="AP875" s="600"/>
      <c r="AQ875" s="600"/>
      <c r="AR875" s="600"/>
      <c r="AS875" s="600"/>
      <c r="AT875" s="600"/>
      <c r="AU875" s="600"/>
      <c r="AV875" s="600"/>
      <c r="AW875" s="600"/>
      <c r="AX875" s="600"/>
      <c r="AY875" s="600"/>
      <c r="AZ875" s="600"/>
      <c r="BA875" s="600"/>
      <c r="BB875" s="600"/>
      <c r="BC875" s="600"/>
      <c r="BD875" s="600"/>
      <c r="BE875" s="600"/>
      <c r="BF875" s="600"/>
      <c r="BG875" s="600"/>
      <c r="BH875" s="600"/>
      <c r="BI875" s="600"/>
      <c r="BJ875" s="600"/>
      <c r="BK875" s="600"/>
    </row>
    <row r="876" spans="2:63" ht="16.5" customHeight="1" x14ac:dyDescent="0.35">
      <c r="B876" s="599"/>
      <c r="C876" s="599"/>
      <c r="D876" s="599"/>
      <c r="E876" s="599"/>
      <c r="F876" s="599"/>
      <c r="G876" s="599"/>
      <c r="H876" s="600"/>
      <c r="K876" s="602"/>
      <c r="L876" s="602"/>
      <c r="M876" s="600"/>
      <c r="N876" s="600"/>
      <c r="O876" s="600"/>
      <c r="P876" s="600"/>
      <c r="Q876" s="600"/>
      <c r="R876" s="600"/>
      <c r="S876" s="600"/>
      <c r="T876" s="600"/>
      <c r="U876" s="600"/>
      <c r="V876" s="600"/>
      <c r="W876" s="600"/>
      <c r="X876" s="600"/>
      <c r="Y876" s="600"/>
      <c r="Z876" s="600"/>
      <c r="AA876" s="600"/>
      <c r="AB876" s="600"/>
      <c r="AC876" s="600"/>
      <c r="AD876" s="600"/>
      <c r="AE876" s="600"/>
      <c r="AF876" s="600"/>
      <c r="AG876" s="600"/>
      <c r="AH876" s="600"/>
      <c r="AI876" s="600"/>
      <c r="AJ876" s="600"/>
      <c r="AK876" s="600"/>
      <c r="AL876" s="600"/>
      <c r="AM876" s="600"/>
      <c r="AN876" s="600"/>
      <c r="AO876" s="600"/>
      <c r="AP876" s="600"/>
      <c r="AQ876" s="600"/>
      <c r="AR876" s="600"/>
      <c r="AS876" s="600"/>
      <c r="AT876" s="600"/>
      <c r="AU876" s="600"/>
      <c r="AV876" s="600"/>
      <c r="AW876" s="600"/>
      <c r="AX876" s="600"/>
      <c r="AY876" s="600"/>
      <c r="AZ876" s="600"/>
      <c r="BA876" s="600"/>
      <c r="BB876" s="600"/>
      <c r="BC876" s="600"/>
      <c r="BD876" s="600"/>
      <c r="BE876" s="600"/>
      <c r="BF876" s="600"/>
      <c r="BG876" s="600"/>
      <c r="BH876" s="600"/>
      <c r="BI876" s="600"/>
      <c r="BJ876" s="600"/>
      <c r="BK876" s="600"/>
    </row>
    <row r="877" spans="2:63" ht="16.5" customHeight="1" x14ac:dyDescent="0.35">
      <c r="B877" s="599"/>
      <c r="C877" s="599"/>
      <c r="D877" s="599"/>
      <c r="E877" s="599"/>
      <c r="F877" s="599"/>
      <c r="G877" s="599"/>
      <c r="H877" s="600"/>
      <c r="K877" s="602"/>
      <c r="L877" s="602"/>
      <c r="M877" s="600"/>
      <c r="N877" s="600"/>
      <c r="O877" s="600"/>
      <c r="P877" s="600"/>
      <c r="Q877" s="600"/>
      <c r="R877" s="600"/>
      <c r="S877" s="600"/>
      <c r="T877" s="600"/>
      <c r="U877" s="600"/>
      <c r="V877" s="600"/>
      <c r="W877" s="600"/>
      <c r="X877" s="600"/>
      <c r="Y877" s="600"/>
      <c r="Z877" s="600"/>
      <c r="AA877" s="600"/>
      <c r="AB877" s="600"/>
      <c r="AC877" s="600"/>
      <c r="AD877" s="600"/>
      <c r="AE877" s="600"/>
      <c r="AF877" s="600"/>
      <c r="AG877" s="600"/>
      <c r="AH877" s="600"/>
      <c r="AI877" s="600"/>
      <c r="AJ877" s="600"/>
      <c r="AK877" s="600"/>
      <c r="AL877" s="600"/>
      <c r="AM877" s="600"/>
      <c r="AN877" s="600"/>
      <c r="AO877" s="600"/>
      <c r="AP877" s="600"/>
      <c r="AQ877" s="600"/>
      <c r="AR877" s="600"/>
      <c r="AS877" s="600"/>
      <c r="AT877" s="600"/>
      <c r="AU877" s="600"/>
      <c r="AV877" s="600"/>
      <c r="AW877" s="600"/>
      <c r="AX877" s="600"/>
      <c r="AY877" s="600"/>
      <c r="AZ877" s="600"/>
      <c r="BA877" s="600"/>
      <c r="BB877" s="600"/>
      <c r="BC877" s="600"/>
      <c r="BD877" s="600"/>
      <c r="BE877" s="600"/>
      <c r="BF877" s="600"/>
      <c r="BG877" s="600"/>
      <c r="BH877" s="600"/>
      <c r="BI877" s="600"/>
      <c r="BJ877" s="600"/>
      <c r="BK877" s="600"/>
    </row>
    <row r="878" spans="2:63" ht="16.5" customHeight="1" x14ac:dyDescent="0.35">
      <c r="B878" s="599"/>
      <c r="C878" s="599"/>
      <c r="D878" s="599"/>
      <c r="E878" s="599"/>
      <c r="F878" s="599"/>
      <c r="G878" s="599"/>
      <c r="H878" s="600"/>
      <c r="K878" s="602"/>
      <c r="L878" s="602"/>
      <c r="M878" s="600"/>
      <c r="N878" s="600"/>
      <c r="O878" s="600"/>
      <c r="P878" s="600"/>
      <c r="Q878" s="600"/>
      <c r="R878" s="600"/>
      <c r="S878" s="600"/>
      <c r="T878" s="600"/>
      <c r="U878" s="600"/>
      <c r="V878" s="600"/>
      <c r="W878" s="600"/>
      <c r="X878" s="600"/>
      <c r="Y878" s="600"/>
      <c r="Z878" s="600"/>
      <c r="AA878" s="600"/>
      <c r="AB878" s="600"/>
      <c r="AC878" s="600"/>
      <c r="AD878" s="600"/>
      <c r="AE878" s="600"/>
      <c r="AF878" s="600"/>
      <c r="AG878" s="600"/>
      <c r="AH878" s="600"/>
      <c r="AI878" s="600"/>
      <c r="AJ878" s="600"/>
      <c r="AK878" s="600"/>
      <c r="AL878" s="600"/>
      <c r="AM878" s="600"/>
      <c r="AN878" s="600"/>
      <c r="AO878" s="600"/>
      <c r="AP878" s="600"/>
      <c r="AQ878" s="600"/>
      <c r="AR878" s="600"/>
      <c r="AS878" s="600"/>
      <c r="AT878" s="600"/>
      <c r="AU878" s="600"/>
      <c r="AV878" s="600"/>
      <c r="AW878" s="600"/>
      <c r="AX878" s="600"/>
      <c r="AY878" s="600"/>
      <c r="AZ878" s="600"/>
      <c r="BA878" s="600"/>
      <c r="BB878" s="600"/>
      <c r="BC878" s="600"/>
      <c r="BD878" s="600"/>
      <c r="BE878" s="600"/>
      <c r="BF878" s="600"/>
      <c r="BG878" s="600"/>
      <c r="BH878" s="600"/>
      <c r="BI878" s="600"/>
      <c r="BJ878" s="600"/>
      <c r="BK878" s="600"/>
    </row>
    <row r="879" spans="2:63" ht="16.5" customHeight="1" x14ac:dyDescent="0.35">
      <c r="B879" s="599"/>
      <c r="C879" s="599"/>
      <c r="D879" s="599"/>
      <c r="E879" s="599"/>
      <c r="F879" s="599"/>
      <c r="G879" s="599"/>
      <c r="H879" s="600"/>
      <c r="K879" s="602"/>
      <c r="L879" s="602"/>
      <c r="M879" s="600"/>
      <c r="N879" s="600"/>
      <c r="O879" s="600"/>
      <c r="P879" s="600"/>
      <c r="Q879" s="600"/>
      <c r="R879" s="600"/>
      <c r="S879" s="600"/>
      <c r="T879" s="600"/>
      <c r="U879" s="600"/>
      <c r="V879" s="600"/>
      <c r="W879" s="600"/>
      <c r="X879" s="600"/>
      <c r="Y879" s="600"/>
      <c r="Z879" s="600"/>
      <c r="AA879" s="600"/>
      <c r="AB879" s="600"/>
      <c r="AC879" s="600"/>
      <c r="AD879" s="600"/>
      <c r="AE879" s="600"/>
      <c r="AF879" s="600"/>
      <c r="AG879" s="600"/>
      <c r="AH879" s="600"/>
      <c r="AI879" s="600"/>
      <c r="AJ879" s="600"/>
      <c r="AK879" s="600"/>
      <c r="AL879" s="600"/>
      <c r="AM879" s="600"/>
      <c r="AN879" s="600"/>
      <c r="AO879" s="600"/>
      <c r="AP879" s="600"/>
      <c r="AQ879" s="600"/>
      <c r="AR879" s="600"/>
      <c r="AS879" s="600"/>
      <c r="AT879" s="600"/>
      <c r="AU879" s="600"/>
      <c r="AV879" s="600"/>
      <c r="AW879" s="600"/>
      <c r="AX879" s="600"/>
      <c r="AY879" s="600"/>
      <c r="AZ879" s="600"/>
      <c r="BA879" s="600"/>
      <c r="BB879" s="600"/>
      <c r="BC879" s="600"/>
      <c r="BD879" s="600"/>
      <c r="BE879" s="600"/>
      <c r="BF879" s="600"/>
      <c r="BG879" s="600"/>
      <c r="BH879" s="600"/>
      <c r="BI879" s="600"/>
      <c r="BJ879" s="600"/>
      <c r="BK879" s="600"/>
    </row>
    <row r="880" spans="2:63" ht="16.5" customHeight="1" x14ac:dyDescent="0.35">
      <c r="B880" s="599"/>
      <c r="C880" s="599"/>
      <c r="D880" s="599"/>
      <c r="E880" s="599"/>
      <c r="F880" s="599"/>
      <c r="G880" s="599"/>
      <c r="H880" s="600"/>
      <c r="K880" s="602"/>
      <c r="L880" s="602"/>
      <c r="M880" s="600"/>
      <c r="N880" s="600"/>
      <c r="O880" s="600"/>
      <c r="P880" s="600"/>
      <c r="Q880" s="600"/>
      <c r="R880" s="600"/>
      <c r="S880" s="600"/>
      <c r="T880" s="600"/>
      <c r="U880" s="600"/>
      <c r="V880" s="600"/>
      <c r="W880" s="600"/>
      <c r="X880" s="600"/>
      <c r="Y880" s="600"/>
      <c r="Z880" s="600"/>
      <c r="AA880" s="600"/>
      <c r="AB880" s="600"/>
      <c r="AC880" s="600"/>
      <c r="AD880" s="600"/>
      <c r="AE880" s="600"/>
      <c r="AF880" s="600"/>
      <c r="AG880" s="600"/>
      <c r="AH880" s="600"/>
      <c r="AI880" s="600"/>
      <c r="AJ880" s="600"/>
      <c r="AK880" s="600"/>
      <c r="AL880" s="600"/>
      <c r="AM880" s="600"/>
      <c r="AN880" s="600"/>
      <c r="AO880" s="600"/>
      <c r="AP880" s="600"/>
      <c r="AQ880" s="600"/>
      <c r="AR880" s="600"/>
      <c r="AS880" s="600"/>
      <c r="AT880" s="600"/>
      <c r="AU880" s="600"/>
      <c r="AV880" s="600"/>
      <c r="AW880" s="600"/>
      <c r="AX880" s="600"/>
      <c r="AY880" s="600"/>
      <c r="AZ880" s="600"/>
      <c r="BA880" s="600"/>
      <c r="BB880" s="600"/>
      <c r="BC880" s="600"/>
      <c r="BD880" s="600"/>
      <c r="BE880" s="600"/>
      <c r="BF880" s="600"/>
      <c r="BG880" s="600"/>
      <c r="BH880" s="600"/>
      <c r="BI880" s="600"/>
      <c r="BJ880" s="600"/>
      <c r="BK880" s="600"/>
    </row>
    <row r="881" spans="2:63" ht="16.5" customHeight="1" x14ac:dyDescent="0.35">
      <c r="B881" s="599"/>
      <c r="C881" s="599"/>
      <c r="D881" s="599"/>
      <c r="E881" s="599"/>
      <c r="F881" s="599"/>
      <c r="G881" s="599"/>
      <c r="H881" s="600"/>
      <c r="K881" s="602"/>
      <c r="L881" s="602"/>
      <c r="M881" s="600"/>
      <c r="N881" s="600"/>
      <c r="O881" s="600"/>
      <c r="P881" s="600"/>
      <c r="Q881" s="600"/>
      <c r="R881" s="600"/>
      <c r="S881" s="600"/>
      <c r="T881" s="600"/>
      <c r="U881" s="600"/>
      <c r="V881" s="600"/>
      <c r="W881" s="600"/>
      <c r="X881" s="600"/>
      <c r="Y881" s="600"/>
      <c r="Z881" s="600"/>
      <c r="AA881" s="600"/>
      <c r="AB881" s="600"/>
      <c r="AC881" s="600"/>
      <c r="AD881" s="600"/>
      <c r="AE881" s="600"/>
      <c r="AF881" s="600"/>
      <c r="AG881" s="600"/>
      <c r="AH881" s="600"/>
      <c r="AI881" s="600"/>
      <c r="AJ881" s="600"/>
      <c r="AK881" s="600"/>
      <c r="AL881" s="600"/>
      <c r="AM881" s="600"/>
      <c r="AN881" s="600"/>
      <c r="AO881" s="600"/>
      <c r="AP881" s="600"/>
      <c r="AQ881" s="600"/>
      <c r="AR881" s="600"/>
      <c r="AS881" s="600"/>
      <c r="AT881" s="600"/>
      <c r="AU881" s="600"/>
      <c r="AV881" s="600"/>
      <c r="AW881" s="600"/>
      <c r="AX881" s="600"/>
      <c r="AY881" s="600"/>
      <c r="AZ881" s="600"/>
      <c r="BA881" s="600"/>
      <c r="BB881" s="600"/>
      <c r="BC881" s="600"/>
      <c r="BD881" s="600"/>
      <c r="BE881" s="600"/>
      <c r="BF881" s="600"/>
      <c r="BG881" s="600"/>
      <c r="BH881" s="600"/>
      <c r="BI881" s="600"/>
      <c r="BJ881" s="600"/>
      <c r="BK881" s="600"/>
    </row>
    <row r="882" spans="2:63" ht="16.5" customHeight="1" x14ac:dyDescent="0.35">
      <c r="B882" s="599"/>
      <c r="C882" s="599"/>
      <c r="D882" s="599"/>
      <c r="E882" s="599"/>
      <c r="F882" s="599"/>
      <c r="G882" s="599"/>
      <c r="H882" s="600"/>
      <c r="K882" s="602"/>
      <c r="L882" s="602"/>
      <c r="M882" s="600"/>
      <c r="N882" s="600"/>
      <c r="O882" s="600"/>
      <c r="P882" s="600"/>
      <c r="Q882" s="600"/>
      <c r="R882" s="600"/>
      <c r="S882" s="600"/>
      <c r="T882" s="600"/>
      <c r="U882" s="600"/>
      <c r="V882" s="600"/>
      <c r="W882" s="600"/>
      <c r="X882" s="600"/>
      <c r="Y882" s="600"/>
      <c r="Z882" s="600"/>
      <c r="AA882" s="600"/>
      <c r="AB882" s="600"/>
      <c r="AC882" s="600"/>
      <c r="AD882" s="600"/>
      <c r="AE882" s="600"/>
      <c r="AF882" s="600"/>
      <c r="AG882" s="600"/>
      <c r="AH882" s="600"/>
      <c r="AI882" s="600"/>
      <c r="AJ882" s="600"/>
      <c r="AK882" s="600"/>
      <c r="AL882" s="600"/>
      <c r="AM882" s="600"/>
      <c r="AN882" s="600"/>
      <c r="AO882" s="600"/>
      <c r="AP882" s="600"/>
      <c r="AQ882" s="600"/>
      <c r="AR882" s="600"/>
      <c r="AS882" s="600"/>
      <c r="AT882" s="600"/>
      <c r="AU882" s="600"/>
      <c r="AV882" s="600"/>
      <c r="AW882" s="600"/>
      <c r="AX882" s="600"/>
      <c r="AY882" s="600"/>
      <c r="AZ882" s="600"/>
      <c r="BA882" s="600"/>
      <c r="BB882" s="600"/>
      <c r="BC882" s="600"/>
      <c r="BD882" s="600"/>
      <c r="BE882" s="600"/>
      <c r="BF882" s="600"/>
      <c r="BG882" s="600"/>
      <c r="BH882" s="600"/>
      <c r="BI882" s="600"/>
      <c r="BJ882" s="600"/>
      <c r="BK882" s="600"/>
    </row>
    <row r="883" spans="2:63" ht="16.5" customHeight="1" x14ac:dyDescent="0.35">
      <c r="B883" s="599"/>
      <c r="C883" s="599"/>
      <c r="D883" s="599"/>
      <c r="E883" s="599"/>
      <c r="F883" s="599"/>
      <c r="G883" s="599"/>
      <c r="H883" s="600"/>
      <c r="K883" s="602"/>
      <c r="L883" s="602"/>
      <c r="M883" s="600"/>
      <c r="N883" s="600"/>
      <c r="O883" s="600"/>
      <c r="P883" s="600"/>
      <c r="Q883" s="600"/>
      <c r="R883" s="600"/>
      <c r="S883" s="600"/>
      <c r="T883" s="600"/>
      <c r="U883" s="600"/>
      <c r="V883" s="600"/>
      <c r="W883" s="600"/>
      <c r="X883" s="600"/>
      <c r="Y883" s="600"/>
      <c r="Z883" s="600"/>
      <c r="AA883" s="600"/>
      <c r="AB883" s="600"/>
      <c r="AC883" s="600"/>
      <c r="AD883" s="600"/>
      <c r="AE883" s="600"/>
      <c r="AF883" s="600"/>
      <c r="AG883" s="600"/>
      <c r="AH883" s="600"/>
      <c r="AI883" s="600"/>
      <c r="AJ883" s="600"/>
      <c r="AK883" s="600"/>
      <c r="AL883" s="600"/>
      <c r="AM883" s="600"/>
      <c r="AN883" s="600"/>
      <c r="AO883" s="600"/>
      <c r="AP883" s="600"/>
      <c r="AQ883" s="600"/>
      <c r="AR883" s="600"/>
      <c r="AS883" s="600"/>
      <c r="AT883" s="600"/>
      <c r="AU883" s="600"/>
      <c r="AV883" s="600"/>
      <c r="AW883" s="600"/>
      <c r="AX883" s="600"/>
      <c r="AY883" s="600"/>
      <c r="AZ883" s="600"/>
      <c r="BA883" s="600"/>
      <c r="BB883" s="600"/>
      <c r="BC883" s="600"/>
      <c r="BD883" s="600"/>
      <c r="BE883" s="600"/>
      <c r="BF883" s="600"/>
      <c r="BG883" s="600"/>
      <c r="BH883" s="600"/>
      <c r="BI883" s="600"/>
      <c r="BJ883" s="600"/>
      <c r="BK883" s="600"/>
    </row>
    <row r="884" spans="2:63" ht="16.5" customHeight="1" x14ac:dyDescent="0.35">
      <c r="B884" s="599"/>
      <c r="C884" s="599"/>
      <c r="D884" s="599"/>
      <c r="E884" s="599"/>
      <c r="F884" s="599"/>
      <c r="G884" s="599"/>
      <c r="H884" s="600"/>
      <c r="K884" s="602"/>
      <c r="L884" s="602"/>
      <c r="M884" s="600"/>
      <c r="N884" s="600"/>
      <c r="O884" s="600"/>
      <c r="P884" s="600"/>
      <c r="Q884" s="600"/>
      <c r="R884" s="600"/>
      <c r="S884" s="600"/>
      <c r="T884" s="600"/>
      <c r="U884" s="600"/>
      <c r="V884" s="600"/>
      <c r="W884" s="600"/>
      <c r="X884" s="600"/>
      <c r="Y884" s="600"/>
      <c r="Z884" s="600"/>
      <c r="AA884" s="600"/>
      <c r="AB884" s="600"/>
      <c r="AC884" s="600"/>
      <c r="AD884" s="600"/>
      <c r="AE884" s="600"/>
      <c r="AF884" s="600"/>
      <c r="AG884" s="600"/>
      <c r="AH884" s="600"/>
      <c r="AI884" s="600"/>
      <c r="AJ884" s="600"/>
      <c r="AK884" s="600"/>
      <c r="AL884" s="600"/>
      <c r="AM884" s="600"/>
      <c r="AN884" s="600"/>
      <c r="AO884" s="600"/>
      <c r="AP884" s="600"/>
      <c r="AQ884" s="600"/>
      <c r="AR884" s="600"/>
      <c r="AS884" s="600"/>
      <c r="AT884" s="600"/>
      <c r="AU884" s="600"/>
      <c r="AV884" s="600"/>
      <c r="AW884" s="600"/>
      <c r="AX884" s="600"/>
      <c r="AY884" s="600"/>
      <c r="AZ884" s="600"/>
      <c r="BA884" s="600"/>
      <c r="BB884" s="600"/>
      <c r="BC884" s="600"/>
      <c r="BD884" s="600"/>
      <c r="BE884" s="600"/>
      <c r="BF884" s="600"/>
      <c r="BG884" s="600"/>
      <c r="BH884" s="600"/>
      <c r="BI884" s="600"/>
      <c r="BJ884" s="600"/>
      <c r="BK884" s="600"/>
    </row>
    <row r="885" spans="2:63" ht="16.5" customHeight="1" x14ac:dyDescent="0.35">
      <c r="B885" s="599"/>
      <c r="C885" s="599"/>
      <c r="D885" s="599"/>
      <c r="E885" s="599"/>
      <c r="F885" s="599"/>
      <c r="G885" s="599"/>
      <c r="H885" s="600"/>
      <c r="K885" s="602"/>
      <c r="L885" s="602"/>
      <c r="M885" s="600"/>
      <c r="N885" s="600"/>
      <c r="O885" s="600"/>
      <c r="P885" s="600"/>
      <c r="Q885" s="600"/>
      <c r="R885" s="600"/>
      <c r="S885" s="600"/>
      <c r="T885" s="600"/>
      <c r="U885" s="600"/>
      <c r="V885" s="600"/>
      <c r="W885" s="600"/>
      <c r="X885" s="600"/>
      <c r="Y885" s="600"/>
      <c r="Z885" s="600"/>
      <c r="AA885" s="600"/>
      <c r="AB885" s="600"/>
      <c r="AC885" s="600"/>
      <c r="AD885" s="600"/>
      <c r="AE885" s="600"/>
      <c r="AF885" s="600"/>
      <c r="AG885" s="600"/>
      <c r="AH885" s="600"/>
      <c r="AI885" s="600"/>
      <c r="AJ885" s="600"/>
      <c r="AK885" s="600"/>
      <c r="AL885" s="600"/>
      <c r="AM885" s="600"/>
      <c r="AN885" s="600"/>
      <c r="AO885" s="600"/>
      <c r="AP885" s="600"/>
      <c r="AQ885" s="600"/>
      <c r="AR885" s="600"/>
      <c r="AS885" s="600"/>
      <c r="AT885" s="600"/>
      <c r="AU885" s="600"/>
      <c r="AV885" s="600"/>
      <c r="AW885" s="600"/>
      <c r="AX885" s="600"/>
      <c r="AY885" s="600"/>
      <c r="AZ885" s="600"/>
      <c r="BA885" s="600"/>
      <c r="BB885" s="600"/>
      <c r="BC885" s="600"/>
      <c r="BD885" s="600"/>
      <c r="BE885" s="600"/>
      <c r="BF885" s="600"/>
      <c r="BG885" s="600"/>
      <c r="BH885" s="600"/>
      <c r="BI885" s="600"/>
      <c r="BJ885" s="600"/>
      <c r="BK885" s="600"/>
    </row>
    <row r="886" spans="2:63" ht="16.5" customHeight="1" x14ac:dyDescent="0.35">
      <c r="B886" s="599"/>
      <c r="C886" s="599"/>
      <c r="D886" s="599"/>
      <c r="E886" s="599"/>
      <c r="F886" s="599"/>
      <c r="G886" s="599"/>
      <c r="H886" s="600"/>
      <c r="K886" s="602"/>
      <c r="L886" s="602"/>
      <c r="M886" s="600"/>
      <c r="N886" s="600"/>
      <c r="O886" s="600"/>
      <c r="P886" s="600"/>
      <c r="Q886" s="600"/>
      <c r="R886" s="600"/>
      <c r="S886" s="600"/>
      <c r="T886" s="600"/>
      <c r="U886" s="600"/>
      <c r="V886" s="600"/>
      <c r="W886" s="600"/>
      <c r="X886" s="600"/>
      <c r="Y886" s="600"/>
      <c r="Z886" s="600"/>
      <c r="AA886" s="600"/>
      <c r="AB886" s="600"/>
      <c r="AC886" s="600"/>
      <c r="AD886" s="600"/>
      <c r="AE886" s="600"/>
      <c r="AF886" s="600"/>
      <c r="AG886" s="600"/>
      <c r="AH886" s="600"/>
      <c r="AI886" s="600"/>
      <c r="AJ886" s="600"/>
      <c r="AK886" s="600"/>
      <c r="AL886" s="600"/>
      <c r="AM886" s="600"/>
      <c r="AN886" s="600"/>
      <c r="AO886" s="600"/>
      <c r="AP886" s="600"/>
      <c r="AQ886" s="600"/>
      <c r="AR886" s="600"/>
      <c r="AS886" s="600"/>
      <c r="AT886" s="600"/>
      <c r="AU886" s="600"/>
      <c r="AV886" s="600"/>
      <c r="AW886" s="600"/>
      <c r="AX886" s="600"/>
      <c r="AY886" s="600"/>
      <c r="AZ886" s="600"/>
      <c r="BA886" s="600"/>
      <c r="BB886" s="600"/>
      <c r="BC886" s="600"/>
      <c r="BD886" s="600"/>
      <c r="BE886" s="600"/>
      <c r="BF886" s="600"/>
      <c r="BG886" s="600"/>
      <c r="BH886" s="600"/>
      <c r="BI886" s="600"/>
      <c r="BJ886" s="600"/>
      <c r="BK886" s="600"/>
    </row>
    <row r="887" spans="2:63" ht="16.5" customHeight="1" x14ac:dyDescent="0.35">
      <c r="B887" s="599"/>
      <c r="C887" s="599"/>
      <c r="D887" s="599"/>
      <c r="E887" s="599"/>
      <c r="F887" s="599"/>
      <c r="G887" s="599"/>
      <c r="H887" s="600"/>
      <c r="K887" s="602"/>
      <c r="L887" s="602"/>
      <c r="M887" s="600"/>
      <c r="N887" s="600"/>
      <c r="O887" s="600"/>
      <c r="P887" s="600"/>
      <c r="Q887" s="600"/>
      <c r="R887" s="600"/>
      <c r="S887" s="600"/>
      <c r="T887" s="600"/>
      <c r="U887" s="600"/>
      <c r="V887" s="600"/>
      <c r="W887" s="600"/>
      <c r="X887" s="600"/>
      <c r="Y887" s="600"/>
      <c r="Z887" s="600"/>
      <c r="AA887" s="600"/>
      <c r="AB887" s="600"/>
      <c r="AC887" s="600"/>
      <c r="AD887" s="600"/>
      <c r="AE887" s="600"/>
      <c r="AF887" s="600"/>
      <c r="AG887" s="600"/>
      <c r="AH887" s="600"/>
      <c r="AI887" s="600"/>
      <c r="AJ887" s="600"/>
      <c r="AK887" s="600"/>
      <c r="AL887" s="600"/>
      <c r="AM887" s="600"/>
      <c r="AN887" s="600"/>
      <c r="AO887" s="600"/>
      <c r="AP887" s="600"/>
      <c r="AQ887" s="600"/>
      <c r="AR887" s="600"/>
      <c r="AS887" s="600"/>
      <c r="AT887" s="600"/>
      <c r="AU887" s="600"/>
      <c r="AV887" s="600"/>
      <c r="AW887" s="600"/>
      <c r="AX887" s="600"/>
      <c r="AY887" s="600"/>
      <c r="AZ887" s="600"/>
      <c r="BA887" s="600"/>
      <c r="BB887" s="600"/>
      <c r="BC887" s="600"/>
      <c r="BD887" s="600"/>
      <c r="BE887" s="600"/>
      <c r="BF887" s="600"/>
      <c r="BG887" s="600"/>
      <c r="BH887" s="600"/>
      <c r="BI887" s="600"/>
      <c r="BJ887" s="600"/>
      <c r="BK887" s="600"/>
    </row>
    <row r="888" spans="2:63" ht="16.5" customHeight="1" x14ac:dyDescent="0.35">
      <c r="B888" s="599"/>
      <c r="C888" s="599"/>
      <c r="D888" s="599"/>
      <c r="E888" s="599"/>
      <c r="F888" s="599"/>
      <c r="G888" s="599"/>
      <c r="H888" s="600"/>
      <c r="K888" s="602"/>
      <c r="L888" s="602"/>
      <c r="M888" s="600"/>
      <c r="N888" s="600"/>
      <c r="O888" s="600"/>
      <c r="P888" s="600"/>
      <c r="Q888" s="600"/>
      <c r="R888" s="600"/>
      <c r="S888" s="600"/>
      <c r="T888" s="600"/>
      <c r="U888" s="600"/>
      <c r="V888" s="600"/>
      <c r="W888" s="600"/>
      <c r="X888" s="600"/>
      <c r="Y888" s="600"/>
      <c r="Z888" s="600"/>
      <c r="AA888" s="600"/>
      <c r="AB888" s="600"/>
      <c r="AC888" s="600"/>
      <c r="AD888" s="600"/>
      <c r="AE888" s="600"/>
      <c r="AF888" s="600"/>
      <c r="AG888" s="600"/>
      <c r="AH888" s="600"/>
      <c r="AI888" s="600"/>
      <c r="AJ888" s="600"/>
      <c r="AK888" s="600"/>
      <c r="AL888" s="600"/>
      <c r="AM888" s="600"/>
      <c r="AN888" s="600"/>
      <c r="AO888" s="600"/>
      <c r="AP888" s="600"/>
      <c r="AQ888" s="600"/>
      <c r="AR888" s="600"/>
      <c r="AS888" s="600"/>
      <c r="AT888" s="600"/>
      <c r="AU888" s="600"/>
      <c r="AV888" s="600"/>
      <c r="AW888" s="600"/>
      <c r="AX888" s="600"/>
      <c r="AY888" s="600"/>
      <c r="AZ888" s="600"/>
      <c r="BA888" s="600"/>
      <c r="BB888" s="600"/>
      <c r="BC888" s="600"/>
      <c r="BD888" s="600"/>
      <c r="BE888" s="600"/>
      <c r="BF888" s="600"/>
      <c r="BG888" s="600"/>
      <c r="BH888" s="600"/>
      <c r="BI888" s="600"/>
      <c r="BJ888" s="600"/>
      <c r="BK888" s="600"/>
    </row>
    <row r="889" spans="2:63" ht="16.5" customHeight="1" x14ac:dyDescent="0.35">
      <c r="B889" s="599"/>
      <c r="C889" s="599"/>
      <c r="D889" s="599"/>
      <c r="E889" s="599"/>
      <c r="F889" s="599"/>
      <c r="G889" s="599"/>
      <c r="H889" s="600"/>
      <c r="K889" s="602"/>
      <c r="L889" s="602"/>
      <c r="M889" s="600"/>
      <c r="N889" s="600"/>
      <c r="O889" s="600"/>
      <c r="P889" s="600"/>
      <c r="Q889" s="600"/>
      <c r="R889" s="600"/>
      <c r="S889" s="600"/>
      <c r="T889" s="600"/>
      <c r="U889" s="600"/>
      <c r="V889" s="600"/>
      <c r="W889" s="600"/>
      <c r="X889" s="600"/>
      <c r="Y889" s="600"/>
      <c r="Z889" s="600"/>
      <c r="AA889" s="600"/>
      <c r="AB889" s="600"/>
      <c r="AC889" s="600"/>
      <c r="AD889" s="600"/>
      <c r="AE889" s="600"/>
      <c r="AF889" s="600"/>
      <c r="AG889" s="600"/>
      <c r="AH889" s="600"/>
      <c r="AI889" s="600"/>
      <c r="AJ889" s="600"/>
      <c r="AK889" s="600"/>
      <c r="AL889" s="600"/>
      <c r="AM889" s="600"/>
      <c r="AN889" s="600"/>
      <c r="AO889" s="600"/>
      <c r="AP889" s="600"/>
      <c r="AQ889" s="600"/>
      <c r="AR889" s="600"/>
      <c r="AS889" s="600"/>
      <c r="AT889" s="600"/>
      <c r="AU889" s="600"/>
      <c r="AV889" s="600"/>
      <c r="AW889" s="600"/>
      <c r="AX889" s="600"/>
      <c r="AY889" s="600"/>
      <c r="AZ889" s="600"/>
      <c r="BA889" s="600"/>
      <c r="BB889" s="600"/>
      <c r="BC889" s="600"/>
      <c r="BD889" s="600"/>
      <c r="BE889" s="600"/>
      <c r="BF889" s="600"/>
      <c r="BG889" s="600"/>
      <c r="BH889" s="600"/>
      <c r="BI889" s="600"/>
      <c r="BJ889" s="600"/>
      <c r="BK889" s="600"/>
    </row>
    <row r="890" spans="2:63" ht="16.5" customHeight="1" x14ac:dyDescent="0.35">
      <c r="B890" s="599"/>
      <c r="C890" s="599"/>
      <c r="D890" s="599"/>
      <c r="E890" s="599"/>
      <c r="F890" s="599"/>
      <c r="G890" s="599"/>
      <c r="H890" s="600"/>
      <c r="K890" s="602"/>
      <c r="L890" s="602"/>
      <c r="M890" s="600"/>
      <c r="N890" s="600"/>
      <c r="O890" s="600"/>
      <c r="P890" s="600"/>
      <c r="Q890" s="600"/>
      <c r="R890" s="600"/>
      <c r="S890" s="600"/>
      <c r="T890" s="600"/>
      <c r="U890" s="600"/>
      <c r="V890" s="600"/>
      <c r="W890" s="600"/>
      <c r="X890" s="600"/>
      <c r="Y890" s="600"/>
      <c r="Z890" s="600"/>
      <c r="AA890" s="600"/>
      <c r="AB890" s="600"/>
      <c r="AC890" s="600"/>
      <c r="AD890" s="600"/>
      <c r="AE890" s="600"/>
      <c r="AF890" s="600"/>
      <c r="AG890" s="600"/>
      <c r="AH890" s="600"/>
      <c r="AI890" s="600"/>
      <c r="AJ890" s="600"/>
      <c r="AK890" s="600"/>
      <c r="AL890" s="600"/>
      <c r="AM890" s="600"/>
      <c r="AN890" s="600"/>
      <c r="AO890" s="600"/>
      <c r="AP890" s="600"/>
      <c r="AQ890" s="600"/>
      <c r="AR890" s="600"/>
      <c r="AS890" s="600"/>
      <c r="AT890" s="600"/>
      <c r="AU890" s="600"/>
      <c r="AV890" s="600"/>
      <c r="AW890" s="600"/>
      <c r="AX890" s="600"/>
      <c r="AY890" s="600"/>
      <c r="AZ890" s="600"/>
      <c r="BA890" s="600"/>
      <c r="BB890" s="600"/>
      <c r="BC890" s="600"/>
      <c r="BD890" s="600"/>
      <c r="BE890" s="600"/>
      <c r="BF890" s="600"/>
      <c r="BG890" s="600"/>
      <c r="BH890" s="600"/>
      <c r="BI890" s="600"/>
      <c r="BJ890" s="600"/>
      <c r="BK890" s="600"/>
    </row>
    <row r="891" spans="2:63" ht="16.5" customHeight="1" x14ac:dyDescent="0.35">
      <c r="B891" s="599"/>
      <c r="C891" s="599"/>
      <c r="D891" s="599"/>
      <c r="E891" s="599"/>
      <c r="F891" s="599"/>
      <c r="G891" s="599"/>
      <c r="H891" s="600"/>
      <c r="K891" s="602"/>
      <c r="L891" s="602"/>
      <c r="M891" s="600"/>
      <c r="N891" s="600"/>
      <c r="O891" s="600"/>
      <c r="P891" s="600"/>
      <c r="Q891" s="600"/>
      <c r="R891" s="600"/>
      <c r="S891" s="600"/>
      <c r="T891" s="600"/>
      <c r="U891" s="600"/>
      <c r="V891" s="600"/>
      <c r="W891" s="600"/>
      <c r="X891" s="600"/>
      <c r="Y891" s="600"/>
      <c r="Z891" s="600"/>
      <c r="AA891" s="600"/>
      <c r="AB891" s="600"/>
      <c r="AC891" s="600"/>
      <c r="AD891" s="600"/>
      <c r="AE891" s="600"/>
      <c r="AF891" s="600"/>
      <c r="AG891" s="600"/>
      <c r="AH891" s="600"/>
      <c r="AI891" s="600"/>
      <c r="AJ891" s="600"/>
      <c r="AK891" s="600"/>
      <c r="AL891" s="600"/>
      <c r="AM891" s="600"/>
      <c r="AN891" s="600"/>
      <c r="AO891" s="600"/>
      <c r="AP891" s="600"/>
      <c r="AQ891" s="600"/>
      <c r="AR891" s="600"/>
      <c r="AS891" s="600"/>
      <c r="AT891" s="600"/>
      <c r="AU891" s="600"/>
      <c r="AV891" s="600"/>
      <c r="AW891" s="600"/>
      <c r="AX891" s="600"/>
      <c r="AY891" s="600"/>
      <c r="AZ891" s="600"/>
      <c r="BA891" s="600"/>
      <c r="BB891" s="600"/>
      <c r="BC891" s="600"/>
      <c r="BD891" s="600"/>
      <c r="BE891" s="600"/>
      <c r="BF891" s="600"/>
      <c r="BG891" s="600"/>
      <c r="BH891" s="600"/>
      <c r="BI891" s="600"/>
      <c r="BJ891" s="600"/>
      <c r="BK891" s="600"/>
    </row>
    <row r="892" spans="2:63" ht="16.5" customHeight="1" x14ac:dyDescent="0.35">
      <c r="B892" s="599"/>
      <c r="C892" s="599"/>
      <c r="D892" s="599"/>
      <c r="E892" s="599"/>
      <c r="F892" s="599"/>
      <c r="G892" s="599"/>
      <c r="H892" s="600"/>
      <c r="K892" s="602"/>
      <c r="L892" s="602"/>
      <c r="M892" s="600"/>
      <c r="N892" s="600"/>
      <c r="O892" s="600"/>
      <c r="P892" s="600"/>
      <c r="Q892" s="600"/>
      <c r="R892" s="600"/>
      <c r="S892" s="600"/>
      <c r="T892" s="600"/>
      <c r="U892" s="600"/>
      <c r="V892" s="600"/>
      <c r="W892" s="600"/>
      <c r="X892" s="600"/>
      <c r="Y892" s="600"/>
      <c r="Z892" s="600"/>
      <c r="AA892" s="600"/>
      <c r="AB892" s="600"/>
      <c r="AC892" s="600"/>
      <c r="AD892" s="600"/>
      <c r="AE892" s="600"/>
      <c r="AF892" s="600"/>
      <c r="AG892" s="600"/>
      <c r="AH892" s="600"/>
      <c r="AI892" s="600"/>
      <c r="AJ892" s="600"/>
      <c r="AK892" s="600"/>
      <c r="AL892" s="600"/>
      <c r="AM892" s="600"/>
      <c r="AN892" s="600"/>
      <c r="AO892" s="600"/>
      <c r="AP892" s="600"/>
      <c r="AQ892" s="600"/>
      <c r="AR892" s="600"/>
      <c r="AS892" s="600"/>
      <c r="AT892" s="600"/>
      <c r="AU892" s="600"/>
      <c r="AV892" s="600"/>
      <c r="AW892" s="600"/>
      <c r="AX892" s="600"/>
      <c r="AY892" s="600"/>
      <c r="AZ892" s="600"/>
      <c r="BA892" s="600"/>
      <c r="BB892" s="600"/>
      <c r="BC892" s="600"/>
      <c r="BD892" s="600"/>
      <c r="BE892" s="600"/>
      <c r="BF892" s="600"/>
      <c r="BG892" s="600"/>
      <c r="BH892" s="600"/>
      <c r="BI892" s="600"/>
      <c r="BJ892" s="600"/>
      <c r="BK892" s="600"/>
    </row>
    <row r="893" spans="2:63" ht="16.5" customHeight="1" x14ac:dyDescent="0.35">
      <c r="B893" s="599"/>
      <c r="C893" s="599"/>
      <c r="D893" s="599"/>
      <c r="E893" s="599"/>
      <c r="F893" s="599"/>
      <c r="G893" s="599"/>
      <c r="H893" s="600"/>
      <c r="K893" s="602"/>
      <c r="L893" s="602"/>
      <c r="M893" s="600"/>
      <c r="N893" s="600"/>
      <c r="O893" s="600"/>
      <c r="P893" s="600"/>
      <c r="Q893" s="600"/>
      <c r="R893" s="600"/>
      <c r="S893" s="600"/>
      <c r="T893" s="600"/>
      <c r="U893" s="600"/>
      <c r="V893" s="600"/>
      <c r="W893" s="600"/>
      <c r="X893" s="600"/>
      <c r="Y893" s="600"/>
      <c r="Z893" s="600"/>
      <c r="AA893" s="600"/>
      <c r="AB893" s="600"/>
      <c r="AC893" s="600"/>
      <c r="AD893" s="600"/>
      <c r="AE893" s="600"/>
      <c r="AF893" s="600"/>
      <c r="AG893" s="600"/>
      <c r="AH893" s="600"/>
      <c r="AI893" s="600"/>
      <c r="AJ893" s="600"/>
      <c r="AK893" s="600"/>
      <c r="AL893" s="600"/>
      <c r="AM893" s="600"/>
      <c r="AN893" s="600"/>
      <c r="AO893" s="600"/>
      <c r="AP893" s="600"/>
      <c r="AQ893" s="600"/>
      <c r="AR893" s="600"/>
      <c r="AS893" s="600"/>
      <c r="AT893" s="600"/>
      <c r="AU893" s="600"/>
      <c r="AV893" s="600"/>
      <c r="AW893" s="600"/>
      <c r="AX893" s="600"/>
      <c r="AY893" s="600"/>
      <c r="AZ893" s="600"/>
      <c r="BA893" s="600"/>
      <c r="BB893" s="600"/>
      <c r="BC893" s="600"/>
      <c r="BD893" s="600"/>
      <c r="BE893" s="600"/>
      <c r="BF893" s="600"/>
      <c r="BG893" s="600"/>
      <c r="BH893" s="600"/>
      <c r="BI893" s="600"/>
      <c r="BJ893" s="600"/>
      <c r="BK893" s="600"/>
    </row>
  </sheetData>
  <mergeCells count="46">
    <mergeCell ref="U12:AB12"/>
    <mergeCell ref="AE12:AJ12"/>
    <mergeCell ref="AG13:AG14"/>
    <mergeCell ref="AH13:AH14"/>
    <mergeCell ref="AI13:AI14"/>
    <mergeCell ref="AJ13:AJ14"/>
    <mergeCell ref="AF13:AF14"/>
    <mergeCell ref="AE13:AE14"/>
    <mergeCell ref="AL13:AL14"/>
    <mergeCell ref="AN13:AN14"/>
    <mergeCell ref="AL12:AQ12"/>
    <mergeCell ref="AO13:AO14"/>
    <mergeCell ref="AP13:AP14"/>
    <mergeCell ref="AQ13:AQ14"/>
    <mergeCell ref="AM13:AM14"/>
    <mergeCell ref="G13:G14"/>
    <mergeCell ref="H13:H14"/>
    <mergeCell ref="I13:I14"/>
    <mergeCell ref="J13:J14"/>
    <mergeCell ref="K13:K14"/>
    <mergeCell ref="M13:N14"/>
    <mergeCell ref="O13:O14"/>
    <mergeCell ref="P13:P14"/>
    <mergeCell ref="Q13:R14"/>
    <mergeCell ref="S13:S14"/>
    <mergeCell ref="T13:T14"/>
    <mergeCell ref="U13:U14"/>
    <mergeCell ref="V13:V14"/>
    <mergeCell ref="W13:W14"/>
    <mergeCell ref="X13:AC13"/>
    <mergeCell ref="AR13:AR14"/>
    <mergeCell ref="B10:F10"/>
    <mergeCell ref="G10:AL10"/>
    <mergeCell ref="B1:G6"/>
    <mergeCell ref="H1:AL6"/>
    <mergeCell ref="AM1:AM2"/>
    <mergeCell ref="AN1:AN2"/>
    <mergeCell ref="B9:F9"/>
    <mergeCell ref="B13:B14"/>
    <mergeCell ref="C13:C14"/>
    <mergeCell ref="D13:D14"/>
    <mergeCell ref="E13:E14"/>
    <mergeCell ref="F13:F14"/>
    <mergeCell ref="L13:L14"/>
    <mergeCell ref="B12:L12"/>
    <mergeCell ref="M12:T12"/>
  </mergeCells>
  <conditionalFormatting sqref="N15:N17">
    <cfRule type="cellIs" dxfId="572" priority="30" operator="equal">
      <formula>"INMINENTE"</formula>
    </cfRule>
    <cfRule type="cellIs" dxfId="571" priority="31" operator="equal">
      <formula>"CASI SEGURO"</formula>
    </cfRule>
    <cfRule type="cellIs" dxfId="570" priority="32" operator="equal">
      <formula>"PROBABLE"</formula>
    </cfRule>
    <cfRule type="cellIs" dxfId="569" priority="33" operator="equal">
      <formula>"RARA VEZ"</formula>
    </cfRule>
    <cfRule type="cellIs" dxfId="568" priority="34" operator="equal">
      <formula>"IMPROBABLE"</formula>
    </cfRule>
  </conditionalFormatting>
  <conditionalFormatting sqref="Q15:Q17">
    <cfRule type="containsText" dxfId="567" priority="47" operator="containsText" text="❌">
      <formula>NOT(ISERROR(SEARCH(("❌"),(Q15))))</formula>
    </cfRule>
  </conditionalFormatting>
  <conditionalFormatting sqref="R15:R17">
    <cfRule type="cellIs" dxfId="566" priority="35" operator="equal">
      <formula>"CATASTROFICO"</formula>
    </cfRule>
    <cfRule type="cellIs" dxfId="565" priority="36" operator="equal">
      <formula>"MAYOR"</formula>
    </cfRule>
    <cfRule type="cellIs" dxfId="564" priority="37" operator="equal">
      <formula>"MODERADO"</formula>
    </cfRule>
    <cfRule type="cellIs" dxfId="563" priority="38" operator="equal">
      <formula>"MENOR"</formula>
    </cfRule>
    <cfRule type="cellIs" dxfId="562" priority="39" operator="equal">
      <formula>"LEVE"</formula>
    </cfRule>
  </conditionalFormatting>
  <conditionalFormatting sqref="T15:T17 AJ15:AK17">
    <cfRule type="cellIs" dxfId="561" priority="50" operator="equal">
      <formula>"Moderado"</formula>
    </cfRule>
    <cfRule type="cellIs" dxfId="560" priority="51" operator="equal">
      <formula>"Bajo"</formula>
    </cfRule>
  </conditionalFormatting>
  <conditionalFormatting sqref="T15:T17">
    <cfRule type="cellIs" dxfId="559" priority="48" operator="equal">
      <formula>"Extremo"</formula>
    </cfRule>
    <cfRule type="cellIs" dxfId="558" priority="49" operator="equal">
      <formula>"Alto"</formula>
    </cfRule>
  </conditionalFormatting>
  <conditionalFormatting sqref="AF15:AF17">
    <cfRule type="cellIs" dxfId="557" priority="25" operator="equal">
      <formula>"INMINENTE"</formula>
    </cfRule>
    <cfRule type="cellIs" dxfId="556" priority="26" operator="equal">
      <formula>"CASI SEGURO"</formula>
    </cfRule>
    <cfRule type="cellIs" dxfId="555" priority="27" operator="equal">
      <formula>"PROBABLE"</formula>
    </cfRule>
    <cfRule type="cellIs" dxfId="554" priority="28" operator="equal">
      <formula>"RARA VEZ"</formula>
    </cfRule>
    <cfRule type="cellIs" dxfId="553" priority="29" operator="equal">
      <formula>"IMPROBABLE"</formula>
    </cfRule>
  </conditionalFormatting>
  <conditionalFormatting sqref="AH15:AH17">
    <cfRule type="cellIs" dxfId="552" priority="40" operator="equal">
      <formula>"Catastrófico"</formula>
    </cfRule>
    <cfRule type="cellIs" dxfId="551" priority="41" operator="equal">
      <formula>"Mayor"</formula>
    </cfRule>
    <cfRule type="cellIs" dxfId="550" priority="42" operator="equal">
      <formula>"Moderado"</formula>
    </cfRule>
    <cfRule type="cellIs" dxfId="549" priority="43" operator="equal">
      <formula>"Menor"</formula>
    </cfRule>
    <cfRule type="cellIs" dxfId="548" priority="44" operator="equal">
      <formula>"Leve"</formula>
    </cfRule>
  </conditionalFormatting>
  <conditionalFormatting sqref="AJ15:AK17">
    <cfRule type="cellIs" dxfId="547" priority="45" operator="equal">
      <formula>"Extremo"</formula>
    </cfRule>
    <cfRule type="cellIs" dxfId="546" priority="46" operator="equal">
      <formula>"Alto"</formula>
    </cfRule>
  </conditionalFormatting>
  <conditionalFormatting sqref="AQ15:AQ17">
    <cfRule type="cellIs" dxfId="545" priority="1" operator="equal">
      <formula>"Completo"</formula>
    </cfRule>
    <cfRule type="cellIs" dxfId="544" priority="3" operator="equal">
      <formula>"No iniciado"</formula>
    </cfRule>
    <cfRule type="cellIs" dxfId="543" priority="4" operator="equal">
      <formula>"Atrasado"</formula>
    </cfRule>
  </conditionalFormatting>
  <pageMargins left="0.7" right="0.7" top="0.75" bottom="0.75" header="0" footer="0"/>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2" operator="containsText" id="{69F06A61-7E87-4838-8F0C-730E39F8F083}">
            <xm:f>NOT(ISERROR(SEARCH("En desarrollo",AQ15)))</xm:f>
            <xm:f>"En desarrollo"</xm:f>
            <x14:dxf>
              <fill>
                <patternFill>
                  <bgColor rgb="FFFFFF00"/>
                </patternFill>
              </fill>
            </x14:dxf>
          </x14:cfRule>
          <xm:sqref>AQ15:AQ17</xm:sqref>
        </x14:conditionalFormatting>
      </x14:conditionalFormattings>
    </ext>
    <ext xmlns:x14="http://schemas.microsoft.com/office/spreadsheetml/2009/9/main" uri="{CCE6A557-97BC-4b89-ADB6-D9C93CAAB3DF}">
      <x14:dataValidations xmlns:xm="http://schemas.microsoft.com/office/excel/2006/main" count="8">
        <x14:dataValidation type="custom" allowBlank="1" showInputMessage="1" showErrorMessage="1" error="Recuerde que las acciones se generan bajo la medida de mitigar el riesgo" xr:uid="{00000000-0002-0000-0B00-000000000000}">
          <x14:formula1>
            <xm:f>IF(OR(AL15='F:\[Riesgos Financieros 2022 (1).xlsx]Opciones Tratamiento'!#REF!,AL15='F:\[Riesgos Financieros 2022 (1).xlsx]Opciones Tratamiento'!#REF!,AL15='F:\[Riesgos Financieros 2022 (1).xlsx]Opciones Tratamiento'!#REF!),ISBLANK(AL15),ISTEXT(AL15))</xm:f>
          </x14:formula1>
          <xm:sqref>AN15:AN17</xm:sqref>
        </x14:dataValidation>
        <x14:dataValidation type="custom" allowBlank="1" showInputMessage="1" showErrorMessage="1" error="Recuerde que las acciones se generan bajo la medida de mitigar el riesgo" xr:uid="{00000000-0002-0000-0B00-000001000000}">
          <x14:formula1>
            <xm:f>IF(OR(AL15='F:\[Riesgos Financieros 2022 (1).xlsx]Opciones Tratamiento'!#REF!,AL15='F:\[Riesgos Financieros 2022 (1).xlsx]Opciones Tratamiento'!#REF!,AL15='F:\[Riesgos Financieros 2022 (1).xlsx]Opciones Tratamiento'!#REF!),ISBLANK(AL15),ISTEXT(AL15))</xm:f>
          </x14:formula1>
          <xm:sqref>AO15:AO17</xm:sqref>
        </x14:dataValidation>
        <x14:dataValidation type="list" allowBlank="1" showInputMessage="1" showErrorMessage="1" xr:uid="{00000000-0002-0000-0B00-000002000000}">
          <x14:formula1>
            <xm:f>'C:\Users\control_interno\Downloads\[Matriz de riesgos SIAU (2).xlsx]Tabla probabilidad'!#REF!</xm:f>
          </x14:formula1>
          <xm:sqref>G15:G17 K15:L17</xm:sqref>
        </x14:dataValidation>
        <x14:dataValidation type="custom" allowBlank="1" showInputMessage="1" showErrorMessage="1" error="Recuerde que las acciones se generan bajo la medida de mitigar el riesgo" xr:uid="{00000000-0002-0000-0B00-000003000000}">
          <x14:formula1>
            <xm:f>IF(OR(AL15='F:\[Riesgos Financieros 2022 (1).xlsx]Opciones Tratamiento'!#REF!,AL15='F:\[Riesgos Financieros 2022 (1).xlsx]Opciones Tratamiento'!#REF!,AL15='F:\[Riesgos Financieros 2022 (1).xlsx]Opciones Tratamiento'!#REF!),ISBLANK(AL15),ISTEXT(AL15))</xm:f>
          </x14:formula1>
          <xm:sqref>AM15:AM17</xm:sqref>
        </x14:dataValidation>
        <x14:dataValidation type="list" allowBlank="1" showInputMessage="1" showErrorMessage="1" xr:uid="{00000000-0002-0000-0B00-000004000000}">
          <x14:formula1>
            <xm:f>'C:\Users\control_interno\Downloads\[Matriz de riesgos SIAU (2).xlsx]Tabla Impacto'!#REF!</xm:f>
          </x14:formula1>
          <xm:sqref>P15:P17</xm:sqref>
        </x14:dataValidation>
        <x14:dataValidation type="list" allowBlank="1" showInputMessage="1" showErrorMessage="1" xr:uid="{00000000-0002-0000-0B00-000005000000}">
          <x14:formula1>
            <xm:f>'C:\Users\control_interno\Downloads\[Matriz de riesgos SIAU (2).xlsx]Tabla Valoración controles'!#REF!</xm:f>
          </x14:formula1>
          <xm:sqref>X15:Y17 AA15:AC17</xm:sqref>
        </x14:dataValidation>
        <x14:dataValidation type="list" allowBlank="1" showInputMessage="1" showErrorMessage="1" xr:uid="{00000000-0002-0000-0B00-000006000000}">
          <x14:formula1>
            <xm:f>'C:\Users\control_interno\Downloads\[Matriz de riesgos SIAU (2).xlsx]Objetivos y Alcances '!#REF!</xm:f>
          </x14:formula1>
          <xm:sqref>G9</xm:sqref>
        </x14:dataValidation>
        <x14:dataValidation type="list" allowBlank="1" showInputMessage="1" showErrorMessage="1" xr:uid="{00000000-0002-0000-0B00-000007000000}">
          <x14:formula1>
            <xm:f>'C:\Users\Alejandra\Desktop\Nueva carpeta\RIESGOS HDPUV\[MATRIZ DE RIESGOS HOSP 2022 v2.xlsx]Objetivos y Alcances '!#REF!</xm:f>
          </x14:formula1>
          <xm:sqref>E9 AN9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A927"/>
  <sheetViews>
    <sheetView topLeftCell="Y45" zoomScale="60" zoomScaleNormal="60" workbookViewId="0">
      <selection activeCell="AN48" sqref="AN48"/>
    </sheetView>
  </sheetViews>
  <sheetFormatPr baseColWidth="10" defaultColWidth="12.625" defaultRowHeight="15" customHeight="1" x14ac:dyDescent="0.3"/>
  <cols>
    <col min="1" max="1" width="1.75" style="308" customWidth="1"/>
    <col min="2" max="2" width="3.5" style="146" customWidth="1"/>
    <col min="3" max="3" width="16" style="146" customWidth="1"/>
    <col min="4" max="4" width="34.125" style="146" customWidth="1"/>
    <col min="5" max="5" width="28.5" style="146" customWidth="1"/>
    <col min="6" max="6" width="30.375" style="146" customWidth="1"/>
    <col min="7" max="7" width="36.25" style="146" customWidth="1"/>
    <col min="8" max="8" width="12.125" style="151" hidden="1" customWidth="1"/>
    <col min="9" max="9" width="13.75" style="151" hidden="1" customWidth="1"/>
    <col min="10" max="10" width="15" style="146" customWidth="1"/>
    <col min="11" max="11" width="19.25" style="146" customWidth="1"/>
    <col min="12" max="12" width="23.125" style="146" customWidth="1"/>
    <col min="13" max="13" width="5.5" style="146" customWidth="1"/>
    <col min="14" max="14" width="20.75" style="146" customWidth="1"/>
    <col min="15" max="15" width="5.5" style="146" customWidth="1"/>
    <col min="16" max="16" width="23.875" style="146" customWidth="1"/>
    <col min="17" max="17" width="5.875" style="146" customWidth="1"/>
    <col min="18" max="18" width="15.375" style="146" customWidth="1"/>
    <col min="19" max="19" width="4.375" style="146" customWidth="1"/>
    <col min="20" max="20" width="20.625" style="146" customWidth="1"/>
    <col min="21" max="21" width="5.125" style="146" customWidth="1"/>
    <col min="22" max="22" width="59" style="146" customWidth="1"/>
    <col min="23" max="23" width="17.625" style="146" customWidth="1"/>
    <col min="24" max="24" width="6" style="146" customWidth="1"/>
    <col min="25" max="25" width="4.375" style="146" customWidth="1"/>
    <col min="26" max="26" width="4.875" style="146" customWidth="1"/>
    <col min="27" max="27" width="6.25" style="146" customWidth="1"/>
    <col min="28" max="29" width="5.875" style="146" customWidth="1"/>
    <col min="30" max="30" width="3.25" style="146" customWidth="1"/>
    <col min="31" max="31" width="6.25" style="146" customWidth="1"/>
    <col min="32" max="32" width="15.875" style="146" customWidth="1"/>
    <col min="33" max="33" width="9.125" style="146" customWidth="1"/>
    <col min="34" max="34" width="16.75" style="146" customWidth="1"/>
    <col min="35" max="35" width="8" style="146" customWidth="1"/>
    <col min="36" max="37" width="19.125" style="146" customWidth="1"/>
    <col min="38" max="38" width="20.875" style="146" customWidth="1"/>
    <col min="39" max="39" width="37.375" style="146" customWidth="1"/>
    <col min="40" max="40" width="18.125" style="146" customWidth="1"/>
    <col min="41" max="41" width="15.125" style="146" hidden="1" customWidth="1"/>
    <col min="42" max="42" width="33" style="146" hidden="1" customWidth="1"/>
    <col min="43" max="43" width="15.5" style="146" hidden="1" customWidth="1"/>
    <col min="44" max="44" width="15.875" style="146" customWidth="1"/>
    <col min="45" max="63" width="10" style="146" customWidth="1"/>
    <col min="64" max="16384" width="12.625" style="146"/>
  </cols>
  <sheetData>
    <row r="1" spans="2:63" ht="15" customHeight="1" x14ac:dyDescent="0.3">
      <c r="B1" s="1316"/>
      <c r="C1" s="1317"/>
      <c r="D1" s="1317"/>
      <c r="E1" s="1317"/>
      <c r="F1" s="1318"/>
      <c r="G1" s="1325" t="s">
        <v>269</v>
      </c>
      <c r="H1" s="1326"/>
      <c r="I1" s="1326"/>
      <c r="J1" s="1326"/>
      <c r="K1" s="1326"/>
      <c r="L1" s="1326"/>
      <c r="M1" s="1326"/>
      <c r="N1" s="1326"/>
      <c r="O1" s="1326"/>
      <c r="P1" s="1326"/>
      <c r="Q1" s="1326"/>
      <c r="R1" s="1326"/>
      <c r="S1" s="1326"/>
      <c r="T1" s="1326"/>
      <c r="U1" s="1326"/>
      <c r="V1" s="1326"/>
      <c r="W1" s="1326"/>
      <c r="X1" s="1326"/>
      <c r="Y1" s="1326"/>
      <c r="Z1" s="1326"/>
      <c r="AA1" s="1326"/>
      <c r="AB1" s="1326"/>
      <c r="AC1" s="1326"/>
      <c r="AD1" s="1326"/>
      <c r="AE1" s="1326"/>
      <c r="AF1" s="1326"/>
      <c r="AG1" s="1326"/>
      <c r="AH1" s="1326"/>
      <c r="AI1" s="1326"/>
      <c r="AJ1" s="1326"/>
      <c r="AK1" s="1326"/>
      <c r="AL1" s="1327"/>
      <c r="AM1" s="1334" t="s">
        <v>270</v>
      </c>
      <c r="AN1" s="1650" t="s">
        <v>271</v>
      </c>
      <c r="AO1" s="308"/>
      <c r="AP1" s="308"/>
      <c r="AQ1" s="308"/>
    </row>
    <row r="2" spans="2:63" ht="15" customHeight="1" x14ac:dyDescent="0.3">
      <c r="B2" s="1319"/>
      <c r="C2" s="1320"/>
      <c r="D2" s="1320"/>
      <c r="E2" s="1320"/>
      <c r="F2" s="1321"/>
      <c r="G2" s="1328"/>
      <c r="H2" s="1329"/>
      <c r="I2" s="1329"/>
      <c r="J2" s="1329"/>
      <c r="K2" s="1329"/>
      <c r="L2" s="1329"/>
      <c r="M2" s="1329"/>
      <c r="N2" s="1329"/>
      <c r="O2" s="1329"/>
      <c r="P2" s="1329"/>
      <c r="Q2" s="1329"/>
      <c r="R2" s="1329"/>
      <c r="S2" s="1329"/>
      <c r="T2" s="1329"/>
      <c r="U2" s="1329"/>
      <c r="V2" s="1329"/>
      <c r="W2" s="1329"/>
      <c r="X2" s="1329"/>
      <c r="Y2" s="1329"/>
      <c r="Z2" s="1329"/>
      <c r="AA2" s="1329"/>
      <c r="AB2" s="1329"/>
      <c r="AC2" s="1329"/>
      <c r="AD2" s="1329"/>
      <c r="AE2" s="1329"/>
      <c r="AF2" s="1329"/>
      <c r="AG2" s="1329"/>
      <c r="AH2" s="1329"/>
      <c r="AI2" s="1329"/>
      <c r="AJ2" s="1329"/>
      <c r="AK2" s="1329"/>
      <c r="AL2" s="1330"/>
      <c r="AM2" s="1335"/>
      <c r="AN2" s="1650"/>
      <c r="AO2" s="308"/>
      <c r="AP2" s="308"/>
      <c r="AQ2" s="308"/>
    </row>
    <row r="3" spans="2:63" ht="5.25" customHeight="1" x14ac:dyDescent="0.3">
      <c r="B3" s="1319"/>
      <c r="C3" s="1320"/>
      <c r="D3" s="1320"/>
      <c r="E3" s="1320"/>
      <c r="F3" s="1321"/>
      <c r="G3" s="1328"/>
      <c r="H3" s="1329"/>
      <c r="I3" s="1329"/>
      <c r="J3" s="1329"/>
      <c r="K3" s="1329"/>
      <c r="L3" s="1329"/>
      <c r="M3" s="1329"/>
      <c r="N3" s="1329"/>
      <c r="O3" s="1329"/>
      <c r="P3" s="1329"/>
      <c r="Q3" s="1329"/>
      <c r="R3" s="1329"/>
      <c r="S3" s="1329"/>
      <c r="T3" s="1329"/>
      <c r="U3" s="1329"/>
      <c r="V3" s="1329"/>
      <c r="W3" s="1329"/>
      <c r="X3" s="1329"/>
      <c r="Y3" s="1329"/>
      <c r="Z3" s="1329"/>
      <c r="AA3" s="1329"/>
      <c r="AB3" s="1329"/>
      <c r="AC3" s="1329"/>
      <c r="AD3" s="1329"/>
      <c r="AE3" s="1329"/>
      <c r="AF3" s="1329"/>
      <c r="AG3" s="1329"/>
      <c r="AH3" s="1329"/>
      <c r="AI3" s="1329"/>
      <c r="AJ3" s="1329"/>
      <c r="AK3" s="1329"/>
      <c r="AL3" s="1330"/>
      <c r="AN3" s="787"/>
      <c r="AO3" s="308"/>
      <c r="AP3" s="308"/>
      <c r="AQ3" s="308"/>
    </row>
    <row r="4" spans="2:63" ht="30" customHeight="1" x14ac:dyDescent="0.3">
      <c r="B4" s="1319"/>
      <c r="C4" s="1320"/>
      <c r="D4" s="1320"/>
      <c r="E4" s="1320"/>
      <c r="F4" s="1321"/>
      <c r="G4" s="1328"/>
      <c r="H4" s="1329"/>
      <c r="I4" s="1329"/>
      <c r="J4" s="1329"/>
      <c r="K4" s="1329"/>
      <c r="L4" s="1329"/>
      <c r="M4" s="1329"/>
      <c r="N4" s="1329"/>
      <c r="O4" s="1329"/>
      <c r="P4" s="1329"/>
      <c r="Q4" s="1329"/>
      <c r="R4" s="1329"/>
      <c r="S4" s="1329"/>
      <c r="T4" s="1329"/>
      <c r="U4" s="1329"/>
      <c r="V4" s="1329"/>
      <c r="W4" s="1329"/>
      <c r="X4" s="1329"/>
      <c r="Y4" s="1329"/>
      <c r="Z4" s="1329"/>
      <c r="AA4" s="1329"/>
      <c r="AB4" s="1329"/>
      <c r="AC4" s="1329"/>
      <c r="AD4" s="1329"/>
      <c r="AE4" s="1329"/>
      <c r="AF4" s="1329"/>
      <c r="AG4" s="1329"/>
      <c r="AH4" s="1329"/>
      <c r="AI4" s="1329"/>
      <c r="AJ4" s="1329"/>
      <c r="AK4" s="1329"/>
      <c r="AL4" s="1330"/>
      <c r="AM4" s="314" t="s">
        <v>272</v>
      </c>
      <c r="AN4" s="788" t="s">
        <v>273</v>
      </c>
      <c r="AO4" s="308"/>
      <c r="AP4" s="308"/>
      <c r="AQ4" s="308"/>
    </row>
    <row r="5" spans="2:63" ht="6" customHeight="1" x14ac:dyDescent="0.3">
      <c r="B5" s="1319"/>
      <c r="C5" s="1320"/>
      <c r="D5" s="1320"/>
      <c r="E5" s="1320"/>
      <c r="F5" s="1321"/>
      <c r="G5" s="1328"/>
      <c r="H5" s="1329"/>
      <c r="I5" s="1329"/>
      <c r="J5" s="1329"/>
      <c r="K5" s="1329"/>
      <c r="L5" s="1329"/>
      <c r="M5" s="1329"/>
      <c r="N5" s="1329"/>
      <c r="O5" s="1329"/>
      <c r="P5" s="1329"/>
      <c r="Q5" s="1329"/>
      <c r="R5" s="1329"/>
      <c r="S5" s="1329"/>
      <c r="T5" s="1329"/>
      <c r="U5" s="1329"/>
      <c r="V5" s="1329"/>
      <c r="W5" s="1329"/>
      <c r="X5" s="1329"/>
      <c r="Y5" s="1329"/>
      <c r="Z5" s="1329"/>
      <c r="AA5" s="1329"/>
      <c r="AB5" s="1329"/>
      <c r="AC5" s="1329"/>
      <c r="AD5" s="1329"/>
      <c r="AE5" s="1329"/>
      <c r="AF5" s="1329"/>
      <c r="AG5" s="1329"/>
      <c r="AH5" s="1329"/>
      <c r="AI5" s="1329"/>
      <c r="AJ5" s="1329"/>
      <c r="AK5" s="1329"/>
      <c r="AL5" s="1330"/>
      <c r="AN5" s="789"/>
      <c r="AO5" s="308"/>
      <c r="AP5" s="308"/>
      <c r="AQ5" s="308"/>
    </row>
    <row r="6" spans="2:63" ht="33" customHeight="1" x14ac:dyDescent="0.3">
      <c r="B6" s="1322"/>
      <c r="C6" s="1323"/>
      <c r="D6" s="1323"/>
      <c r="E6" s="1323"/>
      <c r="F6" s="1324"/>
      <c r="G6" s="1331"/>
      <c r="H6" s="1332"/>
      <c r="I6" s="1332"/>
      <c r="J6" s="1332"/>
      <c r="K6" s="1332"/>
      <c r="L6" s="1332"/>
      <c r="M6" s="1332"/>
      <c r="N6" s="1332"/>
      <c r="O6" s="1332"/>
      <c r="P6" s="1332"/>
      <c r="Q6" s="1332"/>
      <c r="R6" s="1332"/>
      <c r="S6" s="1332"/>
      <c r="T6" s="1332"/>
      <c r="U6" s="1332"/>
      <c r="V6" s="1332"/>
      <c r="W6" s="1332"/>
      <c r="X6" s="1332"/>
      <c r="Y6" s="1332"/>
      <c r="Z6" s="1332"/>
      <c r="AA6" s="1332"/>
      <c r="AB6" s="1332"/>
      <c r="AC6" s="1332"/>
      <c r="AD6" s="1332"/>
      <c r="AE6" s="1332"/>
      <c r="AF6" s="1332"/>
      <c r="AG6" s="1332"/>
      <c r="AH6" s="1332"/>
      <c r="AI6" s="1332"/>
      <c r="AJ6" s="1332"/>
      <c r="AK6" s="1332"/>
      <c r="AL6" s="1333"/>
      <c r="AM6" s="316" t="s">
        <v>274</v>
      </c>
      <c r="AN6" s="788" t="s">
        <v>277</v>
      </c>
      <c r="AO6" s="308"/>
      <c r="AP6" s="308"/>
      <c r="AQ6" s="308"/>
    </row>
    <row r="7" spans="2:63" s="308" customFormat="1" ht="15" customHeight="1" x14ac:dyDescent="0.3">
      <c r="B7" s="309"/>
      <c r="C7" s="310"/>
      <c r="D7" s="310"/>
      <c r="E7" s="310"/>
      <c r="F7" s="310"/>
      <c r="G7" s="310"/>
      <c r="H7" s="310"/>
      <c r="I7" s="310"/>
      <c r="J7" s="310"/>
      <c r="K7" s="310"/>
      <c r="L7" s="310"/>
      <c r="M7" s="310"/>
      <c r="N7" s="310"/>
      <c r="O7" s="310"/>
      <c r="P7" s="310"/>
      <c r="Q7" s="310"/>
      <c r="R7" s="310"/>
      <c r="S7" s="310"/>
      <c r="T7" s="310"/>
      <c r="U7" s="310"/>
      <c r="V7" s="310"/>
      <c r="W7" s="310"/>
      <c r="X7" s="310"/>
      <c r="Y7" s="310"/>
      <c r="Z7" s="310"/>
      <c r="AA7" s="310"/>
      <c r="AB7" s="310"/>
      <c r="AC7" s="310"/>
      <c r="AD7" s="310"/>
      <c r="AE7" s="310"/>
      <c r="AF7" s="310"/>
      <c r="AG7" s="310"/>
      <c r="AH7" s="310"/>
      <c r="AI7" s="310"/>
      <c r="AJ7" s="310"/>
      <c r="AK7" s="310"/>
      <c r="AL7" s="310"/>
      <c r="AM7" s="310"/>
      <c r="AN7" s="317"/>
    </row>
    <row r="8" spans="2:63" ht="12" customHeight="1" x14ac:dyDescent="0.3">
      <c r="B8" s="311"/>
      <c r="C8" s="312"/>
      <c r="D8" s="312"/>
      <c r="E8" s="312"/>
      <c r="F8" s="312"/>
      <c r="G8" s="312"/>
      <c r="H8" s="312"/>
      <c r="I8" s="312"/>
      <c r="J8" s="312"/>
      <c r="K8" s="312"/>
      <c r="L8" s="312"/>
      <c r="M8" s="312"/>
      <c r="N8" s="312"/>
      <c r="O8" s="312"/>
      <c r="P8" s="312"/>
      <c r="Q8" s="312"/>
      <c r="R8" s="312"/>
      <c r="S8" s="312"/>
      <c r="T8" s="312"/>
      <c r="U8" s="312"/>
      <c r="V8" s="312"/>
      <c r="W8" s="312"/>
      <c r="X8" s="312"/>
      <c r="Y8" s="312"/>
      <c r="Z8" s="312"/>
      <c r="AA8" s="312"/>
      <c r="AB8" s="312"/>
      <c r="AC8" s="312"/>
      <c r="AD8" s="312"/>
      <c r="AE8" s="312"/>
      <c r="AF8" s="312"/>
      <c r="AG8" s="312"/>
      <c r="AH8" s="312"/>
      <c r="AI8" s="312"/>
      <c r="AJ8" s="312"/>
      <c r="AK8" s="312"/>
      <c r="AL8" s="312"/>
      <c r="AM8" s="317"/>
      <c r="AN8" s="317"/>
      <c r="AO8" s="308"/>
      <c r="AP8" s="308"/>
    </row>
    <row r="9" spans="2:63" ht="37.5" customHeight="1" x14ac:dyDescent="0.3">
      <c r="B9" s="1337" t="s">
        <v>275</v>
      </c>
      <c r="C9" s="1338"/>
      <c r="D9" s="1338"/>
      <c r="E9" s="1339"/>
      <c r="F9" s="1340" t="s">
        <v>225</v>
      </c>
      <c r="G9" s="1340"/>
      <c r="H9" s="1340"/>
      <c r="I9" s="1340"/>
      <c r="J9" s="1340"/>
      <c r="K9" s="1340"/>
      <c r="L9" s="1340"/>
      <c r="M9" s="1340"/>
      <c r="N9" s="1340"/>
      <c r="O9" s="1340"/>
      <c r="P9" s="1340"/>
      <c r="Q9" s="1340"/>
      <c r="R9" s="1340"/>
      <c r="S9" s="1340"/>
      <c r="T9" s="1340"/>
      <c r="U9" s="1340"/>
      <c r="V9" s="1340"/>
      <c r="W9" s="1340"/>
      <c r="X9" s="1340"/>
      <c r="Y9" s="1340"/>
      <c r="Z9" s="1340"/>
      <c r="AA9" s="1340"/>
      <c r="AB9" s="1340"/>
      <c r="AC9" s="1340"/>
      <c r="AD9" s="1340"/>
      <c r="AE9" s="1340"/>
      <c r="AF9" s="1340"/>
      <c r="AG9" s="1340"/>
      <c r="AH9" s="1340"/>
      <c r="AI9" s="1340"/>
      <c r="AJ9" s="1340"/>
      <c r="AK9" s="1563"/>
      <c r="AL9" s="1563"/>
      <c r="AN9" s="318"/>
      <c r="AO9" s="308"/>
      <c r="AP9" s="308"/>
      <c r="AR9" s="116"/>
      <c r="AS9" s="116"/>
      <c r="AT9" s="116"/>
      <c r="AU9" s="116"/>
      <c r="AV9" s="116"/>
      <c r="AW9" s="116"/>
      <c r="AX9" s="116"/>
      <c r="AY9" s="116"/>
      <c r="AZ9" s="116"/>
      <c r="BA9" s="116"/>
      <c r="BB9" s="116"/>
      <c r="BC9" s="116"/>
      <c r="BD9" s="116"/>
      <c r="BE9" s="116"/>
      <c r="BF9" s="116"/>
      <c r="BG9" s="116"/>
      <c r="BH9" s="116"/>
      <c r="BI9" s="116"/>
      <c r="BJ9" s="116"/>
      <c r="BK9" s="116"/>
    </row>
    <row r="10" spans="2:63" ht="36" customHeight="1" x14ac:dyDescent="0.3">
      <c r="B10" s="1337" t="s">
        <v>276</v>
      </c>
      <c r="C10" s="1338"/>
      <c r="D10" s="1338"/>
      <c r="E10" s="1339"/>
      <c r="F10" s="1340" t="str">
        <f>'[8]Objetivos y Alcances '!B8</f>
        <v>Brindar una atención integral intrahospitalaria al usuario con enfermedad mental en su fase aguda, a través de un equipo interdisciplinario, con el fin de lograr su mejoría clínica.</v>
      </c>
      <c r="G10" s="1340"/>
      <c r="H10" s="1340"/>
      <c r="I10" s="1340"/>
      <c r="J10" s="1340"/>
      <c r="K10" s="1340"/>
      <c r="L10" s="1340"/>
      <c r="M10" s="1340"/>
      <c r="N10" s="1340"/>
      <c r="O10" s="1340"/>
      <c r="P10" s="1340"/>
      <c r="Q10" s="1340"/>
      <c r="R10" s="1340"/>
      <c r="S10" s="1340"/>
      <c r="T10" s="1340"/>
      <c r="U10" s="1340"/>
      <c r="V10" s="1340"/>
      <c r="W10" s="1340"/>
      <c r="X10" s="1340"/>
      <c r="Y10" s="1340"/>
      <c r="Z10" s="1340"/>
      <c r="AA10" s="1340"/>
      <c r="AB10" s="1340"/>
      <c r="AC10" s="1340"/>
      <c r="AD10" s="1340"/>
      <c r="AE10" s="1340"/>
      <c r="AF10" s="1340"/>
      <c r="AG10" s="1340"/>
      <c r="AH10" s="1340"/>
      <c r="AI10" s="1340"/>
      <c r="AJ10" s="1340"/>
      <c r="AK10" s="1340"/>
      <c r="AL10" s="1340"/>
      <c r="AM10" s="319"/>
      <c r="AN10" s="319"/>
      <c r="AO10" s="308"/>
      <c r="AP10" s="308"/>
      <c r="AR10" s="116"/>
      <c r="AS10" s="116"/>
      <c r="AT10" s="116"/>
      <c r="AU10" s="116"/>
      <c r="AV10" s="116"/>
      <c r="AW10" s="116"/>
      <c r="AX10" s="116"/>
      <c r="AY10" s="116"/>
      <c r="AZ10" s="116"/>
      <c r="BA10" s="116"/>
      <c r="BB10" s="116"/>
      <c r="BC10" s="116"/>
      <c r="BD10" s="116"/>
      <c r="BE10" s="116"/>
      <c r="BF10" s="116"/>
      <c r="BG10" s="116"/>
      <c r="BH10" s="116"/>
      <c r="BI10" s="116"/>
      <c r="BJ10" s="116"/>
      <c r="BK10" s="116"/>
    </row>
    <row r="11" spans="2:63" ht="14.25" customHeight="1" x14ac:dyDescent="0.3">
      <c r="B11" s="160"/>
      <c r="C11" s="160"/>
      <c r="D11" s="160"/>
      <c r="E11" s="160"/>
      <c r="F11" s="160"/>
      <c r="G11" s="116"/>
      <c r="H11" s="116"/>
      <c r="I11" s="116"/>
      <c r="J11" s="320"/>
      <c r="K11" s="320"/>
      <c r="L11" s="320"/>
      <c r="M11" s="116"/>
      <c r="N11" s="116"/>
      <c r="O11" s="116"/>
      <c r="P11" s="116"/>
      <c r="Q11" s="116"/>
      <c r="R11" s="116"/>
      <c r="S11" s="116"/>
      <c r="T11" s="116"/>
      <c r="U11" s="116"/>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row>
    <row r="12" spans="2:63" ht="36" customHeight="1" x14ac:dyDescent="0.3">
      <c r="B12" s="1347" t="s">
        <v>118</v>
      </c>
      <c r="C12" s="1348"/>
      <c r="D12" s="1348"/>
      <c r="E12" s="1348"/>
      <c r="F12" s="1348"/>
      <c r="G12" s="1348"/>
      <c r="H12" s="1348"/>
      <c r="I12" s="1348"/>
      <c r="J12" s="1348"/>
      <c r="K12" s="1348"/>
      <c r="L12" s="1349"/>
      <c r="M12" s="1350" t="s">
        <v>117</v>
      </c>
      <c r="N12" s="1351"/>
      <c r="O12" s="1351"/>
      <c r="P12" s="1351"/>
      <c r="Q12" s="1351"/>
      <c r="R12" s="1351"/>
      <c r="S12" s="1351"/>
      <c r="T12" s="1352"/>
      <c r="U12" s="1353" t="s">
        <v>123</v>
      </c>
      <c r="V12" s="1354"/>
      <c r="W12" s="1354"/>
      <c r="X12" s="1354"/>
      <c r="Y12" s="1354"/>
      <c r="Z12" s="1354"/>
      <c r="AA12" s="1354"/>
      <c r="AB12" s="1354"/>
      <c r="AC12" s="321"/>
      <c r="AD12" s="321"/>
      <c r="AE12" s="1355" t="s">
        <v>137</v>
      </c>
      <c r="AF12" s="1356"/>
      <c r="AG12" s="1356"/>
      <c r="AH12" s="1356"/>
      <c r="AI12" s="1356"/>
      <c r="AJ12" s="1357"/>
      <c r="AK12" s="774"/>
      <c r="AL12" s="1412" t="s">
        <v>131</v>
      </c>
      <c r="AM12" s="1413"/>
      <c r="AN12" s="1413"/>
      <c r="AO12" s="1413"/>
      <c r="AP12" s="1413"/>
      <c r="AQ12" s="1413"/>
      <c r="AR12" s="628" t="s">
        <v>935</v>
      </c>
      <c r="AS12" s="116"/>
      <c r="AT12" s="116"/>
      <c r="AU12" s="116"/>
      <c r="AV12" s="116"/>
      <c r="AW12" s="116"/>
      <c r="AX12" s="116"/>
      <c r="AY12" s="116"/>
      <c r="AZ12" s="116"/>
      <c r="BA12" s="116"/>
      <c r="BB12" s="116"/>
      <c r="BC12" s="116"/>
      <c r="BD12" s="116"/>
      <c r="BE12" s="116"/>
      <c r="BF12" s="116"/>
      <c r="BG12" s="116"/>
      <c r="BH12" s="116"/>
      <c r="BI12" s="116"/>
      <c r="BJ12" s="116"/>
      <c r="BK12" s="116"/>
    </row>
    <row r="13" spans="2:63" ht="16.5" customHeight="1" x14ac:dyDescent="0.3">
      <c r="B13" s="1341" t="s">
        <v>108</v>
      </c>
      <c r="C13" s="1343" t="s">
        <v>341</v>
      </c>
      <c r="D13" s="1345" t="s">
        <v>111</v>
      </c>
      <c r="E13" s="1345" t="s">
        <v>112</v>
      </c>
      <c r="F13" s="1345" t="s">
        <v>110</v>
      </c>
      <c r="G13" s="1345" t="s">
        <v>113</v>
      </c>
      <c r="H13" s="1360" t="s">
        <v>138</v>
      </c>
      <c r="I13" s="1360" t="s">
        <v>139</v>
      </c>
      <c r="J13" s="1360" t="s">
        <v>290</v>
      </c>
      <c r="K13" s="1360" t="s">
        <v>114</v>
      </c>
      <c r="L13" s="1345" t="s">
        <v>115</v>
      </c>
      <c r="M13" s="1364" t="s">
        <v>342</v>
      </c>
      <c r="N13" s="1365"/>
      <c r="O13" s="1358" t="s">
        <v>1</v>
      </c>
      <c r="P13" s="1368" t="s">
        <v>120</v>
      </c>
      <c r="Q13" s="1433" t="s">
        <v>121</v>
      </c>
      <c r="R13" s="1434"/>
      <c r="S13" s="1358" t="s">
        <v>1</v>
      </c>
      <c r="T13" s="1368" t="s">
        <v>122</v>
      </c>
      <c r="U13" s="1369" t="s">
        <v>127</v>
      </c>
      <c r="V13" s="1444" t="s">
        <v>126</v>
      </c>
      <c r="W13" s="1428" t="s">
        <v>124</v>
      </c>
      <c r="X13" s="1430" t="s">
        <v>125</v>
      </c>
      <c r="Y13" s="1430"/>
      <c r="Z13" s="1430"/>
      <c r="AA13" s="1430"/>
      <c r="AB13" s="1430"/>
      <c r="AC13" s="1430"/>
      <c r="AD13" s="322"/>
      <c r="AE13" s="1426"/>
      <c r="AF13" s="1431" t="s">
        <v>128</v>
      </c>
      <c r="AG13" s="1426" t="s">
        <v>1</v>
      </c>
      <c r="AH13" s="1431" t="s">
        <v>129</v>
      </c>
      <c r="AI13" s="1426" t="s">
        <v>1</v>
      </c>
      <c r="AJ13" s="1657" t="s">
        <v>130</v>
      </c>
      <c r="AK13" s="736"/>
      <c r="AL13" s="1420" t="s">
        <v>132</v>
      </c>
      <c r="AM13" s="1420" t="s">
        <v>133</v>
      </c>
      <c r="AN13" s="1420" t="s">
        <v>134</v>
      </c>
      <c r="AO13" s="1420" t="s">
        <v>135</v>
      </c>
      <c r="AP13" s="1421" t="s">
        <v>136</v>
      </c>
      <c r="AQ13" s="1420" t="s">
        <v>264</v>
      </c>
      <c r="AR13" s="1420" t="s">
        <v>929</v>
      </c>
      <c r="AS13" s="116"/>
      <c r="AT13" s="116"/>
      <c r="AU13" s="116"/>
      <c r="AV13" s="116"/>
      <c r="AW13" s="116"/>
      <c r="AX13" s="116"/>
      <c r="AY13" s="116"/>
      <c r="AZ13" s="116"/>
      <c r="BA13" s="116"/>
      <c r="BB13" s="116"/>
      <c r="BC13" s="116"/>
      <c r="BD13" s="116"/>
      <c r="BE13" s="116"/>
      <c r="BF13" s="116"/>
      <c r="BG13" s="116"/>
      <c r="BH13" s="116"/>
      <c r="BI13" s="116"/>
      <c r="BJ13" s="116"/>
      <c r="BK13" s="116"/>
    </row>
    <row r="14" spans="2:63" ht="120.75" customHeight="1" x14ac:dyDescent="0.3">
      <c r="B14" s="1342"/>
      <c r="C14" s="1344"/>
      <c r="D14" s="1342"/>
      <c r="E14" s="1342"/>
      <c r="F14" s="1345"/>
      <c r="G14" s="1346"/>
      <c r="H14" s="1361"/>
      <c r="I14" s="1361"/>
      <c r="J14" s="1361"/>
      <c r="K14" s="1361"/>
      <c r="L14" s="1345"/>
      <c r="M14" s="1366"/>
      <c r="N14" s="1367"/>
      <c r="O14" s="1359"/>
      <c r="P14" s="1359"/>
      <c r="Q14" s="1435"/>
      <c r="R14" s="1436"/>
      <c r="S14" s="1359"/>
      <c r="T14" s="1359"/>
      <c r="U14" s="1370"/>
      <c r="V14" s="1445"/>
      <c r="W14" s="1429"/>
      <c r="X14" s="331" t="s">
        <v>2</v>
      </c>
      <c r="Y14" s="331" t="s">
        <v>3</v>
      </c>
      <c r="Z14" s="331" t="s">
        <v>4</v>
      </c>
      <c r="AA14" s="331" t="s">
        <v>5</v>
      </c>
      <c r="AB14" s="331" t="s">
        <v>6</v>
      </c>
      <c r="AC14" s="331" t="s">
        <v>7</v>
      </c>
      <c r="AD14" s="332"/>
      <c r="AE14" s="1427"/>
      <c r="AF14" s="1432"/>
      <c r="AG14" s="1427"/>
      <c r="AH14" s="1432"/>
      <c r="AI14" s="1427"/>
      <c r="AJ14" s="1658"/>
      <c r="AK14" s="737"/>
      <c r="AL14" s="1420"/>
      <c r="AM14" s="1420"/>
      <c r="AN14" s="1420"/>
      <c r="AO14" s="1420"/>
      <c r="AP14" s="1422"/>
      <c r="AQ14" s="1420"/>
      <c r="AR14" s="1420"/>
      <c r="AS14" s="122"/>
      <c r="AT14" s="122"/>
      <c r="AU14" s="122"/>
      <c r="AV14" s="122"/>
      <c r="AW14" s="122"/>
      <c r="AX14" s="122"/>
      <c r="AY14" s="122"/>
      <c r="AZ14" s="122"/>
      <c r="BA14" s="122"/>
      <c r="BB14" s="122"/>
      <c r="BC14" s="122"/>
      <c r="BD14" s="122"/>
      <c r="BE14" s="122"/>
      <c r="BF14" s="122"/>
      <c r="BG14" s="122"/>
      <c r="BH14" s="122"/>
      <c r="BI14" s="122"/>
      <c r="BJ14" s="122"/>
      <c r="BK14" s="122"/>
    </row>
    <row r="15" spans="2:63" s="150" customFormat="1" ht="107.25" customHeight="1" x14ac:dyDescent="0.2">
      <c r="B15" s="1373">
        <v>1</v>
      </c>
      <c r="C15" s="1513" t="s">
        <v>387</v>
      </c>
      <c r="D15" s="1507" t="s">
        <v>388</v>
      </c>
      <c r="E15" s="1507" t="s">
        <v>389</v>
      </c>
      <c r="F15" s="1651" t="s">
        <v>147</v>
      </c>
      <c r="G15" s="1654" t="s">
        <v>390</v>
      </c>
      <c r="H15" s="1383" t="s">
        <v>347</v>
      </c>
      <c r="I15" s="1386" t="s">
        <v>347</v>
      </c>
      <c r="J15" s="1397" t="s">
        <v>151</v>
      </c>
      <c r="K15" s="1397" t="s">
        <v>301</v>
      </c>
      <c r="L15" s="1383" t="s">
        <v>158</v>
      </c>
      <c r="M15" s="208">
        <v>3</v>
      </c>
      <c r="N15" s="171" t="str">
        <f>IF(M15=0,"",IF(M15&lt;=1,"IMPROBABLE",IF(M15&lt;=2,"RARA VEZ",IF(M15&lt;=3,"PROBABLE",IF(M15&lt;=4,"CASI SEGURA","INMINENTE")))))</f>
        <v>PROBABLE</v>
      </c>
      <c r="O15" s="156">
        <f>IF(N15="","",IF(N15="IMPROBABLE",0.2,IF(N15="RARA VEZ",0.4,IF(N15="PROBABLE",0.6,IF(N15="CASI SEGURO",0.8,IF(N15="INMINENTE",1,))))))</f>
        <v>0.6</v>
      </c>
      <c r="P15" s="1504" t="s">
        <v>193</v>
      </c>
      <c r="Q15" s="167">
        <v>2</v>
      </c>
      <c r="R15" s="158" t="str">
        <f>IF(Q15=1,"LEVE",IF(Q15=2,"MENOR",IF(Q15=3,"MODERADO",IF(Q15=4,"MAYOR",IF(Q15=5,"CATASTROFICO","")))))</f>
        <v>MENOR</v>
      </c>
      <c r="S15" s="156">
        <f>IF(R15="","",IF(R15="LEVE",0.2,IF(R15="MENOR",0.4,IF(R15="MODERADO",0.6,IF(R15="MAYOR",0.8,IF(R15="CATASTRÓFICO",1,))))))</f>
        <v>0.4</v>
      </c>
      <c r="T15" s="159" t="str">
        <f>IF(OR(AND(N15="IMPROBABLE",R15="LEVE"),AND(N15="RARA VEZ",R15="MENOR"),AND(N15="RARA VEZ",R15="LEVE")),"BAJO",IF(OR(AND(N15="IMPROBABLE",R15="MODERADO"),AND(N15="RARA VEZ",R15="MENOR"),AND(N15="RARA VEZ",R15="MODERADO"),AND(N15=" PROBABLE",R15="LEVE"),AND(N15="PROBABLE",R15="MENOR"),AND(N15="PROBABLE",R15="MODERADO"),AND(N15="CASI SEGURO",R15="LEVE"),AND(N15="CASI SEGURO",R15="MENOR")),"MODERADO",IF(OR(AND(N15="IMPROBABLE",R15="MAYOR"),AND(N15="IMPROBABLE",R15="MAYOR"),AND(N15="PROBABLE",R15="MAYOR"),AND(N15="CASI SEGURO",R15="MODERADO"),AND(N15="CASI SEGURO",R15="MAYOR"),AND(N15="INMINENTE",R15="LEVE"),AND(N15="INMINENTE",R15="MENOR"),AND(N15="INMINENTE",R15="MODERADO"),AND(N15="INMINENTE",R15="MAYOR")),"ALTO",IF(OR(AND(N15="IMPROBABLE",R15="CATASTRÓFICO"),AND(N15="RARA VEZ",R15="CATASTRÓFICO"),AND(N15="PROBABLE",R15="CATASTRÓFICO"),AND(N15="CASI SEGURO",R15="CATASTRÓFICO"),AND(N15="INMINENTE",R15="CATASTRÓFICO")),"EXTREMO",""))))</f>
        <v>MODERADO</v>
      </c>
      <c r="U15" s="130">
        <v>1</v>
      </c>
      <c r="V15" s="946" t="s">
        <v>787</v>
      </c>
      <c r="W15" s="130" t="str">
        <f t="shared" ref="W15:W25" si="0">IF(OR(X15="Preventivo",X15="Detectivo"),"Probabilidad",IF(X15="Correctivo","Impacto",""))</f>
        <v>Probabilidad</v>
      </c>
      <c r="X15" s="131" t="s">
        <v>63</v>
      </c>
      <c r="Y15" s="131" t="s">
        <v>71</v>
      </c>
      <c r="Z15" s="132" t="str">
        <f t="shared" ref="Z15:Z25" si="1">IF(AND(X15="Preventivo",Y15="Automático"),"50%",IF(AND(X15="Preventivo",Y15="Manual"),"40%",IF(AND(X15="Detectivo",Y15="Automático"),"40%",IF(AND(X15="Detectivo",Y15="Manual"),"30%",IF(AND(X15="Correctivo",Y15="Automático"),"35%",IF(AND(X15="Correctivo",Y15="Manual"),"25%",""))))))</f>
        <v>40%</v>
      </c>
      <c r="AA15" s="131" t="s">
        <v>74</v>
      </c>
      <c r="AB15" s="131" t="s">
        <v>79</v>
      </c>
      <c r="AC15" s="131" t="s">
        <v>83</v>
      </c>
      <c r="AD15" s="137"/>
      <c r="AE15" s="133">
        <f>IFERROR(IF(W16="Probabilidad",(O15-(+O15*Z16)),IF(W15="Impacto",O15,"")),"")</f>
        <v>0.36</v>
      </c>
      <c r="AF15" s="128" t="str">
        <f>IFERROR(IF(AE15="","",IF(AE15&lt;=0.2,"IMPROBABLE",IF(AE15&lt;=0.4,"RARA VEZ",IF(AE15&lt;=0.6,"PROBABLE",IF(AE15&lt;=0.8,"CASI SEGURO","INMINENTE"))))),"")</f>
        <v>RARA VEZ</v>
      </c>
      <c r="AG15" s="132">
        <f t="shared" ref="AG15:AG24" si="2">+AE15</f>
        <v>0.36</v>
      </c>
      <c r="AH15" s="171" t="str">
        <f>R15</f>
        <v>MENOR</v>
      </c>
      <c r="AI15" s="132">
        <f t="shared" ref="AI15:AI22" si="3">IFERROR(IF(W15="Impacto",(S15-(+S15*Z15)),IF(W15="Probabilidad",S15,"")),"")</f>
        <v>0.4</v>
      </c>
      <c r="AJ15" s="129" t="s">
        <v>385</v>
      </c>
      <c r="AK15" s="1442" t="str">
        <f>AJ18</f>
        <v>BAJO</v>
      </c>
      <c r="AL15" s="1383" t="s">
        <v>258</v>
      </c>
      <c r="AM15" s="1378" t="s">
        <v>391</v>
      </c>
      <c r="AN15" s="1540" t="s">
        <v>961</v>
      </c>
      <c r="AO15" s="1556" t="s">
        <v>960</v>
      </c>
      <c r="AP15" s="490" t="s">
        <v>791</v>
      </c>
      <c r="AQ15" s="1373" t="s">
        <v>267</v>
      </c>
      <c r="AR15" s="1414">
        <v>1</v>
      </c>
      <c r="AS15" s="160"/>
      <c r="AT15" s="160"/>
      <c r="AU15" s="160"/>
      <c r="AV15" s="160"/>
      <c r="AW15" s="160"/>
      <c r="AX15" s="160"/>
      <c r="AY15" s="160"/>
      <c r="AZ15" s="160"/>
      <c r="BA15" s="160"/>
      <c r="BB15" s="160"/>
      <c r="BC15" s="160"/>
      <c r="BD15" s="160"/>
      <c r="BE15" s="160"/>
      <c r="BF15" s="160"/>
      <c r="BG15" s="160"/>
      <c r="BH15" s="160"/>
      <c r="BI15" s="160"/>
      <c r="BJ15" s="160"/>
      <c r="BK15" s="160"/>
    </row>
    <row r="16" spans="2:63" s="150" customFormat="1" ht="84.75" customHeight="1" x14ac:dyDescent="0.2">
      <c r="B16" s="1374"/>
      <c r="C16" s="1514"/>
      <c r="D16" s="1508"/>
      <c r="E16" s="1508"/>
      <c r="F16" s="1652"/>
      <c r="G16" s="1655"/>
      <c r="H16" s="1384"/>
      <c r="I16" s="1387"/>
      <c r="J16" s="1398"/>
      <c r="K16" s="1398"/>
      <c r="L16" s="1384"/>
      <c r="M16" s="208">
        <v>3</v>
      </c>
      <c r="N16" s="171" t="str">
        <f>IF(M16=0,"",IF(M16&lt;=1,"IMPROBABLE",IF(M16&lt;=2,"RARA VEZ",IF(M16&lt;=3,"PROBABLE",IF(M16&lt;=4,"CASI SEGURA","INMINENTE")))))</f>
        <v>PROBABLE</v>
      </c>
      <c r="O16" s="156">
        <f>IF(N16="","",IF(N16="IMPROBABLE",0.2,IF(N16="RARA VEZ",0.4,IF(N16="PROBABLE",0.6,IF(N16="CASI SEGURO",0.8,IF(N16="INMINENTE",1,))))))</f>
        <v>0.6</v>
      </c>
      <c r="P16" s="1505"/>
      <c r="Q16" s="167">
        <v>2</v>
      </c>
      <c r="R16" s="158" t="str">
        <f>IF(Q16=1,"LEVE",IF(Q16=2,"MENOR",IF(Q16=3,"MODERADO",IF(Q16=4,"MAYOR",IF(Q16=5,"CATASTROFICO","")))))</f>
        <v>MENOR</v>
      </c>
      <c r="S16" s="156">
        <f>IF(R16="","",IF(R16="LEVE",0.2,IF(R16="MENOR",0.4,IF(R16="MODERADO",0.6,IF(R16="MAYOR",0.8,IF(R16="CATASTRÓFICO",1,))))))</f>
        <v>0.4</v>
      </c>
      <c r="T16" s="159" t="str">
        <f t="shared" ref="T16:T25" si="4">IF(OR(AND(N16="IMPROBABLE",R16="LEVE"),AND(N16="RARA VEZ",R16="MENOR"),AND(N16="RARA VEZ",R16="LEVE")),"BAJO",IF(OR(AND(N16="IMPROBABLE",R16="MODERADO"),AND(N16="RARA VEZ",R16="MENOR"),AND(N16="RARA VEZ",R16="MODERADO"),AND(N16=" PROBABLE",R16="LEVE"),AND(N16="PROBABLE",R16="MENOR"),AND(N16="PROBABLE",R16="MODERADO"),AND(N16="CASI SEGURO",R16="LEVE"),AND(N16="CASI SEGURO",R16="MENOR")),"MODERADO",IF(OR(AND(N16="IMPROBABLE",R16="MAYOR"),AND(N16="IMPROBABLE",R16="MAYOR"),AND(N16="PROBABLE",R16="MAYOR"),AND(N16="CASI SEGURO",R16="MODERADO"),AND(N16="CASI SEGURO",R16="MAYOR"),AND(N16="INMINENTE",R16="LEVE"),AND(N16="INMINENTE",R16="MENOR"),AND(N16="INMINENTE",R16="MODERADO"),AND(N16="INMINENTE",R16="MAYOR")),"ALTO",IF(OR(AND(N16="IMPROBABLE",R16="CATASTRÓFICO"),AND(N16="RARA VEZ",R16="CATASTRÓFICO"),AND(N16="PROBABLE",R16="CATASTRÓFICO"),AND(N16="CASI SEGURO",R16="CATASTRÓFICO"),AND(N16="INMINENTE",R16="CATASTRÓFICO")),"EXTREMO",""))))</f>
        <v>MODERADO</v>
      </c>
      <c r="U16" s="130">
        <v>2</v>
      </c>
      <c r="V16" s="946" t="s">
        <v>788</v>
      </c>
      <c r="W16" s="130" t="str">
        <f t="shared" si="0"/>
        <v>Probabilidad</v>
      </c>
      <c r="X16" s="131" t="s">
        <v>63</v>
      </c>
      <c r="Y16" s="131" t="s">
        <v>71</v>
      </c>
      <c r="Z16" s="132" t="str">
        <f t="shared" si="1"/>
        <v>40%</v>
      </c>
      <c r="AA16" s="131" t="s">
        <v>74</v>
      </c>
      <c r="AB16" s="131" t="s">
        <v>79</v>
      </c>
      <c r="AC16" s="131" t="s">
        <v>83</v>
      </c>
      <c r="AD16" s="137">
        <f t="shared" ref="AD16:AD18" si="5">IF(ISBLANK(V16),0,Z16*AE15)</f>
        <v>0.14399999999999999</v>
      </c>
      <c r="AE16" s="137">
        <f t="shared" ref="AE16:AE18" si="6">AE15-AD16</f>
        <v>0.216</v>
      </c>
      <c r="AF16" s="128" t="str">
        <f t="shared" ref="AF16:AF21" si="7">IFERROR(IF(AE16="","",IF(AE16&lt;=0.2,"IMPROBABLE",IF(AE16&lt;=0.4,"RARA VEZ",IF(AE16&lt;=0.6,"PROBABLE",IF(AE16&lt;=0.8,"CASI SEGURO","INMINENTE"))))),"")</f>
        <v>RARA VEZ</v>
      </c>
      <c r="AG16" s="132">
        <f t="shared" si="2"/>
        <v>0.216</v>
      </c>
      <c r="AH16" s="171" t="str">
        <f t="shared" ref="AH16:AH21" si="8">R16</f>
        <v>MENOR</v>
      </c>
      <c r="AI16" s="132">
        <f t="shared" si="3"/>
        <v>0.4</v>
      </c>
      <c r="AJ16" s="129" t="s">
        <v>385</v>
      </c>
      <c r="AK16" s="1446"/>
      <c r="AL16" s="1384"/>
      <c r="AM16" s="1379"/>
      <c r="AN16" s="1541"/>
      <c r="AO16" s="1665"/>
      <c r="AP16" s="485" t="s">
        <v>792</v>
      </c>
      <c r="AQ16" s="1374"/>
      <c r="AR16" s="1374"/>
      <c r="AS16" s="160"/>
      <c r="AT16" s="160"/>
      <c r="AU16" s="160"/>
      <c r="AV16" s="160"/>
      <c r="AW16" s="160"/>
      <c r="AX16" s="160"/>
      <c r="AY16" s="160"/>
      <c r="AZ16" s="160"/>
      <c r="BA16" s="160"/>
      <c r="BB16" s="160"/>
      <c r="BC16" s="160"/>
      <c r="BD16" s="160"/>
      <c r="BE16" s="160"/>
      <c r="BF16" s="160"/>
      <c r="BG16" s="160"/>
      <c r="BH16" s="160"/>
      <c r="BI16" s="160"/>
      <c r="BJ16" s="160"/>
      <c r="BK16" s="160"/>
    </row>
    <row r="17" spans="2:157" s="150" customFormat="1" ht="114" customHeight="1" x14ac:dyDescent="0.2">
      <c r="B17" s="1374"/>
      <c r="C17" s="1514"/>
      <c r="D17" s="1508"/>
      <c r="E17" s="1508"/>
      <c r="F17" s="1652"/>
      <c r="G17" s="1655"/>
      <c r="H17" s="1384"/>
      <c r="I17" s="1387"/>
      <c r="J17" s="1398"/>
      <c r="K17" s="1398"/>
      <c r="L17" s="1384"/>
      <c r="M17" s="208">
        <v>3</v>
      </c>
      <c r="N17" s="171" t="str">
        <f>IF(M17=0,"",IF(M17&lt;=1,"IMPROBABLE",IF(M17&lt;=2,"RARA VEZ",IF(M17&lt;=3,"PROBABLE",IF(M17&lt;=4,"CASI SEGURA","INMINENTE")))))</f>
        <v>PROBABLE</v>
      </c>
      <c r="O17" s="156">
        <f>IF(N17="","",IF(N17="IMPROBABLE",0.2,IF(N17="RARA VEZ",0.4,IF(N17="PROBABLE",0.6,IF(N17="CASI SEGURO",0.8,IF(N17="INMINENTE",1,))))))</f>
        <v>0.6</v>
      </c>
      <c r="P17" s="1505"/>
      <c r="Q17" s="167">
        <v>2</v>
      </c>
      <c r="R17" s="158" t="str">
        <f>IF(Q17=1,"LEVE",IF(Q17=2,"MENOR",IF(Q17=3,"MODERADO",IF(Q17=4,"MAYOR",IF(Q17=5,"CATASTROFICO","")))))</f>
        <v>MENOR</v>
      </c>
      <c r="S17" s="156">
        <f>IF(R17="","",IF(R17="LEVE",0.2,IF(R17="MENOR",0.4,IF(R17="MODERADO",0.6,IF(R17="MAYOR",0.8,IF(R17="CATASTRÓFICO",1,))))))</f>
        <v>0.4</v>
      </c>
      <c r="T17" s="159" t="str">
        <f t="shared" si="4"/>
        <v>MODERADO</v>
      </c>
      <c r="U17" s="130">
        <v>3</v>
      </c>
      <c r="V17" s="200" t="s">
        <v>789</v>
      </c>
      <c r="W17" s="130" t="str">
        <f t="shared" si="0"/>
        <v>Probabilidad</v>
      </c>
      <c r="X17" s="131" t="s">
        <v>63</v>
      </c>
      <c r="Y17" s="131" t="s">
        <v>71</v>
      </c>
      <c r="Z17" s="132" t="str">
        <f t="shared" si="1"/>
        <v>40%</v>
      </c>
      <c r="AA17" s="131" t="s">
        <v>74</v>
      </c>
      <c r="AB17" s="131" t="s">
        <v>79</v>
      </c>
      <c r="AC17" s="131" t="s">
        <v>83</v>
      </c>
      <c r="AD17" s="137">
        <f t="shared" si="5"/>
        <v>8.6400000000000005E-2</v>
      </c>
      <c r="AE17" s="137">
        <f t="shared" si="6"/>
        <v>0.12959999999999999</v>
      </c>
      <c r="AF17" s="128" t="str">
        <f t="shared" si="7"/>
        <v>IMPROBABLE</v>
      </c>
      <c r="AG17" s="132">
        <f t="shared" si="2"/>
        <v>0.12959999999999999</v>
      </c>
      <c r="AH17" s="171" t="str">
        <f t="shared" si="8"/>
        <v>MENOR</v>
      </c>
      <c r="AI17" s="132">
        <f t="shared" si="3"/>
        <v>0.4</v>
      </c>
      <c r="AJ17" s="129" t="s">
        <v>385</v>
      </c>
      <c r="AK17" s="1446"/>
      <c r="AL17" s="1384"/>
      <c r="AM17" s="1379"/>
      <c r="AN17" s="1541"/>
      <c r="AO17" s="1665"/>
      <c r="AP17" s="485" t="s">
        <v>763</v>
      </c>
      <c r="AQ17" s="1374"/>
      <c r="AR17" s="1374"/>
      <c r="AS17" s="160"/>
      <c r="AT17" s="160"/>
      <c r="AU17" s="160"/>
      <c r="AV17" s="160"/>
      <c r="AW17" s="160"/>
      <c r="AX17" s="160"/>
      <c r="AY17" s="160"/>
      <c r="AZ17" s="160"/>
      <c r="BA17" s="160"/>
      <c r="BB17" s="160"/>
      <c r="BC17" s="160"/>
      <c r="BD17" s="160"/>
      <c r="BE17" s="160"/>
      <c r="BF17" s="160"/>
      <c r="BG17" s="160"/>
      <c r="BH17" s="160"/>
      <c r="BI17" s="160"/>
      <c r="BJ17" s="160"/>
      <c r="BK17" s="160"/>
    </row>
    <row r="18" spans="2:157" s="150" customFormat="1" ht="86.25" customHeight="1" x14ac:dyDescent="0.2">
      <c r="B18" s="1375"/>
      <c r="C18" s="1515"/>
      <c r="D18" s="1509"/>
      <c r="E18" s="1509"/>
      <c r="F18" s="1653"/>
      <c r="G18" s="1656"/>
      <c r="H18" s="1385"/>
      <c r="I18" s="1388"/>
      <c r="J18" s="1399"/>
      <c r="K18" s="1399"/>
      <c r="L18" s="1385"/>
      <c r="M18" s="208">
        <v>3</v>
      </c>
      <c r="N18" s="171" t="str">
        <f>IF(M18=0,"",IF(M18&lt;=1,"IMPROBABLE",IF(M18&lt;=2,"RARA VEZ",IF(M18&lt;=3,"PROBABLE",IF(M18&lt;=4,"CASI SEGURA","INMINENTE")))))</f>
        <v>PROBABLE</v>
      </c>
      <c r="O18" s="156">
        <f>IF(N18="","",IF(N18="IMPROBABLE",0.2,IF(N18="RARA VEZ",0.4,IF(N18="PROBABLE",0.6,IF(N18="CASI SEGURO",0.8,IF(N18="INMINENTE",1,))))))</f>
        <v>0.6</v>
      </c>
      <c r="P18" s="1506"/>
      <c r="Q18" s="167">
        <v>2</v>
      </c>
      <c r="R18" s="158" t="str">
        <f>IF(Q18=1,"LEVE",IF(Q18=2,"MENOR",IF(Q18=3,"MODERADO",IF(Q18=4,"MAYOR",IF(Q18=5,"CATASTROFICO","")))))</f>
        <v>MENOR</v>
      </c>
      <c r="S18" s="156">
        <f>IF(R18="","",IF(R18="LEVE",0.2,IF(R18="MENOR",0.4,IF(R18="MODERADO",0.6,IF(R18="MAYOR",0.8,IF(R18="CATASTRÓFICO",1,))))))</f>
        <v>0.4</v>
      </c>
      <c r="T18" s="159" t="str">
        <f t="shared" si="4"/>
        <v>MODERADO</v>
      </c>
      <c r="U18" s="130">
        <v>4</v>
      </c>
      <c r="V18" s="200" t="s">
        <v>790</v>
      </c>
      <c r="W18" s="130" t="str">
        <f t="shared" si="0"/>
        <v>Probabilidad</v>
      </c>
      <c r="X18" s="131" t="s">
        <v>63</v>
      </c>
      <c r="Y18" s="131" t="s">
        <v>71</v>
      </c>
      <c r="Z18" s="132" t="str">
        <f t="shared" si="1"/>
        <v>40%</v>
      </c>
      <c r="AA18" s="131" t="s">
        <v>74</v>
      </c>
      <c r="AB18" s="131" t="s">
        <v>79</v>
      </c>
      <c r="AC18" s="131" t="s">
        <v>83</v>
      </c>
      <c r="AD18" s="137">
        <f t="shared" si="5"/>
        <v>5.1839999999999997E-2</v>
      </c>
      <c r="AE18" s="137">
        <f t="shared" si="6"/>
        <v>7.7759999999999996E-2</v>
      </c>
      <c r="AF18" s="128" t="str">
        <f t="shared" si="7"/>
        <v>IMPROBABLE</v>
      </c>
      <c r="AG18" s="132">
        <f t="shared" si="2"/>
        <v>7.7759999999999996E-2</v>
      </c>
      <c r="AH18" s="171" t="str">
        <f t="shared" si="8"/>
        <v>MENOR</v>
      </c>
      <c r="AI18" s="132">
        <f t="shared" si="3"/>
        <v>0.4</v>
      </c>
      <c r="AJ18" s="129" t="s">
        <v>385</v>
      </c>
      <c r="AK18" s="1443"/>
      <c r="AL18" s="1385"/>
      <c r="AM18" s="1389"/>
      <c r="AN18" s="1542"/>
      <c r="AO18" s="1557"/>
      <c r="AP18" s="511" t="s">
        <v>912</v>
      </c>
      <c r="AQ18" s="1375"/>
      <c r="AR18" s="1375"/>
      <c r="AS18" s="160"/>
      <c r="AT18" s="160"/>
      <c r="AU18" s="160"/>
      <c r="AV18" s="160"/>
      <c r="AW18" s="160"/>
      <c r="AX18" s="160"/>
      <c r="AY18" s="160"/>
      <c r="AZ18" s="160"/>
      <c r="BA18" s="160"/>
      <c r="BB18" s="160"/>
      <c r="BC18" s="160"/>
      <c r="BD18" s="160"/>
      <c r="BE18" s="160"/>
      <c r="BF18" s="160"/>
      <c r="BG18" s="160"/>
      <c r="BH18" s="160"/>
      <c r="BI18" s="160"/>
      <c r="BJ18" s="160"/>
      <c r="BK18" s="160"/>
    </row>
    <row r="19" spans="2:157" s="150" customFormat="1" ht="65.25" x14ac:dyDescent="0.2">
      <c r="B19" s="1373">
        <v>2</v>
      </c>
      <c r="C19" s="1513" t="s">
        <v>343</v>
      </c>
      <c r="D19" s="1513" t="s">
        <v>344</v>
      </c>
      <c r="E19" s="1513" t="s">
        <v>345</v>
      </c>
      <c r="F19" s="1651" t="s">
        <v>147</v>
      </c>
      <c r="G19" s="1513" t="s">
        <v>793</v>
      </c>
      <c r="H19" s="1383" t="s">
        <v>347</v>
      </c>
      <c r="I19" s="1383" t="s">
        <v>347</v>
      </c>
      <c r="J19" s="1397" t="s">
        <v>151</v>
      </c>
      <c r="K19" s="1397" t="s">
        <v>301</v>
      </c>
      <c r="L19" s="1383" t="s">
        <v>158</v>
      </c>
      <c r="M19" s="208">
        <v>4</v>
      </c>
      <c r="N19" s="171" t="str">
        <f t="shared" ref="N19:N25" si="9">IF(M19=0,"",IF(M19&lt;=1,"IMPROBABLE",IF(M19&lt;=2,"RARA VEZ",IF(M19&lt;=3,"PROBABLE",IF(M19&lt;=4,"CASI SEGURO","INMINENTE")))))</f>
        <v>CASI SEGURO</v>
      </c>
      <c r="O19" s="156">
        <f t="shared" ref="O19:O25" si="10">IF(N19="","",IF(N19="IMPROBABLE",0.2,IF(N19="RARA VEZ",0.4,IF(N19="PROBABLE",0.6,IF(N19="CASI SEGURO",0.8,IF(N19="INMINENTE",1,))))))</f>
        <v>0.8</v>
      </c>
      <c r="P19" s="1504" t="s">
        <v>199</v>
      </c>
      <c r="Q19" s="157">
        <v>3</v>
      </c>
      <c r="R19" s="158" t="str">
        <f t="shared" ref="R19:R25" si="11">IF(Q19=1,"LEVE",IF(Q19=2,"MENOR",IF(Q19=3,"MODERADO",IF(Q19=4,"MAYOR",IF(Q19=5,"CATASTROFICO","")))))</f>
        <v>MODERADO</v>
      </c>
      <c r="S19" s="156">
        <f t="shared" ref="S19:S25" si="12">IF(R19="","",IF(R19="Leve",0.2,IF(R19="Menor",0.4,IF(R19="Moderado",0.6,IF(R19="Mayor",0.8,IF(R19="Catastrófico",1,))))))</f>
        <v>0.6</v>
      </c>
      <c r="T19" s="159" t="str">
        <f t="shared" si="4"/>
        <v>ALTO</v>
      </c>
      <c r="U19" s="130">
        <v>1</v>
      </c>
      <c r="V19" s="200" t="s">
        <v>350</v>
      </c>
      <c r="W19" s="130" t="str">
        <f t="shared" si="0"/>
        <v>Probabilidad</v>
      </c>
      <c r="X19" s="131" t="s">
        <v>63</v>
      </c>
      <c r="Y19" s="131" t="s">
        <v>71</v>
      </c>
      <c r="Z19" s="132" t="str">
        <f t="shared" si="1"/>
        <v>40%</v>
      </c>
      <c r="AA19" s="131" t="s">
        <v>74</v>
      </c>
      <c r="AB19" s="131" t="s">
        <v>79</v>
      </c>
      <c r="AC19" s="131" t="s">
        <v>83</v>
      </c>
      <c r="AD19" s="137"/>
      <c r="AE19" s="133">
        <f>IFERROR(IF(W20="Probabilidad",(O19-(+O19*Z20)),IF(W19="Impacto",O19,"")),"")</f>
        <v>0.48</v>
      </c>
      <c r="AF19" s="128" t="str">
        <f t="shared" si="7"/>
        <v>PROBABLE</v>
      </c>
      <c r="AG19" s="132">
        <f t="shared" si="2"/>
        <v>0.48</v>
      </c>
      <c r="AH19" s="128" t="str">
        <f t="shared" si="8"/>
        <v>MODERADO</v>
      </c>
      <c r="AI19" s="1414">
        <f t="shared" si="3"/>
        <v>0.6</v>
      </c>
      <c r="AJ19" s="159" t="str">
        <f t="shared" ref="AJ19:AJ25" si="13">IFERROR(IF(OR(AND(AF19="IMPROBABLE",AH19="LEVE"),AND(AF19="IMPROBABLE",AH19="MENOR"),AND(AF19="RARA VEZ",AH19="LEVE")),"BAJO",IF(OR(AND(AF19="IMPROBABLE",AH19="MODERADO"),AND(AF19="RARA VEZ",AH19="MENOR"),AND(AF19="RARA VEZ",AH19="MODERADO"),AND(AF19="PROBABLE",AH19="LEVE"),AND(AF19="PROBABLE",AH19="MENOR"),AND(AF19="PROBABLE",AH19="MODERADO"),AND(AF19="CASI SEGURO",AH19="LEVE"),AND(AF19="CASI SEGURO",AH19="MENOR")),"MODERADO",IF(OR(AND(AF19="IMPROBABLE",AH19="MAYOR"),AND(AF19="RARA VEZ",AH19="MAYOR"),AND(AF19="PROBABLE",AH19="MAYOR"),AND(AF19="CASI SEGURO",AH19="MODERADO"),AND(AF19="CASI SEGURO",AH19="MAYOR"),AND(AF19="INMINENTE",AH19="LEVE"),AND(AF19="INMINENTE",AH19="MENOR"),AND(AF19="CASI SEGURO",AH19="MODERADO"),AND(AF19="INMINENTE",AH19="MAYOR")),"ALTO",IF(OR(AND(AF19="IMPROBABLE",AH19="CATASTRÓFICO"),AND(AF19="RARA VEZ",AH19="CATASTRÓFICO"),AND(AF19="PROBABLE",AH19="CATASTRÓFICO"),AND(AF19="CASI SEGURO",AH19="CATASTRÓFICO"),AND(AF19="INMINENTE",AH19="CATASTRÓFICO")),"EXTREMO","")))),"")</f>
        <v>MODERADO</v>
      </c>
      <c r="AK19" s="1442" t="str">
        <f>AJ21</f>
        <v>MODERADO</v>
      </c>
      <c r="AL19" s="1383" t="s">
        <v>256</v>
      </c>
      <c r="AM19" s="1378" t="s">
        <v>351</v>
      </c>
      <c r="AN19" s="1380" t="s">
        <v>961</v>
      </c>
      <c r="AO19" s="1556" t="s">
        <v>960</v>
      </c>
      <c r="AP19" s="490" t="s">
        <v>637</v>
      </c>
      <c r="AQ19" s="1373" t="s">
        <v>267</v>
      </c>
      <c r="AR19" s="1414">
        <v>1</v>
      </c>
      <c r="AS19" s="160"/>
      <c r="AT19" s="160"/>
      <c r="AU19" s="160"/>
      <c r="AV19" s="160"/>
      <c r="AW19" s="160"/>
      <c r="AX19" s="160"/>
      <c r="AY19" s="160"/>
      <c r="AZ19" s="160"/>
      <c r="BA19" s="160"/>
      <c r="BB19" s="160"/>
      <c r="BC19" s="160"/>
      <c r="BD19" s="160"/>
      <c r="BE19" s="160"/>
      <c r="BF19" s="160"/>
      <c r="BG19" s="160"/>
      <c r="BH19" s="160"/>
      <c r="BI19" s="160"/>
      <c r="BJ19" s="160"/>
      <c r="BK19" s="160"/>
    </row>
    <row r="20" spans="2:157" s="364" customFormat="1" ht="82.5" customHeight="1" x14ac:dyDescent="0.3">
      <c r="B20" s="1374"/>
      <c r="C20" s="1514"/>
      <c r="D20" s="1514"/>
      <c r="E20" s="1514"/>
      <c r="F20" s="1652"/>
      <c r="G20" s="1514"/>
      <c r="H20" s="1384"/>
      <c r="I20" s="1384"/>
      <c r="J20" s="1398"/>
      <c r="K20" s="1398"/>
      <c r="L20" s="1384"/>
      <c r="M20" s="208">
        <v>4</v>
      </c>
      <c r="N20" s="171" t="str">
        <f t="shared" si="9"/>
        <v>CASI SEGURO</v>
      </c>
      <c r="O20" s="156">
        <f t="shared" si="10"/>
        <v>0.8</v>
      </c>
      <c r="P20" s="1505"/>
      <c r="Q20" s="157">
        <v>3</v>
      </c>
      <c r="R20" s="158" t="str">
        <f t="shared" si="11"/>
        <v>MODERADO</v>
      </c>
      <c r="S20" s="156">
        <f t="shared" si="12"/>
        <v>0.6</v>
      </c>
      <c r="T20" s="159" t="str">
        <f t="shared" si="4"/>
        <v>ALTO</v>
      </c>
      <c r="U20" s="130">
        <v>2</v>
      </c>
      <c r="V20" s="947" t="s">
        <v>794</v>
      </c>
      <c r="W20" s="130" t="str">
        <f t="shared" si="0"/>
        <v>Probabilidad</v>
      </c>
      <c r="X20" s="131" t="s">
        <v>63</v>
      </c>
      <c r="Y20" s="131" t="s">
        <v>71</v>
      </c>
      <c r="Z20" s="132" t="str">
        <f t="shared" si="1"/>
        <v>40%</v>
      </c>
      <c r="AA20" s="131" t="s">
        <v>74</v>
      </c>
      <c r="AB20" s="131" t="s">
        <v>79</v>
      </c>
      <c r="AC20" s="131" t="s">
        <v>83</v>
      </c>
      <c r="AD20" s="137">
        <f t="shared" ref="AD20:AD21" si="14">IF(ISBLANK(V20),0,Z20*AE19)</f>
        <v>0.192</v>
      </c>
      <c r="AE20" s="137">
        <f t="shared" ref="AE20:AE21" si="15">AE19-AD20</f>
        <v>0.28799999999999998</v>
      </c>
      <c r="AF20" s="128" t="str">
        <f t="shared" si="7"/>
        <v>RARA VEZ</v>
      </c>
      <c r="AG20" s="132">
        <f t="shared" si="2"/>
        <v>0.28799999999999998</v>
      </c>
      <c r="AH20" s="128" t="str">
        <f t="shared" si="8"/>
        <v>MODERADO</v>
      </c>
      <c r="AI20" s="1659"/>
      <c r="AJ20" s="159" t="str">
        <f t="shared" si="13"/>
        <v>MODERADO</v>
      </c>
      <c r="AK20" s="1446"/>
      <c r="AL20" s="1384"/>
      <c r="AM20" s="1379"/>
      <c r="AN20" s="1381"/>
      <c r="AO20" s="1665"/>
      <c r="AP20" s="489" t="s">
        <v>796</v>
      </c>
      <c r="AQ20" s="1374"/>
      <c r="AR20" s="1374"/>
      <c r="AS20" s="161"/>
      <c r="AT20" s="161"/>
      <c r="AU20" s="161"/>
      <c r="AV20" s="161"/>
      <c r="AW20" s="161"/>
      <c r="AX20" s="161"/>
      <c r="AY20" s="161"/>
      <c r="AZ20" s="161"/>
      <c r="BA20" s="161"/>
      <c r="BB20" s="161"/>
      <c r="BC20" s="161"/>
      <c r="BD20" s="161"/>
      <c r="BE20" s="161"/>
      <c r="BF20" s="161"/>
      <c r="BG20" s="161"/>
      <c r="BH20" s="161"/>
      <c r="BI20" s="161"/>
      <c r="BJ20" s="161"/>
      <c r="BK20" s="161"/>
    </row>
    <row r="21" spans="2:157" s="364" customFormat="1" ht="82.5" customHeight="1" x14ac:dyDescent="0.3">
      <c r="B21" s="1375"/>
      <c r="C21" s="1515"/>
      <c r="D21" s="1515"/>
      <c r="E21" s="1515"/>
      <c r="F21" s="1653"/>
      <c r="G21" s="1515"/>
      <c r="H21" s="1385"/>
      <c r="I21" s="1385"/>
      <c r="J21" s="1399"/>
      <c r="K21" s="1399"/>
      <c r="L21" s="1385"/>
      <c r="M21" s="208">
        <v>4</v>
      </c>
      <c r="N21" s="171" t="str">
        <f t="shared" si="9"/>
        <v>CASI SEGURO</v>
      </c>
      <c r="O21" s="156">
        <f t="shared" si="10"/>
        <v>0.8</v>
      </c>
      <c r="P21" s="1506"/>
      <c r="Q21" s="157">
        <v>3</v>
      </c>
      <c r="R21" s="158" t="str">
        <f t="shared" si="11"/>
        <v>MODERADO</v>
      </c>
      <c r="S21" s="156">
        <f t="shared" si="12"/>
        <v>0.6</v>
      </c>
      <c r="T21" s="159" t="str">
        <f t="shared" si="4"/>
        <v>ALTO</v>
      </c>
      <c r="U21" s="130">
        <v>3</v>
      </c>
      <c r="V21" s="200" t="s">
        <v>795</v>
      </c>
      <c r="W21" s="130" t="str">
        <f t="shared" si="0"/>
        <v>Probabilidad</v>
      </c>
      <c r="X21" s="131" t="s">
        <v>63</v>
      </c>
      <c r="Y21" s="131" t="s">
        <v>71</v>
      </c>
      <c r="Z21" s="132" t="str">
        <f t="shared" si="1"/>
        <v>40%</v>
      </c>
      <c r="AA21" s="131" t="s">
        <v>74</v>
      </c>
      <c r="AB21" s="131" t="s">
        <v>79</v>
      </c>
      <c r="AC21" s="131" t="s">
        <v>83</v>
      </c>
      <c r="AD21" s="137">
        <f t="shared" si="14"/>
        <v>0.1152</v>
      </c>
      <c r="AE21" s="137">
        <f t="shared" si="15"/>
        <v>0.17279999999999998</v>
      </c>
      <c r="AF21" s="128" t="str">
        <f t="shared" si="7"/>
        <v>IMPROBABLE</v>
      </c>
      <c r="AG21" s="132">
        <f t="shared" si="2"/>
        <v>0.17279999999999998</v>
      </c>
      <c r="AH21" s="128" t="str">
        <f t="shared" si="8"/>
        <v>MODERADO</v>
      </c>
      <c r="AI21" s="1660"/>
      <c r="AJ21" s="159" t="str">
        <f t="shared" si="13"/>
        <v>MODERADO</v>
      </c>
      <c r="AK21" s="1443"/>
      <c r="AL21" s="1385"/>
      <c r="AM21" s="1389"/>
      <c r="AN21" s="1382"/>
      <c r="AO21" s="1557"/>
      <c r="AP21" s="489" t="s">
        <v>797</v>
      </c>
      <c r="AQ21" s="1375"/>
      <c r="AR21" s="1375"/>
      <c r="AS21" s="161"/>
      <c r="AT21" s="161"/>
      <c r="AU21" s="161"/>
      <c r="AV21" s="161"/>
      <c r="AW21" s="161"/>
      <c r="AX21" s="161"/>
      <c r="AY21" s="161"/>
      <c r="AZ21" s="161"/>
      <c r="BA21" s="161"/>
      <c r="BB21" s="161"/>
      <c r="BC21" s="161"/>
      <c r="BD21" s="161"/>
      <c r="BE21" s="161"/>
      <c r="BF21" s="161"/>
      <c r="BG21" s="161"/>
      <c r="BH21" s="161"/>
      <c r="BI21" s="161"/>
      <c r="BJ21" s="161"/>
      <c r="BK21" s="161"/>
    </row>
    <row r="22" spans="2:157" s="146" customFormat="1" ht="82.5" customHeight="1" x14ac:dyDescent="0.3">
      <c r="B22" s="1373">
        <v>3</v>
      </c>
      <c r="C22" s="1513" t="s">
        <v>735</v>
      </c>
      <c r="D22" s="1513" t="s">
        <v>392</v>
      </c>
      <c r="E22" s="1564" t="s">
        <v>353</v>
      </c>
      <c r="F22" s="1651" t="s">
        <v>147</v>
      </c>
      <c r="G22" s="1513" t="s">
        <v>393</v>
      </c>
      <c r="H22" s="1383" t="s">
        <v>347</v>
      </c>
      <c r="I22" s="1386" t="s">
        <v>347</v>
      </c>
      <c r="J22" s="1397" t="s">
        <v>151</v>
      </c>
      <c r="K22" s="1397" t="s">
        <v>301</v>
      </c>
      <c r="L22" s="1383" t="s">
        <v>189</v>
      </c>
      <c r="M22" s="208">
        <v>4</v>
      </c>
      <c r="N22" s="171" t="str">
        <f t="shared" si="9"/>
        <v>CASI SEGURO</v>
      </c>
      <c r="O22" s="154">
        <f t="shared" si="10"/>
        <v>0.8</v>
      </c>
      <c r="P22" s="1504" t="s">
        <v>354</v>
      </c>
      <c r="Q22" s="157">
        <v>2</v>
      </c>
      <c r="R22" s="158" t="str">
        <f t="shared" si="11"/>
        <v>MENOR</v>
      </c>
      <c r="S22" s="154">
        <f t="shared" si="12"/>
        <v>0.4</v>
      </c>
      <c r="T22" s="159" t="str">
        <f t="shared" si="4"/>
        <v>MODERADO</v>
      </c>
      <c r="U22" s="130">
        <v>1</v>
      </c>
      <c r="V22" s="416" t="s">
        <v>355</v>
      </c>
      <c r="W22" s="130" t="str">
        <f t="shared" si="0"/>
        <v>Probabilidad</v>
      </c>
      <c r="X22" s="131" t="s">
        <v>63</v>
      </c>
      <c r="Y22" s="131" t="s">
        <v>71</v>
      </c>
      <c r="Z22" s="132" t="str">
        <f t="shared" si="1"/>
        <v>40%</v>
      </c>
      <c r="AA22" s="131" t="s">
        <v>74</v>
      </c>
      <c r="AB22" s="131" t="s">
        <v>79</v>
      </c>
      <c r="AC22" s="131" t="s">
        <v>83</v>
      </c>
      <c r="AD22" s="333"/>
      <c r="AE22" s="133">
        <f>IFERROR(IF(W22="Probabilidad",(O22-(+O22*Z22)),IF(W22="Impacto",O22,"")),"")</f>
        <v>0.48</v>
      </c>
      <c r="AF22" s="128" t="str">
        <f>IFERROR(IF(AE22="","",IF(AE22&lt;=0.2,"IMPROBABLE",IF(AE22&lt;=0.4,"RARA VEZ",IF(AE22&lt;=0.6,"PROBABLE",IF(AE22&lt;=0.8,"CASI SEGURO","INMINENTE"))))),"")</f>
        <v>PROBABLE</v>
      </c>
      <c r="AG22" s="132">
        <f t="shared" si="2"/>
        <v>0.48</v>
      </c>
      <c r="AH22" s="128" t="str">
        <f>R22</f>
        <v>MENOR</v>
      </c>
      <c r="AI22" s="132">
        <f t="shared" si="3"/>
        <v>0.4</v>
      </c>
      <c r="AJ22" s="159" t="str">
        <f t="shared" si="13"/>
        <v>MODERADO</v>
      </c>
      <c r="AK22" s="1442" t="str">
        <f>AJ25</f>
        <v>BAJO</v>
      </c>
      <c r="AL22" s="1383" t="s">
        <v>356</v>
      </c>
      <c r="AM22" s="1378" t="s">
        <v>394</v>
      </c>
      <c r="AN22" s="1540" t="s">
        <v>357</v>
      </c>
      <c r="AO22" s="1540" t="s">
        <v>960</v>
      </c>
      <c r="AP22" s="490" t="s">
        <v>744</v>
      </c>
      <c r="AQ22" s="1373" t="s">
        <v>267</v>
      </c>
      <c r="AR22" s="1414">
        <v>1</v>
      </c>
      <c r="AS22" s="116"/>
      <c r="AT22" s="116"/>
      <c r="AU22" s="116"/>
      <c r="AV22" s="116"/>
      <c r="AW22" s="116"/>
      <c r="AX22" s="116"/>
      <c r="AY22" s="116"/>
      <c r="AZ22" s="116"/>
      <c r="BA22" s="116"/>
      <c r="BB22" s="116"/>
      <c r="BC22" s="116"/>
      <c r="BD22" s="116"/>
      <c r="BE22" s="116"/>
      <c r="BF22" s="116"/>
      <c r="BG22" s="116"/>
      <c r="BH22" s="116"/>
      <c r="BI22" s="116"/>
      <c r="BJ22" s="116"/>
      <c r="BK22" s="116"/>
    </row>
    <row r="23" spans="2:157" s="146" customFormat="1" ht="65.25" customHeight="1" x14ac:dyDescent="0.3">
      <c r="B23" s="1374"/>
      <c r="C23" s="1514"/>
      <c r="D23" s="1514"/>
      <c r="E23" s="1565"/>
      <c r="F23" s="1652"/>
      <c r="G23" s="1514"/>
      <c r="H23" s="1384"/>
      <c r="I23" s="1387"/>
      <c r="J23" s="1398"/>
      <c r="K23" s="1398"/>
      <c r="L23" s="1384"/>
      <c r="M23" s="208">
        <v>4</v>
      </c>
      <c r="N23" s="171" t="str">
        <f t="shared" si="9"/>
        <v>CASI SEGURO</v>
      </c>
      <c r="O23" s="154">
        <f t="shared" si="10"/>
        <v>0.8</v>
      </c>
      <c r="P23" s="1505"/>
      <c r="Q23" s="157">
        <v>2</v>
      </c>
      <c r="R23" s="158" t="str">
        <f t="shared" si="11"/>
        <v>MENOR</v>
      </c>
      <c r="S23" s="154">
        <f t="shared" si="12"/>
        <v>0.4</v>
      </c>
      <c r="T23" s="159" t="str">
        <f t="shared" si="4"/>
        <v>MODERADO</v>
      </c>
      <c r="U23" s="130">
        <v>2</v>
      </c>
      <c r="V23" s="200" t="s">
        <v>765</v>
      </c>
      <c r="W23" s="130" t="str">
        <f t="shared" si="0"/>
        <v>Probabilidad</v>
      </c>
      <c r="X23" s="131" t="s">
        <v>63</v>
      </c>
      <c r="Y23" s="131" t="s">
        <v>71</v>
      </c>
      <c r="Z23" s="132" t="str">
        <f t="shared" si="1"/>
        <v>40%</v>
      </c>
      <c r="AA23" s="131" t="s">
        <v>74</v>
      </c>
      <c r="AB23" s="131" t="s">
        <v>79</v>
      </c>
      <c r="AC23" s="131" t="s">
        <v>83</v>
      </c>
      <c r="AD23" s="137">
        <f>IF(ISBLANK(V23),0,Z23*AE22)</f>
        <v>0.192</v>
      </c>
      <c r="AE23" s="137">
        <f>AE22-AD23</f>
        <v>0.28799999999999998</v>
      </c>
      <c r="AF23" s="128" t="str">
        <f t="shared" ref="AF23:AF45" si="16">IFERROR(IF(AE23="","",IF(AE23&lt;=0.2,"IMPROBABLE",IF(AE23&lt;=0.4,"RARA VEZ",IF(AE23&lt;=0.6,"PROBABLE",IF(AE23&lt;=0.8,"CASI SEGURO","INMINENTE"))))),"")</f>
        <v>RARA VEZ</v>
      </c>
      <c r="AG23" s="132">
        <f t="shared" si="2"/>
        <v>0.28799999999999998</v>
      </c>
      <c r="AH23" s="128" t="str">
        <f t="shared" ref="AH23:AH46" si="17">R23</f>
        <v>MENOR</v>
      </c>
      <c r="AI23" s="132">
        <f>IFERROR(IF(W23="Impacto",(S23-(+S23*Z23)),IF(W23="Probabilidad",S23,"")),"")</f>
        <v>0.4</v>
      </c>
      <c r="AJ23" s="159" t="str">
        <f>IFERROR(IF(OR(AND(AF23="IMPROBABLE",AH23="LEVE"),AND(AF23="IMPROBABLE",AH23="MENOR"),AND(AF23="RARA VEZ",AH23="MENOR")),"BAJO",IF(OR(AND(AF23="IMPROBABLE",AH23="MODERADO"),AND(AF23="RARA VEZ",AH23="MENOR"),AND(AF23="RARA VEZ",AH23="MODERADO"),AND(AF23="PROBABLE",AH23="LEVE"),AND(AF23="PROBABLE",AH23="MENOR"),AND(AF23="PROBABLE",AH23="MODERADO"),AND(AF23="CASI SEGURO",AH23="LEVE"),AND(AF23="CASI SEGURO",AH23="MENOR")),"MODERADO",IF(OR(AND(AF23="IMPROBABLE",AH23="MAYOR"),AND(AF23="RARA VEZ",AH23="MAYOR"),AND(AF23="PROBABLE",AH23="MAYOR"),AND(AF23="CASI SEGURO",AH23="MODERADO"),AND(AF23="CASI SEGURO",AH23="MAYOR"),AND(AF23="INMINENTE",AH23="LEVE"),AND(AF23="INMINENTE",AH23="MENOR"),AND(AF23="CASI SEGURO",AH23="MODERADO"),AND(AF23="INMINENTE",AH23="MAYOR")),"ALTO",IF(OR(AND(AF23="IMPROBABLE",AH23="CATASTRÓFICO"),AND(AF23="RARA VEZ",AH23="CATASTRÓFICO"),AND(AF23="PROBABLE",AH23="CATASTRÓFICO"),AND(AF23="CASI SEGURO",AH23="CATASTRÓFICO"),AND(AF23="INMINENTE",AH23="CATASTRÓFICO")),"EXTREMO","")))),"")</f>
        <v>BAJO</v>
      </c>
      <c r="AK23" s="1446"/>
      <c r="AL23" s="1384"/>
      <c r="AM23" s="1379"/>
      <c r="AN23" s="1541"/>
      <c r="AO23" s="1541"/>
      <c r="AP23" s="485" t="s">
        <v>745</v>
      </c>
      <c r="AQ23" s="1374"/>
      <c r="AR23" s="1374"/>
      <c r="AS23" s="116"/>
      <c r="AT23" s="116"/>
      <c r="AU23" s="116"/>
      <c r="AV23" s="116"/>
      <c r="AW23" s="116"/>
      <c r="AX23" s="116"/>
      <c r="AY23" s="116"/>
      <c r="AZ23" s="116"/>
      <c r="BA23" s="116"/>
      <c r="BB23" s="116"/>
      <c r="BC23" s="116"/>
      <c r="BD23" s="116"/>
      <c r="BE23" s="116"/>
      <c r="BF23" s="116"/>
      <c r="BG23" s="116"/>
      <c r="BH23" s="116"/>
      <c r="BI23" s="116"/>
      <c r="BJ23" s="116"/>
      <c r="BK23" s="116"/>
    </row>
    <row r="24" spans="2:157" s="308" customFormat="1" ht="104.25" customHeight="1" x14ac:dyDescent="0.3">
      <c r="B24" s="1374"/>
      <c r="C24" s="1514"/>
      <c r="D24" s="1514"/>
      <c r="E24" s="1565"/>
      <c r="F24" s="1652"/>
      <c r="G24" s="1514"/>
      <c r="H24" s="1384"/>
      <c r="I24" s="1387"/>
      <c r="J24" s="1398"/>
      <c r="K24" s="1398"/>
      <c r="L24" s="1384"/>
      <c r="M24" s="208">
        <v>4</v>
      </c>
      <c r="N24" s="158" t="str">
        <f t="shared" si="9"/>
        <v>CASI SEGURO</v>
      </c>
      <c r="O24" s="163">
        <f t="shared" si="10"/>
        <v>0.8</v>
      </c>
      <c r="P24" s="1505"/>
      <c r="Q24" s="157">
        <v>2</v>
      </c>
      <c r="R24" s="158" t="str">
        <f t="shared" si="11"/>
        <v>MENOR</v>
      </c>
      <c r="S24" s="163">
        <f t="shared" si="12"/>
        <v>0.4</v>
      </c>
      <c r="T24" s="164" t="str">
        <f t="shared" si="4"/>
        <v>MODERADO</v>
      </c>
      <c r="U24" s="142">
        <v>3</v>
      </c>
      <c r="V24" s="932" t="s">
        <v>360</v>
      </c>
      <c r="W24" s="142" t="str">
        <f t="shared" si="0"/>
        <v>Probabilidad</v>
      </c>
      <c r="X24" s="143" t="s">
        <v>63</v>
      </c>
      <c r="Y24" s="143" t="s">
        <v>71</v>
      </c>
      <c r="Z24" s="144" t="str">
        <f t="shared" si="1"/>
        <v>40%</v>
      </c>
      <c r="AA24" s="143" t="s">
        <v>74</v>
      </c>
      <c r="AB24" s="143" t="s">
        <v>79</v>
      </c>
      <c r="AC24" s="143" t="s">
        <v>83</v>
      </c>
      <c r="AD24" s="165">
        <f>$AD23</f>
        <v>0.192</v>
      </c>
      <c r="AE24" s="133">
        <f>AE23-AD24</f>
        <v>9.5999999999999974E-2</v>
      </c>
      <c r="AF24" s="128" t="str">
        <f t="shared" si="16"/>
        <v>IMPROBABLE</v>
      </c>
      <c r="AG24" s="144">
        <f t="shared" si="2"/>
        <v>9.5999999999999974E-2</v>
      </c>
      <c r="AH24" s="128" t="str">
        <f t="shared" si="17"/>
        <v>MENOR</v>
      </c>
      <c r="AI24" s="144">
        <f>IFERROR(IF(W24="Impacto",(S24-(+S24*Z24)),IF(W24="Probabilidad",S24,"")),"")</f>
        <v>0.4</v>
      </c>
      <c r="AJ24" s="159" t="str">
        <f t="shared" si="13"/>
        <v>BAJO</v>
      </c>
      <c r="AK24" s="1446"/>
      <c r="AL24" s="1384"/>
      <c r="AM24" s="1379"/>
      <c r="AN24" s="1541"/>
      <c r="AO24" s="1541"/>
      <c r="AP24" s="485" t="s">
        <v>746</v>
      </c>
      <c r="AQ24" s="1374"/>
      <c r="AR24" s="1374"/>
      <c r="AS24" s="116"/>
      <c r="AT24" s="116"/>
      <c r="AU24" s="116"/>
      <c r="AV24" s="116"/>
      <c r="AW24" s="116"/>
      <c r="AX24" s="116"/>
      <c r="AY24" s="116"/>
      <c r="AZ24" s="116"/>
      <c r="BA24" s="116"/>
      <c r="BB24" s="116"/>
      <c r="BC24" s="116"/>
      <c r="BD24" s="116"/>
      <c r="BE24" s="116"/>
      <c r="BF24" s="116"/>
      <c r="BG24" s="116"/>
      <c r="BH24" s="116"/>
      <c r="BI24" s="116"/>
      <c r="BJ24" s="116"/>
      <c r="BK24" s="116"/>
    </row>
    <row r="25" spans="2:157" s="308" customFormat="1" ht="81.75" customHeight="1" x14ac:dyDescent="0.3">
      <c r="B25" s="1375"/>
      <c r="C25" s="1515"/>
      <c r="D25" s="1515"/>
      <c r="E25" s="1566"/>
      <c r="F25" s="1653"/>
      <c r="G25" s="1515"/>
      <c r="H25" s="1385"/>
      <c r="I25" s="1388"/>
      <c r="J25" s="1399"/>
      <c r="K25" s="1399"/>
      <c r="L25" s="1385"/>
      <c r="M25" s="208">
        <v>4</v>
      </c>
      <c r="N25" s="158" t="str">
        <f t="shared" si="9"/>
        <v>CASI SEGURO</v>
      </c>
      <c r="O25" s="163">
        <f t="shared" si="10"/>
        <v>0.8</v>
      </c>
      <c r="P25" s="1506"/>
      <c r="Q25" s="157">
        <v>2</v>
      </c>
      <c r="R25" s="158" t="str">
        <f t="shared" si="11"/>
        <v>MENOR</v>
      </c>
      <c r="S25" s="163">
        <f t="shared" si="12"/>
        <v>0.4</v>
      </c>
      <c r="T25" s="164" t="str">
        <f t="shared" si="4"/>
        <v>MODERADO</v>
      </c>
      <c r="U25" s="142">
        <v>4</v>
      </c>
      <c r="V25" s="932" t="s">
        <v>395</v>
      </c>
      <c r="W25" s="142" t="str">
        <f t="shared" si="0"/>
        <v>Probabilidad</v>
      </c>
      <c r="X25" s="143" t="s">
        <v>63</v>
      </c>
      <c r="Y25" s="143" t="s">
        <v>71</v>
      </c>
      <c r="Z25" s="144" t="str">
        <f t="shared" si="1"/>
        <v>40%</v>
      </c>
      <c r="AA25" s="143" t="s">
        <v>74</v>
      </c>
      <c r="AB25" s="143" t="s">
        <v>79</v>
      </c>
      <c r="AC25" s="143" t="s">
        <v>83</v>
      </c>
      <c r="AD25" s="165">
        <f>$AD24</f>
        <v>0.192</v>
      </c>
      <c r="AE25" s="145">
        <f>AE24</f>
        <v>9.5999999999999974E-2</v>
      </c>
      <c r="AF25" s="128" t="str">
        <f t="shared" si="16"/>
        <v>IMPROBABLE</v>
      </c>
      <c r="AG25" s="144">
        <f>AG24</f>
        <v>9.5999999999999974E-2</v>
      </c>
      <c r="AH25" s="128" t="str">
        <f t="shared" si="17"/>
        <v>MENOR</v>
      </c>
      <c r="AI25" s="144">
        <f>IFERROR(IF(W25="Impacto",(S25-(+S25*Z25)),IF(W25="Probabilidad",S25,"")),"")</f>
        <v>0.4</v>
      </c>
      <c r="AJ25" s="159" t="str">
        <f t="shared" si="13"/>
        <v>BAJO</v>
      </c>
      <c r="AK25" s="1446"/>
      <c r="AL25" s="1385"/>
      <c r="AM25" s="1389"/>
      <c r="AN25" s="1542"/>
      <c r="AO25" s="1542"/>
      <c r="AP25" s="489" t="s">
        <v>798</v>
      </c>
      <c r="AQ25" s="1375"/>
      <c r="AR25" s="1375"/>
      <c r="AS25" s="116"/>
      <c r="AT25" s="116"/>
      <c r="AU25" s="116"/>
      <c r="AV25" s="116"/>
      <c r="AW25" s="116"/>
      <c r="AX25" s="116"/>
      <c r="AY25" s="116"/>
      <c r="AZ25" s="116"/>
      <c r="BA25" s="116"/>
      <c r="BB25" s="116"/>
      <c r="BC25" s="116"/>
      <c r="BD25" s="116"/>
      <c r="BE25" s="116"/>
      <c r="BF25" s="116"/>
      <c r="BG25" s="116"/>
      <c r="BH25" s="116"/>
      <c r="BI25" s="116"/>
      <c r="BJ25" s="116"/>
      <c r="BK25" s="116"/>
    </row>
    <row r="26" spans="2:157" s="329" customFormat="1" ht="92.25" hidden="1" customHeight="1" x14ac:dyDescent="0.3">
      <c r="B26" s="178"/>
      <c r="C26" s="1390" t="s">
        <v>396</v>
      </c>
      <c r="D26" s="1390" t="s">
        <v>397</v>
      </c>
      <c r="E26" s="1390"/>
      <c r="F26" s="782" t="s">
        <v>147</v>
      </c>
      <c r="G26" s="1390" t="s">
        <v>398</v>
      </c>
      <c r="H26" s="336"/>
      <c r="I26" s="337"/>
      <c r="J26" s="369" t="s">
        <v>151</v>
      </c>
      <c r="K26" s="369" t="s">
        <v>301</v>
      </c>
      <c r="L26" s="125" t="s">
        <v>158</v>
      </c>
      <c r="M26" s="340"/>
      <c r="N26" s="181"/>
      <c r="O26" s="179"/>
      <c r="P26" s="341"/>
      <c r="Q26" s="180"/>
      <c r="R26" s="181"/>
      <c r="S26" s="179"/>
      <c r="T26" s="182"/>
      <c r="U26" s="183"/>
      <c r="V26" s="342"/>
      <c r="W26" s="183"/>
      <c r="X26" s="184"/>
      <c r="Y26" s="184"/>
      <c r="Z26" s="185"/>
      <c r="AA26" s="184"/>
      <c r="AB26" s="184"/>
      <c r="AC26" s="184"/>
      <c r="AD26" s="186"/>
      <c r="AE26" s="187"/>
      <c r="AF26" s="128" t="str">
        <f t="shared" si="16"/>
        <v/>
      </c>
      <c r="AG26" s="185"/>
      <c r="AH26" s="128">
        <f t="shared" si="17"/>
        <v>0</v>
      </c>
      <c r="AI26" s="185"/>
      <c r="AJ26" s="188"/>
      <c r="AK26" s="776"/>
      <c r="AL26" s="189"/>
      <c r="AM26" s="344"/>
      <c r="AN26" s="344"/>
      <c r="AO26" s="344"/>
      <c r="AP26" s="344"/>
      <c r="AQ26" s="178"/>
      <c r="AR26" s="161"/>
      <c r="AS26" s="161"/>
      <c r="AT26" s="161"/>
      <c r="AU26" s="161"/>
      <c r="AV26" s="161"/>
      <c r="AW26" s="161"/>
      <c r="AX26" s="161"/>
      <c r="AY26" s="161"/>
      <c r="AZ26" s="161"/>
      <c r="BA26" s="161"/>
      <c r="BB26" s="161"/>
      <c r="BC26" s="161"/>
      <c r="BD26" s="161"/>
      <c r="BE26" s="161"/>
      <c r="BF26" s="161"/>
      <c r="BG26" s="161"/>
      <c r="BH26" s="161"/>
      <c r="BI26" s="161"/>
      <c r="BJ26" s="161"/>
      <c r="BK26" s="161"/>
    </row>
    <row r="27" spans="2:157" s="329" customFormat="1" ht="92.25" hidden="1" customHeight="1" x14ac:dyDescent="0.3">
      <c r="B27" s="178"/>
      <c r="C27" s="1391"/>
      <c r="D27" s="1391"/>
      <c r="E27" s="1391"/>
      <c r="F27" s="782" t="s">
        <v>147</v>
      </c>
      <c r="G27" s="1391"/>
      <c r="H27" s="336"/>
      <c r="I27" s="337"/>
      <c r="J27" s="369" t="s">
        <v>151</v>
      </c>
      <c r="K27" s="369" t="s">
        <v>301</v>
      </c>
      <c r="L27" s="125" t="s">
        <v>158</v>
      </c>
      <c r="M27" s="340"/>
      <c r="N27" s="181"/>
      <c r="O27" s="179"/>
      <c r="P27" s="341"/>
      <c r="Q27" s="180"/>
      <c r="R27" s="181"/>
      <c r="S27" s="179"/>
      <c r="T27" s="182"/>
      <c r="U27" s="183"/>
      <c r="V27" s="342"/>
      <c r="W27" s="183"/>
      <c r="X27" s="184"/>
      <c r="Y27" s="184"/>
      <c r="Z27" s="185"/>
      <c r="AA27" s="184"/>
      <c r="AB27" s="184"/>
      <c r="AC27" s="184"/>
      <c r="AD27" s="186"/>
      <c r="AE27" s="187"/>
      <c r="AF27" s="128" t="str">
        <f t="shared" si="16"/>
        <v/>
      </c>
      <c r="AG27" s="185"/>
      <c r="AH27" s="128">
        <f t="shared" si="17"/>
        <v>0</v>
      </c>
      <c r="AI27" s="185"/>
      <c r="AJ27" s="188"/>
      <c r="AK27" s="776"/>
      <c r="AL27" s="189"/>
      <c r="AM27" s="344"/>
      <c r="AN27" s="344"/>
      <c r="AO27" s="344"/>
      <c r="AP27" s="344"/>
      <c r="AQ27" s="178"/>
      <c r="AR27" s="161"/>
      <c r="AS27" s="161"/>
      <c r="AT27" s="161"/>
      <c r="AU27" s="161"/>
      <c r="AV27" s="161"/>
      <c r="AW27" s="161"/>
      <c r="AX27" s="161"/>
      <c r="AY27" s="161"/>
      <c r="AZ27" s="161"/>
      <c r="BA27" s="161"/>
      <c r="BB27" s="161"/>
      <c r="BC27" s="161"/>
      <c r="BD27" s="161"/>
      <c r="BE27" s="161"/>
      <c r="BF27" s="161"/>
      <c r="BG27" s="161"/>
      <c r="BH27" s="161"/>
      <c r="BI27" s="161"/>
      <c r="BJ27" s="161"/>
      <c r="BK27" s="161"/>
    </row>
    <row r="28" spans="2:157" s="330" customFormat="1" ht="66" hidden="1" customHeight="1" x14ac:dyDescent="0.3">
      <c r="B28" s="1400">
        <v>4</v>
      </c>
      <c r="C28" s="1390" t="s">
        <v>399</v>
      </c>
      <c r="D28" s="1401" t="s">
        <v>400</v>
      </c>
      <c r="E28" s="1401" t="s">
        <v>401</v>
      </c>
      <c r="F28" s="782" t="s">
        <v>147</v>
      </c>
      <c r="G28" s="1401" t="s">
        <v>398</v>
      </c>
      <c r="H28" s="1401" t="s">
        <v>347</v>
      </c>
      <c r="I28" s="1402" t="s">
        <v>347</v>
      </c>
      <c r="J28" s="369" t="s">
        <v>151</v>
      </c>
      <c r="K28" s="369" t="s">
        <v>301</v>
      </c>
      <c r="L28" s="125" t="s">
        <v>158</v>
      </c>
      <c r="M28" s="1362">
        <v>2</v>
      </c>
      <c r="N28" s="1363" t="str">
        <f t="shared" ref="N28:N46" si="18">IF(M28=0,"",IF(M28&lt;=1,"IMPROBABLE",IF(M28&lt;=2,"RARA VEZ",IF(M28&lt;=3,"PROBABLE",IF(M28&lt;=4,"CASI SEGURO","INMINENTE")))))</f>
        <v>RARA VEZ</v>
      </c>
      <c r="O28" s="1392">
        <f t="shared" ref="O28:O34" si="19">IF(N28="","",IF(N28="IMPROBABLE",0.2,IF(N28="RARA VEZ",0.4,IF(N28="PROBABLE",0.6,IF(N28="CASI SEGURO",0.8,IF(N28="INMINENTE",1,))))))</f>
        <v>0.4</v>
      </c>
      <c r="P28" s="1392" t="s">
        <v>193</v>
      </c>
      <c r="Q28" s="1393">
        <v>2</v>
      </c>
      <c r="R28" s="1394" t="str">
        <f t="shared" ref="R28:R46" si="20">IF(Q28=1,"LEVE",IF(Q28=2,"MENOR",IF(Q28=3,"MODERADO",IF(Q28=4,"MAYOR",IF(Q28=5,"CATASTROFICO","")))))</f>
        <v>MENOR</v>
      </c>
      <c r="S28" s="1392">
        <f t="shared" ref="S28:S46" si="21">IF(R28="","",IF(R28="Leve",0.2,IF(R28="Menor",0.4,IF(R28="Moderado",0.6,IF(R28="Mayor",0.8,IF(R28="Catastrófico",1,))))))</f>
        <v>0.4</v>
      </c>
      <c r="T28" s="1395" t="str">
        <f t="shared" ref="T28:T46" si="22">IF(OR(AND(N28="IMPROBABLE",R28="LEVE"),AND(N28="RARA VEZ",R28="MENOR"),AND(N28="RARA VEZ",R28="LEVE")),"BAJO",IF(OR(AND(N28="IMPROBABLE",R28="MODERADO"),AND(N28="RARA VEZ",R28="MENOR"),AND(N28="RARA VEZ",R28="MODERADO"),AND(N28=" PROBABLE",R28="LEVE"),AND(N28="PROBABLE",R28="MENOR"),AND(N28="PROBABLE",R28="MODERADO"),AND(N28="CASI SEGURO",R28="LEVE"),AND(N28="CASI SEGURO",R28="MENOR")),"MODERADO",IF(OR(AND(N28="IMPROBABLE",R28="MAYOR"),AND(N28="IMPROBABLE",R28="MAYOR"),AND(N28="PROBABLE",R28="MAYOR"),AND(N28="CASI SEGURO",R28="MODERADO"),AND(N28="CASI SEGURO",R28="MAYOR"),AND(N28="INMINENTE",R28="LEVE"),AND(N28="INMINENTE",R28="MENOR"),AND(N28="INMINENTE",R28="MODERADO"),AND(N28="INMINENTE",R28="MAYOR")),"ALTO",IF(OR(AND(N28="IMPROBABLE",R28="CATASTRÓFICO"),AND(N28="RARA VEZ",R28="CATASTRÓFICO"),AND(N28="PROBABLE",R28="CATASTRÓFICO"),AND(N28="CASI SEGURO",R28="CATASTRÓFICO"),AND(N28="INMINENTE",R28="CATASTRÓFICO")),"EXTREMO",""))))</f>
        <v>BAJO</v>
      </c>
      <c r="U28" s="190">
        <v>1</v>
      </c>
      <c r="V28" s="140" t="s">
        <v>402</v>
      </c>
      <c r="W28" s="190" t="str">
        <f>IF(OR(X28="Preventivo",X28="Detectivo"),"Probabilidad",IF(X28="Correctivo","Impacto",""))</f>
        <v>Probabilidad</v>
      </c>
      <c r="X28" s="191" t="s">
        <v>63</v>
      </c>
      <c r="Y28" s="191" t="s">
        <v>69</v>
      </c>
      <c r="Z28" s="192" t="str">
        <f t="shared" ref="Z28:Z46" si="23">IF(AND(X28="Preventivo",Y28="Automático"),"50%",IF(AND(X28="Preventivo",Y28="Manual"),"40%",IF(AND(X28="Detectivo",Y28="Automático"),"40%",IF(AND(X28="Detectivo",Y28="Manual"),"30%",IF(AND(X28="Correctivo",Y28="Automático"),"35%",IF(AND(X28="Correctivo",Y28="Manual"),"25%",""))))))</f>
        <v>50%</v>
      </c>
      <c r="AA28" s="191" t="s">
        <v>74</v>
      </c>
      <c r="AB28" s="191" t="s">
        <v>79</v>
      </c>
      <c r="AC28" s="191" t="s">
        <v>83</v>
      </c>
      <c r="AD28" s="191"/>
      <c r="AE28" s="193">
        <f t="shared" ref="AE28:AE44" si="24">IFERROR(IF(W28="Probabilidad",(O28-(+O28*Z28)),IF(W28="Impacto",O28,"")),"")</f>
        <v>0.2</v>
      </c>
      <c r="AF28" s="128" t="str">
        <f t="shared" si="16"/>
        <v>IMPROBABLE</v>
      </c>
      <c r="AG28" s="192">
        <f t="shared" ref="AG28:AG44" si="25">+AE28</f>
        <v>0.2</v>
      </c>
      <c r="AH28" s="128" t="str">
        <f t="shared" si="17"/>
        <v>MENOR</v>
      </c>
      <c r="AI28" s="192">
        <f t="shared" ref="AI28:AI29" si="26">IFERROR(IF(W28="Impacto",(S28-(+S28*Z28)),IF(W28="Probabilidad",S28,"")),"")</f>
        <v>0.4</v>
      </c>
      <c r="AJ28" s="194" t="str">
        <f t="shared" ref="AJ28:AJ36" si="27">IFERROR(IF(OR(AND(AF28="IMPROBABLE",AH28="LEVE"),AND(AF28="IMPROBABLE",AH28="MENOR"),AND(AF28="RARA VEZ",AH28="LEVE")),"BAJO",IF(OR(AND(AF28="IMPROBABLE",AH28="MODERADO"),AND(AF28="RARA VEZ",AH28="MENOR"),AND(AF28="RARA VEZ",AH28="MODERADO"),AND(AF28="PROBABLE",AH28="LEVE"),AND(AF28="PROBABLE",AH28="MENOR"),AND(AF28="PROBABLE",AH28="MODERADO"),AND(AF28="CASI SEGURO",AH28="LEVE"),AND(AF28="CASI SEGURO",AH28="MENOR")),"MODERADO",IF(OR(AND(AF28="IMPROBABLE",AH28="MAYOR"),AND(AF28="RARA VEZ",AH28="MAYOR"),AND(AF28="PROBABLE",AH28="MAYOR"),AND(AF28="CASI SEGURO",AH28="MODERADO"),AND(AF28="CASI SEGURO",AH28="MAYOR"),AND(AF28="INMINENTE",AH28="LEVE"),AND(AF28="INMINENTE",AH28="MENOR"),AND(AF28="CASI SEGURO",AH28="MODERADO"),AND(AF28="INMINENTE",AH28="MAYOR")),"ALTO",IF(OR(AND(AF28="IMPROBABLE",AH28="CATASTRÓFICO"),AND(AF28="RARA VEZ",AH28="CATASTRÓFICO"),AND(AF28="PROBABLE",AH28="CATASTRÓFICO"),AND(AF28="CASI SEGURO",AH28="CATASTRÓFICO"),AND(AF28="INMINENTE",AH28="CATASTRÓFICO")),"EXTREMO","")))),"")</f>
        <v>BAJO</v>
      </c>
      <c r="AK28" s="777"/>
      <c r="AL28" s="1390" t="s">
        <v>260</v>
      </c>
      <c r="AM28" s="1419"/>
      <c r="AN28" s="1419"/>
      <c r="AO28" s="1419"/>
      <c r="AP28" s="1419"/>
      <c r="AQ28" s="1400" t="s">
        <v>266</v>
      </c>
      <c r="AR28" s="195"/>
      <c r="AS28" s="195"/>
      <c r="AT28" s="195"/>
      <c r="AU28" s="195"/>
      <c r="AV28" s="195"/>
      <c r="AW28" s="195"/>
      <c r="AX28" s="195"/>
      <c r="AY28" s="195"/>
      <c r="AZ28" s="195"/>
      <c r="BA28" s="195"/>
      <c r="BB28" s="195"/>
      <c r="BC28" s="195"/>
      <c r="BD28" s="195"/>
      <c r="BE28" s="195"/>
      <c r="BF28" s="195"/>
      <c r="BG28" s="195"/>
      <c r="BH28" s="195"/>
      <c r="BI28" s="195"/>
      <c r="BJ28" s="195"/>
      <c r="BK28" s="195"/>
    </row>
    <row r="29" spans="2:157" s="330" customFormat="1" ht="82.5" hidden="1" customHeight="1" x14ac:dyDescent="0.3">
      <c r="B29" s="1400"/>
      <c r="C29" s="1391"/>
      <c r="D29" s="1401"/>
      <c r="E29" s="1401"/>
      <c r="F29" s="782" t="s">
        <v>147</v>
      </c>
      <c r="G29" s="1401"/>
      <c r="H29" s="1401"/>
      <c r="I29" s="1402"/>
      <c r="J29" s="369" t="s">
        <v>151</v>
      </c>
      <c r="K29" s="369" t="s">
        <v>301</v>
      </c>
      <c r="L29" s="125" t="s">
        <v>158</v>
      </c>
      <c r="M29" s="1362"/>
      <c r="N29" s="1363"/>
      <c r="O29" s="1392"/>
      <c r="P29" s="1392"/>
      <c r="Q29" s="1393"/>
      <c r="R29" s="1394"/>
      <c r="S29" s="1392"/>
      <c r="T29" s="1395"/>
      <c r="U29" s="190">
        <v>2</v>
      </c>
      <c r="V29" s="140"/>
      <c r="W29" s="190" t="str">
        <f>IF(OR(X29="Preventivo",X29="Detectivo"),"Probabilidad",IF(X29="Correctivo","Impacto",""))</f>
        <v>Probabilidad</v>
      </c>
      <c r="X29" s="191" t="s">
        <v>63</v>
      </c>
      <c r="Y29" s="191" t="s">
        <v>69</v>
      </c>
      <c r="Z29" s="192" t="str">
        <f t="shared" si="23"/>
        <v>50%</v>
      </c>
      <c r="AA29" s="191" t="s">
        <v>74</v>
      </c>
      <c r="AB29" s="191" t="s">
        <v>79</v>
      </c>
      <c r="AC29" s="191" t="s">
        <v>83</v>
      </c>
      <c r="AD29" s="191"/>
      <c r="AE29" s="193">
        <f t="shared" si="24"/>
        <v>0</v>
      </c>
      <c r="AF29" s="128" t="str">
        <f t="shared" si="16"/>
        <v>IMPROBABLE</v>
      </c>
      <c r="AG29" s="192">
        <f t="shared" si="25"/>
        <v>0</v>
      </c>
      <c r="AH29" s="128">
        <f t="shared" si="17"/>
        <v>0</v>
      </c>
      <c r="AI29" s="192">
        <f t="shared" si="26"/>
        <v>0</v>
      </c>
      <c r="AJ29" s="194" t="str">
        <f t="shared" si="27"/>
        <v/>
      </c>
      <c r="AK29" s="188"/>
      <c r="AL29" s="1391"/>
      <c r="AM29" s="1419"/>
      <c r="AN29" s="1419"/>
      <c r="AO29" s="1419"/>
      <c r="AP29" s="1419"/>
      <c r="AQ29" s="1400"/>
      <c r="AR29" s="609"/>
      <c r="AS29" s="609"/>
      <c r="AT29" s="609"/>
      <c r="AU29" s="609"/>
      <c r="AV29" s="609"/>
      <c r="AW29" s="609"/>
      <c r="AX29" s="609"/>
      <c r="AY29" s="609"/>
      <c r="AZ29" s="609"/>
      <c r="BA29" s="609"/>
      <c r="BB29" s="609"/>
      <c r="BC29" s="609"/>
      <c r="BD29" s="609"/>
      <c r="BE29" s="609"/>
      <c r="BF29" s="609"/>
      <c r="BG29" s="609"/>
      <c r="BH29" s="609"/>
      <c r="BI29" s="609"/>
      <c r="BJ29" s="609"/>
      <c r="BK29" s="609"/>
      <c r="BL29" s="610"/>
      <c r="BM29" s="610"/>
      <c r="BN29" s="610"/>
      <c r="BO29" s="610"/>
      <c r="BP29" s="610"/>
      <c r="BQ29" s="610"/>
      <c r="BR29" s="610"/>
      <c r="BS29" s="610"/>
      <c r="BT29" s="610"/>
      <c r="BU29" s="610"/>
      <c r="BV29" s="610"/>
      <c r="BW29" s="610"/>
      <c r="BX29" s="610"/>
      <c r="BY29" s="610"/>
      <c r="BZ29" s="610"/>
      <c r="CA29" s="610"/>
      <c r="CB29" s="610"/>
      <c r="CC29" s="610"/>
      <c r="CD29" s="610"/>
      <c r="CE29" s="610"/>
      <c r="CF29" s="610"/>
      <c r="CG29" s="610"/>
      <c r="CH29" s="610"/>
      <c r="CI29" s="610"/>
      <c r="CJ29" s="610"/>
      <c r="CK29" s="610"/>
      <c r="CL29" s="610"/>
      <c r="CM29" s="610"/>
      <c r="CN29" s="610"/>
      <c r="CO29" s="610"/>
      <c r="CP29" s="610"/>
      <c r="CQ29" s="610"/>
      <c r="CR29" s="610"/>
      <c r="CS29" s="610"/>
      <c r="CT29" s="610"/>
      <c r="CU29" s="610"/>
      <c r="CV29" s="610"/>
      <c r="CW29" s="610"/>
      <c r="CX29" s="610"/>
      <c r="CY29" s="610"/>
      <c r="CZ29" s="610"/>
      <c r="DA29" s="610"/>
      <c r="DB29" s="610"/>
      <c r="DC29" s="610"/>
      <c r="DD29" s="610"/>
      <c r="DE29" s="610"/>
      <c r="DF29" s="610"/>
      <c r="DG29" s="610"/>
      <c r="DH29" s="610"/>
      <c r="DI29" s="610"/>
      <c r="DJ29" s="610"/>
      <c r="DK29" s="610"/>
      <c r="DL29" s="610"/>
      <c r="DM29" s="610"/>
      <c r="DN29" s="610"/>
      <c r="DO29" s="610"/>
      <c r="DP29" s="610"/>
      <c r="DQ29" s="610"/>
      <c r="DR29" s="610"/>
      <c r="DS29" s="610"/>
      <c r="DT29" s="610"/>
      <c r="DU29" s="610"/>
      <c r="DV29" s="610"/>
      <c r="DW29" s="610"/>
      <c r="DX29" s="610"/>
      <c r="DY29" s="610"/>
      <c r="DZ29" s="610"/>
      <c r="EA29" s="610"/>
      <c r="EB29" s="610"/>
      <c r="EC29" s="610"/>
      <c r="ED29" s="610"/>
      <c r="EE29" s="610"/>
      <c r="EF29" s="610"/>
      <c r="EG29" s="610"/>
      <c r="EH29" s="610"/>
      <c r="EI29" s="610"/>
      <c r="EJ29" s="610"/>
      <c r="EK29" s="610"/>
      <c r="EL29" s="610"/>
      <c r="EM29" s="610"/>
      <c r="EN29" s="610"/>
      <c r="EO29" s="610"/>
      <c r="EP29" s="610"/>
      <c r="EQ29" s="610"/>
      <c r="ER29" s="610"/>
      <c r="ES29" s="610"/>
      <c r="ET29" s="610"/>
      <c r="EU29" s="610"/>
      <c r="EV29" s="610"/>
      <c r="EW29" s="610"/>
      <c r="EX29" s="610"/>
      <c r="EY29" s="610"/>
      <c r="EZ29" s="610"/>
      <c r="FA29" s="610"/>
    </row>
    <row r="30" spans="2:157" s="149" customFormat="1" ht="134.25" customHeight="1" x14ac:dyDescent="0.3">
      <c r="B30" s="1404">
        <v>4</v>
      </c>
      <c r="C30" s="1564" t="s">
        <v>799</v>
      </c>
      <c r="D30" s="1513" t="s">
        <v>403</v>
      </c>
      <c r="E30" s="1513" t="s">
        <v>404</v>
      </c>
      <c r="F30" s="1651" t="s">
        <v>147</v>
      </c>
      <c r="G30" s="1513" t="s">
        <v>609</v>
      </c>
      <c r="H30" s="1383" t="s">
        <v>347</v>
      </c>
      <c r="I30" s="1386" t="s">
        <v>347</v>
      </c>
      <c r="J30" s="1397" t="s">
        <v>151</v>
      </c>
      <c r="K30" s="1397" t="s">
        <v>301</v>
      </c>
      <c r="L30" s="1383" t="s">
        <v>158</v>
      </c>
      <c r="M30" s="208">
        <v>2</v>
      </c>
      <c r="N30" s="171" t="str">
        <f t="shared" si="18"/>
        <v>RARA VEZ</v>
      </c>
      <c r="O30" s="156">
        <f t="shared" si="19"/>
        <v>0.4</v>
      </c>
      <c r="P30" s="1504" t="s">
        <v>377</v>
      </c>
      <c r="Q30" s="157">
        <v>2</v>
      </c>
      <c r="R30" s="158" t="str">
        <f t="shared" si="20"/>
        <v>MENOR</v>
      </c>
      <c r="S30" s="154">
        <f t="shared" si="21"/>
        <v>0.4</v>
      </c>
      <c r="T30" s="159" t="str">
        <f t="shared" si="22"/>
        <v>BAJO</v>
      </c>
      <c r="U30" s="130">
        <v>1</v>
      </c>
      <c r="V30" s="200" t="s">
        <v>405</v>
      </c>
      <c r="W30" s="130" t="str">
        <f>IF(OR(X30="Preventivo",X30="Detectivo"),"Probabilidad",IF(X30="Correctivo","Impacto",""))</f>
        <v>Probabilidad</v>
      </c>
      <c r="X30" s="131" t="s">
        <v>63</v>
      </c>
      <c r="Y30" s="131" t="s">
        <v>71</v>
      </c>
      <c r="Z30" s="132" t="str">
        <f t="shared" si="23"/>
        <v>40%</v>
      </c>
      <c r="AA30" s="131" t="s">
        <v>74</v>
      </c>
      <c r="AB30" s="131" t="s">
        <v>79</v>
      </c>
      <c r="AC30" s="131" t="s">
        <v>83</v>
      </c>
      <c r="AD30" s="333"/>
      <c r="AE30" s="133">
        <f>IFERROR(IF(W30="Probabilidad",(O30-(+O30*Z30)),IF(W30="Impacto",O30,"")),"")</f>
        <v>0.24</v>
      </c>
      <c r="AF30" s="128" t="str">
        <f t="shared" si="16"/>
        <v>RARA VEZ</v>
      </c>
      <c r="AG30" s="132">
        <f t="shared" si="25"/>
        <v>0.24</v>
      </c>
      <c r="AH30" s="128" t="str">
        <f t="shared" si="17"/>
        <v>MENOR</v>
      </c>
      <c r="AI30" s="132">
        <f>IFERROR(IF(W30="Impacto",(S30-(+S30*Z30)),IF(W30="Probabilidad",S30,"")),"")</f>
        <v>0.4</v>
      </c>
      <c r="AJ30" s="159" t="s">
        <v>385</v>
      </c>
      <c r="AK30" s="1442" t="str">
        <f>AJ33</f>
        <v>BAJO</v>
      </c>
      <c r="AL30" s="1383" t="s">
        <v>356</v>
      </c>
      <c r="AM30" s="1378" t="s">
        <v>406</v>
      </c>
      <c r="AN30" s="1540" t="s">
        <v>357</v>
      </c>
      <c r="AO30" s="1380" t="s">
        <v>960</v>
      </c>
      <c r="AP30" s="490" t="s">
        <v>638</v>
      </c>
      <c r="AQ30" s="607" t="s">
        <v>358</v>
      </c>
      <c r="AR30" s="132">
        <v>1</v>
      </c>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6"/>
      <c r="BO30" s="146"/>
      <c r="BP30" s="146"/>
      <c r="BQ30" s="146"/>
      <c r="BR30" s="146"/>
      <c r="BS30" s="146"/>
      <c r="BT30" s="146"/>
      <c r="BU30" s="146"/>
      <c r="BV30" s="146"/>
      <c r="BW30" s="146"/>
      <c r="BX30" s="146"/>
      <c r="BY30" s="146"/>
      <c r="BZ30" s="146"/>
      <c r="CA30" s="146"/>
      <c r="CB30" s="146"/>
      <c r="CC30" s="146"/>
      <c r="CD30" s="146"/>
      <c r="CE30" s="146"/>
      <c r="CF30" s="146"/>
      <c r="CG30" s="146"/>
      <c r="CH30" s="146"/>
      <c r="CI30" s="146"/>
      <c r="CJ30" s="146"/>
      <c r="CK30" s="146"/>
      <c r="CL30" s="146"/>
      <c r="CM30" s="146"/>
      <c r="CN30" s="146"/>
      <c r="CO30" s="146"/>
      <c r="CP30" s="146"/>
      <c r="CQ30" s="146"/>
      <c r="CR30" s="146"/>
      <c r="CS30" s="146"/>
      <c r="CT30" s="146"/>
      <c r="CU30" s="146"/>
      <c r="CV30" s="146"/>
      <c r="CW30" s="146"/>
      <c r="CX30" s="146"/>
      <c r="CY30" s="146"/>
      <c r="CZ30" s="146"/>
      <c r="DA30" s="146"/>
      <c r="DB30" s="146"/>
      <c r="DC30" s="146"/>
      <c r="DD30" s="146"/>
      <c r="DE30" s="146"/>
      <c r="DF30" s="146"/>
      <c r="DG30" s="146"/>
      <c r="DH30" s="146"/>
      <c r="DI30" s="146"/>
      <c r="DJ30" s="146"/>
      <c r="DK30" s="146"/>
      <c r="DL30" s="146"/>
      <c r="DM30" s="146"/>
      <c r="DN30" s="146"/>
      <c r="DO30" s="146"/>
      <c r="DP30" s="146"/>
      <c r="DQ30" s="146"/>
      <c r="DR30" s="146"/>
      <c r="DS30" s="146"/>
      <c r="DT30" s="146"/>
      <c r="DU30" s="146"/>
      <c r="DV30" s="146"/>
      <c r="DW30" s="146"/>
      <c r="DX30" s="146"/>
      <c r="DY30" s="146"/>
      <c r="DZ30" s="146"/>
      <c r="EA30" s="146"/>
      <c r="EB30" s="146"/>
      <c r="EC30" s="146"/>
      <c r="ED30" s="146"/>
      <c r="EE30" s="146"/>
      <c r="EF30" s="146"/>
      <c r="EG30" s="146"/>
      <c r="EH30" s="146"/>
      <c r="EI30" s="146"/>
      <c r="EJ30" s="146"/>
      <c r="EK30" s="146"/>
      <c r="EL30" s="146"/>
      <c r="EM30" s="146"/>
      <c r="EN30" s="146"/>
      <c r="EO30" s="146"/>
      <c r="EP30" s="146"/>
      <c r="EQ30" s="146"/>
      <c r="ER30" s="146"/>
      <c r="ES30" s="146"/>
      <c r="ET30" s="146"/>
      <c r="EU30" s="146"/>
      <c r="EV30" s="146"/>
      <c r="EW30" s="146"/>
      <c r="EX30" s="146"/>
      <c r="EY30" s="146"/>
      <c r="EZ30" s="146"/>
      <c r="FA30" s="146"/>
    </row>
    <row r="31" spans="2:157" s="146" customFormat="1" ht="115.5" customHeight="1" x14ac:dyDescent="0.3">
      <c r="B31" s="1536"/>
      <c r="C31" s="1565"/>
      <c r="D31" s="1514"/>
      <c r="E31" s="1514"/>
      <c r="F31" s="1652"/>
      <c r="G31" s="1514"/>
      <c r="H31" s="1384"/>
      <c r="I31" s="1387"/>
      <c r="J31" s="1398"/>
      <c r="K31" s="1398"/>
      <c r="L31" s="1384"/>
      <c r="M31" s="208">
        <v>2</v>
      </c>
      <c r="N31" s="171" t="str">
        <f t="shared" si="18"/>
        <v>RARA VEZ</v>
      </c>
      <c r="O31" s="156">
        <f t="shared" si="19"/>
        <v>0.4</v>
      </c>
      <c r="P31" s="1505"/>
      <c r="Q31" s="157">
        <v>2</v>
      </c>
      <c r="R31" s="158" t="str">
        <f t="shared" si="20"/>
        <v>MENOR</v>
      </c>
      <c r="S31" s="154">
        <f t="shared" si="21"/>
        <v>0.4</v>
      </c>
      <c r="T31" s="159" t="str">
        <f t="shared" si="22"/>
        <v>BAJO</v>
      </c>
      <c r="U31" s="196">
        <v>2</v>
      </c>
      <c r="V31" s="915" t="s">
        <v>407</v>
      </c>
      <c r="W31" s="196" t="s">
        <v>9</v>
      </c>
      <c r="X31" s="197" t="s">
        <v>63</v>
      </c>
      <c r="Y31" s="197" t="s">
        <v>69</v>
      </c>
      <c r="Z31" s="198" t="str">
        <f t="shared" si="23"/>
        <v>50%</v>
      </c>
      <c r="AA31" s="197" t="s">
        <v>74</v>
      </c>
      <c r="AB31" s="197" t="s">
        <v>79</v>
      </c>
      <c r="AC31" s="197" t="s">
        <v>83</v>
      </c>
      <c r="AD31" s="137">
        <f>IF(ISBLANK(V31),0,Z31*AE30)</f>
        <v>0.12</v>
      </c>
      <c r="AE31" s="137">
        <f>AE30-AD31</f>
        <v>0.12</v>
      </c>
      <c r="AF31" s="128" t="str">
        <f t="shared" si="16"/>
        <v>IMPROBABLE</v>
      </c>
      <c r="AG31" s="198">
        <f t="shared" si="25"/>
        <v>0.12</v>
      </c>
      <c r="AH31" s="128" t="str">
        <f t="shared" si="17"/>
        <v>MENOR</v>
      </c>
      <c r="AI31" s="198">
        <f>IFERROR(IF(W31="Impacto",(S31-(+S31*Z31)),IF(W31="Probabilidad",S31,"")),"")</f>
        <v>0.4</v>
      </c>
      <c r="AJ31" s="159" t="str">
        <f t="shared" si="27"/>
        <v>BAJO</v>
      </c>
      <c r="AK31" s="1446"/>
      <c r="AL31" s="1384"/>
      <c r="AM31" s="1379"/>
      <c r="AN31" s="1541"/>
      <c r="AO31" s="1381"/>
      <c r="AP31" s="485" t="s">
        <v>747</v>
      </c>
      <c r="AQ31" s="613" t="s">
        <v>267</v>
      </c>
      <c r="AR31" s="1664">
        <v>1</v>
      </c>
      <c r="AS31" s="116"/>
      <c r="AT31" s="116"/>
      <c r="AU31" s="116"/>
      <c r="AV31" s="116"/>
      <c r="AW31" s="116"/>
      <c r="AX31" s="116"/>
      <c r="AY31" s="116"/>
      <c r="AZ31" s="116"/>
      <c r="BA31" s="116"/>
      <c r="BB31" s="116"/>
      <c r="BC31" s="116"/>
      <c r="BD31" s="116"/>
      <c r="BE31" s="116"/>
      <c r="BF31" s="116"/>
      <c r="BG31" s="116"/>
      <c r="BH31" s="116"/>
      <c r="BI31" s="116"/>
      <c r="BJ31" s="116"/>
      <c r="BK31" s="116"/>
    </row>
    <row r="32" spans="2:157" s="146" customFormat="1" ht="123" customHeight="1" x14ac:dyDescent="0.3">
      <c r="B32" s="1536"/>
      <c r="C32" s="1565"/>
      <c r="D32" s="1514"/>
      <c r="E32" s="1514"/>
      <c r="F32" s="1652"/>
      <c r="G32" s="1514"/>
      <c r="H32" s="1384"/>
      <c r="I32" s="1387"/>
      <c r="J32" s="1398"/>
      <c r="K32" s="1398"/>
      <c r="L32" s="1384"/>
      <c r="M32" s="208">
        <v>2</v>
      </c>
      <c r="N32" s="171" t="str">
        <f t="shared" si="18"/>
        <v>RARA VEZ</v>
      </c>
      <c r="O32" s="156">
        <f t="shared" si="19"/>
        <v>0.4</v>
      </c>
      <c r="P32" s="1505"/>
      <c r="Q32" s="157">
        <v>2</v>
      </c>
      <c r="R32" s="158" t="str">
        <f t="shared" si="20"/>
        <v>MENOR</v>
      </c>
      <c r="S32" s="154">
        <f t="shared" si="21"/>
        <v>0.4</v>
      </c>
      <c r="T32" s="159" t="str">
        <f t="shared" si="22"/>
        <v>BAJO</v>
      </c>
      <c r="U32" s="196">
        <v>3</v>
      </c>
      <c r="V32" s="915" t="s">
        <v>408</v>
      </c>
      <c r="W32" s="196" t="s">
        <v>9</v>
      </c>
      <c r="X32" s="197" t="s">
        <v>63</v>
      </c>
      <c r="Y32" s="197" t="s">
        <v>69</v>
      </c>
      <c r="Z32" s="198" t="str">
        <f t="shared" si="23"/>
        <v>50%</v>
      </c>
      <c r="AA32" s="197" t="s">
        <v>74</v>
      </c>
      <c r="AB32" s="197" t="s">
        <v>79</v>
      </c>
      <c r="AC32" s="197" t="s">
        <v>83</v>
      </c>
      <c r="AD32" s="137">
        <f t="shared" ref="AD32:AD35" si="28">IF(ISBLANK(V32),0,Z32*AE31)</f>
        <v>0.06</v>
      </c>
      <c r="AE32" s="137">
        <f t="shared" ref="AE32:AE33" si="29">AE31-AD32</f>
        <v>0.06</v>
      </c>
      <c r="AF32" s="128" t="str">
        <f t="shared" si="16"/>
        <v>IMPROBABLE</v>
      </c>
      <c r="AG32" s="198">
        <f t="shared" si="25"/>
        <v>0.06</v>
      </c>
      <c r="AH32" s="128" t="str">
        <f t="shared" si="17"/>
        <v>MENOR</v>
      </c>
      <c r="AI32" s="198">
        <f>IFERROR(IF(W32="Impacto",(S32-(+S32*Z32)),IF(W32="Probabilidad",S32,"")),"")</f>
        <v>0.4</v>
      </c>
      <c r="AJ32" s="159" t="str">
        <f t="shared" si="27"/>
        <v>BAJO</v>
      </c>
      <c r="AK32" s="1446"/>
      <c r="AL32" s="1384"/>
      <c r="AM32" s="1379"/>
      <c r="AN32" s="1541"/>
      <c r="AO32" s="1381"/>
      <c r="AP32" s="485" t="s">
        <v>639</v>
      </c>
      <c r="AQ32" s="411" t="s">
        <v>267</v>
      </c>
      <c r="AR32" s="1652"/>
      <c r="AS32" s="116"/>
      <c r="AT32" s="116"/>
      <c r="AU32" s="116"/>
      <c r="AV32" s="116"/>
      <c r="AW32" s="116"/>
      <c r="AX32" s="116"/>
      <c r="AY32" s="116"/>
      <c r="AZ32" s="116"/>
      <c r="BA32" s="116"/>
      <c r="BB32" s="116"/>
      <c r="BC32" s="116"/>
      <c r="BD32" s="116"/>
      <c r="BE32" s="116"/>
      <c r="BF32" s="116"/>
      <c r="BG32" s="116"/>
      <c r="BH32" s="116"/>
      <c r="BI32" s="116"/>
      <c r="BJ32" s="116"/>
      <c r="BK32" s="116"/>
    </row>
    <row r="33" spans="1:63" ht="120.75" customHeight="1" x14ac:dyDescent="0.3">
      <c r="A33" s="146"/>
      <c r="B33" s="1405"/>
      <c r="C33" s="1566"/>
      <c r="D33" s="1515"/>
      <c r="E33" s="1515"/>
      <c r="F33" s="1653"/>
      <c r="G33" s="1515"/>
      <c r="H33" s="1385"/>
      <c r="I33" s="1388"/>
      <c r="J33" s="1399"/>
      <c r="K33" s="1399"/>
      <c r="L33" s="1385"/>
      <c r="M33" s="334">
        <v>2</v>
      </c>
      <c r="N33" s="171" t="str">
        <f t="shared" si="18"/>
        <v>RARA VEZ</v>
      </c>
      <c r="O33" s="156">
        <f t="shared" si="19"/>
        <v>0.4</v>
      </c>
      <c r="P33" s="1506"/>
      <c r="Q33" s="157">
        <v>2</v>
      </c>
      <c r="R33" s="158" t="str">
        <f t="shared" si="20"/>
        <v>MENOR</v>
      </c>
      <c r="S33" s="154">
        <f t="shared" si="21"/>
        <v>0.4</v>
      </c>
      <c r="T33" s="159" t="str">
        <f t="shared" si="22"/>
        <v>BAJO</v>
      </c>
      <c r="U33" s="196">
        <v>4</v>
      </c>
      <c r="V33" s="914" t="s">
        <v>409</v>
      </c>
      <c r="W33" s="196" t="s">
        <v>9</v>
      </c>
      <c r="X33" s="197" t="s">
        <v>63</v>
      </c>
      <c r="Y33" s="197" t="s">
        <v>69</v>
      </c>
      <c r="Z33" s="198" t="str">
        <f t="shared" si="23"/>
        <v>50%</v>
      </c>
      <c r="AA33" s="197" t="s">
        <v>74</v>
      </c>
      <c r="AB33" s="197" t="s">
        <v>79</v>
      </c>
      <c r="AC33" s="197" t="s">
        <v>83</v>
      </c>
      <c r="AD33" s="137">
        <f t="shared" si="28"/>
        <v>0.03</v>
      </c>
      <c r="AE33" s="137">
        <f t="shared" si="29"/>
        <v>0.03</v>
      </c>
      <c r="AF33" s="128" t="str">
        <f t="shared" si="16"/>
        <v>IMPROBABLE</v>
      </c>
      <c r="AG33" s="198">
        <f t="shared" si="25"/>
        <v>0.03</v>
      </c>
      <c r="AH33" s="128" t="str">
        <f t="shared" si="17"/>
        <v>MENOR</v>
      </c>
      <c r="AI33" s="198"/>
      <c r="AJ33" s="159" t="str">
        <f t="shared" si="27"/>
        <v>BAJO</v>
      </c>
      <c r="AK33" s="1443"/>
      <c r="AL33" s="1385"/>
      <c r="AM33" s="1389"/>
      <c r="AN33" s="1542"/>
      <c r="AO33" s="1382"/>
      <c r="AP33" s="489" t="s">
        <v>748</v>
      </c>
      <c r="AQ33" s="411" t="s">
        <v>267</v>
      </c>
      <c r="AR33" s="1653"/>
      <c r="AS33" s="116"/>
      <c r="AT33" s="116"/>
      <c r="AU33" s="116"/>
      <c r="AV33" s="116"/>
      <c r="AW33" s="116"/>
      <c r="AX33" s="116"/>
      <c r="AY33" s="116"/>
      <c r="AZ33" s="116"/>
      <c r="BA33" s="116"/>
      <c r="BB33" s="116"/>
      <c r="BC33" s="116"/>
      <c r="BD33" s="116"/>
      <c r="BE33" s="116"/>
      <c r="BF33" s="116"/>
      <c r="BG33" s="116"/>
      <c r="BH33" s="116"/>
      <c r="BI33" s="116"/>
      <c r="BJ33" s="116"/>
      <c r="BK33" s="116"/>
    </row>
    <row r="34" spans="1:63" ht="122.25" customHeight="1" x14ac:dyDescent="0.3">
      <c r="A34" s="146"/>
      <c r="B34" s="1404">
        <v>5</v>
      </c>
      <c r="C34" s="1661" t="s">
        <v>800</v>
      </c>
      <c r="D34" s="1533" t="s">
        <v>410</v>
      </c>
      <c r="E34" s="1564" t="s">
        <v>411</v>
      </c>
      <c r="F34" s="1651" t="s">
        <v>147</v>
      </c>
      <c r="G34" s="1547" t="s">
        <v>801</v>
      </c>
      <c r="H34" s="1383" t="s">
        <v>347</v>
      </c>
      <c r="I34" s="1386" t="s">
        <v>347</v>
      </c>
      <c r="J34" s="1397" t="s">
        <v>151</v>
      </c>
      <c r="K34" s="1397" t="s">
        <v>301</v>
      </c>
      <c r="L34" s="1383" t="s">
        <v>189</v>
      </c>
      <c r="M34" s="208">
        <v>4</v>
      </c>
      <c r="N34" s="202" t="str">
        <f t="shared" si="18"/>
        <v>CASI SEGURO</v>
      </c>
      <c r="O34" s="1396">
        <f t="shared" si="19"/>
        <v>0.8</v>
      </c>
      <c r="P34" s="1504" t="s">
        <v>377</v>
      </c>
      <c r="Q34" s="167">
        <v>3</v>
      </c>
      <c r="R34" s="199" t="str">
        <f t="shared" si="20"/>
        <v>MODERADO</v>
      </c>
      <c r="S34" s="154">
        <f t="shared" si="21"/>
        <v>0.6</v>
      </c>
      <c r="T34" s="159" t="str">
        <f t="shared" si="22"/>
        <v>ALTO</v>
      </c>
      <c r="U34" s="130">
        <v>1</v>
      </c>
      <c r="V34" s="200" t="s">
        <v>802</v>
      </c>
      <c r="W34" s="130" t="s">
        <v>9</v>
      </c>
      <c r="X34" s="131" t="s">
        <v>63</v>
      </c>
      <c r="Y34" s="131" t="s">
        <v>71</v>
      </c>
      <c r="Z34" s="132" t="str">
        <f t="shared" si="23"/>
        <v>40%</v>
      </c>
      <c r="AA34" s="131" t="s">
        <v>74</v>
      </c>
      <c r="AB34" s="131" t="s">
        <v>79</v>
      </c>
      <c r="AC34" s="131" t="s">
        <v>83</v>
      </c>
      <c r="AD34" s="131"/>
      <c r="AE34" s="133">
        <f t="shared" si="24"/>
        <v>0.48</v>
      </c>
      <c r="AF34" s="128" t="str">
        <f t="shared" si="16"/>
        <v>PROBABLE</v>
      </c>
      <c r="AG34" s="132">
        <f t="shared" si="25"/>
        <v>0.48</v>
      </c>
      <c r="AH34" s="128" t="str">
        <f t="shared" si="17"/>
        <v>MODERADO</v>
      </c>
      <c r="AI34" s="132">
        <f t="shared" ref="AI34:AI46" si="30">IFERROR(IF(W34="Impacto",(S34-(+S34*Z34)),IF(W34="Probabilidad",S34,"")),"")</f>
        <v>0.6</v>
      </c>
      <c r="AJ34" s="129" t="str">
        <f t="shared" si="27"/>
        <v>MODERADO</v>
      </c>
      <c r="AK34" s="1442" t="str">
        <f>AJ36</f>
        <v>MODERADO</v>
      </c>
      <c r="AL34" s="1383" t="s">
        <v>356</v>
      </c>
      <c r="AM34" s="1378" t="s">
        <v>412</v>
      </c>
      <c r="AN34" s="1507" t="s">
        <v>413</v>
      </c>
      <c r="AO34" s="1380" t="s">
        <v>960</v>
      </c>
      <c r="AP34" s="490" t="s">
        <v>897</v>
      </c>
      <c r="AQ34" s="1373" t="s">
        <v>267</v>
      </c>
      <c r="AR34" s="1414">
        <v>1</v>
      </c>
      <c r="AS34" s="116"/>
      <c r="AT34" s="116"/>
      <c r="AU34" s="116"/>
      <c r="AV34" s="116"/>
      <c r="AW34" s="116"/>
      <c r="AX34" s="116"/>
      <c r="AY34" s="116"/>
      <c r="AZ34" s="116"/>
      <c r="BA34" s="116"/>
      <c r="BB34" s="116"/>
      <c r="BC34" s="116"/>
      <c r="BD34" s="116"/>
      <c r="BE34" s="116"/>
      <c r="BF34" s="116"/>
      <c r="BG34" s="116"/>
      <c r="BH34" s="116"/>
      <c r="BI34" s="116"/>
      <c r="BJ34" s="116"/>
      <c r="BK34" s="116"/>
    </row>
    <row r="35" spans="1:63" ht="132" customHeight="1" x14ac:dyDescent="0.3">
      <c r="A35" s="146"/>
      <c r="B35" s="1536"/>
      <c r="C35" s="1662"/>
      <c r="D35" s="1534"/>
      <c r="E35" s="1565"/>
      <c r="F35" s="1652"/>
      <c r="G35" s="1548"/>
      <c r="H35" s="1384"/>
      <c r="I35" s="1387"/>
      <c r="J35" s="1398"/>
      <c r="K35" s="1398"/>
      <c r="L35" s="1384"/>
      <c r="M35" s="208">
        <v>4</v>
      </c>
      <c r="N35" s="202" t="str">
        <f t="shared" si="18"/>
        <v>CASI SEGURO</v>
      </c>
      <c r="O35" s="1396"/>
      <c r="P35" s="1505"/>
      <c r="Q35" s="167">
        <v>3</v>
      </c>
      <c r="R35" s="199" t="str">
        <f t="shared" si="20"/>
        <v>MODERADO</v>
      </c>
      <c r="S35" s="154">
        <f t="shared" si="21"/>
        <v>0.6</v>
      </c>
      <c r="T35" s="159" t="str">
        <f t="shared" si="22"/>
        <v>ALTO</v>
      </c>
      <c r="U35" s="130">
        <v>2</v>
      </c>
      <c r="V35" s="416" t="s">
        <v>803</v>
      </c>
      <c r="W35" s="130" t="s">
        <v>9</v>
      </c>
      <c r="X35" s="131" t="s">
        <v>63</v>
      </c>
      <c r="Y35" s="131" t="s">
        <v>71</v>
      </c>
      <c r="Z35" s="132" t="str">
        <f t="shared" si="23"/>
        <v>40%</v>
      </c>
      <c r="AA35" s="131" t="s">
        <v>74</v>
      </c>
      <c r="AB35" s="131" t="s">
        <v>79</v>
      </c>
      <c r="AC35" s="131" t="s">
        <v>83</v>
      </c>
      <c r="AD35" s="137">
        <f t="shared" si="28"/>
        <v>0.192</v>
      </c>
      <c r="AE35" s="133">
        <f>AE34-AD35</f>
        <v>0.28799999999999998</v>
      </c>
      <c r="AF35" s="128" t="str">
        <f t="shared" si="16"/>
        <v>RARA VEZ</v>
      </c>
      <c r="AG35" s="132">
        <f t="shared" si="25"/>
        <v>0.28799999999999998</v>
      </c>
      <c r="AH35" s="128" t="str">
        <f t="shared" si="17"/>
        <v>MODERADO</v>
      </c>
      <c r="AI35" s="132"/>
      <c r="AJ35" s="129" t="str">
        <f t="shared" si="27"/>
        <v>MODERADO</v>
      </c>
      <c r="AK35" s="1446"/>
      <c r="AL35" s="1384"/>
      <c r="AM35" s="1379"/>
      <c r="AN35" s="1508"/>
      <c r="AO35" s="1381"/>
      <c r="AP35" s="485" t="s">
        <v>804</v>
      </c>
      <c r="AQ35" s="1374"/>
      <c r="AR35" s="1374"/>
      <c r="AS35" s="116"/>
      <c r="AT35" s="116"/>
      <c r="AU35" s="116"/>
      <c r="AV35" s="116"/>
      <c r="AW35" s="116"/>
      <c r="AX35" s="116"/>
      <c r="AY35" s="116"/>
      <c r="AZ35" s="116"/>
      <c r="BA35" s="116"/>
      <c r="BB35" s="116"/>
      <c r="BC35" s="116"/>
      <c r="BD35" s="116"/>
      <c r="BE35" s="116"/>
      <c r="BF35" s="116"/>
      <c r="BG35" s="116"/>
      <c r="BH35" s="116"/>
      <c r="BI35" s="116"/>
      <c r="BJ35" s="116"/>
      <c r="BK35" s="116"/>
    </row>
    <row r="36" spans="1:63" ht="110.25" x14ac:dyDescent="0.3">
      <c r="A36" s="146"/>
      <c r="B36" s="1405"/>
      <c r="C36" s="1663"/>
      <c r="D36" s="1535"/>
      <c r="E36" s="1566"/>
      <c r="F36" s="1653"/>
      <c r="G36" s="1549"/>
      <c r="H36" s="1385"/>
      <c r="I36" s="1388"/>
      <c r="J36" s="1399"/>
      <c r="K36" s="1399"/>
      <c r="L36" s="1385"/>
      <c r="M36" s="208">
        <v>4</v>
      </c>
      <c r="N36" s="202" t="str">
        <f t="shared" si="18"/>
        <v>CASI SEGURO</v>
      </c>
      <c r="O36" s="1396"/>
      <c r="P36" s="1506"/>
      <c r="Q36" s="167">
        <v>3</v>
      </c>
      <c r="R36" s="199" t="str">
        <f t="shared" si="20"/>
        <v>MODERADO</v>
      </c>
      <c r="S36" s="154">
        <f t="shared" si="21"/>
        <v>0.6</v>
      </c>
      <c r="T36" s="159" t="str">
        <f t="shared" si="22"/>
        <v>ALTO</v>
      </c>
      <c r="U36" s="130">
        <v>3</v>
      </c>
      <c r="V36" s="416" t="s">
        <v>415</v>
      </c>
      <c r="W36" s="130" t="s">
        <v>9</v>
      </c>
      <c r="X36" s="131" t="s">
        <v>63</v>
      </c>
      <c r="Y36" s="131" t="s">
        <v>71</v>
      </c>
      <c r="Z36" s="132" t="str">
        <f t="shared" si="23"/>
        <v>40%</v>
      </c>
      <c r="AA36" s="131" t="s">
        <v>74</v>
      </c>
      <c r="AB36" s="131" t="s">
        <v>79</v>
      </c>
      <c r="AC36" s="131" t="s">
        <v>83</v>
      </c>
      <c r="AD36" s="131"/>
      <c r="AE36" s="133">
        <f t="shared" si="24"/>
        <v>0</v>
      </c>
      <c r="AF36" s="128" t="str">
        <f t="shared" si="16"/>
        <v>IMPROBABLE</v>
      </c>
      <c r="AG36" s="132">
        <f t="shared" si="25"/>
        <v>0</v>
      </c>
      <c r="AH36" s="128" t="str">
        <f t="shared" si="17"/>
        <v>MODERADO</v>
      </c>
      <c r="AI36" s="132">
        <f t="shared" si="30"/>
        <v>0.6</v>
      </c>
      <c r="AJ36" s="129" t="str">
        <f t="shared" si="27"/>
        <v>MODERADO</v>
      </c>
      <c r="AK36" s="1443"/>
      <c r="AL36" s="1385"/>
      <c r="AM36" s="1389"/>
      <c r="AN36" s="1509"/>
      <c r="AO36" s="1382"/>
      <c r="AP36" s="489" t="s">
        <v>805</v>
      </c>
      <c r="AQ36" s="1375"/>
      <c r="AR36" s="1374"/>
      <c r="AS36" s="116"/>
      <c r="AT36" s="116"/>
      <c r="AU36" s="116"/>
      <c r="AV36" s="116"/>
      <c r="AW36" s="116"/>
      <c r="AX36" s="116"/>
      <c r="AY36" s="116"/>
      <c r="AZ36" s="116"/>
      <c r="BA36" s="116"/>
      <c r="BB36" s="116"/>
      <c r="BC36" s="116"/>
      <c r="BD36" s="116"/>
      <c r="BE36" s="116"/>
      <c r="BF36" s="116"/>
      <c r="BG36" s="116"/>
      <c r="BH36" s="116"/>
      <c r="BI36" s="116"/>
      <c r="BJ36" s="116"/>
      <c r="BK36" s="116"/>
    </row>
    <row r="37" spans="1:63" ht="150" customHeight="1" x14ac:dyDescent="0.3">
      <c r="A37" s="365"/>
      <c r="B37" s="1373">
        <v>6</v>
      </c>
      <c r="C37" s="1513" t="s">
        <v>771</v>
      </c>
      <c r="D37" s="1533" t="s">
        <v>365</v>
      </c>
      <c r="E37" s="1513" t="s">
        <v>366</v>
      </c>
      <c r="F37" s="1651" t="s">
        <v>147</v>
      </c>
      <c r="G37" s="1406" t="s">
        <v>806</v>
      </c>
      <c r="H37" s="1383" t="s">
        <v>347</v>
      </c>
      <c r="I37" s="1386" t="s">
        <v>347</v>
      </c>
      <c r="J37" s="1397" t="s">
        <v>151</v>
      </c>
      <c r="K37" s="1397" t="s">
        <v>301</v>
      </c>
      <c r="L37" s="1383" t="s">
        <v>189</v>
      </c>
      <c r="M37" s="208">
        <v>3</v>
      </c>
      <c r="N37" s="128" t="str">
        <f t="shared" si="18"/>
        <v>PROBABLE</v>
      </c>
      <c r="O37" s="126">
        <f t="shared" ref="O37:O46" si="31">IF(N37="","",IF(N37="IMPROBABLE",0.2,IF(N37="RARA VEZ",0.4,IF(N37="PROBABLE",0.6,IF(N37="CASI SEGURO",0.8,IF(N37="INMINENTE",1,))))))</f>
        <v>0.6</v>
      </c>
      <c r="P37" s="1504" t="s">
        <v>363</v>
      </c>
      <c r="Q37" s="157">
        <v>4</v>
      </c>
      <c r="R37" s="141" t="str">
        <f t="shared" si="20"/>
        <v>MAYOR</v>
      </c>
      <c r="S37" s="126">
        <f t="shared" si="21"/>
        <v>0.8</v>
      </c>
      <c r="T37" s="129" t="str">
        <f t="shared" si="22"/>
        <v>ALTO</v>
      </c>
      <c r="U37" s="130">
        <v>1</v>
      </c>
      <c r="V37" s="200" t="s">
        <v>807</v>
      </c>
      <c r="W37" s="130" t="s">
        <v>9</v>
      </c>
      <c r="X37" s="131" t="s">
        <v>63</v>
      </c>
      <c r="Y37" s="131" t="s">
        <v>71</v>
      </c>
      <c r="Z37" s="132" t="str">
        <f t="shared" si="23"/>
        <v>40%</v>
      </c>
      <c r="AA37" s="131" t="s">
        <v>74</v>
      </c>
      <c r="AB37" s="131" t="s">
        <v>79</v>
      </c>
      <c r="AC37" s="131" t="s">
        <v>83</v>
      </c>
      <c r="AD37" s="131"/>
      <c r="AE37" s="133">
        <f t="shared" si="24"/>
        <v>0.36</v>
      </c>
      <c r="AF37" s="128" t="str">
        <f t="shared" si="16"/>
        <v>RARA VEZ</v>
      </c>
      <c r="AG37" s="132">
        <f t="shared" si="25"/>
        <v>0.36</v>
      </c>
      <c r="AH37" s="128" t="str">
        <f t="shared" si="17"/>
        <v>MAYOR</v>
      </c>
      <c r="AI37" s="132">
        <f t="shared" si="30"/>
        <v>0.8</v>
      </c>
      <c r="AJ37" s="129" t="str">
        <f t="shared" ref="AJ37:AJ42" si="32">IFERROR(IF(OR(AND(AF37="IMPROBABLE",AH37="LEVE"),AND(AF37="IMPROBABLE",AH37="MENOR"),AND(AF37="IMPROBABLE",AH37="MODERADO")),"BAJO",IF(OR(AND(AF37="IMPROBABLE",AH37="MODERADO"),AND(AF37="RARA VEZ",AH37="MENOR"),AND(AF37="RARA VEZ",AH37="MODERADO"),AND(AF37="PROBABLE",AH37="LEVE"),AND(AF37="PROBABLE",AH37="MENOR"),AND(AF37="PROBABLE",AH37="MODERADO"),AND(AF37="CASI SEGURO",AH37="LEVE"),AND(AF37="CASI SEGURO",AH37="MENOR")),"MODERADO",IF(OR(AND(AF37="IMPROBABLE",AH37="MAYOR"),AND(AF37="RARA VEZ",AH37="MAYOR"),AND(AF37="PROBABLE",AH37="MAYOR"),AND(AF37="CASI SEGURO",AH37="MODERADO"),AND(AF37="CASI SEGURO",AH37="MAYOR"),AND(AF37="INMINENTE",AH37="LEVE"),AND(AF37="INMINENTE",AH37="MENOR"),AND(AF37="CASI SEGURO",AH37="MODERADO"),AND(AF37="INMINENTE",AH37="MAYOR")),"ALTO",IF(OR(AND(AF37="IMPROBABLE",AH37="CATASTRÓFICO"),AND(AF37="RARA VEZ",AH37="CATASTRÓFICO"),AND(AF37="PROBABLE",AH37="CATASTRÓFICO"),AND(AF37="CASI SEGURO",AH37="CATASTRÓFICO"),AND(AF37="INMINENTE",AH37="CATASTRÓFICO")),"EXTREMO","")))),"")</f>
        <v>ALTO</v>
      </c>
      <c r="AK37" s="1442" t="str">
        <f>AJ38</f>
        <v>MODERADO</v>
      </c>
      <c r="AL37" s="1383" t="s">
        <v>356</v>
      </c>
      <c r="AM37" s="1378" t="s">
        <v>808</v>
      </c>
      <c r="AN37" s="1507" t="s">
        <v>371</v>
      </c>
      <c r="AO37" s="1380" t="s">
        <v>960</v>
      </c>
      <c r="AP37" s="490" t="s">
        <v>913</v>
      </c>
      <c r="AQ37" s="1373" t="s">
        <v>267</v>
      </c>
      <c r="AR37" s="1414">
        <v>1</v>
      </c>
    </row>
    <row r="38" spans="1:63" ht="100.5" customHeight="1" x14ac:dyDescent="0.3">
      <c r="A38" s="365"/>
      <c r="B38" s="1375"/>
      <c r="C38" s="1515"/>
      <c r="D38" s="1535"/>
      <c r="E38" s="1515"/>
      <c r="F38" s="1653"/>
      <c r="G38" s="1407"/>
      <c r="H38" s="1385"/>
      <c r="I38" s="1388"/>
      <c r="J38" s="1399"/>
      <c r="K38" s="1399"/>
      <c r="L38" s="1385"/>
      <c r="M38" s="208">
        <v>3</v>
      </c>
      <c r="N38" s="128" t="str">
        <f t="shared" si="18"/>
        <v>PROBABLE</v>
      </c>
      <c r="O38" s="126">
        <f t="shared" si="31"/>
        <v>0.6</v>
      </c>
      <c r="P38" s="1506"/>
      <c r="Q38" s="157">
        <v>4</v>
      </c>
      <c r="R38" s="141" t="str">
        <f t="shared" si="20"/>
        <v>MAYOR</v>
      </c>
      <c r="S38" s="126">
        <f t="shared" si="21"/>
        <v>0.8</v>
      </c>
      <c r="T38" s="129" t="str">
        <f t="shared" si="22"/>
        <v>ALTO</v>
      </c>
      <c r="U38" s="130">
        <v>2</v>
      </c>
      <c r="V38" s="416" t="s">
        <v>372</v>
      </c>
      <c r="W38" s="130" t="s">
        <v>9</v>
      </c>
      <c r="X38" s="131" t="s">
        <v>63</v>
      </c>
      <c r="Y38" s="131" t="s">
        <v>71</v>
      </c>
      <c r="Z38" s="132" t="str">
        <f t="shared" si="23"/>
        <v>40%</v>
      </c>
      <c r="AA38" s="131" t="s">
        <v>74</v>
      </c>
      <c r="AB38" s="131" t="s">
        <v>79</v>
      </c>
      <c r="AC38" s="131" t="s">
        <v>83</v>
      </c>
      <c r="AD38" s="131"/>
      <c r="AE38" s="133">
        <v>0</v>
      </c>
      <c r="AF38" s="128" t="str">
        <f t="shared" si="16"/>
        <v>IMPROBABLE</v>
      </c>
      <c r="AG38" s="132">
        <f t="shared" si="25"/>
        <v>0</v>
      </c>
      <c r="AH38" s="128" t="str">
        <f t="shared" si="17"/>
        <v>MAYOR</v>
      </c>
      <c r="AI38" s="132">
        <f t="shared" si="30"/>
        <v>0.8</v>
      </c>
      <c r="AJ38" s="129" t="str">
        <f>IFERROR(IF(OR(AND(AF38="IMPROBABLE",AH38="LEVE"),AND(AF38="IMPROBABLE",AH38="MENOR"),AND(AF38="IMPROBABLE",AH38="MODERADO")),"BAJO",IF(OR(AND(AF38="IMPROBABLE",AH38="MODERADO"),AND(AF38="RARA VEZ",AH38="MENOR"),AND(AF38="RARA VEZ",AH38="MODERADO"),AND(AF38="PROBABLE",AH38="LEVE"),AND(AF38="PROBABLE",AH38="MENOR"),AND(AF38="PROBABLE",AH38="MODERADO"),AND(AF38="CASI SEGURO",AH38="LEVE"),AND(AF38="CASI SEGURO",AH38="MENOR")),"MODERADO",IF(OR(AND(AF38="IMPROBABLE",AH38="MAYOR"),AND(AF38="RARA VEZ",AH38="MAYOR"),AND(AF38="PROBABLE",AH38="MAYOR"),AND(AF38="CASI SEGURO",AH38="MODERADO"),AND(AF38="CASI SEGURO",AH38="MAYOR"),AND(AF38="INMINENTE",AH38="LEVE"),AND(AF38="INMINENTE",AH38="MENOR"),AND(AF38="CASI SEGURO",AH38="MODERADO"),AND(AF38="INMINENTE",AH38="MAYOR")),"MODERADO",IF(OR(AND(AF38="IMPROBABLE",AH38="CATASTRÓFICO"),AND(AF38="RARA VEZ",AH38="CATASTRÓFICO"),AND(AF38="PROBABLE",AH38="CATASTRÓFICO"),AND(AF38="CASI SEGURO",AH38="CATASTRÓFICO"),AND(AF38="INMINENTE",AH38="CATASTRÓFICO")),"EXTREMO","")))),"")</f>
        <v>MODERADO</v>
      </c>
      <c r="AK38" s="1443"/>
      <c r="AL38" s="1385"/>
      <c r="AM38" s="1389"/>
      <c r="AN38" s="1509"/>
      <c r="AO38" s="1382"/>
      <c r="AP38" s="489" t="s">
        <v>809</v>
      </c>
      <c r="AQ38" s="1375"/>
      <c r="AR38" s="1375"/>
    </row>
    <row r="39" spans="1:63" s="535" customFormat="1" ht="141" customHeight="1" x14ac:dyDescent="0.25">
      <c r="A39" s="525"/>
      <c r="B39" s="419">
        <v>7</v>
      </c>
      <c r="C39" s="416" t="s">
        <v>776</v>
      </c>
      <c r="D39" s="412" t="s">
        <v>374</v>
      </c>
      <c r="E39" s="416" t="s">
        <v>416</v>
      </c>
      <c r="F39" s="782" t="s">
        <v>147</v>
      </c>
      <c r="G39" s="515" t="s">
        <v>417</v>
      </c>
      <c r="H39" s="416" t="s">
        <v>347</v>
      </c>
      <c r="I39" s="526" t="s">
        <v>347</v>
      </c>
      <c r="J39" s="369" t="s">
        <v>151</v>
      </c>
      <c r="K39" s="369" t="s">
        <v>301</v>
      </c>
      <c r="L39" s="125" t="s">
        <v>158</v>
      </c>
      <c r="M39" s="527">
        <v>1</v>
      </c>
      <c r="N39" s="528" t="str">
        <f t="shared" si="18"/>
        <v>IMPROBABLE</v>
      </c>
      <c r="O39" s="514">
        <f t="shared" si="31"/>
        <v>0.2</v>
      </c>
      <c r="P39" s="504" t="s">
        <v>363</v>
      </c>
      <c r="Q39" s="529">
        <v>4</v>
      </c>
      <c r="R39" s="530" t="str">
        <f t="shared" si="20"/>
        <v>MAYOR</v>
      </c>
      <c r="S39" s="514">
        <f t="shared" si="21"/>
        <v>0.8</v>
      </c>
      <c r="T39" s="531" t="str">
        <f t="shared" si="22"/>
        <v>ALTO</v>
      </c>
      <c r="U39" s="419">
        <v>1</v>
      </c>
      <c r="V39" s="200" t="s">
        <v>378</v>
      </c>
      <c r="W39" s="419" t="s">
        <v>9</v>
      </c>
      <c r="X39" s="532" t="s">
        <v>63</v>
      </c>
      <c r="Y39" s="532" t="s">
        <v>71</v>
      </c>
      <c r="Z39" s="533" t="str">
        <f t="shared" si="23"/>
        <v>40%</v>
      </c>
      <c r="AA39" s="532" t="s">
        <v>74</v>
      </c>
      <c r="AB39" s="532" t="s">
        <v>79</v>
      </c>
      <c r="AC39" s="532" t="s">
        <v>83</v>
      </c>
      <c r="AD39" s="532"/>
      <c r="AE39" s="534">
        <f t="shared" si="24"/>
        <v>0.12</v>
      </c>
      <c r="AF39" s="528" t="str">
        <f t="shared" si="16"/>
        <v>IMPROBABLE</v>
      </c>
      <c r="AG39" s="533">
        <f t="shared" si="25"/>
        <v>0.12</v>
      </c>
      <c r="AH39" s="528" t="str">
        <f t="shared" si="17"/>
        <v>MAYOR</v>
      </c>
      <c r="AI39" s="533">
        <f t="shared" si="30"/>
        <v>0.8</v>
      </c>
      <c r="AJ39" s="458" t="str">
        <f>IFERROR(IF(OR(AND(AF39="IMPROBABLE",AH39="LEVE"),AND(AF39="IMPROBABLE",AH39="MENOR"),AND(AF39="IMPROBABLE",AH39="MODERADO")),"BAJO",IF(OR(AND(AF39="IMPROBABLE",AH39="MODERADO"),AND(AF39="RARA VEZ",AH39="MENOR"),AND(AF39="RARA VEZ",AH39="MODERADO"),AND(AF39="PROBABLE",AH39="LEVE"),AND(AF39="PROBABLE",AH39="MENOR"),AND(AF39="PROBABLE",AH39="MODERADO"),AND(AF39="CASI SEGURO",AH39="LEVE"),AND(AF39="CASI SEGURO",AH39="MENOR")),"MODERADO",IF(OR(AND(AF39="IMPROBABLE",AH39="MAYOR"),AND(AF39="RARA VEZ",AH39="MAYOR"),AND(AF39="PROBABLE",AH39="MAYOR"),AND(AF39="CASI SEGURO",AH39="MODERADO"),AND(AF39="CASI SEGURO",AH39="MAYOR"),AND(AF39="INMINENTE",AH39="LEVE"),AND(AF39="INMINENTE",AH39="MENOR"),AND(AF39="CASI SEGURO",AH39="MODERADO"),AND(AF39="INMINENTE",AH39="MAYOR")),"MODERADO",IF(OR(AND(AF39="IMPROBABLE",AH39="CATASTRÓFICO"),AND(AF39="RARA VEZ",AH39="CATASTRÓFICO"),AND(AF39="PROBABLE",AH39="CATASTRÓFICO"),AND(AF39="CASI SEGURO",AH39="CATASTRÓFICO"),AND(AF39="INMINENTE",AH39="CATASTRÓFICO")),"EXTREMO","")))),"")</f>
        <v>MODERADO</v>
      </c>
      <c r="AK39" s="458" t="str">
        <f>AJ39</f>
        <v>MODERADO</v>
      </c>
      <c r="AL39" s="200" t="s">
        <v>356</v>
      </c>
      <c r="AM39" s="946" t="s">
        <v>379</v>
      </c>
      <c r="AN39" s="498" t="s">
        <v>371</v>
      </c>
      <c r="AO39" s="513" t="s">
        <v>960</v>
      </c>
      <c r="AP39" s="498" t="s">
        <v>810</v>
      </c>
      <c r="AQ39" s="411" t="s">
        <v>267</v>
      </c>
      <c r="AR39" s="198">
        <v>1</v>
      </c>
    </row>
    <row r="40" spans="1:63" ht="138" customHeight="1" x14ac:dyDescent="0.3">
      <c r="A40" s="365"/>
      <c r="B40" s="1373">
        <v>8</v>
      </c>
      <c r="C40" s="1513" t="s">
        <v>811</v>
      </c>
      <c r="D40" s="1533" t="s">
        <v>419</v>
      </c>
      <c r="E40" s="1533" t="s">
        <v>420</v>
      </c>
      <c r="F40" s="1651" t="s">
        <v>147</v>
      </c>
      <c r="G40" s="1406" t="s">
        <v>421</v>
      </c>
      <c r="H40" s="1383" t="s">
        <v>347</v>
      </c>
      <c r="I40" s="1386" t="s">
        <v>347</v>
      </c>
      <c r="J40" s="1397" t="s">
        <v>151</v>
      </c>
      <c r="K40" s="1397" t="s">
        <v>301</v>
      </c>
      <c r="L40" s="1383" t="s">
        <v>189</v>
      </c>
      <c r="M40" s="208">
        <v>3</v>
      </c>
      <c r="N40" s="128" t="str">
        <f t="shared" si="18"/>
        <v>PROBABLE</v>
      </c>
      <c r="O40" s="126">
        <f t="shared" si="31"/>
        <v>0.6</v>
      </c>
      <c r="P40" s="1371" t="s">
        <v>363</v>
      </c>
      <c r="Q40" s="157">
        <v>4</v>
      </c>
      <c r="R40" s="141" t="str">
        <f t="shared" si="20"/>
        <v>MAYOR</v>
      </c>
      <c r="S40" s="126">
        <f t="shared" si="21"/>
        <v>0.8</v>
      </c>
      <c r="T40" s="129" t="str">
        <f t="shared" si="22"/>
        <v>ALTO</v>
      </c>
      <c r="U40" s="130">
        <v>1</v>
      </c>
      <c r="V40" s="200" t="s">
        <v>812</v>
      </c>
      <c r="W40" s="130" t="s">
        <v>9</v>
      </c>
      <c r="X40" s="131" t="s">
        <v>63</v>
      </c>
      <c r="Y40" s="131" t="s">
        <v>71</v>
      </c>
      <c r="Z40" s="132" t="str">
        <f t="shared" si="23"/>
        <v>40%</v>
      </c>
      <c r="AA40" s="131" t="s">
        <v>74</v>
      </c>
      <c r="AB40" s="131" t="s">
        <v>79</v>
      </c>
      <c r="AC40" s="131" t="s">
        <v>83</v>
      </c>
      <c r="AD40" s="131"/>
      <c r="AE40" s="133">
        <f t="shared" si="24"/>
        <v>0.36</v>
      </c>
      <c r="AF40" s="128" t="str">
        <f>IFERROR(IF(AE40="","",IF(AE40&lt;=0.2,"IMPROBABLE",IF(AE40&lt;=0.4,"RARA VEZ",IF(AE40&lt;=0.6,"PROBABLE",IF(AE40&lt;=0.8,"CASI SEGURO","INMINENTE"))))),"")</f>
        <v>RARA VEZ</v>
      </c>
      <c r="AG40" s="132">
        <f t="shared" si="25"/>
        <v>0.36</v>
      </c>
      <c r="AH40" s="128" t="str">
        <f>R40</f>
        <v>MAYOR</v>
      </c>
      <c r="AI40" s="132">
        <f t="shared" si="30"/>
        <v>0.8</v>
      </c>
      <c r="AJ40" s="129" t="str">
        <f t="shared" si="32"/>
        <v>ALTO</v>
      </c>
      <c r="AK40" s="1442" t="str">
        <f>AJ41</f>
        <v>MODERADO</v>
      </c>
      <c r="AL40" s="1383" t="s">
        <v>356</v>
      </c>
      <c r="AM40" s="1378" t="s">
        <v>422</v>
      </c>
      <c r="AN40" s="1507" t="s">
        <v>371</v>
      </c>
      <c r="AO40" s="1556" t="s">
        <v>960</v>
      </c>
      <c r="AP40" s="619" t="s">
        <v>813</v>
      </c>
      <c r="AQ40" s="1373" t="s">
        <v>267</v>
      </c>
      <c r="AR40" s="1414">
        <v>1</v>
      </c>
    </row>
    <row r="41" spans="1:63" ht="95.25" customHeight="1" x14ac:dyDescent="0.3">
      <c r="A41" s="365"/>
      <c r="B41" s="1375"/>
      <c r="C41" s="1515"/>
      <c r="D41" s="1535"/>
      <c r="E41" s="1535"/>
      <c r="F41" s="1653"/>
      <c r="G41" s="1407"/>
      <c r="H41" s="1385"/>
      <c r="I41" s="1388"/>
      <c r="J41" s="1399"/>
      <c r="K41" s="1399"/>
      <c r="L41" s="1385"/>
      <c r="M41" s="208">
        <v>3</v>
      </c>
      <c r="N41" s="128" t="str">
        <f t="shared" si="18"/>
        <v>PROBABLE</v>
      </c>
      <c r="O41" s="126">
        <f t="shared" si="31"/>
        <v>0.6</v>
      </c>
      <c r="P41" s="1437"/>
      <c r="Q41" s="157">
        <v>4</v>
      </c>
      <c r="R41" s="141" t="str">
        <f t="shared" si="20"/>
        <v>MAYOR</v>
      </c>
      <c r="S41" s="126">
        <f t="shared" si="21"/>
        <v>0.8</v>
      </c>
      <c r="T41" s="129" t="str">
        <f t="shared" si="22"/>
        <v>ALTO</v>
      </c>
      <c r="U41" s="130">
        <v>2</v>
      </c>
      <c r="V41" s="200" t="s">
        <v>423</v>
      </c>
      <c r="W41" s="130" t="s">
        <v>9</v>
      </c>
      <c r="X41" s="131" t="s">
        <v>63</v>
      </c>
      <c r="Y41" s="131" t="s">
        <v>71</v>
      </c>
      <c r="Z41" s="132" t="str">
        <f t="shared" si="23"/>
        <v>40%</v>
      </c>
      <c r="AA41" s="131" t="s">
        <v>74</v>
      </c>
      <c r="AB41" s="131" t="s">
        <v>79</v>
      </c>
      <c r="AC41" s="131" t="s">
        <v>83</v>
      </c>
      <c r="AD41" s="131"/>
      <c r="AE41" s="133">
        <v>0</v>
      </c>
      <c r="AF41" s="128" t="str">
        <f>IFERROR(IF(AE41="","",IF(AE41&lt;=0.2,"IMPROBABLE",IF(AE41&lt;=0.4,"RARA VEZ",IF(AE41&lt;=0.6,"PROBABLE",IF(AE41&lt;=0.8,"CASI SEGURO","INMINENTE"))))),"")</f>
        <v>IMPROBABLE</v>
      </c>
      <c r="AG41" s="132">
        <f t="shared" si="25"/>
        <v>0</v>
      </c>
      <c r="AH41" s="128" t="str">
        <f>R41</f>
        <v>MAYOR</v>
      </c>
      <c r="AI41" s="132">
        <f t="shared" si="30"/>
        <v>0.8</v>
      </c>
      <c r="AJ41" s="129" t="str">
        <f>IFERROR(IF(OR(AND(AF41="IMPROBABLE",AH41="LEVE"),AND(AF41="IMPROBABLE",AH41="MENOR"),AND(AF41="IMPROBABLE",AH41="MODERADO")),"BAJO",IF(OR(AND(AF41="IMPROBABLE",AH41="MODERADO"),AND(AF41="RARA VEZ",AH41="MENOR"),AND(AF41="RARA VEZ",AH41="MODERADO"),AND(AF41="PROBABLE",AH41="LEVE"),AND(AF41="PROBABLE",AH41="MENOR"),AND(AF41="PROBABLE",AH41="MODERADO"),AND(AF41="CASI SEGURO",AH41="LEVE"),AND(AF41="CASI SEGURO",AH41="MENOR")),"MODERADO",IF(OR(AND(AF41="IMPROBABLE",AH41="MAYOR"),AND(AF41="RARA VEZ",AH41="MAYOR"),AND(AF41="PROBABLE",AH41="MAYOR"),AND(AF41="CASI SEGURO",AH41="MODERADO"),AND(AF41="CASI SEGURO",AH41="MAYOR"),AND(AF41="INMINENTE",AH41="LEVE"),AND(AF41="INMINENTE",AH41="MENOR"),AND(AF41="CASI SEGURO",AH41="MODERADO"),AND(AF41="INMINENTE",AH41="MAYOR")),"MODERADO",IF(OR(AND(AF41="IMPROBABLE",AH41="CATASTRÓFICO"),AND(AF41="RARA VEZ",AH41="CATASTRÓFICO"),AND(AF41="PROBABLE",AH41="CATASTRÓFICO"),AND(AF41="CASI SEGURO",AH41="CATASTRÓFICO"),AND(AF41="INMINENTE",AH41="CATASTRÓFICO")),"EXTREMO","")))),"")</f>
        <v>MODERADO</v>
      </c>
      <c r="AK41" s="1443"/>
      <c r="AL41" s="1385"/>
      <c r="AM41" s="1389"/>
      <c r="AN41" s="1509"/>
      <c r="AO41" s="1382"/>
      <c r="AP41" s="489" t="s">
        <v>914</v>
      </c>
      <c r="AQ41" s="1375"/>
      <c r="AR41" s="1375"/>
    </row>
    <row r="42" spans="1:63" ht="114.75" customHeight="1" x14ac:dyDescent="0.3">
      <c r="A42" s="366"/>
      <c r="B42" s="1571">
        <v>9</v>
      </c>
      <c r="C42" s="1513" t="s">
        <v>814</v>
      </c>
      <c r="D42" s="1533" t="s">
        <v>815</v>
      </c>
      <c r="E42" s="1533" t="s">
        <v>426</v>
      </c>
      <c r="F42" s="1651" t="s">
        <v>147</v>
      </c>
      <c r="G42" s="1406" t="s">
        <v>816</v>
      </c>
      <c r="H42" s="1373" t="s">
        <v>347</v>
      </c>
      <c r="I42" s="1386" t="s">
        <v>347</v>
      </c>
      <c r="J42" s="1397" t="s">
        <v>151</v>
      </c>
      <c r="K42" s="1397" t="s">
        <v>301</v>
      </c>
      <c r="L42" s="1383" t="s">
        <v>189</v>
      </c>
      <c r="M42" s="208">
        <v>3</v>
      </c>
      <c r="N42" s="128" t="str">
        <f t="shared" si="18"/>
        <v>PROBABLE</v>
      </c>
      <c r="O42" s="126">
        <f t="shared" si="31"/>
        <v>0.6</v>
      </c>
      <c r="P42" s="1504" t="s">
        <v>363</v>
      </c>
      <c r="Q42" s="157">
        <v>4</v>
      </c>
      <c r="R42" s="141" t="str">
        <f t="shared" si="20"/>
        <v>MAYOR</v>
      </c>
      <c r="S42" s="126">
        <f t="shared" si="21"/>
        <v>0.8</v>
      </c>
      <c r="T42" s="129" t="str">
        <f t="shared" si="22"/>
        <v>ALTO</v>
      </c>
      <c r="U42" s="130">
        <v>1</v>
      </c>
      <c r="V42" s="416" t="s">
        <v>817</v>
      </c>
      <c r="W42" s="130" t="s">
        <v>9</v>
      </c>
      <c r="X42" s="131" t="s">
        <v>63</v>
      </c>
      <c r="Y42" s="131" t="s">
        <v>71</v>
      </c>
      <c r="Z42" s="132" t="str">
        <f t="shared" si="23"/>
        <v>40%</v>
      </c>
      <c r="AA42" s="131" t="s">
        <v>74</v>
      </c>
      <c r="AB42" s="131" t="s">
        <v>79</v>
      </c>
      <c r="AC42" s="131" t="s">
        <v>83</v>
      </c>
      <c r="AD42" s="131"/>
      <c r="AE42" s="133">
        <f t="shared" si="24"/>
        <v>0.36</v>
      </c>
      <c r="AF42" s="128" t="str">
        <f t="shared" si="16"/>
        <v>RARA VEZ</v>
      </c>
      <c r="AG42" s="132">
        <f t="shared" si="25"/>
        <v>0.36</v>
      </c>
      <c r="AH42" s="128" t="str">
        <f t="shared" si="17"/>
        <v>MAYOR</v>
      </c>
      <c r="AI42" s="132">
        <f t="shared" si="30"/>
        <v>0.8</v>
      </c>
      <c r="AJ42" s="129" t="str">
        <f t="shared" si="32"/>
        <v>ALTO</v>
      </c>
      <c r="AK42" s="1442" t="str">
        <f>AJ43</f>
        <v>MODERADO</v>
      </c>
      <c r="AL42" s="1383" t="s">
        <v>356</v>
      </c>
      <c r="AM42" s="1376" t="s">
        <v>427</v>
      </c>
      <c r="AN42" s="1513" t="s">
        <v>428</v>
      </c>
      <c r="AO42" s="1556" t="s">
        <v>960</v>
      </c>
      <c r="AP42" s="538" t="s">
        <v>819</v>
      </c>
      <c r="AQ42" s="1373" t="s">
        <v>267</v>
      </c>
      <c r="AR42" s="1414">
        <v>1</v>
      </c>
    </row>
    <row r="43" spans="1:63" ht="111" customHeight="1" x14ac:dyDescent="0.3">
      <c r="B43" s="1571"/>
      <c r="C43" s="1515"/>
      <c r="D43" s="1535"/>
      <c r="E43" s="1535"/>
      <c r="F43" s="1653"/>
      <c r="G43" s="1407"/>
      <c r="H43" s="1375"/>
      <c r="I43" s="1388"/>
      <c r="J43" s="1399"/>
      <c r="K43" s="1399"/>
      <c r="L43" s="1385"/>
      <c r="M43" s="208">
        <v>3</v>
      </c>
      <c r="N43" s="128" t="str">
        <f t="shared" si="18"/>
        <v>PROBABLE</v>
      </c>
      <c r="O43" s="126">
        <f t="shared" si="31"/>
        <v>0.6</v>
      </c>
      <c r="P43" s="1506"/>
      <c r="Q43" s="157">
        <v>4</v>
      </c>
      <c r="R43" s="141" t="str">
        <f t="shared" si="20"/>
        <v>MAYOR</v>
      </c>
      <c r="S43" s="126">
        <f t="shared" si="21"/>
        <v>0.8</v>
      </c>
      <c r="T43" s="129" t="str">
        <f t="shared" si="22"/>
        <v>ALTO</v>
      </c>
      <c r="U43" s="130">
        <v>2</v>
      </c>
      <c r="V43" s="200" t="s">
        <v>818</v>
      </c>
      <c r="W43" s="130" t="s">
        <v>9</v>
      </c>
      <c r="X43" s="131" t="s">
        <v>63</v>
      </c>
      <c r="Y43" s="131" t="s">
        <v>71</v>
      </c>
      <c r="Z43" s="132" t="str">
        <f t="shared" si="23"/>
        <v>40%</v>
      </c>
      <c r="AA43" s="131" t="s">
        <v>74</v>
      </c>
      <c r="AB43" s="131" t="s">
        <v>79</v>
      </c>
      <c r="AC43" s="131" t="s">
        <v>83</v>
      </c>
      <c r="AD43" s="131"/>
      <c r="AE43" s="133">
        <v>0</v>
      </c>
      <c r="AF43" s="128" t="str">
        <f>IFERROR(IF(AE43="","",IF(AE43&lt;=0.2,"IMPROBABLE",IF(AE43&lt;=0.4,"RARA VEZ",IF(AE43&lt;=0.6,"PROBABLE",IF(AE43&lt;=0.8,"CASI SEGURO","INMINENTE"))))),"")</f>
        <v>IMPROBABLE</v>
      </c>
      <c r="AG43" s="132">
        <f t="shared" si="25"/>
        <v>0</v>
      </c>
      <c r="AH43" s="128" t="str">
        <f>R43</f>
        <v>MAYOR</v>
      </c>
      <c r="AI43" s="132">
        <f t="shared" si="30"/>
        <v>0.8</v>
      </c>
      <c r="AJ43" s="129" t="str">
        <f>IFERROR(IF(OR(AND(AF43="IMPROBABLE",AH43="LEVE"),AND(AF43="IMPROBABLE",AH43="MENOR"),AND(AF43="IMPROBABLE",AH43="MODERADO")),"BAJO",IF(OR(AND(AF43="IMPROBABLE",AH43="MODERADO"),AND(AF43="RARA VEZ",AH43="MENOR"),AND(AF43="RARA VEZ",AH43="MODERADO"),AND(AF43="PROBABLE",AH43="LEVE"),AND(AF43="PROBABLE",AH43="MENOR"),AND(AF43="PROBABLE",AH43="MODERADO"),AND(AF43="CASI SEGURO",AH43="LEVE"),AND(AF43="CASI SEGURO",AH43="MENOR")),"MODERADO",IF(OR(AND(AF43="IMPROBABLE",AH43="MAYOR"),AND(AF43="RARA VEZ",AH43="MAYOR"),AND(AF43="PROBABLE",AH43="MAYOR"),AND(AF43="CASI SEGURO",AH43="MODERADO"),AND(AF43="CASI SEGURO",AH43="MAYOR"),AND(AF43="INMINENTE",AH43="LEVE"),AND(AF43="INMINENTE",AH43="MENOR"),AND(AF43="CASI SEGURO",AH43="MODERADO"),AND(AF43="INMINENTE",AH43="MAYOR")),"MODERADO",IF(OR(AND(AF43="IMPROBABLE",AH43="CATASTRÓFICO"),AND(AF43="RARA VEZ",AH43="CATASTRÓFICO"),AND(AF43="PROBABLE",AH43="CATASTRÓFICO"),AND(AF43="CASI SEGURO",AH43="CATASTRÓFICO"),AND(AF43="INMINENTE",AH43="CATASTRÓFICO")),"EXTREMO","")))),"")</f>
        <v>MODERADO</v>
      </c>
      <c r="AK43" s="1443"/>
      <c r="AL43" s="1385"/>
      <c r="AM43" s="1579"/>
      <c r="AN43" s="1515"/>
      <c r="AO43" s="1382"/>
      <c r="AP43" s="539" t="s">
        <v>915</v>
      </c>
      <c r="AQ43" s="1375"/>
      <c r="AR43" s="1375"/>
    </row>
    <row r="44" spans="1:63" s="535" customFormat="1" ht="190.5" customHeight="1" x14ac:dyDescent="0.25">
      <c r="A44" s="536"/>
      <c r="B44" s="419">
        <v>10</v>
      </c>
      <c r="C44" s="416" t="s">
        <v>380</v>
      </c>
      <c r="D44" s="412" t="s">
        <v>381</v>
      </c>
      <c r="E44" s="416" t="s">
        <v>382</v>
      </c>
      <c r="F44" s="782" t="s">
        <v>90</v>
      </c>
      <c r="G44" s="515" t="s">
        <v>1177</v>
      </c>
      <c r="H44" s="416" t="s">
        <v>347</v>
      </c>
      <c r="I44" s="526" t="s">
        <v>347</v>
      </c>
      <c r="J44" s="369" t="s">
        <v>151</v>
      </c>
      <c r="K44" s="369" t="s">
        <v>301</v>
      </c>
      <c r="L44" s="125" t="s">
        <v>158</v>
      </c>
      <c r="M44" s="527">
        <v>2</v>
      </c>
      <c r="N44" s="528" t="str">
        <f t="shared" si="18"/>
        <v>RARA VEZ</v>
      </c>
      <c r="O44" s="514">
        <f t="shared" si="31"/>
        <v>0.4</v>
      </c>
      <c r="P44" s="504" t="s">
        <v>721</v>
      </c>
      <c r="Q44" s="529">
        <v>3</v>
      </c>
      <c r="R44" s="530" t="str">
        <f t="shared" si="20"/>
        <v>MODERADO</v>
      </c>
      <c r="S44" s="514">
        <f t="shared" si="21"/>
        <v>0.6</v>
      </c>
      <c r="T44" s="531" t="str">
        <f t="shared" si="22"/>
        <v>MODERADO</v>
      </c>
      <c r="U44" s="419">
        <v>1</v>
      </c>
      <c r="V44" s="200" t="s">
        <v>820</v>
      </c>
      <c r="W44" s="419" t="s">
        <v>9</v>
      </c>
      <c r="X44" s="532" t="s">
        <v>63</v>
      </c>
      <c r="Y44" s="532" t="s">
        <v>71</v>
      </c>
      <c r="Z44" s="533" t="str">
        <f t="shared" si="23"/>
        <v>40%</v>
      </c>
      <c r="AA44" s="532" t="s">
        <v>74</v>
      </c>
      <c r="AB44" s="532" t="s">
        <v>79</v>
      </c>
      <c r="AC44" s="532" t="s">
        <v>83</v>
      </c>
      <c r="AD44" s="532"/>
      <c r="AE44" s="534">
        <f t="shared" si="24"/>
        <v>0.24</v>
      </c>
      <c r="AF44" s="454" t="str">
        <f t="shared" si="16"/>
        <v>RARA VEZ</v>
      </c>
      <c r="AG44" s="533">
        <f t="shared" si="25"/>
        <v>0.24</v>
      </c>
      <c r="AH44" s="454" t="str">
        <f t="shared" si="17"/>
        <v>MODERADO</v>
      </c>
      <c r="AI44" s="533">
        <f t="shared" si="30"/>
        <v>0.6</v>
      </c>
      <c r="AJ44" s="458" t="str">
        <f t="shared" ref="AJ44" si="33">IFERROR(IF(OR(AND(AF44="IMPROBABLE",AH44="LEVE"),AND(AF44="IMPROBABLE",AH44="MENOR"),AND(AF44="RARA VEZ",AH44="LEVE")),"BAJO",IF(OR(AND(AF44="IMPROBABLE",AH44="MODERADO"),AND(AF44="RARA VEZ",AH44="MENOR"),AND(AF44="RARA VEZ",AH44="MODERADO"),AND(AF44="PROBABLE",AH44="LEVE"),AND(AF44="PROBABLE",AH44="MENOR"),AND(AF44="PROBABLE",AH44="MODERADO"),AND(AF44="CASI SEGURO",AH44="LEVE"),AND(AF44="CASI SEGURO",AH44="MENOR")),"MODERADO",IF(OR(AND(AF44="IMPROBABLE",AH44="MAYOR"),AND(AF44="RARA VEZ",AH44="MAYOR"),AND(AF44="PROBABLE",AH44="MAYOR"),AND(AF44="CASI SEGURO",AH44="MODERADO"),AND(AF44="CASI SEGURO",AH44="MAYOR"),AND(AF44="INMINENTE",AH44="LEVE"),AND(AF44="INMINENTE",AH44="MENOR"),AND(AF44="CASI SEGURO",AH44="MODERADO"),AND(AF44="INMINENTE",AH44="MAYOR")),"ALTO",IF(OR(AND(AF44="IMPROBABLE",AH44="CATASTRÓFICO"),AND(AF44="RARA VEZ",AH44="CATASTRÓFICO"),AND(AF44="PROBABLE",AH44="CATASTRÓFICO"),AND(AF44="CASI SEGURO",AH44="CATASTRÓFICO"),AND(AF44="INMINENTE",AH44="CATASTRÓFICO")),"EXTREMO","")))),"")</f>
        <v>MODERADO</v>
      </c>
      <c r="AK44" s="458" t="str">
        <f>AJ44</f>
        <v>MODERADO</v>
      </c>
      <c r="AL44" s="200" t="s">
        <v>356</v>
      </c>
      <c r="AM44" s="946" t="s">
        <v>821</v>
      </c>
      <c r="AN44" s="498" t="s">
        <v>383</v>
      </c>
      <c r="AO44" s="513" t="s">
        <v>960</v>
      </c>
      <c r="AP44" s="498" t="s">
        <v>822</v>
      </c>
      <c r="AQ44" s="411" t="s">
        <v>267</v>
      </c>
      <c r="AR44" s="198">
        <v>1</v>
      </c>
    </row>
    <row r="45" spans="1:63" s="535" customFormat="1" ht="160.5" customHeight="1" x14ac:dyDescent="0.25">
      <c r="A45" s="536"/>
      <c r="B45" s="419">
        <v>11</v>
      </c>
      <c r="C45" s="416" t="s">
        <v>429</v>
      </c>
      <c r="D45" s="416" t="s">
        <v>430</v>
      </c>
      <c r="E45" s="416" t="s">
        <v>431</v>
      </c>
      <c r="F45" s="782" t="s">
        <v>90</v>
      </c>
      <c r="G45" s="200" t="s">
        <v>1176</v>
      </c>
      <c r="H45" s="416" t="s">
        <v>432</v>
      </c>
      <c r="I45" s="416" t="s">
        <v>347</v>
      </c>
      <c r="J45" s="369" t="s">
        <v>151</v>
      </c>
      <c r="K45" s="369" t="s">
        <v>301</v>
      </c>
      <c r="L45" s="125" t="s">
        <v>158</v>
      </c>
      <c r="M45" s="527">
        <v>3</v>
      </c>
      <c r="N45" s="541" t="str">
        <f t="shared" si="18"/>
        <v>PROBABLE</v>
      </c>
      <c r="O45" s="504">
        <f t="shared" si="31"/>
        <v>0.6</v>
      </c>
      <c r="P45" s="514" t="s">
        <v>433</v>
      </c>
      <c r="Q45" s="529">
        <v>2</v>
      </c>
      <c r="R45" s="542" t="str">
        <f t="shared" si="20"/>
        <v>MENOR</v>
      </c>
      <c r="S45" s="504">
        <f t="shared" si="21"/>
        <v>0.4</v>
      </c>
      <c r="T45" s="543" t="str">
        <f t="shared" si="22"/>
        <v>MODERADO</v>
      </c>
      <c r="U45" s="419">
        <v>1</v>
      </c>
      <c r="V45" s="200" t="s">
        <v>823</v>
      </c>
      <c r="W45" s="411" t="str">
        <f t="shared" ref="W45" si="34">IF(OR(X45="Preventivo",X45="Detectivo"),"Probabilidad",IF(X45="Correctivo","Impacto",""))</f>
        <v>Probabilidad</v>
      </c>
      <c r="X45" s="532" t="s">
        <v>63</v>
      </c>
      <c r="Y45" s="532" t="s">
        <v>71</v>
      </c>
      <c r="Z45" s="533" t="str">
        <f t="shared" si="23"/>
        <v>40%</v>
      </c>
      <c r="AA45" s="532" t="s">
        <v>74</v>
      </c>
      <c r="AB45" s="532" t="s">
        <v>79</v>
      </c>
      <c r="AC45" s="532" t="s">
        <v>83</v>
      </c>
      <c r="AD45" s="544"/>
      <c r="AE45" s="534">
        <f>IFERROR(IF(W45="Probabilidad",(O45-(+O45*Z45)),IF(W45="Impacto",O45,"")),"")</f>
        <v>0.36</v>
      </c>
      <c r="AF45" s="454" t="str">
        <f t="shared" si="16"/>
        <v>RARA VEZ</v>
      </c>
      <c r="AG45" s="533">
        <f>+AE45</f>
        <v>0.36</v>
      </c>
      <c r="AH45" s="454" t="str">
        <f t="shared" si="17"/>
        <v>MENOR</v>
      </c>
      <c r="AI45" s="533">
        <f t="shared" si="30"/>
        <v>0.4</v>
      </c>
      <c r="AJ45" s="488" t="s">
        <v>385</v>
      </c>
      <c r="AK45" s="488" t="str">
        <f>AJ45</f>
        <v>BAJO</v>
      </c>
      <c r="AL45" s="200" t="s">
        <v>260</v>
      </c>
      <c r="AM45" s="946" t="s">
        <v>824</v>
      </c>
      <c r="AN45" s="606" t="s">
        <v>962</v>
      </c>
      <c r="AO45" s="606" t="s">
        <v>960</v>
      </c>
      <c r="AP45" s="416" t="s">
        <v>840</v>
      </c>
      <c r="AQ45" s="411" t="s">
        <v>267</v>
      </c>
      <c r="AR45" s="460">
        <v>1</v>
      </c>
    </row>
    <row r="46" spans="1:63" s="274" customFormat="1" ht="123.75" customHeight="1" x14ac:dyDescent="0.2">
      <c r="A46" s="276"/>
      <c r="B46" s="248">
        <v>12</v>
      </c>
      <c r="C46" s="408" t="s">
        <v>750</v>
      </c>
      <c r="D46" s="521" t="s">
        <v>751</v>
      </c>
      <c r="E46" s="783" t="s">
        <v>752</v>
      </c>
      <c r="F46" s="784" t="s">
        <v>147</v>
      </c>
      <c r="G46" s="948" t="s">
        <v>825</v>
      </c>
      <c r="H46" s="225" t="s">
        <v>347</v>
      </c>
      <c r="I46" s="785" t="s">
        <v>347</v>
      </c>
      <c r="J46" s="786" t="s">
        <v>151</v>
      </c>
      <c r="K46" s="786" t="s">
        <v>301</v>
      </c>
      <c r="L46" s="125" t="s">
        <v>158</v>
      </c>
      <c r="M46" s="352">
        <v>3</v>
      </c>
      <c r="N46" s="252" t="str">
        <f t="shared" si="18"/>
        <v>PROBABLE</v>
      </c>
      <c r="O46" s="272">
        <f t="shared" si="31"/>
        <v>0.6</v>
      </c>
      <c r="P46" s="540" t="s">
        <v>721</v>
      </c>
      <c r="Q46" s="259">
        <v>3</v>
      </c>
      <c r="R46" s="273" t="str">
        <f t="shared" si="20"/>
        <v>MODERADO</v>
      </c>
      <c r="S46" s="272">
        <f t="shared" si="21"/>
        <v>0.6</v>
      </c>
      <c r="T46" s="253" t="str">
        <f t="shared" si="22"/>
        <v>MODERADO</v>
      </c>
      <c r="U46" s="248">
        <v>2</v>
      </c>
      <c r="V46" s="225" t="s">
        <v>754</v>
      </c>
      <c r="W46" s="411" t="s">
        <v>9</v>
      </c>
      <c r="X46" s="249" t="s">
        <v>63</v>
      </c>
      <c r="Y46" s="249" t="s">
        <v>71</v>
      </c>
      <c r="Z46" s="250" t="str">
        <f t="shared" si="23"/>
        <v>40%</v>
      </c>
      <c r="AA46" s="249" t="s">
        <v>74</v>
      </c>
      <c r="AB46" s="249" t="s">
        <v>79</v>
      </c>
      <c r="AC46" s="249" t="s">
        <v>83</v>
      </c>
      <c r="AD46" s="249"/>
      <c r="AE46" s="251">
        <f t="shared" ref="AE46" si="35">IFERROR(IF(W46="Probabilidad",(O46-(+O46*Z46)),IF(W46="Impacto",O46,"")),"")</f>
        <v>0.36</v>
      </c>
      <c r="AF46" s="128" t="str">
        <f t="shared" ref="AF46" si="36">IFERROR(IF(AE46="","",IF(AE46&lt;=0.25,"IMPROBABLE",IF(AE46&lt;=0.4,"RARA VEZ",IF(AE46&lt;=0.6,"PROBABLE",IF(AE46&lt;=0.8,"CASI SEGURO","INMINENTE"))))),"")</f>
        <v>RARA VEZ</v>
      </c>
      <c r="AG46" s="250">
        <f t="shared" ref="AG46" si="37">+AE46</f>
        <v>0.36</v>
      </c>
      <c r="AH46" s="128" t="str">
        <f t="shared" si="17"/>
        <v>MODERADO</v>
      </c>
      <c r="AI46" s="250">
        <f t="shared" si="30"/>
        <v>0.6</v>
      </c>
      <c r="AJ46" s="129" t="str">
        <f t="shared" ref="AJ46" si="38">IFERROR(IF(OR(AND(AF46="IMPROBABLE",AH46="LEVE"),AND(AF46="IMPROBABLE",AH46="MENOR"),AND(AF46="RARA VEZ",AH46="LEVE")),"BAJO",IF(OR(AND(AF46="IMPROBABLE",AH46="MODERADO"),AND(AF46="RARA VEZ",AH46="MENOR"),AND(AF46="RARA VEZ",AH46="MODERADO"),AND(AF46="PROBABLE",AH46="LEVE"),AND(AF46="PROBABLE",AH46="MENOR"),AND(AF46="PROBABLE",AH46="MODERADO"),AND(AF46="CASI SEGURO",AH46="LEVE"),AND(AF46="CASI SEGURO",AH46="MENOR")),"MODERADO",IF(OR(AND(AF46="IMPROBABLE",AH46="MAYOR"),AND(AF46="RARA VEZ",AH46="MAYOR"),AND(AF46="PROBABLE",AH46="MAYOR"),AND(AF46="CASI SEGURO",AH46="MODERADO"),AND(AF46="CASI SEGURO",AH46="MAYOR"),AND(AF46="INMINENTE",AH46="LEVE"),AND(AF46="INMINENTE",AH46="MENOR"),AND(AF46="CASI SEGURO",AH46="MODERADO"),AND(AF46="INMINENTE",AH46="MAYOR")),"ALTO",IF(OR(AND(AF46="IMPROBABLE",AH46="CATASTRÓFICO"),AND(AF46="RARA VEZ",AH46="CATASTRÓFICO"),AND(AF46="PROBABLE",AH46="CATASTRÓFICO"),AND(AF46="CASI SEGURO",AH46="CATASTRÓFICO"),AND(AF46="INMINENTE",AH46="CATASTRÓFICO")),"EXTREMO","")))),"")</f>
        <v>MODERADO</v>
      </c>
      <c r="AK46" s="129" t="str">
        <f>AJ46</f>
        <v>MODERADO</v>
      </c>
      <c r="AL46" s="200" t="s">
        <v>356</v>
      </c>
      <c r="AM46" s="946" t="s">
        <v>755</v>
      </c>
      <c r="AN46" s="498" t="s">
        <v>383</v>
      </c>
      <c r="AO46" s="361" t="s">
        <v>960</v>
      </c>
      <c r="AP46" s="498" t="s">
        <v>872</v>
      </c>
      <c r="AQ46" s="130" t="s">
        <v>267</v>
      </c>
      <c r="AR46" s="132">
        <v>1</v>
      </c>
    </row>
    <row r="47" spans="1:63" ht="16.5" customHeight="1" x14ac:dyDescent="0.3">
      <c r="B47" s="150"/>
      <c r="C47" s="150"/>
      <c r="D47" s="150"/>
      <c r="E47" s="150"/>
      <c r="F47" s="150"/>
      <c r="J47" s="151"/>
      <c r="K47" s="151"/>
      <c r="L47" s="151"/>
    </row>
    <row r="48" spans="1:63" ht="16.5" customHeight="1" x14ac:dyDescent="0.3">
      <c r="B48" s="150"/>
      <c r="C48" s="150">
        <f>COUNT(B15:B46)</f>
        <v>13</v>
      </c>
      <c r="D48" s="150"/>
      <c r="E48" s="150"/>
      <c r="F48" s="150"/>
      <c r="J48" s="151"/>
      <c r="K48" s="151"/>
      <c r="L48" s="151"/>
      <c r="AQ48" s="146" t="s">
        <v>934</v>
      </c>
      <c r="AR48" s="625">
        <f>AVERAGE(AR15:AR46)</f>
        <v>1</v>
      </c>
    </row>
    <row r="49" spans="2:12" ht="16.5" customHeight="1" x14ac:dyDescent="0.3">
      <c r="B49" s="150"/>
      <c r="C49" s="150"/>
      <c r="D49" s="150">
        <f>COUNTIFS(AK15:AK46,"MODERADO")</f>
        <v>8</v>
      </c>
      <c r="E49" s="150" t="s">
        <v>1172</v>
      </c>
      <c r="F49" s="150"/>
      <c r="J49" s="151"/>
      <c r="K49" s="151"/>
      <c r="L49" s="151"/>
    </row>
    <row r="50" spans="2:12" ht="16.5" customHeight="1" x14ac:dyDescent="0.3">
      <c r="B50" s="150"/>
      <c r="C50" s="150"/>
      <c r="D50" s="150">
        <f>COUNTIFS(AK15:AK46,"BAJO")</f>
        <v>4</v>
      </c>
      <c r="E50" s="150" t="s">
        <v>385</v>
      </c>
      <c r="F50" s="150"/>
      <c r="J50" s="151"/>
      <c r="K50" s="151"/>
      <c r="L50" s="151"/>
    </row>
    <row r="51" spans="2:12" ht="16.5" customHeight="1" x14ac:dyDescent="0.3">
      <c r="B51" s="150"/>
      <c r="C51" s="150"/>
      <c r="D51" s="150"/>
      <c r="E51" s="150"/>
      <c r="F51" s="150"/>
      <c r="J51" s="151"/>
      <c r="K51" s="151"/>
      <c r="L51" s="151"/>
    </row>
    <row r="52" spans="2:12" ht="16.5" customHeight="1" x14ac:dyDescent="0.3">
      <c r="B52" s="150"/>
      <c r="C52" s="150"/>
      <c r="D52" s="150"/>
      <c r="E52" s="150"/>
      <c r="F52" s="150"/>
      <c r="J52" s="151"/>
      <c r="K52" s="151"/>
      <c r="L52" s="151"/>
    </row>
    <row r="53" spans="2:12" ht="16.5" customHeight="1" x14ac:dyDescent="0.3">
      <c r="B53" s="150"/>
      <c r="C53" s="150"/>
      <c r="D53" s="150"/>
      <c r="E53" s="150"/>
      <c r="F53" s="150"/>
      <c r="J53" s="151"/>
      <c r="K53" s="151"/>
      <c r="L53" s="151"/>
    </row>
    <row r="54" spans="2:12" ht="16.5" customHeight="1" x14ac:dyDescent="0.3">
      <c r="B54" s="150"/>
      <c r="C54" s="150"/>
      <c r="D54" s="150"/>
      <c r="E54" s="150"/>
      <c r="F54" s="150"/>
      <c r="J54" s="151"/>
      <c r="K54" s="151"/>
      <c r="L54" s="151"/>
    </row>
    <row r="55" spans="2:12" ht="16.5" customHeight="1" x14ac:dyDescent="0.3">
      <c r="B55" s="150"/>
      <c r="C55" s="150"/>
      <c r="D55" s="150"/>
      <c r="E55" s="150"/>
      <c r="F55" s="150"/>
      <c r="J55" s="151"/>
      <c r="K55" s="151"/>
      <c r="L55" s="151"/>
    </row>
    <row r="56" spans="2:12" ht="16.5" customHeight="1" x14ac:dyDescent="0.3">
      <c r="B56" s="150"/>
      <c r="C56" s="150"/>
      <c r="D56" s="150"/>
      <c r="E56" s="150"/>
      <c r="F56" s="150"/>
      <c r="J56" s="151"/>
      <c r="K56" s="151"/>
      <c r="L56" s="151"/>
    </row>
    <row r="57" spans="2:12" ht="16.5" customHeight="1" x14ac:dyDescent="0.3">
      <c r="B57" s="150"/>
      <c r="C57" s="150"/>
      <c r="D57" s="150"/>
      <c r="E57" s="150"/>
      <c r="F57" s="150"/>
      <c r="J57" s="151"/>
      <c r="K57" s="151"/>
      <c r="L57" s="151"/>
    </row>
    <row r="58" spans="2:12" ht="16.5" customHeight="1" x14ac:dyDescent="0.3">
      <c r="B58" s="150"/>
      <c r="C58" s="150"/>
      <c r="D58" s="150"/>
      <c r="E58" s="150"/>
      <c r="F58" s="150"/>
      <c r="J58" s="151"/>
      <c r="K58" s="151"/>
      <c r="L58" s="151"/>
    </row>
    <row r="59" spans="2:12" ht="16.5" customHeight="1" x14ac:dyDescent="0.3">
      <c r="B59" s="150"/>
      <c r="C59" s="150"/>
      <c r="D59" s="150"/>
      <c r="E59" s="150"/>
      <c r="F59" s="150"/>
      <c r="J59" s="151"/>
      <c r="K59" s="151"/>
      <c r="L59" s="151"/>
    </row>
    <row r="60" spans="2:12" ht="16.5" customHeight="1" x14ac:dyDescent="0.3">
      <c r="B60" s="150"/>
      <c r="C60" s="150"/>
      <c r="D60" s="150"/>
      <c r="E60" s="150"/>
      <c r="F60" s="150"/>
      <c r="J60" s="151"/>
      <c r="K60" s="151"/>
      <c r="L60" s="151"/>
    </row>
    <row r="61" spans="2:12" ht="16.5" customHeight="1" x14ac:dyDescent="0.3">
      <c r="B61" s="150"/>
      <c r="C61" s="150"/>
      <c r="D61" s="150"/>
      <c r="E61" s="150"/>
      <c r="F61" s="150"/>
      <c r="J61" s="151"/>
      <c r="K61" s="151"/>
      <c r="L61" s="151"/>
    </row>
    <row r="62" spans="2:12" ht="16.5" customHeight="1" x14ac:dyDescent="0.3">
      <c r="B62" s="150"/>
      <c r="C62" s="150"/>
      <c r="D62" s="150"/>
      <c r="E62" s="150"/>
      <c r="F62" s="150"/>
      <c r="J62" s="151"/>
      <c r="K62" s="151"/>
      <c r="L62" s="151"/>
    </row>
    <row r="63" spans="2:12" ht="16.5" customHeight="1" x14ac:dyDescent="0.3">
      <c r="B63" s="150"/>
      <c r="C63" s="150"/>
      <c r="D63" s="150"/>
      <c r="E63" s="150"/>
      <c r="F63" s="150"/>
      <c r="J63" s="151"/>
      <c r="K63" s="151"/>
      <c r="L63" s="151"/>
    </row>
    <row r="64" spans="2:12" ht="16.5" customHeight="1" x14ac:dyDescent="0.3">
      <c r="B64" s="150"/>
      <c r="C64" s="150"/>
      <c r="D64" s="150"/>
      <c r="E64" s="150"/>
      <c r="F64" s="150"/>
      <c r="J64" s="151"/>
      <c r="K64" s="151"/>
      <c r="L64" s="151"/>
    </row>
    <row r="65" spans="2:12" ht="16.5" customHeight="1" x14ac:dyDescent="0.3">
      <c r="B65" s="150"/>
      <c r="C65" s="150"/>
      <c r="D65" s="150"/>
      <c r="E65" s="150"/>
      <c r="F65" s="150"/>
      <c r="J65" s="151"/>
      <c r="K65" s="151"/>
      <c r="L65" s="151"/>
    </row>
    <row r="66" spans="2:12" ht="16.5" customHeight="1" x14ac:dyDescent="0.3">
      <c r="B66" s="150"/>
      <c r="C66" s="150"/>
      <c r="D66" s="150"/>
      <c r="E66" s="150"/>
      <c r="F66" s="150"/>
      <c r="J66" s="151"/>
      <c r="K66" s="151"/>
      <c r="L66" s="151"/>
    </row>
    <row r="67" spans="2:12" ht="16.5" customHeight="1" x14ac:dyDescent="0.3">
      <c r="B67" s="150"/>
      <c r="C67" s="150"/>
      <c r="D67" s="150"/>
      <c r="E67" s="150"/>
      <c r="F67" s="150"/>
      <c r="J67" s="151"/>
      <c r="K67" s="151"/>
      <c r="L67" s="151"/>
    </row>
    <row r="68" spans="2:12" ht="16.5" customHeight="1" x14ac:dyDescent="0.3">
      <c r="B68" s="150"/>
      <c r="C68" s="150"/>
      <c r="D68" s="150"/>
      <c r="E68" s="150"/>
      <c r="F68" s="150"/>
      <c r="J68" s="151"/>
      <c r="K68" s="151"/>
      <c r="L68" s="151"/>
    </row>
    <row r="69" spans="2:12" ht="16.5" customHeight="1" x14ac:dyDescent="0.3">
      <c r="B69" s="150"/>
      <c r="C69" s="150"/>
      <c r="D69" s="150"/>
      <c r="E69" s="150"/>
      <c r="F69" s="150"/>
      <c r="J69" s="151"/>
      <c r="K69" s="151"/>
      <c r="L69" s="151"/>
    </row>
    <row r="70" spans="2:12" ht="16.5" customHeight="1" x14ac:dyDescent="0.3">
      <c r="B70" s="150"/>
      <c r="C70" s="150"/>
      <c r="D70" s="150"/>
      <c r="E70" s="150"/>
      <c r="F70" s="150"/>
      <c r="J70" s="151"/>
      <c r="K70" s="151"/>
      <c r="L70" s="151"/>
    </row>
    <row r="71" spans="2:12" ht="16.5" customHeight="1" x14ac:dyDescent="0.3">
      <c r="B71" s="150"/>
      <c r="C71" s="150"/>
      <c r="D71" s="150"/>
      <c r="E71" s="150"/>
      <c r="F71" s="150"/>
      <c r="J71" s="151"/>
      <c r="K71" s="151"/>
      <c r="L71" s="151"/>
    </row>
    <row r="72" spans="2:12" ht="16.5" customHeight="1" x14ac:dyDescent="0.3">
      <c r="B72" s="150"/>
      <c r="C72" s="150"/>
      <c r="D72" s="150"/>
      <c r="E72" s="150"/>
      <c r="F72" s="150"/>
      <c r="J72" s="151"/>
      <c r="K72" s="151"/>
      <c r="L72" s="151"/>
    </row>
    <row r="73" spans="2:12" ht="16.5" customHeight="1" x14ac:dyDescent="0.3">
      <c r="B73" s="150"/>
      <c r="C73" s="150"/>
      <c r="D73" s="150"/>
      <c r="E73" s="150"/>
      <c r="F73" s="150"/>
      <c r="J73" s="151"/>
      <c r="K73" s="151"/>
      <c r="L73" s="151"/>
    </row>
    <row r="74" spans="2:12" ht="16.5" customHeight="1" x14ac:dyDescent="0.3">
      <c r="B74" s="150"/>
      <c r="C74" s="150"/>
      <c r="D74" s="150"/>
      <c r="E74" s="150"/>
      <c r="F74" s="150"/>
      <c r="J74" s="151"/>
      <c r="K74" s="151"/>
      <c r="L74" s="151"/>
    </row>
    <row r="75" spans="2:12" ht="16.5" customHeight="1" x14ac:dyDescent="0.3">
      <c r="B75" s="150"/>
      <c r="C75" s="150"/>
      <c r="D75" s="150"/>
      <c r="E75" s="150"/>
      <c r="F75" s="150"/>
      <c r="J75" s="151"/>
      <c r="K75" s="151"/>
      <c r="L75" s="151"/>
    </row>
    <row r="76" spans="2:12" ht="16.5" customHeight="1" x14ac:dyDescent="0.3">
      <c r="B76" s="150"/>
      <c r="C76" s="150"/>
      <c r="D76" s="150"/>
      <c r="E76" s="150"/>
      <c r="F76" s="150"/>
      <c r="J76" s="151"/>
      <c r="K76" s="151"/>
      <c r="L76" s="151"/>
    </row>
    <row r="77" spans="2:12" ht="16.5" customHeight="1" x14ac:dyDescent="0.3">
      <c r="B77" s="150"/>
      <c r="C77" s="150"/>
      <c r="D77" s="150"/>
      <c r="E77" s="150"/>
      <c r="F77" s="150"/>
      <c r="J77" s="151"/>
      <c r="K77" s="151"/>
      <c r="L77" s="151"/>
    </row>
    <row r="78" spans="2:12" ht="16.5" customHeight="1" x14ac:dyDescent="0.3">
      <c r="B78" s="150"/>
      <c r="C78" s="150"/>
      <c r="D78" s="150"/>
      <c r="E78" s="150"/>
      <c r="F78" s="150"/>
      <c r="J78" s="151"/>
      <c r="K78" s="151"/>
      <c r="L78" s="151"/>
    </row>
    <row r="79" spans="2:12" ht="16.5" customHeight="1" x14ac:dyDescent="0.3">
      <c r="B79" s="150"/>
      <c r="C79" s="150"/>
      <c r="D79" s="150"/>
      <c r="E79" s="150"/>
      <c r="F79" s="150"/>
      <c r="J79" s="151"/>
      <c r="K79" s="151"/>
      <c r="L79" s="151"/>
    </row>
    <row r="80" spans="2:12" ht="16.5" customHeight="1" x14ac:dyDescent="0.3">
      <c r="B80" s="150"/>
      <c r="C80" s="150"/>
      <c r="D80" s="150"/>
      <c r="E80" s="150"/>
      <c r="F80" s="150"/>
      <c r="J80" s="151"/>
      <c r="K80" s="151"/>
      <c r="L80" s="151"/>
    </row>
    <row r="81" spans="2:12" ht="16.5" customHeight="1" x14ac:dyDescent="0.3">
      <c r="B81" s="150"/>
      <c r="C81" s="150"/>
      <c r="D81" s="150"/>
      <c r="E81" s="150"/>
      <c r="F81" s="150"/>
      <c r="J81" s="151"/>
      <c r="K81" s="151"/>
      <c r="L81" s="151"/>
    </row>
    <row r="82" spans="2:12" ht="16.5" customHeight="1" x14ac:dyDescent="0.3">
      <c r="B82" s="150"/>
      <c r="C82" s="150"/>
      <c r="D82" s="150"/>
      <c r="E82" s="150"/>
      <c r="F82" s="150"/>
      <c r="J82" s="151"/>
      <c r="K82" s="151"/>
      <c r="L82" s="151"/>
    </row>
    <row r="83" spans="2:12" ht="16.5" customHeight="1" x14ac:dyDescent="0.3">
      <c r="B83" s="150"/>
      <c r="C83" s="150"/>
      <c r="D83" s="150"/>
      <c r="E83" s="150"/>
      <c r="F83" s="150"/>
      <c r="J83" s="151"/>
      <c r="K83" s="151"/>
      <c r="L83" s="151"/>
    </row>
    <row r="84" spans="2:12" ht="16.5" customHeight="1" x14ac:dyDescent="0.3">
      <c r="B84" s="150"/>
      <c r="C84" s="150"/>
      <c r="D84" s="150"/>
      <c r="E84" s="150"/>
      <c r="F84" s="150"/>
      <c r="J84" s="151"/>
      <c r="K84" s="151"/>
      <c r="L84" s="151"/>
    </row>
    <row r="85" spans="2:12" ht="16.5" customHeight="1" x14ac:dyDescent="0.3">
      <c r="B85" s="150"/>
      <c r="C85" s="150"/>
      <c r="D85" s="150"/>
      <c r="E85" s="150"/>
      <c r="F85" s="150"/>
      <c r="J85" s="151"/>
      <c r="K85" s="151"/>
      <c r="L85" s="151"/>
    </row>
    <row r="86" spans="2:12" ht="16.5" customHeight="1" x14ac:dyDescent="0.3">
      <c r="B86" s="150"/>
      <c r="C86" s="150"/>
      <c r="D86" s="150"/>
      <c r="E86" s="150"/>
      <c r="F86" s="150"/>
      <c r="J86" s="151"/>
      <c r="K86" s="151"/>
      <c r="L86" s="151"/>
    </row>
    <row r="87" spans="2:12" ht="16.5" customHeight="1" x14ac:dyDescent="0.3">
      <c r="B87" s="150"/>
      <c r="C87" s="150"/>
      <c r="D87" s="150"/>
      <c r="E87" s="150"/>
      <c r="F87" s="150"/>
      <c r="J87" s="151"/>
      <c r="K87" s="151"/>
      <c r="L87" s="151"/>
    </row>
    <row r="88" spans="2:12" ht="16.5" customHeight="1" x14ac:dyDescent="0.3">
      <c r="B88" s="150"/>
      <c r="C88" s="150"/>
      <c r="D88" s="150"/>
      <c r="E88" s="150"/>
      <c r="F88" s="150"/>
      <c r="J88" s="151"/>
      <c r="K88" s="151"/>
      <c r="L88" s="151"/>
    </row>
    <row r="89" spans="2:12" ht="16.5" customHeight="1" x14ac:dyDescent="0.3">
      <c r="B89" s="150"/>
      <c r="C89" s="150"/>
      <c r="D89" s="150"/>
      <c r="E89" s="150"/>
      <c r="F89" s="150"/>
      <c r="J89" s="151"/>
      <c r="K89" s="151"/>
      <c r="L89" s="151"/>
    </row>
    <row r="90" spans="2:12" ht="16.5" customHeight="1" x14ac:dyDescent="0.3">
      <c r="B90" s="150"/>
      <c r="C90" s="150"/>
      <c r="D90" s="150"/>
      <c r="E90" s="150"/>
      <c r="F90" s="150"/>
      <c r="J90" s="151"/>
      <c r="K90" s="151"/>
      <c r="L90" s="151"/>
    </row>
    <row r="91" spans="2:12" ht="16.5" customHeight="1" x14ac:dyDescent="0.3">
      <c r="B91" s="150"/>
      <c r="C91" s="150"/>
      <c r="D91" s="150"/>
      <c r="E91" s="150"/>
      <c r="F91" s="150"/>
      <c r="J91" s="151"/>
      <c r="K91" s="151"/>
      <c r="L91" s="151"/>
    </row>
    <row r="92" spans="2:12" ht="16.5" customHeight="1" x14ac:dyDescent="0.3">
      <c r="B92" s="150"/>
      <c r="C92" s="150"/>
      <c r="D92" s="150"/>
      <c r="E92" s="150"/>
      <c r="F92" s="150"/>
      <c r="J92" s="151"/>
      <c r="K92" s="151"/>
      <c r="L92" s="151"/>
    </row>
    <row r="93" spans="2:12" ht="16.5" customHeight="1" x14ac:dyDescent="0.3">
      <c r="B93" s="150"/>
      <c r="C93" s="150"/>
      <c r="D93" s="150"/>
      <c r="E93" s="150"/>
      <c r="F93" s="150"/>
      <c r="J93" s="151"/>
      <c r="K93" s="151"/>
      <c r="L93" s="151"/>
    </row>
    <row r="94" spans="2:12" ht="16.5" customHeight="1" x14ac:dyDescent="0.3">
      <c r="B94" s="150"/>
      <c r="C94" s="150"/>
      <c r="D94" s="150"/>
      <c r="E94" s="150"/>
      <c r="F94" s="150"/>
      <c r="J94" s="151"/>
      <c r="K94" s="151"/>
      <c r="L94" s="151"/>
    </row>
    <row r="95" spans="2:12" ht="16.5" customHeight="1" x14ac:dyDescent="0.3">
      <c r="B95" s="150"/>
      <c r="C95" s="150"/>
      <c r="D95" s="150"/>
      <c r="E95" s="150"/>
      <c r="F95" s="150"/>
      <c r="J95" s="151"/>
      <c r="K95" s="151"/>
      <c r="L95" s="151"/>
    </row>
    <row r="96" spans="2:12" ht="16.5" customHeight="1" x14ac:dyDescent="0.3">
      <c r="B96" s="150"/>
      <c r="C96" s="150"/>
      <c r="D96" s="150"/>
      <c r="E96" s="150"/>
      <c r="F96" s="150"/>
      <c r="J96" s="151"/>
      <c r="K96" s="151"/>
      <c r="L96" s="151"/>
    </row>
    <row r="97" spans="2:12" ht="16.5" customHeight="1" x14ac:dyDescent="0.3">
      <c r="B97" s="150"/>
      <c r="C97" s="150"/>
      <c r="D97" s="150"/>
      <c r="E97" s="150"/>
      <c r="F97" s="150"/>
      <c r="J97" s="151"/>
      <c r="K97" s="151"/>
      <c r="L97" s="151"/>
    </row>
    <row r="98" spans="2:12" ht="16.5" customHeight="1" x14ac:dyDescent="0.3">
      <c r="B98" s="150"/>
      <c r="C98" s="150"/>
      <c r="D98" s="150"/>
      <c r="E98" s="150"/>
      <c r="F98" s="150"/>
      <c r="J98" s="151"/>
      <c r="K98" s="151"/>
      <c r="L98" s="151"/>
    </row>
    <row r="99" spans="2:12" ht="16.5" customHeight="1" x14ac:dyDescent="0.3">
      <c r="B99" s="150"/>
      <c r="C99" s="150"/>
      <c r="D99" s="150"/>
      <c r="E99" s="150"/>
      <c r="F99" s="150"/>
      <c r="J99" s="151"/>
      <c r="K99" s="151"/>
      <c r="L99" s="151"/>
    </row>
    <row r="100" spans="2:12" ht="16.5" customHeight="1" x14ac:dyDescent="0.3">
      <c r="B100" s="150"/>
      <c r="C100" s="150"/>
      <c r="D100" s="150"/>
      <c r="E100" s="150"/>
      <c r="F100" s="150"/>
      <c r="J100" s="151"/>
      <c r="K100" s="151"/>
      <c r="L100" s="151"/>
    </row>
    <row r="101" spans="2:12" ht="16.5" customHeight="1" x14ac:dyDescent="0.3">
      <c r="B101" s="150"/>
      <c r="C101" s="150"/>
      <c r="D101" s="150"/>
      <c r="E101" s="150"/>
      <c r="F101" s="150"/>
      <c r="J101" s="151"/>
      <c r="K101" s="151"/>
      <c r="L101" s="151"/>
    </row>
    <row r="102" spans="2:12" ht="16.5" customHeight="1" x14ac:dyDescent="0.3">
      <c r="B102" s="150"/>
      <c r="C102" s="150"/>
      <c r="D102" s="150"/>
      <c r="E102" s="150"/>
      <c r="F102" s="150"/>
      <c r="J102" s="151"/>
      <c r="K102" s="151"/>
      <c r="L102" s="151"/>
    </row>
    <row r="103" spans="2:12" ht="16.5" customHeight="1" x14ac:dyDescent="0.3">
      <c r="B103" s="150"/>
      <c r="C103" s="150"/>
      <c r="D103" s="150"/>
      <c r="E103" s="150"/>
      <c r="F103" s="150"/>
      <c r="J103" s="151"/>
      <c r="K103" s="151"/>
      <c r="L103" s="151"/>
    </row>
    <row r="104" spans="2:12" ht="16.5" customHeight="1" x14ac:dyDescent="0.3">
      <c r="B104" s="150"/>
      <c r="C104" s="150"/>
      <c r="D104" s="150"/>
      <c r="E104" s="150"/>
      <c r="F104" s="150"/>
      <c r="J104" s="151"/>
      <c r="K104" s="151"/>
      <c r="L104" s="151"/>
    </row>
    <row r="105" spans="2:12" ht="16.5" customHeight="1" x14ac:dyDescent="0.3">
      <c r="B105" s="150"/>
      <c r="C105" s="150"/>
      <c r="D105" s="150"/>
      <c r="E105" s="150"/>
      <c r="F105" s="150"/>
      <c r="J105" s="151"/>
      <c r="K105" s="151"/>
      <c r="L105" s="151"/>
    </row>
    <row r="106" spans="2:12" ht="16.5" customHeight="1" x14ac:dyDescent="0.3">
      <c r="B106" s="150"/>
      <c r="C106" s="150"/>
      <c r="D106" s="150"/>
      <c r="E106" s="150"/>
      <c r="F106" s="150"/>
      <c r="J106" s="151"/>
      <c r="K106" s="151"/>
      <c r="L106" s="151"/>
    </row>
    <row r="107" spans="2:12" ht="16.5" customHeight="1" x14ac:dyDescent="0.3">
      <c r="B107" s="150"/>
      <c r="C107" s="150"/>
      <c r="D107" s="150"/>
      <c r="E107" s="150"/>
      <c r="F107" s="150"/>
      <c r="J107" s="151"/>
      <c r="K107" s="151"/>
      <c r="L107" s="151"/>
    </row>
    <row r="108" spans="2:12" ht="16.5" customHeight="1" x14ac:dyDescent="0.3">
      <c r="B108" s="150"/>
      <c r="C108" s="150"/>
      <c r="D108" s="150"/>
      <c r="E108" s="150"/>
      <c r="F108" s="150"/>
      <c r="J108" s="151"/>
      <c r="K108" s="151"/>
      <c r="L108" s="151"/>
    </row>
    <row r="109" spans="2:12" ht="16.5" customHeight="1" x14ac:dyDescent="0.3">
      <c r="B109" s="150"/>
      <c r="C109" s="150"/>
      <c r="D109" s="150"/>
      <c r="E109" s="150"/>
      <c r="F109" s="150"/>
      <c r="J109" s="151"/>
      <c r="K109" s="151"/>
      <c r="L109" s="151"/>
    </row>
    <row r="110" spans="2:12" ht="16.5" customHeight="1" x14ac:dyDescent="0.3">
      <c r="B110" s="150"/>
      <c r="C110" s="150"/>
      <c r="D110" s="150"/>
      <c r="E110" s="150"/>
      <c r="F110" s="150"/>
      <c r="J110" s="151"/>
      <c r="K110" s="151"/>
      <c r="L110" s="151"/>
    </row>
    <row r="111" spans="2:12" ht="16.5" customHeight="1" x14ac:dyDescent="0.3">
      <c r="B111" s="150"/>
      <c r="C111" s="150"/>
      <c r="D111" s="150"/>
      <c r="E111" s="150"/>
      <c r="F111" s="150"/>
      <c r="J111" s="151"/>
      <c r="K111" s="151"/>
      <c r="L111" s="151"/>
    </row>
    <row r="112" spans="2:12" ht="16.5" customHeight="1" x14ac:dyDescent="0.3">
      <c r="B112" s="150"/>
      <c r="C112" s="150"/>
      <c r="D112" s="150"/>
      <c r="E112" s="150"/>
      <c r="F112" s="150"/>
      <c r="J112" s="151"/>
      <c r="K112" s="151"/>
      <c r="L112" s="151"/>
    </row>
    <row r="113" spans="2:12" ht="16.5" customHeight="1" x14ac:dyDescent="0.3">
      <c r="B113" s="150"/>
      <c r="C113" s="150"/>
      <c r="D113" s="150"/>
      <c r="E113" s="150"/>
      <c r="F113" s="150"/>
      <c r="J113" s="151"/>
      <c r="K113" s="151"/>
      <c r="L113" s="151"/>
    </row>
    <row r="114" spans="2:12" ht="16.5" customHeight="1" x14ac:dyDescent="0.3">
      <c r="B114" s="150"/>
      <c r="C114" s="150"/>
      <c r="D114" s="150"/>
      <c r="E114" s="150"/>
      <c r="F114" s="150"/>
      <c r="J114" s="151"/>
      <c r="K114" s="151"/>
      <c r="L114" s="151"/>
    </row>
    <row r="115" spans="2:12" ht="16.5" customHeight="1" x14ac:dyDescent="0.3">
      <c r="B115" s="150"/>
      <c r="C115" s="150"/>
      <c r="D115" s="150"/>
      <c r="E115" s="150"/>
      <c r="F115" s="150"/>
      <c r="J115" s="151"/>
      <c r="K115" s="151"/>
      <c r="L115" s="151"/>
    </row>
    <row r="116" spans="2:12" ht="16.5" customHeight="1" x14ac:dyDescent="0.3">
      <c r="B116" s="150"/>
      <c r="C116" s="150"/>
      <c r="D116" s="150"/>
      <c r="E116" s="150"/>
      <c r="F116" s="150"/>
      <c r="J116" s="151"/>
      <c r="K116" s="151"/>
      <c r="L116" s="151"/>
    </row>
    <row r="117" spans="2:12" ht="16.5" customHeight="1" x14ac:dyDescent="0.3">
      <c r="B117" s="150"/>
      <c r="C117" s="150"/>
      <c r="D117" s="150"/>
      <c r="E117" s="150"/>
      <c r="F117" s="150"/>
      <c r="J117" s="151"/>
      <c r="K117" s="151"/>
      <c r="L117" s="151"/>
    </row>
    <row r="118" spans="2:12" ht="16.5" customHeight="1" x14ac:dyDescent="0.3">
      <c r="B118" s="150"/>
      <c r="C118" s="150"/>
      <c r="D118" s="150"/>
      <c r="E118" s="150"/>
      <c r="F118" s="150"/>
      <c r="J118" s="151"/>
      <c r="K118" s="151"/>
      <c r="L118" s="151"/>
    </row>
    <row r="119" spans="2:12" ht="16.5" customHeight="1" x14ac:dyDescent="0.3">
      <c r="B119" s="150"/>
      <c r="C119" s="150"/>
      <c r="D119" s="150"/>
      <c r="E119" s="150"/>
      <c r="F119" s="150"/>
      <c r="J119" s="151"/>
      <c r="K119" s="151"/>
      <c r="L119" s="151"/>
    </row>
    <row r="120" spans="2:12" ht="16.5" customHeight="1" x14ac:dyDescent="0.3">
      <c r="B120" s="150"/>
      <c r="C120" s="150"/>
      <c r="D120" s="150"/>
      <c r="E120" s="150"/>
      <c r="F120" s="150"/>
      <c r="J120" s="151"/>
      <c r="K120" s="151"/>
      <c r="L120" s="151"/>
    </row>
    <row r="121" spans="2:12" ht="16.5" customHeight="1" x14ac:dyDescent="0.3">
      <c r="B121" s="150"/>
      <c r="C121" s="150"/>
      <c r="D121" s="150"/>
      <c r="E121" s="150"/>
      <c r="F121" s="150"/>
      <c r="J121" s="151"/>
      <c r="K121" s="151"/>
      <c r="L121" s="151"/>
    </row>
    <row r="122" spans="2:12" ht="16.5" customHeight="1" x14ac:dyDescent="0.3">
      <c r="B122" s="150"/>
      <c r="C122" s="150"/>
      <c r="D122" s="150"/>
      <c r="E122" s="150"/>
      <c r="F122" s="150"/>
      <c r="J122" s="151"/>
      <c r="K122" s="151"/>
      <c r="L122" s="151"/>
    </row>
    <row r="123" spans="2:12" ht="16.5" customHeight="1" x14ac:dyDescent="0.3">
      <c r="B123" s="150"/>
      <c r="C123" s="150"/>
      <c r="D123" s="150"/>
      <c r="E123" s="150"/>
      <c r="F123" s="150"/>
      <c r="J123" s="151"/>
      <c r="K123" s="151"/>
      <c r="L123" s="151"/>
    </row>
    <row r="124" spans="2:12" ht="16.5" customHeight="1" x14ac:dyDescent="0.3">
      <c r="B124" s="150"/>
      <c r="C124" s="150"/>
      <c r="D124" s="150"/>
      <c r="E124" s="150"/>
      <c r="F124" s="150"/>
      <c r="J124" s="151"/>
      <c r="K124" s="151"/>
      <c r="L124" s="151"/>
    </row>
    <row r="125" spans="2:12" ht="16.5" customHeight="1" x14ac:dyDescent="0.3">
      <c r="B125" s="150"/>
      <c r="C125" s="150"/>
      <c r="D125" s="150"/>
      <c r="E125" s="150"/>
      <c r="F125" s="150"/>
      <c r="J125" s="151"/>
      <c r="K125" s="151"/>
      <c r="L125" s="151"/>
    </row>
    <row r="126" spans="2:12" ht="16.5" customHeight="1" x14ac:dyDescent="0.3">
      <c r="B126" s="150"/>
      <c r="C126" s="150"/>
      <c r="D126" s="150"/>
      <c r="E126" s="150"/>
      <c r="F126" s="150"/>
      <c r="J126" s="151"/>
      <c r="K126" s="151"/>
      <c r="L126" s="151"/>
    </row>
    <row r="127" spans="2:12" ht="16.5" customHeight="1" x14ac:dyDescent="0.3">
      <c r="B127" s="150"/>
      <c r="C127" s="150"/>
      <c r="D127" s="150"/>
      <c r="E127" s="150"/>
      <c r="F127" s="150"/>
      <c r="J127" s="151"/>
      <c r="K127" s="151"/>
      <c r="L127" s="151"/>
    </row>
    <row r="128" spans="2:12" ht="16.5" customHeight="1" x14ac:dyDescent="0.3">
      <c r="B128" s="150"/>
      <c r="C128" s="150"/>
      <c r="D128" s="150"/>
      <c r="E128" s="150"/>
      <c r="F128" s="150"/>
      <c r="J128" s="151"/>
      <c r="K128" s="151"/>
      <c r="L128" s="151"/>
    </row>
    <row r="129" spans="2:12" ht="16.5" customHeight="1" x14ac:dyDescent="0.3">
      <c r="B129" s="150"/>
      <c r="C129" s="150"/>
      <c r="D129" s="150"/>
      <c r="E129" s="150"/>
      <c r="F129" s="150"/>
      <c r="J129" s="151"/>
      <c r="K129" s="151"/>
      <c r="L129" s="151"/>
    </row>
    <row r="130" spans="2:12" ht="16.5" customHeight="1" x14ac:dyDescent="0.3">
      <c r="B130" s="150"/>
      <c r="C130" s="150"/>
      <c r="D130" s="150"/>
      <c r="E130" s="150"/>
      <c r="F130" s="150"/>
      <c r="J130" s="151"/>
      <c r="K130" s="151"/>
      <c r="L130" s="151"/>
    </row>
    <row r="131" spans="2:12" ht="16.5" customHeight="1" x14ac:dyDescent="0.3">
      <c r="B131" s="150"/>
      <c r="C131" s="150"/>
      <c r="D131" s="150"/>
      <c r="E131" s="150"/>
      <c r="F131" s="150"/>
      <c r="J131" s="151"/>
      <c r="K131" s="151"/>
      <c r="L131" s="151"/>
    </row>
    <row r="132" spans="2:12" ht="16.5" customHeight="1" x14ac:dyDescent="0.3">
      <c r="B132" s="150"/>
      <c r="C132" s="150"/>
      <c r="D132" s="150"/>
      <c r="E132" s="150"/>
      <c r="F132" s="150"/>
      <c r="J132" s="151"/>
      <c r="K132" s="151"/>
      <c r="L132" s="151"/>
    </row>
    <row r="133" spans="2:12" ht="16.5" customHeight="1" x14ac:dyDescent="0.3">
      <c r="B133" s="150"/>
      <c r="C133" s="150"/>
      <c r="D133" s="150"/>
      <c r="E133" s="150"/>
      <c r="F133" s="150"/>
      <c r="J133" s="151"/>
      <c r="K133" s="151"/>
      <c r="L133" s="151"/>
    </row>
    <row r="134" spans="2:12" ht="16.5" customHeight="1" x14ac:dyDescent="0.3">
      <c r="B134" s="150"/>
      <c r="C134" s="150"/>
      <c r="D134" s="150"/>
      <c r="E134" s="150"/>
      <c r="F134" s="150"/>
      <c r="J134" s="151"/>
      <c r="K134" s="151"/>
      <c r="L134" s="151"/>
    </row>
    <row r="135" spans="2:12" ht="16.5" customHeight="1" x14ac:dyDescent="0.3">
      <c r="B135" s="150"/>
      <c r="C135" s="150"/>
      <c r="D135" s="150"/>
      <c r="E135" s="150"/>
      <c r="F135" s="150"/>
      <c r="J135" s="151"/>
      <c r="K135" s="151"/>
      <c r="L135" s="151"/>
    </row>
    <row r="136" spans="2:12" ht="16.5" customHeight="1" x14ac:dyDescent="0.3">
      <c r="B136" s="150"/>
      <c r="C136" s="150"/>
      <c r="D136" s="150"/>
      <c r="E136" s="150"/>
      <c r="F136" s="150"/>
      <c r="J136" s="151"/>
      <c r="K136" s="151"/>
      <c r="L136" s="151"/>
    </row>
    <row r="137" spans="2:12" ht="16.5" customHeight="1" x14ac:dyDescent="0.3">
      <c r="B137" s="150"/>
      <c r="C137" s="150"/>
      <c r="D137" s="150"/>
      <c r="E137" s="150"/>
      <c r="F137" s="150"/>
      <c r="J137" s="151"/>
      <c r="K137" s="151"/>
      <c r="L137" s="151"/>
    </row>
    <row r="138" spans="2:12" ht="16.5" customHeight="1" x14ac:dyDescent="0.3">
      <c r="B138" s="150"/>
      <c r="C138" s="150"/>
      <c r="D138" s="150"/>
      <c r="E138" s="150"/>
      <c r="F138" s="150"/>
      <c r="J138" s="151"/>
      <c r="K138" s="151"/>
      <c r="L138" s="151"/>
    </row>
    <row r="139" spans="2:12" ht="16.5" customHeight="1" x14ac:dyDescent="0.3">
      <c r="B139" s="150"/>
      <c r="C139" s="150"/>
      <c r="D139" s="150"/>
      <c r="E139" s="150"/>
      <c r="F139" s="150"/>
      <c r="J139" s="151"/>
      <c r="K139" s="151"/>
      <c r="L139" s="151"/>
    </row>
    <row r="140" spans="2:12" ht="16.5" customHeight="1" x14ac:dyDescent="0.3">
      <c r="B140" s="150"/>
      <c r="C140" s="150"/>
      <c r="D140" s="150"/>
      <c r="E140" s="150"/>
      <c r="F140" s="150"/>
      <c r="J140" s="151"/>
      <c r="K140" s="151"/>
      <c r="L140" s="151"/>
    </row>
    <row r="141" spans="2:12" ht="16.5" customHeight="1" x14ac:dyDescent="0.3">
      <c r="B141" s="150"/>
      <c r="C141" s="150"/>
      <c r="D141" s="150"/>
      <c r="E141" s="150"/>
      <c r="F141" s="150"/>
      <c r="J141" s="151"/>
      <c r="K141" s="151"/>
      <c r="L141" s="151"/>
    </row>
    <row r="142" spans="2:12" ht="16.5" customHeight="1" x14ac:dyDescent="0.3">
      <c r="B142" s="150"/>
      <c r="C142" s="150"/>
      <c r="D142" s="150"/>
      <c r="E142" s="150"/>
      <c r="F142" s="150"/>
      <c r="J142" s="151"/>
      <c r="K142" s="151"/>
      <c r="L142" s="151"/>
    </row>
    <row r="143" spans="2:12" ht="16.5" customHeight="1" x14ac:dyDescent="0.3">
      <c r="B143" s="150"/>
      <c r="C143" s="150"/>
      <c r="D143" s="150"/>
      <c r="E143" s="150"/>
      <c r="F143" s="150"/>
      <c r="J143" s="151"/>
      <c r="K143" s="151"/>
      <c r="L143" s="151"/>
    </row>
    <row r="144" spans="2:12" ht="16.5" customHeight="1" x14ac:dyDescent="0.3">
      <c r="B144" s="150"/>
      <c r="C144" s="150"/>
      <c r="D144" s="150"/>
      <c r="E144" s="150"/>
      <c r="F144" s="150"/>
      <c r="J144" s="151"/>
      <c r="K144" s="151"/>
      <c r="L144" s="151"/>
    </row>
    <row r="145" spans="2:12" ht="16.5" customHeight="1" x14ac:dyDescent="0.3">
      <c r="B145" s="150"/>
      <c r="C145" s="150"/>
      <c r="D145" s="150"/>
      <c r="E145" s="150"/>
      <c r="F145" s="150"/>
      <c r="J145" s="151"/>
      <c r="K145" s="151"/>
      <c r="L145" s="151"/>
    </row>
    <row r="146" spans="2:12" ht="16.5" customHeight="1" x14ac:dyDescent="0.3">
      <c r="B146" s="150"/>
      <c r="C146" s="150"/>
      <c r="D146" s="150"/>
      <c r="E146" s="150"/>
      <c r="F146" s="150"/>
      <c r="J146" s="151"/>
      <c r="K146" s="151"/>
      <c r="L146" s="151"/>
    </row>
    <row r="147" spans="2:12" ht="16.5" customHeight="1" x14ac:dyDescent="0.3">
      <c r="B147" s="150"/>
      <c r="C147" s="150"/>
      <c r="D147" s="150"/>
      <c r="E147" s="150"/>
      <c r="F147" s="150"/>
      <c r="J147" s="151"/>
      <c r="K147" s="151"/>
      <c r="L147" s="151"/>
    </row>
    <row r="148" spans="2:12" ht="16.5" customHeight="1" x14ac:dyDescent="0.3">
      <c r="B148" s="150"/>
      <c r="C148" s="150"/>
      <c r="D148" s="150"/>
      <c r="E148" s="150"/>
      <c r="F148" s="150"/>
      <c r="J148" s="151"/>
      <c r="K148" s="151"/>
      <c r="L148" s="151"/>
    </row>
    <row r="149" spans="2:12" ht="16.5" customHeight="1" x14ac:dyDescent="0.3">
      <c r="B149" s="150"/>
      <c r="C149" s="150"/>
      <c r="D149" s="150"/>
      <c r="E149" s="150"/>
      <c r="F149" s="150"/>
      <c r="J149" s="151"/>
      <c r="K149" s="151"/>
      <c r="L149" s="151"/>
    </row>
    <row r="150" spans="2:12" ht="16.5" customHeight="1" x14ac:dyDescent="0.3">
      <c r="B150" s="150"/>
      <c r="C150" s="150"/>
      <c r="D150" s="150"/>
      <c r="E150" s="150"/>
      <c r="F150" s="150"/>
      <c r="J150" s="151"/>
      <c r="K150" s="151"/>
      <c r="L150" s="151"/>
    </row>
    <row r="151" spans="2:12" ht="16.5" customHeight="1" x14ac:dyDescent="0.3">
      <c r="B151" s="150"/>
      <c r="C151" s="150"/>
      <c r="D151" s="150"/>
      <c r="E151" s="150"/>
      <c r="F151" s="150"/>
      <c r="J151" s="151"/>
      <c r="K151" s="151"/>
      <c r="L151" s="151"/>
    </row>
    <row r="152" spans="2:12" ht="16.5" customHeight="1" x14ac:dyDescent="0.3">
      <c r="B152" s="150"/>
      <c r="C152" s="150"/>
      <c r="D152" s="150"/>
      <c r="E152" s="150"/>
      <c r="F152" s="150"/>
      <c r="J152" s="151"/>
      <c r="K152" s="151"/>
      <c r="L152" s="151"/>
    </row>
    <row r="153" spans="2:12" ht="16.5" customHeight="1" x14ac:dyDescent="0.3">
      <c r="B153" s="150"/>
      <c r="C153" s="150"/>
      <c r="D153" s="150"/>
      <c r="E153" s="150"/>
      <c r="F153" s="150"/>
      <c r="J153" s="151"/>
      <c r="K153" s="151"/>
      <c r="L153" s="151"/>
    </row>
    <row r="154" spans="2:12" ht="16.5" customHeight="1" x14ac:dyDescent="0.3">
      <c r="B154" s="150"/>
      <c r="C154" s="150"/>
      <c r="D154" s="150"/>
      <c r="E154" s="150"/>
      <c r="F154" s="150"/>
      <c r="J154" s="151"/>
      <c r="K154" s="151"/>
      <c r="L154" s="151"/>
    </row>
    <row r="155" spans="2:12" ht="16.5" customHeight="1" x14ac:dyDescent="0.3">
      <c r="B155" s="150"/>
      <c r="C155" s="150"/>
      <c r="D155" s="150"/>
      <c r="E155" s="150"/>
      <c r="F155" s="150"/>
      <c r="J155" s="151"/>
      <c r="K155" s="151"/>
      <c r="L155" s="151"/>
    </row>
    <row r="156" spans="2:12" ht="16.5" customHeight="1" x14ac:dyDescent="0.3">
      <c r="B156" s="150"/>
      <c r="C156" s="150"/>
      <c r="D156" s="150"/>
      <c r="E156" s="150"/>
      <c r="F156" s="150"/>
      <c r="J156" s="151"/>
      <c r="K156" s="151"/>
      <c r="L156" s="151"/>
    </row>
    <row r="157" spans="2:12" ht="16.5" customHeight="1" x14ac:dyDescent="0.3">
      <c r="B157" s="150"/>
      <c r="C157" s="150"/>
      <c r="D157" s="150"/>
      <c r="E157" s="150"/>
      <c r="F157" s="150"/>
      <c r="J157" s="151"/>
      <c r="K157" s="151"/>
      <c r="L157" s="151"/>
    </row>
    <row r="158" spans="2:12" ht="16.5" customHeight="1" x14ac:dyDescent="0.3">
      <c r="B158" s="150"/>
      <c r="C158" s="150"/>
      <c r="D158" s="150"/>
      <c r="E158" s="150"/>
      <c r="F158" s="150"/>
      <c r="J158" s="151"/>
      <c r="K158" s="151"/>
      <c r="L158" s="151"/>
    </row>
    <row r="159" spans="2:12" ht="16.5" customHeight="1" x14ac:dyDescent="0.3">
      <c r="B159" s="150"/>
      <c r="C159" s="150"/>
      <c r="D159" s="150"/>
      <c r="E159" s="150"/>
      <c r="F159" s="150"/>
      <c r="J159" s="151"/>
      <c r="K159" s="151"/>
      <c r="L159" s="151"/>
    </row>
    <row r="160" spans="2:12" ht="16.5" customHeight="1" x14ac:dyDescent="0.3">
      <c r="B160" s="150"/>
      <c r="C160" s="150"/>
      <c r="D160" s="150"/>
      <c r="E160" s="150"/>
      <c r="F160" s="150"/>
      <c r="J160" s="151"/>
      <c r="K160" s="151"/>
      <c r="L160" s="151"/>
    </row>
    <row r="161" spans="2:12" ht="16.5" customHeight="1" x14ac:dyDescent="0.3">
      <c r="B161" s="150"/>
      <c r="C161" s="150"/>
      <c r="D161" s="150"/>
      <c r="E161" s="150"/>
      <c r="F161" s="150"/>
      <c r="J161" s="151"/>
      <c r="K161" s="151"/>
      <c r="L161" s="151"/>
    </row>
    <row r="162" spans="2:12" ht="16.5" customHeight="1" x14ac:dyDescent="0.3">
      <c r="B162" s="150"/>
      <c r="C162" s="150"/>
      <c r="D162" s="150"/>
      <c r="E162" s="150"/>
      <c r="F162" s="150"/>
      <c r="J162" s="151"/>
      <c r="K162" s="151"/>
      <c r="L162" s="151"/>
    </row>
    <row r="163" spans="2:12" ht="16.5" customHeight="1" x14ac:dyDescent="0.3">
      <c r="B163" s="150"/>
      <c r="C163" s="150"/>
      <c r="D163" s="150"/>
      <c r="E163" s="150"/>
      <c r="F163" s="150"/>
      <c r="J163" s="151"/>
      <c r="K163" s="151"/>
      <c r="L163" s="151"/>
    </row>
    <row r="164" spans="2:12" ht="16.5" customHeight="1" x14ac:dyDescent="0.3">
      <c r="B164" s="150"/>
      <c r="C164" s="150"/>
      <c r="D164" s="150"/>
      <c r="E164" s="150"/>
      <c r="F164" s="150"/>
      <c r="J164" s="151"/>
      <c r="K164" s="151"/>
      <c r="L164" s="151"/>
    </row>
    <row r="165" spans="2:12" ht="16.5" customHeight="1" x14ac:dyDescent="0.3">
      <c r="B165" s="150"/>
      <c r="C165" s="150"/>
      <c r="D165" s="150"/>
      <c r="E165" s="150"/>
      <c r="F165" s="150"/>
      <c r="J165" s="151"/>
      <c r="K165" s="151"/>
      <c r="L165" s="151"/>
    </row>
    <row r="166" spans="2:12" ht="16.5" customHeight="1" x14ac:dyDescent="0.3">
      <c r="B166" s="150"/>
      <c r="C166" s="150"/>
      <c r="D166" s="150"/>
      <c r="E166" s="150"/>
      <c r="F166" s="150"/>
      <c r="J166" s="151"/>
      <c r="K166" s="151"/>
      <c r="L166" s="151"/>
    </row>
    <row r="167" spans="2:12" ht="16.5" customHeight="1" x14ac:dyDescent="0.3">
      <c r="B167" s="150"/>
      <c r="C167" s="150"/>
      <c r="D167" s="150"/>
      <c r="E167" s="150"/>
      <c r="F167" s="150"/>
      <c r="J167" s="151"/>
      <c r="K167" s="151"/>
      <c r="L167" s="151"/>
    </row>
    <row r="168" spans="2:12" ht="16.5" customHeight="1" x14ac:dyDescent="0.3">
      <c r="B168" s="150"/>
      <c r="C168" s="150"/>
      <c r="D168" s="150"/>
      <c r="E168" s="150"/>
      <c r="F168" s="150"/>
      <c r="J168" s="151"/>
      <c r="K168" s="151"/>
      <c r="L168" s="151"/>
    </row>
    <row r="169" spans="2:12" ht="16.5" customHeight="1" x14ac:dyDescent="0.3">
      <c r="B169" s="150"/>
      <c r="C169" s="150"/>
      <c r="D169" s="150"/>
      <c r="E169" s="150"/>
      <c r="F169" s="150"/>
      <c r="J169" s="151"/>
      <c r="K169" s="151"/>
      <c r="L169" s="151"/>
    </row>
    <row r="170" spans="2:12" ht="16.5" customHeight="1" x14ac:dyDescent="0.3">
      <c r="B170" s="150"/>
      <c r="C170" s="150"/>
      <c r="D170" s="150"/>
      <c r="E170" s="150"/>
      <c r="F170" s="150"/>
      <c r="J170" s="151"/>
      <c r="K170" s="151"/>
      <c r="L170" s="151"/>
    </row>
    <row r="171" spans="2:12" ht="16.5" customHeight="1" x14ac:dyDescent="0.3">
      <c r="B171" s="150"/>
      <c r="C171" s="150"/>
      <c r="D171" s="150"/>
      <c r="E171" s="150"/>
      <c r="F171" s="150"/>
      <c r="J171" s="151"/>
      <c r="K171" s="151"/>
      <c r="L171" s="151"/>
    </row>
    <row r="172" spans="2:12" ht="16.5" customHeight="1" x14ac:dyDescent="0.3">
      <c r="B172" s="150"/>
      <c r="C172" s="150"/>
      <c r="D172" s="150"/>
      <c r="E172" s="150"/>
      <c r="F172" s="150"/>
      <c r="J172" s="151"/>
      <c r="K172" s="151"/>
      <c r="L172" s="151"/>
    </row>
    <row r="173" spans="2:12" ht="16.5" customHeight="1" x14ac:dyDescent="0.3">
      <c r="B173" s="150"/>
      <c r="C173" s="150"/>
      <c r="D173" s="150"/>
      <c r="E173" s="150"/>
      <c r="F173" s="150"/>
      <c r="J173" s="151"/>
      <c r="K173" s="151"/>
      <c r="L173" s="151"/>
    </row>
    <row r="174" spans="2:12" ht="16.5" customHeight="1" x14ac:dyDescent="0.3">
      <c r="B174" s="150"/>
      <c r="C174" s="150"/>
      <c r="D174" s="150"/>
      <c r="E174" s="150"/>
      <c r="F174" s="150"/>
      <c r="J174" s="151"/>
      <c r="K174" s="151"/>
      <c r="L174" s="151"/>
    </row>
    <row r="175" spans="2:12" ht="16.5" customHeight="1" x14ac:dyDescent="0.3">
      <c r="B175" s="150"/>
      <c r="C175" s="150"/>
      <c r="D175" s="150"/>
      <c r="E175" s="150"/>
      <c r="F175" s="150"/>
      <c r="J175" s="151"/>
      <c r="K175" s="151"/>
      <c r="L175" s="151"/>
    </row>
    <row r="176" spans="2:12" ht="16.5" customHeight="1" x14ac:dyDescent="0.3">
      <c r="B176" s="150"/>
      <c r="C176" s="150"/>
      <c r="D176" s="150"/>
      <c r="E176" s="150"/>
      <c r="F176" s="150"/>
      <c r="J176" s="151"/>
      <c r="K176" s="151"/>
      <c r="L176" s="151"/>
    </row>
    <row r="177" spans="2:12" ht="16.5" customHeight="1" x14ac:dyDescent="0.3">
      <c r="B177" s="150"/>
      <c r="C177" s="150"/>
      <c r="D177" s="150"/>
      <c r="E177" s="150"/>
      <c r="F177" s="150"/>
      <c r="J177" s="151"/>
      <c r="K177" s="151"/>
      <c r="L177" s="151"/>
    </row>
    <row r="178" spans="2:12" ht="16.5" customHeight="1" x14ac:dyDescent="0.3">
      <c r="B178" s="150"/>
      <c r="C178" s="150"/>
      <c r="D178" s="150"/>
      <c r="E178" s="150"/>
      <c r="F178" s="150"/>
      <c r="J178" s="151"/>
      <c r="K178" s="151"/>
      <c r="L178" s="151"/>
    </row>
    <row r="179" spans="2:12" ht="16.5" customHeight="1" x14ac:dyDescent="0.3">
      <c r="B179" s="150"/>
      <c r="C179" s="150"/>
      <c r="D179" s="150"/>
      <c r="E179" s="150"/>
      <c r="F179" s="150"/>
      <c r="J179" s="151"/>
      <c r="K179" s="151"/>
      <c r="L179" s="151"/>
    </row>
    <row r="180" spans="2:12" ht="16.5" customHeight="1" x14ac:dyDescent="0.3">
      <c r="B180" s="150"/>
      <c r="C180" s="150"/>
      <c r="D180" s="150"/>
      <c r="E180" s="150"/>
      <c r="F180" s="150"/>
      <c r="J180" s="151"/>
      <c r="K180" s="151"/>
      <c r="L180" s="151"/>
    </row>
    <row r="181" spans="2:12" ht="16.5" customHeight="1" x14ac:dyDescent="0.3">
      <c r="B181" s="150"/>
      <c r="C181" s="150"/>
      <c r="D181" s="150"/>
      <c r="E181" s="150"/>
      <c r="F181" s="150"/>
      <c r="J181" s="151"/>
      <c r="K181" s="151"/>
      <c r="L181" s="151"/>
    </row>
    <row r="182" spans="2:12" ht="16.5" customHeight="1" x14ac:dyDescent="0.3">
      <c r="B182" s="150"/>
      <c r="C182" s="150"/>
      <c r="D182" s="150"/>
      <c r="E182" s="150"/>
      <c r="F182" s="150"/>
      <c r="J182" s="151"/>
      <c r="K182" s="151"/>
      <c r="L182" s="151"/>
    </row>
    <row r="183" spans="2:12" ht="16.5" customHeight="1" x14ac:dyDescent="0.3">
      <c r="B183" s="150"/>
      <c r="C183" s="150"/>
      <c r="D183" s="150"/>
      <c r="E183" s="150"/>
      <c r="F183" s="150"/>
      <c r="J183" s="151"/>
      <c r="K183" s="151"/>
      <c r="L183" s="151"/>
    </row>
    <row r="184" spans="2:12" ht="16.5" customHeight="1" x14ac:dyDescent="0.3">
      <c r="B184" s="150"/>
      <c r="C184" s="150"/>
      <c r="D184" s="150"/>
      <c r="E184" s="150"/>
      <c r="F184" s="150"/>
      <c r="J184" s="151"/>
      <c r="K184" s="151"/>
      <c r="L184" s="151"/>
    </row>
    <row r="185" spans="2:12" ht="16.5" customHeight="1" x14ac:dyDescent="0.3">
      <c r="B185" s="150"/>
      <c r="C185" s="150"/>
      <c r="D185" s="150"/>
      <c r="E185" s="150"/>
      <c r="F185" s="150"/>
      <c r="J185" s="151"/>
      <c r="K185" s="151"/>
      <c r="L185" s="151"/>
    </row>
    <row r="186" spans="2:12" ht="16.5" customHeight="1" x14ac:dyDescent="0.3">
      <c r="B186" s="150"/>
      <c r="C186" s="150"/>
      <c r="D186" s="150"/>
      <c r="E186" s="150"/>
      <c r="F186" s="150"/>
      <c r="J186" s="151"/>
      <c r="K186" s="151"/>
      <c r="L186" s="151"/>
    </row>
    <row r="187" spans="2:12" ht="16.5" customHeight="1" x14ac:dyDescent="0.3">
      <c r="B187" s="150"/>
      <c r="C187" s="150"/>
      <c r="D187" s="150"/>
      <c r="E187" s="150"/>
      <c r="F187" s="150"/>
      <c r="J187" s="151"/>
      <c r="K187" s="151"/>
      <c r="L187" s="151"/>
    </row>
    <row r="188" spans="2:12" ht="16.5" customHeight="1" x14ac:dyDescent="0.3">
      <c r="B188" s="150"/>
      <c r="C188" s="150"/>
      <c r="D188" s="150"/>
      <c r="E188" s="150"/>
      <c r="F188" s="150"/>
      <c r="J188" s="151"/>
      <c r="K188" s="151"/>
      <c r="L188" s="151"/>
    </row>
    <row r="189" spans="2:12" ht="16.5" customHeight="1" x14ac:dyDescent="0.3">
      <c r="B189" s="150"/>
      <c r="C189" s="150"/>
      <c r="D189" s="150"/>
      <c r="E189" s="150"/>
      <c r="F189" s="150"/>
      <c r="J189" s="151"/>
      <c r="K189" s="151"/>
      <c r="L189" s="151"/>
    </row>
    <row r="190" spans="2:12" ht="16.5" customHeight="1" x14ac:dyDescent="0.3">
      <c r="B190" s="150"/>
      <c r="C190" s="150"/>
      <c r="D190" s="150"/>
      <c r="E190" s="150"/>
      <c r="F190" s="150"/>
      <c r="J190" s="151"/>
      <c r="K190" s="151"/>
      <c r="L190" s="151"/>
    </row>
    <row r="191" spans="2:12" ht="16.5" customHeight="1" x14ac:dyDescent="0.3">
      <c r="B191" s="150"/>
      <c r="C191" s="150"/>
      <c r="D191" s="150"/>
      <c r="E191" s="150"/>
      <c r="F191" s="150"/>
      <c r="J191" s="151"/>
      <c r="K191" s="151"/>
      <c r="L191" s="151"/>
    </row>
    <row r="192" spans="2:12" ht="16.5" customHeight="1" x14ac:dyDescent="0.3">
      <c r="B192" s="150"/>
      <c r="C192" s="150"/>
      <c r="D192" s="150"/>
      <c r="E192" s="150"/>
      <c r="F192" s="150"/>
      <c r="J192" s="151"/>
      <c r="K192" s="151"/>
      <c r="L192" s="151"/>
    </row>
    <row r="193" spans="2:12" ht="16.5" customHeight="1" x14ac:dyDescent="0.3">
      <c r="B193" s="150"/>
      <c r="C193" s="150"/>
      <c r="D193" s="150"/>
      <c r="E193" s="150"/>
      <c r="F193" s="150"/>
      <c r="J193" s="151"/>
      <c r="K193" s="151"/>
      <c r="L193" s="151"/>
    </row>
    <row r="194" spans="2:12" ht="16.5" customHeight="1" x14ac:dyDescent="0.3">
      <c r="B194" s="150"/>
      <c r="C194" s="150"/>
      <c r="D194" s="150"/>
      <c r="E194" s="150"/>
      <c r="F194" s="150"/>
      <c r="J194" s="151"/>
      <c r="K194" s="151"/>
      <c r="L194" s="151"/>
    </row>
    <row r="195" spans="2:12" ht="16.5" customHeight="1" x14ac:dyDescent="0.3">
      <c r="B195" s="150"/>
      <c r="C195" s="150"/>
      <c r="D195" s="150"/>
      <c r="E195" s="150"/>
      <c r="F195" s="150"/>
      <c r="J195" s="151"/>
      <c r="K195" s="151"/>
      <c r="L195" s="151"/>
    </row>
    <row r="196" spans="2:12" ht="16.5" customHeight="1" x14ac:dyDescent="0.3">
      <c r="B196" s="150"/>
      <c r="C196" s="150"/>
      <c r="D196" s="150"/>
      <c r="E196" s="150"/>
      <c r="F196" s="150"/>
      <c r="J196" s="151"/>
      <c r="K196" s="151"/>
      <c r="L196" s="151"/>
    </row>
    <row r="197" spans="2:12" ht="16.5" customHeight="1" x14ac:dyDescent="0.3">
      <c r="B197" s="150"/>
      <c r="C197" s="150"/>
      <c r="D197" s="150"/>
      <c r="E197" s="150"/>
      <c r="F197" s="150"/>
      <c r="J197" s="151"/>
      <c r="K197" s="151"/>
      <c r="L197" s="151"/>
    </row>
    <row r="198" spans="2:12" ht="16.5" customHeight="1" x14ac:dyDescent="0.3">
      <c r="B198" s="150"/>
      <c r="C198" s="150"/>
      <c r="D198" s="150"/>
      <c r="E198" s="150"/>
      <c r="F198" s="150"/>
      <c r="J198" s="151"/>
      <c r="K198" s="151"/>
      <c r="L198" s="151"/>
    </row>
    <row r="199" spans="2:12" ht="16.5" customHeight="1" x14ac:dyDescent="0.3">
      <c r="B199" s="150"/>
      <c r="C199" s="150"/>
      <c r="D199" s="150"/>
      <c r="E199" s="150"/>
      <c r="F199" s="150"/>
      <c r="J199" s="151"/>
      <c r="K199" s="151"/>
      <c r="L199" s="151"/>
    </row>
    <row r="200" spans="2:12" ht="16.5" customHeight="1" x14ac:dyDescent="0.3">
      <c r="B200" s="150"/>
      <c r="C200" s="150"/>
      <c r="D200" s="150"/>
      <c r="E200" s="150"/>
      <c r="F200" s="150"/>
      <c r="J200" s="151"/>
      <c r="K200" s="151"/>
      <c r="L200" s="151"/>
    </row>
    <row r="201" spans="2:12" ht="16.5" customHeight="1" x14ac:dyDescent="0.3">
      <c r="B201" s="150"/>
      <c r="C201" s="150"/>
      <c r="D201" s="150"/>
      <c r="E201" s="150"/>
      <c r="F201" s="150"/>
      <c r="J201" s="151"/>
      <c r="K201" s="151"/>
      <c r="L201" s="151"/>
    </row>
    <row r="202" spans="2:12" ht="16.5" customHeight="1" x14ac:dyDescent="0.3">
      <c r="B202" s="150"/>
      <c r="C202" s="150"/>
      <c r="D202" s="150"/>
      <c r="E202" s="150"/>
      <c r="F202" s="150"/>
      <c r="J202" s="151"/>
      <c r="K202" s="151"/>
      <c r="L202" s="151"/>
    </row>
    <row r="203" spans="2:12" ht="16.5" customHeight="1" x14ac:dyDescent="0.3">
      <c r="B203" s="150"/>
      <c r="C203" s="150"/>
      <c r="D203" s="150"/>
      <c r="E203" s="150"/>
      <c r="F203" s="150"/>
      <c r="J203" s="151"/>
      <c r="K203" s="151"/>
      <c r="L203" s="151"/>
    </row>
    <row r="204" spans="2:12" ht="16.5" customHeight="1" x14ac:dyDescent="0.3">
      <c r="B204" s="150"/>
      <c r="C204" s="150"/>
      <c r="D204" s="150"/>
      <c r="E204" s="150"/>
      <c r="F204" s="150"/>
      <c r="J204" s="151"/>
      <c r="K204" s="151"/>
      <c r="L204" s="151"/>
    </row>
    <row r="205" spans="2:12" ht="16.5" customHeight="1" x14ac:dyDescent="0.3">
      <c r="B205" s="150"/>
      <c r="C205" s="150"/>
      <c r="D205" s="150"/>
      <c r="E205" s="150"/>
      <c r="F205" s="150"/>
      <c r="J205" s="151"/>
      <c r="K205" s="151"/>
      <c r="L205" s="151"/>
    </row>
    <row r="206" spans="2:12" ht="16.5" customHeight="1" x14ac:dyDescent="0.3">
      <c r="B206" s="150"/>
      <c r="C206" s="150"/>
      <c r="D206" s="150"/>
      <c r="E206" s="150"/>
      <c r="F206" s="150"/>
      <c r="J206" s="151"/>
      <c r="K206" s="151"/>
      <c r="L206" s="151"/>
    </row>
    <row r="207" spans="2:12" ht="16.5" customHeight="1" x14ac:dyDescent="0.3">
      <c r="B207" s="150"/>
      <c r="C207" s="150"/>
      <c r="D207" s="150"/>
      <c r="E207" s="150"/>
      <c r="F207" s="150"/>
      <c r="J207" s="151"/>
      <c r="K207" s="151"/>
      <c r="L207" s="151"/>
    </row>
    <row r="208" spans="2:12" ht="16.5" customHeight="1" x14ac:dyDescent="0.3">
      <c r="B208" s="150"/>
      <c r="C208" s="150"/>
      <c r="D208" s="150"/>
      <c r="E208" s="150"/>
      <c r="F208" s="150"/>
      <c r="J208" s="151"/>
      <c r="K208" s="151"/>
      <c r="L208" s="151"/>
    </row>
    <row r="209" spans="2:12" ht="16.5" customHeight="1" x14ac:dyDescent="0.3">
      <c r="B209" s="150"/>
      <c r="C209" s="150"/>
      <c r="D209" s="150"/>
      <c r="E209" s="150"/>
      <c r="F209" s="150"/>
      <c r="J209" s="151"/>
      <c r="K209" s="151"/>
      <c r="L209" s="151"/>
    </row>
    <row r="210" spans="2:12" ht="16.5" customHeight="1" x14ac:dyDescent="0.3">
      <c r="B210" s="150"/>
      <c r="C210" s="150"/>
      <c r="D210" s="150"/>
      <c r="E210" s="150"/>
      <c r="F210" s="150"/>
      <c r="J210" s="151"/>
      <c r="K210" s="151"/>
      <c r="L210" s="151"/>
    </row>
    <row r="211" spans="2:12" ht="16.5" customHeight="1" x14ac:dyDescent="0.3">
      <c r="B211" s="150"/>
      <c r="C211" s="150"/>
      <c r="D211" s="150"/>
      <c r="E211" s="150"/>
      <c r="F211" s="150"/>
      <c r="J211" s="151"/>
      <c r="K211" s="151"/>
      <c r="L211" s="151"/>
    </row>
    <row r="212" spans="2:12" ht="16.5" customHeight="1" x14ac:dyDescent="0.3">
      <c r="B212" s="150"/>
      <c r="C212" s="150"/>
      <c r="D212" s="150"/>
      <c r="E212" s="150"/>
      <c r="F212" s="150"/>
      <c r="J212" s="151"/>
      <c r="K212" s="151"/>
      <c r="L212" s="151"/>
    </row>
    <row r="213" spans="2:12" ht="16.5" customHeight="1" x14ac:dyDescent="0.3">
      <c r="B213" s="150"/>
      <c r="C213" s="150"/>
      <c r="D213" s="150"/>
      <c r="E213" s="150"/>
      <c r="F213" s="150"/>
      <c r="J213" s="151"/>
      <c r="K213" s="151"/>
      <c r="L213" s="151"/>
    </row>
    <row r="214" spans="2:12" ht="16.5" customHeight="1" x14ac:dyDescent="0.3">
      <c r="B214" s="150"/>
      <c r="C214" s="150"/>
      <c r="D214" s="150"/>
      <c r="E214" s="150"/>
      <c r="F214" s="150"/>
      <c r="J214" s="151"/>
      <c r="K214" s="151"/>
      <c r="L214" s="151"/>
    </row>
    <row r="215" spans="2:12" ht="16.5" customHeight="1" x14ac:dyDescent="0.3">
      <c r="B215" s="150"/>
      <c r="C215" s="150"/>
      <c r="D215" s="150"/>
      <c r="E215" s="150"/>
      <c r="F215" s="150"/>
      <c r="J215" s="151"/>
      <c r="K215" s="151"/>
      <c r="L215" s="151"/>
    </row>
    <row r="216" spans="2:12" ht="16.5" customHeight="1" x14ac:dyDescent="0.3">
      <c r="B216" s="150"/>
      <c r="C216" s="150"/>
      <c r="D216" s="150"/>
      <c r="E216" s="150"/>
      <c r="F216" s="150"/>
      <c r="J216" s="151"/>
      <c r="K216" s="151"/>
      <c r="L216" s="151"/>
    </row>
    <row r="217" spans="2:12" ht="16.5" customHeight="1" x14ac:dyDescent="0.3">
      <c r="B217" s="150"/>
      <c r="C217" s="150"/>
      <c r="D217" s="150"/>
      <c r="E217" s="150"/>
      <c r="F217" s="150"/>
      <c r="J217" s="151"/>
      <c r="K217" s="151"/>
      <c r="L217" s="151"/>
    </row>
    <row r="218" spans="2:12" ht="16.5" customHeight="1" x14ac:dyDescent="0.3">
      <c r="B218" s="150"/>
      <c r="C218" s="150"/>
      <c r="D218" s="150"/>
      <c r="E218" s="150"/>
      <c r="F218" s="150"/>
      <c r="J218" s="151"/>
      <c r="K218" s="151"/>
      <c r="L218" s="151"/>
    </row>
    <row r="219" spans="2:12" ht="16.5" customHeight="1" x14ac:dyDescent="0.3">
      <c r="B219" s="150"/>
      <c r="C219" s="150"/>
      <c r="D219" s="150"/>
      <c r="E219" s="150"/>
      <c r="F219" s="150"/>
      <c r="J219" s="151"/>
      <c r="K219" s="151"/>
      <c r="L219" s="151"/>
    </row>
    <row r="220" spans="2:12" ht="16.5" customHeight="1" x14ac:dyDescent="0.3">
      <c r="B220" s="150"/>
      <c r="C220" s="150"/>
      <c r="D220" s="150"/>
      <c r="E220" s="150"/>
      <c r="F220" s="150"/>
      <c r="J220" s="151"/>
      <c r="K220" s="151"/>
      <c r="L220" s="151"/>
    </row>
    <row r="221" spans="2:12" ht="16.5" customHeight="1" x14ac:dyDescent="0.3">
      <c r="B221" s="150"/>
      <c r="C221" s="150"/>
      <c r="D221" s="150"/>
      <c r="E221" s="150"/>
      <c r="F221" s="150"/>
      <c r="J221" s="151"/>
      <c r="K221" s="151"/>
      <c r="L221" s="151"/>
    </row>
    <row r="222" spans="2:12" ht="16.5" customHeight="1" x14ac:dyDescent="0.3">
      <c r="B222" s="150"/>
      <c r="C222" s="150"/>
      <c r="D222" s="150"/>
      <c r="E222" s="150"/>
      <c r="F222" s="150"/>
      <c r="J222" s="151"/>
      <c r="K222" s="151"/>
      <c r="L222" s="151"/>
    </row>
    <row r="223" spans="2:12" ht="16.5" customHeight="1" x14ac:dyDescent="0.3">
      <c r="B223" s="150"/>
      <c r="C223" s="150"/>
      <c r="D223" s="150"/>
      <c r="E223" s="150"/>
      <c r="F223" s="150"/>
      <c r="J223" s="151"/>
      <c r="K223" s="151"/>
      <c r="L223" s="151"/>
    </row>
    <row r="224" spans="2:12" ht="16.5" customHeight="1" x14ac:dyDescent="0.3">
      <c r="B224" s="150"/>
      <c r="C224" s="150"/>
      <c r="D224" s="150"/>
      <c r="E224" s="150"/>
      <c r="F224" s="150"/>
      <c r="J224" s="151"/>
      <c r="K224" s="151"/>
      <c r="L224" s="151"/>
    </row>
    <row r="225" spans="2:12" ht="16.5" customHeight="1" x14ac:dyDescent="0.3">
      <c r="B225" s="150"/>
      <c r="C225" s="150"/>
      <c r="D225" s="150"/>
      <c r="E225" s="150"/>
      <c r="F225" s="150"/>
      <c r="J225" s="151"/>
      <c r="K225" s="151"/>
      <c r="L225" s="151"/>
    </row>
    <row r="226" spans="2:12" ht="16.5" customHeight="1" x14ac:dyDescent="0.3">
      <c r="B226" s="150"/>
      <c r="C226" s="150"/>
      <c r="D226" s="150"/>
      <c r="E226" s="150"/>
      <c r="F226" s="150"/>
      <c r="J226" s="151"/>
      <c r="K226" s="151"/>
      <c r="L226" s="151"/>
    </row>
    <row r="227" spans="2:12" ht="16.5" customHeight="1" x14ac:dyDescent="0.3">
      <c r="B227" s="150"/>
      <c r="C227" s="150"/>
      <c r="D227" s="150"/>
      <c r="E227" s="150"/>
      <c r="F227" s="150"/>
      <c r="J227" s="151"/>
      <c r="K227" s="151"/>
      <c r="L227" s="151"/>
    </row>
    <row r="228" spans="2:12" ht="16.5" customHeight="1" x14ac:dyDescent="0.3">
      <c r="B228" s="150"/>
      <c r="C228" s="150"/>
      <c r="D228" s="150"/>
      <c r="E228" s="150"/>
      <c r="F228" s="150"/>
      <c r="J228" s="151"/>
      <c r="K228" s="151"/>
      <c r="L228" s="151"/>
    </row>
    <row r="229" spans="2:12" ht="16.5" customHeight="1" x14ac:dyDescent="0.3">
      <c r="B229" s="150"/>
      <c r="C229" s="150"/>
      <c r="D229" s="150"/>
      <c r="E229" s="150"/>
      <c r="F229" s="150"/>
      <c r="J229" s="151"/>
      <c r="K229" s="151"/>
      <c r="L229" s="151"/>
    </row>
    <row r="230" spans="2:12" ht="16.5" customHeight="1" x14ac:dyDescent="0.3">
      <c r="B230" s="150"/>
      <c r="C230" s="150"/>
      <c r="D230" s="150"/>
      <c r="E230" s="150"/>
      <c r="F230" s="150"/>
      <c r="J230" s="151"/>
      <c r="K230" s="151"/>
      <c r="L230" s="151"/>
    </row>
    <row r="231" spans="2:12" ht="16.5" customHeight="1" x14ac:dyDescent="0.3">
      <c r="B231" s="150"/>
      <c r="C231" s="150"/>
      <c r="D231" s="150"/>
      <c r="E231" s="150"/>
      <c r="F231" s="150"/>
      <c r="J231" s="151"/>
      <c r="K231" s="151"/>
      <c r="L231" s="151"/>
    </row>
    <row r="232" spans="2:12" ht="16.5" customHeight="1" x14ac:dyDescent="0.3">
      <c r="B232" s="150"/>
      <c r="C232" s="150"/>
      <c r="D232" s="150"/>
      <c r="E232" s="150"/>
      <c r="F232" s="150"/>
      <c r="J232" s="151"/>
      <c r="K232" s="151"/>
      <c r="L232" s="151"/>
    </row>
    <row r="233" spans="2:12" ht="16.5" customHeight="1" x14ac:dyDescent="0.3">
      <c r="B233" s="150"/>
      <c r="C233" s="150"/>
      <c r="D233" s="150"/>
      <c r="E233" s="150"/>
      <c r="F233" s="150"/>
      <c r="J233" s="151"/>
      <c r="K233" s="151"/>
      <c r="L233" s="151"/>
    </row>
    <row r="234" spans="2:12" ht="16.5" customHeight="1" x14ac:dyDescent="0.3">
      <c r="B234" s="150"/>
      <c r="C234" s="150"/>
      <c r="D234" s="150"/>
      <c r="E234" s="150"/>
      <c r="F234" s="150"/>
      <c r="J234" s="151"/>
      <c r="K234" s="151"/>
      <c r="L234" s="151"/>
    </row>
    <row r="235" spans="2:12" ht="16.5" customHeight="1" x14ac:dyDescent="0.3">
      <c r="B235" s="150"/>
      <c r="C235" s="150"/>
      <c r="D235" s="150"/>
      <c r="E235" s="150"/>
      <c r="F235" s="150"/>
      <c r="J235" s="151"/>
      <c r="K235" s="151"/>
      <c r="L235" s="151"/>
    </row>
    <row r="236" spans="2:12" ht="16.5" customHeight="1" x14ac:dyDescent="0.3">
      <c r="B236" s="150"/>
      <c r="C236" s="150"/>
      <c r="D236" s="150"/>
      <c r="E236" s="150"/>
      <c r="F236" s="150"/>
      <c r="J236" s="151"/>
      <c r="K236" s="151"/>
      <c r="L236" s="151"/>
    </row>
    <row r="237" spans="2:12" ht="16.5" customHeight="1" x14ac:dyDescent="0.3">
      <c r="B237" s="150"/>
      <c r="C237" s="150"/>
      <c r="D237" s="150"/>
      <c r="E237" s="150"/>
      <c r="F237" s="150"/>
      <c r="J237" s="151"/>
      <c r="K237" s="151"/>
      <c r="L237" s="151"/>
    </row>
    <row r="238" spans="2:12" ht="16.5" customHeight="1" x14ac:dyDescent="0.3">
      <c r="B238" s="150"/>
      <c r="C238" s="150"/>
      <c r="D238" s="150"/>
      <c r="E238" s="150"/>
      <c r="F238" s="150"/>
      <c r="J238" s="151"/>
      <c r="K238" s="151"/>
      <c r="L238" s="151"/>
    </row>
    <row r="239" spans="2:12" ht="16.5" customHeight="1" x14ac:dyDescent="0.3">
      <c r="B239" s="150"/>
      <c r="C239" s="150"/>
      <c r="D239" s="150"/>
      <c r="E239" s="150"/>
      <c r="F239" s="150"/>
      <c r="J239" s="151"/>
      <c r="K239" s="151"/>
      <c r="L239" s="151"/>
    </row>
    <row r="240" spans="2:12" ht="16.5" customHeight="1" x14ac:dyDescent="0.3">
      <c r="B240" s="150"/>
      <c r="C240" s="150"/>
      <c r="D240" s="150"/>
      <c r="E240" s="150"/>
      <c r="F240" s="150"/>
      <c r="J240" s="151"/>
      <c r="K240" s="151"/>
      <c r="L240" s="151"/>
    </row>
    <row r="241" spans="2:12" ht="16.5" customHeight="1" x14ac:dyDescent="0.3">
      <c r="B241" s="150"/>
      <c r="C241" s="150"/>
      <c r="D241" s="150"/>
      <c r="E241" s="150"/>
      <c r="F241" s="150"/>
      <c r="J241" s="151"/>
      <c r="K241" s="151"/>
      <c r="L241" s="151"/>
    </row>
    <row r="242" spans="2:12" ht="16.5" customHeight="1" x14ac:dyDescent="0.3">
      <c r="B242" s="150"/>
      <c r="C242" s="150"/>
      <c r="D242" s="150"/>
      <c r="E242" s="150"/>
      <c r="F242" s="150"/>
      <c r="J242" s="151"/>
      <c r="K242" s="151"/>
      <c r="L242" s="151"/>
    </row>
    <row r="243" spans="2:12" ht="16.5" customHeight="1" x14ac:dyDescent="0.3">
      <c r="B243" s="150"/>
      <c r="C243" s="150"/>
      <c r="D243" s="150"/>
      <c r="E243" s="150"/>
      <c r="F243" s="150"/>
      <c r="J243" s="151"/>
      <c r="K243" s="151"/>
      <c r="L243" s="151"/>
    </row>
    <row r="244" spans="2:12" ht="16.5" customHeight="1" x14ac:dyDescent="0.3">
      <c r="B244" s="150"/>
      <c r="C244" s="150"/>
      <c r="D244" s="150"/>
      <c r="E244" s="150"/>
      <c r="F244" s="150"/>
      <c r="J244" s="151"/>
      <c r="K244" s="151"/>
      <c r="L244" s="151"/>
    </row>
    <row r="245" spans="2:12" ht="16.5" customHeight="1" x14ac:dyDescent="0.3">
      <c r="B245" s="150"/>
      <c r="C245" s="150"/>
      <c r="D245" s="150"/>
      <c r="E245" s="150"/>
      <c r="F245" s="150"/>
      <c r="J245" s="151"/>
      <c r="K245" s="151"/>
      <c r="L245" s="151"/>
    </row>
    <row r="246" spans="2:12" ht="16.5" customHeight="1" x14ac:dyDescent="0.3">
      <c r="B246" s="150"/>
      <c r="C246" s="150"/>
      <c r="D246" s="150"/>
      <c r="E246" s="150"/>
      <c r="F246" s="150"/>
      <c r="J246" s="151"/>
      <c r="K246" s="151"/>
      <c r="L246" s="151"/>
    </row>
    <row r="247" spans="2:12" ht="16.5" customHeight="1" x14ac:dyDescent="0.3">
      <c r="B247" s="150"/>
      <c r="C247" s="150"/>
      <c r="D247" s="150"/>
      <c r="E247" s="150"/>
      <c r="F247" s="150"/>
      <c r="J247" s="151"/>
      <c r="K247" s="151"/>
      <c r="L247" s="151"/>
    </row>
    <row r="248" spans="2:12" ht="16.5" customHeight="1" x14ac:dyDescent="0.3">
      <c r="B248" s="150"/>
      <c r="C248" s="150"/>
      <c r="D248" s="150"/>
      <c r="E248" s="150"/>
      <c r="F248" s="150"/>
      <c r="J248" s="151"/>
      <c r="K248" s="151"/>
      <c r="L248" s="151"/>
    </row>
    <row r="249" spans="2:12" ht="16.5" customHeight="1" x14ac:dyDescent="0.3">
      <c r="B249" s="150"/>
      <c r="C249" s="150"/>
      <c r="D249" s="150"/>
      <c r="E249" s="150"/>
      <c r="F249" s="150"/>
      <c r="J249" s="151"/>
      <c r="K249" s="151"/>
      <c r="L249" s="151"/>
    </row>
    <row r="250" spans="2:12" ht="16.5" customHeight="1" x14ac:dyDescent="0.3">
      <c r="B250" s="150"/>
      <c r="C250" s="150"/>
      <c r="D250" s="150"/>
      <c r="E250" s="150"/>
      <c r="F250" s="150"/>
      <c r="J250" s="151"/>
      <c r="K250" s="151"/>
      <c r="L250" s="151"/>
    </row>
    <row r="251" spans="2:12" ht="16.5" customHeight="1" x14ac:dyDescent="0.3">
      <c r="B251" s="150"/>
      <c r="C251" s="150"/>
      <c r="D251" s="150"/>
      <c r="E251" s="150"/>
      <c r="F251" s="150"/>
      <c r="J251" s="151"/>
      <c r="K251" s="151"/>
      <c r="L251" s="151"/>
    </row>
    <row r="252" spans="2:12" ht="16.5" customHeight="1" x14ac:dyDescent="0.3">
      <c r="B252" s="150"/>
      <c r="C252" s="150"/>
      <c r="D252" s="150"/>
      <c r="E252" s="150"/>
      <c r="F252" s="150"/>
      <c r="J252" s="151"/>
      <c r="K252" s="151"/>
      <c r="L252" s="151"/>
    </row>
    <row r="253" spans="2:12" ht="16.5" customHeight="1" x14ac:dyDescent="0.3">
      <c r="B253" s="150"/>
      <c r="C253" s="150"/>
      <c r="D253" s="150"/>
      <c r="E253" s="150"/>
      <c r="F253" s="150"/>
      <c r="J253" s="151"/>
      <c r="K253" s="151"/>
      <c r="L253" s="151"/>
    </row>
    <row r="254" spans="2:12" ht="16.5" customHeight="1" x14ac:dyDescent="0.3">
      <c r="B254" s="150"/>
      <c r="C254" s="150"/>
      <c r="D254" s="150"/>
      <c r="E254" s="150"/>
      <c r="F254" s="150"/>
      <c r="J254" s="151"/>
      <c r="K254" s="151"/>
      <c r="L254" s="151"/>
    </row>
    <row r="255" spans="2:12" ht="16.5" customHeight="1" x14ac:dyDescent="0.3">
      <c r="B255" s="150"/>
      <c r="C255" s="150"/>
      <c r="D255" s="150"/>
      <c r="E255" s="150"/>
      <c r="F255" s="150"/>
      <c r="J255" s="151"/>
      <c r="K255" s="151"/>
      <c r="L255" s="151"/>
    </row>
    <row r="256" spans="2:12" ht="16.5" customHeight="1" x14ac:dyDescent="0.3">
      <c r="B256" s="150"/>
      <c r="C256" s="150"/>
      <c r="D256" s="150"/>
      <c r="E256" s="150"/>
      <c r="F256" s="150"/>
      <c r="J256" s="151"/>
      <c r="K256" s="151"/>
      <c r="L256" s="151"/>
    </row>
    <row r="257" spans="2:12" ht="16.5" customHeight="1" x14ac:dyDescent="0.3">
      <c r="B257" s="150"/>
      <c r="C257" s="150"/>
      <c r="D257" s="150"/>
      <c r="E257" s="150"/>
      <c r="F257" s="150"/>
      <c r="J257" s="151"/>
      <c r="K257" s="151"/>
      <c r="L257" s="151"/>
    </row>
    <row r="258" spans="2:12" ht="16.5" customHeight="1" x14ac:dyDescent="0.3">
      <c r="B258" s="150"/>
      <c r="C258" s="150"/>
      <c r="D258" s="150"/>
      <c r="E258" s="150"/>
      <c r="F258" s="150"/>
      <c r="J258" s="151"/>
      <c r="K258" s="151"/>
      <c r="L258" s="151"/>
    </row>
    <row r="259" spans="2:12" ht="16.5" customHeight="1" x14ac:dyDescent="0.3">
      <c r="B259" s="150"/>
      <c r="C259" s="150"/>
      <c r="D259" s="150"/>
      <c r="E259" s="150"/>
      <c r="F259" s="150"/>
      <c r="J259" s="151"/>
      <c r="K259" s="151"/>
      <c r="L259" s="151"/>
    </row>
    <row r="260" spans="2:12" ht="16.5" customHeight="1" x14ac:dyDescent="0.3">
      <c r="B260" s="150"/>
      <c r="C260" s="150"/>
      <c r="D260" s="150"/>
      <c r="E260" s="150"/>
      <c r="F260" s="150"/>
      <c r="J260" s="151"/>
      <c r="K260" s="151"/>
      <c r="L260" s="151"/>
    </row>
    <row r="261" spans="2:12" ht="16.5" customHeight="1" x14ac:dyDescent="0.3">
      <c r="B261" s="150"/>
      <c r="C261" s="150"/>
      <c r="D261" s="150"/>
      <c r="E261" s="150"/>
      <c r="F261" s="150"/>
      <c r="J261" s="151"/>
      <c r="K261" s="151"/>
      <c r="L261" s="151"/>
    </row>
    <row r="262" spans="2:12" ht="16.5" customHeight="1" x14ac:dyDescent="0.3">
      <c r="B262" s="150"/>
      <c r="C262" s="150"/>
      <c r="D262" s="150"/>
      <c r="E262" s="150"/>
      <c r="F262" s="150"/>
      <c r="J262" s="151"/>
      <c r="K262" s="151"/>
      <c r="L262" s="151"/>
    </row>
    <row r="263" spans="2:12" ht="16.5" customHeight="1" x14ac:dyDescent="0.3">
      <c r="B263" s="150"/>
      <c r="C263" s="150"/>
      <c r="D263" s="150"/>
      <c r="E263" s="150"/>
      <c r="F263" s="150"/>
      <c r="J263" s="151"/>
      <c r="K263" s="151"/>
      <c r="L263" s="151"/>
    </row>
    <row r="264" spans="2:12" ht="16.5" customHeight="1" x14ac:dyDescent="0.3">
      <c r="B264" s="150"/>
      <c r="C264" s="150"/>
      <c r="D264" s="150"/>
      <c r="E264" s="150"/>
      <c r="F264" s="150"/>
      <c r="J264" s="151"/>
      <c r="K264" s="151"/>
      <c r="L264" s="151"/>
    </row>
    <row r="265" spans="2:12" ht="16.5" customHeight="1" x14ac:dyDescent="0.3">
      <c r="B265" s="150"/>
      <c r="C265" s="150"/>
      <c r="D265" s="150"/>
      <c r="E265" s="150"/>
      <c r="F265" s="150"/>
      <c r="J265" s="151"/>
      <c r="K265" s="151"/>
      <c r="L265" s="151"/>
    </row>
    <row r="266" spans="2:12" ht="16.5" customHeight="1" x14ac:dyDescent="0.3">
      <c r="B266" s="150"/>
      <c r="C266" s="150"/>
      <c r="D266" s="150"/>
      <c r="E266" s="150"/>
      <c r="F266" s="150"/>
      <c r="J266" s="151"/>
      <c r="K266" s="151"/>
      <c r="L266" s="151"/>
    </row>
    <row r="267" spans="2:12" ht="16.5" customHeight="1" x14ac:dyDescent="0.3">
      <c r="B267" s="150"/>
      <c r="C267" s="150"/>
      <c r="D267" s="150"/>
      <c r="E267" s="150"/>
      <c r="F267" s="150"/>
      <c r="J267" s="151"/>
      <c r="K267" s="151"/>
      <c r="L267" s="151"/>
    </row>
    <row r="268" spans="2:12" ht="16.5" customHeight="1" x14ac:dyDescent="0.3">
      <c r="B268" s="150"/>
      <c r="C268" s="150"/>
      <c r="D268" s="150"/>
      <c r="E268" s="150"/>
      <c r="F268" s="150"/>
      <c r="J268" s="151"/>
      <c r="K268" s="151"/>
      <c r="L268" s="151"/>
    </row>
    <row r="269" spans="2:12" ht="16.5" customHeight="1" x14ac:dyDescent="0.3">
      <c r="B269" s="150"/>
      <c r="C269" s="150"/>
      <c r="D269" s="150"/>
      <c r="E269" s="150"/>
      <c r="F269" s="150"/>
      <c r="J269" s="151"/>
      <c r="K269" s="151"/>
      <c r="L269" s="151"/>
    </row>
    <row r="270" spans="2:12" ht="16.5" customHeight="1" x14ac:dyDescent="0.3">
      <c r="B270" s="150"/>
      <c r="C270" s="150"/>
      <c r="D270" s="150"/>
      <c r="E270" s="150"/>
      <c r="F270" s="150"/>
      <c r="J270" s="151"/>
      <c r="K270" s="151"/>
      <c r="L270" s="151"/>
    </row>
    <row r="271" spans="2:12" ht="16.5" customHeight="1" x14ac:dyDescent="0.3">
      <c r="B271" s="150"/>
      <c r="C271" s="150"/>
      <c r="D271" s="150"/>
      <c r="E271" s="150"/>
      <c r="F271" s="150"/>
      <c r="J271" s="151"/>
      <c r="K271" s="151"/>
      <c r="L271" s="151"/>
    </row>
    <row r="272" spans="2:12" ht="16.5" customHeight="1" x14ac:dyDescent="0.3">
      <c r="B272" s="150"/>
      <c r="C272" s="150"/>
      <c r="D272" s="150"/>
      <c r="E272" s="150"/>
      <c r="F272" s="150"/>
      <c r="J272" s="151"/>
      <c r="K272" s="151"/>
      <c r="L272" s="151"/>
    </row>
    <row r="273" spans="2:12" ht="16.5" customHeight="1" x14ac:dyDescent="0.3">
      <c r="B273" s="150"/>
      <c r="C273" s="150"/>
      <c r="D273" s="150"/>
      <c r="E273" s="150"/>
      <c r="F273" s="150"/>
      <c r="J273" s="151"/>
      <c r="K273" s="151"/>
      <c r="L273" s="151"/>
    </row>
    <row r="274" spans="2:12" ht="16.5" customHeight="1" x14ac:dyDescent="0.3">
      <c r="B274" s="150"/>
      <c r="C274" s="150"/>
      <c r="D274" s="150"/>
      <c r="E274" s="150"/>
      <c r="F274" s="150"/>
      <c r="J274" s="151"/>
      <c r="K274" s="151"/>
      <c r="L274" s="151"/>
    </row>
    <row r="275" spans="2:12" ht="16.5" customHeight="1" x14ac:dyDescent="0.3">
      <c r="B275" s="150"/>
      <c r="C275" s="150"/>
      <c r="D275" s="150"/>
      <c r="E275" s="150"/>
      <c r="F275" s="150"/>
      <c r="J275" s="151"/>
      <c r="K275" s="151"/>
      <c r="L275" s="151"/>
    </row>
    <row r="276" spans="2:12" ht="16.5" customHeight="1" x14ac:dyDescent="0.3">
      <c r="B276" s="150"/>
      <c r="C276" s="150"/>
      <c r="D276" s="150"/>
      <c r="E276" s="150"/>
      <c r="F276" s="150"/>
      <c r="J276" s="151"/>
      <c r="K276" s="151"/>
      <c r="L276" s="151"/>
    </row>
    <row r="277" spans="2:12" ht="16.5" customHeight="1" x14ac:dyDescent="0.3">
      <c r="B277" s="150"/>
      <c r="C277" s="150"/>
      <c r="D277" s="150"/>
      <c r="E277" s="150"/>
      <c r="F277" s="150"/>
      <c r="J277" s="151"/>
      <c r="K277" s="151"/>
      <c r="L277" s="151"/>
    </row>
    <row r="278" spans="2:12" ht="16.5" customHeight="1" x14ac:dyDescent="0.3">
      <c r="B278" s="150"/>
      <c r="C278" s="150"/>
      <c r="D278" s="150"/>
      <c r="E278" s="150"/>
      <c r="F278" s="150"/>
      <c r="J278" s="151"/>
      <c r="K278" s="151"/>
      <c r="L278" s="151"/>
    </row>
    <row r="279" spans="2:12" ht="16.5" customHeight="1" x14ac:dyDescent="0.3">
      <c r="B279" s="150"/>
      <c r="C279" s="150"/>
      <c r="D279" s="150"/>
      <c r="E279" s="150"/>
      <c r="F279" s="150"/>
      <c r="J279" s="151"/>
      <c r="K279" s="151"/>
      <c r="L279" s="151"/>
    </row>
    <row r="280" spans="2:12" ht="16.5" customHeight="1" x14ac:dyDescent="0.3">
      <c r="B280" s="150"/>
      <c r="C280" s="150"/>
      <c r="D280" s="150"/>
      <c r="E280" s="150"/>
      <c r="F280" s="150"/>
      <c r="J280" s="151"/>
      <c r="K280" s="151"/>
      <c r="L280" s="151"/>
    </row>
    <row r="281" spans="2:12" ht="16.5" customHeight="1" x14ac:dyDescent="0.3">
      <c r="B281" s="150"/>
      <c r="C281" s="150"/>
      <c r="D281" s="150"/>
      <c r="E281" s="150"/>
      <c r="F281" s="150"/>
      <c r="J281" s="151"/>
      <c r="K281" s="151"/>
      <c r="L281" s="151"/>
    </row>
    <row r="282" spans="2:12" ht="16.5" customHeight="1" x14ac:dyDescent="0.3">
      <c r="B282" s="150"/>
      <c r="C282" s="150"/>
      <c r="D282" s="150"/>
      <c r="E282" s="150"/>
      <c r="F282" s="150"/>
      <c r="J282" s="151"/>
      <c r="K282" s="151"/>
      <c r="L282" s="151"/>
    </row>
    <row r="283" spans="2:12" ht="16.5" customHeight="1" x14ac:dyDescent="0.3">
      <c r="B283" s="150"/>
      <c r="C283" s="150"/>
      <c r="D283" s="150"/>
      <c r="E283" s="150"/>
      <c r="F283" s="150"/>
      <c r="J283" s="151"/>
      <c r="K283" s="151"/>
      <c r="L283" s="151"/>
    </row>
    <row r="284" spans="2:12" ht="16.5" customHeight="1" x14ac:dyDescent="0.3">
      <c r="B284" s="150"/>
      <c r="C284" s="150"/>
      <c r="D284" s="150"/>
      <c r="E284" s="150"/>
      <c r="F284" s="150"/>
      <c r="J284" s="151"/>
      <c r="K284" s="151"/>
      <c r="L284" s="151"/>
    </row>
    <row r="285" spans="2:12" ht="16.5" customHeight="1" x14ac:dyDescent="0.3">
      <c r="B285" s="150"/>
      <c r="C285" s="150"/>
      <c r="D285" s="150"/>
      <c r="E285" s="150"/>
      <c r="F285" s="150"/>
      <c r="J285" s="151"/>
      <c r="K285" s="151"/>
      <c r="L285" s="151"/>
    </row>
    <row r="286" spans="2:12" ht="16.5" customHeight="1" x14ac:dyDescent="0.3">
      <c r="B286" s="150"/>
      <c r="C286" s="150"/>
      <c r="D286" s="150"/>
      <c r="E286" s="150"/>
      <c r="F286" s="150"/>
      <c r="J286" s="151"/>
      <c r="K286" s="151"/>
      <c r="L286" s="151"/>
    </row>
    <row r="287" spans="2:12" ht="16.5" customHeight="1" x14ac:dyDescent="0.3">
      <c r="B287" s="150"/>
      <c r="C287" s="150"/>
      <c r="D287" s="150"/>
      <c r="E287" s="150"/>
      <c r="F287" s="150"/>
      <c r="J287" s="151"/>
      <c r="K287" s="151"/>
      <c r="L287" s="151"/>
    </row>
    <row r="288" spans="2:12" ht="16.5" customHeight="1" x14ac:dyDescent="0.3">
      <c r="B288" s="150"/>
      <c r="C288" s="150"/>
      <c r="D288" s="150"/>
      <c r="E288" s="150"/>
      <c r="F288" s="150"/>
      <c r="J288" s="151"/>
      <c r="K288" s="151"/>
      <c r="L288" s="151"/>
    </row>
    <row r="289" spans="2:12" ht="16.5" customHeight="1" x14ac:dyDescent="0.3">
      <c r="B289" s="150"/>
      <c r="C289" s="150"/>
      <c r="D289" s="150"/>
      <c r="E289" s="150"/>
      <c r="F289" s="150"/>
      <c r="J289" s="151"/>
      <c r="K289" s="151"/>
      <c r="L289" s="151"/>
    </row>
    <row r="290" spans="2:12" ht="16.5" customHeight="1" x14ac:dyDescent="0.3">
      <c r="B290" s="150"/>
      <c r="C290" s="150"/>
      <c r="D290" s="150"/>
      <c r="E290" s="150"/>
      <c r="F290" s="150"/>
      <c r="J290" s="151"/>
      <c r="K290" s="151"/>
      <c r="L290" s="151"/>
    </row>
    <row r="291" spans="2:12" ht="16.5" customHeight="1" x14ac:dyDescent="0.3">
      <c r="B291" s="150"/>
      <c r="C291" s="150"/>
      <c r="D291" s="150"/>
      <c r="E291" s="150"/>
      <c r="F291" s="150"/>
      <c r="J291" s="151"/>
      <c r="K291" s="151"/>
      <c r="L291" s="151"/>
    </row>
    <row r="292" spans="2:12" ht="16.5" customHeight="1" x14ac:dyDescent="0.3">
      <c r="B292" s="150"/>
      <c r="C292" s="150"/>
      <c r="D292" s="150"/>
      <c r="E292" s="150"/>
      <c r="F292" s="150"/>
      <c r="J292" s="151"/>
      <c r="K292" s="151"/>
      <c r="L292" s="151"/>
    </row>
    <row r="293" spans="2:12" ht="16.5" customHeight="1" x14ac:dyDescent="0.3">
      <c r="B293" s="150"/>
      <c r="C293" s="150"/>
      <c r="D293" s="150"/>
      <c r="E293" s="150"/>
      <c r="F293" s="150"/>
      <c r="J293" s="151"/>
      <c r="K293" s="151"/>
      <c r="L293" s="151"/>
    </row>
    <row r="294" spans="2:12" ht="16.5" customHeight="1" x14ac:dyDescent="0.3">
      <c r="B294" s="150"/>
      <c r="C294" s="150"/>
      <c r="D294" s="150"/>
      <c r="E294" s="150"/>
      <c r="F294" s="150"/>
      <c r="J294" s="151"/>
      <c r="K294" s="151"/>
      <c r="L294" s="151"/>
    </row>
    <row r="295" spans="2:12" ht="16.5" customHeight="1" x14ac:dyDescent="0.3">
      <c r="B295" s="150"/>
      <c r="C295" s="150"/>
      <c r="D295" s="150"/>
      <c r="E295" s="150"/>
      <c r="F295" s="150"/>
      <c r="J295" s="151"/>
      <c r="K295" s="151"/>
      <c r="L295" s="151"/>
    </row>
    <row r="296" spans="2:12" ht="16.5" customHeight="1" x14ac:dyDescent="0.3">
      <c r="B296" s="150"/>
      <c r="C296" s="150"/>
      <c r="D296" s="150"/>
      <c r="E296" s="150"/>
      <c r="F296" s="150"/>
      <c r="J296" s="151"/>
      <c r="K296" s="151"/>
      <c r="L296" s="151"/>
    </row>
    <row r="297" spans="2:12" ht="16.5" customHeight="1" x14ac:dyDescent="0.3">
      <c r="B297" s="150"/>
      <c r="C297" s="150"/>
      <c r="D297" s="150"/>
      <c r="E297" s="150"/>
      <c r="F297" s="150"/>
      <c r="J297" s="151"/>
      <c r="K297" s="151"/>
      <c r="L297" s="151"/>
    </row>
    <row r="298" spans="2:12" ht="16.5" customHeight="1" x14ac:dyDescent="0.3">
      <c r="B298" s="150"/>
      <c r="C298" s="150"/>
      <c r="D298" s="150"/>
      <c r="E298" s="150"/>
      <c r="F298" s="150"/>
      <c r="J298" s="151"/>
      <c r="K298" s="151"/>
      <c r="L298" s="151"/>
    </row>
    <row r="299" spans="2:12" ht="16.5" customHeight="1" x14ac:dyDescent="0.3">
      <c r="B299" s="150"/>
      <c r="C299" s="150"/>
      <c r="D299" s="150"/>
      <c r="E299" s="150"/>
      <c r="F299" s="150"/>
      <c r="J299" s="151"/>
      <c r="K299" s="151"/>
      <c r="L299" s="151"/>
    </row>
    <row r="300" spans="2:12" ht="16.5" customHeight="1" x14ac:dyDescent="0.3">
      <c r="B300" s="150"/>
      <c r="C300" s="150"/>
      <c r="D300" s="150"/>
      <c r="E300" s="150"/>
      <c r="F300" s="150"/>
      <c r="J300" s="151"/>
      <c r="K300" s="151"/>
      <c r="L300" s="151"/>
    </row>
    <row r="301" spans="2:12" ht="16.5" customHeight="1" x14ac:dyDescent="0.3">
      <c r="B301" s="150"/>
      <c r="C301" s="150"/>
      <c r="D301" s="150"/>
      <c r="E301" s="150"/>
      <c r="F301" s="150"/>
      <c r="J301" s="151"/>
      <c r="K301" s="151"/>
      <c r="L301" s="151"/>
    </row>
    <row r="302" spans="2:12" ht="16.5" customHeight="1" x14ac:dyDescent="0.3">
      <c r="B302" s="150"/>
      <c r="C302" s="150"/>
      <c r="D302" s="150"/>
      <c r="E302" s="150"/>
      <c r="F302" s="150"/>
      <c r="J302" s="151"/>
      <c r="K302" s="151"/>
      <c r="L302" s="151"/>
    </row>
    <row r="303" spans="2:12" ht="16.5" customHeight="1" x14ac:dyDescent="0.3">
      <c r="B303" s="150"/>
      <c r="C303" s="150"/>
      <c r="D303" s="150"/>
      <c r="E303" s="150"/>
      <c r="F303" s="150"/>
      <c r="J303" s="151"/>
      <c r="K303" s="151"/>
      <c r="L303" s="151"/>
    </row>
    <row r="304" spans="2:12" ht="16.5" customHeight="1" x14ac:dyDescent="0.3">
      <c r="B304" s="150"/>
      <c r="C304" s="150"/>
      <c r="D304" s="150"/>
      <c r="E304" s="150"/>
      <c r="F304" s="150"/>
      <c r="J304" s="151"/>
      <c r="K304" s="151"/>
      <c r="L304" s="151"/>
    </row>
    <row r="305" spans="2:12" ht="16.5" customHeight="1" x14ac:dyDescent="0.3">
      <c r="B305" s="150"/>
      <c r="C305" s="150"/>
      <c r="D305" s="150"/>
      <c r="E305" s="150"/>
      <c r="F305" s="150"/>
      <c r="J305" s="151"/>
      <c r="K305" s="151"/>
      <c r="L305" s="151"/>
    </row>
    <row r="306" spans="2:12" ht="16.5" customHeight="1" x14ac:dyDescent="0.3">
      <c r="B306" s="150"/>
      <c r="C306" s="150"/>
      <c r="D306" s="150"/>
      <c r="E306" s="150"/>
      <c r="F306" s="150"/>
      <c r="J306" s="151"/>
      <c r="K306" s="151"/>
      <c r="L306" s="151"/>
    </row>
    <row r="307" spans="2:12" ht="16.5" customHeight="1" x14ac:dyDescent="0.3">
      <c r="B307" s="150"/>
      <c r="C307" s="150"/>
      <c r="D307" s="150"/>
      <c r="E307" s="150"/>
      <c r="F307" s="150"/>
      <c r="J307" s="151"/>
      <c r="K307" s="151"/>
      <c r="L307" s="151"/>
    </row>
    <row r="308" spans="2:12" ht="16.5" customHeight="1" x14ac:dyDescent="0.3">
      <c r="B308" s="150"/>
      <c r="C308" s="150"/>
      <c r="D308" s="150"/>
      <c r="E308" s="150"/>
      <c r="F308" s="150"/>
      <c r="J308" s="151"/>
      <c r="K308" s="151"/>
      <c r="L308" s="151"/>
    </row>
    <row r="309" spans="2:12" ht="16.5" customHeight="1" x14ac:dyDescent="0.3">
      <c r="B309" s="150"/>
      <c r="C309" s="150"/>
      <c r="D309" s="150"/>
      <c r="E309" s="150"/>
      <c r="F309" s="150"/>
      <c r="J309" s="151"/>
      <c r="K309" s="151"/>
      <c r="L309" s="151"/>
    </row>
    <row r="310" spans="2:12" ht="16.5" customHeight="1" x14ac:dyDescent="0.3">
      <c r="B310" s="150"/>
      <c r="C310" s="150"/>
      <c r="D310" s="150"/>
      <c r="E310" s="150"/>
      <c r="F310" s="150"/>
      <c r="J310" s="151"/>
      <c r="K310" s="151"/>
      <c r="L310" s="151"/>
    </row>
    <row r="311" spans="2:12" ht="16.5" customHeight="1" x14ac:dyDescent="0.3">
      <c r="B311" s="150"/>
      <c r="C311" s="150"/>
      <c r="D311" s="150"/>
      <c r="E311" s="150"/>
      <c r="F311" s="150"/>
      <c r="J311" s="151"/>
      <c r="K311" s="151"/>
      <c r="L311" s="151"/>
    </row>
    <row r="312" spans="2:12" ht="16.5" customHeight="1" x14ac:dyDescent="0.3">
      <c r="B312" s="150"/>
      <c r="C312" s="150"/>
      <c r="D312" s="150"/>
      <c r="E312" s="150"/>
      <c r="F312" s="150"/>
      <c r="J312" s="151"/>
      <c r="K312" s="151"/>
      <c r="L312" s="151"/>
    </row>
    <row r="313" spans="2:12" ht="16.5" customHeight="1" x14ac:dyDescent="0.3">
      <c r="B313" s="150"/>
      <c r="C313" s="150"/>
      <c r="D313" s="150"/>
      <c r="E313" s="150"/>
      <c r="F313" s="150"/>
      <c r="J313" s="151"/>
      <c r="K313" s="151"/>
      <c r="L313" s="151"/>
    </row>
    <row r="314" spans="2:12" ht="16.5" customHeight="1" x14ac:dyDescent="0.3">
      <c r="B314" s="150"/>
      <c r="C314" s="150"/>
      <c r="D314" s="150"/>
      <c r="E314" s="150"/>
      <c r="F314" s="150"/>
      <c r="J314" s="151"/>
      <c r="K314" s="151"/>
      <c r="L314" s="151"/>
    </row>
    <row r="315" spans="2:12" ht="16.5" customHeight="1" x14ac:dyDescent="0.3">
      <c r="B315" s="150"/>
      <c r="C315" s="150"/>
      <c r="D315" s="150"/>
      <c r="E315" s="150"/>
      <c r="F315" s="150"/>
      <c r="J315" s="151"/>
      <c r="K315" s="151"/>
      <c r="L315" s="151"/>
    </row>
    <row r="316" spans="2:12" ht="16.5" customHeight="1" x14ac:dyDescent="0.3">
      <c r="B316" s="150"/>
      <c r="C316" s="150"/>
      <c r="D316" s="150"/>
      <c r="E316" s="150"/>
      <c r="F316" s="150"/>
      <c r="J316" s="151"/>
      <c r="K316" s="151"/>
      <c r="L316" s="151"/>
    </row>
    <row r="317" spans="2:12" ht="16.5" customHeight="1" x14ac:dyDescent="0.3">
      <c r="B317" s="150"/>
      <c r="C317" s="150"/>
      <c r="D317" s="150"/>
      <c r="E317" s="150"/>
      <c r="F317" s="150"/>
      <c r="J317" s="151"/>
      <c r="K317" s="151"/>
      <c r="L317" s="151"/>
    </row>
    <row r="318" spans="2:12" ht="16.5" customHeight="1" x14ac:dyDescent="0.3">
      <c r="B318" s="150"/>
      <c r="C318" s="150"/>
      <c r="D318" s="150"/>
      <c r="E318" s="150"/>
      <c r="F318" s="150"/>
      <c r="J318" s="151"/>
      <c r="K318" s="151"/>
      <c r="L318" s="151"/>
    </row>
    <row r="319" spans="2:12" ht="16.5" customHeight="1" x14ac:dyDescent="0.3">
      <c r="B319" s="150"/>
      <c r="C319" s="150"/>
      <c r="D319" s="150"/>
      <c r="E319" s="150"/>
      <c r="F319" s="150"/>
      <c r="J319" s="151"/>
      <c r="K319" s="151"/>
      <c r="L319" s="151"/>
    </row>
    <row r="320" spans="2:12" ht="16.5" customHeight="1" x14ac:dyDescent="0.3">
      <c r="B320" s="150"/>
      <c r="C320" s="150"/>
      <c r="D320" s="150"/>
      <c r="E320" s="150"/>
      <c r="F320" s="150"/>
      <c r="J320" s="151"/>
      <c r="K320" s="151"/>
      <c r="L320" s="151"/>
    </row>
    <row r="321" spans="2:12" ht="16.5" customHeight="1" x14ac:dyDescent="0.3">
      <c r="B321" s="150"/>
      <c r="C321" s="150"/>
      <c r="D321" s="150"/>
      <c r="E321" s="150"/>
      <c r="F321" s="150"/>
      <c r="J321" s="151"/>
      <c r="K321" s="151"/>
      <c r="L321" s="151"/>
    </row>
    <row r="322" spans="2:12" ht="16.5" customHeight="1" x14ac:dyDescent="0.3">
      <c r="B322" s="150"/>
      <c r="C322" s="150"/>
      <c r="D322" s="150"/>
      <c r="E322" s="150"/>
      <c r="F322" s="150"/>
      <c r="J322" s="151"/>
      <c r="K322" s="151"/>
      <c r="L322" s="151"/>
    </row>
    <row r="323" spans="2:12" ht="16.5" customHeight="1" x14ac:dyDescent="0.3">
      <c r="B323" s="150"/>
      <c r="C323" s="150"/>
      <c r="D323" s="150"/>
      <c r="E323" s="150"/>
      <c r="F323" s="150"/>
      <c r="J323" s="151"/>
      <c r="K323" s="151"/>
      <c r="L323" s="151"/>
    </row>
    <row r="324" spans="2:12" ht="16.5" customHeight="1" x14ac:dyDescent="0.3">
      <c r="B324" s="150"/>
      <c r="C324" s="150"/>
      <c r="D324" s="150"/>
      <c r="E324" s="150"/>
      <c r="F324" s="150"/>
      <c r="J324" s="151"/>
      <c r="K324" s="151"/>
      <c r="L324" s="151"/>
    </row>
    <row r="325" spans="2:12" ht="16.5" customHeight="1" x14ac:dyDescent="0.3">
      <c r="B325" s="150"/>
      <c r="C325" s="150"/>
      <c r="D325" s="150"/>
      <c r="E325" s="150"/>
      <c r="F325" s="150"/>
      <c r="J325" s="151"/>
      <c r="K325" s="151"/>
      <c r="L325" s="151"/>
    </row>
    <row r="326" spans="2:12" ht="16.5" customHeight="1" x14ac:dyDescent="0.3">
      <c r="B326" s="150"/>
      <c r="C326" s="150"/>
      <c r="D326" s="150"/>
      <c r="E326" s="150"/>
      <c r="F326" s="150"/>
      <c r="J326" s="151"/>
      <c r="K326" s="151"/>
      <c r="L326" s="151"/>
    </row>
    <row r="327" spans="2:12" ht="16.5" customHeight="1" x14ac:dyDescent="0.3">
      <c r="B327" s="150"/>
      <c r="C327" s="150"/>
      <c r="D327" s="150"/>
      <c r="E327" s="150"/>
      <c r="F327" s="150"/>
      <c r="J327" s="151"/>
      <c r="K327" s="151"/>
      <c r="L327" s="151"/>
    </row>
    <row r="328" spans="2:12" ht="16.5" customHeight="1" x14ac:dyDescent="0.3">
      <c r="B328" s="150"/>
      <c r="C328" s="150"/>
      <c r="D328" s="150"/>
      <c r="E328" s="150"/>
      <c r="F328" s="150"/>
      <c r="J328" s="151"/>
      <c r="K328" s="151"/>
      <c r="L328" s="151"/>
    </row>
    <row r="329" spans="2:12" ht="16.5" customHeight="1" x14ac:dyDescent="0.3">
      <c r="B329" s="150"/>
      <c r="C329" s="150"/>
      <c r="D329" s="150"/>
      <c r="E329" s="150"/>
      <c r="F329" s="150"/>
      <c r="J329" s="151"/>
      <c r="K329" s="151"/>
      <c r="L329" s="151"/>
    </row>
    <row r="330" spans="2:12" ht="16.5" customHeight="1" x14ac:dyDescent="0.3">
      <c r="B330" s="150"/>
      <c r="C330" s="150"/>
      <c r="D330" s="150"/>
      <c r="E330" s="150"/>
      <c r="F330" s="150"/>
      <c r="J330" s="151"/>
      <c r="K330" s="151"/>
      <c r="L330" s="151"/>
    </row>
    <row r="331" spans="2:12" ht="16.5" customHeight="1" x14ac:dyDescent="0.3">
      <c r="B331" s="150"/>
      <c r="C331" s="150"/>
      <c r="D331" s="150"/>
      <c r="E331" s="150"/>
      <c r="F331" s="150"/>
      <c r="J331" s="151"/>
      <c r="K331" s="151"/>
      <c r="L331" s="151"/>
    </row>
    <row r="332" spans="2:12" ht="16.5" customHeight="1" x14ac:dyDescent="0.3">
      <c r="B332" s="150"/>
      <c r="C332" s="150"/>
      <c r="D332" s="150"/>
      <c r="E332" s="150"/>
      <c r="F332" s="150"/>
      <c r="J332" s="151"/>
      <c r="K332" s="151"/>
      <c r="L332" s="151"/>
    </row>
    <row r="333" spans="2:12" ht="16.5" customHeight="1" x14ac:dyDescent="0.3">
      <c r="B333" s="150"/>
      <c r="C333" s="150"/>
      <c r="D333" s="150"/>
      <c r="E333" s="150"/>
      <c r="F333" s="150"/>
      <c r="J333" s="151"/>
      <c r="K333" s="151"/>
      <c r="L333" s="151"/>
    </row>
    <row r="334" spans="2:12" ht="16.5" customHeight="1" x14ac:dyDescent="0.3">
      <c r="B334" s="150"/>
      <c r="C334" s="150"/>
      <c r="D334" s="150"/>
      <c r="E334" s="150"/>
      <c r="F334" s="150"/>
      <c r="J334" s="151"/>
      <c r="K334" s="151"/>
      <c r="L334" s="151"/>
    </row>
    <row r="335" spans="2:12" ht="16.5" customHeight="1" x14ac:dyDescent="0.3">
      <c r="B335" s="150"/>
      <c r="C335" s="150"/>
      <c r="D335" s="150"/>
      <c r="E335" s="150"/>
      <c r="F335" s="150"/>
      <c r="J335" s="151"/>
      <c r="K335" s="151"/>
      <c r="L335" s="151"/>
    </row>
    <row r="336" spans="2:12" ht="16.5" customHeight="1" x14ac:dyDescent="0.3">
      <c r="B336" s="150"/>
      <c r="C336" s="150"/>
      <c r="D336" s="150"/>
      <c r="E336" s="150"/>
      <c r="F336" s="150"/>
      <c r="J336" s="151"/>
      <c r="K336" s="151"/>
      <c r="L336" s="151"/>
    </row>
    <row r="337" spans="2:12" ht="16.5" customHeight="1" x14ac:dyDescent="0.3">
      <c r="B337" s="150"/>
      <c r="C337" s="150"/>
      <c r="D337" s="150"/>
      <c r="E337" s="150"/>
      <c r="F337" s="150"/>
      <c r="J337" s="151"/>
      <c r="K337" s="151"/>
      <c r="L337" s="151"/>
    </row>
    <row r="338" spans="2:12" ht="16.5" customHeight="1" x14ac:dyDescent="0.3">
      <c r="B338" s="150"/>
      <c r="C338" s="150"/>
      <c r="D338" s="150"/>
      <c r="E338" s="150"/>
      <c r="F338" s="150"/>
      <c r="J338" s="151"/>
      <c r="K338" s="151"/>
      <c r="L338" s="151"/>
    </row>
    <row r="339" spans="2:12" ht="16.5" customHeight="1" x14ac:dyDescent="0.3">
      <c r="B339" s="150"/>
      <c r="C339" s="150"/>
      <c r="D339" s="150"/>
      <c r="E339" s="150"/>
      <c r="F339" s="150"/>
      <c r="J339" s="151"/>
      <c r="K339" s="151"/>
      <c r="L339" s="151"/>
    </row>
    <row r="340" spans="2:12" ht="16.5" customHeight="1" x14ac:dyDescent="0.3">
      <c r="B340" s="150"/>
      <c r="C340" s="150"/>
      <c r="D340" s="150"/>
      <c r="E340" s="150"/>
      <c r="F340" s="150"/>
      <c r="J340" s="151"/>
      <c r="K340" s="151"/>
      <c r="L340" s="151"/>
    </row>
    <row r="341" spans="2:12" ht="16.5" customHeight="1" x14ac:dyDescent="0.3">
      <c r="B341" s="150"/>
      <c r="C341" s="150"/>
      <c r="D341" s="150"/>
      <c r="E341" s="150"/>
      <c r="F341" s="150"/>
      <c r="J341" s="151"/>
      <c r="K341" s="151"/>
      <c r="L341" s="151"/>
    </row>
    <row r="342" spans="2:12" ht="16.5" customHeight="1" x14ac:dyDescent="0.3">
      <c r="B342" s="150"/>
      <c r="C342" s="150"/>
      <c r="D342" s="150"/>
      <c r="E342" s="150"/>
      <c r="F342" s="150"/>
      <c r="J342" s="151"/>
      <c r="K342" s="151"/>
      <c r="L342" s="151"/>
    </row>
    <row r="343" spans="2:12" ht="16.5" customHeight="1" x14ac:dyDescent="0.3">
      <c r="B343" s="150"/>
      <c r="C343" s="150"/>
      <c r="D343" s="150"/>
      <c r="E343" s="150"/>
      <c r="F343" s="150"/>
      <c r="J343" s="151"/>
      <c r="K343" s="151"/>
      <c r="L343" s="151"/>
    </row>
    <row r="344" spans="2:12" ht="16.5" customHeight="1" x14ac:dyDescent="0.3">
      <c r="B344" s="150"/>
      <c r="C344" s="150"/>
      <c r="D344" s="150"/>
      <c r="E344" s="150"/>
      <c r="F344" s="150"/>
      <c r="J344" s="151"/>
      <c r="K344" s="151"/>
      <c r="L344" s="151"/>
    </row>
    <row r="345" spans="2:12" ht="16.5" customHeight="1" x14ac:dyDescent="0.3">
      <c r="B345" s="150"/>
      <c r="C345" s="150"/>
      <c r="D345" s="150"/>
      <c r="E345" s="150"/>
      <c r="F345" s="150"/>
      <c r="J345" s="151"/>
      <c r="K345" s="151"/>
      <c r="L345" s="151"/>
    </row>
    <row r="346" spans="2:12" ht="16.5" customHeight="1" x14ac:dyDescent="0.3">
      <c r="B346" s="150"/>
      <c r="C346" s="150"/>
      <c r="D346" s="150"/>
      <c r="E346" s="150"/>
      <c r="F346" s="150"/>
      <c r="J346" s="151"/>
      <c r="K346" s="151"/>
      <c r="L346" s="151"/>
    </row>
    <row r="347" spans="2:12" ht="16.5" customHeight="1" x14ac:dyDescent="0.3">
      <c r="B347" s="150"/>
      <c r="C347" s="150"/>
      <c r="D347" s="150"/>
      <c r="E347" s="150"/>
      <c r="F347" s="150"/>
      <c r="J347" s="151"/>
      <c r="K347" s="151"/>
      <c r="L347" s="151"/>
    </row>
    <row r="348" spans="2:12" ht="16.5" customHeight="1" x14ac:dyDescent="0.3">
      <c r="B348" s="150"/>
      <c r="C348" s="150"/>
      <c r="D348" s="150"/>
      <c r="E348" s="150"/>
      <c r="F348" s="150"/>
      <c r="J348" s="151"/>
      <c r="K348" s="151"/>
      <c r="L348" s="151"/>
    </row>
    <row r="349" spans="2:12" ht="16.5" customHeight="1" x14ac:dyDescent="0.3">
      <c r="B349" s="150"/>
      <c r="C349" s="150"/>
      <c r="D349" s="150"/>
      <c r="E349" s="150"/>
      <c r="F349" s="150"/>
      <c r="J349" s="151"/>
      <c r="K349" s="151"/>
      <c r="L349" s="151"/>
    </row>
    <row r="350" spans="2:12" ht="16.5" customHeight="1" x14ac:dyDescent="0.3">
      <c r="B350" s="150"/>
      <c r="C350" s="150"/>
      <c r="D350" s="150"/>
      <c r="E350" s="150"/>
      <c r="F350" s="150"/>
      <c r="J350" s="151"/>
      <c r="K350" s="151"/>
      <c r="L350" s="151"/>
    </row>
    <row r="351" spans="2:12" ht="16.5" customHeight="1" x14ac:dyDescent="0.3">
      <c r="B351" s="150"/>
      <c r="C351" s="150"/>
      <c r="D351" s="150"/>
      <c r="E351" s="150"/>
      <c r="F351" s="150"/>
      <c r="J351" s="151"/>
      <c r="K351" s="151"/>
      <c r="L351" s="151"/>
    </row>
    <row r="352" spans="2:12" ht="16.5" customHeight="1" x14ac:dyDescent="0.3">
      <c r="B352" s="150"/>
      <c r="C352" s="150"/>
      <c r="D352" s="150"/>
      <c r="E352" s="150"/>
      <c r="F352" s="150"/>
      <c r="J352" s="151"/>
      <c r="K352" s="151"/>
      <c r="L352" s="151"/>
    </row>
    <row r="353" spans="2:12" ht="16.5" customHeight="1" x14ac:dyDescent="0.3">
      <c r="B353" s="150"/>
      <c r="C353" s="150"/>
      <c r="D353" s="150"/>
      <c r="E353" s="150"/>
      <c r="F353" s="150"/>
      <c r="J353" s="151"/>
      <c r="K353" s="151"/>
      <c r="L353" s="151"/>
    </row>
    <row r="354" spans="2:12" ht="16.5" customHeight="1" x14ac:dyDescent="0.3">
      <c r="B354" s="150"/>
      <c r="C354" s="150"/>
      <c r="D354" s="150"/>
      <c r="E354" s="150"/>
      <c r="F354" s="150"/>
      <c r="J354" s="151"/>
      <c r="K354" s="151"/>
      <c r="L354" s="151"/>
    </row>
    <row r="355" spans="2:12" ht="16.5" customHeight="1" x14ac:dyDescent="0.3">
      <c r="B355" s="150"/>
      <c r="C355" s="150"/>
      <c r="D355" s="150"/>
      <c r="E355" s="150"/>
      <c r="F355" s="150"/>
      <c r="J355" s="151"/>
      <c r="K355" s="151"/>
      <c r="L355" s="151"/>
    </row>
    <row r="356" spans="2:12" ht="16.5" customHeight="1" x14ac:dyDescent="0.3">
      <c r="B356" s="150"/>
      <c r="C356" s="150"/>
      <c r="D356" s="150"/>
      <c r="E356" s="150"/>
      <c r="F356" s="150"/>
      <c r="J356" s="151"/>
      <c r="K356" s="151"/>
      <c r="L356" s="151"/>
    </row>
    <row r="357" spans="2:12" ht="16.5" customHeight="1" x14ac:dyDescent="0.3">
      <c r="B357" s="150"/>
      <c r="C357" s="150"/>
      <c r="D357" s="150"/>
      <c r="E357" s="150"/>
      <c r="F357" s="150"/>
      <c r="J357" s="151"/>
      <c r="K357" s="151"/>
      <c r="L357" s="151"/>
    </row>
    <row r="358" spans="2:12" ht="16.5" customHeight="1" x14ac:dyDescent="0.3">
      <c r="B358" s="150"/>
      <c r="C358" s="150"/>
      <c r="D358" s="150"/>
      <c r="E358" s="150"/>
      <c r="F358" s="150"/>
      <c r="J358" s="151"/>
      <c r="K358" s="151"/>
      <c r="L358" s="151"/>
    </row>
    <row r="359" spans="2:12" ht="16.5" customHeight="1" x14ac:dyDescent="0.3">
      <c r="B359" s="150"/>
      <c r="C359" s="150"/>
      <c r="D359" s="150"/>
      <c r="E359" s="150"/>
      <c r="F359" s="150"/>
      <c r="J359" s="151"/>
      <c r="K359" s="151"/>
      <c r="L359" s="151"/>
    </row>
    <row r="360" spans="2:12" ht="16.5" customHeight="1" x14ac:dyDescent="0.3">
      <c r="B360" s="150"/>
      <c r="C360" s="150"/>
      <c r="D360" s="150"/>
      <c r="E360" s="150"/>
      <c r="F360" s="150"/>
      <c r="J360" s="151"/>
      <c r="K360" s="151"/>
      <c r="L360" s="151"/>
    </row>
    <row r="361" spans="2:12" ht="16.5" customHeight="1" x14ac:dyDescent="0.3">
      <c r="B361" s="150"/>
      <c r="C361" s="150"/>
      <c r="D361" s="150"/>
      <c r="E361" s="150"/>
      <c r="F361" s="150"/>
      <c r="J361" s="151"/>
      <c r="K361" s="151"/>
      <c r="L361" s="151"/>
    </row>
    <row r="362" spans="2:12" ht="16.5" customHeight="1" x14ac:dyDescent="0.3">
      <c r="B362" s="150"/>
      <c r="C362" s="150"/>
      <c r="D362" s="150"/>
      <c r="E362" s="150"/>
      <c r="F362" s="150"/>
      <c r="J362" s="151"/>
      <c r="K362" s="151"/>
      <c r="L362" s="151"/>
    </row>
    <row r="363" spans="2:12" ht="16.5" customHeight="1" x14ac:dyDescent="0.3">
      <c r="B363" s="150"/>
      <c r="C363" s="150"/>
      <c r="D363" s="150"/>
      <c r="E363" s="150"/>
      <c r="F363" s="150"/>
      <c r="J363" s="151"/>
      <c r="K363" s="151"/>
      <c r="L363" s="151"/>
    </row>
    <row r="364" spans="2:12" ht="16.5" customHeight="1" x14ac:dyDescent="0.3">
      <c r="B364" s="150"/>
      <c r="C364" s="150"/>
      <c r="D364" s="150"/>
      <c r="E364" s="150"/>
      <c r="F364" s="150"/>
      <c r="J364" s="151"/>
      <c r="K364" s="151"/>
      <c r="L364" s="151"/>
    </row>
    <row r="365" spans="2:12" ht="16.5" customHeight="1" x14ac:dyDescent="0.3">
      <c r="B365" s="150"/>
      <c r="C365" s="150"/>
      <c r="D365" s="150"/>
      <c r="E365" s="150"/>
      <c r="F365" s="150"/>
      <c r="J365" s="151"/>
      <c r="K365" s="151"/>
      <c r="L365" s="151"/>
    </row>
    <row r="366" spans="2:12" ht="16.5" customHeight="1" x14ac:dyDescent="0.3">
      <c r="B366" s="150"/>
      <c r="C366" s="150"/>
      <c r="D366" s="150"/>
      <c r="E366" s="150"/>
      <c r="F366" s="150"/>
      <c r="J366" s="151"/>
      <c r="K366" s="151"/>
      <c r="L366" s="151"/>
    </row>
    <row r="367" spans="2:12" ht="16.5" customHeight="1" x14ac:dyDescent="0.3">
      <c r="B367" s="150"/>
      <c r="C367" s="150"/>
      <c r="D367" s="150"/>
      <c r="E367" s="150"/>
      <c r="F367" s="150"/>
      <c r="J367" s="151"/>
      <c r="K367" s="151"/>
      <c r="L367" s="151"/>
    </row>
    <row r="368" spans="2:12" ht="16.5" customHeight="1" x14ac:dyDescent="0.3">
      <c r="B368" s="150"/>
      <c r="C368" s="150"/>
      <c r="D368" s="150"/>
      <c r="E368" s="150"/>
      <c r="F368" s="150"/>
      <c r="J368" s="151"/>
      <c r="K368" s="151"/>
      <c r="L368" s="151"/>
    </row>
    <row r="369" spans="2:12" ht="16.5" customHeight="1" x14ac:dyDescent="0.3">
      <c r="B369" s="150"/>
      <c r="C369" s="150"/>
      <c r="D369" s="150"/>
      <c r="E369" s="150"/>
      <c r="F369" s="150"/>
      <c r="J369" s="151"/>
      <c r="K369" s="151"/>
      <c r="L369" s="151"/>
    </row>
    <row r="370" spans="2:12" ht="16.5" customHeight="1" x14ac:dyDescent="0.3">
      <c r="B370" s="150"/>
      <c r="C370" s="150"/>
      <c r="D370" s="150"/>
      <c r="E370" s="150"/>
      <c r="F370" s="150"/>
      <c r="J370" s="151"/>
      <c r="K370" s="151"/>
      <c r="L370" s="151"/>
    </row>
    <row r="371" spans="2:12" ht="16.5" customHeight="1" x14ac:dyDescent="0.3">
      <c r="B371" s="150"/>
      <c r="C371" s="150"/>
      <c r="D371" s="150"/>
      <c r="E371" s="150"/>
      <c r="F371" s="150"/>
      <c r="J371" s="151"/>
      <c r="K371" s="151"/>
      <c r="L371" s="151"/>
    </row>
    <row r="372" spans="2:12" ht="16.5" customHeight="1" x14ac:dyDescent="0.3">
      <c r="B372" s="150"/>
      <c r="C372" s="150"/>
      <c r="D372" s="150"/>
      <c r="E372" s="150"/>
      <c r="F372" s="150"/>
      <c r="J372" s="151"/>
      <c r="K372" s="151"/>
      <c r="L372" s="151"/>
    </row>
    <row r="373" spans="2:12" ht="16.5" customHeight="1" x14ac:dyDescent="0.3">
      <c r="B373" s="150"/>
      <c r="C373" s="150"/>
      <c r="D373" s="150"/>
      <c r="E373" s="150"/>
      <c r="F373" s="150"/>
      <c r="J373" s="151"/>
      <c r="K373" s="151"/>
      <c r="L373" s="151"/>
    </row>
    <row r="374" spans="2:12" ht="16.5" customHeight="1" x14ac:dyDescent="0.3">
      <c r="B374" s="150"/>
      <c r="C374" s="150"/>
      <c r="D374" s="150"/>
      <c r="E374" s="150"/>
      <c r="F374" s="150"/>
      <c r="J374" s="151"/>
      <c r="K374" s="151"/>
      <c r="L374" s="151"/>
    </row>
    <row r="375" spans="2:12" ht="16.5" customHeight="1" x14ac:dyDescent="0.3">
      <c r="B375" s="150"/>
      <c r="C375" s="150"/>
      <c r="D375" s="150"/>
      <c r="E375" s="150"/>
      <c r="F375" s="150"/>
      <c r="J375" s="151"/>
      <c r="K375" s="151"/>
      <c r="L375" s="151"/>
    </row>
    <row r="376" spans="2:12" ht="16.5" customHeight="1" x14ac:dyDescent="0.3">
      <c r="B376" s="150"/>
      <c r="C376" s="150"/>
      <c r="D376" s="150"/>
      <c r="E376" s="150"/>
      <c r="F376" s="150"/>
      <c r="J376" s="151"/>
      <c r="K376" s="151"/>
      <c r="L376" s="151"/>
    </row>
    <row r="377" spans="2:12" ht="16.5" customHeight="1" x14ac:dyDescent="0.3">
      <c r="B377" s="150"/>
      <c r="C377" s="150"/>
      <c r="D377" s="150"/>
      <c r="E377" s="150"/>
      <c r="F377" s="150"/>
      <c r="J377" s="151"/>
      <c r="K377" s="151"/>
      <c r="L377" s="151"/>
    </row>
    <row r="378" spans="2:12" ht="16.5" customHeight="1" x14ac:dyDescent="0.3">
      <c r="B378" s="150"/>
      <c r="C378" s="150"/>
      <c r="D378" s="150"/>
      <c r="E378" s="150"/>
      <c r="F378" s="150"/>
      <c r="J378" s="151"/>
      <c r="K378" s="151"/>
      <c r="L378" s="151"/>
    </row>
    <row r="379" spans="2:12" ht="16.5" customHeight="1" x14ac:dyDescent="0.3">
      <c r="B379" s="150"/>
      <c r="C379" s="150"/>
      <c r="D379" s="150"/>
      <c r="E379" s="150"/>
      <c r="F379" s="150"/>
      <c r="J379" s="151"/>
      <c r="K379" s="151"/>
      <c r="L379" s="151"/>
    </row>
    <row r="380" spans="2:12" ht="16.5" customHeight="1" x14ac:dyDescent="0.3">
      <c r="B380" s="150"/>
      <c r="C380" s="150"/>
      <c r="D380" s="150"/>
      <c r="E380" s="150"/>
      <c r="F380" s="150"/>
      <c r="J380" s="151"/>
      <c r="K380" s="151"/>
      <c r="L380" s="151"/>
    </row>
    <row r="381" spans="2:12" ht="16.5" customHeight="1" x14ac:dyDescent="0.3">
      <c r="B381" s="150"/>
      <c r="C381" s="150"/>
      <c r="D381" s="150"/>
      <c r="E381" s="150"/>
      <c r="F381" s="150"/>
      <c r="J381" s="151"/>
      <c r="K381" s="151"/>
      <c r="L381" s="151"/>
    </row>
    <row r="382" spans="2:12" ht="16.5" customHeight="1" x14ac:dyDescent="0.3">
      <c r="B382" s="150"/>
      <c r="C382" s="150"/>
      <c r="D382" s="150"/>
      <c r="E382" s="150"/>
      <c r="F382" s="150"/>
      <c r="J382" s="151"/>
      <c r="K382" s="151"/>
      <c r="L382" s="151"/>
    </row>
    <row r="383" spans="2:12" ht="16.5" customHeight="1" x14ac:dyDescent="0.3">
      <c r="B383" s="150"/>
      <c r="C383" s="150"/>
      <c r="D383" s="150"/>
      <c r="E383" s="150"/>
      <c r="F383" s="150"/>
      <c r="J383" s="151"/>
      <c r="K383" s="151"/>
      <c r="L383" s="151"/>
    </row>
    <row r="384" spans="2:12" ht="16.5" customHeight="1" x14ac:dyDescent="0.3">
      <c r="B384" s="150"/>
      <c r="C384" s="150"/>
      <c r="D384" s="150"/>
      <c r="E384" s="150"/>
      <c r="F384" s="150"/>
      <c r="J384" s="151"/>
      <c r="K384" s="151"/>
      <c r="L384" s="151"/>
    </row>
    <row r="385" spans="2:12" ht="16.5" customHeight="1" x14ac:dyDescent="0.3">
      <c r="B385" s="150"/>
      <c r="C385" s="150"/>
      <c r="D385" s="150"/>
      <c r="E385" s="150"/>
      <c r="F385" s="150"/>
      <c r="J385" s="151"/>
      <c r="K385" s="151"/>
      <c r="L385" s="151"/>
    </row>
    <row r="386" spans="2:12" ht="16.5" customHeight="1" x14ac:dyDescent="0.3">
      <c r="B386" s="150"/>
      <c r="C386" s="150"/>
      <c r="D386" s="150"/>
      <c r="E386" s="150"/>
      <c r="F386" s="150"/>
      <c r="J386" s="151"/>
      <c r="K386" s="151"/>
      <c r="L386" s="151"/>
    </row>
    <row r="387" spans="2:12" ht="16.5" customHeight="1" x14ac:dyDescent="0.3">
      <c r="B387" s="150"/>
      <c r="C387" s="150"/>
      <c r="D387" s="150"/>
      <c r="E387" s="150"/>
      <c r="F387" s="150"/>
      <c r="J387" s="151"/>
      <c r="K387" s="151"/>
      <c r="L387" s="151"/>
    </row>
    <row r="388" spans="2:12" ht="16.5" customHeight="1" x14ac:dyDescent="0.3">
      <c r="B388" s="150"/>
      <c r="C388" s="150"/>
      <c r="D388" s="150"/>
      <c r="E388" s="150"/>
      <c r="F388" s="150"/>
      <c r="J388" s="151"/>
      <c r="K388" s="151"/>
      <c r="L388" s="151"/>
    </row>
    <row r="389" spans="2:12" ht="16.5" customHeight="1" x14ac:dyDescent="0.3">
      <c r="B389" s="150"/>
      <c r="C389" s="150"/>
      <c r="D389" s="150"/>
      <c r="E389" s="150"/>
      <c r="F389" s="150"/>
      <c r="J389" s="151"/>
      <c r="K389" s="151"/>
      <c r="L389" s="151"/>
    </row>
    <row r="390" spans="2:12" ht="16.5" customHeight="1" x14ac:dyDescent="0.3">
      <c r="B390" s="150"/>
      <c r="C390" s="150"/>
      <c r="D390" s="150"/>
      <c r="E390" s="150"/>
      <c r="F390" s="150"/>
      <c r="J390" s="151"/>
      <c r="K390" s="151"/>
      <c r="L390" s="151"/>
    </row>
    <row r="391" spans="2:12" ht="16.5" customHeight="1" x14ac:dyDescent="0.3">
      <c r="B391" s="150"/>
      <c r="C391" s="150"/>
      <c r="D391" s="150"/>
      <c r="E391" s="150"/>
      <c r="F391" s="150"/>
      <c r="J391" s="151"/>
      <c r="K391" s="151"/>
      <c r="L391" s="151"/>
    </row>
    <row r="392" spans="2:12" ht="16.5" customHeight="1" x14ac:dyDescent="0.3">
      <c r="B392" s="150"/>
      <c r="C392" s="150"/>
      <c r="D392" s="150"/>
      <c r="E392" s="150"/>
      <c r="F392" s="150"/>
      <c r="J392" s="151"/>
      <c r="K392" s="151"/>
      <c r="L392" s="151"/>
    </row>
    <row r="393" spans="2:12" ht="16.5" customHeight="1" x14ac:dyDescent="0.3">
      <c r="B393" s="150"/>
      <c r="C393" s="150"/>
      <c r="D393" s="150"/>
      <c r="E393" s="150"/>
      <c r="F393" s="150"/>
      <c r="J393" s="151"/>
      <c r="K393" s="151"/>
      <c r="L393" s="151"/>
    </row>
    <row r="394" spans="2:12" ht="16.5" customHeight="1" x14ac:dyDescent="0.3">
      <c r="B394" s="150"/>
      <c r="C394" s="150"/>
      <c r="D394" s="150"/>
      <c r="E394" s="150"/>
      <c r="F394" s="150"/>
      <c r="J394" s="151"/>
      <c r="K394" s="151"/>
      <c r="L394" s="151"/>
    </row>
    <row r="395" spans="2:12" ht="16.5" customHeight="1" x14ac:dyDescent="0.3">
      <c r="B395" s="150"/>
      <c r="C395" s="150"/>
      <c r="D395" s="150"/>
      <c r="E395" s="150"/>
      <c r="F395" s="150"/>
      <c r="J395" s="151"/>
      <c r="K395" s="151"/>
      <c r="L395" s="151"/>
    </row>
    <row r="396" spans="2:12" ht="16.5" customHeight="1" x14ac:dyDescent="0.3">
      <c r="B396" s="150"/>
      <c r="C396" s="150"/>
      <c r="D396" s="150"/>
      <c r="E396" s="150"/>
      <c r="F396" s="150"/>
      <c r="J396" s="151"/>
      <c r="K396" s="151"/>
      <c r="L396" s="151"/>
    </row>
    <row r="397" spans="2:12" ht="16.5" customHeight="1" x14ac:dyDescent="0.3">
      <c r="B397" s="150"/>
      <c r="C397" s="150"/>
      <c r="D397" s="150"/>
      <c r="E397" s="150"/>
      <c r="F397" s="150"/>
      <c r="J397" s="151"/>
      <c r="K397" s="151"/>
      <c r="L397" s="151"/>
    </row>
    <row r="398" spans="2:12" ht="16.5" customHeight="1" x14ac:dyDescent="0.3">
      <c r="B398" s="150"/>
      <c r="C398" s="150"/>
      <c r="D398" s="150"/>
      <c r="E398" s="150"/>
      <c r="F398" s="150"/>
      <c r="J398" s="151"/>
      <c r="K398" s="151"/>
      <c r="L398" s="151"/>
    </row>
    <row r="399" spans="2:12" ht="16.5" customHeight="1" x14ac:dyDescent="0.3">
      <c r="B399" s="150"/>
      <c r="C399" s="150"/>
      <c r="D399" s="150"/>
      <c r="E399" s="150"/>
      <c r="F399" s="150"/>
      <c r="J399" s="151"/>
      <c r="K399" s="151"/>
      <c r="L399" s="151"/>
    </row>
    <row r="400" spans="2:12" ht="16.5" customHeight="1" x14ac:dyDescent="0.3">
      <c r="B400" s="150"/>
      <c r="C400" s="150"/>
      <c r="D400" s="150"/>
      <c r="E400" s="150"/>
      <c r="F400" s="150"/>
      <c r="J400" s="151"/>
      <c r="K400" s="151"/>
      <c r="L400" s="151"/>
    </row>
    <row r="401" spans="2:12" ht="16.5" customHeight="1" x14ac:dyDescent="0.3">
      <c r="B401" s="150"/>
      <c r="C401" s="150"/>
      <c r="D401" s="150"/>
      <c r="E401" s="150"/>
      <c r="F401" s="150"/>
      <c r="J401" s="151"/>
      <c r="K401" s="151"/>
      <c r="L401" s="151"/>
    </row>
    <row r="402" spans="2:12" ht="16.5" customHeight="1" x14ac:dyDescent="0.3">
      <c r="B402" s="150"/>
      <c r="C402" s="150"/>
      <c r="D402" s="150"/>
      <c r="E402" s="150"/>
      <c r="F402" s="150"/>
      <c r="J402" s="151"/>
      <c r="K402" s="151"/>
      <c r="L402" s="151"/>
    </row>
    <row r="403" spans="2:12" ht="16.5" customHeight="1" x14ac:dyDescent="0.3">
      <c r="B403" s="150"/>
      <c r="C403" s="150"/>
      <c r="D403" s="150"/>
      <c r="E403" s="150"/>
      <c r="F403" s="150"/>
      <c r="J403" s="151"/>
      <c r="K403" s="151"/>
      <c r="L403" s="151"/>
    </row>
    <row r="404" spans="2:12" ht="16.5" customHeight="1" x14ac:dyDescent="0.3">
      <c r="B404" s="150"/>
      <c r="C404" s="150"/>
      <c r="D404" s="150"/>
      <c r="E404" s="150"/>
      <c r="F404" s="150"/>
      <c r="J404" s="151"/>
      <c r="K404" s="151"/>
      <c r="L404" s="151"/>
    </row>
    <row r="405" spans="2:12" ht="16.5" customHeight="1" x14ac:dyDescent="0.3">
      <c r="B405" s="150"/>
      <c r="C405" s="150"/>
      <c r="D405" s="150"/>
      <c r="E405" s="150"/>
      <c r="F405" s="150"/>
      <c r="J405" s="151"/>
      <c r="K405" s="151"/>
      <c r="L405" s="151"/>
    </row>
    <row r="406" spans="2:12" ht="16.5" customHeight="1" x14ac:dyDescent="0.3">
      <c r="B406" s="150"/>
      <c r="C406" s="150"/>
      <c r="D406" s="150"/>
      <c r="E406" s="150"/>
      <c r="F406" s="150"/>
      <c r="J406" s="151"/>
      <c r="K406" s="151"/>
      <c r="L406" s="151"/>
    </row>
    <row r="407" spans="2:12" ht="16.5" customHeight="1" x14ac:dyDescent="0.3">
      <c r="B407" s="150"/>
      <c r="C407" s="150"/>
      <c r="D407" s="150"/>
      <c r="E407" s="150"/>
      <c r="F407" s="150"/>
      <c r="J407" s="151"/>
      <c r="K407" s="151"/>
      <c r="L407" s="151"/>
    </row>
    <row r="408" spans="2:12" ht="16.5" customHeight="1" x14ac:dyDescent="0.3">
      <c r="B408" s="150"/>
      <c r="C408" s="150"/>
      <c r="D408" s="150"/>
      <c r="E408" s="150"/>
      <c r="F408" s="150"/>
      <c r="J408" s="151"/>
      <c r="K408" s="151"/>
      <c r="L408" s="151"/>
    </row>
    <row r="409" spans="2:12" ht="16.5" customHeight="1" x14ac:dyDescent="0.3">
      <c r="B409" s="150"/>
      <c r="C409" s="150"/>
      <c r="D409" s="150"/>
      <c r="E409" s="150"/>
      <c r="F409" s="150"/>
      <c r="J409" s="151"/>
      <c r="K409" s="151"/>
      <c r="L409" s="151"/>
    </row>
    <row r="410" spans="2:12" ht="16.5" customHeight="1" x14ac:dyDescent="0.3">
      <c r="B410" s="150"/>
      <c r="C410" s="150"/>
      <c r="D410" s="150"/>
      <c r="E410" s="150"/>
      <c r="F410" s="150"/>
      <c r="J410" s="151"/>
      <c r="K410" s="151"/>
      <c r="L410" s="151"/>
    </row>
    <row r="411" spans="2:12" ht="16.5" customHeight="1" x14ac:dyDescent="0.3">
      <c r="B411" s="150"/>
      <c r="C411" s="150"/>
      <c r="D411" s="150"/>
      <c r="E411" s="150"/>
      <c r="F411" s="150"/>
      <c r="J411" s="151"/>
      <c r="K411" s="151"/>
      <c r="L411" s="151"/>
    </row>
    <row r="412" spans="2:12" ht="16.5" customHeight="1" x14ac:dyDescent="0.3">
      <c r="B412" s="150"/>
      <c r="C412" s="150"/>
      <c r="D412" s="150"/>
      <c r="E412" s="150"/>
      <c r="F412" s="150"/>
      <c r="J412" s="151"/>
      <c r="K412" s="151"/>
      <c r="L412" s="151"/>
    </row>
    <row r="413" spans="2:12" ht="16.5" customHeight="1" x14ac:dyDescent="0.3">
      <c r="B413" s="150"/>
      <c r="C413" s="150"/>
      <c r="D413" s="150"/>
      <c r="E413" s="150"/>
      <c r="F413" s="150"/>
      <c r="J413" s="151"/>
      <c r="K413" s="151"/>
      <c r="L413" s="151"/>
    </row>
    <row r="414" spans="2:12" ht="16.5" customHeight="1" x14ac:dyDescent="0.3">
      <c r="B414" s="150"/>
      <c r="C414" s="150"/>
      <c r="D414" s="150"/>
      <c r="E414" s="150"/>
      <c r="F414" s="150"/>
      <c r="J414" s="151"/>
      <c r="K414" s="151"/>
      <c r="L414" s="151"/>
    </row>
    <row r="415" spans="2:12" ht="16.5" customHeight="1" x14ac:dyDescent="0.3">
      <c r="B415" s="150"/>
      <c r="C415" s="150"/>
      <c r="D415" s="150"/>
      <c r="E415" s="150"/>
      <c r="F415" s="150"/>
      <c r="J415" s="151"/>
      <c r="K415" s="151"/>
      <c r="L415" s="151"/>
    </row>
    <row r="416" spans="2:12" ht="16.5" customHeight="1" x14ac:dyDescent="0.3">
      <c r="B416" s="150"/>
      <c r="C416" s="150"/>
      <c r="D416" s="150"/>
      <c r="E416" s="150"/>
      <c r="F416" s="150"/>
      <c r="J416" s="151"/>
      <c r="K416" s="151"/>
      <c r="L416" s="151"/>
    </row>
    <row r="417" spans="2:12" ht="16.5" customHeight="1" x14ac:dyDescent="0.3">
      <c r="B417" s="150"/>
      <c r="C417" s="150"/>
      <c r="D417" s="150"/>
      <c r="E417" s="150"/>
      <c r="F417" s="150"/>
      <c r="J417" s="151"/>
      <c r="K417" s="151"/>
      <c r="L417" s="151"/>
    </row>
    <row r="418" spans="2:12" ht="16.5" customHeight="1" x14ac:dyDescent="0.3">
      <c r="B418" s="150"/>
      <c r="C418" s="150"/>
      <c r="D418" s="150"/>
      <c r="E418" s="150"/>
      <c r="F418" s="150"/>
      <c r="J418" s="151"/>
      <c r="K418" s="151"/>
      <c r="L418" s="151"/>
    </row>
    <row r="419" spans="2:12" ht="16.5" customHeight="1" x14ac:dyDescent="0.3">
      <c r="B419" s="150"/>
      <c r="C419" s="150"/>
      <c r="D419" s="150"/>
      <c r="E419" s="150"/>
      <c r="F419" s="150"/>
      <c r="J419" s="151"/>
      <c r="K419" s="151"/>
      <c r="L419" s="151"/>
    </row>
    <row r="420" spans="2:12" ht="16.5" customHeight="1" x14ac:dyDescent="0.3">
      <c r="B420" s="150"/>
      <c r="C420" s="150"/>
      <c r="D420" s="150"/>
      <c r="E420" s="150"/>
      <c r="F420" s="150"/>
      <c r="J420" s="151"/>
      <c r="K420" s="151"/>
      <c r="L420" s="151"/>
    </row>
    <row r="421" spans="2:12" ht="16.5" customHeight="1" x14ac:dyDescent="0.3">
      <c r="B421" s="150"/>
      <c r="C421" s="150"/>
      <c r="D421" s="150"/>
      <c r="E421" s="150"/>
      <c r="F421" s="150"/>
      <c r="J421" s="151"/>
      <c r="K421" s="151"/>
      <c r="L421" s="151"/>
    </row>
    <row r="422" spans="2:12" ht="16.5" customHeight="1" x14ac:dyDescent="0.3">
      <c r="B422" s="150"/>
      <c r="C422" s="150"/>
      <c r="D422" s="150"/>
      <c r="E422" s="150"/>
      <c r="F422" s="150"/>
      <c r="J422" s="151"/>
      <c r="K422" s="151"/>
      <c r="L422" s="151"/>
    </row>
    <row r="423" spans="2:12" ht="16.5" customHeight="1" x14ac:dyDescent="0.3">
      <c r="B423" s="150"/>
      <c r="C423" s="150"/>
      <c r="D423" s="150"/>
      <c r="E423" s="150"/>
      <c r="F423" s="150"/>
      <c r="J423" s="151"/>
      <c r="K423" s="151"/>
      <c r="L423" s="151"/>
    </row>
    <row r="424" spans="2:12" ht="16.5" customHeight="1" x14ac:dyDescent="0.3">
      <c r="B424" s="150"/>
      <c r="C424" s="150"/>
      <c r="D424" s="150"/>
      <c r="E424" s="150"/>
      <c r="F424" s="150"/>
      <c r="J424" s="151"/>
      <c r="K424" s="151"/>
      <c r="L424" s="151"/>
    </row>
    <row r="425" spans="2:12" ht="16.5" customHeight="1" x14ac:dyDescent="0.3">
      <c r="B425" s="150"/>
      <c r="C425" s="150"/>
      <c r="D425" s="150"/>
      <c r="E425" s="150"/>
      <c r="F425" s="150"/>
      <c r="J425" s="151"/>
      <c r="K425" s="151"/>
      <c r="L425" s="151"/>
    </row>
    <row r="426" spans="2:12" ht="16.5" customHeight="1" x14ac:dyDescent="0.3">
      <c r="B426" s="150"/>
      <c r="C426" s="150"/>
      <c r="D426" s="150"/>
      <c r="E426" s="150"/>
      <c r="F426" s="150"/>
      <c r="J426" s="151"/>
      <c r="K426" s="151"/>
      <c r="L426" s="151"/>
    </row>
    <row r="427" spans="2:12" ht="16.5" customHeight="1" x14ac:dyDescent="0.3">
      <c r="B427" s="150"/>
      <c r="C427" s="150"/>
      <c r="D427" s="150"/>
      <c r="E427" s="150"/>
      <c r="F427" s="150"/>
      <c r="J427" s="151"/>
      <c r="K427" s="151"/>
      <c r="L427" s="151"/>
    </row>
    <row r="428" spans="2:12" ht="16.5" customHeight="1" x14ac:dyDescent="0.3">
      <c r="B428" s="150"/>
      <c r="C428" s="150"/>
      <c r="D428" s="150"/>
      <c r="E428" s="150"/>
      <c r="F428" s="150"/>
      <c r="J428" s="151"/>
      <c r="K428" s="151"/>
      <c r="L428" s="151"/>
    </row>
    <row r="429" spans="2:12" ht="16.5" customHeight="1" x14ac:dyDescent="0.3">
      <c r="B429" s="150"/>
      <c r="C429" s="150"/>
      <c r="D429" s="150"/>
      <c r="E429" s="150"/>
      <c r="F429" s="150"/>
      <c r="J429" s="151"/>
      <c r="K429" s="151"/>
      <c r="L429" s="151"/>
    </row>
    <row r="430" spans="2:12" ht="16.5" customHeight="1" x14ac:dyDescent="0.3">
      <c r="B430" s="150"/>
      <c r="C430" s="150"/>
      <c r="D430" s="150"/>
      <c r="E430" s="150"/>
      <c r="F430" s="150"/>
      <c r="J430" s="151"/>
      <c r="K430" s="151"/>
      <c r="L430" s="151"/>
    </row>
    <row r="431" spans="2:12" ht="16.5" customHeight="1" x14ac:dyDescent="0.3">
      <c r="B431" s="150"/>
      <c r="C431" s="150"/>
      <c r="D431" s="150"/>
      <c r="E431" s="150"/>
      <c r="F431" s="150"/>
      <c r="J431" s="151"/>
      <c r="K431" s="151"/>
      <c r="L431" s="151"/>
    </row>
    <row r="432" spans="2:12" ht="16.5" customHeight="1" x14ac:dyDescent="0.3">
      <c r="B432" s="150"/>
      <c r="C432" s="150"/>
      <c r="D432" s="150"/>
      <c r="E432" s="150"/>
      <c r="F432" s="150"/>
      <c r="J432" s="151"/>
      <c r="K432" s="151"/>
      <c r="L432" s="151"/>
    </row>
    <row r="433" spans="2:12" ht="16.5" customHeight="1" x14ac:dyDescent="0.3">
      <c r="B433" s="150"/>
      <c r="C433" s="150"/>
      <c r="D433" s="150"/>
      <c r="E433" s="150"/>
      <c r="F433" s="150"/>
      <c r="J433" s="151"/>
      <c r="K433" s="151"/>
      <c r="L433" s="151"/>
    </row>
    <row r="434" spans="2:12" ht="16.5" customHeight="1" x14ac:dyDescent="0.3">
      <c r="B434" s="150"/>
      <c r="C434" s="150"/>
      <c r="D434" s="150"/>
      <c r="E434" s="150"/>
      <c r="F434" s="150"/>
      <c r="J434" s="151"/>
      <c r="K434" s="151"/>
      <c r="L434" s="151"/>
    </row>
    <row r="435" spans="2:12" ht="16.5" customHeight="1" x14ac:dyDescent="0.3">
      <c r="B435" s="150"/>
      <c r="C435" s="150"/>
      <c r="D435" s="150"/>
      <c r="E435" s="150"/>
      <c r="F435" s="150"/>
      <c r="J435" s="151"/>
      <c r="K435" s="151"/>
      <c r="L435" s="151"/>
    </row>
    <row r="436" spans="2:12" ht="16.5" customHeight="1" x14ac:dyDescent="0.3">
      <c r="B436" s="150"/>
      <c r="C436" s="150"/>
      <c r="D436" s="150"/>
      <c r="E436" s="150"/>
      <c r="F436" s="150"/>
      <c r="J436" s="151"/>
      <c r="K436" s="151"/>
      <c r="L436" s="151"/>
    </row>
    <row r="437" spans="2:12" ht="16.5" customHeight="1" x14ac:dyDescent="0.3">
      <c r="B437" s="150"/>
      <c r="C437" s="150"/>
      <c r="D437" s="150"/>
      <c r="E437" s="150"/>
      <c r="F437" s="150"/>
      <c r="J437" s="151"/>
      <c r="K437" s="151"/>
      <c r="L437" s="151"/>
    </row>
    <row r="438" spans="2:12" ht="16.5" customHeight="1" x14ac:dyDescent="0.3">
      <c r="B438" s="150"/>
      <c r="C438" s="150"/>
      <c r="D438" s="150"/>
      <c r="E438" s="150"/>
      <c r="F438" s="150"/>
      <c r="J438" s="151"/>
      <c r="K438" s="151"/>
      <c r="L438" s="151"/>
    </row>
    <row r="439" spans="2:12" ht="16.5" customHeight="1" x14ac:dyDescent="0.3">
      <c r="B439" s="150"/>
      <c r="C439" s="150"/>
      <c r="D439" s="150"/>
      <c r="E439" s="150"/>
      <c r="F439" s="150"/>
      <c r="J439" s="151"/>
      <c r="K439" s="151"/>
      <c r="L439" s="151"/>
    </row>
    <row r="440" spans="2:12" ht="16.5" customHeight="1" x14ac:dyDescent="0.3">
      <c r="B440" s="150"/>
      <c r="C440" s="150"/>
      <c r="D440" s="150"/>
      <c r="E440" s="150"/>
      <c r="F440" s="150"/>
      <c r="J440" s="151"/>
      <c r="K440" s="151"/>
      <c r="L440" s="151"/>
    </row>
    <row r="441" spans="2:12" ht="16.5" customHeight="1" x14ac:dyDescent="0.3">
      <c r="B441" s="150"/>
      <c r="C441" s="150"/>
      <c r="D441" s="150"/>
      <c r="E441" s="150"/>
      <c r="F441" s="150"/>
      <c r="J441" s="151"/>
      <c r="K441" s="151"/>
      <c r="L441" s="151"/>
    </row>
    <row r="442" spans="2:12" ht="16.5" customHeight="1" x14ac:dyDescent="0.3">
      <c r="B442" s="150"/>
      <c r="C442" s="150"/>
      <c r="D442" s="150"/>
      <c r="E442" s="150"/>
      <c r="F442" s="150"/>
      <c r="J442" s="151"/>
      <c r="K442" s="151"/>
      <c r="L442" s="151"/>
    </row>
    <row r="443" spans="2:12" ht="16.5" customHeight="1" x14ac:dyDescent="0.3">
      <c r="B443" s="150"/>
      <c r="C443" s="150"/>
      <c r="D443" s="150"/>
      <c r="E443" s="150"/>
      <c r="F443" s="150"/>
      <c r="J443" s="151"/>
      <c r="K443" s="151"/>
      <c r="L443" s="151"/>
    </row>
    <row r="444" spans="2:12" ht="16.5" customHeight="1" x14ac:dyDescent="0.3">
      <c r="B444" s="150"/>
      <c r="C444" s="150"/>
      <c r="D444" s="150"/>
      <c r="E444" s="150"/>
      <c r="F444" s="150"/>
      <c r="J444" s="151"/>
      <c r="K444" s="151"/>
      <c r="L444" s="151"/>
    </row>
    <row r="445" spans="2:12" ht="16.5" customHeight="1" x14ac:dyDescent="0.3">
      <c r="B445" s="150"/>
      <c r="C445" s="150"/>
      <c r="D445" s="150"/>
      <c r="E445" s="150"/>
      <c r="F445" s="150"/>
      <c r="J445" s="151"/>
      <c r="K445" s="151"/>
      <c r="L445" s="151"/>
    </row>
    <row r="446" spans="2:12" ht="16.5" customHeight="1" x14ac:dyDescent="0.3">
      <c r="B446" s="150"/>
      <c r="C446" s="150"/>
      <c r="D446" s="150"/>
      <c r="E446" s="150"/>
      <c r="F446" s="150"/>
      <c r="J446" s="151"/>
      <c r="K446" s="151"/>
      <c r="L446" s="151"/>
    </row>
    <row r="447" spans="2:12" ht="16.5" customHeight="1" x14ac:dyDescent="0.3">
      <c r="B447" s="150"/>
      <c r="C447" s="150"/>
      <c r="D447" s="150"/>
      <c r="E447" s="150"/>
      <c r="F447" s="150"/>
      <c r="J447" s="151"/>
      <c r="K447" s="151"/>
      <c r="L447" s="151"/>
    </row>
    <row r="448" spans="2:12" ht="16.5" customHeight="1" x14ac:dyDescent="0.3">
      <c r="B448" s="150"/>
      <c r="C448" s="150"/>
      <c r="D448" s="150"/>
      <c r="E448" s="150"/>
      <c r="F448" s="150"/>
      <c r="J448" s="151"/>
      <c r="K448" s="151"/>
      <c r="L448" s="151"/>
    </row>
    <row r="449" spans="2:12" ht="16.5" customHeight="1" x14ac:dyDescent="0.3">
      <c r="B449" s="150"/>
      <c r="C449" s="150"/>
      <c r="D449" s="150"/>
      <c r="E449" s="150"/>
      <c r="F449" s="150"/>
      <c r="J449" s="151"/>
      <c r="K449" s="151"/>
      <c r="L449" s="151"/>
    </row>
    <row r="450" spans="2:12" ht="16.5" customHeight="1" x14ac:dyDescent="0.3">
      <c r="B450" s="150"/>
      <c r="C450" s="150"/>
      <c r="D450" s="150"/>
      <c r="E450" s="150"/>
      <c r="F450" s="150"/>
      <c r="J450" s="151"/>
      <c r="K450" s="151"/>
      <c r="L450" s="151"/>
    </row>
    <row r="451" spans="2:12" ht="16.5" customHeight="1" x14ac:dyDescent="0.3">
      <c r="B451" s="150"/>
      <c r="C451" s="150"/>
      <c r="D451" s="150"/>
      <c r="E451" s="150"/>
      <c r="F451" s="150"/>
      <c r="J451" s="151"/>
      <c r="K451" s="151"/>
      <c r="L451" s="151"/>
    </row>
    <row r="452" spans="2:12" ht="16.5" customHeight="1" x14ac:dyDescent="0.3">
      <c r="B452" s="150"/>
      <c r="C452" s="150"/>
      <c r="D452" s="150"/>
      <c r="E452" s="150"/>
      <c r="F452" s="150"/>
      <c r="J452" s="151"/>
      <c r="K452" s="151"/>
      <c r="L452" s="151"/>
    </row>
    <row r="453" spans="2:12" ht="16.5" customHeight="1" x14ac:dyDescent="0.3">
      <c r="B453" s="150"/>
      <c r="C453" s="150"/>
      <c r="D453" s="150"/>
      <c r="E453" s="150"/>
      <c r="F453" s="150"/>
      <c r="J453" s="151"/>
      <c r="K453" s="151"/>
      <c r="L453" s="151"/>
    </row>
    <row r="454" spans="2:12" ht="16.5" customHeight="1" x14ac:dyDescent="0.3">
      <c r="B454" s="150"/>
      <c r="C454" s="150"/>
      <c r="D454" s="150"/>
      <c r="E454" s="150"/>
      <c r="F454" s="150"/>
      <c r="J454" s="151"/>
      <c r="K454" s="151"/>
      <c r="L454" s="151"/>
    </row>
    <row r="455" spans="2:12" ht="16.5" customHeight="1" x14ac:dyDescent="0.3">
      <c r="B455" s="150"/>
      <c r="C455" s="150"/>
      <c r="D455" s="150"/>
      <c r="E455" s="150"/>
      <c r="F455" s="150"/>
      <c r="J455" s="151"/>
      <c r="K455" s="151"/>
      <c r="L455" s="151"/>
    </row>
    <row r="456" spans="2:12" ht="16.5" customHeight="1" x14ac:dyDescent="0.3">
      <c r="B456" s="150"/>
      <c r="C456" s="150"/>
      <c r="D456" s="150"/>
      <c r="E456" s="150"/>
      <c r="F456" s="150"/>
      <c r="J456" s="151"/>
      <c r="K456" s="151"/>
      <c r="L456" s="151"/>
    </row>
    <row r="457" spans="2:12" ht="16.5" customHeight="1" x14ac:dyDescent="0.3">
      <c r="B457" s="150"/>
      <c r="C457" s="150"/>
      <c r="D457" s="150"/>
      <c r="E457" s="150"/>
      <c r="F457" s="150"/>
      <c r="J457" s="151"/>
      <c r="K457" s="151"/>
      <c r="L457" s="151"/>
    </row>
    <row r="458" spans="2:12" ht="16.5" customHeight="1" x14ac:dyDescent="0.3">
      <c r="B458" s="150"/>
      <c r="C458" s="150"/>
      <c r="D458" s="150"/>
      <c r="E458" s="150"/>
      <c r="F458" s="150"/>
      <c r="J458" s="151"/>
      <c r="K458" s="151"/>
      <c r="L458" s="151"/>
    </row>
    <row r="459" spans="2:12" ht="16.5" customHeight="1" x14ac:dyDescent="0.3">
      <c r="B459" s="150"/>
      <c r="C459" s="150"/>
      <c r="D459" s="150"/>
      <c r="E459" s="150"/>
      <c r="F459" s="150"/>
      <c r="J459" s="151"/>
      <c r="K459" s="151"/>
      <c r="L459" s="151"/>
    </row>
    <row r="460" spans="2:12" ht="16.5" customHeight="1" x14ac:dyDescent="0.3">
      <c r="B460" s="150"/>
      <c r="C460" s="150"/>
      <c r="D460" s="150"/>
      <c r="E460" s="150"/>
      <c r="F460" s="150"/>
      <c r="J460" s="151"/>
      <c r="K460" s="151"/>
      <c r="L460" s="151"/>
    </row>
    <row r="461" spans="2:12" ht="16.5" customHeight="1" x14ac:dyDescent="0.3">
      <c r="B461" s="150"/>
      <c r="C461" s="150"/>
      <c r="D461" s="150"/>
      <c r="E461" s="150"/>
      <c r="F461" s="150"/>
      <c r="J461" s="151"/>
      <c r="K461" s="151"/>
      <c r="L461" s="151"/>
    </row>
    <row r="462" spans="2:12" ht="16.5" customHeight="1" x14ac:dyDescent="0.3">
      <c r="B462" s="150"/>
      <c r="C462" s="150"/>
      <c r="D462" s="150"/>
      <c r="E462" s="150"/>
      <c r="F462" s="150"/>
      <c r="J462" s="151"/>
      <c r="K462" s="151"/>
      <c r="L462" s="151"/>
    </row>
    <row r="463" spans="2:12" ht="16.5" customHeight="1" x14ac:dyDescent="0.3">
      <c r="B463" s="150"/>
      <c r="C463" s="150"/>
      <c r="D463" s="150"/>
      <c r="E463" s="150"/>
      <c r="F463" s="150"/>
      <c r="J463" s="151"/>
      <c r="K463" s="151"/>
      <c r="L463" s="151"/>
    </row>
    <row r="464" spans="2:12" ht="16.5" customHeight="1" x14ac:dyDescent="0.3">
      <c r="B464" s="150"/>
      <c r="C464" s="150"/>
      <c r="D464" s="150"/>
      <c r="E464" s="150"/>
      <c r="F464" s="150"/>
      <c r="J464" s="151"/>
      <c r="K464" s="151"/>
      <c r="L464" s="151"/>
    </row>
    <row r="465" spans="2:12" ht="16.5" customHeight="1" x14ac:dyDescent="0.3">
      <c r="B465" s="150"/>
      <c r="C465" s="150"/>
      <c r="D465" s="150"/>
      <c r="E465" s="150"/>
      <c r="F465" s="150"/>
      <c r="J465" s="151"/>
      <c r="K465" s="151"/>
      <c r="L465" s="151"/>
    </row>
    <row r="466" spans="2:12" ht="16.5" customHeight="1" x14ac:dyDescent="0.3">
      <c r="B466" s="150"/>
      <c r="C466" s="150"/>
      <c r="D466" s="150"/>
      <c r="E466" s="150"/>
      <c r="F466" s="150"/>
      <c r="J466" s="151"/>
      <c r="K466" s="151"/>
      <c r="L466" s="151"/>
    </row>
    <row r="467" spans="2:12" ht="16.5" customHeight="1" x14ac:dyDescent="0.3">
      <c r="B467" s="150"/>
      <c r="C467" s="150"/>
      <c r="D467" s="150"/>
      <c r="E467" s="150"/>
      <c r="F467" s="150"/>
      <c r="J467" s="151"/>
      <c r="K467" s="151"/>
      <c r="L467" s="151"/>
    </row>
    <row r="468" spans="2:12" ht="16.5" customHeight="1" x14ac:dyDescent="0.3">
      <c r="B468" s="150"/>
      <c r="C468" s="150"/>
      <c r="D468" s="150"/>
      <c r="E468" s="150"/>
      <c r="F468" s="150"/>
      <c r="J468" s="151"/>
      <c r="K468" s="151"/>
      <c r="L468" s="151"/>
    </row>
    <row r="469" spans="2:12" ht="16.5" customHeight="1" x14ac:dyDescent="0.3">
      <c r="B469" s="150"/>
      <c r="C469" s="150"/>
      <c r="D469" s="150"/>
      <c r="E469" s="150"/>
      <c r="F469" s="150"/>
      <c r="J469" s="151"/>
      <c r="K469" s="151"/>
      <c r="L469" s="151"/>
    </row>
    <row r="470" spans="2:12" ht="16.5" customHeight="1" x14ac:dyDescent="0.3">
      <c r="B470" s="150"/>
      <c r="C470" s="150"/>
      <c r="D470" s="150"/>
      <c r="E470" s="150"/>
      <c r="F470" s="150"/>
      <c r="J470" s="151"/>
      <c r="K470" s="151"/>
      <c r="L470" s="151"/>
    </row>
    <row r="471" spans="2:12" ht="16.5" customHeight="1" x14ac:dyDescent="0.3">
      <c r="B471" s="150"/>
      <c r="C471" s="150"/>
      <c r="D471" s="150"/>
      <c r="E471" s="150"/>
      <c r="F471" s="150"/>
      <c r="J471" s="151"/>
      <c r="K471" s="151"/>
      <c r="L471" s="151"/>
    </row>
    <row r="472" spans="2:12" ht="16.5" customHeight="1" x14ac:dyDescent="0.3">
      <c r="B472" s="150"/>
      <c r="C472" s="150"/>
      <c r="D472" s="150"/>
      <c r="E472" s="150"/>
      <c r="F472" s="150"/>
      <c r="J472" s="151"/>
      <c r="K472" s="151"/>
      <c r="L472" s="151"/>
    </row>
    <row r="473" spans="2:12" ht="16.5" customHeight="1" x14ac:dyDescent="0.3">
      <c r="B473" s="150"/>
      <c r="C473" s="150"/>
      <c r="D473" s="150"/>
      <c r="E473" s="150"/>
      <c r="F473" s="150"/>
      <c r="J473" s="151"/>
      <c r="K473" s="151"/>
      <c r="L473" s="151"/>
    </row>
    <row r="474" spans="2:12" ht="16.5" customHeight="1" x14ac:dyDescent="0.3">
      <c r="B474" s="150"/>
      <c r="C474" s="150"/>
      <c r="D474" s="150"/>
      <c r="E474" s="150"/>
      <c r="F474" s="150"/>
      <c r="J474" s="151"/>
      <c r="K474" s="151"/>
      <c r="L474" s="151"/>
    </row>
    <row r="475" spans="2:12" ht="16.5" customHeight="1" x14ac:dyDescent="0.3">
      <c r="B475" s="150"/>
      <c r="C475" s="150"/>
      <c r="D475" s="150"/>
      <c r="E475" s="150"/>
      <c r="F475" s="150"/>
      <c r="J475" s="151"/>
      <c r="K475" s="151"/>
      <c r="L475" s="151"/>
    </row>
    <row r="476" spans="2:12" ht="16.5" customHeight="1" x14ac:dyDescent="0.3">
      <c r="B476" s="150"/>
      <c r="C476" s="150"/>
      <c r="D476" s="150"/>
      <c r="E476" s="150"/>
      <c r="F476" s="150"/>
      <c r="J476" s="151"/>
      <c r="K476" s="151"/>
      <c r="L476" s="151"/>
    </row>
    <row r="477" spans="2:12" ht="16.5" customHeight="1" x14ac:dyDescent="0.3">
      <c r="B477" s="150"/>
      <c r="C477" s="150"/>
      <c r="D477" s="150"/>
      <c r="E477" s="150"/>
      <c r="F477" s="150"/>
      <c r="J477" s="151"/>
      <c r="K477" s="151"/>
      <c r="L477" s="151"/>
    </row>
    <row r="478" spans="2:12" ht="16.5" customHeight="1" x14ac:dyDescent="0.3">
      <c r="B478" s="150"/>
      <c r="C478" s="150"/>
      <c r="D478" s="150"/>
      <c r="E478" s="150"/>
      <c r="F478" s="150"/>
      <c r="J478" s="151"/>
      <c r="K478" s="151"/>
      <c r="L478" s="151"/>
    </row>
    <row r="479" spans="2:12" ht="16.5" customHeight="1" x14ac:dyDescent="0.3">
      <c r="B479" s="150"/>
      <c r="C479" s="150"/>
      <c r="D479" s="150"/>
      <c r="E479" s="150"/>
      <c r="F479" s="150"/>
      <c r="J479" s="151"/>
      <c r="K479" s="151"/>
      <c r="L479" s="151"/>
    </row>
    <row r="480" spans="2:12" ht="16.5" customHeight="1" x14ac:dyDescent="0.3">
      <c r="B480" s="150"/>
      <c r="C480" s="150"/>
      <c r="D480" s="150"/>
      <c r="E480" s="150"/>
      <c r="F480" s="150"/>
      <c r="J480" s="151"/>
      <c r="K480" s="151"/>
      <c r="L480" s="151"/>
    </row>
    <row r="481" spans="2:12" ht="16.5" customHeight="1" x14ac:dyDescent="0.3">
      <c r="B481" s="150"/>
      <c r="C481" s="150"/>
      <c r="D481" s="150"/>
      <c r="E481" s="150"/>
      <c r="F481" s="150"/>
      <c r="J481" s="151"/>
      <c r="K481" s="151"/>
      <c r="L481" s="151"/>
    </row>
    <row r="482" spans="2:12" ht="16.5" customHeight="1" x14ac:dyDescent="0.3">
      <c r="B482" s="150"/>
      <c r="C482" s="150"/>
      <c r="D482" s="150"/>
      <c r="E482" s="150"/>
      <c r="F482" s="150"/>
      <c r="J482" s="151"/>
      <c r="K482" s="151"/>
      <c r="L482" s="151"/>
    </row>
    <row r="483" spans="2:12" ht="16.5" customHeight="1" x14ac:dyDescent="0.3">
      <c r="B483" s="150"/>
      <c r="C483" s="150"/>
      <c r="D483" s="150"/>
      <c r="E483" s="150"/>
      <c r="F483" s="150"/>
      <c r="J483" s="151"/>
      <c r="K483" s="151"/>
      <c r="L483" s="151"/>
    </row>
    <row r="484" spans="2:12" ht="16.5" customHeight="1" x14ac:dyDescent="0.3">
      <c r="B484" s="150"/>
      <c r="C484" s="150"/>
      <c r="D484" s="150"/>
      <c r="E484" s="150"/>
      <c r="F484" s="150"/>
      <c r="J484" s="151"/>
      <c r="K484" s="151"/>
      <c r="L484" s="151"/>
    </row>
    <row r="485" spans="2:12" ht="16.5" customHeight="1" x14ac:dyDescent="0.3">
      <c r="B485" s="150"/>
      <c r="C485" s="150"/>
      <c r="D485" s="150"/>
      <c r="E485" s="150"/>
      <c r="F485" s="150"/>
      <c r="J485" s="151"/>
      <c r="K485" s="151"/>
      <c r="L485" s="151"/>
    </row>
    <row r="486" spans="2:12" ht="16.5" customHeight="1" x14ac:dyDescent="0.3">
      <c r="B486" s="150"/>
      <c r="C486" s="150"/>
      <c r="D486" s="150"/>
      <c r="E486" s="150"/>
      <c r="F486" s="150"/>
      <c r="J486" s="151"/>
      <c r="K486" s="151"/>
      <c r="L486" s="151"/>
    </row>
    <row r="487" spans="2:12" ht="16.5" customHeight="1" x14ac:dyDescent="0.3">
      <c r="B487" s="150"/>
      <c r="C487" s="150"/>
      <c r="D487" s="150"/>
      <c r="E487" s="150"/>
      <c r="F487" s="150"/>
      <c r="J487" s="151"/>
      <c r="K487" s="151"/>
      <c r="L487" s="151"/>
    </row>
    <row r="488" spans="2:12" ht="16.5" customHeight="1" x14ac:dyDescent="0.3">
      <c r="B488" s="150"/>
      <c r="C488" s="150"/>
      <c r="D488" s="150"/>
      <c r="E488" s="150"/>
      <c r="F488" s="150"/>
      <c r="J488" s="151"/>
      <c r="K488" s="151"/>
      <c r="L488" s="151"/>
    </row>
    <row r="489" spans="2:12" ht="16.5" customHeight="1" x14ac:dyDescent="0.3">
      <c r="B489" s="150"/>
      <c r="C489" s="150"/>
      <c r="D489" s="150"/>
      <c r="E489" s="150"/>
      <c r="F489" s="150"/>
      <c r="J489" s="151"/>
      <c r="K489" s="151"/>
      <c r="L489" s="151"/>
    </row>
    <row r="490" spans="2:12" ht="16.5" customHeight="1" x14ac:dyDescent="0.3">
      <c r="B490" s="150"/>
      <c r="C490" s="150"/>
      <c r="D490" s="150"/>
      <c r="E490" s="150"/>
      <c r="F490" s="150"/>
      <c r="J490" s="151"/>
      <c r="K490" s="151"/>
      <c r="L490" s="151"/>
    </row>
    <row r="491" spans="2:12" ht="16.5" customHeight="1" x14ac:dyDescent="0.3">
      <c r="B491" s="150"/>
      <c r="C491" s="150"/>
      <c r="D491" s="150"/>
      <c r="E491" s="150"/>
      <c r="F491" s="150"/>
      <c r="J491" s="151"/>
      <c r="K491" s="151"/>
      <c r="L491" s="151"/>
    </row>
    <row r="492" spans="2:12" ht="16.5" customHeight="1" x14ac:dyDescent="0.3">
      <c r="B492" s="150"/>
      <c r="C492" s="150"/>
      <c r="D492" s="150"/>
      <c r="E492" s="150"/>
      <c r="F492" s="150"/>
      <c r="J492" s="151"/>
      <c r="K492" s="151"/>
      <c r="L492" s="151"/>
    </row>
    <row r="493" spans="2:12" ht="16.5" customHeight="1" x14ac:dyDescent="0.3">
      <c r="B493" s="150"/>
      <c r="C493" s="150"/>
      <c r="D493" s="150"/>
      <c r="E493" s="150"/>
      <c r="F493" s="150"/>
      <c r="J493" s="151"/>
      <c r="K493" s="151"/>
      <c r="L493" s="151"/>
    </row>
    <row r="494" spans="2:12" ht="16.5" customHeight="1" x14ac:dyDescent="0.3">
      <c r="B494" s="150"/>
      <c r="C494" s="150"/>
      <c r="D494" s="150"/>
      <c r="E494" s="150"/>
      <c r="F494" s="150"/>
      <c r="J494" s="151"/>
      <c r="K494" s="151"/>
      <c r="L494" s="151"/>
    </row>
    <row r="495" spans="2:12" ht="16.5" customHeight="1" x14ac:dyDescent="0.3">
      <c r="B495" s="150"/>
      <c r="C495" s="150"/>
      <c r="D495" s="150"/>
      <c r="E495" s="150"/>
      <c r="F495" s="150"/>
      <c r="J495" s="151"/>
      <c r="K495" s="151"/>
      <c r="L495" s="151"/>
    </row>
    <row r="496" spans="2:12" ht="16.5" customHeight="1" x14ac:dyDescent="0.3">
      <c r="B496" s="150"/>
      <c r="C496" s="150"/>
      <c r="D496" s="150"/>
      <c r="E496" s="150"/>
      <c r="F496" s="150"/>
      <c r="J496" s="151"/>
      <c r="K496" s="151"/>
      <c r="L496" s="151"/>
    </row>
    <row r="497" spans="2:12" ht="16.5" customHeight="1" x14ac:dyDescent="0.3">
      <c r="B497" s="150"/>
      <c r="C497" s="150"/>
      <c r="D497" s="150"/>
      <c r="E497" s="150"/>
      <c r="F497" s="150"/>
      <c r="J497" s="151"/>
      <c r="K497" s="151"/>
      <c r="L497" s="151"/>
    </row>
    <row r="498" spans="2:12" ht="16.5" customHeight="1" x14ac:dyDescent="0.3">
      <c r="B498" s="150"/>
      <c r="C498" s="150"/>
      <c r="D498" s="150"/>
      <c r="E498" s="150"/>
      <c r="F498" s="150"/>
      <c r="J498" s="151"/>
      <c r="K498" s="151"/>
      <c r="L498" s="151"/>
    </row>
    <row r="499" spans="2:12" ht="16.5" customHeight="1" x14ac:dyDescent="0.3">
      <c r="B499" s="150"/>
      <c r="C499" s="150"/>
      <c r="D499" s="150"/>
      <c r="E499" s="150"/>
      <c r="F499" s="150"/>
      <c r="J499" s="151"/>
      <c r="K499" s="151"/>
      <c r="L499" s="151"/>
    </row>
    <row r="500" spans="2:12" ht="16.5" customHeight="1" x14ac:dyDescent="0.3">
      <c r="B500" s="150"/>
      <c r="C500" s="150"/>
      <c r="D500" s="150"/>
      <c r="E500" s="150"/>
      <c r="F500" s="150"/>
      <c r="J500" s="151"/>
      <c r="K500" s="151"/>
      <c r="L500" s="151"/>
    </row>
    <row r="501" spans="2:12" ht="16.5" customHeight="1" x14ac:dyDescent="0.3">
      <c r="B501" s="150"/>
      <c r="C501" s="150"/>
      <c r="D501" s="150"/>
      <c r="E501" s="150"/>
      <c r="F501" s="150"/>
      <c r="J501" s="151"/>
      <c r="K501" s="151"/>
      <c r="L501" s="151"/>
    </row>
    <row r="502" spans="2:12" ht="16.5" customHeight="1" x14ac:dyDescent="0.3">
      <c r="B502" s="150"/>
      <c r="C502" s="150"/>
      <c r="D502" s="150"/>
      <c r="E502" s="150"/>
      <c r="F502" s="150"/>
      <c r="J502" s="151"/>
      <c r="K502" s="151"/>
      <c r="L502" s="151"/>
    </row>
    <row r="503" spans="2:12" ht="16.5" customHeight="1" x14ac:dyDescent="0.3">
      <c r="B503" s="150"/>
      <c r="C503" s="150"/>
      <c r="D503" s="150"/>
      <c r="E503" s="150"/>
      <c r="F503" s="150"/>
      <c r="J503" s="151"/>
      <c r="K503" s="151"/>
      <c r="L503" s="151"/>
    </row>
    <row r="504" spans="2:12" ht="16.5" customHeight="1" x14ac:dyDescent="0.3">
      <c r="B504" s="150"/>
      <c r="C504" s="150"/>
      <c r="D504" s="150"/>
      <c r="E504" s="150"/>
      <c r="F504" s="150"/>
      <c r="J504" s="151"/>
      <c r="K504" s="151"/>
      <c r="L504" s="151"/>
    </row>
    <row r="505" spans="2:12" ht="16.5" customHeight="1" x14ac:dyDescent="0.3">
      <c r="B505" s="150"/>
      <c r="C505" s="150"/>
      <c r="D505" s="150"/>
      <c r="E505" s="150"/>
      <c r="F505" s="150"/>
      <c r="J505" s="151"/>
      <c r="K505" s="151"/>
      <c r="L505" s="151"/>
    </row>
    <row r="506" spans="2:12" ht="16.5" customHeight="1" x14ac:dyDescent="0.3">
      <c r="B506" s="150"/>
      <c r="C506" s="150"/>
      <c r="D506" s="150"/>
      <c r="E506" s="150"/>
      <c r="F506" s="150"/>
      <c r="J506" s="151"/>
      <c r="K506" s="151"/>
      <c r="L506" s="151"/>
    </row>
    <row r="507" spans="2:12" ht="16.5" customHeight="1" x14ac:dyDescent="0.3">
      <c r="B507" s="150"/>
      <c r="C507" s="150"/>
      <c r="D507" s="150"/>
      <c r="E507" s="150"/>
      <c r="F507" s="150"/>
      <c r="J507" s="151"/>
      <c r="K507" s="151"/>
      <c r="L507" s="151"/>
    </row>
    <row r="508" spans="2:12" ht="16.5" customHeight="1" x14ac:dyDescent="0.3">
      <c r="B508" s="150"/>
      <c r="C508" s="150"/>
      <c r="D508" s="150"/>
      <c r="E508" s="150"/>
      <c r="F508" s="150"/>
      <c r="J508" s="151"/>
      <c r="K508" s="151"/>
      <c r="L508" s="151"/>
    </row>
    <row r="509" spans="2:12" ht="16.5" customHeight="1" x14ac:dyDescent="0.3">
      <c r="B509" s="150"/>
      <c r="C509" s="150"/>
      <c r="D509" s="150"/>
      <c r="E509" s="150"/>
      <c r="F509" s="150"/>
      <c r="J509" s="151"/>
      <c r="K509" s="151"/>
      <c r="L509" s="151"/>
    </row>
    <row r="510" spans="2:12" ht="16.5" customHeight="1" x14ac:dyDescent="0.3">
      <c r="B510" s="150"/>
      <c r="C510" s="150"/>
      <c r="D510" s="150"/>
      <c r="E510" s="150"/>
      <c r="F510" s="150"/>
      <c r="J510" s="151"/>
      <c r="K510" s="151"/>
      <c r="L510" s="151"/>
    </row>
    <row r="511" spans="2:12" ht="16.5" customHeight="1" x14ac:dyDescent="0.3">
      <c r="B511" s="150"/>
      <c r="C511" s="150"/>
      <c r="D511" s="150"/>
      <c r="E511" s="150"/>
      <c r="F511" s="150"/>
      <c r="J511" s="151"/>
      <c r="K511" s="151"/>
      <c r="L511" s="151"/>
    </row>
    <row r="512" spans="2:12" ht="16.5" customHeight="1" x14ac:dyDescent="0.3">
      <c r="B512" s="150"/>
      <c r="C512" s="150"/>
      <c r="D512" s="150"/>
      <c r="E512" s="150"/>
      <c r="F512" s="150"/>
      <c r="J512" s="151"/>
      <c r="K512" s="151"/>
      <c r="L512" s="151"/>
    </row>
    <row r="513" spans="2:12" ht="16.5" customHeight="1" x14ac:dyDescent="0.3">
      <c r="B513" s="150"/>
      <c r="C513" s="150"/>
      <c r="D513" s="150"/>
      <c r="E513" s="150"/>
      <c r="F513" s="150"/>
      <c r="J513" s="151"/>
      <c r="K513" s="151"/>
      <c r="L513" s="151"/>
    </row>
    <row r="514" spans="2:12" ht="16.5" customHeight="1" x14ac:dyDescent="0.3">
      <c r="B514" s="150"/>
      <c r="C514" s="150"/>
      <c r="D514" s="150"/>
      <c r="E514" s="150"/>
      <c r="F514" s="150"/>
      <c r="J514" s="151"/>
      <c r="K514" s="151"/>
      <c r="L514" s="151"/>
    </row>
    <row r="515" spans="2:12" ht="16.5" customHeight="1" x14ac:dyDescent="0.3">
      <c r="B515" s="150"/>
      <c r="C515" s="150"/>
      <c r="D515" s="150"/>
      <c r="E515" s="150"/>
      <c r="F515" s="150"/>
      <c r="J515" s="151"/>
      <c r="K515" s="151"/>
      <c r="L515" s="151"/>
    </row>
    <row r="516" spans="2:12" ht="16.5" customHeight="1" x14ac:dyDescent="0.3">
      <c r="B516" s="150"/>
      <c r="C516" s="150"/>
      <c r="D516" s="150"/>
      <c r="E516" s="150"/>
      <c r="F516" s="150"/>
      <c r="J516" s="151"/>
      <c r="K516" s="151"/>
      <c r="L516" s="151"/>
    </row>
    <row r="517" spans="2:12" ht="16.5" customHeight="1" x14ac:dyDescent="0.3">
      <c r="B517" s="150"/>
      <c r="C517" s="150"/>
      <c r="D517" s="150"/>
      <c r="E517" s="150"/>
      <c r="F517" s="150"/>
      <c r="J517" s="151"/>
      <c r="K517" s="151"/>
      <c r="L517" s="151"/>
    </row>
    <row r="518" spans="2:12" ht="16.5" customHeight="1" x14ac:dyDescent="0.3">
      <c r="B518" s="150"/>
      <c r="C518" s="150"/>
      <c r="D518" s="150"/>
      <c r="E518" s="150"/>
      <c r="F518" s="150"/>
      <c r="J518" s="151"/>
      <c r="K518" s="151"/>
      <c r="L518" s="151"/>
    </row>
    <row r="519" spans="2:12" ht="16.5" customHeight="1" x14ac:dyDescent="0.3">
      <c r="B519" s="150"/>
      <c r="C519" s="150"/>
      <c r="D519" s="150"/>
      <c r="E519" s="150"/>
      <c r="F519" s="150"/>
      <c r="J519" s="151"/>
      <c r="K519" s="151"/>
      <c r="L519" s="151"/>
    </row>
    <row r="520" spans="2:12" ht="16.5" customHeight="1" x14ac:dyDescent="0.3">
      <c r="B520" s="150"/>
      <c r="C520" s="150"/>
      <c r="D520" s="150"/>
      <c r="E520" s="150"/>
      <c r="F520" s="150"/>
      <c r="J520" s="151"/>
      <c r="K520" s="151"/>
      <c r="L520" s="151"/>
    </row>
    <row r="521" spans="2:12" ht="16.5" customHeight="1" x14ac:dyDescent="0.3">
      <c r="B521" s="150"/>
      <c r="C521" s="150"/>
      <c r="D521" s="150"/>
      <c r="E521" s="150"/>
      <c r="F521" s="150"/>
      <c r="J521" s="151"/>
      <c r="K521" s="151"/>
      <c r="L521" s="151"/>
    </row>
    <row r="522" spans="2:12" ht="16.5" customHeight="1" x14ac:dyDescent="0.3">
      <c r="B522" s="150"/>
      <c r="C522" s="150"/>
      <c r="D522" s="150"/>
      <c r="E522" s="150"/>
      <c r="F522" s="150"/>
      <c r="J522" s="151"/>
      <c r="K522" s="151"/>
      <c r="L522" s="151"/>
    </row>
    <row r="523" spans="2:12" ht="16.5" customHeight="1" x14ac:dyDescent="0.3">
      <c r="B523" s="150"/>
      <c r="C523" s="150"/>
      <c r="D523" s="150"/>
      <c r="E523" s="150"/>
      <c r="F523" s="150"/>
      <c r="J523" s="151"/>
      <c r="K523" s="151"/>
      <c r="L523" s="151"/>
    </row>
    <row r="524" spans="2:12" ht="16.5" customHeight="1" x14ac:dyDescent="0.3">
      <c r="B524" s="150"/>
      <c r="C524" s="150"/>
      <c r="D524" s="150"/>
      <c r="E524" s="150"/>
      <c r="F524" s="150"/>
      <c r="J524" s="151"/>
      <c r="K524" s="151"/>
      <c r="L524" s="151"/>
    </row>
    <row r="525" spans="2:12" ht="16.5" customHeight="1" x14ac:dyDescent="0.3">
      <c r="B525" s="150"/>
      <c r="C525" s="150"/>
      <c r="D525" s="150"/>
      <c r="E525" s="150"/>
      <c r="F525" s="150"/>
      <c r="J525" s="151"/>
      <c r="K525" s="151"/>
      <c r="L525" s="151"/>
    </row>
    <row r="526" spans="2:12" ht="16.5" customHeight="1" x14ac:dyDescent="0.3">
      <c r="B526" s="150"/>
      <c r="C526" s="150"/>
      <c r="D526" s="150"/>
      <c r="E526" s="150"/>
      <c r="F526" s="150"/>
      <c r="J526" s="151"/>
      <c r="K526" s="151"/>
      <c r="L526" s="151"/>
    </row>
    <row r="527" spans="2:12" ht="16.5" customHeight="1" x14ac:dyDescent="0.3">
      <c r="B527" s="150"/>
      <c r="C527" s="150"/>
      <c r="D527" s="150"/>
      <c r="E527" s="150"/>
      <c r="F527" s="150"/>
      <c r="J527" s="151"/>
      <c r="K527" s="151"/>
      <c r="L527" s="151"/>
    </row>
    <row r="528" spans="2:12" ht="16.5" customHeight="1" x14ac:dyDescent="0.3">
      <c r="B528" s="150"/>
      <c r="C528" s="150"/>
      <c r="D528" s="150"/>
      <c r="E528" s="150"/>
      <c r="F528" s="150"/>
      <c r="J528" s="151"/>
      <c r="K528" s="151"/>
      <c r="L528" s="151"/>
    </row>
    <row r="529" spans="2:12" ht="16.5" customHeight="1" x14ac:dyDescent="0.3">
      <c r="B529" s="150"/>
      <c r="C529" s="150"/>
      <c r="D529" s="150"/>
      <c r="E529" s="150"/>
      <c r="F529" s="150"/>
      <c r="J529" s="151"/>
      <c r="K529" s="151"/>
      <c r="L529" s="151"/>
    </row>
    <row r="530" spans="2:12" ht="16.5" customHeight="1" x14ac:dyDescent="0.3">
      <c r="B530" s="150"/>
      <c r="C530" s="150"/>
      <c r="D530" s="150"/>
      <c r="E530" s="150"/>
      <c r="F530" s="150"/>
      <c r="J530" s="151"/>
      <c r="K530" s="151"/>
      <c r="L530" s="151"/>
    </row>
    <row r="531" spans="2:12" ht="16.5" customHeight="1" x14ac:dyDescent="0.3">
      <c r="B531" s="150"/>
      <c r="C531" s="150"/>
      <c r="D531" s="150"/>
      <c r="E531" s="150"/>
      <c r="F531" s="150"/>
      <c r="J531" s="151"/>
      <c r="K531" s="151"/>
      <c r="L531" s="151"/>
    </row>
    <row r="532" spans="2:12" ht="16.5" customHeight="1" x14ac:dyDescent="0.3">
      <c r="B532" s="150"/>
      <c r="C532" s="150"/>
      <c r="D532" s="150"/>
      <c r="E532" s="150"/>
      <c r="F532" s="150"/>
      <c r="J532" s="151"/>
      <c r="K532" s="151"/>
      <c r="L532" s="151"/>
    </row>
    <row r="533" spans="2:12" ht="16.5" customHeight="1" x14ac:dyDescent="0.3">
      <c r="B533" s="150"/>
      <c r="C533" s="150"/>
      <c r="D533" s="150"/>
      <c r="E533" s="150"/>
      <c r="F533" s="150"/>
      <c r="J533" s="151"/>
      <c r="K533" s="151"/>
      <c r="L533" s="151"/>
    </row>
    <row r="534" spans="2:12" ht="16.5" customHeight="1" x14ac:dyDescent="0.3">
      <c r="B534" s="150"/>
      <c r="C534" s="150"/>
      <c r="D534" s="150"/>
      <c r="E534" s="150"/>
      <c r="F534" s="150"/>
      <c r="J534" s="151"/>
      <c r="K534" s="151"/>
      <c r="L534" s="151"/>
    </row>
    <row r="535" spans="2:12" ht="16.5" customHeight="1" x14ac:dyDescent="0.3">
      <c r="B535" s="150"/>
      <c r="C535" s="150"/>
      <c r="D535" s="150"/>
      <c r="E535" s="150"/>
      <c r="F535" s="150"/>
      <c r="J535" s="151"/>
      <c r="K535" s="151"/>
      <c r="L535" s="151"/>
    </row>
    <row r="536" spans="2:12" ht="16.5" customHeight="1" x14ac:dyDescent="0.3">
      <c r="B536" s="150"/>
      <c r="C536" s="150"/>
      <c r="D536" s="150"/>
      <c r="E536" s="150"/>
      <c r="F536" s="150"/>
      <c r="J536" s="151"/>
      <c r="K536" s="151"/>
      <c r="L536" s="151"/>
    </row>
    <row r="537" spans="2:12" ht="16.5" customHeight="1" x14ac:dyDescent="0.3">
      <c r="B537" s="150"/>
      <c r="C537" s="150"/>
      <c r="D537" s="150"/>
      <c r="E537" s="150"/>
      <c r="F537" s="150"/>
      <c r="J537" s="151"/>
      <c r="K537" s="151"/>
      <c r="L537" s="151"/>
    </row>
    <row r="538" spans="2:12" ht="16.5" customHeight="1" x14ac:dyDescent="0.3">
      <c r="B538" s="150"/>
      <c r="C538" s="150"/>
      <c r="D538" s="150"/>
      <c r="E538" s="150"/>
      <c r="F538" s="150"/>
      <c r="J538" s="151"/>
      <c r="K538" s="151"/>
      <c r="L538" s="151"/>
    </row>
    <row r="539" spans="2:12" ht="16.5" customHeight="1" x14ac:dyDescent="0.3">
      <c r="B539" s="150"/>
      <c r="C539" s="150"/>
      <c r="D539" s="150"/>
      <c r="E539" s="150"/>
      <c r="F539" s="150"/>
      <c r="J539" s="151"/>
      <c r="K539" s="151"/>
      <c r="L539" s="151"/>
    </row>
    <row r="540" spans="2:12" ht="16.5" customHeight="1" x14ac:dyDescent="0.3">
      <c r="B540" s="150"/>
      <c r="C540" s="150"/>
      <c r="D540" s="150"/>
      <c r="E540" s="150"/>
      <c r="F540" s="150"/>
      <c r="J540" s="151"/>
      <c r="K540" s="151"/>
      <c r="L540" s="151"/>
    </row>
    <row r="541" spans="2:12" ht="16.5" customHeight="1" x14ac:dyDescent="0.3">
      <c r="B541" s="150"/>
      <c r="C541" s="150"/>
      <c r="D541" s="150"/>
      <c r="E541" s="150"/>
      <c r="F541" s="150"/>
      <c r="J541" s="151"/>
      <c r="K541" s="151"/>
      <c r="L541" s="151"/>
    </row>
    <row r="542" spans="2:12" ht="16.5" customHeight="1" x14ac:dyDescent="0.3">
      <c r="B542" s="150"/>
      <c r="C542" s="150"/>
      <c r="D542" s="150"/>
      <c r="E542" s="150"/>
      <c r="F542" s="150"/>
      <c r="J542" s="151"/>
      <c r="K542" s="151"/>
      <c r="L542" s="151"/>
    </row>
    <row r="543" spans="2:12" ht="16.5" customHeight="1" x14ac:dyDescent="0.3">
      <c r="B543" s="150"/>
      <c r="C543" s="150"/>
      <c r="D543" s="150"/>
      <c r="E543" s="150"/>
      <c r="F543" s="150"/>
      <c r="J543" s="151"/>
      <c r="K543" s="151"/>
      <c r="L543" s="151"/>
    </row>
    <row r="544" spans="2:12" ht="16.5" customHeight="1" x14ac:dyDescent="0.3">
      <c r="B544" s="150"/>
      <c r="C544" s="150"/>
      <c r="D544" s="150"/>
      <c r="E544" s="150"/>
      <c r="F544" s="150"/>
      <c r="J544" s="151"/>
      <c r="K544" s="151"/>
      <c r="L544" s="151"/>
    </row>
    <row r="545" spans="2:12" ht="16.5" customHeight="1" x14ac:dyDescent="0.3">
      <c r="B545" s="150"/>
      <c r="C545" s="150"/>
      <c r="D545" s="150"/>
      <c r="E545" s="150"/>
      <c r="F545" s="150"/>
      <c r="J545" s="151"/>
      <c r="K545" s="151"/>
      <c r="L545" s="151"/>
    </row>
    <row r="546" spans="2:12" ht="16.5" customHeight="1" x14ac:dyDescent="0.3">
      <c r="B546" s="150"/>
      <c r="C546" s="150"/>
      <c r="D546" s="150"/>
      <c r="E546" s="150"/>
      <c r="F546" s="150"/>
      <c r="J546" s="151"/>
      <c r="K546" s="151"/>
      <c r="L546" s="151"/>
    </row>
    <row r="547" spans="2:12" ht="16.5" customHeight="1" x14ac:dyDescent="0.3">
      <c r="B547" s="150"/>
      <c r="C547" s="150"/>
      <c r="D547" s="150"/>
      <c r="E547" s="150"/>
      <c r="F547" s="150"/>
      <c r="J547" s="151"/>
      <c r="K547" s="151"/>
      <c r="L547" s="151"/>
    </row>
    <row r="548" spans="2:12" ht="16.5" customHeight="1" x14ac:dyDescent="0.3">
      <c r="B548" s="150"/>
      <c r="C548" s="150"/>
      <c r="D548" s="150"/>
      <c r="E548" s="150"/>
      <c r="F548" s="150"/>
      <c r="J548" s="151"/>
      <c r="K548" s="151"/>
      <c r="L548" s="151"/>
    </row>
    <row r="549" spans="2:12" ht="16.5" customHeight="1" x14ac:dyDescent="0.3">
      <c r="B549" s="150"/>
      <c r="C549" s="150"/>
      <c r="D549" s="150"/>
      <c r="E549" s="150"/>
      <c r="F549" s="150"/>
      <c r="J549" s="151"/>
      <c r="K549" s="151"/>
      <c r="L549" s="151"/>
    </row>
    <row r="550" spans="2:12" ht="16.5" customHeight="1" x14ac:dyDescent="0.3">
      <c r="B550" s="150"/>
      <c r="C550" s="150"/>
      <c r="D550" s="150"/>
      <c r="E550" s="150"/>
      <c r="F550" s="150"/>
      <c r="J550" s="151"/>
      <c r="K550" s="151"/>
      <c r="L550" s="151"/>
    </row>
    <row r="551" spans="2:12" ht="16.5" customHeight="1" x14ac:dyDescent="0.3">
      <c r="B551" s="150"/>
      <c r="C551" s="150"/>
      <c r="D551" s="150"/>
      <c r="E551" s="150"/>
      <c r="F551" s="150"/>
      <c r="J551" s="151"/>
      <c r="K551" s="151"/>
      <c r="L551" s="151"/>
    </row>
    <row r="552" spans="2:12" ht="16.5" customHeight="1" x14ac:dyDescent="0.3">
      <c r="B552" s="150"/>
      <c r="C552" s="150"/>
      <c r="D552" s="150"/>
      <c r="E552" s="150"/>
      <c r="F552" s="150"/>
      <c r="J552" s="151"/>
      <c r="K552" s="151"/>
      <c r="L552" s="151"/>
    </row>
    <row r="553" spans="2:12" ht="16.5" customHeight="1" x14ac:dyDescent="0.3">
      <c r="B553" s="150"/>
      <c r="C553" s="150"/>
      <c r="D553" s="150"/>
      <c r="E553" s="150"/>
      <c r="F553" s="150"/>
      <c r="J553" s="151"/>
      <c r="K553" s="151"/>
      <c r="L553" s="151"/>
    </row>
    <row r="554" spans="2:12" ht="16.5" customHeight="1" x14ac:dyDescent="0.3">
      <c r="B554" s="150"/>
      <c r="C554" s="150"/>
      <c r="D554" s="150"/>
      <c r="E554" s="150"/>
      <c r="F554" s="150"/>
      <c r="J554" s="151"/>
      <c r="K554" s="151"/>
      <c r="L554" s="151"/>
    </row>
    <row r="555" spans="2:12" ht="16.5" customHeight="1" x14ac:dyDescent="0.3">
      <c r="B555" s="150"/>
      <c r="C555" s="150"/>
      <c r="D555" s="150"/>
      <c r="E555" s="150"/>
      <c r="F555" s="150"/>
      <c r="J555" s="151"/>
      <c r="K555" s="151"/>
      <c r="L555" s="151"/>
    </row>
    <row r="556" spans="2:12" ht="16.5" customHeight="1" x14ac:dyDescent="0.3">
      <c r="B556" s="150"/>
      <c r="C556" s="150"/>
      <c r="D556" s="150"/>
      <c r="E556" s="150"/>
      <c r="F556" s="150"/>
      <c r="J556" s="151"/>
      <c r="K556" s="151"/>
      <c r="L556" s="151"/>
    </row>
    <row r="557" spans="2:12" ht="16.5" customHeight="1" x14ac:dyDescent="0.3">
      <c r="B557" s="150"/>
      <c r="C557" s="150"/>
      <c r="D557" s="150"/>
      <c r="E557" s="150"/>
      <c r="F557" s="150"/>
      <c r="J557" s="151"/>
      <c r="K557" s="151"/>
      <c r="L557" s="151"/>
    </row>
    <row r="558" spans="2:12" ht="16.5" customHeight="1" x14ac:dyDescent="0.3">
      <c r="B558" s="150"/>
      <c r="C558" s="150"/>
      <c r="D558" s="150"/>
      <c r="E558" s="150"/>
      <c r="F558" s="150"/>
      <c r="J558" s="151"/>
      <c r="K558" s="151"/>
      <c r="L558" s="151"/>
    </row>
    <row r="559" spans="2:12" ht="16.5" customHeight="1" x14ac:dyDescent="0.3">
      <c r="B559" s="150"/>
      <c r="C559" s="150"/>
      <c r="D559" s="150"/>
      <c r="E559" s="150"/>
      <c r="F559" s="150"/>
      <c r="J559" s="151"/>
      <c r="K559" s="151"/>
      <c r="L559" s="151"/>
    </row>
    <row r="560" spans="2:12" ht="16.5" customHeight="1" x14ac:dyDescent="0.3">
      <c r="B560" s="150"/>
      <c r="C560" s="150"/>
      <c r="D560" s="150"/>
      <c r="E560" s="150"/>
      <c r="F560" s="150"/>
      <c r="J560" s="151"/>
      <c r="K560" s="151"/>
      <c r="L560" s="151"/>
    </row>
    <row r="561" spans="2:12" ht="16.5" customHeight="1" x14ac:dyDescent="0.3">
      <c r="B561" s="150"/>
      <c r="C561" s="150"/>
      <c r="D561" s="150"/>
      <c r="E561" s="150"/>
      <c r="F561" s="150"/>
      <c r="J561" s="151"/>
      <c r="K561" s="151"/>
      <c r="L561" s="151"/>
    </row>
    <row r="562" spans="2:12" ht="16.5" customHeight="1" x14ac:dyDescent="0.3">
      <c r="B562" s="150"/>
      <c r="C562" s="150"/>
      <c r="D562" s="150"/>
      <c r="E562" s="150"/>
      <c r="F562" s="150"/>
      <c r="J562" s="151"/>
      <c r="K562" s="151"/>
      <c r="L562" s="151"/>
    </row>
    <row r="563" spans="2:12" ht="16.5" customHeight="1" x14ac:dyDescent="0.3">
      <c r="B563" s="150"/>
      <c r="C563" s="150"/>
      <c r="D563" s="150"/>
      <c r="E563" s="150"/>
      <c r="F563" s="150"/>
      <c r="J563" s="151"/>
      <c r="K563" s="151"/>
      <c r="L563" s="151"/>
    </row>
    <row r="564" spans="2:12" ht="16.5" customHeight="1" x14ac:dyDescent="0.3">
      <c r="B564" s="150"/>
      <c r="C564" s="150"/>
      <c r="D564" s="150"/>
      <c r="E564" s="150"/>
      <c r="F564" s="150"/>
      <c r="J564" s="151"/>
      <c r="K564" s="151"/>
      <c r="L564" s="151"/>
    </row>
    <row r="565" spans="2:12" ht="16.5" customHeight="1" x14ac:dyDescent="0.3">
      <c r="B565" s="150"/>
      <c r="C565" s="150"/>
      <c r="D565" s="150"/>
      <c r="E565" s="150"/>
      <c r="F565" s="150"/>
      <c r="J565" s="151"/>
      <c r="K565" s="151"/>
      <c r="L565" s="151"/>
    </row>
    <row r="566" spans="2:12" ht="16.5" customHeight="1" x14ac:dyDescent="0.3">
      <c r="B566" s="150"/>
      <c r="C566" s="150"/>
      <c r="D566" s="150"/>
      <c r="E566" s="150"/>
      <c r="F566" s="150"/>
      <c r="J566" s="151"/>
      <c r="K566" s="151"/>
      <c r="L566" s="151"/>
    </row>
    <row r="567" spans="2:12" ht="16.5" customHeight="1" x14ac:dyDescent="0.3">
      <c r="B567" s="150"/>
      <c r="C567" s="150"/>
      <c r="D567" s="150"/>
      <c r="E567" s="150"/>
      <c r="F567" s="150"/>
      <c r="J567" s="151"/>
      <c r="K567" s="151"/>
      <c r="L567" s="151"/>
    </row>
    <row r="568" spans="2:12" ht="16.5" customHeight="1" x14ac:dyDescent="0.3">
      <c r="B568" s="150"/>
      <c r="C568" s="150"/>
      <c r="D568" s="150"/>
      <c r="E568" s="150"/>
      <c r="F568" s="150"/>
      <c r="J568" s="151"/>
      <c r="K568" s="151"/>
      <c r="L568" s="151"/>
    </row>
    <row r="569" spans="2:12" ht="16.5" customHeight="1" x14ac:dyDescent="0.3">
      <c r="B569" s="150"/>
      <c r="C569" s="150"/>
      <c r="D569" s="150"/>
      <c r="E569" s="150"/>
      <c r="F569" s="150"/>
      <c r="J569" s="151"/>
      <c r="K569" s="151"/>
      <c r="L569" s="151"/>
    </row>
    <row r="570" spans="2:12" ht="16.5" customHeight="1" x14ac:dyDescent="0.3">
      <c r="B570" s="150"/>
      <c r="C570" s="150"/>
      <c r="D570" s="150"/>
      <c r="E570" s="150"/>
      <c r="F570" s="150"/>
      <c r="J570" s="151"/>
      <c r="K570" s="151"/>
      <c r="L570" s="151"/>
    </row>
    <row r="571" spans="2:12" ht="16.5" customHeight="1" x14ac:dyDescent="0.3">
      <c r="B571" s="150"/>
      <c r="C571" s="150"/>
      <c r="D571" s="150"/>
      <c r="E571" s="150"/>
      <c r="F571" s="150"/>
      <c r="J571" s="151"/>
      <c r="K571" s="151"/>
      <c r="L571" s="151"/>
    </row>
    <row r="572" spans="2:12" ht="16.5" customHeight="1" x14ac:dyDescent="0.3">
      <c r="B572" s="150"/>
      <c r="C572" s="150"/>
      <c r="D572" s="150"/>
      <c r="E572" s="150"/>
      <c r="F572" s="150"/>
      <c r="J572" s="151"/>
      <c r="K572" s="151"/>
      <c r="L572" s="151"/>
    </row>
    <row r="573" spans="2:12" ht="16.5" customHeight="1" x14ac:dyDescent="0.3">
      <c r="B573" s="150"/>
      <c r="C573" s="150"/>
      <c r="D573" s="150"/>
      <c r="E573" s="150"/>
      <c r="F573" s="150"/>
      <c r="J573" s="151"/>
      <c r="K573" s="151"/>
      <c r="L573" s="151"/>
    </row>
    <row r="574" spans="2:12" ht="16.5" customHeight="1" x14ac:dyDescent="0.3">
      <c r="B574" s="150"/>
      <c r="C574" s="150"/>
      <c r="D574" s="150"/>
      <c r="E574" s="150"/>
      <c r="F574" s="150"/>
      <c r="J574" s="151"/>
      <c r="K574" s="151"/>
      <c r="L574" s="151"/>
    </row>
    <row r="575" spans="2:12" ht="16.5" customHeight="1" x14ac:dyDescent="0.3">
      <c r="B575" s="150"/>
      <c r="C575" s="150"/>
      <c r="D575" s="150"/>
      <c r="E575" s="150"/>
      <c r="F575" s="150"/>
      <c r="J575" s="151"/>
      <c r="K575" s="151"/>
      <c r="L575" s="151"/>
    </row>
    <row r="576" spans="2:12" ht="16.5" customHeight="1" x14ac:dyDescent="0.3">
      <c r="B576" s="150"/>
      <c r="C576" s="150"/>
      <c r="D576" s="150"/>
      <c r="E576" s="150"/>
      <c r="F576" s="150"/>
      <c r="J576" s="151"/>
      <c r="K576" s="151"/>
      <c r="L576" s="151"/>
    </row>
    <row r="577" spans="2:12" ht="16.5" customHeight="1" x14ac:dyDescent="0.3">
      <c r="B577" s="150"/>
      <c r="C577" s="150"/>
      <c r="D577" s="150"/>
      <c r="E577" s="150"/>
      <c r="F577" s="150"/>
      <c r="J577" s="151"/>
      <c r="K577" s="151"/>
      <c r="L577" s="151"/>
    </row>
    <row r="578" spans="2:12" ht="16.5" customHeight="1" x14ac:dyDescent="0.3">
      <c r="B578" s="150"/>
      <c r="C578" s="150"/>
      <c r="D578" s="150"/>
      <c r="E578" s="150"/>
      <c r="F578" s="150"/>
      <c r="J578" s="151"/>
      <c r="K578" s="151"/>
      <c r="L578" s="151"/>
    </row>
    <row r="579" spans="2:12" ht="16.5" customHeight="1" x14ac:dyDescent="0.3">
      <c r="B579" s="150"/>
      <c r="C579" s="150"/>
      <c r="D579" s="150"/>
      <c r="E579" s="150"/>
      <c r="F579" s="150"/>
      <c r="J579" s="151"/>
      <c r="K579" s="151"/>
      <c r="L579" s="151"/>
    </row>
    <row r="580" spans="2:12" ht="16.5" customHeight="1" x14ac:dyDescent="0.3">
      <c r="B580" s="150"/>
      <c r="C580" s="150"/>
      <c r="D580" s="150"/>
      <c r="E580" s="150"/>
      <c r="F580" s="150"/>
      <c r="J580" s="151"/>
      <c r="K580" s="151"/>
      <c r="L580" s="151"/>
    </row>
    <row r="581" spans="2:12" ht="16.5" customHeight="1" x14ac:dyDescent="0.3">
      <c r="B581" s="150"/>
      <c r="C581" s="150"/>
      <c r="D581" s="150"/>
      <c r="E581" s="150"/>
      <c r="F581" s="150"/>
      <c r="J581" s="151"/>
      <c r="K581" s="151"/>
      <c r="L581" s="151"/>
    </row>
    <row r="582" spans="2:12" ht="16.5" customHeight="1" x14ac:dyDescent="0.3">
      <c r="B582" s="150"/>
      <c r="C582" s="150"/>
      <c r="D582" s="150"/>
      <c r="E582" s="150"/>
      <c r="F582" s="150"/>
      <c r="J582" s="151"/>
      <c r="K582" s="151"/>
      <c r="L582" s="151"/>
    </row>
    <row r="583" spans="2:12" ht="16.5" customHeight="1" x14ac:dyDescent="0.3">
      <c r="B583" s="150"/>
      <c r="C583" s="150"/>
      <c r="D583" s="150"/>
      <c r="E583" s="150"/>
      <c r="F583" s="150"/>
      <c r="J583" s="151"/>
      <c r="K583" s="151"/>
      <c r="L583" s="151"/>
    </row>
    <row r="584" spans="2:12" ht="16.5" customHeight="1" x14ac:dyDescent="0.3">
      <c r="B584" s="150"/>
      <c r="C584" s="150"/>
      <c r="D584" s="150"/>
      <c r="E584" s="150"/>
      <c r="F584" s="150"/>
      <c r="J584" s="151"/>
      <c r="K584" s="151"/>
      <c r="L584" s="151"/>
    </row>
    <row r="585" spans="2:12" ht="16.5" customHeight="1" x14ac:dyDescent="0.3">
      <c r="B585" s="150"/>
      <c r="C585" s="150"/>
      <c r="D585" s="150"/>
      <c r="E585" s="150"/>
      <c r="F585" s="150"/>
      <c r="J585" s="151"/>
      <c r="K585" s="151"/>
      <c r="L585" s="151"/>
    </row>
    <row r="586" spans="2:12" ht="16.5" customHeight="1" x14ac:dyDescent="0.3">
      <c r="B586" s="150"/>
      <c r="C586" s="150"/>
      <c r="D586" s="150"/>
      <c r="E586" s="150"/>
      <c r="F586" s="150"/>
      <c r="J586" s="151"/>
      <c r="K586" s="151"/>
      <c r="L586" s="151"/>
    </row>
    <row r="587" spans="2:12" ht="16.5" customHeight="1" x14ac:dyDescent="0.3">
      <c r="B587" s="150"/>
      <c r="C587" s="150"/>
      <c r="D587" s="150"/>
      <c r="E587" s="150"/>
      <c r="F587" s="150"/>
      <c r="J587" s="151"/>
      <c r="K587" s="151"/>
      <c r="L587" s="151"/>
    </row>
    <row r="588" spans="2:12" ht="16.5" customHeight="1" x14ac:dyDescent="0.3">
      <c r="B588" s="150"/>
      <c r="C588" s="150"/>
      <c r="D588" s="150"/>
      <c r="E588" s="150"/>
      <c r="F588" s="150"/>
      <c r="J588" s="151"/>
      <c r="K588" s="151"/>
      <c r="L588" s="151"/>
    </row>
    <row r="589" spans="2:12" ht="16.5" customHeight="1" x14ac:dyDescent="0.3">
      <c r="B589" s="150"/>
      <c r="C589" s="150"/>
      <c r="D589" s="150"/>
      <c r="E589" s="150"/>
      <c r="F589" s="150"/>
      <c r="J589" s="151"/>
      <c r="K589" s="151"/>
      <c r="L589" s="151"/>
    </row>
    <row r="590" spans="2:12" ht="16.5" customHeight="1" x14ac:dyDescent="0.3">
      <c r="B590" s="150"/>
      <c r="C590" s="150"/>
      <c r="D590" s="150"/>
      <c r="E590" s="150"/>
      <c r="F590" s="150"/>
      <c r="J590" s="151"/>
      <c r="K590" s="151"/>
      <c r="L590" s="151"/>
    </row>
    <row r="591" spans="2:12" ht="16.5" customHeight="1" x14ac:dyDescent="0.3">
      <c r="B591" s="150"/>
      <c r="C591" s="150"/>
      <c r="D591" s="150"/>
      <c r="E591" s="150"/>
      <c r="F591" s="150"/>
      <c r="J591" s="151"/>
      <c r="K591" s="151"/>
      <c r="L591" s="151"/>
    </row>
    <row r="592" spans="2:12" ht="16.5" customHeight="1" x14ac:dyDescent="0.3">
      <c r="B592" s="150"/>
      <c r="C592" s="150"/>
      <c r="D592" s="150"/>
      <c r="E592" s="150"/>
      <c r="F592" s="150"/>
      <c r="J592" s="151"/>
      <c r="K592" s="151"/>
      <c r="L592" s="151"/>
    </row>
    <row r="593" spans="2:12" ht="16.5" customHeight="1" x14ac:dyDescent="0.3">
      <c r="B593" s="150"/>
      <c r="C593" s="150"/>
      <c r="D593" s="150"/>
      <c r="E593" s="150"/>
      <c r="F593" s="150"/>
      <c r="J593" s="151"/>
      <c r="K593" s="151"/>
      <c r="L593" s="151"/>
    </row>
    <row r="594" spans="2:12" ht="16.5" customHeight="1" x14ac:dyDescent="0.3">
      <c r="B594" s="150"/>
      <c r="C594" s="150"/>
      <c r="D594" s="150"/>
      <c r="E594" s="150"/>
      <c r="F594" s="150"/>
      <c r="J594" s="151"/>
      <c r="K594" s="151"/>
      <c r="L594" s="151"/>
    </row>
    <row r="595" spans="2:12" ht="16.5" customHeight="1" x14ac:dyDescent="0.3">
      <c r="B595" s="150"/>
      <c r="C595" s="150"/>
      <c r="D595" s="150"/>
      <c r="E595" s="150"/>
      <c r="F595" s="150"/>
      <c r="J595" s="151"/>
      <c r="K595" s="151"/>
      <c r="L595" s="151"/>
    </row>
    <row r="596" spans="2:12" ht="16.5" customHeight="1" x14ac:dyDescent="0.3">
      <c r="B596" s="150"/>
      <c r="C596" s="150"/>
      <c r="D596" s="150"/>
      <c r="E596" s="150"/>
      <c r="F596" s="150"/>
      <c r="J596" s="151"/>
      <c r="K596" s="151"/>
      <c r="L596" s="151"/>
    </row>
    <row r="597" spans="2:12" ht="16.5" customHeight="1" x14ac:dyDescent="0.3">
      <c r="B597" s="150"/>
      <c r="C597" s="150"/>
      <c r="D597" s="150"/>
      <c r="E597" s="150"/>
      <c r="F597" s="150"/>
      <c r="J597" s="151"/>
      <c r="K597" s="151"/>
      <c r="L597" s="151"/>
    </row>
    <row r="598" spans="2:12" ht="16.5" customHeight="1" x14ac:dyDescent="0.3">
      <c r="B598" s="150"/>
      <c r="C598" s="150"/>
      <c r="D598" s="150"/>
      <c r="E598" s="150"/>
      <c r="F598" s="150"/>
      <c r="J598" s="151"/>
      <c r="K598" s="151"/>
      <c r="L598" s="151"/>
    </row>
    <row r="599" spans="2:12" ht="16.5" customHeight="1" x14ac:dyDescent="0.3">
      <c r="B599" s="150"/>
      <c r="C599" s="150"/>
      <c r="D599" s="150"/>
      <c r="E599" s="150"/>
      <c r="F599" s="150"/>
      <c r="J599" s="151"/>
      <c r="K599" s="151"/>
      <c r="L599" s="151"/>
    </row>
    <row r="600" spans="2:12" ht="16.5" customHeight="1" x14ac:dyDescent="0.3">
      <c r="B600" s="150"/>
      <c r="C600" s="150"/>
      <c r="D600" s="150"/>
      <c r="E600" s="150"/>
      <c r="F600" s="150"/>
      <c r="J600" s="151"/>
      <c r="K600" s="151"/>
      <c r="L600" s="151"/>
    </row>
    <row r="601" spans="2:12" ht="16.5" customHeight="1" x14ac:dyDescent="0.3">
      <c r="B601" s="150"/>
      <c r="C601" s="150"/>
      <c r="D601" s="150"/>
      <c r="E601" s="150"/>
      <c r="F601" s="150"/>
      <c r="J601" s="151"/>
      <c r="K601" s="151"/>
      <c r="L601" s="151"/>
    </row>
    <row r="602" spans="2:12" ht="16.5" customHeight="1" x14ac:dyDescent="0.3">
      <c r="B602" s="150"/>
      <c r="C602" s="150"/>
      <c r="D602" s="150"/>
      <c r="E602" s="150"/>
      <c r="F602" s="150"/>
      <c r="J602" s="151"/>
      <c r="K602" s="151"/>
      <c r="L602" s="151"/>
    </row>
    <row r="603" spans="2:12" ht="16.5" customHeight="1" x14ac:dyDescent="0.3">
      <c r="B603" s="150"/>
      <c r="C603" s="150"/>
      <c r="D603" s="150"/>
      <c r="E603" s="150"/>
      <c r="F603" s="150"/>
      <c r="J603" s="151"/>
      <c r="K603" s="151"/>
      <c r="L603" s="151"/>
    </row>
    <row r="604" spans="2:12" ht="16.5" customHeight="1" x14ac:dyDescent="0.3">
      <c r="B604" s="150"/>
      <c r="C604" s="150"/>
      <c r="D604" s="150"/>
      <c r="E604" s="150"/>
      <c r="F604" s="150"/>
      <c r="J604" s="151"/>
      <c r="K604" s="151"/>
      <c r="L604" s="151"/>
    </row>
    <row r="605" spans="2:12" ht="16.5" customHeight="1" x14ac:dyDescent="0.3">
      <c r="B605" s="150"/>
      <c r="C605" s="150"/>
      <c r="D605" s="150"/>
      <c r="E605" s="150"/>
      <c r="F605" s="150"/>
      <c r="J605" s="151"/>
      <c r="K605" s="151"/>
      <c r="L605" s="151"/>
    </row>
    <row r="606" spans="2:12" ht="16.5" customHeight="1" x14ac:dyDescent="0.3">
      <c r="B606" s="150"/>
      <c r="C606" s="150"/>
      <c r="D606" s="150"/>
      <c r="E606" s="150"/>
      <c r="F606" s="150"/>
      <c r="J606" s="151"/>
      <c r="K606" s="151"/>
      <c r="L606" s="151"/>
    </row>
    <row r="607" spans="2:12" ht="16.5" customHeight="1" x14ac:dyDescent="0.3">
      <c r="B607" s="150"/>
      <c r="C607" s="150"/>
      <c r="D607" s="150"/>
      <c r="E607" s="150"/>
      <c r="F607" s="150"/>
      <c r="J607" s="151"/>
      <c r="K607" s="151"/>
      <c r="L607" s="151"/>
    </row>
    <row r="608" spans="2:12" ht="16.5" customHeight="1" x14ac:dyDescent="0.3">
      <c r="B608" s="150"/>
      <c r="C608" s="150"/>
      <c r="D608" s="150"/>
      <c r="E608" s="150"/>
      <c r="F608" s="150"/>
      <c r="J608" s="151"/>
      <c r="K608" s="151"/>
      <c r="L608" s="151"/>
    </row>
    <row r="609" spans="2:12" ht="16.5" customHeight="1" x14ac:dyDescent="0.3">
      <c r="B609" s="150"/>
      <c r="C609" s="150"/>
      <c r="D609" s="150"/>
      <c r="E609" s="150"/>
      <c r="F609" s="150"/>
      <c r="J609" s="151"/>
      <c r="K609" s="151"/>
      <c r="L609" s="151"/>
    </row>
    <row r="610" spans="2:12" ht="16.5" customHeight="1" x14ac:dyDescent="0.3">
      <c r="B610" s="150"/>
      <c r="C610" s="150"/>
      <c r="D610" s="150"/>
      <c r="E610" s="150"/>
      <c r="F610" s="150"/>
      <c r="J610" s="151"/>
      <c r="K610" s="151"/>
      <c r="L610" s="151"/>
    </row>
    <row r="611" spans="2:12" ht="16.5" customHeight="1" x14ac:dyDescent="0.3">
      <c r="B611" s="150"/>
      <c r="C611" s="150"/>
      <c r="D611" s="150"/>
      <c r="E611" s="150"/>
      <c r="F611" s="150"/>
      <c r="J611" s="151"/>
      <c r="K611" s="151"/>
      <c r="L611" s="151"/>
    </row>
    <row r="612" spans="2:12" ht="16.5" customHeight="1" x14ac:dyDescent="0.3">
      <c r="B612" s="150"/>
      <c r="C612" s="150"/>
      <c r="D612" s="150"/>
      <c r="E612" s="150"/>
      <c r="F612" s="150"/>
      <c r="J612" s="151"/>
      <c r="K612" s="151"/>
      <c r="L612" s="151"/>
    </row>
    <row r="613" spans="2:12" ht="16.5" customHeight="1" x14ac:dyDescent="0.3">
      <c r="B613" s="150"/>
      <c r="C613" s="150"/>
      <c r="D613" s="150"/>
      <c r="E613" s="150"/>
      <c r="F613" s="150"/>
      <c r="J613" s="151"/>
      <c r="K613" s="151"/>
      <c r="L613" s="151"/>
    </row>
    <row r="614" spans="2:12" ht="16.5" customHeight="1" x14ac:dyDescent="0.3">
      <c r="B614" s="150"/>
      <c r="C614" s="150"/>
      <c r="D614" s="150"/>
      <c r="E614" s="150"/>
      <c r="F614" s="150"/>
      <c r="J614" s="151"/>
      <c r="K614" s="151"/>
      <c r="L614" s="151"/>
    </row>
    <row r="615" spans="2:12" ht="16.5" customHeight="1" x14ac:dyDescent="0.3">
      <c r="B615" s="150"/>
      <c r="C615" s="150"/>
      <c r="D615" s="150"/>
      <c r="E615" s="150"/>
      <c r="F615" s="150"/>
      <c r="J615" s="151"/>
      <c r="K615" s="151"/>
      <c r="L615" s="151"/>
    </row>
    <row r="616" spans="2:12" ht="16.5" customHeight="1" x14ac:dyDescent="0.3">
      <c r="B616" s="150"/>
      <c r="C616" s="150"/>
      <c r="D616" s="150"/>
      <c r="E616" s="150"/>
      <c r="F616" s="150"/>
      <c r="J616" s="151"/>
      <c r="K616" s="151"/>
      <c r="L616" s="151"/>
    </row>
    <row r="617" spans="2:12" ht="16.5" customHeight="1" x14ac:dyDescent="0.3">
      <c r="B617" s="150"/>
      <c r="C617" s="150"/>
      <c r="D617" s="150"/>
      <c r="E617" s="150"/>
      <c r="F617" s="150"/>
      <c r="J617" s="151"/>
      <c r="K617" s="151"/>
      <c r="L617" s="151"/>
    </row>
    <row r="618" spans="2:12" ht="16.5" customHeight="1" x14ac:dyDescent="0.3">
      <c r="B618" s="150"/>
      <c r="C618" s="150"/>
      <c r="D618" s="150"/>
      <c r="E618" s="150"/>
      <c r="F618" s="150"/>
      <c r="J618" s="151"/>
      <c r="K618" s="151"/>
      <c r="L618" s="151"/>
    </row>
    <row r="619" spans="2:12" ht="16.5" customHeight="1" x14ac:dyDescent="0.3">
      <c r="B619" s="150"/>
      <c r="C619" s="150"/>
      <c r="D619" s="150"/>
      <c r="E619" s="150"/>
      <c r="F619" s="150"/>
      <c r="J619" s="151"/>
      <c r="K619" s="151"/>
      <c r="L619" s="151"/>
    </row>
    <row r="620" spans="2:12" ht="16.5" customHeight="1" x14ac:dyDescent="0.3">
      <c r="B620" s="150"/>
      <c r="C620" s="150"/>
      <c r="D620" s="150"/>
      <c r="E620" s="150"/>
      <c r="F620" s="150"/>
      <c r="J620" s="151"/>
      <c r="K620" s="151"/>
      <c r="L620" s="151"/>
    </row>
    <row r="621" spans="2:12" ht="16.5" customHeight="1" x14ac:dyDescent="0.3">
      <c r="B621" s="150"/>
      <c r="C621" s="150"/>
      <c r="D621" s="150"/>
      <c r="E621" s="150"/>
      <c r="F621" s="150"/>
      <c r="J621" s="151"/>
      <c r="K621" s="151"/>
      <c r="L621" s="151"/>
    </row>
    <row r="622" spans="2:12" ht="16.5" customHeight="1" x14ac:dyDescent="0.3">
      <c r="B622" s="150"/>
      <c r="C622" s="150"/>
      <c r="D622" s="150"/>
      <c r="E622" s="150"/>
      <c r="F622" s="150"/>
      <c r="J622" s="151"/>
      <c r="K622" s="151"/>
      <c r="L622" s="151"/>
    </row>
    <row r="623" spans="2:12" ht="16.5" customHeight="1" x14ac:dyDescent="0.3">
      <c r="B623" s="150"/>
      <c r="C623" s="150"/>
      <c r="D623" s="150"/>
      <c r="E623" s="150"/>
      <c r="F623" s="150"/>
      <c r="J623" s="151"/>
      <c r="K623" s="151"/>
      <c r="L623" s="151"/>
    </row>
    <row r="624" spans="2:12" ht="16.5" customHeight="1" x14ac:dyDescent="0.3">
      <c r="B624" s="150"/>
      <c r="C624" s="150"/>
      <c r="D624" s="150"/>
      <c r="E624" s="150"/>
      <c r="F624" s="150"/>
      <c r="J624" s="151"/>
      <c r="K624" s="151"/>
      <c r="L624" s="151"/>
    </row>
    <row r="625" spans="2:12" ht="16.5" customHeight="1" x14ac:dyDescent="0.3">
      <c r="B625" s="150"/>
      <c r="C625" s="150"/>
      <c r="D625" s="150"/>
      <c r="E625" s="150"/>
      <c r="F625" s="150"/>
      <c r="J625" s="151"/>
      <c r="K625" s="151"/>
      <c r="L625" s="151"/>
    </row>
    <row r="626" spans="2:12" ht="16.5" customHeight="1" x14ac:dyDescent="0.3">
      <c r="B626" s="150"/>
      <c r="C626" s="150"/>
      <c r="D626" s="150"/>
      <c r="E626" s="150"/>
      <c r="F626" s="150"/>
      <c r="J626" s="151"/>
      <c r="K626" s="151"/>
      <c r="L626" s="151"/>
    </row>
    <row r="627" spans="2:12" ht="16.5" customHeight="1" x14ac:dyDescent="0.3">
      <c r="B627" s="150"/>
      <c r="C627" s="150"/>
      <c r="D627" s="150"/>
      <c r="E627" s="150"/>
      <c r="F627" s="150"/>
      <c r="J627" s="151"/>
      <c r="K627" s="151"/>
      <c r="L627" s="151"/>
    </row>
    <row r="628" spans="2:12" ht="16.5" customHeight="1" x14ac:dyDescent="0.3">
      <c r="B628" s="150"/>
      <c r="C628" s="150"/>
      <c r="D628" s="150"/>
      <c r="E628" s="150"/>
      <c r="F628" s="150"/>
      <c r="J628" s="151"/>
      <c r="K628" s="151"/>
      <c r="L628" s="151"/>
    </row>
    <row r="629" spans="2:12" ht="16.5" customHeight="1" x14ac:dyDescent="0.3">
      <c r="B629" s="150"/>
      <c r="C629" s="150"/>
      <c r="D629" s="150"/>
      <c r="E629" s="150"/>
      <c r="F629" s="150"/>
      <c r="J629" s="151"/>
      <c r="K629" s="151"/>
      <c r="L629" s="151"/>
    </row>
    <row r="630" spans="2:12" ht="16.5" customHeight="1" x14ac:dyDescent="0.3">
      <c r="B630" s="150"/>
      <c r="C630" s="150"/>
      <c r="D630" s="150"/>
      <c r="E630" s="150"/>
      <c r="F630" s="150"/>
      <c r="J630" s="151"/>
      <c r="K630" s="151"/>
      <c r="L630" s="151"/>
    </row>
    <row r="631" spans="2:12" ht="16.5" customHeight="1" x14ac:dyDescent="0.3">
      <c r="B631" s="150"/>
      <c r="C631" s="150"/>
      <c r="D631" s="150"/>
      <c r="E631" s="150"/>
      <c r="F631" s="150"/>
      <c r="J631" s="151"/>
      <c r="K631" s="151"/>
      <c r="L631" s="151"/>
    </row>
    <row r="632" spans="2:12" ht="16.5" customHeight="1" x14ac:dyDescent="0.3">
      <c r="B632" s="150"/>
      <c r="C632" s="150"/>
      <c r="D632" s="150"/>
      <c r="E632" s="150"/>
      <c r="F632" s="150"/>
      <c r="J632" s="151"/>
      <c r="K632" s="151"/>
      <c r="L632" s="151"/>
    </row>
    <row r="633" spans="2:12" ht="16.5" customHeight="1" x14ac:dyDescent="0.3">
      <c r="B633" s="150"/>
      <c r="C633" s="150"/>
      <c r="D633" s="150"/>
      <c r="E633" s="150"/>
      <c r="F633" s="150"/>
      <c r="J633" s="151"/>
      <c r="K633" s="151"/>
      <c r="L633" s="151"/>
    </row>
    <row r="634" spans="2:12" ht="16.5" customHeight="1" x14ac:dyDescent="0.3">
      <c r="B634" s="150"/>
      <c r="C634" s="150"/>
      <c r="D634" s="150"/>
      <c r="E634" s="150"/>
      <c r="F634" s="150"/>
      <c r="J634" s="151"/>
      <c r="K634" s="151"/>
      <c r="L634" s="151"/>
    </row>
    <row r="635" spans="2:12" ht="16.5" customHeight="1" x14ac:dyDescent="0.3">
      <c r="B635" s="150"/>
      <c r="C635" s="150"/>
      <c r="D635" s="150"/>
      <c r="E635" s="150"/>
      <c r="F635" s="150"/>
      <c r="J635" s="151"/>
      <c r="K635" s="151"/>
      <c r="L635" s="151"/>
    </row>
    <row r="636" spans="2:12" ht="16.5" customHeight="1" x14ac:dyDescent="0.3">
      <c r="B636" s="150"/>
      <c r="C636" s="150"/>
      <c r="D636" s="150"/>
      <c r="E636" s="150"/>
      <c r="F636" s="150"/>
      <c r="J636" s="151"/>
      <c r="K636" s="151"/>
      <c r="L636" s="151"/>
    </row>
    <row r="637" spans="2:12" ht="16.5" customHeight="1" x14ac:dyDescent="0.3">
      <c r="B637" s="150"/>
      <c r="C637" s="150"/>
      <c r="D637" s="150"/>
      <c r="E637" s="150"/>
      <c r="F637" s="150"/>
      <c r="J637" s="151"/>
      <c r="K637" s="151"/>
      <c r="L637" s="151"/>
    </row>
    <row r="638" spans="2:12" ht="16.5" customHeight="1" x14ac:dyDescent="0.3">
      <c r="B638" s="150"/>
      <c r="C638" s="150"/>
      <c r="D638" s="150"/>
      <c r="E638" s="150"/>
      <c r="F638" s="150"/>
      <c r="J638" s="151"/>
      <c r="K638" s="151"/>
      <c r="L638" s="151"/>
    </row>
    <row r="639" spans="2:12" ht="16.5" customHeight="1" x14ac:dyDescent="0.3">
      <c r="B639" s="150"/>
      <c r="C639" s="150"/>
      <c r="D639" s="150"/>
      <c r="E639" s="150"/>
      <c r="F639" s="150"/>
      <c r="J639" s="151"/>
      <c r="K639" s="151"/>
      <c r="L639" s="151"/>
    </row>
    <row r="640" spans="2:12" ht="16.5" customHeight="1" x14ac:dyDescent="0.3">
      <c r="B640" s="150"/>
      <c r="C640" s="150"/>
      <c r="D640" s="150"/>
      <c r="E640" s="150"/>
      <c r="F640" s="150"/>
      <c r="J640" s="151"/>
      <c r="K640" s="151"/>
      <c r="L640" s="151"/>
    </row>
    <row r="641" spans="2:12" ht="16.5" customHeight="1" x14ac:dyDescent="0.3">
      <c r="B641" s="150"/>
      <c r="C641" s="150"/>
      <c r="D641" s="150"/>
      <c r="E641" s="150"/>
      <c r="F641" s="150"/>
      <c r="J641" s="151"/>
      <c r="K641" s="151"/>
      <c r="L641" s="151"/>
    </row>
    <row r="642" spans="2:12" ht="16.5" customHeight="1" x14ac:dyDescent="0.3">
      <c r="B642" s="150"/>
      <c r="C642" s="150"/>
      <c r="D642" s="150"/>
      <c r="E642" s="150"/>
      <c r="F642" s="150"/>
      <c r="J642" s="151"/>
      <c r="K642" s="151"/>
      <c r="L642" s="151"/>
    </row>
    <row r="643" spans="2:12" ht="16.5" customHeight="1" x14ac:dyDescent="0.3">
      <c r="B643" s="150"/>
      <c r="C643" s="150"/>
      <c r="D643" s="150"/>
      <c r="E643" s="150"/>
      <c r="F643" s="150"/>
      <c r="J643" s="151"/>
      <c r="K643" s="151"/>
      <c r="L643" s="151"/>
    </row>
    <row r="644" spans="2:12" ht="16.5" customHeight="1" x14ac:dyDescent="0.3">
      <c r="B644" s="150"/>
      <c r="C644" s="150"/>
      <c r="D644" s="150"/>
      <c r="E644" s="150"/>
      <c r="F644" s="150"/>
      <c r="J644" s="151"/>
      <c r="K644" s="151"/>
      <c r="L644" s="151"/>
    </row>
    <row r="645" spans="2:12" ht="16.5" customHeight="1" x14ac:dyDescent="0.3">
      <c r="B645" s="150"/>
      <c r="C645" s="150"/>
      <c r="D645" s="150"/>
      <c r="E645" s="150"/>
      <c r="F645" s="150"/>
      <c r="J645" s="151"/>
      <c r="K645" s="151"/>
      <c r="L645" s="151"/>
    </row>
    <row r="646" spans="2:12" ht="16.5" customHeight="1" x14ac:dyDescent="0.3">
      <c r="B646" s="150"/>
      <c r="C646" s="150"/>
      <c r="D646" s="150"/>
      <c r="E646" s="150"/>
      <c r="F646" s="150"/>
      <c r="J646" s="151"/>
      <c r="K646" s="151"/>
      <c r="L646" s="151"/>
    </row>
    <row r="647" spans="2:12" ht="16.5" customHeight="1" x14ac:dyDescent="0.3">
      <c r="B647" s="150"/>
      <c r="C647" s="150"/>
      <c r="D647" s="150"/>
      <c r="E647" s="150"/>
      <c r="F647" s="150"/>
      <c r="J647" s="151"/>
      <c r="K647" s="151"/>
      <c r="L647" s="151"/>
    </row>
    <row r="648" spans="2:12" ht="16.5" customHeight="1" x14ac:dyDescent="0.3">
      <c r="B648" s="150"/>
      <c r="C648" s="150"/>
      <c r="D648" s="150"/>
      <c r="E648" s="150"/>
      <c r="F648" s="150"/>
      <c r="J648" s="151"/>
      <c r="K648" s="151"/>
      <c r="L648" s="151"/>
    </row>
    <row r="649" spans="2:12" ht="16.5" customHeight="1" x14ac:dyDescent="0.3">
      <c r="B649" s="150"/>
      <c r="C649" s="150"/>
      <c r="D649" s="150"/>
      <c r="E649" s="150"/>
      <c r="F649" s="150"/>
      <c r="J649" s="151"/>
      <c r="K649" s="151"/>
      <c r="L649" s="151"/>
    </row>
    <row r="650" spans="2:12" ht="16.5" customHeight="1" x14ac:dyDescent="0.3">
      <c r="B650" s="150"/>
      <c r="C650" s="150"/>
      <c r="D650" s="150"/>
      <c r="E650" s="150"/>
      <c r="F650" s="150"/>
      <c r="J650" s="151"/>
      <c r="K650" s="151"/>
      <c r="L650" s="151"/>
    </row>
    <row r="651" spans="2:12" ht="16.5" customHeight="1" x14ac:dyDescent="0.3">
      <c r="B651" s="150"/>
      <c r="C651" s="150"/>
      <c r="D651" s="150"/>
      <c r="E651" s="150"/>
      <c r="F651" s="150"/>
      <c r="J651" s="151"/>
      <c r="K651" s="151"/>
      <c r="L651" s="151"/>
    </row>
    <row r="652" spans="2:12" ht="16.5" customHeight="1" x14ac:dyDescent="0.3">
      <c r="B652" s="150"/>
      <c r="C652" s="150"/>
      <c r="D652" s="150"/>
      <c r="E652" s="150"/>
      <c r="F652" s="150"/>
      <c r="J652" s="151"/>
      <c r="K652" s="151"/>
      <c r="L652" s="151"/>
    </row>
    <row r="653" spans="2:12" ht="16.5" customHeight="1" x14ac:dyDescent="0.3">
      <c r="B653" s="150"/>
      <c r="C653" s="150"/>
      <c r="D653" s="150"/>
      <c r="E653" s="150"/>
      <c r="F653" s="150"/>
      <c r="J653" s="151"/>
      <c r="K653" s="151"/>
      <c r="L653" s="151"/>
    </row>
    <row r="654" spans="2:12" ht="16.5" customHeight="1" x14ac:dyDescent="0.3">
      <c r="B654" s="150"/>
      <c r="C654" s="150"/>
      <c r="D654" s="150"/>
      <c r="E654" s="150"/>
      <c r="F654" s="150"/>
      <c r="J654" s="151"/>
      <c r="K654" s="151"/>
      <c r="L654" s="151"/>
    </row>
    <row r="655" spans="2:12" ht="16.5" customHeight="1" x14ac:dyDescent="0.3">
      <c r="B655" s="150"/>
      <c r="C655" s="150"/>
      <c r="D655" s="150"/>
      <c r="E655" s="150"/>
      <c r="F655" s="150"/>
      <c r="J655" s="151"/>
      <c r="K655" s="151"/>
      <c r="L655" s="151"/>
    </row>
    <row r="656" spans="2:12" ht="16.5" customHeight="1" x14ac:dyDescent="0.3">
      <c r="B656" s="150"/>
      <c r="C656" s="150"/>
      <c r="D656" s="150"/>
      <c r="E656" s="150"/>
      <c r="F656" s="150"/>
      <c r="J656" s="151"/>
      <c r="K656" s="151"/>
      <c r="L656" s="151"/>
    </row>
    <row r="657" spans="2:12" ht="16.5" customHeight="1" x14ac:dyDescent="0.3">
      <c r="B657" s="150"/>
      <c r="C657" s="150"/>
      <c r="D657" s="150"/>
      <c r="E657" s="150"/>
      <c r="F657" s="150"/>
      <c r="J657" s="151"/>
      <c r="K657" s="151"/>
      <c r="L657" s="151"/>
    </row>
    <row r="658" spans="2:12" ht="16.5" customHeight="1" x14ac:dyDescent="0.3">
      <c r="B658" s="150"/>
      <c r="C658" s="150"/>
      <c r="D658" s="150"/>
      <c r="E658" s="150"/>
      <c r="F658" s="150"/>
      <c r="J658" s="151"/>
      <c r="K658" s="151"/>
      <c r="L658" s="151"/>
    </row>
    <row r="659" spans="2:12" ht="16.5" customHeight="1" x14ac:dyDescent="0.3">
      <c r="B659" s="150"/>
      <c r="C659" s="150"/>
      <c r="D659" s="150"/>
      <c r="E659" s="150"/>
      <c r="F659" s="150"/>
      <c r="J659" s="151"/>
      <c r="K659" s="151"/>
      <c r="L659" s="151"/>
    </row>
    <row r="660" spans="2:12" ht="16.5" customHeight="1" x14ac:dyDescent="0.3">
      <c r="B660" s="150"/>
      <c r="C660" s="150"/>
      <c r="D660" s="150"/>
      <c r="E660" s="150"/>
      <c r="F660" s="150"/>
      <c r="J660" s="151"/>
      <c r="K660" s="151"/>
      <c r="L660" s="151"/>
    </row>
    <row r="661" spans="2:12" ht="16.5" customHeight="1" x14ac:dyDescent="0.3">
      <c r="B661" s="150"/>
      <c r="C661" s="150"/>
      <c r="D661" s="150"/>
      <c r="E661" s="150"/>
      <c r="F661" s="150"/>
      <c r="J661" s="151"/>
      <c r="K661" s="151"/>
      <c r="L661" s="151"/>
    </row>
    <row r="662" spans="2:12" ht="16.5" customHeight="1" x14ac:dyDescent="0.3">
      <c r="B662" s="150"/>
      <c r="C662" s="150"/>
      <c r="D662" s="150"/>
      <c r="E662" s="150"/>
      <c r="F662" s="150"/>
      <c r="J662" s="151"/>
      <c r="K662" s="151"/>
      <c r="L662" s="151"/>
    </row>
    <row r="663" spans="2:12" ht="16.5" customHeight="1" x14ac:dyDescent="0.3">
      <c r="B663" s="150"/>
      <c r="C663" s="150"/>
      <c r="D663" s="150"/>
      <c r="E663" s="150"/>
      <c r="F663" s="150"/>
      <c r="J663" s="151"/>
      <c r="K663" s="151"/>
      <c r="L663" s="151"/>
    </row>
    <row r="664" spans="2:12" ht="16.5" customHeight="1" x14ac:dyDescent="0.3">
      <c r="B664" s="150"/>
      <c r="C664" s="150"/>
      <c r="D664" s="150"/>
      <c r="E664" s="150"/>
      <c r="F664" s="150"/>
      <c r="J664" s="151"/>
      <c r="K664" s="151"/>
      <c r="L664" s="151"/>
    </row>
    <row r="665" spans="2:12" ht="16.5" customHeight="1" x14ac:dyDescent="0.3">
      <c r="B665" s="150"/>
      <c r="C665" s="150"/>
      <c r="D665" s="150"/>
      <c r="E665" s="150"/>
      <c r="F665" s="150"/>
      <c r="J665" s="151"/>
      <c r="K665" s="151"/>
      <c r="L665" s="151"/>
    </row>
    <row r="666" spans="2:12" ht="16.5" customHeight="1" x14ac:dyDescent="0.3">
      <c r="B666" s="150"/>
      <c r="C666" s="150"/>
      <c r="D666" s="150"/>
      <c r="E666" s="150"/>
      <c r="F666" s="150"/>
      <c r="J666" s="151"/>
      <c r="K666" s="151"/>
      <c r="L666" s="151"/>
    </row>
    <row r="667" spans="2:12" ht="16.5" customHeight="1" x14ac:dyDescent="0.3">
      <c r="B667" s="150"/>
      <c r="C667" s="150"/>
      <c r="D667" s="150"/>
      <c r="E667" s="150"/>
      <c r="F667" s="150"/>
      <c r="J667" s="151"/>
      <c r="K667" s="151"/>
      <c r="L667" s="151"/>
    </row>
    <row r="668" spans="2:12" ht="16.5" customHeight="1" x14ac:dyDescent="0.3">
      <c r="B668" s="150"/>
      <c r="C668" s="150"/>
      <c r="D668" s="150"/>
      <c r="E668" s="150"/>
      <c r="F668" s="150"/>
      <c r="J668" s="151"/>
      <c r="K668" s="151"/>
      <c r="L668" s="151"/>
    </row>
    <row r="669" spans="2:12" ht="16.5" customHeight="1" x14ac:dyDescent="0.3">
      <c r="B669" s="150"/>
      <c r="C669" s="150"/>
      <c r="D669" s="150"/>
      <c r="E669" s="150"/>
      <c r="F669" s="150"/>
      <c r="J669" s="151"/>
      <c r="K669" s="151"/>
      <c r="L669" s="151"/>
    </row>
    <row r="670" spans="2:12" ht="16.5" customHeight="1" x14ac:dyDescent="0.3">
      <c r="B670" s="150"/>
      <c r="C670" s="150"/>
      <c r="D670" s="150"/>
      <c r="E670" s="150"/>
      <c r="F670" s="150"/>
      <c r="J670" s="151"/>
      <c r="K670" s="151"/>
      <c r="L670" s="151"/>
    </row>
    <row r="671" spans="2:12" ht="16.5" customHeight="1" x14ac:dyDescent="0.3">
      <c r="B671" s="150"/>
      <c r="C671" s="150"/>
      <c r="D671" s="150"/>
      <c r="E671" s="150"/>
      <c r="F671" s="150"/>
      <c r="J671" s="151"/>
      <c r="K671" s="151"/>
      <c r="L671" s="151"/>
    </row>
    <row r="672" spans="2:12" ht="16.5" customHeight="1" x14ac:dyDescent="0.3">
      <c r="B672" s="150"/>
      <c r="C672" s="150"/>
      <c r="D672" s="150"/>
      <c r="E672" s="150"/>
      <c r="F672" s="150"/>
      <c r="J672" s="151"/>
      <c r="K672" s="151"/>
      <c r="L672" s="151"/>
    </row>
    <row r="673" spans="2:12" ht="16.5" customHeight="1" x14ac:dyDescent="0.3">
      <c r="B673" s="150"/>
      <c r="C673" s="150"/>
      <c r="D673" s="150"/>
      <c r="E673" s="150"/>
      <c r="F673" s="150"/>
      <c r="J673" s="151"/>
      <c r="K673" s="151"/>
      <c r="L673" s="151"/>
    </row>
    <row r="674" spans="2:12" ht="16.5" customHeight="1" x14ac:dyDescent="0.3">
      <c r="B674" s="150"/>
      <c r="C674" s="150"/>
      <c r="D674" s="150"/>
      <c r="E674" s="150"/>
      <c r="F674" s="150"/>
      <c r="J674" s="151"/>
      <c r="K674" s="151"/>
      <c r="L674" s="151"/>
    </row>
    <row r="675" spans="2:12" ht="16.5" customHeight="1" x14ac:dyDescent="0.3">
      <c r="B675" s="150"/>
      <c r="C675" s="150"/>
      <c r="D675" s="150"/>
      <c r="E675" s="150"/>
      <c r="F675" s="150"/>
      <c r="J675" s="151"/>
      <c r="K675" s="151"/>
      <c r="L675" s="151"/>
    </row>
    <row r="676" spans="2:12" ht="16.5" customHeight="1" x14ac:dyDescent="0.3">
      <c r="B676" s="150"/>
      <c r="C676" s="150"/>
      <c r="D676" s="150"/>
      <c r="E676" s="150"/>
      <c r="F676" s="150"/>
      <c r="J676" s="151"/>
      <c r="K676" s="151"/>
      <c r="L676" s="151"/>
    </row>
    <row r="677" spans="2:12" ht="16.5" customHeight="1" x14ac:dyDescent="0.3">
      <c r="B677" s="150"/>
      <c r="C677" s="150"/>
      <c r="D677" s="150"/>
      <c r="E677" s="150"/>
      <c r="F677" s="150"/>
      <c r="J677" s="151"/>
      <c r="K677" s="151"/>
      <c r="L677" s="151"/>
    </row>
    <row r="678" spans="2:12" ht="16.5" customHeight="1" x14ac:dyDescent="0.3">
      <c r="B678" s="150"/>
      <c r="C678" s="150"/>
      <c r="D678" s="150"/>
      <c r="E678" s="150"/>
      <c r="F678" s="150"/>
      <c r="J678" s="151"/>
      <c r="K678" s="151"/>
      <c r="L678" s="151"/>
    </row>
    <row r="679" spans="2:12" ht="16.5" customHeight="1" x14ac:dyDescent="0.3">
      <c r="B679" s="150"/>
      <c r="C679" s="150"/>
      <c r="D679" s="150"/>
      <c r="E679" s="150"/>
      <c r="F679" s="150"/>
      <c r="J679" s="151"/>
      <c r="K679" s="151"/>
      <c r="L679" s="151"/>
    </row>
    <row r="680" spans="2:12" ht="16.5" customHeight="1" x14ac:dyDescent="0.3">
      <c r="B680" s="150"/>
      <c r="C680" s="150"/>
      <c r="D680" s="150"/>
      <c r="E680" s="150"/>
      <c r="F680" s="150"/>
      <c r="J680" s="151"/>
      <c r="K680" s="151"/>
      <c r="L680" s="151"/>
    </row>
    <row r="681" spans="2:12" ht="16.5" customHeight="1" x14ac:dyDescent="0.3">
      <c r="B681" s="150"/>
      <c r="C681" s="150"/>
      <c r="D681" s="150"/>
      <c r="E681" s="150"/>
      <c r="F681" s="150"/>
      <c r="J681" s="151"/>
      <c r="K681" s="151"/>
      <c r="L681" s="151"/>
    </row>
    <row r="682" spans="2:12" ht="16.5" customHeight="1" x14ac:dyDescent="0.3">
      <c r="B682" s="150"/>
      <c r="C682" s="150"/>
      <c r="D682" s="150"/>
      <c r="E682" s="150"/>
      <c r="F682" s="150"/>
      <c r="J682" s="151"/>
      <c r="K682" s="151"/>
      <c r="L682" s="151"/>
    </row>
    <row r="683" spans="2:12" ht="16.5" customHeight="1" x14ac:dyDescent="0.3">
      <c r="B683" s="150"/>
      <c r="C683" s="150"/>
      <c r="D683" s="150"/>
      <c r="E683" s="150"/>
      <c r="F683" s="150"/>
      <c r="J683" s="151"/>
      <c r="K683" s="151"/>
      <c r="L683" s="151"/>
    </row>
    <row r="684" spans="2:12" ht="16.5" customHeight="1" x14ac:dyDescent="0.3">
      <c r="B684" s="150"/>
      <c r="C684" s="150"/>
      <c r="D684" s="150"/>
      <c r="E684" s="150"/>
      <c r="F684" s="150"/>
      <c r="J684" s="151"/>
      <c r="K684" s="151"/>
      <c r="L684" s="151"/>
    </row>
    <row r="685" spans="2:12" ht="16.5" customHeight="1" x14ac:dyDescent="0.3">
      <c r="B685" s="150"/>
      <c r="C685" s="150"/>
      <c r="D685" s="150"/>
      <c r="E685" s="150"/>
      <c r="F685" s="150"/>
      <c r="J685" s="151"/>
      <c r="K685" s="151"/>
      <c r="L685" s="151"/>
    </row>
    <row r="686" spans="2:12" ht="16.5" customHeight="1" x14ac:dyDescent="0.3">
      <c r="B686" s="150"/>
      <c r="C686" s="150"/>
      <c r="D686" s="150"/>
      <c r="E686" s="150"/>
      <c r="F686" s="150"/>
      <c r="J686" s="151"/>
      <c r="K686" s="151"/>
      <c r="L686" s="151"/>
    </row>
    <row r="687" spans="2:12" ht="16.5" customHeight="1" x14ac:dyDescent="0.3">
      <c r="B687" s="150"/>
      <c r="C687" s="150"/>
      <c r="D687" s="150"/>
      <c r="E687" s="150"/>
      <c r="F687" s="150"/>
      <c r="J687" s="151"/>
      <c r="K687" s="151"/>
      <c r="L687" s="151"/>
    </row>
    <row r="688" spans="2:12" ht="16.5" customHeight="1" x14ac:dyDescent="0.3">
      <c r="B688" s="150"/>
      <c r="C688" s="150"/>
      <c r="D688" s="150"/>
      <c r="E688" s="150"/>
      <c r="F688" s="150"/>
      <c r="J688" s="151"/>
      <c r="K688" s="151"/>
      <c r="L688" s="151"/>
    </row>
    <row r="689" spans="2:12" ht="16.5" customHeight="1" x14ac:dyDescent="0.3">
      <c r="B689" s="150"/>
      <c r="C689" s="150"/>
      <c r="D689" s="150"/>
      <c r="E689" s="150"/>
      <c r="F689" s="150"/>
      <c r="J689" s="151"/>
      <c r="K689" s="151"/>
      <c r="L689" s="151"/>
    </row>
    <row r="690" spans="2:12" ht="16.5" customHeight="1" x14ac:dyDescent="0.3">
      <c r="B690" s="150"/>
      <c r="C690" s="150"/>
      <c r="D690" s="150"/>
      <c r="E690" s="150"/>
      <c r="F690" s="150"/>
      <c r="J690" s="151"/>
      <c r="K690" s="151"/>
      <c r="L690" s="151"/>
    </row>
    <row r="691" spans="2:12" ht="16.5" customHeight="1" x14ac:dyDescent="0.3">
      <c r="B691" s="150"/>
      <c r="C691" s="150"/>
      <c r="D691" s="150"/>
      <c r="E691" s="150"/>
      <c r="F691" s="150"/>
      <c r="J691" s="151"/>
      <c r="K691" s="151"/>
      <c r="L691" s="151"/>
    </row>
    <row r="692" spans="2:12" ht="16.5" customHeight="1" x14ac:dyDescent="0.3">
      <c r="B692" s="150"/>
      <c r="C692" s="150"/>
      <c r="D692" s="150"/>
      <c r="E692" s="150"/>
      <c r="F692" s="150"/>
      <c r="J692" s="151"/>
      <c r="K692" s="151"/>
      <c r="L692" s="151"/>
    </row>
    <row r="693" spans="2:12" ht="16.5" customHeight="1" x14ac:dyDescent="0.3">
      <c r="B693" s="150"/>
      <c r="C693" s="150"/>
      <c r="D693" s="150"/>
      <c r="E693" s="150"/>
      <c r="F693" s="150"/>
      <c r="J693" s="151"/>
      <c r="K693" s="151"/>
      <c r="L693" s="151"/>
    </row>
    <row r="694" spans="2:12" ht="16.5" customHeight="1" x14ac:dyDescent="0.3">
      <c r="B694" s="150"/>
      <c r="C694" s="150"/>
      <c r="D694" s="150"/>
      <c r="E694" s="150"/>
      <c r="F694" s="150"/>
      <c r="J694" s="151"/>
      <c r="K694" s="151"/>
      <c r="L694" s="151"/>
    </row>
    <row r="695" spans="2:12" ht="16.5" customHeight="1" x14ac:dyDescent="0.3">
      <c r="B695" s="150"/>
      <c r="C695" s="150"/>
      <c r="D695" s="150"/>
      <c r="E695" s="150"/>
      <c r="F695" s="150"/>
      <c r="J695" s="151"/>
      <c r="K695" s="151"/>
      <c r="L695" s="151"/>
    </row>
    <row r="696" spans="2:12" ht="16.5" customHeight="1" x14ac:dyDescent="0.3">
      <c r="B696" s="150"/>
      <c r="C696" s="150"/>
      <c r="D696" s="150"/>
      <c r="E696" s="150"/>
      <c r="F696" s="150"/>
      <c r="J696" s="151"/>
      <c r="K696" s="151"/>
      <c r="L696" s="151"/>
    </row>
    <row r="697" spans="2:12" ht="16.5" customHeight="1" x14ac:dyDescent="0.3">
      <c r="B697" s="150"/>
      <c r="C697" s="150"/>
      <c r="D697" s="150"/>
      <c r="E697" s="150"/>
      <c r="F697" s="150"/>
      <c r="J697" s="151"/>
      <c r="K697" s="151"/>
      <c r="L697" s="151"/>
    </row>
    <row r="698" spans="2:12" ht="16.5" customHeight="1" x14ac:dyDescent="0.3">
      <c r="B698" s="150"/>
      <c r="C698" s="150"/>
      <c r="D698" s="150"/>
      <c r="E698" s="150"/>
      <c r="F698" s="150"/>
      <c r="J698" s="151"/>
      <c r="K698" s="151"/>
      <c r="L698" s="151"/>
    </row>
    <row r="699" spans="2:12" ht="16.5" customHeight="1" x14ac:dyDescent="0.3">
      <c r="B699" s="150"/>
      <c r="C699" s="150"/>
      <c r="D699" s="150"/>
      <c r="E699" s="150"/>
      <c r="F699" s="150"/>
      <c r="J699" s="151"/>
      <c r="K699" s="151"/>
      <c r="L699" s="151"/>
    </row>
    <row r="700" spans="2:12" ht="16.5" customHeight="1" x14ac:dyDescent="0.3">
      <c r="B700" s="150"/>
      <c r="C700" s="150"/>
      <c r="D700" s="150"/>
      <c r="E700" s="150"/>
      <c r="F700" s="150"/>
      <c r="J700" s="151"/>
      <c r="K700" s="151"/>
      <c r="L700" s="151"/>
    </row>
    <row r="701" spans="2:12" ht="16.5" customHeight="1" x14ac:dyDescent="0.3">
      <c r="B701" s="150"/>
      <c r="C701" s="150"/>
      <c r="D701" s="150"/>
      <c r="E701" s="150"/>
      <c r="F701" s="150"/>
      <c r="J701" s="151"/>
      <c r="K701" s="151"/>
      <c r="L701" s="151"/>
    </row>
    <row r="702" spans="2:12" ht="16.5" customHeight="1" x14ac:dyDescent="0.3">
      <c r="B702" s="150"/>
      <c r="C702" s="150"/>
      <c r="D702" s="150"/>
      <c r="E702" s="150"/>
      <c r="F702" s="150"/>
      <c r="J702" s="151"/>
      <c r="K702" s="151"/>
      <c r="L702" s="151"/>
    </row>
    <row r="703" spans="2:12" ht="16.5" customHeight="1" x14ac:dyDescent="0.3">
      <c r="B703" s="150"/>
      <c r="C703" s="150"/>
      <c r="D703" s="150"/>
      <c r="E703" s="150"/>
      <c r="F703" s="150"/>
      <c r="J703" s="151"/>
      <c r="K703" s="151"/>
      <c r="L703" s="151"/>
    </row>
    <row r="704" spans="2:12" ht="16.5" customHeight="1" x14ac:dyDescent="0.3">
      <c r="B704" s="150"/>
      <c r="C704" s="150"/>
      <c r="D704" s="150"/>
      <c r="E704" s="150"/>
      <c r="F704" s="150"/>
      <c r="J704" s="151"/>
      <c r="K704" s="151"/>
      <c r="L704" s="151"/>
    </row>
    <row r="705" spans="2:12" ht="16.5" customHeight="1" x14ac:dyDescent="0.3">
      <c r="B705" s="150"/>
      <c r="C705" s="150"/>
      <c r="D705" s="150"/>
      <c r="E705" s="150"/>
      <c r="F705" s="150"/>
      <c r="J705" s="151"/>
      <c r="K705" s="151"/>
      <c r="L705" s="151"/>
    </row>
    <row r="706" spans="2:12" ht="16.5" customHeight="1" x14ac:dyDescent="0.3">
      <c r="B706" s="150"/>
      <c r="C706" s="150"/>
      <c r="D706" s="150"/>
      <c r="E706" s="150"/>
      <c r="F706" s="150"/>
      <c r="J706" s="151"/>
      <c r="K706" s="151"/>
      <c r="L706" s="151"/>
    </row>
    <row r="707" spans="2:12" ht="16.5" customHeight="1" x14ac:dyDescent="0.3">
      <c r="B707" s="150"/>
      <c r="C707" s="150"/>
      <c r="D707" s="150"/>
      <c r="E707" s="150"/>
      <c r="F707" s="150"/>
      <c r="J707" s="151"/>
      <c r="K707" s="151"/>
      <c r="L707" s="151"/>
    </row>
    <row r="708" spans="2:12" ht="16.5" customHeight="1" x14ac:dyDescent="0.3">
      <c r="B708" s="150"/>
      <c r="C708" s="150"/>
      <c r="D708" s="150"/>
      <c r="E708" s="150"/>
      <c r="F708" s="150"/>
      <c r="J708" s="151"/>
      <c r="K708" s="151"/>
      <c r="L708" s="151"/>
    </row>
    <row r="709" spans="2:12" ht="16.5" customHeight="1" x14ac:dyDescent="0.3">
      <c r="B709" s="150"/>
      <c r="C709" s="150"/>
      <c r="D709" s="150"/>
      <c r="E709" s="150"/>
      <c r="F709" s="150"/>
      <c r="J709" s="151"/>
      <c r="K709" s="151"/>
      <c r="L709" s="151"/>
    </row>
    <row r="710" spans="2:12" ht="16.5" customHeight="1" x14ac:dyDescent="0.3">
      <c r="B710" s="150"/>
      <c r="C710" s="150"/>
      <c r="D710" s="150"/>
      <c r="E710" s="150"/>
      <c r="F710" s="150"/>
      <c r="J710" s="151"/>
      <c r="K710" s="151"/>
      <c r="L710" s="151"/>
    </row>
    <row r="711" spans="2:12" ht="16.5" customHeight="1" x14ac:dyDescent="0.3">
      <c r="B711" s="150"/>
      <c r="C711" s="150"/>
      <c r="D711" s="150"/>
      <c r="E711" s="150"/>
      <c r="F711" s="150"/>
      <c r="J711" s="151"/>
      <c r="K711" s="151"/>
      <c r="L711" s="151"/>
    </row>
    <row r="712" spans="2:12" ht="16.5" customHeight="1" x14ac:dyDescent="0.3">
      <c r="B712" s="150"/>
      <c r="C712" s="150"/>
      <c r="D712" s="150"/>
      <c r="E712" s="150"/>
      <c r="F712" s="150"/>
      <c r="J712" s="151"/>
      <c r="K712" s="151"/>
      <c r="L712" s="151"/>
    </row>
    <row r="713" spans="2:12" ht="16.5" customHeight="1" x14ac:dyDescent="0.3">
      <c r="B713" s="150"/>
      <c r="C713" s="150"/>
      <c r="D713" s="150"/>
      <c r="E713" s="150"/>
      <c r="F713" s="150"/>
      <c r="J713" s="151"/>
      <c r="K713" s="151"/>
      <c r="L713" s="151"/>
    </row>
    <row r="714" spans="2:12" ht="16.5" customHeight="1" x14ac:dyDescent="0.3">
      <c r="B714" s="150"/>
      <c r="C714" s="150"/>
      <c r="D714" s="150"/>
      <c r="E714" s="150"/>
      <c r="F714" s="150"/>
      <c r="J714" s="151"/>
      <c r="K714" s="151"/>
      <c r="L714" s="151"/>
    </row>
    <row r="715" spans="2:12" ht="16.5" customHeight="1" x14ac:dyDescent="0.3">
      <c r="B715" s="150"/>
      <c r="C715" s="150"/>
      <c r="D715" s="150"/>
      <c r="E715" s="150"/>
      <c r="F715" s="150"/>
      <c r="J715" s="151"/>
      <c r="K715" s="151"/>
      <c r="L715" s="151"/>
    </row>
    <row r="716" spans="2:12" ht="16.5" customHeight="1" x14ac:dyDescent="0.3">
      <c r="B716" s="150"/>
      <c r="C716" s="150"/>
      <c r="D716" s="150"/>
      <c r="E716" s="150"/>
      <c r="F716" s="150"/>
      <c r="J716" s="151"/>
      <c r="K716" s="151"/>
      <c r="L716" s="151"/>
    </row>
    <row r="717" spans="2:12" ht="16.5" customHeight="1" x14ac:dyDescent="0.3">
      <c r="B717" s="150"/>
      <c r="C717" s="150"/>
      <c r="D717" s="150"/>
      <c r="E717" s="150"/>
      <c r="F717" s="150"/>
      <c r="J717" s="151"/>
      <c r="K717" s="151"/>
      <c r="L717" s="151"/>
    </row>
    <row r="718" spans="2:12" ht="16.5" customHeight="1" x14ac:dyDescent="0.3">
      <c r="B718" s="150"/>
      <c r="C718" s="150"/>
      <c r="D718" s="150"/>
      <c r="E718" s="150"/>
      <c r="F718" s="150"/>
      <c r="J718" s="151"/>
      <c r="K718" s="151"/>
      <c r="L718" s="151"/>
    </row>
    <row r="719" spans="2:12" ht="16.5" customHeight="1" x14ac:dyDescent="0.3">
      <c r="B719" s="150"/>
      <c r="C719" s="150"/>
      <c r="D719" s="150"/>
      <c r="E719" s="150"/>
      <c r="F719" s="150"/>
      <c r="J719" s="151"/>
      <c r="K719" s="151"/>
      <c r="L719" s="151"/>
    </row>
    <row r="720" spans="2:12" ht="16.5" customHeight="1" x14ac:dyDescent="0.3">
      <c r="B720" s="150"/>
      <c r="C720" s="150"/>
      <c r="D720" s="150"/>
      <c r="E720" s="150"/>
      <c r="F720" s="150"/>
      <c r="J720" s="151"/>
      <c r="K720" s="151"/>
      <c r="L720" s="151"/>
    </row>
    <row r="721" spans="2:12" ht="16.5" customHeight="1" x14ac:dyDescent="0.3">
      <c r="B721" s="150"/>
      <c r="C721" s="150"/>
      <c r="D721" s="150"/>
      <c r="E721" s="150"/>
      <c r="F721" s="150"/>
      <c r="J721" s="151"/>
      <c r="K721" s="151"/>
      <c r="L721" s="151"/>
    </row>
    <row r="722" spans="2:12" ht="16.5" customHeight="1" x14ac:dyDescent="0.3">
      <c r="B722" s="150"/>
      <c r="C722" s="150"/>
      <c r="D722" s="150"/>
      <c r="E722" s="150"/>
      <c r="F722" s="150"/>
      <c r="J722" s="151"/>
      <c r="K722" s="151"/>
      <c r="L722" s="151"/>
    </row>
    <row r="723" spans="2:12" ht="16.5" customHeight="1" x14ac:dyDescent="0.3">
      <c r="B723" s="150"/>
      <c r="C723" s="150"/>
      <c r="D723" s="150"/>
      <c r="E723" s="150"/>
      <c r="F723" s="150"/>
      <c r="J723" s="151"/>
      <c r="K723" s="151"/>
      <c r="L723" s="151"/>
    </row>
    <row r="724" spans="2:12" ht="16.5" customHeight="1" x14ac:dyDescent="0.3">
      <c r="B724" s="150"/>
      <c r="C724" s="150"/>
      <c r="D724" s="150"/>
      <c r="E724" s="150"/>
      <c r="F724" s="150"/>
      <c r="J724" s="151"/>
      <c r="K724" s="151"/>
      <c r="L724" s="151"/>
    </row>
    <row r="725" spans="2:12" ht="16.5" customHeight="1" x14ac:dyDescent="0.3">
      <c r="B725" s="150"/>
      <c r="C725" s="150"/>
      <c r="D725" s="150"/>
      <c r="E725" s="150"/>
      <c r="F725" s="150"/>
      <c r="J725" s="151"/>
      <c r="K725" s="151"/>
      <c r="L725" s="151"/>
    </row>
    <row r="726" spans="2:12" ht="16.5" customHeight="1" x14ac:dyDescent="0.3">
      <c r="B726" s="150"/>
      <c r="C726" s="150"/>
      <c r="D726" s="150"/>
      <c r="E726" s="150"/>
      <c r="F726" s="150"/>
      <c r="J726" s="151"/>
      <c r="K726" s="151"/>
      <c r="L726" s="151"/>
    </row>
    <row r="727" spans="2:12" ht="16.5" customHeight="1" x14ac:dyDescent="0.3">
      <c r="B727" s="150"/>
      <c r="C727" s="150"/>
      <c r="D727" s="150"/>
      <c r="E727" s="150"/>
      <c r="F727" s="150"/>
      <c r="J727" s="151"/>
      <c r="K727" s="151"/>
      <c r="L727" s="151"/>
    </row>
    <row r="728" spans="2:12" ht="16.5" customHeight="1" x14ac:dyDescent="0.3">
      <c r="B728" s="150"/>
      <c r="C728" s="150"/>
      <c r="D728" s="150"/>
      <c r="E728" s="150"/>
      <c r="F728" s="150"/>
      <c r="J728" s="151"/>
      <c r="K728" s="151"/>
      <c r="L728" s="151"/>
    </row>
    <row r="729" spans="2:12" ht="16.5" customHeight="1" x14ac:dyDescent="0.3">
      <c r="B729" s="150"/>
      <c r="C729" s="150"/>
      <c r="D729" s="150"/>
      <c r="E729" s="150"/>
      <c r="F729" s="150"/>
      <c r="J729" s="151"/>
      <c r="K729" s="151"/>
      <c r="L729" s="151"/>
    </row>
    <row r="730" spans="2:12" ht="16.5" customHeight="1" x14ac:dyDescent="0.3">
      <c r="B730" s="150"/>
      <c r="C730" s="150"/>
      <c r="D730" s="150"/>
      <c r="E730" s="150"/>
      <c r="F730" s="150"/>
      <c r="J730" s="151"/>
      <c r="K730" s="151"/>
      <c r="L730" s="151"/>
    </row>
    <row r="731" spans="2:12" ht="16.5" customHeight="1" x14ac:dyDescent="0.3">
      <c r="B731" s="150"/>
      <c r="C731" s="150"/>
      <c r="D731" s="150"/>
      <c r="E731" s="150"/>
      <c r="F731" s="150"/>
      <c r="J731" s="151"/>
      <c r="K731" s="151"/>
      <c r="L731" s="151"/>
    </row>
    <row r="732" spans="2:12" ht="16.5" customHeight="1" x14ac:dyDescent="0.3">
      <c r="B732" s="150"/>
      <c r="C732" s="150"/>
      <c r="D732" s="150"/>
      <c r="E732" s="150"/>
      <c r="F732" s="150"/>
      <c r="J732" s="151"/>
      <c r="K732" s="151"/>
      <c r="L732" s="151"/>
    </row>
    <row r="733" spans="2:12" ht="16.5" customHeight="1" x14ac:dyDescent="0.3">
      <c r="B733" s="150"/>
      <c r="C733" s="150"/>
      <c r="D733" s="150"/>
      <c r="E733" s="150"/>
      <c r="F733" s="150"/>
      <c r="J733" s="151"/>
      <c r="K733" s="151"/>
      <c r="L733" s="151"/>
    </row>
    <row r="734" spans="2:12" ht="16.5" customHeight="1" x14ac:dyDescent="0.3">
      <c r="B734" s="150"/>
      <c r="C734" s="150"/>
      <c r="D734" s="150"/>
      <c r="E734" s="150"/>
      <c r="F734" s="150"/>
      <c r="J734" s="151"/>
      <c r="K734" s="151"/>
      <c r="L734" s="151"/>
    </row>
    <row r="735" spans="2:12" ht="16.5" customHeight="1" x14ac:dyDescent="0.3">
      <c r="B735" s="150"/>
      <c r="C735" s="150"/>
      <c r="D735" s="150"/>
      <c r="E735" s="150"/>
      <c r="F735" s="150"/>
      <c r="J735" s="151"/>
      <c r="K735" s="151"/>
      <c r="L735" s="151"/>
    </row>
    <row r="736" spans="2:12" ht="16.5" customHeight="1" x14ac:dyDescent="0.3">
      <c r="B736" s="150"/>
      <c r="C736" s="150"/>
      <c r="D736" s="150"/>
      <c r="E736" s="150"/>
      <c r="F736" s="150"/>
      <c r="J736" s="151"/>
      <c r="K736" s="151"/>
      <c r="L736" s="151"/>
    </row>
    <row r="737" spans="2:12" ht="16.5" customHeight="1" x14ac:dyDescent="0.3">
      <c r="B737" s="150"/>
      <c r="C737" s="150"/>
      <c r="D737" s="150"/>
      <c r="E737" s="150"/>
      <c r="F737" s="150"/>
      <c r="J737" s="151"/>
      <c r="K737" s="151"/>
      <c r="L737" s="151"/>
    </row>
    <row r="738" spans="2:12" ht="16.5" customHeight="1" x14ac:dyDescent="0.3">
      <c r="B738" s="150"/>
      <c r="C738" s="150"/>
      <c r="D738" s="150"/>
      <c r="E738" s="150"/>
      <c r="F738" s="150"/>
      <c r="J738" s="151"/>
      <c r="K738" s="151"/>
      <c r="L738" s="151"/>
    </row>
    <row r="739" spans="2:12" ht="16.5" customHeight="1" x14ac:dyDescent="0.3">
      <c r="B739" s="150"/>
      <c r="C739" s="150"/>
      <c r="D739" s="150"/>
      <c r="E739" s="150"/>
      <c r="F739" s="150"/>
      <c r="J739" s="151"/>
      <c r="K739" s="151"/>
      <c r="L739" s="151"/>
    </row>
    <row r="740" spans="2:12" ht="16.5" customHeight="1" x14ac:dyDescent="0.3">
      <c r="B740" s="150"/>
      <c r="C740" s="150"/>
      <c r="D740" s="150"/>
      <c r="E740" s="150"/>
      <c r="F740" s="150"/>
      <c r="J740" s="151"/>
      <c r="K740" s="151"/>
      <c r="L740" s="151"/>
    </row>
    <row r="741" spans="2:12" ht="16.5" customHeight="1" x14ac:dyDescent="0.3">
      <c r="B741" s="150"/>
      <c r="C741" s="150"/>
      <c r="D741" s="150"/>
      <c r="E741" s="150"/>
      <c r="F741" s="150"/>
      <c r="J741" s="151"/>
      <c r="K741" s="151"/>
      <c r="L741" s="151"/>
    </row>
    <row r="742" spans="2:12" ht="16.5" customHeight="1" x14ac:dyDescent="0.3">
      <c r="B742" s="150"/>
      <c r="C742" s="150"/>
      <c r="D742" s="150"/>
      <c r="E742" s="150"/>
      <c r="F742" s="150"/>
      <c r="J742" s="151"/>
      <c r="K742" s="151"/>
      <c r="L742" s="151"/>
    </row>
    <row r="743" spans="2:12" ht="16.5" customHeight="1" x14ac:dyDescent="0.3">
      <c r="B743" s="150"/>
      <c r="C743" s="150"/>
      <c r="D743" s="150"/>
      <c r="E743" s="150"/>
      <c r="F743" s="150"/>
      <c r="J743" s="151"/>
      <c r="K743" s="151"/>
      <c r="L743" s="151"/>
    </row>
    <row r="744" spans="2:12" ht="16.5" customHeight="1" x14ac:dyDescent="0.3">
      <c r="B744" s="150"/>
      <c r="C744" s="150"/>
      <c r="D744" s="150"/>
      <c r="E744" s="150"/>
      <c r="F744" s="150"/>
      <c r="J744" s="151"/>
      <c r="K744" s="151"/>
      <c r="L744" s="151"/>
    </row>
    <row r="745" spans="2:12" ht="16.5" customHeight="1" x14ac:dyDescent="0.3">
      <c r="B745" s="150"/>
      <c r="C745" s="150"/>
      <c r="D745" s="150"/>
      <c r="E745" s="150"/>
      <c r="F745" s="150"/>
      <c r="J745" s="151"/>
      <c r="K745" s="151"/>
      <c r="L745" s="151"/>
    </row>
    <row r="746" spans="2:12" ht="16.5" customHeight="1" x14ac:dyDescent="0.3">
      <c r="B746" s="150"/>
      <c r="C746" s="150"/>
      <c r="D746" s="150"/>
      <c r="E746" s="150"/>
      <c r="F746" s="150"/>
      <c r="J746" s="151"/>
      <c r="K746" s="151"/>
      <c r="L746" s="151"/>
    </row>
    <row r="747" spans="2:12" ht="16.5" customHeight="1" x14ac:dyDescent="0.3">
      <c r="B747" s="150"/>
      <c r="C747" s="150"/>
      <c r="D747" s="150"/>
      <c r="E747" s="150"/>
      <c r="F747" s="150"/>
      <c r="J747" s="151"/>
      <c r="K747" s="151"/>
      <c r="L747" s="151"/>
    </row>
    <row r="748" spans="2:12" ht="16.5" customHeight="1" x14ac:dyDescent="0.3">
      <c r="B748" s="150"/>
      <c r="C748" s="150"/>
      <c r="D748" s="150"/>
      <c r="E748" s="150"/>
      <c r="F748" s="150"/>
      <c r="J748" s="151"/>
      <c r="K748" s="151"/>
      <c r="L748" s="151"/>
    </row>
    <row r="749" spans="2:12" ht="16.5" customHeight="1" x14ac:dyDescent="0.3">
      <c r="B749" s="150"/>
      <c r="C749" s="150"/>
      <c r="D749" s="150"/>
      <c r="E749" s="150"/>
      <c r="F749" s="150"/>
      <c r="J749" s="151"/>
      <c r="K749" s="151"/>
      <c r="L749" s="151"/>
    </row>
    <row r="750" spans="2:12" ht="16.5" customHeight="1" x14ac:dyDescent="0.3">
      <c r="B750" s="150"/>
      <c r="C750" s="150"/>
      <c r="D750" s="150"/>
      <c r="E750" s="150"/>
      <c r="F750" s="150"/>
      <c r="J750" s="151"/>
      <c r="K750" s="151"/>
      <c r="L750" s="151"/>
    </row>
    <row r="751" spans="2:12" ht="16.5" customHeight="1" x14ac:dyDescent="0.3">
      <c r="B751" s="150"/>
      <c r="C751" s="150"/>
      <c r="D751" s="150"/>
      <c r="E751" s="150"/>
      <c r="F751" s="150"/>
      <c r="J751" s="151"/>
      <c r="K751" s="151"/>
      <c r="L751" s="151"/>
    </row>
    <row r="752" spans="2:12" ht="16.5" customHeight="1" x14ac:dyDescent="0.3">
      <c r="B752" s="150"/>
      <c r="C752" s="150"/>
      <c r="D752" s="150"/>
      <c r="E752" s="150"/>
      <c r="F752" s="150"/>
      <c r="J752" s="151"/>
      <c r="K752" s="151"/>
      <c r="L752" s="151"/>
    </row>
    <row r="753" spans="2:12" ht="16.5" customHeight="1" x14ac:dyDescent="0.3">
      <c r="B753" s="150"/>
      <c r="C753" s="150"/>
      <c r="D753" s="150"/>
      <c r="E753" s="150"/>
      <c r="F753" s="150"/>
      <c r="J753" s="151"/>
      <c r="K753" s="151"/>
      <c r="L753" s="151"/>
    </row>
    <row r="754" spans="2:12" ht="16.5" customHeight="1" x14ac:dyDescent="0.3">
      <c r="B754" s="150"/>
      <c r="C754" s="150"/>
      <c r="D754" s="150"/>
      <c r="E754" s="150"/>
      <c r="F754" s="150"/>
      <c r="J754" s="151"/>
      <c r="K754" s="151"/>
      <c r="L754" s="151"/>
    </row>
    <row r="755" spans="2:12" ht="16.5" customHeight="1" x14ac:dyDescent="0.3">
      <c r="B755" s="150"/>
      <c r="C755" s="150"/>
      <c r="D755" s="150"/>
      <c r="E755" s="150"/>
      <c r="F755" s="150"/>
      <c r="J755" s="151"/>
      <c r="K755" s="151"/>
      <c r="L755" s="151"/>
    </row>
    <row r="756" spans="2:12" ht="16.5" customHeight="1" x14ac:dyDescent="0.3">
      <c r="B756" s="150"/>
      <c r="C756" s="150"/>
      <c r="D756" s="150"/>
      <c r="E756" s="150"/>
      <c r="F756" s="150"/>
      <c r="J756" s="151"/>
      <c r="K756" s="151"/>
      <c r="L756" s="151"/>
    </row>
    <row r="757" spans="2:12" ht="16.5" customHeight="1" x14ac:dyDescent="0.3">
      <c r="B757" s="150"/>
      <c r="C757" s="150"/>
      <c r="D757" s="150"/>
      <c r="E757" s="150"/>
      <c r="F757" s="150"/>
      <c r="J757" s="151"/>
      <c r="K757" s="151"/>
      <c r="L757" s="151"/>
    </row>
    <row r="758" spans="2:12" ht="16.5" customHeight="1" x14ac:dyDescent="0.3">
      <c r="B758" s="150"/>
      <c r="C758" s="150"/>
      <c r="D758" s="150"/>
      <c r="E758" s="150"/>
      <c r="F758" s="150"/>
      <c r="J758" s="151"/>
      <c r="K758" s="151"/>
      <c r="L758" s="151"/>
    </row>
    <row r="759" spans="2:12" ht="16.5" customHeight="1" x14ac:dyDescent="0.3">
      <c r="B759" s="150"/>
      <c r="C759" s="150"/>
      <c r="D759" s="150"/>
      <c r="E759" s="150"/>
      <c r="F759" s="150"/>
      <c r="J759" s="151"/>
      <c r="K759" s="151"/>
      <c r="L759" s="151"/>
    </row>
    <row r="760" spans="2:12" ht="16.5" customHeight="1" x14ac:dyDescent="0.3">
      <c r="B760" s="150"/>
      <c r="C760" s="150"/>
      <c r="D760" s="150"/>
      <c r="E760" s="150"/>
      <c r="F760" s="150"/>
      <c r="J760" s="151"/>
      <c r="K760" s="151"/>
      <c r="L760" s="151"/>
    </row>
    <row r="761" spans="2:12" ht="16.5" customHeight="1" x14ac:dyDescent="0.3">
      <c r="B761" s="150"/>
      <c r="C761" s="150"/>
      <c r="D761" s="150"/>
      <c r="E761" s="150"/>
      <c r="F761" s="150"/>
      <c r="J761" s="151"/>
      <c r="K761" s="151"/>
      <c r="L761" s="151"/>
    </row>
    <row r="762" spans="2:12" ht="16.5" customHeight="1" x14ac:dyDescent="0.3">
      <c r="B762" s="150"/>
      <c r="C762" s="150"/>
      <c r="D762" s="150"/>
      <c r="E762" s="150"/>
      <c r="F762" s="150"/>
      <c r="J762" s="151"/>
      <c r="K762" s="151"/>
      <c r="L762" s="151"/>
    </row>
    <row r="763" spans="2:12" ht="16.5" customHeight="1" x14ac:dyDescent="0.3">
      <c r="B763" s="150"/>
      <c r="C763" s="150"/>
      <c r="D763" s="150"/>
      <c r="E763" s="150"/>
      <c r="F763" s="150"/>
      <c r="J763" s="151"/>
      <c r="K763" s="151"/>
      <c r="L763" s="151"/>
    </row>
    <row r="764" spans="2:12" ht="16.5" customHeight="1" x14ac:dyDescent="0.3">
      <c r="B764" s="150"/>
      <c r="C764" s="150"/>
      <c r="D764" s="150"/>
      <c r="E764" s="150"/>
      <c r="F764" s="150"/>
      <c r="J764" s="151"/>
      <c r="K764" s="151"/>
      <c r="L764" s="151"/>
    </row>
    <row r="765" spans="2:12" ht="16.5" customHeight="1" x14ac:dyDescent="0.3">
      <c r="B765" s="150"/>
      <c r="C765" s="150"/>
      <c r="D765" s="150"/>
      <c r="E765" s="150"/>
      <c r="F765" s="150"/>
      <c r="J765" s="151"/>
      <c r="K765" s="151"/>
      <c r="L765" s="151"/>
    </row>
    <row r="766" spans="2:12" ht="16.5" customHeight="1" x14ac:dyDescent="0.3">
      <c r="B766" s="150"/>
      <c r="C766" s="150"/>
      <c r="D766" s="150"/>
      <c r="E766" s="150"/>
      <c r="F766" s="150"/>
      <c r="J766" s="151"/>
      <c r="K766" s="151"/>
      <c r="L766" s="151"/>
    </row>
    <row r="767" spans="2:12" ht="16.5" customHeight="1" x14ac:dyDescent="0.3">
      <c r="B767" s="150"/>
      <c r="C767" s="150"/>
      <c r="D767" s="150"/>
      <c r="E767" s="150"/>
      <c r="F767" s="150"/>
      <c r="J767" s="151"/>
      <c r="K767" s="151"/>
      <c r="L767" s="151"/>
    </row>
    <row r="768" spans="2:12" ht="16.5" customHeight="1" x14ac:dyDescent="0.3">
      <c r="B768" s="150"/>
      <c r="C768" s="150"/>
      <c r="D768" s="150"/>
      <c r="E768" s="150"/>
      <c r="F768" s="150"/>
      <c r="J768" s="151"/>
      <c r="K768" s="151"/>
      <c r="L768" s="151"/>
    </row>
    <row r="769" spans="2:12" ht="16.5" customHeight="1" x14ac:dyDescent="0.3">
      <c r="B769" s="150"/>
      <c r="C769" s="150"/>
      <c r="D769" s="150"/>
      <c r="E769" s="150"/>
      <c r="F769" s="150"/>
      <c r="J769" s="151"/>
      <c r="K769" s="151"/>
      <c r="L769" s="151"/>
    </row>
    <row r="770" spans="2:12" ht="16.5" customHeight="1" x14ac:dyDescent="0.3">
      <c r="B770" s="150"/>
      <c r="C770" s="150"/>
      <c r="D770" s="150"/>
      <c r="E770" s="150"/>
      <c r="F770" s="150"/>
      <c r="J770" s="151"/>
      <c r="K770" s="151"/>
      <c r="L770" s="151"/>
    </row>
    <row r="771" spans="2:12" ht="16.5" customHeight="1" x14ac:dyDescent="0.3">
      <c r="B771" s="150"/>
      <c r="C771" s="150"/>
      <c r="D771" s="150"/>
      <c r="E771" s="150"/>
      <c r="F771" s="150"/>
      <c r="J771" s="151"/>
      <c r="K771" s="151"/>
      <c r="L771" s="151"/>
    </row>
    <row r="772" spans="2:12" ht="16.5" customHeight="1" x14ac:dyDescent="0.3">
      <c r="B772" s="150"/>
      <c r="C772" s="150"/>
      <c r="D772" s="150"/>
      <c r="E772" s="150"/>
      <c r="F772" s="150"/>
      <c r="J772" s="151"/>
      <c r="K772" s="151"/>
      <c r="L772" s="151"/>
    </row>
    <row r="773" spans="2:12" ht="16.5" customHeight="1" x14ac:dyDescent="0.3">
      <c r="B773" s="150"/>
      <c r="C773" s="150"/>
      <c r="D773" s="150"/>
      <c r="E773" s="150"/>
      <c r="F773" s="150"/>
      <c r="J773" s="151"/>
      <c r="K773" s="151"/>
      <c r="L773" s="151"/>
    </row>
    <row r="774" spans="2:12" ht="16.5" customHeight="1" x14ac:dyDescent="0.3">
      <c r="B774" s="150"/>
      <c r="C774" s="150"/>
      <c r="D774" s="150"/>
      <c r="E774" s="150"/>
      <c r="F774" s="150"/>
      <c r="J774" s="151"/>
      <c r="K774" s="151"/>
      <c r="L774" s="151"/>
    </row>
    <row r="775" spans="2:12" ht="16.5" customHeight="1" x14ac:dyDescent="0.3">
      <c r="B775" s="150"/>
      <c r="C775" s="150"/>
      <c r="D775" s="150"/>
      <c r="E775" s="150"/>
      <c r="F775" s="150"/>
      <c r="J775" s="151"/>
      <c r="K775" s="151"/>
      <c r="L775" s="151"/>
    </row>
    <row r="776" spans="2:12" ht="16.5" customHeight="1" x14ac:dyDescent="0.3">
      <c r="B776" s="150"/>
      <c r="C776" s="150"/>
      <c r="D776" s="150"/>
      <c r="E776" s="150"/>
      <c r="F776" s="150"/>
      <c r="J776" s="151"/>
      <c r="K776" s="151"/>
      <c r="L776" s="151"/>
    </row>
    <row r="777" spans="2:12" ht="16.5" customHeight="1" x14ac:dyDescent="0.3">
      <c r="B777" s="150"/>
      <c r="C777" s="150"/>
      <c r="D777" s="150"/>
      <c r="E777" s="150"/>
      <c r="F777" s="150"/>
      <c r="J777" s="151"/>
      <c r="K777" s="151"/>
      <c r="L777" s="151"/>
    </row>
    <row r="778" spans="2:12" ht="16.5" customHeight="1" x14ac:dyDescent="0.3">
      <c r="B778" s="150"/>
      <c r="C778" s="150"/>
      <c r="D778" s="150"/>
      <c r="E778" s="150"/>
      <c r="F778" s="150"/>
      <c r="J778" s="151"/>
      <c r="K778" s="151"/>
      <c r="L778" s="151"/>
    </row>
    <row r="779" spans="2:12" ht="16.5" customHeight="1" x14ac:dyDescent="0.3">
      <c r="B779" s="150"/>
      <c r="C779" s="150"/>
      <c r="D779" s="150"/>
      <c r="E779" s="150"/>
      <c r="F779" s="150"/>
      <c r="J779" s="151"/>
      <c r="K779" s="151"/>
      <c r="L779" s="151"/>
    </row>
    <row r="780" spans="2:12" ht="16.5" customHeight="1" x14ac:dyDescent="0.3">
      <c r="B780" s="150"/>
      <c r="C780" s="150"/>
      <c r="D780" s="150"/>
      <c r="E780" s="150"/>
      <c r="F780" s="150"/>
      <c r="J780" s="151"/>
      <c r="K780" s="151"/>
      <c r="L780" s="151"/>
    </row>
    <row r="781" spans="2:12" ht="16.5" customHeight="1" x14ac:dyDescent="0.3">
      <c r="B781" s="150"/>
      <c r="C781" s="150"/>
      <c r="D781" s="150"/>
      <c r="E781" s="150"/>
      <c r="F781" s="150"/>
      <c r="J781" s="151"/>
      <c r="K781" s="151"/>
      <c r="L781" s="151"/>
    </row>
    <row r="782" spans="2:12" ht="16.5" customHeight="1" x14ac:dyDescent="0.3">
      <c r="B782" s="150"/>
      <c r="C782" s="150"/>
      <c r="D782" s="150"/>
      <c r="E782" s="150"/>
      <c r="F782" s="150"/>
      <c r="J782" s="151"/>
      <c r="K782" s="151"/>
      <c r="L782" s="151"/>
    </row>
    <row r="783" spans="2:12" ht="16.5" customHeight="1" x14ac:dyDescent="0.3">
      <c r="B783" s="150"/>
      <c r="C783" s="150"/>
      <c r="D783" s="150"/>
      <c r="E783" s="150"/>
      <c r="F783" s="150"/>
      <c r="J783" s="151"/>
      <c r="K783" s="151"/>
      <c r="L783" s="151"/>
    </row>
    <row r="784" spans="2:12" ht="16.5" customHeight="1" x14ac:dyDescent="0.3">
      <c r="B784" s="150"/>
      <c r="C784" s="150"/>
      <c r="D784" s="150"/>
      <c r="E784" s="150"/>
      <c r="F784" s="150"/>
      <c r="J784" s="151"/>
      <c r="K784" s="151"/>
      <c r="L784" s="151"/>
    </row>
    <row r="785" spans="2:12" ht="16.5" customHeight="1" x14ac:dyDescent="0.3">
      <c r="B785" s="150"/>
      <c r="C785" s="150"/>
      <c r="D785" s="150"/>
      <c r="E785" s="150"/>
      <c r="F785" s="150"/>
      <c r="J785" s="151"/>
      <c r="K785" s="151"/>
      <c r="L785" s="151"/>
    </row>
    <row r="786" spans="2:12" ht="16.5" customHeight="1" x14ac:dyDescent="0.3">
      <c r="B786" s="150"/>
      <c r="C786" s="150"/>
      <c r="D786" s="150"/>
      <c r="E786" s="150"/>
      <c r="F786" s="150"/>
      <c r="J786" s="151"/>
      <c r="K786" s="151"/>
      <c r="L786" s="151"/>
    </row>
    <row r="787" spans="2:12" ht="16.5" customHeight="1" x14ac:dyDescent="0.3">
      <c r="B787" s="150"/>
      <c r="C787" s="150"/>
      <c r="D787" s="150"/>
      <c r="E787" s="150"/>
      <c r="F787" s="150"/>
      <c r="J787" s="151"/>
      <c r="K787" s="151"/>
      <c r="L787" s="151"/>
    </row>
    <row r="788" spans="2:12" ht="16.5" customHeight="1" x14ac:dyDescent="0.3">
      <c r="B788" s="150"/>
      <c r="C788" s="150"/>
      <c r="D788" s="150"/>
      <c r="E788" s="150"/>
      <c r="F788" s="150"/>
      <c r="J788" s="151"/>
      <c r="K788" s="151"/>
      <c r="L788" s="151"/>
    </row>
    <row r="789" spans="2:12" ht="16.5" customHeight="1" x14ac:dyDescent="0.3">
      <c r="B789" s="150"/>
      <c r="C789" s="150"/>
      <c r="D789" s="150"/>
      <c r="E789" s="150"/>
      <c r="F789" s="150"/>
      <c r="J789" s="151"/>
      <c r="K789" s="151"/>
      <c r="L789" s="151"/>
    </row>
    <row r="790" spans="2:12" ht="16.5" customHeight="1" x14ac:dyDescent="0.3">
      <c r="B790" s="150"/>
      <c r="C790" s="150"/>
      <c r="D790" s="150"/>
      <c r="E790" s="150"/>
      <c r="F790" s="150"/>
      <c r="J790" s="151"/>
      <c r="K790" s="151"/>
      <c r="L790" s="151"/>
    </row>
    <row r="791" spans="2:12" ht="16.5" customHeight="1" x14ac:dyDescent="0.3">
      <c r="B791" s="150"/>
      <c r="C791" s="150"/>
      <c r="D791" s="150"/>
      <c r="E791" s="150"/>
      <c r="F791" s="150"/>
      <c r="J791" s="151"/>
      <c r="K791" s="151"/>
      <c r="L791" s="151"/>
    </row>
    <row r="792" spans="2:12" ht="16.5" customHeight="1" x14ac:dyDescent="0.3">
      <c r="B792" s="150"/>
      <c r="C792" s="150"/>
      <c r="D792" s="150"/>
      <c r="E792" s="150"/>
      <c r="F792" s="150"/>
      <c r="J792" s="151"/>
      <c r="K792" s="151"/>
      <c r="L792" s="151"/>
    </row>
    <row r="793" spans="2:12" ht="16.5" customHeight="1" x14ac:dyDescent="0.3">
      <c r="B793" s="150"/>
      <c r="C793" s="150"/>
      <c r="D793" s="150"/>
      <c r="E793" s="150"/>
      <c r="F793" s="150"/>
      <c r="J793" s="151"/>
      <c r="K793" s="151"/>
      <c r="L793" s="151"/>
    </row>
    <row r="794" spans="2:12" ht="16.5" customHeight="1" x14ac:dyDescent="0.3">
      <c r="B794" s="150"/>
      <c r="C794" s="150"/>
      <c r="D794" s="150"/>
      <c r="E794" s="150"/>
      <c r="F794" s="150"/>
      <c r="J794" s="151"/>
      <c r="K794" s="151"/>
      <c r="L794" s="151"/>
    </row>
    <row r="795" spans="2:12" ht="16.5" customHeight="1" x14ac:dyDescent="0.3">
      <c r="B795" s="150"/>
      <c r="C795" s="150"/>
      <c r="D795" s="150"/>
      <c r="E795" s="150"/>
      <c r="F795" s="150"/>
      <c r="J795" s="151"/>
      <c r="K795" s="151"/>
      <c r="L795" s="151"/>
    </row>
    <row r="796" spans="2:12" ht="16.5" customHeight="1" x14ac:dyDescent="0.3">
      <c r="B796" s="150"/>
      <c r="C796" s="150"/>
      <c r="D796" s="150"/>
      <c r="E796" s="150"/>
      <c r="F796" s="150"/>
      <c r="J796" s="151"/>
      <c r="K796" s="151"/>
      <c r="L796" s="151"/>
    </row>
    <row r="797" spans="2:12" ht="16.5" customHeight="1" x14ac:dyDescent="0.3">
      <c r="B797" s="150"/>
      <c r="C797" s="150"/>
      <c r="D797" s="150"/>
      <c r="E797" s="150"/>
      <c r="F797" s="150"/>
      <c r="J797" s="151"/>
      <c r="K797" s="151"/>
      <c r="L797" s="151"/>
    </row>
    <row r="798" spans="2:12" ht="16.5" customHeight="1" x14ac:dyDescent="0.3">
      <c r="B798" s="150"/>
      <c r="C798" s="150"/>
      <c r="D798" s="150"/>
      <c r="E798" s="150"/>
      <c r="F798" s="150"/>
      <c r="J798" s="151"/>
      <c r="K798" s="151"/>
      <c r="L798" s="151"/>
    </row>
    <row r="799" spans="2:12" ht="16.5" customHeight="1" x14ac:dyDescent="0.3">
      <c r="B799" s="150"/>
      <c r="C799" s="150"/>
      <c r="D799" s="150"/>
      <c r="E799" s="150"/>
      <c r="F799" s="150"/>
      <c r="J799" s="151"/>
      <c r="K799" s="151"/>
      <c r="L799" s="151"/>
    </row>
    <row r="800" spans="2:12" ht="16.5" customHeight="1" x14ac:dyDescent="0.3">
      <c r="B800" s="150"/>
      <c r="C800" s="150"/>
      <c r="D800" s="150"/>
      <c r="E800" s="150"/>
      <c r="F800" s="150"/>
      <c r="J800" s="151"/>
      <c r="K800" s="151"/>
      <c r="L800" s="151"/>
    </row>
    <row r="801" spans="2:12" ht="16.5" customHeight="1" x14ac:dyDescent="0.3">
      <c r="B801" s="150"/>
      <c r="C801" s="150"/>
      <c r="D801" s="150"/>
      <c r="E801" s="150"/>
      <c r="F801" s="150"/>
      <c r="J801" s="151"/>
      <c r="K801" s="151"/>
      <c r="L801" s="151"/>
    </row>
    <row r="802" spans="2:12" ht="16.5" customHeight="1" x14ac:dyDescent="0.3">
      <c r="B802" s="150"/>
      <c r="C802" s="150"/>
      <c r="D802" s="150"/>
      <c r="E802" s="150"/>
      <c r="F802" s="150"/>
      <c r="J802" s="151"/>
      <c r="K802" s="151"/>
      <c r="L802" s="151"/>
    </row>
    <row r="803" spans="2:12" ht="16.5" customHeight="1" x14ac:dyDescent="0.3">
      <c r="B803" s="150"/>
      <c r="C803" s="150"/>
      <c r="D803" s="150"/>
      <c r="E803" s="150"/>
      <c r="F803" s="150"/>
      <c r="J803" s="151"/>
      <c r="K803" s="151"/>
      <c r="L803" s="151"/>
    </row>
    <row r="804" spans="2:12" ht="16.5" customHeight="1" x14ac:dyDescent="0.3">
      <c r="B804" s="150"/>
      <c r="C804" s="150"/>
      <c r="D804" s="150"/>
      <c r="E804" s="150"/>
      <c r="F804" s="150"/>
      <c r="J804" s="151"/>
      <c r="K804" s="151"/>
      <c r="L804" s="151"/>
    </row>
    <row r="805" spans="2:12" ht="16.5" customHeight="1" x14ac:dyDescent="0.3">
      <c r="B805" s="150"/>
      <c r="C805" s="150"/>
      <c r="D805" s="150"/>
      <c r="E805" s="150"/>
      <c r="F805" s="150"/>
      <c r="J805" s="151"/>
      <c r="K805" s="151"/>
      <c r="L805" s="151"/>
    </row>
    <row r="806" spans="2:12" ht="16.5" customHeight="1" x14ac:dyDescent="0.3">
      <c r="B806" s="150"/>
      <c r="C806" s="150"/>
      <c r="D806" s="150"/>
      <c r="E806" s="150"/>
      <c r="F806" s="150"/>
      <c r="J806" s="151"/>
      <c r="K806" s="151"/>
      <c r="L806" s="151"/>
    </row>
    <row r="807" spans="2:12" ht="16.5" customHeight="1" x14ac:dyDescent="0.3">
      <c r="B807" s="150"/>
      <c r="C807" s="150"/>
      <c r="D807" s="150"/>
      <c r="E807" s="150"/>
      <c r="F807" s="150"/>
      <c r="J807" s="151"/>
      <c r="K807" s="151"/>
      <c r="L807" s="151"/>
    </row>
    <row r="808" spans="2:12" ht="16.5" customHeight="1" x14ac:dyDescent="0.3">
      <c r="B808" s="150"/>
      <c r="C808" s="150"/>
      <c r="D808" s="150"/>
      <c r="E808" s="150"/>
      <c r="F808" s="150"/>
      <c r="J808" s="151"/>
      <c r="K808" s="151"/>
      <c r="L808" s="151"/>
    </row>
    <row r="809" spans="2:12" ht="16.5" customHeight="1" x14ac:dyDescent="0.3">
      <c r="B809" s="150"/>
      <c r="C809" s="150"/>
      <c r="D809" s="150"/>
      <c r="E809" s="150"/>
      <c r="F809" s="150"/>
      <c r="J809" s="151"/>
      <c r="K809" s="151"/>
      <c r="L809" s="151"/>
    </row>
    <row r="810" spans="2:12" ht="16.5" customHeight="1" x14ac:dyDescent="0.3">
      <c r="B810" s="150"/>
      <c r="C810" s="150"/>
      <c r="D810" s="150"/>
      <c r="E810" s="150"/>
      <c r="F810" s="150"/>
      <c r="J810" s="151"/>
      <c r="K810" s="151"/>
      <c r="L810" s="151"/>
    </row>
    <row r="811" spans="2:12" ht="16.5" customHeight="1" x14ac:dyDescent="0.3">
      <c r="B811" s="150"/>
      <c r="C811" s="150"/>
      <c r="D811" s="150"/>
      <c r="E811" s="150"/>
      <c r="F811" s="150"/>
      <c r="J811" s="151"/>
      <c r="K811" s="151"/>
      <c r="L811" s="151"/>
    </row>
    <row r="812" spans="2:12" ht="16.5" customHeight="1" x14ac:dyDescent="0.3">
      <c r="B812" s="150"/>
      <c r="C812" s="150"/>
      <c r="D812" s="150"/>
      <c r="E812" s="150"/>
      <c r="F812" s="150"/>
      <c r="J812" s="151"/>
      <c r="K812" s="151"/>
      <c r="L812" s="151"/>
    </row>
    <row r="813" spans="2:12" ht="16.5" customHeight="1" x14ac:dyDescent="0.3">
      <c r="B813" s="150"/>
      <c r="C813" s="150"/>
      <c r="D813" s="150"/>
      <c r="E813" s="150"/>
      <c r="F813" s="150"/>
      <c r="J813" s="151"/>
      <c r="K813" s="151"/>
      <c r="L813" s="151"/>
    </row>
    <row r="814" spans="2:12" ht="16.5" customHeight="1" x14ac:dyDescent="0.3">
      <c r="B814" s="150"/>
      <c r="C814" s="150"/>
      <c r="D814" s="150"/>
      <c r="E814" s="150"/>
      <c r="F814" s="150"/>
      <c r="J814" s="151"/>
      <c r="K814" s="151"/>
      <c r="L814" s="151"/>
    </row>
    <row r="815" spans="2:12" ht="16.5" customHeight="1" x14ac:dyDescent="0.3">
      <c r="B815" s="150"/>
      <c r="C815" s="150"/>
      <c r="D815" s="150"/>
      <c r="E815" s="150"/>
      <c r="F815" s="150"/>
      <c r="J815" s="151"/>
      <c r="K815" s="151"/>
      <c r="L815" s="151"/>
    </row>
    <row r="816" spans="2:12" ht="16.5" customHeight="1" x14ac:dyDescent="0.3">
      <c r="B816" s="150"/>
      <c r="C816" s="150"/>
      <c r="D816" s="150"/>
      <c r="E816" s="150"/>
      <c r="F816" s="150"/>
      <c r="J816" s="151"/>
      <c r="K816" s="151"/>
      <c r="L816" s="151"/>
    </row>
    <row r="817" spans="2:12" ht="16.5" customHeight="1" x14ac:dyDescent="0.3">
      <c r="B817" s="150"/>
      <c r="C817" s="150"/>
      <c r="D817" s="150"/>
      <c r="E817" s="150"/>
      <c r="F817" s="150"/>
      <c r="J817" s="151"/>
      <c r="K817" s="151"/>
      <c r="L817" s="151"/>
    </row>
    <row r="818" spans="2:12" ht="16.5" customHeight="1" x14ac:dyDescent="0.3">
      <c r="B818" s="150"/>
      <c r="C818" s="150"/>
      <c r="D818" s="150"/>
      <c r="E818" s="150"/>
      <c r="F818" s="150"/>
      <c r="J818" s="151"/>
      <c r="K818" s="151"/>
      <c r="L818" s="151"/>
    </row>
    <row r="819" spans="2:12" ht="16.5" customHeight="1" x14ac:dyDescent="0.3">
      <c r="B819" s="150"/>
      <c r="C819" s="150"/>
      <c r="D819" s="150"/>
      <c r="E819" s="150"/>
      <c r="F819" s="150"/>
      <c r="J819" s="151"/>
      <c r="K819" s="151"/>
      <c r="L819" s="151"/>
    </row>
    <row r="820" spans="2:12" ht="16.5" customHeight="1" x14ac:dyDescent="0.3">
      <c r="B820" s="150"/>
      <c r="C820" s="150"/>
      <c r="D820" s="150"/>
      <c r="E820" s="150"/>
      <c r="F820" s="150"/>
      <c r="J820" s="151"/>
      <c r="K820" s="151"/>
      <c r="L820" s="151"/>
    </row>
    <row r="821" spans="2:12" ht="16.5" customHeight="1" x14ac:dyDescent="0.3">
      <c r="B821" s="150"/>
      <c r="C821" s="150"/>
      <c r="D821" s="150"/>
      <c r="E821" s="150"/>
      <c r="F821" s="150"/>
      <c r="J821" s="151"/>
      <c r="K821" s="151"/>
      <c r="L821" s="151"/>
    </row>
    <row r="822" spans="2:12" ht="16.5" customHeight="1" x14ac:dyDescent="0.3">
      <c r="B822" s="150"/>
      <c r="C822" s="150"/>
      <c r="D822" s="150"/>
      <c r="E822" s="150"/>
      <c r="F822" s="150"/>
      <c r="J822" s="151"/>
      <c r="K822" s="151"/>
      <c r="L822" s="151"/>
    </row>
    <row r="823" spans="2:12" ht="16.5" customHeight="1" x14ac:dyDescent="0.3">
      <c r="B823" s="150"/>
      <c r="C823" s="150"/>
      <c r="D823" s="150"/>
      <c r="E823" s="150"/>
      <c r="F823" s="150"/>
      <c r="J823" s="151"/>
      <c r="K823" s="151"/>
      <c r="L823" s="151"/>
    </row>
    <row r="824" spans="2:12" ht="16.5" customHeight="1" x14ac:dyDescent="0.3">
      <c r="B824" s="150"/>
      <c r="C824" s="150"/>
      <c r="D824" s="150"/>
      <c r="E824" s="150"/>
      <c r="F824" s="150"/>
      <c r="J824" s="151"/>
      <c r="K824" s="151"/>
      <c r="L824" s="151"/>
    </row>
    <row r="825" spans="2:12" ht="16.5" customHeight="1" x14ac:dyDescent="0.3">
      <c r="B825" s="150"/>
      <c r="C825" s="150"/>
      <c r="D825" s="150"/>
      <c r="E825" s="150"/>
      <c r="F825" s="150"/>
      <c r="J825" s="151"/>
      <c r="K825" s="151"/>
      <c r="L825" s="151"/>
    </row>
    <row r="826" spans="2:12" ht="16.5" customHeight="1" x14ac:dyDescent="0.3">
      <c r="B826" s="150"/>
      <c r="C826" s="150"/>
      <c r="D826" s="150"/>
      <c r="E826" s="150"/>
      <c r="F826" s="150"/>
      <c r="J826" s="151"/>
      <c r="K826" s="151"/>
      <c r="L826" s="151"/>
    </row>
    <row r="827" spans="2:12" ht="16.5" customHeight="1" x14ac:dyDescent="0.3">
      <c r="B827" s="150"/>
      <c r="C827" s="150"/>
      <c r="D827" s="150"/>
      <c r="E827" s="150"/>
      <c r="F827" s="150"/>
      <c r="J827" s="151"/>
      <c r="K827" s="151"/>
      <c r="L827" s="151"/>
    </row>
    <row r="828" spans="2:12" ht="16.5" customHeight="1" x14ac:dyDescent="0.3">
      <c r="B828" s="150"/>
      <c r="C828" s="150"/>
      <c r="D828" s="150"/>
      <c r="E828" s="150"/>
      <c r="F828" s="150"/>
      <c r="J828" s="151"/>
      <c r="K828" s="151"/>
      <c r="L828" s="151"/>
    </row>
    <row r="829" spans="2:12" ht="16.5" customHeight="1" x14ac:dyDescent="0.3">
      <c r="B829" s="150"/>
      <c r="C829" s="150"/>
      <c r="D829" s="150"/>
      <c r="E829" s="150"/>
      <c r="F829" s="150"/>
      <c r="J829" s="151"/>
      <c r="K829" s="151"/>
      <c r="L829" s="151"/>
    </row>
    <row r="830" spans="2:12" ht="16.5" customHeight="1" x14ac:dyDescent="0.3">
      <c r="B830" s="150"/>
      <c r="C830" s="150"/>
      <c r="D830" s="150"/>
      <c r="E830" s="150"/>
      <c r="F830" s="150"/>
      <c r="J830" s="151"/>
      <c r="K830" s="151"/>
      <c r="L830" s="151"/>
    </row>
    <row r="831" spans="2:12" ht="16.5" customHeight="1" x14ac:dyDescent="0.3">
      <c r="B831" s="150"/>
      <c r="C831" s="150"/>
      <c r="D831" s="150"/>
      <c r="E831" s="150"/>
      <c r="F831" s="150"/>
      <c r="J831" s="151"/>
      <c r="K831" s="151"/>
      <c r="L831" s="151"/>
    </row>
    <row r="832" spans="2:12" ht="16.5" customHeight="1" x14ac:dyDescent="0.3">
      <c r="B832" s="150"/>
      <c r="C832" s="150"/>
      <c r="D832" s="150"/>
      <c r="E832" s="150"/>
      <c r="F832" s="150"/>
      <c r="J832" s="151"/>
      <c r="K832" s="151"/>
      <c r="L832" s="151"/>
    </row>
    <row r="833" spans="2:12" ht="16.5" customHeight="1" x14ac:dyDescent="0.3">
      <c r="B833" s="150"/>
      <c r="C833" s="150"/>
      <c r="D833" s="150"/>
      <c r="E833" s="150"/>
      <c r="F833" s="150"/>
      <c r="J833" s="151"/>
      <c r="K833" s="151"/>
      <c r="L833" s="151"/>
    </row>
    <row r="834" spans="2:12" ht="16.5" customHeight="1" x14ac:dyDescent="0.3">
      <c r="B834" s="150"/>
      <c r="C834" s="150"/>
      <c r="D834" s="150"/>
      <c r="E834" s="150"/>
      <c r="F834" s="150"/>
      <c r="J834" s="151"/>
      <c r="K834" s="151"/>
      <c r="L834" s="151"/>
    </row>
    <row r="835" spans="2:12" ht="16.5" customHeight="1" x14ac:dyDescent="0.3">
      <c r="B835" s="150"/>
      <c r="C835" s="150"/>
      <c r="D835" s="150"/>
      <c r="E835" s="150"/>
      <c r="F835" s="150"/>
      <c r="J835" s="151"/>
      <c r="K835" s="151"/>
      <c r="L835" s="151"/>
    </row>
    <row r="836" spans="2:12" ht="16.5" customHeight="1" x14ac:dyDescent="0.3">
      <c r="B836" s="150"/>
      <c r="C836" s="150"/>
      <c r="D836" s="150"/>
      <c r="E836" s="150"/>
      <c r="F836" s="150"/>
      <c r="J836" s="151"/>
      <c r="K836" s="151"/>
      <c r="L836" s="151"/>
    </row>
    <row r="837" spans="2:12" ht="16.5" customHeight="1" x14ac:dyDescent="0.3">
      <c r="B837" s="150"/>
      <c r="C837" s="150"/>
      <c r="D837" s="150"/>
      <c r="E837" s="150"/>
      <c r="F837" s="150"/>
      <c r="J837" s="151"/>
      <c r="K837" s="151"/>
      <c r="L837" s="151"/>
    </row>
    <row r="838" spans="2:12" ht="16.5" customHeight="1" x14ac:dyDescent="0.3">
      <c r="B838" s="150"/>
      <c r="C838" s="150"/>
      <c r="D838" s="150"/>
      <c r="E838" s="150"/>
      <c r="F838" s="150"/>
      <c r="J838" s="151"/>
      <c r="K838" s="151"/>
      <c r="L838" s="151"/>
    </row>
    <row r="839" spans="2:12" ht="16.5" customHeight="1" x14ac:dyDescent="0.3">
      <c r="B839" s="150"/>
      <c r="C839" s="150"/>
      <c r="D839" s="150"/>
      <c r="E839" s="150"/>
      <c r="F839" s="150"/>
      <c r="J839" s="151"/>
      <c r="K839" s="151"/>
      <c r="L839" s="151"/>
    </row>
    <row r="840" spans="2:12" ht="16.5" customHeight="1" x14ac:dyDescent="0.3">
      <c r="B840" s="150"/>
      <c r="C840" s="150"/>
      <c r="D840" s="150"/>
      <c r="E840" s="150"/>
      <c r="F840" s="150"/>
      <c r="J840" s="151"/>
      <c r="K840" s="151"/>
      <c r="L840" s="151"/>
    </row>
    <row r="841" spans="2:12" ht="16.5" customHeight="1" x14ac:dyDescent="0.3">
      <c r="B841" s="150"/>
      <c r="C841" s="150"/>
      <c r="D841" s="150"/>
      <c r="E841" s="150"/>
      <c r="F841" s="150"/>
      <c r="J841" s="151"/>
      <c r="K841" s="151"/>
      <c r="L841" s="151"/>
    </row>
    <row r="842" spans="2:12" ht="16.5" customHeight="1" x14ac:dyDescent="0.3">
      <c r="B842" s="150"/>
      <c r="C842" s="150"/>
      <c r="D842" s="150"/>
      <c r="E842" s="150"/>
      <c r="F842" s="150"/>
      <c r="J842" s="151"/>
      <c r="K842" s="151"/>
      <c r="L842" s="151"/>
    </row>
    <row r="843" spans="2:12" ht="16.5" customHeight="1" x14ac:dyDescent="0.3">
      <c r="B843" s="150"/>
      <c r="C843" s="150"/>
      <c r="D843" s="150"/>
      <c r="E843" s="150"/>
      <c r="F843" s="150"/>
      <c r="J843" s="151"/>
      <c r="K843" s="151"/>
      <c r="L843" s="151"/>
    </row>
    <row r="844" spans="2:12" ht="16.5" customHeight="1" x14ac:dyDescent="0.3">
      <c r="B844" s="150"/>
      <c r="C844" s="150"/>
      <c r="D844" s="150"/>
      <c r="E844" s="150"/>
      <c r="F844" s="150"/>
      <c r="J844" s="151"/>
      <c r="K844" s="151"/>
      <c r="L844" s="151"/>
    </row>
    <row r="845" spans="2:12" ht="16.5" customHeight="1" x14ac:dyDescent="0.3">
      <c r="B845" s="150"/>
      <c r="C845" s="150"/>
      <c r="D845" s="150"/>
      <c r="E845" s="150"/>
      <c r="F845" s="150"/>
      <c r="J845" s="151"/>
      <c r="K845" s="151"/>
      <c r="L845" s="151"/>
    </row>
    <row r="846" spans="2:12" ht="16.5" customHeight="1" x14ac:dyDescent="0.3">
      <c r="B846" s="150"/>
      <c r="C846" s="150"/>
      <c r="D846" s="150"/>
      <c r="E846" s="150"/>
      <c r="F846" s="150"/>
      <c r="J846" s="151"/>
      <c r="K846" s="151"/>
      <c r="L846" s="151"/>
    </row>
    <row r="847" spans="2:12" ht="16.5" customHeight="1" x14ac:dyDescent="0.3">
      <c r="B847" s="150"/>
      <c r="C847" s="150"/>
      <c r="D847" s="150"/>
      <c r="E847" s="150"/>
      <c r="F847" s="150"/>
      <c r="J847" s="151"/>
      <c r="K847" s="151"/>
      <c r="L847" s="151"/>
    </row>
    <row r="848" spans="2:12" ht="16.5" customHeight="1" x14ac:dyDescent="0.3">
      <c r="B848" s="150"/>
      <c r="C848" s="150"/>
      <c r="D848" s="150"/>
      <c r="E848" s="150"/>
      <c r="F848" s="150"/>
      <c r="J848" s="151"/>
      <c r="K848" s="151"/>
      <c r="L848" s="151"/>
    </row>
    <row r="849" spans="2:12" ht="16.5" customHeight="1" x14ac:dyDescent="0.3">
      <c r="B849" s="150"/>
      <c r="C849" s="150"/>
      <c r="D849" s="150"/>
      <c r="E849" s="150"/>
      <c r="F849" s="150"/>
      <c r="J849" s="151"/>
      <c r="K849" s="151"/>
      <c r="L849" s="151"/>
    </row>
    <row r="850" spans="2:12" ht="16.5" customHeight="1" x14ac:dyDescent="0.3">
      <c r="B850" s="150"/>
      <c r="C850" s="150"/>
      <c r="D850" s="150"/>
      <c r="E850" s="150"/>
      <c r="F850" s="150"/>
      <c r="J850" s="151"/>
      <c r="K850" s="151"/>
      <c r="L850" s="151"/>
    </row>
    <row r="851" spans="2:12" ht="16.5" customHeight="1" x14ac:dyDescent="0.3">
      <c r="B851" s="150"/>
      <c r="C851" s="150"/>
      <c r="D851" s="150"/>
      <c r="E851" s="150"/>
      <c r="F851" s="150"/>
      <c r="J851" s="151"/>
      <c r="K851" s="151"/>
      <c r="L851" s="151"/>
    </row>
    <row r="852" spans="2:12" ht="16.5" customHeight="1" x14ac:dyDescent="0.3">
      <c r="B852" s="150"/>
      <c r="C852" s="150"/>
      <c r="D852" s="150"/>
      <c r="E852" s="150"/>
      <c r="F852" s="150"/>
      <c r="J852" s="151"/>
      <c r="K852" s="151"/>
      <c r="L852" s="151"/>
    </row>
    <row r="853" spans="2:12" ht="16.5" customHeight="1" x14ac:dyDescent="0.3">
      <c r="B853" s="150"/>
      <c r="C853" s="150"/>
      <c r="D853" s="150"/>
      <c r="E853" s="150"/>
      <c r="F853" s="150"/>
      <c r="J853" s="151"/>
      <c r="K853" s="151"/>
      <c r="L853" s="151"/>
    </row>
    <row r="854" spans="2:12" ht="16.5" customHeight="1" x14ac:dyDescent="0.3">
      <c r="B854" s="150"/>
      <c r="C854" s="150"/>
      <c r="D854" s="150"/>
      <c r="E854" s="150"/>
      <c r="F854" s="150"/>
      <c r="J854" s="151"/>
      <c r="K854" s="151"/>
      <c r="L854" s="151"/>
    </row>
    <row r="855" spans="2:12" ht="16.5" customHeight="1" x14ac:dyDescent="0.3">
      <c r="B855" s="150"/>
      <c r="C855" s="150"/>
      <c r="D855" s="150"/>
      <c r="E855" s="150"/>
      <c r="F855" s="150"/>
      <c r="J855" s="151"/>
      <c r="K855" s="151"/>
      <c r="L855" s="151"/>
    </row>
    <row r="856" spans="2:12" ht="16.5" customHeight="1" x14ac:dyDescent="0.3">
      <c r="B856" s="150"/>
      <c r="C856" s="150"/>
      <c r="D856" s="150"/>
      <c r="E856" s="150"/>
      <c r="F856" s="150"/>
      <c r="J856" s="151"/>
      <c r="K856" s="151"/>
      <c r="L856" s="151"/>
    </row>
    <row r="857" spans="2:12" ht="16.5" customHeight="1" x14ac:dyDescent="0.3">
      <c r="B857" s="150"/>
      <c r="C857" s="150"/>
      <c r="D857" s="150"/>
      <c r="E857" s="150"/>
      <c r="F857" s="150"/>
      <c r="J857" s="151"/>
      <c r="K857" s="151"/>
      <c r="L857" s="151"/>
    </row>
    <row r="858" spans="2:12" ht="16.5" customHeight="1" x14ac:dyDescent="0.3">
      <c r="B858" s="150"/>
      <c r="C858" s="150"/>
      <c r="D858" s="150"/>
      <c r="E858" s="150"/>
      <c r="F858" s="150"/>
      <c r="J858" s="151"/>
      <c r="K858" s="151"/>
      <c r="L858" s="151"/>
    </row>
    <row r="859" spans="2:12" ht="16.5" customHeight="1" x14ac:dyDescent="0.3">
      <c r="B859" s="150"/>
      <c r="C859" s="150"/>
      <c r="D859" s="150"/>
      <c r="E859" s="150"/>
      <c r="F859" s="150"/>
      <c r="J859" s="151"/>
      <c r="K859" s="151"/>
      <c r="L859" s="151"/>
    </row>
    <row r="860" spans="2:12" ht="16.5" customHeight="1" x14ac:dyDescent="0.3">
      <c r="B860" s="150"/>
      <c r="C860" s="150"/>
      <c r="D860" s="150"/>
      <c r="E860" s="150"/>
      <c r="F860" s="150"/>
      <c r="J860" s="151"/>
      <c r="K860" s="151"/>
      <c r="L860" s="151"/>
    </row>
    <row r="861" spans="2:12" ht="16.5" customHeight="1" x14ac:dyDescent="0.3">
      <c r="B861" s="150"/>
      <c r="C861" s="150"/>
      <c r="D861" s="150"/>
      <c r="E861" s="150"/>
      <c r="F861" s="150"/>
      <c r="J861" s="151"/>
      <c r="K861" s="151"/>
      <c r="L861" s="151"/>
    </row>
    <row r="862" spans="2:12" ht="16.5" customHeight="1" x14ac:dyDescent="0.3">
      <c r="B862" s="150"/>
      <c r="C862" s="150"/>
      <c r="D862" s="150"/>
      <c r="E862" s="150"/>
      <c r="F862" s="150"/>
      <c r="J862" s="151"/>
      <c r="K862" s="151"/>
      <c r="L862" s="151"/>
    </row>
    <row r="863" spans="2:12" ht="16.5" customHeight="1" x14ac:dyDescent="0.3">
      <c r="B863" s="150"/>
      <c r="C863" s="150"/>
      <c r="D863" s="150"/>
      <c r="E863" s="150"/>
      <c r="F863" s="150"/>
      <c r="J863" s="151"/>
      <c r="K863" s="151"/>
      <c r="L863" s="151"/>
    </row>
    <row r="864" spans="2:12" ht="16.5" customHeight="1" x14ac:dyDescent="0.3">
      <c r="B864" s="150"/>
      <c r="C864" s="150"/>
      <c r="D864" s="150"/>
      <c r="E864" s="150"/>
      <c r="F864" s="150"/>
      <c r="J864" s="151"/>
      <c r="K864" s="151"/>
      <c r="L864" s="151"/>
    </row>
    <row r="865" spans="2:12" ht="16.5" customHeight="1" x14ac:dyDescent="0.3">
      <c r="B865" s="150"/>
      <c r="C865" s="150"/>
      <c r="D865" s="150"/>
      <c r="E865" s="150"/>
      <c r="F865" s="150"/>
      <c r="J865" s="151"/>
      <c r="K865" s="151"/>
      <c r="L865" s="151"/>
    </row>
    <row r="866" spans="2:12" ht="16.5" customHeight="1" x14ac:dyDescent="0.3">
      <c r="B866" s="150"/>
      <c r="C866" s="150"/>
      <c r="D866" s="150"/>
      <c r="E866" s="150"/>
      <c r="F866" s="150"/>
      <c r="J866" s="151"/>
      <c r="K866" s="151"/>
      <c r="L866" s="151"/>
    </row>
    <row r="867" spans="2:12" ht="16.5" customHeight="1" x14ac:dyDescent="0.3">
      <c r="B867" s="150"/>
      <c r="C867" s="150"/>
      <c r="D867" s="150"/>
      <c r="E867" s="150"/>
      <c r="F867" s="150"/>
      <c r="J867" s="151"/>
      <c r="K867" s="151"/>
      <c r="L867" s="151"/>
    </row>
    <row r="868" spans="2:12" ht="16.5" customHeight="1" x14ac:dyDescent="0.3">
      <c r="B868" s="150"/>
      <c r="C868" s="150"/>
      <c r="D868" s="150"/>
      <c r="E868" s="150"/>
      <c r="F868" s="150"/>
      <c r="J868" s="151"/>
      <c r="K868" s="151"/>
      <c r="L868" s="151"/>
    </row>
    <row r="869" spans="2:12" ht="16.5" customHeight="1" x14ac:dyDescent="0.3">
      <c r="B869" s="150"/>
      <c r="C869" s="150"/>
      <c r="D869" s="150"/>
      <c r="E869" s="150"/>
      <c r="F869" s="150"/>
      <c r="J869" s="151"/>
      <c r="K869" s="151"/>
      <c r="L869" s="151"/>
    </row>
    <row r="870" spans="2:12" ht="16.5" customHeight="1" x14ac:dyDescent="0.3">
      <c r="B870" s="150"/>
      <c r="C870" s="150"/>
      <c r="D870" s="150"/>
      <c r="E870" s="150"/>
      <c r="F870" s="150"/>
      <c r="J870" s="151"/>
      <c r="K870" s="151"/>
      <c r="L870" s="151"/>
    </row>
    <row r="871" spans="2:12" ht="16.5" customHeight="1" x14ac:dyDescent="0.3">
      <c r="B871" s="150"/>
      <c r="C871" s="150"/>
      <c r="D871" s="150"/>
      <c r="E871" s="150"/>
      <c r="F871" s="150"/>
      <c r="J871" s="151"/>
      <c r="K871" s="151"/>
      <c r="L871" s="151"/>
    </row>
    <row r="872" spans="2:12" ht="16.5" customHeight="1" x14ac:dyDescent="0.3">
      <c r="B872" s="150"/>
      <c r="C872" s="150"/>
      <c r="D872" s="150"/>
      <c r="E872" s="150"/>
      <c r="F872" s="150"/>
      <c r="J872" s="151"/>
      <c r="K872" s="151"/>
      <c r="L872" s="151"/>
    </row>
    <row r="873" spans="2:12" ht="16.5" customHeight="1" x14ac:dyDescent="0.3">
      <c r="B873" s="150"/>
      <c r="C873" s="150"/>
      <c r="D873" s="150"/>
      <c r="E873" s="150"/>
      <c r="F873" s="150"/>
      <c r="J873" s="151"/>
      <c r="K873" s="151"/>
      <c r="L873" s="151"/>
    </row>
    <row r="874" spans="2:12" ht="16.5" customHeight="1" x14ac:dyDescent="0.3">
      <c r="B874" s="150"/>
      <c r="C874" s="150"/>
      <c r="D874" s="150"/>
      <c r="E874" s="150"/>
      <c r="F874" s="150"/>
      <c r="J874" s="151"/>
      <c r="K874" s="151"/>
      <c r="L874" s="151"/>
    </row>
    <row r="875" spans="2:12" ht="16.5" customHeight="1" x14ac:dyDescent="0.3">
      <c r="B875" s="150"/>
      <c r="C875" s="150"/>
      <c r="D875" s="150"/>
      <c r="E875" s="150"/>
      <c r="F875" s="150"/>
      <c r="J875" s="151"/>
      <c r="K875" s="151"/>
      <c r="L875" s="151"/>
    </row>
    <row r="876" spans="2:12" ht="16.5" customHeight="1" x14ac:dyDescent="0.3">
      <c r="B876" s="150"/>
      <c r="C876" s="150"/>
      <c r="D876" s="150"/>
      <c r="E876" s="150"/>
      <c r="F876" s="150"/>
      <c r="J876" s="151"/>
      <c r="K876" s="151"/>
      <c r="L876" s="151"/>
    </row>
    <row r="877" spans="2:12" ht="16.5" customHeight="1" x14ac:dyDescent="0.3">
      <c r="B877" s="150"/>
      <c r="C877" s="150"/>
      <c r="D877" s="150"/>
      <c r="E877" s="150"/>
      <c r="F877" s="150"/>
      <c r="J877" s="151"/>
      <c r="K877" s="151"/>
      <c r="L877" s="151"/>
    </row>
    <row r="878" spans="2:12" ht="16.5" customHeight="1" x14ac:dyDescent="0.3">
      <c r="B878" s="150"/>
      <c r="C878" s="150"/>
      <c r="D878" s="150"/>
      <c r="E878" s="150"/>
      <c r="F878" s="150"/>
      <c r="J878" s="151"/>
      <c r="K878" s="151"/>
      <c r="L878" s="151"/>
    </row>
    <row r="879" spans="2:12" ht="16.5" customHeight="1" x14ac:dyDescent="0.3">
      <c r="B879" s="150"/>
      <c r="C879" s="150"/>
      <c r="D879" s="150"/>
      <c r="E879" s="150"/>
      <c r="F879" s="150"/>
      <c r="J879" s="151"/>
      <c r="K879" s="151"/>
      <c r="L879" s="151"/>
    </row>
    <row r="880" spans="2:12" ht="16.5" customHeight="1" x14ac:dyDescent="0.3">
      <c r="B880" s="150"/>
      <c r="C880" s="150"/>
      <c r="D880" s="150"/>
      <c r="E880" s="150"/>
      <c r="F880" s="150"/>
      <c r="J880" s="151"/>
      <c r="K880" s="151"/>
      <c r="L880" s="151"/>
    </row>
    <row r="881" spans="2:12" ht="16.5" customHeight="1" x14ac:dyDescent="0.3">
      <c r="B881" s="150"/>
      <c r="C881" s="150"/>
      <c r="D881" s="150"/>
      <c r="E881" s="150"/>
      <c r="F881" s="150"/>
      <c r="J881" s="151"/>
      <c r="K881" s="151"/>
      <c r="L881" s="151"/>
    </row>
    <row r="882" spans="2:12" ht="16.5" customHeight="1" x14ac:dyDescent="0.3">
      <c r="B882" s="150"/>
      <c r="C882" s="150"/>
      <c r="D882" s="150"/>
      <c r="E882" s="150"/>
      <c r="F882" s="150"/>
      <c r="J882" s="151"/>
      <c r="K882" s="151"/>
      <c r="L882" s="151"/>
    </row>
    <row r="883" spans="2:12" ht="16.5" customHeight="1" x14ac:dyDescent="0.3">
      <c r="B883" s="150"/>
      <c r="C883" s="150"/>
      <c r="D883" s="150"/>
      <c r="E883" s="150"/>
      <c r="F883" s="150"/>
      <c r="J883" s="151"/>
      <c r="K883" s="151"/>
      <c r="L883" s="151"/>
    </row>
    <row r="884" spans="2:12" ht="16.5" customHeight="1" x14ac:dyDescent="0.3">
      <c r="B884" s="150"/>
      <c r="C884" s="150"/>
      <c r="D884" s="150"/>
      <c r="E884" s="150"/>
      <c r="F884" s="150"/>
      <c r="J884" s="151"/>
      <c r="K884" s="151"/>
      <c r="L884" s="151"/>
    </row>
    <row r="885" spans="2:12" ht="16.5" customHeight="1" x14ac:dyDescent="0.3">
      <c r="B885" s="150"/>
      <c r="C885" s="150"/>
      <c r="D885" s="150"/>
      <c r="E885" s="150"/>
      <c r="F885" s="150"/>
      <c r="J885" s="151"/>
      <c r="K885" s="151"/>
      <c r="L885" s="151"/>
    </row>
    <row r="886" spans="2:12" ht="16.5" customHeight="1" x14ac:dyDescent="0.3">
      <c r="B886" s="150"/>
      <c r="C886" s="150"/>
      <c r="D886" s="150"/>
      <c r="E886" s="150"/>
      <c r="F886" s="150"/>
      <c r="J886" s="151"/>
      <c r="K886" s="151"/>
      <c r="L886" s="151"/>
    </row>
    <row r="887" spans="2:12" ht="16.5" customHeight="1" x14ac:dyDescent="0.3">
      <c r="B887" s="150"/>
      <c r="C887" s="150"/>
      <c r="D887" s="150"/>
      <c r="E887" s="150"/>
      <c r="F887" s="150"/>
      <c r="J887" s="151"/>
      <c r="K887" s="151"/>
      <c r="L887" s="151"/>
    </row>
    <row r="888" spans="2:12" ht="16.5" customHeight="1" x14ac:dyDescent="0.3">
      <c r="B888" s="150"/>
      <c r="C888" s="150"/>
      <c r="D888" s="150"/>
      <c r="E888" s="150"/>
      <c r="F888" s="150"/>
      <c r="J888" s="151"/>
      <c r="K888" s="151"/>
      <c r="L888" s="151"/>
    </row>
    <row r="889" spans="2:12" ht="16.5" customHeight="1" x14ac:dyDescent="0.3">
      <c r="B889" s="150"/>
      <c r="C889" s="150"/>
      <c r="D889" s="150"/>
      <c r="E889" s="150"/>
      <c r="F889" s="150"/>
      <c r="J889" s="151"/>
      <c r="K889" s="151"/>
      <c r="L889" s="151"/>
    </row>
    <row r="890" spans="2:12" ht="16.5" customHeight="1" x14ac:dyDescent="0.3">
      <c r="B890" s="150"/>
      <c r="C890" s="150"/>
      <c r="D890" s="150"/>
      <c r="E890" s="150"/>
      <c r="F890" s="150"/>
      <c r="J890" s="151"/>
      <c r="K890" s="151"/>
      <c r="L890" s="151"/>
    </row>
    <row r="891" spans="2:12" ht="16.5" customHeight="1" x14ac:dyDescent="0.3">
      <c r="B891" s="150"/>
      <c r="C891" s="150"/>
      <c r="D891" s="150"/>
      <c r="E891" s="150"/>
      <c r="F891" s="150"/>
      <c r="J891" s="151"/>
      <c r="K891" s="151"/>
      <c r="L891" s="151"/>
    </row>
    <row r="892" spans="2:12" ht="16.5" customHeight="1" x14ac:dyDescent="0.3">
      <c r="B892" s="150"/>
      <c r="C892" s="150"/>
      <c r="D892" s="150"/>
      <c r="E892" s="150"/>
      <c r="F892" s="150"/>
      <c r="J892" s="151"/>
      <c r="K892" s="151"/>
      <c r="L892" s="151"/>
    </row>
    <row r="893" spans="2:12" ht="16.5" customHeight="1" x14ac:dyDescent="0.3">
      <c r="B893" s="150"/>
      <c r="C893" s="150"/>
      <c r="D893" s="150"/>
      <c r="E893" s="150"/>
      <c r="F893" s="150"/>
      <c r="J893" s="151"/>
      <c r="K893" s="151"/>
      <c r="L893" s="151"/>
    </row>
    <row r="894" spans="2:12" ht="16.5" customHeight="1" x14ac:dyDescent="0.3">
      <c r="B894" s="150"/>
      <c r="C894" s="150"/>
      <c r="D894" s="150"/>
      <c r="E894" s="150"/>
      <c r="F894" s="150"/>
      <c r="J894" s="151"/>
      <c r="K894" s="151"/>
      <c r="L894" s="151"/>
    </row>
    <row r="895" spans="2:12" ht="16.5" customHeight="1" x14ac:dyDescent="0.3">
      <c r="B895" s="150"/>
      <c r="C895" s="150"/>
      <c r="D895" s="150"/>
      <c r="E895" s="150"/>
      <c r="F895" s="150"/>
      <c r="J895" s="151"/>
      <c r="K895" s="151"/>
      <c r="L895" s="151"/>
    </row>
    <row r="896" spans="2:12" ht="16.5" customHeight="1" x14ac:dyDescent="0.3">
      <c r="B896" s="150"/>
      <c r="C896" s="150"/>
      <c r="D896" s="150"/>
      <c r="E896" s="150"/>
      <c r="F896" s="150"/>
      <c r="J896" s="151"/>
      <c r="K896" s="151"/>
      <c r="L896" s="151"/>
    </row>
    <row r="897" spans="2:12" ht="16.5" customHeight="1" x14ac:dyDescent="0.3">
      <c r="B897" s="150"/>
      <c r="C897" s="150"/>
      <c r="D897" s="150"/>
      <c r="E897" s="150"/>
      <c r="F897" s="150"/>
      <c r="J897" s="151"/>
      <c r="K897" s="151"/>
      <c r="L897" s="151"/>
    </row>
    <row r="898" spans="2:12" ht="16.5" customHeight="1" x14ac:dyDescent="0.3">
      <c r="B898" s="150"/>
      <c r="C898" s="150"/>
      <c r="D898" s="150"/>
      <c r="E898" s="150"/>
      <c r="F898" s="150"/>
      <c r="J898" s="151"/>
      <c r="K898" s="151"/>
      <c r="L898" s="151"/>
    </row>
    <row r="899" spans="2:12" ht="16.5" customHeight="1" x14ac:dyDescent="0.3">
      <c r="B899" s="150"/>
      <c r="C899" s="150"/>
      <c r="D899" s="150"/>
      <c r="E899" s="150"/>
      <c r="F899" s="150"/>
      <c r="J899" s="151"/>
      <c r="K899" s="151"/>
      <c r="L899" s="151"/>
    </row>
    <row r="900" spans="2:12" ht="16.5" customHeight="1" x14ac:dyDescent="0.3">
      <c r="B900" s="150"/>
      <c r="C900" s="150"/>
      <c r="D900" s="150"/>
      <c r="E900" s="150"/>
      <c r="F900" s="150"/>
      <c r="J900" s="151"/>
      <c r="K900" s="151"/>
      <c r="L900" s="151"/>
    </row>
    <row r="901" spans="2:12" ht="16.5" customHeight="1" x14ac:dyDescent="0.3">
      <c r="B901" s="150"/>
      <c r="C901" s="150"/>
      <c r="D901" s="150"/>
      <c r="E901" s="150"/>
      <c r="F901" s="150"/>
      <c r="J901" s="151"/>
      <c r="K901" s="151"/>
      <c r="L901" s="151"/>
    </row>
    <row r="902" spans="2:12" ht="16.5" customHeight="1" x14ac:dyDescent="0.3">
      <c r="B902" s="150"/>
      <c r="C902" s="150"/>
      <c r="D902" s="150"/>
      <c r="E902" s="150"/>
      <c r="F902" s="150"/>
      <c r="J902" s="151"/>
      <c r="K902" s="151"/>
      <c r="L902" s="151"/>
    </row>
    <row r="903" spans="2:12" ht="16.5" customHeight="1" x14ac:dyDescent="0.3">
      <c r="B903" s="150"/>
      <c r="C903" s="150"/>
      <c r="D903" s="150"/>
      <c r="E903" s="150"/>
      <c r="F903" s="150"/>
      <c r="J903" s="151"/>
      <c r="K903" s="151"/>
      <c r="L903" s="151"/>
    </row>
    <row r="904" spans="2:12" ht="16.5" customHeight="1" x14ac:dyDescent="0.3">
      <c r="B904" s="150"/>
      <c r="C904" s="150"/>
      <c r="D904" s="150"/>
      <c r="E904" s="150"/>
      <c r="F904" s="150"/>
      <c r="J904" s="151"/>
      <c r="K904" s="151"/>
      <c r="L904" s="151"/>
    </row>
    <row r="905" spans="2:12" ht="16.5" customHeight="1" x14ac:dyDescent="0.3">
      <c r="B905" s="150"/>
      <c r="C905" s="150"/>
      <c r="D905" s="150"/>
      <c r="E905" s="150"/>
      <c r="F905" s="150"/>
      <c r="J905" s="151"/>
      <c r="K905" s="151"/>
      <c r="L905" s="151"/>
    </row>
    <row r="906" spans="2:12" ht="16.5" customHeight="1" x14ac:dyDescent="0.3">
      <c r="B906" s="150"/>
      <c r="C906" s="150"/>
      <c r="D906" s="150"/>
      <c r="E906" s="150"/>
      <c r="F906" s="150"/>
      <c r="J906" s="151"/>
      <c r="K906" s="151"/>
      <c r="L906" s="151"/>
    </row>
    <row r="907" spans="2:12" ht="16.5" customHeight="1" x14ac:dyDescent="0.3">
      <c r="B907" s="150"/>
      <c r="C907" s="150"/>
      <c r="D907" s="150"/>
      <c r="E907" s="150"/>
      <c r="F907" s="150"/>
      <c r="J907" s="151"/>
      <c r="K907" s="151"/>
      <c r="L907" s="151"/>
    </row>
    <row r="908" spans="2:12" ht="16.5" customHeight="1" x14ac:dyDescent="0.3">
      <c r="B908" s="150"/>
      <c r="C908" s="150"/>
      <c r="D908" s="150"/>
      <c r="E908" s="150"/>
      <c r="F908" s="150"/>
      <c r="J908" s="151"/>
      <c r="K908" s="151"/>
      <c r="L908" s="151"/>
    </row>
    <row r="909" spans="2:12" ht="16.5" customHeight="1" x14ac:dyDescent="0.3">
      <c r="B909" s="150"/>
      <c r="C909" s="150"/>
      <c r="D909" s="150"/>
      <c r="E909" s="150"/>
      <c r="F909" s="150"/>
      <c r="J909" s="151"/>
      <c r="K909" s="151"/>
      <c r="L909" s="151"/>
    </row>
    <row r="910" spans="2:12" ht="16.5" customHeight="1" x14ac:dyDescent="0.3">
      <c r="B910" s="150"/>
      <c r="C910" s="150"/>
      <c r="D910" s="150"/>
      <c r="E910" s="150"/>
      <c r="F910" s="150"/>
      <c r="J910" s="151"/>
      <c r="K910" s="151"/>
      <c r="L910" s="151"/>
    </row>
    <row r="911" spans="2:12" ht="16.5" customHeight="1" x14ac:dyDescent="0.3">
      <c r="B911" s="150"/>
      <c r="C911" s="150"/>
      <c r="D911" s="150"/>
      <c r="E911" s="150"/>
      <c r="F911" s="150"/>
      <c r="J911" s="151"/>
      <c r="K911" s="151"/>
      <c r="L911" s="151"/>
    </row>
    <row r="912" spans="2:12" ht="16.5" customHeight="1" x14ac:dyDescent="0.3">
      <c r="B912" s="150"/>
      <c r="C912" s="150"/>
      <c r="D912" s="150"/>
      <c r="E912" s="150"/>
      <c r="F912" s="150"/>
      <c r="J912" s="151"/>
      <c r="K912" s="151"/>
      <c r="L912" s="151"/>
    </row>
    <row r="913" spans="2:12" ht="16.5" customHeight="1" x14ac:dyDescent="0.3">
      <c r="B913" s="150"/>
      <c r="C913" s="150"/>
      <c r="D913" s="150"/>
      <c r="E913" s="150"/>
      <c r="F913" s="150"/>
      <c r="J913" s="151"/>
      <c r="K913" s="151"/>
      <c r="L913" s="151"/>
    </row>
    <row r="914" spans="2:12" ht="16.5" customHeight="1" x14ac:dyDescent="0.3">
      <c r="B914" s="150"/>
      <c r="C914" s="150"/>
      <c r="D914" s="150"/>
      <c r="E914" s="150"/>
      <c r="F914" s="150"/>
      <c r="J914" s="151"/>
      <c r="K914" s="151"/>
      <c r="L914" s="151"/>
    </row>
    <row r="915" spans="2:12" ht="16.5" customHeight="1" x14ac:dyDescent="0.3">
      <c r="B915" s="150"/>
      <c r="C915" s="150"/>
      <c r="D915" s="150"/>
      <c r="E915" s="150"/>
      <c r="F915" s="150"/>
      <c r="J915" s="151"/>
      <c r="K915" s="151"/>
      <c r="L915" s="151"/>
    </row>
    <row r="916" spans="2:12" ht="16.5" customHeight="1" x14ac:dyDescent="0.3">
      <c r="B916" s="150"/>
      <c r="C916" s="150"/>
      <c r="D916" s="150"/>
      <c r="E916" s="150"/>
      <c r="F916" s="150"/>
      <c r="J916" s="151"/>
      <c r="K916" s="151"/>
      <c r="L916" s="151"/>
    </row>
    <row r="917" spans="2:12" ht="16.5" customHeight="1" x14ac:dyDescent="0.3">
      <c r="B917" s="150"/>
      <c r="C917" s="150"/>
      <c r="D917" s="150"/>
      <c r="E917" s="150"/>
      <c r="F917" s="150"/>
      <c r="J917" s="151"/>
      <c r="K917" s="151"/>
      <c r="L917" s="151"/>
    </row>
    <row r="918" spans="2:12" ht="16.5" customHeight="1" x14ac:dyDescent="0.3">
      <c r="B918" s="150"/>
      <c r="C918" s="150"/>
      <c r="D918" s="150"/>
      <c r="E918" s="150"/>
      <c r="F918" s="150"/>
      <c r="J918" s="151"/>
      <c r="K918" s="151"/>
      <c r="L918" s="151"/>
    </row>
    <row r="919" spans="2:12" ht="16.5" customHeight="1" x14ac:dyDescent="0.3">
      <c r="B919" s="150"/>
      <c r="C919" s="150"/>
      <c r="D919" s="150"/>
      <c r="E919" s="150"/>
      <c r="F919" s="150"/>
      <c r="J919" s="151"/>
      <c r="K919" s="151"/>
      <c r="L919" s="151"/>
    </row>
    <row r="920" spans="2:12" ht="16.5" customHeight="1" x14ac:dyDescent="0.3">
      <c r="B920" s="150"/>
      <c r="C920" s="150"/>
      <c r="D920" s="150"/>
      <c r="E920" s="150"/>
      <c r="F920" s="150"/>
      <c r="J920" s="151"/>
      <c r="K920" s="151"/>
      <c r="L920" s="151"/>
    </row>
    <row r="921" spans="2:12" ht="16.5" customHeight="1" x14ac:dyDescent="0.3">
      <c r="B921" s="150"/>
      <c r="C921" s="150"/>
      <c r="D921" s="150"/>
      <c r="E921" s="150"/>
      <c r="F921" s="150"/>
      <c r="J921" s="151"/>
      <c r="K921" s="151"/>
      <c r="L921" s="151"/>
    </row>
    <row r="922" spans="2:12" ht="16.5" customHeight="1" x14ac:dyDescent="0.3">
      <c r="B922" s="150"/>
      <c r="C922" s="150"/>
      <c r="D922" s="150"/>
      <c r="E922" s="150"/>
      <c r="F922" s="150"/>
      <c r="J922" s="151"/>
      <c r="K922" s="151"/>
      <c r="L922" s="151"/>
    </row>
    <row r="923" spans="2:12" ht="16.5" customHeight="1" x14ac:dyDescent="0.3">
      <c r="B923" s="150"/>
      <c r="C923" s="150"/>
      <c r="D923" s="150"/>
      <c r="E923" s="150"/>
      <c r="F923" s="150"/>
      <c r="J923" s="151"/>
      <c r="K923" s="151"/>
      <c r="L923" s="151"/>
    </row>
    <row r="924" spans="2:12" ht="16.5" customHeight="1" x14ac:dyDescent="0.3">
      <c r="B924" s="150"/>
      <c r="C924" s="150"/>
      <c r="D924" s="150"/>
      <c r="E924" s="150"/>
      <c r="F924" s="150"/>
      <c r="J924" s="151"/>
      <c r="K924" s="151"/>
      <c r="L924" s="151"/>
    </row>
    <row r="925" spans="2:12" ht="16.5" customHeight="1" x14ac:dyDescent="0.3">
      <c r="B925" s="150"/>
      <c r="C925" s="150"/>
      <c r="D925" s="150"/>
      <c r="E925" s="150"/>
      <c r="F925" s="150"/>
      <c r="J925" s="151"/>
      <c r="K925" s="151"/>
      <c r="L925" s="151"/>
    </row>
    <row r="926" spans="2:12" ht="16.5" customHeight="1" x14ac:dyDescent="0.3">
      <c r="B926" s="150"/>
      <c r="C926" s="150"/>
      <c r="D926" s="150"/>
      <c r="E926" s="150"/>
      <c r="F926" s="150"/>
      <c r="J926" s="151"/>
      <c r="K926" s="151"/>
      <c r="L926" s="151"/>
    </row>
    <row r="927" spans="2:12" ht="16.5" customHeight="1" x14ac:dyDescent="0.3">
      <c r="B927" s="150"/>
      <c r="C927" s="150"/>
      <c r="D927" s="150"/>
      <c r="E927" s="150"/>
      <c r="F927" s="150"/>
      <c r="J927" s="151"/>
      <c r="K927" s="151"/>
      <c r="L927" s="151"/>
    </row>
  </sheetData>
  <autoFilter ref="B13:AQ19" xr:uid="{00000000-0009-0000-0000-000006000000}">
    <filterColumn colId="22" showButton="0"/>
    <filterColumn colId="23" showButton="0"/>
    <filterColumn colId="24" showButton="0"/>
    <filterColumn colId="25" showButton="0"/>
    <filterColumn colId="26" showButton="0"/>
  </autoFilter>
  <mergeCells count="225">
    <mergeCell ref="AL12:AQ12"/>
    <mergeCell ref="AR31:AR33"/>
    <mergeCell ref="AR34:AR36"/>
    <mergeCell ref="AR37:AR38"/>
    <mergeCell ref="AR40:AR41"/>
    <mergeCell ref="AR42:AR43"/>
    <mergeCell ref="AR13:AR14"/>
    <mergeCell ref="AR15:AR18"/>
    <mergeCell ref="AR19:AR21"/>
    <mergeCell ref="AR22:AR25"/>
    <mergeCell ref="AO42:AO43"/>
    <mergeCell ref="AQ42:AQ43"/>
    <mergeCell ref="AQ34:AQ36"/>
    <mergeCell ref="AO34:AO36"/>
    <mergeCell ref="AL22:AL25"/>
    <mergeCell ref="AM22:AM25"/>
    <mergeCell ref="AN22:AN25"/>
    <mergeCell ref="AO22:AO25"/>
    <mergeCell ref="AO19:AO21"/>
    <mergeCell ref="AQ19:AQ21"/>
    <mergeCell ref="AO15:AO18"/>
    <mergeCell ref="AQ15:AQ18"/>
    <mergeCell ref="AO13:AO14"/>
    <mergeCell ref="AP13:AP14"/>
    <mergeCell ref="AL42:AL43"/>
    <mergeCell ref="AM42:AM43"/>
    <mergeCell ref="AN42:AN43"/>
    <mergeCell ref="B42:B43"/>
    <mergeCell ref="C42:C43"/>
    <mergeCell ref="D42:D43"/>
    <mergeCell ref="E42:E43"/>
    <mergeCell ref="F42:F43"/>
    <mergeCell ref="G42:G43"/>
    <mergeCell ref="H42:H43"/>
    <mergeCell ref="I42:I43"/>
    <mergeCell ref="P42:P43"/>
    <mergeCell ref="AQ37:AQ38"/>
    <mergeCell ref="B40:B41"/>
    <mergeCell ref="C40:C41"/>
    <mergeCell ref="D40:D41"/>
    <mergeCell ref="E40:E41"/>
    <mergeCell ref="F40:F41"/>
    <mergeCell ref="G40:G41"/>
    <mergeCell ref="H40:H41"/>
    <mergeCell ref="I40:I41"/>
    <mergeCell ref="J40:J41"/>
    <mergeCell ref="P37:P38"/>
    <mergeCell ref="AL37:AL38"/>
    <mergeCell ref="AM37:AM38"/>
    <mergeCell ref="AN37:AN38"/>
    <mergeCell ref="AO37:AO38"/>
    <mergeCell ref="AQ40:AQ41"/>
    <mergeCell ref="P40:P41"/>
    <mergeCell ref="B37:B38"/>
    <mergeCell ref="C37:C38"/>
    <mergeCell ref="AL40:AL41"/>
    <mergeCell ref="AM40:AM41"/>
    <mergeCell ref="AN40:AN41"/>
    <mergeCell ref="AO40:AO41"/>
    <mergeCell ref="D37:D38"/>
    <mergeCell ref="E37:E38"/>
    <mergeCell ref="F37:F38"/>
    <mergeCell ref="G37:G38"/>
    <mergeCell ref="H37:H38"/>
    <mergeCell ref="I37:I38"/>
    <mergeCell ref="K37:K38"/>
    <mergeCell ref="AN30:AN33"/>
    <mergeCell ref="AO30:AO33"/>
    <mergeCell ref="I34:I36"/>
    <mergeCell ref="J34:J36"/>
    <mergeCell ref="K34:K36"/>
    <mergeCell ref="L34:L36"/>
    <mergeCell ref="O34:O36"/>
    <mergeCell ref="P30:P33"/>
    <mergeCell ref="AL30:AL33"/>
    <mergeCell ref="AM30:AM33"/>
    <mergeCell ref="J30:J33"/>
    <mergeCell ref="K30:K33"/>
    <mergeCell ref="P34:P36"/>
    <mergeCell ref="AL34:AL36"/>
    <mergeCell ref="AM34:AM36"/>
    <mergeCell ref="AN34:AN36"/>
    <mergeCell ref="AK37:AK38"/>
    <mergeCell ref="AK30:AK33"/>
    <mergeCell ref="AP28:AP29"/>
    <mergeCell ref="AQ28:AQ29"/>
    <mergeCell ref="B30:B33"/>
    <mergeCell ref="C30:C33"/>
    <mergeCell ref="D30:D33"/>
    <mergeCell ref="E30:E33"/>
    <mergeCell ref="F30:F33"/>
    <mergeCell ref="G30:G33"/>
    <mergeCell ref="H30:H33"/>
    <mergeCell ref="I30:I33"/>
    <mergeCell ref="S28:S29"/>
    <mergeCell ref="T28:T29"/>
    <mergeCell ref="AL28:AL29"/>
    <mergeCell ref="AM28:AM29"/>
    <mergeCell ref="AN28:AN29"/>
    <mergeCell ref="AO28:AO29"/>
    <mergeCell ref="M28:M29"/>
    <mergeCell ref="G28:G29"/>
    <mergeCell ref="H28:H29"/>
    <mergeCell ref="B28:B29"/>
    <mergeCell ref="C28:C29"/>
    <mergeCell ref="D28:D29"/>
    <mergeCell ref="E28:E29"/>
    <mergeCell ref="I28:I29"/>
    <mergeCell ref="B34:B36"/>
    <mergeCell ref="C34:C36"/>
    <mergeCell ref="D34:D36"/>
    <mergeCell ref="E34:E36"/>
    <mergeCell ref="F34:F36"/>
    <mergeCell ref="G34:G36"/>
    <mergeCell ref="H34:H36"/>
    <mergeCell ref="C26:C27"/>
    <mergeCell ref="D26:D27"/>
    <mergeCell ref="E26:E27"/>
    <mergeCell ref="G26:G27"/>
    <mergeCell ref="AQ22:AQ25"/>
    <mergeCell ref="H22:H25"/>
    <mergeCell ref="I22:I25"/>
    <mergeCell ref="J22:J25"/>
    <mergeCell ref="K22:K25"/>
    <mergeCell ref="P22:P25"/>
    <mergeCell ref="B22:B25"/>
    <mergeCell ref="C22:C25"/>
    <mergeCell ref="D22:D25"/>
    <mergeCell ref="E22:E25"/>
    <mergeCell ref="F22:F25"/>
    <mergeCell ref="G22:G25"/>
    <mergeCell ref="AK22:AK25"/>
    <mergeCell ref="B19:B21"/>
    <mergeCell ref="C19:C21"/>
    <mergeCell ref="D19:D21"/>
    <mergeCell ref="E19:E21"/>
    <mergeCell ref="F19:F21"/>
    <mergeCell ref="G19:G21"/>
    <mergeCell ref="AN15:AN18"/>
    <mergeCell ref="P15:P18"/>
    <mergeCell ref="AL15:AL18"/>
    <mergeCell ref="AM15:AM18"/>
    <mergeCell ref="K15:K18"/>
    <mergeCell ref="AL19:AL21"/>
    <mergeCell ref="AM19:AM21"/>
    <mergeCell ref="AN19:AN21"/>
    <mergeCell ref="H19:H21"/>
    <mergeCell ref="I19:I21"/>
    <mergeCell ref="J19:J21"/>
    <mergeCell ref="K19:K21"/>
    <mergeCell ref="P19:P21"/>
    <mergeCell ref="AI19:AI21"/>
    <mergeCell ref="AK19:AK21"/>
    <mergeCell ref="AQ13:AQ14"/>
    <mergeCell ref="B15:B18"/>
    <mergeCell ref="C15:C18"/>
    <mergeCell ref="D15:D18"/>
    <mergeCell ref="E15:E18"/>
    <mergeCell ref="F15:F18"/>
    <mergeCell ref="G15:G18"/>
    <mergeCell ref="H15:H18"/>
    <mergeCell ref="AH13:AH14"/>
    <mergeCell ref="AI13:AI14"/>
    <mergeCell ref="AJ13:AJ14"/>
    <mergeCell ref="AL13:AL14"/>
    <mergeCell ref="AM13:AM14"/>
    <mergeCell ref="AN13:AN14"/>
    <mergeCell ref="V13:V14"/>
    <mergeCell ref="W13:W14"/>
    <mergeCell ref="X13:AC13"/>
    <mergeCell ref="I15:I18"/>
    <mergeCell ref="J15:J18"/>
    <mergeCell ref="T13:T14"/>
    <mergeCell ref="U13:U14"/>
    <mergeCell ref="H13:H14"/>
    <mergeCell ref="P13:P14"/>
    <mergeCell ref="AK15:AK18"/>
    <mergeCell ref="B1:F6"/>
    <mergeCell ref="G1:AL6"/>
    <mergeCell ref="AM1:AM2"/>
    <mergeCell ref="AN1:AN2"/>
    <mergeCell ref="B9:E9"/>
    <mergeCell ref="F9:AL9"/>
    <mergeCell ref="B13:B14"/>
    <mergeCell ref="C13:C14"/>
    <mergeCell ref="D13:D14"/>
    <mergeCell ref="E13:E14"/>
    <mergeCell ref="F13:F14"/>
    <mergeCell ref="G13:G14"/>
    <mergeCell ref="B10:E10"/>
    <mergeCell ref="F10:AL10"/>
    <mergeCell ref="B12:L12"/>
    <mergeCell ref="M12:T12"/>
    <mergeCell ref="U12:AB12"/>
    <mergeCell ref="AE12:AJ12"/>
    <mergeCell ref="Q13:R14"/>
    <mergeCell ref="S13:S14"/>
    <mergeCell ref="I13:I14"/>
    <mergeCell ref="J13:J14"/>
    <mergeCell ref="K13:K14"/>
    <mergeCell ref="L13:L14"/>
    <mergeCell ref="AK34:AK36"/>
    <mergeCell ref="AE13:AE14"/>
    <mergeCell ref="AF13:AF14"/>
    <mergeCell ref="AG13:AG14"/>
    <mergeCell ref="O13:O14"/>
    <mergeCell ref="M13:N14"/>
    <mergeCell ref="AK40:AK41"/>
    <mergeCell ref="AK42:AK43"/>
    <mergeCell ref="J37:J38"/>
    <mergeCell ref="L42:L43"/>
    <mergeCell ref="L15:L18"/>
    <mergeCell ref="L19:L21"/>
    <mergeCell ref="L22:L25"/>
    <mergeCell ref="L30:L33"/>
    <mergeCell ref="L37:L38"/>
    <mergeCell ref="L40:L41"/>
    <mergeCell ref="N28:N29"/>
    <mergeCell ref="O28:O29"/>
    <mergeCell ref="P28:P29"/>
    <mergeCell ref="Q28:Q29"/>
    <mergeCell ref="R28:R29"/>
    <mergeCell ref="K40:K41"/>
    <mergeCell ref="J42:J43"/>
    <mergeCell ref="K42:K43"/>
  </mergeCells>
  <conditionalFormatting sqref="N15:N28">
    <cfRule type="cellIs" dxfId="541" priority="203" operator="equal">
      <formula>"IMPROBABLE"</formula>
    </cfRule>
    <cfRule type="cellIs" dxfId="540" priority="202" operator="equal">
      <formula>"RARA VEZ"</formula>
    </cfRule>
    <cfRule type="cellIs" dxfId="539" priority="201" operator="equal">
      <formula>"PROBABLE"</formula>
    </cfRule>
    <cfRule type="cellIs" dxfId="538" priority="200" operator="equal">
      <formula>"CASI SEGURO"</formula>
    </cfRule>
    <cfRule type="cellIs" dxfId="537" priority="199" operator="equal">
      <formula>"INMINENTE"</formula>
    </cfRule>
  </conditionalFormatting>
  <conditionalFormatting sqref="N30:N46">
    <cfRule type="cellIs" dxfId="536" priority="113" operator="equal">
      <formula>"INMINENTE"</formula>
    </cfRule>
    <cfRule type="cellIs" dxfId="535" priority="117" operator="equal">
      <formula>"IMPROBABLE"</formula>
    </cfRule>
    <cfRule type="cellIs" dxfId="534" priority="114" operator="equal">
      <formula>"CASI SEGURO"</formula>
    </cfRule>
    <cfRule type="cellIs" dxfId="533" priority="115" operator="equal">
      <formula>"PROBABLE"</formula>
    </cfRule>
    <cfRule type="cellIs" dxfId="532" priority="116" operator="equal">
      <formula>"RARA VEZ"</formula>
    </cfRule>
  </conditionalFormatting>
  <conditionalFormatting sqref="Q15:Q22">
    <cfRule type="containsText" dxfId="531" priority="198" operator="containsText" text="❌">
      <formula>NOT(ISERROR(SEARCH(("❌"),(Q15))))</formula>
    </cfRule>
  </conditionalFormatting>
  <conditionalFormatting sqref="Q28 Q30">
    <cfRule type="containsText" dxfId="530" priority="393" operator="containsText" text="❌">
      <formula>NOT(ISERROR(SEARCH(("❌"),(Q28))))</formula>
    </cfRule>
  </conditionalFormatting>
  <conditionalFormatting sqref="Q34:Q46">
    <cfRule type="containsText" dxfId="529" priority="132" operator="containsText" text="❌">
      <formula>NOT(ISERROR(SEARCH(("❌"),(Q34))))</formula>
    </cfRule>
  </conditionalFormatting>
  <conditionalFormatting sqref="R15:R28">
    <cfRule type="cellIs" dxfId="528" priority="208" operator="equal">
      <formula>"LEVE"</formula>
    </cfRule>
    <cfRule type="cellIs" dxfId="527" priority="207" operator="equal">
      <formula>"MENOR"</formula>
    </cfRule>
    <cfRule type="cellIs" dxfId="526" priority="206" operator="equal">
      <formula>"MODERADO"</formula>
    </cfRule>
    <cfRule type="cellIs" dxfId="525" priority="205" operator="equal">
      <formula>"MAYOR"</formula>
    </cfRule>
    <cfRule type="cellIs" dxfId="524" priority="204" operator="equal">
      <formula>"CATASTROFICO"</formula>
    </cfRule>
  </conditionalFormatting>
  <conditionalFormatting sqref="R30:R46">
    <cfRule type="cellIs" dxfId="523" priority="119" operator="equal">
      <formula>"MAYOR"</formula>
    </cfRule>
    <cfRule type="cellIs" dxfId="522" priority="120" operator="equal">
      <formula>"MODERADO"</formula>
    </cfRule>
    <cfRule type="cellIs" dxfId="521" priority="121" operator="equal">
      <formula>"MENOR"</formula>
    </cfRule>
    <cfRule type="cellIs" dxfId="520" priority="122" operator="equal">
      <formula>"LEVE"</formula>
    </cfRule>
    <cfRule type="cellIs" dxfId="519" priority="118" operator="equal">
      <formula>"CATASTROFICO"</formula>
    </cfRule>
  </conditionalFormatting>
  <conditionalFormatting sqref="T15:T28">
    <cfRule type="cellIs" dxfId="518" priority="212" operator="equal">
      <formula>"Bajo"</formula>
    </cfRule>
    <cfRule type="cellIs" dxfId="517" priority="211" operator="equal">
      <formula>"Moderado"</formula>
    </cfRule>
    <cfRule type="cellIs" dxfId="516" priority="210" operator="equal">
      <formula>"Alto"</formula>
    </cfRule>
    <cfRule type="cellIs" dxfId="515" priority="209" operator="equal">
      <formula>"Extremo"</formula>
    </cfRule>
  </conditionalFormatting>
  <conditionalFormatting sqref="T30:T46">
    <cfRule type="cellIs" dxfId="514" priority="123" operator="equal">
      <formula>"Extremo"</formula>
    </cfRule>
    <cfRule type="cellIs" dxfId="513" priority="124" operator="equal">
      <formula>"Alto"</formula>
    </cfRule>
    <cfRule type="cellIs" dxfId="512" priority="126" operator="equal">
      <formula>"Bajo"</formula>
    </cfRule>
    <cfRule type="cellIs" dxfId="511" priority="125" operator="equal">
      <formula>"Moderado"</formula>
    </cfRule>
  </conditionalFormatting>
  <conditionalFormatting sqref="AF15:AF46">
    <cfRule type="cellIs" dxfId="510" priority="135" operator="equal">
      <formula>"CASI SEGURO"</formula>
    </cfRule>
    <cfRule type="cellIs" dxfId="509" priority="133" operator="equal">
      <formula>"INMINENTE"</formula>
    </cfRule>
    <cfRule type="cellIs" dxfId="508" priority="134" operator="equal">
      <formula>"PROBABLE"</formula>
    </cfRule>
    <cfRule type="cellIs" dxfId="507" priority="137" operator="equal">
      <formula>"IMPROBABLE"</formula>
    </cfRule>
    <cfRule type="cellIs" dxfId="506" priority="136" operator="equal">
      <formula>"RARA VEZ"</formula>
    </cfRule>
  </conditionalFormatting>
  <conditionalFormatting sqref="AH15:AH46">
    <cfRule type="cellIs" dxfId="505" priority="131" operator="equal">
      <formula>"Leve"</formula>
    </cfRule>
    <cfRule type="cellIs" dxfId="504" priority="130" operator="equal">
      <formula>"Menor"</formula>
    </cfRule>
    <cfRule type="cellIs" dxfId="503" priority="129" operator="equal">
      <formula>"Moderado"</formula>
    </cfRule>
    <cfRule type="cellIs" dxfId="502" priority="127" operator="equal">
      <formula>"Catastrófico"</formula>
    </cfRule>
    <cfRule type="cellIs" dxfId="501" priority="128" operator="equal">
      <formula>"Mayor"</formula>
    </cfRule>
  </conditionalFormatting>
  <conditionalFormatting sqref="AJ20:AJ25">
    <cfRule type="cellIs" dxfId="500" priority="359" operator="equal">
      <formula>"Moderado"</formula>
    </cfRule>
    <cfRule type="cellIs" dxfId="499" priority="360" operator="equal">
      <formula>"Bajo"</formula>
    </cfRule>
    <cfRule type="cellIs" dxfId="498" priority="366" operator="equal">
      <formula>"Extremo"</formula>
    </cfRule>
    <cfRule type="cellIs" dxfId="497" priority="367" operator="equal">
      <formula>"Alto"</formula>
    </cfRule>
  </conditionalFormatting>
  <conditionalFormatting sqref="AJ38 AJ39:AK40">
    <cfRule type="cellIs" dxfId="496" priority="196" operator="equal">
      <formula>"Extremo"</formula>
    </cfRule>
    <cfRule type="cellIs" dxfId="495" priority="190" operator="equal">
      <formula>"Bajo"</formula>
    </cfRule>
    <cfRule type="cellIs" dxfId="494" priority="189" operator="equal">
      <formula>"Moderado"</formula>
    </cfRule>
    <cfRule type="cellIs" dxfId="493" priority="197" operator="equal">
      <formula>"Alto"</formula>
    </cfRule>
  </conditionalFormatting>
  <conditionalFormatting sqref="AJ41">
    <cfRule type="cellIs" dxfId="492" priority="183" operator="equal">
      <formula>"Alto"</formula>
    </cfRule>
    <cfRule type="cellIs" dxfId="491" priority="182" operator="equal">
      <formula>"Extremo"</formula>
    </cfRule>
    <cfRule type="cellIs" dxfId="490" priority="181" operator="equal">
      <formula>"Bajo"</formula>
    </cfRule>
    <cfRule type="cellIs" dxfId="489" priority="180" operator="equal">
      <formula>"Moderado"</formula>
    </cfRule>
  </conditionalFormatting>
  <conditionalFormatting sqref="AJ43">
    <cfRule type="cellIs" dxfId="488" priority="168" operator="equal">
      <formula>"Extremo"</formula>
    </cfRule>
    <cfRule type="cellIs" dxfId="487" priority="167" operator="equal">
      <formula>"Bajo"</formula>
    </cfRule>
    <cfRule type="cellIs" dxfId="486" priority="166" operator="equal">
      <formula>"Moderado"</formula>
    </cfRule>
    <cfRule type="cellIs" dxfId="485" priority="169" operator="equal">
      <formula>"Alto"</formula>
    </cfRule>
  </conditionalFormatting>
  <conditionalFormatting sqref="AJ15:AK15 AJ16:AJ18 AK22 AJ37:AK37 AJ42:AK42">
    <cfRule type="cellIs" dxfId="484" priority="420" operator="equal">
      <formula>"Moderado"</formula>
    </cfRule>
    <cfRule type="cellIs" dxfId="483" priority="421" operator="equal">
      <formula>"Bajo"</formula>
    </cfRule>
    <cfRule type="cellIs" dxfId="482" priority="427" operator="equal">
      <formula>"Extremo"</formula>
    </cfRule>
    <cfRule type="cellIs" dxfId="481" priority="428" operator="equal">
      <formula>"Alto"</formula>
    </cfRule>
  </conditionalFormatting>
  <conditionalFormatting sqref="AJ19:AK19">
    <cfRule type="cellIs" dxfId="480" priority="396" operator="equal">
      <formula>"Extremo"</formula>
    </cfRule>
    <cfRule type="cellIs" dxfId="479" priority="395" operator="equal">
      <formula>"Bajo"</formula>
    </cfRule>
    <cfRule type="cellIs" dxfId="478" priority="394" operator="equal">
      <formula>"Moderado"</formula>
    </cfRule>
    <cfRule type="cellIs" dxfId="477" priority="397" operator="equal">
      <formula>"Alto"</formula>
    </cfRule>
  </conditionalFormatting>
  <conditionalFormatting sqref="AJ28:AK30 AJ31:AJ33 AJ34:AK34 AJ35:AJ36">
    <cfRule type="cellIs" dxfId="476" priority="389" operator="equal">
      <formula>"Moderado"</formula>
    </cfRule>
    <cfRule type="cellIs" dxfId="475" priority="392" operator="equal">
      <formula>"Alto"</formula>
    </cfRule>
    <cfRule type="cellIs" dxfId="474" priority="391" operator="equal">
      <formula>"Extremo"</formula>
    </cfRule>
    <cfRule type="cellIs" dxfId="473" priority="390" operator="equal">
      <formula>"Bajo"</formula>
    </cfRule>
  </conditionalFormatting>
  <conditionalFormatting sqref="AJ44:AK46">
    <cfRule type="cellIs" dxfId="472" priority="107" operator="equal">
      <formula>"Extremo"</formula>
    </cfRule>
    <cfRule type="cellIs" dxfId="471" priority="108" operator="equal">
      <formula>"Alto"</formula>
    </cfRule>
    <cfRule type="cellIs" dxfId="470" priority="106" operator="equal">
      <formula>"Bajo"</formula>
    </cfRule>
    <cfRule type="cellIs" dxfId="469" priority="105" operator="equal">
      <formula>"Moderado"</formula>
    </cfRule>
  </conditionalFormatting>
  <conditionalFormatting sqref="AP45">
    <cfRule type="cellIs" dxfId="468" priority="37" operator="equal">
      <formula>"Completo"</formula>
    </cfRule>
    <cfRule type="cellIs" dxfId="467" priority="40" operator="equal">
      <formula>"Atrasado"</formula>
    </cfRule>
    <cfRule type="cellIs" dxfId="466" priority="39" operator="equal">
      <formula>"No iniciado"</formula>
    </cfRule>
  </conditionalFormatting>
  <conditionalFormatting sqref="AQ28">
    <cfRule type="cellIs" dxfId="465" priority="376" operator="equal">
      <formula>"Atrasado"</formula>
    </cfRule>
    <cfRule type="cellIs" dxfId="464" priority="375" operator="equal">
      <formula>"No iniciado"</formula>
    </cfRule>
    <cfRule type="cellIs" dxfId="463" priority="373" operator="equal">
      <formula>"Completo"</formula>
    </cfRule>
  </conditionalFormatting>
  <conditionalFormatting sqref="AQ30:AQ34">
    <cfRule type="cellIs" dxfId="462" priority="96" operator="equal">
      <formula>"Atrasado"</formula>
    </cfRule>
    <cfRule type="cellIs" dxfId="461" priority="95" operator="equal">
      <formula>"No iniciado"</formula>
    </cfRule>
    <cfRule type="cellIs" dxfId="460" priority="93" operator="equal">
      <formula>"Completo"</formula>
    </cfRule>
  </conditionalFormatting>
  <conditionalFormatting sqref="AQ39:AQ40">
    <cfRule type="cellIs" dxfId="459" priority="402" operator="equal">
      <formula>"Atrasado"</formula>
    </cfRule>
    <cfRule type="cellIs" dxfId="458" priority="401" operator="equal">
      <formula>"No iniciado"</formula>
    </cfRule>
    <cfRule type="cellIs" dxfId="457" priority="399" operator="equal">
      <formula>"Completo"</formula>
    </cfRule>
  </conditionalFormatting>
  <conditionalFormatting sqref="AQ44:AQ46">
    <cfRule type="cellIs" dxfId="456" priority="111" operator="equal">
      <formula>"No iniciado"</formula>
    </cfRule>
    <cfRule type="cellIs" dxfId="455" priority="112" operator="equal">
      <formula>"Atrasado"</formula>
    </cfRule>
    <cfRule type="cellIs" dxfId="454" priority="109" operator="equal">
      <formula>"Completo"</formula>
    </cfRule>
  </conditionalFormatting>
  <conditionalFormatting sqref="AQ15:AR15">
    <cfRule type="cellIs" dxfId="453" priority="89" operator="equal">
      <formula>"Completo"</formula>
    </cfRule>
    <cfRule type="cellIs" dxfId="452" priority="91" operator="equal">
      <formula>"No iniciado"</formula>
    </cfRule>
    <cfRule type="cellIs" dxfId="451" priority="92" operator="equal">
      <formula>"Atrasado"</formula>
    </cfRule>
  </conditionalFormatting>
  <conditionalFormatting sqref="AQ19:AR19">
    <cfRule type="cellIs" dxfId="450" priority="87" operator="equal">
      <formula>"No iniciado"</formula>
    </cfRule>
    <cfRule type="cellIs" dxfId="449" priority="88" operator="equal">
      <formula>"Atrasado"</formula>
    </cfRule>
    <cfRule type="cellIs" dxfId="448" priority="85" operator="equal">
      <formula>"Completo"</formula>
    </cfRule>
  </conditionalFormatting>
  <conditionalFormatting sqref="AQ22:AR22">
    <cfRule type="cellIs" dxfId="447" priority="81" operator="equal">
      <formula>"Completo"</formula>
    </cfRule>
    <cfRule type="cellIs" dxfId="446" priority="83" operator="equal">
      <formula>"No iniciado"</formula>
    </cfRule>
    <cfRule type="cellIs" dxfId="445" priority="84" operator="equal">
      <formula>"Atrasado"</formula>
    </cfRule>
  </conditionalFormatting>
  <conditionalFormatting sqref="AQ37:AR37">
    <cfRule type="cellIs" dxfId="444" priority="12" operator="equal">
      <formula>"Atrasado"</formula>
    </cfRule>
    <cfRule type="cellIs" dxfId="443" priority="11" operator="equal">
      <formula>"No iniciado"</formula>
    </cfRule>
    <cfRule type="cellIs" dxfId="442" priority="9" operator="equal">
      <formula>"Completo"</formula>
    </cfRule>
  </conditionalFormatting>
  <conditionalFormatting sqref="AQ42:AR42">
    <cfRule type="cellIs" dxfId="441" priority="4" operator="equal">
      <formula>"Atrasado"</formula>
    </cfRule>
    <cfRule type="cellIs" dxfId="440" priority="3" operator="equal">
      <formula>"No iniciado"</formula>
    </cfRule>
    <cfRule type="cellIs" dxfId="439" priority="1" operator="equal">
      <formula>"Completo"</formula>
    </cfRule>
  </conditionalFormatting>
  <conditionalFormatting sqref="AR30:AR31">
    <cfRule type="cellIs" dxfId="438" priority="75" operator="equal">
      <formula>"No iniciado"</formula>
    </cfRule>
    <cfRule type="cellIs" dxfId="437" priority="76" operator="equal">
      <formula>"Atrasado"</formula>
    </cfRule>
    <cfRule type="cellIs" dxfId="436" priority="73" operator="equal">
      <formula>"Completo"</formula>
    </cfRule>
  </conditionalFormatting>
  <conditionalFormatting sqref="AR34">
    <cfRule type="cellIs" dxfId="435" priority="20" operator="equal">
      <formula>"Atrasado"</formula>
    </cfRule>
    <cfRule type="cellIs" dxfId="434" priority="19" operator="equal">
      <formula>"No iniciado"</formula>
    </cfRule>
    <cfRule type="cellIs" dxfId="433" priority="17" operator="equal">
      <formula>"Completo"</formula>
    </cfRule>
  </conditionalFormatting>
  <conditionalFormatting sqref="AR40">
    <cfRule type="cellIs" dxfId="432" priority="8" operator="equal">
      <formula>"Atrasado"</formula>
    </cfRule>
    <cfRule type="cellIs" dxfId="431" priority="7" operator="equal">
      <formula>"No iniciado"</formula>
    </cfRule>
    <cfRule type="cellIs" dxfId="430" priority="5" operator="equal">
      <formula>"Completo"</formula>
    </cfRule>
  </conditionalFormatting>
  <conditionalFormatting sqref="AR45:AR46">
    <cfRule type="cellIs" dxfId="429" priority="32" operator="equal">
      <formula>"Atrasado"</formula>
    </cfRule>
    <cfRule type="cellIs" dxfId="428" priority="31" operator="equal">
      <formula>"No iniciado"</formula>
    </cfRule>
    <cfRule type="cellIs" dxfId="427" priority="29" operator="equal">
      <formula>"Completo"</formula>
    </cfRule>
  </conditionalFormatting>
  <dataValidations count="1">
    <dataValidation allowBlank="1" showInputMessage="1" showErrorMessage="1" error="Recuerde que las acciones se generan bajo la medida de mitigar el riesgo" sqref="AM15:AO15 AM19:AO19" xr:uid="{00000000-0002-0000-0600-000000000000}"/>
  </dataValidations>
  <pageMargins left="0.7" right="0.7" top="0.75" bottom="0.7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38" operator="containsText" id="{C36E1FF8-994E-4464-968A-291C4040DA72}">
            <xm:f>NOT(ISERROR(SEARCH("En desarrollo",AP45)))</xm:f>
            <xm:f>"En desarrollo"</xm:f>
            <x14:dxf>
              <fill>
                <patternFill>
                  <bgColor rgb="FFFFFF00"/>
                </patternFill>
              </fill>
            </x14:dxf>
          </x14:cfRule>
          <xm:sqref>AP45</xm:sqref>
        </x14:conditionalFormatting>
        <x14:conditionalFormatting xmlns:xm="http://schemas.microsoft.com/office/excel/2006/main">
          <x14:cfRule type="containsText" priority="374" operator="containsText" id="{8B442603-DBB8-483F-BA52-0E98E6B83C48}">
            <xm:f>NOT(ISERROR(SEARCH("En desarrollo",AQ28)))</xm:f>
            <xm:f>"En desarrollo"</xm:f>
            <x14:dxf>
              <fill>
                <patternFill>
                  <bgColor rgb="FFFFFF00"/>
                </patternFill>
              </fill>
            </x14:dxf>
          </x14:cfRule>
          <xm:sqref>AQ28</xm:sqref>
        </x14:conditionalFormatting>
        <x14:conditionalFormatting xmlns:xm="http://schemas.microsoft.com/office/excel/2006/main">
          <x14:cfRule type="containsText" priority="94" operator="containsText" id="{7FE9C049-0F9B-4C5A-B719-7ED77A2E25A8}">
            <xm:f>NOT(ISERROR(SEARCH("En desarrollo",AQ30)))</xm:f>
            <xm:f>"En desarrollo"</xm:f>
            <x14:dxf>
              <fill>
                <patternFill>
                  <bgColor rgb="FFFFFF00"/>
                </patternFill>
              </fill>
            </x14:dxf>
          </x14:cfRule>
          <xm:sqref>AQ30:AQ34</xm:sqref>
        </x14:conditionalFormatting>
        <x14:conditionalFormatting xmlns:xm="http://schemas.microsoft.com/office/excel/2006/main">
          <x14:cfRule type="containsText" priority="400" operator="containsText" id="{5D930547-79DB-44E2-AC4F-4381FB43DF44}">
            <xm:f>NOT(ISERROR(SEARCH("En desarrollo",AQ39)))</xm:f>
            <xm:f>"En desarrollo"</xm:f>
            <x14:dxf>
              <fill>
                <patternFill>
                  <bgColor rgb="FFFFFF00"/>
                </patternFill>
              </fill>
            </x14:dxf>
          </x14:cfRule>
          <xm:sqref>AQ39:AQ40</xm:sqref>
        </x14:conditionalFormatting>
        <x14:conditionalFormatting xmlns:xm="http://schemas.microsoft.com/office/excel/2006/main">
          <x14:cfRule type="containsText" priority="110" operator="containsText" id="{C782B6FA-7D44-4CBC-8416-843E1D48CAFA}">
            <xm:f>NOT(ISERROR(SEARCH("En desarrollo",AQ44)))</xm:f>
            <xm:f>"En desarrollo"</xm:f>
            <x14:dxf>
              <fill>
                <patternFill>
                  <bgColor rgb="FFFFFF00"/>
                </patternFill>
              </fill>
            </x14:dxf>
          </x14:cfRule>
          <xm:sqref>AQ44:AQ46</xm:sqref>
        </x14:conditionalFormatting>
        <x14:conditionalFormatting xmlns:xm="http://schemas.microsoft.com/office/excel/2006/main">
          <x14:cfRule type="containsText" priority="90" operator="containsText" id="{CEA4EBF5-B9E8-4975-93D3-6183B2172C9D}">
            <xm:f>NOT(ISERROR(SEARCH("En desarrollo",AQ15)))</xm:f>
            <xm:f>"En desarrollo"</xm:f>
            <x14:dxf>
              <fill>
                <patternFill>
                  <bgColor rgb="FFFFFF00"/>
                </patternFill>
              </fill>
            </x14:dxf>
          </x14:cfRule>
          <xm:sqref>AQ15:AR15</xm:sqref>
        </x14:conditionalFormatting>
        <x14:conditionalFormatting xmlns:xm="http://schemas.microsoft.com/office/excel/2006/main">
          <x14:cfRule type="containsText" priority="86" operator="containsText" id="{1D032324-70CE-4298-9B9E-8041AF84CBB0}">
            <xm:f>NOT(ISERROR(SEARCH("En desarrollo",AQ19)))</xm:f>
            <xm:f>"En desarrollo"</xm:f>
            <x14:dxf>
              <fill>
                <patternFill>
                  <bgColor rgb="FFFFFF00"/>
                </patternFill>
              </fill>
            </x14:dxf>
          </x14:cfRule>
          <xm:sqref>AQ19:AR19</xm:sqref>
        </x14:conditionalFormatting>
        <x14:conditionalFormatting xmlns:xm="http://schemas.microsoft.com/office/excel/2006/main">
          <x14:cfRule type="containsText" priority="82" operator="containsText" id="{97EF8055-31A9-4318-8100-73FED3290262}">
            <xm:f>NOT(ISERROR(SEARCH("En desarrollo",AQ22)))</xm:f>
            <xm:f>"En desarrollo"</xm:f>
            <x14:dxf>
              <fill>
                <patternFill>
                  <bgColor rgb="FFFFFF00"/>
                </patternFill>
              </fill>
            </x14:dxf>
          </x14:cfRule>
          <xm:sqref>AQ22:AR22</xm:sqref>
        </x14:conditionalFormatting>
        <x14:conditionalFormatting xmlns:xm="http://schemas.microsoft.com/office/excel/2006/main">
          <x14:cfRule type="containsText" priority="10" operator="containsText" id="{19B0A142-CC7C-4212-BEF1-9233A11DB650}">
            <xm:f>NOT(ISERROR(SEARCH("En desarrollo",AQ37)))</xm:f>
            <xm:f>"En desarrollo"</xm:f>
            <x14:dxf>
              <fill>
                <patternFill>
                  <bgColor rgb="FFFFFF00"/>
                </patternFill>
              </fill>
            </x14:dxf>
          </x14:cfRule>
          <xm:sqref>AQ37:AR37</xm:sqref>
        </x14:conditionalFormatting>
        <x14:conditionalFormatting xmlns:xm="http://schemas.microsoft.com/office/excel/2006/main">
          <x14:cfRule type="containsText" priority="2" operator="containsText" id="{B49A9EFA-1FF3-42CF-8676-87247DD9C92F}">
            <xm:f>NOT(ISERROR(SEARCH("En desarrollo",AQ42)))</xm:f>
            <xm:f>"En desarrollo"</xm:f>
            <x14:dxf>
              <fill>
                <patternFill>
                  <bgColor rgb="FFFFFF00"/>
                </patternFill>
              </fill>
            </x14:dxf>
          </x14:cfRule>
          <xm:sqref>AQ42:AR42</xm:sqref>
        </x14:conditionalFormatting>
        <x14:conditionalFormatting xmlns:xm="http://schemas.microsoft.com/office/excel/2006/main">
          <x14:cfRule type="containsText" priority="74" operator="containsText" id="{0DF7ED09-601F-4C06-9CFD-19A4AFC41DB4}">
            <xm:f>NOT(ISERROR(SEARCH("En desarrollo",AR30)))</xm:f>
            <xm:f>"En desarrollo"</xm:f>
            <x14:dxf>
              <fill>
                <patternFill>
                  <bgColor rgb="FFFFFF00"/>
                </patternFill>
              </fill>
            </x14:dxf>
          </x14:cfRule>
          <xm:sqref>AR30:AR31</xm:sqref>
        </x14:conditionalFormatting>
        <x14:conditionalFormatting xmlns:xm="http://schemas.microsoft.com/office/excel/2006/main">
          <x14:cfRule type="containsText" priority="18" operator="containsText" id="{67CB5F5C-4B60-4230-9E68-30D185AF6450}">
            <xm:f>NOT(ISERROR(SEARCH("En desarrollo",AR34)))</xm:f>
            <xm:f>"En desarrollo"</xm:f>
            <x14:dxf>
              <fill>
                <patternFill>
                  <bgColor rgb="FFFFFF00"/>
                </patternFill>
              </fill>
            </x14:dxf>
          </x14:cfRule>
          <xm:sqref>AR34</xm:sqref>
        </x14:conditionalFormatting>
        <x14:conditionalFormatting xmlns:xm="http://schemas.microsoft.com/office/excel/2006/main">
          <x14:cfRule type="containsText" priority="6" operator="containsText" id="{44AF1B95-60F2-4C06-AC3E-FB81A810CB3F}">
            <xm:f>NOT(ISERROR(SEARCH("En desarrollo",AR40)))</xm:f>
            <xm:f>"En desarrollo"</xm:f>
            <x14:dxf>
              <fill>
                <patternFill>
                  <bgColor rgb="FFFFFF00"/>
                </patternFill>
              </fill>
            </x14:dxf>
          </x14:cfRule>
          <xm:sqref>AR40</xm:sqref>
        </x14:conditionalFormatting>
        <x14:conditionalFormatting xmlns:xm="http://schemas.microsoft.com/office/excel/2006/main">
          <x14:cfRule type="containsText" priority="30" operator="containsText" id="{F614E703-F825-4B91-8DC8-08BC713285EB}">
            <xm:f>NOT(ISERROR(SEARCH("En desarrollo",AR45)))</xm:f>
            <xm:f>"En desarrollo"</xm:f>
            <x14:dxf>
              <fill>
                <patternFill>
                  <bgColor rgb="FFFFFF00"/>
                </patternFill>
              </fill>
            </x14:dxf>
          </x14:cfRule>
          <xm:sqref>AR45:AR46</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EF1965B7-7470-44CA-864F-3C15B9F0DDC2}">
          <x14:formula1>
            <xm:f>'Tabla probabilidad'!$C$51:$C$57</xm:f>
          </x14:formula1>
          <xm:sqref>F44:F46 F42 F39:F40 F15 F19 F22 F26:F30 F34 F37</xm:sqref>
        </x14:dataValidation>
        <x14:dataValidation type="list" allowBlank="1" showInputMessage="1" showErrorMessage="1" xr:uid="{4DE10E7D-1164-433D-ADBF-6A3A66E2076A}">
          <x14:formula1>
            <xm:f>'Tabla probabilidad'!$D$39:$D$48</xm:f>
          </x14:formula1>
          <xm:sqref>K15 K19 K22 K26:K30 K34 K37 K39:K40 K42 K44:K46</xm:sqref>
        </x14:dataValidation>
        <x14:dataValidation type="list" allowBlank="1" showInputMessage="1" showErrorMessage="1" xr:uid="{7117EFEE-9910-4A26-AA01-B1FCF2AE0955}">
          <x14:formula1>
            <xm:f>'Tabla probabilidad'!$C$39:$C$42</xm:f>
          </x14:formula1>
          <xm:sqref>J44:J46 J15 J19 J22 J26:J30 J34 J37 J39:J40 J42</xm:sqref>
        </x14:dataValidation>
        <x14:dataValidation type="list" allowBlank="1" showInputMessage="1" showErrorMessage="1" xr:uid="{5396719F-24D1-45FF-BA68-8E273B75DDE6}">
          <x14:formula1>
            <xm:f>'Tabla probabilidad'!$G$39:$G$60</xm:f>
          </x14:formula1>
          <xm:sqref>L44:L46 L15 L19 L22 L26:L30 L34 L37 L39:L40 L42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L899"/>
  <sheetViews>
    <sheetView topLeftCell="Y20" zoomScale="73" zoomScaleNormal="73" workbookViewId="0">
      <selection activeCell="AP23" sqref="AP23"/>
    </sheetView>
  </sheetViews>
  <sheetFormatPr baseColWidth="10" defaultColWidth="12.625" defaultRowHeight="15" customHeight="1" x14ac:dyDescent="0.3"/>
  <cols>
    <col min="1" max="1" width="1.75" style="308" customWidth="1"/>
    <col min="2" max="2" width="3.5" style="146" customWidth="1"/>
    <col min="3" max="3" width="8.625" style="146" hidden="1" customWidth="1"/>
    <col min="4" max="4" width="19.75" style="146" customWidth="1"/>
    <col min="5" max="5" width="34.125" style="146" customWidth="1"/>
    <col min="6" max="6" width="28.5" style="146" customWidth="1"/>
    <col min="7" max="7" width="30.375" style="146" customWidth="1"/>
    <col min="8" max="8" width="36.25" style="146" customWidth="1"/>
    <col min="9" max="9" width="12.125" style="151" hidden="1" customWidth="1"/>
    <col min="10" max="10" width="13.75" style="151" hidden="1" customWidth="1"/>
    <col min="11" max="11" width="16.75" style="146" customWidth="1"/>
    <col min="12" max="12" width="14.75" style="146" customWidth="1"/>
    <col min="13" max="13" width="11.375" style="146" customWidth="1"/>
    <col min="14" max="14" width="5.5" style="146" customWidth="1"/>
    <col min="15" max="15" width="20.75" style="146" customWidth="1"/>
    <col min="16" max="16" width="5.5" style="146" customWidth="1"/>
    <col min="17" max="17" width="23.875" style="146" customWidth="1"/>
    <col min="18" max="18" width="5.875" style="146" customWidth="1"/>
    <col min="19" max="19" width="15.375" style="146" customWidth="1"/>
    <col min="20" max="20" width="4.375" style="146" customWidth="1"/>
    <col min="21" max="21" width="20.625" style="146" customWidth="1"/>
    <col min="22" max="22" width="5.125" style="146" customWidth="1"/>
    <col min="23" max="23" width="59" style="146" customWidth="1"/>
    <col min="24" max="24" width="17.625" style="146" customWidth="1"/>
    <col min="25" max="25" width="6" style="146" customWidth="1"/>
    <col min="26" max="26" width="4.375" style="146" customWidth="1"/>
    <col min="27" max="27" width="4.875" style="146" customWidth="1"/>
    <col min="28" max="28" width="6.25" style="146" customWidth="1"/>
    <col min="29" max="29" width="5.875" style="146" customWidth="1"/>
    <col min="30" max="30" width="6" style="146" customWidth="1"/>
    <col min="31" max="31" width="1.25" style="146" hidden="1" customWidth="1"/>
    <col min="32" max="32" width="0.25" style="146" hidden="1" customWidth="1"/>
    <col min="33" max="33" width="15.875" style="146" customWidth="1"/>
    <col min="34" max="34" width="9.125" style="146" customWidth="1"/>
    <col min="35" max="35" width="16.75" style="146" customWidth="1"/>
    <col min="36" max="36" width="8" style="146" customWidth="1"/>
    <col min="37" max="38" width="19.125" style="146" customWidth="1"/>
    <col min="39" max="39" width="20.875" style="146" customWidth="1"/>
    <col min="40" max="40" width="40.625" style="146" hidden="1" customWidth="1"/>
    <col min="41" max="41" width="16.75" style="146" customWidth="1"/>
    <col min="42" max="42" width="14.75" style="146" customWidth="1"/>
    <col min="43" max="43" width="48.75" style="146" hidden="1" customWidth="1"/>
    <col min="44" max="44" width="15.5" style="146" hidden="1" customWidth="1"/>
    <col min="45" max="45" width="8.375" style="146" customWidth="1"/>
    <col min="46" max="64" width="10" style="146" customWidth="1"/>
    <col min="65" max="16384" width="12.625" style="146"/>
  </cols>
  <sheetData>
    <row r="1" spans="1:64" ht="15" customHeight="1" x14ac:dyDescent="0.3">
      <c r="B1" s="1316"/>
      <c r="C1" s="1317"/>
      <c r="D1" s="1317"/>
      <c r="E1" s="1317"/>
      <c r="F1" s="1317"/>
      <c r="G1" s="1318"/>
      <c r="H1" s="1325" t="s">
        <v>269</v>
      </c>
      <c r="I1" s="1326"/>
      <c r="J1" s="1326"/>
      <c r="K1" s="1326"/>
      <c r="L1" s="1326"/>
      <c r="M1" s="1326"/>
      <c r="N1" s="1326"/>
      <c r="O1" s="1326"/>
      <c r="P1" s="1326"/>
      <c r="Q1" s="1326"/>
      <c r="R1" s="1326"/>
      <c r="S1" s="1326"/>
      <c r="T1" s="1326"/>
      <c r="U1" s="1326"/>
      <c r="V1" s="1326"/>
      <c r="W1" s="1326"/>
      <c r="X1" s="1326"/>
      <c r="Y1" s="1326"/>
      <c r="Z1" s="1326"/>
      <c r="AA1" s="1326"/>
      <c r="AB1" s="1326"/>
      <c r="AC1" s="1326"/>
      <c r="AD1" s="1326"/>
      <c r="AE1" s="1326"/>
      <c r="AF1" s="1326"/>
      <c r="AG1" s="1326"/>
      <c r="AH1" s="1326"/>
      <c r="AI1" s="1326"/>
      <c r="AJ1" s="1326"/>
      <c r="AK1" s="1326"/>
      <c r="AL1" s="1326"/>
      <c r="AM1" s="1327"/>
      <c r="AN1" s="1334" t="s">
        <v>270</v>
      </c>
      <c r="AO1" s="1561" t="s">
        <v>271</v>
      </c>
      <c r="AP1" s="308"/>
      <c r="AQ1" s="308"/>
      <c r="AR1" s="308"/>
    </row>
    <row r="2" spans="1:64" ht="15" customHeight="1" x14ac:dyDescent="0.3">
      <c r="B2" s="1319"/>
      <c r="C2" s="1320"/>
      <c r="D2" s="1320"/>
      <c r="E2" s="1320"/>
      <c r="F2" s="1320"/>
      <c r="G2" s="1321"/>
      <c r="H2" s="1328"/>
      <c r="I2" s="1329"/>
      <c r="J2" s="1329"/>
      <c r="K2" s="1329"/>
      <c r="L2" s="1329"/>
      <c r="M2" s="1329"/>
      <c r="N2" s="1329"/>
      <c r="O2" s="1329"/>
      <c r="P2" s="1329"/>
      <c r="Q2" s="1329"/>
      <c r="R2" s="1329"/>
      <c r="S2" s="1329"/>
      <c r="T2" s="1329"/>
      <c r="U2" s="1329"/>
      <c r="V2" s="1329"/>
      <c r="W2" s="1329"/>
      <c r="X2" s="1329"/>
      <c r="Y2" s="1329"/>
      <c r="Z2" s="1329"/>
      <c r="AA2" s="1329"/>
      <c r="AB2" s="1329"/>
      <c r="AC2" s="1329"/>
      <c r="AD2" s="1329"/>
      <c r="AE2" s="1329"/>
      <c r="AF2" s="1329"/>
      <c r="AG2" s="1329"/>
      <c r="AH2" s="1329"/>
      <c r="AI2" s="1329"/>
      <c r="AJ2" s="1329"/>
      <c r="AK2" s="1329"/>
      <c r="AL2" s="1329"/>
      <c r="AM2" s="1330"/>
      <c r="AN2" s="1335"/>
      <c r="AO2" s="1562"/>
      <c r="AP2" s="308"/>
      <c r="AQ2" s="308"/>
      <c r="AR2" s="308"/>
    </row>
    <row r="3" spans="1:64" ht="5.25" customHeight="1" x14ac:dyDescent="0.3">
      <c r="B3" s="1319"/>
      <c r="C3" s="1320"/>
      <c r="D3" s="1320"/>
      <c r="E3" s="1320"/>
      <c r="F3" s="1320"/>
      <c r="G3" s="1321"/>
      <c r="H3" s="1328"/>
      <c r="I3" s="1329"/>
      <c r="J3" s="1329"/>
      <c r="K3" s="1329"/>
      <c r="L3" s="1329"/>
      <c r="M3" s="1329"/>
      <c r="N3" s="1329"/>
      <c r="O3" s="1329"/>
      <c r="P3" s="1329"/>
      <c r="Q3" s="1329"/>
      <c r="R3" s="1329"/>
      <c r="S3" s="1329"/>
      <c r="T3" s="1329"/>
      <c r="U3" s="1329"/>
      <c r="V3" s="1329"/>
      <c r="W3" s="1329"/>
      <c r="X3" s="1329"/>
      <c r="Y3" s="1329"/>
      <c r="Z3" s="1329"/>
      <c r="AA3" s="1329"/>
      <c r="AB3" s="1329"/>
      <c r="AC3" s="1329"/>
      <c r="AD3" s="1329"/>
      <c r="AE3" s="1329"/>
      <c r="AF3" s="1329"/>
      <c r="AG3" s="1329"/>
      <c r="AH3" s="1329"/>
      <c r="AI3" s="1329"/>
      <c r="AJ3" s="1329"/>
      <c r="AK3" s="1329"/>
      <c r="AL3" s="1329"/>
      <c r="AM3" s="1330"/>
      <c r="AO3" s="313"/>
      <c r="AP3" s="308"/>
      <c r="AQ3" s="308"/>
      <c r="AR3" s="308"/>
    </row>
    <row r="4" spans="1:64" ht="30" customHeight="1" x14ac:dyDescent="0.3">
      <c r="B4" s="1319"/>
      <c r="C4" s="1320"/>
      <c r="D4" s="1320"/>
      <c r="E4" s="1320"/>
      <c r="F4" s="1320"/>
      <c r="G4" s="1321"/>
      <c r="H4" s="1328"/>
      <c r="I4" s="1329"/>
      <c r="J4" s="1329"/>
      <c r="K4" s="1329"/>
      <c r="L4" s="1329"/>
      <c r="M4" s="1329"/>
      <c r="N4" s="1329"/>
      <c r="O4" s="1329"/>
      <c r="P4" s="1329"/>
      <c r="Q4" s="1329"/>
      <c r="R4" s="1329"/>
      <c r="S4" s="1329"/>
      <c r="T4" s="1329"/>
      <c r="U4" s="1329"/>
      <c r="V4" s="1329"/>
      <c r="W4" s="1329"/>
      <c r="X4" s="1329"/>
      <c r="Y4" s="1329"/>
      <c r="Z4" s="1329"/>
      <c r="AA4" s="1329"/>
      <c r="AB4" s="1329"/>
      <c r="AC4" s="1329"/>
      <c r="AD4" s="1329"/>
      <c r="AE4" s="1329"/>
      <c r="AF4" s="1329"/>
      <c r="AG4" s="1329"/>
      <c r="AH4" s="1329"/>
      <c r="AI4" s="1329"/>
      <c r="AJ4" s="1329"/>
      <c r="AK4" s="1329"/>
      <c r="AL4" s="1329"/>
      <c r="AM4" s="1330"/>
      <c r="AN4" s="314" t="s">
        <v>272</v>
      </c>
      <c r="AO4" s="315" t="s">
        <v>273</v>
      </c>
      <c r="AP4" s="308"/>
      <c r="AQ4" s="308"/>
      <c r="AR4" s="308"/>
    </row>
    <row r="5" spans="1:64" ht="6" customHeight="1" x14ac:dyDescent="0.3">
      <c r="B5" s="1319"/>
      <c r="C5" s="1320"/>
      <c r="D5" s="1320"/>
      <c r="E5" s="1320"/>
      <c r="F5" s="1320"/>
      <c r="G5" s="1321"/>
      <c r="H5" s="1328"/>
      <c r="I5" s="1329"/>
      <c r="J5" s="1329"/>
      <c r="K5" s="1329"/>
      <c r="L5" s="1329"/>
      <c r="M5" s="1329"/>
      <c r="N5" s="1329"/>
      <c r="O5" s="1329"/>
      <c r="P5" s="1329"/>
      <c r="Q5" s="1329"/>
      <c r="R5" s="1329"/>
      <c r="S5" s="1329"/>
      <c r="T5" s="1329"/>
      <c r="U5" s="1329"/>
      <c r="V5" s="1329"/>
      <c r="W5" s="1329"/>
      <c r="X5" s="1329"/>
      <c r="Y5" s="1329"/>
      <c r="Z5" s="1329"/>
      <c r="AA5" s="1329"/>
      <c r="AB5" s="1329"/>
      <c r="AC5" s="1329"/>
      <c r="AD5" s="1329"/>
      <c r="AE5" s="1329"/>
      <c r="AF5" s="1329"/>
      <c r="AG5" s="1329"/>
      <c r="AH5" s="1329"/>
      <c r="AI5" s="1329"/>
      <c r="AJ5" s="1329"/>
      <c r="AK5" s="1329"/>
      <c r="AL5" s="1329"/>
      <c r="AM5" s="1330"/>
      <c r="AO5" s="150"/>
      <c r="AP5" s="308"/>
      <c r="AQ5" s="308"/>
      <c r="AR5" s="308"/>
    </row>
    <row r="6" spans="1:64" ht="33" customHeight="1" x14ac:dyDescent="0.3">
      <c r="B6" s="1322"/>
      <c r="C6" s="1323"/>
      <c r="D6" s="1323"/>
      <c r="E6" s="1323"/>
      <c r="F6" s="1323"/>
      <c r="G6" s="1324"/>
      <c r="H6" s="1331"/>
      <c r="I6" s="1332"/>
      <c r="J6" s="1332"/>
      <c r="K6" s="1332"/>
      <c r="L6" s="1332"/>
      <c r="M6" s="1332"/>
      <c r="N6" s="1332"/>
      <c r="O6" s="1332"/>
      <c r="P6" s="1332"/>
      <c r="Q6" s="1332"/>
      <c r="R6" s="1332"/>
      <c r="S6" s="1332"/>
      <c r="T6" s="1332"/>
      <c r="U6" s="1332"/>
      <c r="V6" s="1332"/>
      <c r="W6" s="1332"/>
      <c r="X6" s="1332"/>
      <c r="Y6" s="1332"/>
      <c r="Z6" s="1332"/>
      <c r="AA6" s="1332"/>
      <c r="AB6" s="1332"/>
      <c r="AC6" s="1332"/>
      <c r="AD6" s="1332"/>
      <c r="AE6" s="1332"/>
      <c r="AF6" s="1332"/>
      <c r="AG6" s="1332"/>
      <c r="AH6" s="1332"/>
      <c r="AI6" s="1332"/>
      <c r="AJ6" s="1332"/>
      <c r="AK6" s="1332"/>
      <c r="AL6" s="1332"/>
      <c r="AM6" s="1333"/>
      <c r="AN6" s="316" t="s">
        <v>274</v>
      </c>
      <c r="AO6" s="315" t="s">
        <v>277</v>
      </c>
      <c r="AP6" s="308"/>
      <c r="AQ6" s="308"/>
      <c r="AR6" s="308"/>
    </row>
    <row r="7" spans="1:64" s="308" customFormat="1" ht="15" customHeight="1" x14ac:dyDescent="0.3">
      <c r="B7" s="309"/>
      <c r="C7" s="310"/>
      <c r="D7" s="310"/>
      <c r="E7" s="310"/>
      <c r="F7" s="310"/>
      <c r="G7" s="310"/>
      <c r="H7" s="310"/>
      <c r="I7" s="310"/>
      <c r="J7" s="310"/>
      <c r="K7" s="310"/>
      <c r="L7" s="310"/>
      <c r="M7" s="310"/>
      <c r="N7" s="310"/>
      <c r="O7" s="310"/>
      <c r="P7" s="310"/>
      <c r="Q7" s="310"/>
      <c r="R7" s="310"/>
      <c r="S7" s="310"/>
      <c r="T7" s="310"/>
      <c r="U7" s="310"/>
      <c r="V7" s="310"/>
      <c r="W7" s="310"/>
      <c r="X7" s="310"/>
      <c r="Y7" s="310"/>
      <c r="Z7" s="310"/>
      <c r="AA7" s="310"/>
      <c r="AB7" s="310"/>
      <c r="AC7" s="310"/>
      <c r="AD7" s="310"/>
      <c r="AE7" s="310"/>
      <c r="AF7" s="310"/>
      <c r="AG7" s="310"/>
      <c r="AH7" s="310"/>
      <c r="AI7" s="310"/>
      <c r="AJ7" s="310"/>
      <c r="AK7" s="310"/>
      <c r="AL7" s="310"/>
      <c r="AM7" s="310"/>
      <c r="AN7" s="310"/>
      <c r="AO7" s="310"/>
    </row>
    <row r="8" spans="1:64" ht="12" customHeight="1" x14ac:dyDescent="0.3">
      <c r="B8" s="311"/>
      <c r="C8" s="312"/>
      <c r="D8" s="312"/>
      <c r="E8" s="312"/>
      <c r="F8" s="312"/>
      <c r="G8" s="312"/>
      <c r="H8" s="312"/>
      <c r="I8" s="312"/>
      <c r="J8" s="312"/>
      <c r="K8" s="312"/>
      <c r="L8" s="312"/>
      <c r="M8" s="312"/>
      <c r="N8" s="312"/>
      <c r="O8" s="312"/>
      <c r="P8" s="312"/>
      <c r="Q8" s="312"/>
      <c r="R8" s="312"/>
      <c r="S8" s="312"/>
      <c r="T8" s="312"/>
      <c r="U8" s="312"/>
      <c r="V8" s="312"/>
      <c r="W8" s="312"/>
      <c r="X8" s="312"/>
      <c r="Y8" s="312"/>
      <c r="Z8" s="312"/>
      <c r="AA8" s="312"/>
      <c r="AB8" s="312"/>
      <c r="AC8" s="312"/>
      <c r="AD8" s="312"/>
      <c r="AE8" s="312"/>
      <c r="AF8" s="312"/>
      <c r="AG8" s="312"/>
      <c r="AH8" s="312"/>
      <c r="AI8" s="312"/>
      <c r="AJ8" s="312"/>
      <c r="AK8" s="312"/>
      <c r="AL8" s="312"/>
      <c r="AM8" s="312"/>
      <c r="AN8" s="317"/>
      <c r="AO8" s="317"/>
      <c r="AP8" s="308"/>
      <c r="AQ8" s="308"/>
    </row>
    <row r="9" spans="1:64" ht="37.5" customHeight="1" x14ac:dyDescent="0.3">
      <c r="B9" s="1337" t="s">
        <v>275</v>
      </c>
      <c r="C9" s="1338"/>
      <c r="D9" s="1338"/>
      <c r="E9" s="1338"/>
      <c r="F9" s="1339"/>
      <c r="G9" s="371" t="s">
        <v>223</v>
      </c>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790"/>
      <c r="AO9" s="318"/>
      <c r="AP9" s="308"/>
      <c r="AQ9" s="308"/>
      <c r="AS9" s="116"/>
      <c r="AT9" s="116"/>
      <c r="AU9" s="116"/>
      <c r="AV9" s="116"/>
      <c r="AW9" s="116"/>
      <c r="AX9" s="116"/>
      <c r="AY9" s="116"/>
      <c r="AZ9" s="116"/>
      <c r="BA9" s="116"/>
      <c r="BB9" s="116"/>
      <c r="BC9" s="116"/>
      <c r="BD9" s="116"/>
      <c r="BE9" s="116"/>
      <c r="BF9" s="116"/>
      <c r="BG9" s="116"/>
      <c r="BH9" s="116"/>
      <c r="BI9" s="116"/>
      <c r="BJ9" s="116"/>
      <c r="BK9" s="116"/>
      <c r="BL9" s="116"/>
    </row>
    <row r="10" spans="1:64" ht="36" customHeight="1" x14ac:dyDescent="0.3">
      <c r="B10" s="1337" t="s">
        <v>276</v>
      </c>
      <c r="C10" s="1338"/>
      <c r="D10" s="1338"/>
      <c r="E10" s="1338"/>
      <c r="F10" s="1339"/>
      <c r="G10" s="1340" t="str">
        <f>'[9]Objetivos y Alcances '!B7</f>
        <v>Brindar atención integral e integrada en Salud Mental, a través de la planeación e implementación de actividades de Promoción, Prevención, Asistencia y Rehabilitación; que permitan disminuir los reingresos hospitalarios y lograr mejoría en los niveles de funcionalidad de las personas en riesgo o situación de discapacidad psicosocial derivada de su enfermedad mental, así como su reintegración a la sociedad.</v>
      </c>
      <c r="H10" s="1340"/>
      <c r="I10" s="1340"/>
      <c r="J10" s="1340"/>
      <c r="K10" s="1340"/>
      <c r="L10" s="1340"/>
      <c r="M10" s="1340"/>
      <c r="N10" s="1340"/>
      <c r="O10" s="1340"/>
      <c r="P10" s="1340"/>
      <c r="Q10" s="1340"/>
      <c r="R10" s="1340"/>
      <c r="S10" s="1340"/>
      <c r="T10" s="1340"/>
      <c r="U10" s="1340"/>
      <c r="V10" s="1340"/>
      <c r="W10" s="1340"/>
      <c r="X10" s="1340"/>
      <c r="Y10" s="1340"/>
      <c r="Z10" s="1340"/>
      <c r="AA10" s="1340"/>
      <c r="AB10" s="1340"/>
      <c r="AC10" s="1340"/>
      <c r="AD10" s="1340"/>
      <c r="AE10" s="1340"/>
      <c r="AF10" s="1340"/>
      <c r="AG10" s="1340"/>
      <c r="AH10" s="1340"/>
      <c r="AI10" s="1340"/>
      <c r="AJ10" s="1340"/>
      <c r="AK10" s="1340"/>
      <c r="AL10" s="1340"/>
      <c r="AM10" s="1340"/>
      <c r="AN10" s="319"/>
      <c r="AO10" s="319"/>
      <c r="AP10" s="308"/>
      <c r="AQ10" s="308"/>
      <c r="AS10" s="116"/>
      <c r="AT10" s="116"/>
      <c r="AU10" s="116"/>
      <c r="AV10" s="116"/>
      <c r="AW10" s="116"/>
      <c r="AX10" s="116"/>
      <c r="AY10" s="116"/>
      <c r="AZ10" s="116"/>
      <c r="BA10" s="116"/>
      <c r="BB10" s="116"/>
      <c r="BC10" s="116"/>
      <c r="BD10" s="116"/>
      <c r="BE10" s="116"/>
      <c r="BF10" s="116"/>
      <c r="BG10" s="116"/>
      <c r="BH10" s="116"/>
      <c r="BI10" s="116"/>
      <c r="BJ10" s="116"/>
      <c r="BK10" s="116"/>
      <c r="BL10" s="116"/>
    </row>
    <row r="11" spans="1:64" ht="14.25" customHeight="1" x14ac:dyDescent="0.3">
      <c r="B11" s="160"/>
      <c r="C11" s="160"/>
      <c r="D11" s="160"/>
      <c r="E11" s="160"/>
      <c r="F11" s="160"/>
      <c r="G11" s="160"/>
      <c r="H11" s="116"/>
      <c r="I11" s="116"/>
      <c r="J11" s="116"/>
      <c r="K11" s="320"/>
      <c r="L11" s="320"/>
      <c r="M11" s="320"/>
      <c r="N11" s="116"/>
      <c r="O11" s="116"/>
      <c r="P11" s="116"/>
      <c r="Q11" s="116"/>
      <c r="R11" s="116"/>
      <c r="S11" s="116"/>
      <c r="T11" s="116"/>
      <c r="U11" s="116"/>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row>
    <row r="12" spans="1:64" ht="36" customHeight="1" x14ac:dyDescent="0.3">
      <c r="B12" s="1347" t="s">
        <v>118</v>
      </c>
      <c r="C12" s="1348"/>
      <c r="D12" s="1348"/>
      <c r="E12" s="1348"/>
      <c r="F12" s="1348"/>
      <c r="G12" s="1348"/>
      <c r="H12" s="1348"/>
      <c r="I12" s="1348"/>
      <c r="J12" s="1348"/>
      <c r="K12" s="1348"/>
      <c r="L12" s="1348"/>
      <c r="M12" s="1349"/>
      <c r="N12" s="1350" t="s">
        <v>117</v>
      </c>
      <c r="O12" s="1351"/>
      <c r="P12" s="1351"/>
      <c r="Q12" s="1351"/>
      <c r="R12" s="1351"/>
      <c r="S12" s="1351"/>
      <c r="T12" s="1351"/>
      <c r="U12" s="1352"/>
      <c r="V12" s="1353" t="s">
        <v>123</v>
      </c>
      <c r="W12" s="1354"/>
      <c r="X12" s="1354"/>
      <c r="Y12" s="1354"/>
      <c r="Z12" s="1354"/>
      <c r="AA12" s="1354"/>
      <c r="AB12" s="1354"/>
      <c r="AC12" s="1354"/>
      <c r="AD12" s="321"/>
      <c r="AE12" s="321"/>
      <c r="AF12" s="1355" t="s">
        <v>137</v>
      </c>
      <c r="AG12" s="1356"/>
      <c r="AH12" s="1356"/>
      <c r="AI12" s="1356"/>
      <c r="AJ12" s="1356"/>
      <c r="AK12" s="1357"/>
      <c r="AL12" s="774"/>
      <c r="AM12" s="1412" t="s">
        <v>131</v>
      </c>
      <c r="AN12" s="1413"/>
      <c r="AO12" s="1413"/>
      <c r="AP12" s="1413"/>
      <c r="AQ12" s="1413"/>
      <c r="AR12" s="1413"/>
      <c r="AS12" s="628" t="s">
        <v>935</v>
      </c>
      <c r="AT12" s="116"/>
      <c r="AU12" s="116"/>
      <c r="AV12" s="116"/>
      <c r="AW12" s="116"/>
      <c r="AX12" s="116"/>
      <c r="AY12" s="116"/>
      <c r="AZ12" s="116"/>
      <c r="BA12" s="116"/>
      <c r="BB12" s="116"/>
      <c r="BC12" s="116"/>
      <c r="BD12" s="116"/>
      <c r="BE12" s="116"/>
      <c r="BF12" s="116"/>
      <c r="BG12" s="116"/>
      <c r="BH12" s="116"/>
      <c r="BI12" s="116"/>
      <c r="BJ12" s="116"/>
      <c r="BK12" s="116"/>
      <c r="BL12" s="116"/>
    </row>
    <row r="13" spans="1:64" ht="16.5" customHeight="1" x14ac:dyDescent="0.3">
      <c r="B13" s="1341" t="s">
        <v>108</v>
      </c>
      <c r="C13" s="1667" t="s">
        <v>109</v>
      </c>
      <c r="D13" s="1343" t="s">
        <v>341</v>
      </c>
      <c r="E13" s="1345" t="s">
        <v>111</v>
      </c>
      <c r="F13" s="1345" t="s">
        <v>112</v>
      </c>
      <c r="G13" s="1345" t="s">
        <v>110</v>
      </c>
      <c r="H13" s="1345" t="s">
        <v>113</v>
      </c>
      <c r="I13" s="1360" t="s">
        <v>138</v>
      </c>
      <c r="J13" s="1360" t="s">
        <v>139</v>
      </c>
      <c r="K13" s="1360" t="s">
        <v>290</v>
      </c>
      <c r="L13" s="1360" t="s">
        <v>114</v>
      </c>
      <c r="M13" s="1345" t="s">
        <v>115</v>
      </c>
      <c r="N13" s="1364" t="s">
        <v>342</v>
      </c>
      <c r="O13" s="1365"/>
      <c r="P13" s="1358" t="s">
        <v>1</v>
      </c>
      <c r="Q13" s="1368" t="s">
        <v>120</v>
      </c>
      <c r="R13" s="1433" t="s">
        <v>121</v>
      </c>
      <c r="S13" s="1434"/>
      <c r="T13" s="1358" t="s">
        <v>1</v>
      </c>
      <c r="U13" s="1368" t="s">
        <v>122</v>
      </c>
      <c r="V13" s="1369" t="s">
        <v>127</v>
      </c>
      <c r="W13" s="1444" t="s">
        <v>126</v>
      </c>
      <c r="X13" s="1428" t="s">
        <v>124</v>
      </c>
      <c r="Y13" s="1430" t="s">
        <v>125</v>
      </c>
      <c r="Z13" s="1430"/>
      <c r="AA13" s="1430"/>
      <c r="AB13" s="1430"/>
      <c r="AC13" s="1430"/>
      <c r="AD13" s="1430"/>
      <c r="AE13" s="322"/>
      <c r="AF13" s="1426"/>
      <c r="AG13" s="1431" t="s">
        <v>128</v>
      </c>
      <c r="AH13" s="1426" t="s">
        <v>1</v>
      </c>
      <c r="AI13" s="1431" t="s">
        <v>129</v>
      </c>
      <c r="AJ13" s="1426" t="s">
        <v>1</v>
      </c>
      <c r="AK13" s="1657" t="s">
        <v>130</v>
      </c>
      <c r="AL13" s="736"/>
      <c r="AM13" s="1420" t="s">
        <v>132</v>
      </c>
      <c r="AN13" s="1420" t="s">
        <v>133</v>
      </c>
      <c r="AO13" s="1420" t="s">
        <v>134</v>
      </c>
      <c r="AP13" s="1420" t="s">
        <v>135</v>
      </c>
      <c r="AQ13" s="1421" t="s">
        <v>136</v>
      </c>
      <c r="AR13" s="1420" t="s">
        <v>264</v>
      </c>
      <c r="AS13" s="1420" t="s">
        <v>929</v>
      </c>
      <c r="AT13" s="116"/>
      <c r="AU13" s="116"/>
      <c r="AV13" s="116"/>
      <c r="AW13" s="116"/>
      <c r="AX13" s="116"/>
      <c r="AY13" s="116"/>
      <c r="AZ13" s="116"/>
      <c r="BA13" s="116"/>
      <c r="BB13" s="116"/>
      <c r="BC13" s="116"/>
      <c r="BD13" s="116"/>
      <c r="BE13" s="116"/>
      <c r="BF13" s="116"/>
      <c r="BG13" s="116"/>
      <c r="BH13" s="116"/>
      <c r="BI13" s="116"/>
      <c r="BJ13" s="116"/>
      <c r="BK13" s="116"/>
      <c r="BL13" s="116"/>
    </row>
    <row r="14" spans="1:64" s="449" customFormat="1" ht="120.75" customHeight="1" x14ac:dyDescent="0.25">
      <c r="A14" s="467"/>
      <c r="B14" s="1342"/>
      <c r="C14" s="1342"/>
      <c r="D14" s="1344"/>
      <c r="E14" s="1342"/>
      <c r="F14" s="1342"/>
      <c r="G14" s="1345"/>
      <c r="H14" s="1346"/>
      <c r="I14" s="1361"/>
      <c r="J14" s="1361"/>
      <c r="K14" s="1361"/>
      <c r="L14" s="1361"/>
      <c r="M14" s="1345"/>
      <c r="N14" s="1366"/>
      <c r="O14" s="1367"/>
      <c r="P14" s="1359"/>
      <c r="Q14" s="1359"/>
      <c r="R14" s="1435"/>
      <c r="S14" s="1436"/>
      <c r="T14" s="1359"/>
      <c r="U14" s="1359"/>
      <c r="V14" s="1370"/>
      <c r="W14" s="1445"/>
      <c r="X14" s="1429"/>
      <c r="Y14" s="549" t="s">
        <v>2</v>
      </c>
      <c r="Z14" s="549" t="s">
        <v>3</v>
      </c>
      <c r="AA14" s="549" t="s">
        <v>4</v>
      </c>
      <c r="AB14" s="549" t="s">
        <v>5</v>
      </c>
      <c r="AC14" s="549" t="s">
        <v>6</v>
      </c>
      <c r="AD14" s="549" t="s">
        <v>7</v>
      </c>
      <c r="AE14" s="550"/>
      <c r="AF14" s="1427"/>
      <c r="AG14" s="1432"/>
      <c r="AH14" s="1427"/>
      <c r="AI14" s="1432"/>
      <c r="AJ14" s="1427"/>
      <c r="AK14" s="1658"/>
      <c r="AL14" s="737"/>
      <c r="AM14" s="1420"/>
      <c r="AN14" s="1420"/>
      <c r="AO14" s="1420"/>
      <c r="AP14" s="1420"/>
      <c r="AQ14" s="1422"/>
      <c r="AR14" s="1420"/>
      <c r="AS14" s="1420"/>
      <c r="AT14" s="551"/>
      <c r="AU14" s="551"/>
      <c r="AV14" s="551"/>
      <c r="AW14" s="551"/>
      <c r="AX14" s="551"/>
      <c r="AY14" s="551"/>
      <c r="AZ14" s="551"/>
      <c r="BA14" s="551"/>
      <c r="BB14" s="551"/>
      <c r="BC14" s="551"/>
      <c r="BD14" s="551"/>
      <c r="BE14" s="551"/>
      <c r="BF14" s="551"/>
      <c r="BG14" s="551"/>
      <c r="BH14" s="551"/>
      <c r="BI14" s="551"/>
      <c r="BJ14" s="551"/>
      <c r="BK14" s="551"/>
      <c r="BL14" s="551"/>
    </row>
    <row r="15" spans="1:64" s="449" customFormat="1" ht="98.25" customHeight="1" x14ac:dyDescent="0.25">
      <c r="B15" s="545">
        <v>1</v>
      </c>
      <c r="C15" s="1567"/>
      <c r="D15" s="413" t="s">
        <v>569</v>
      </c>
      <c r="E15" s="416" t="s">
        <v>443</v>
      </c>
      <c r="F15" s="413" t="s">
        <v>444</v>
      </c>
      <c r="G15" s="413" t="s">
        <v>147</v>
      </c>
      <c r="H15" s="416" t="s">
        <v>643</v>
      </c>
      <c r="I15" s="413" t="s">
        <v>347</v>
      </c>
      <c r="J15" s="523" t="s">
        <v>347</v>
      </c>
      <c r="K15" s="424" t="s">
        <v>151</v>
      </c>
      <c r="L15" s="424" t="s">
        <v>301</v>
      </c>
      <c r="M15" s="413" t="s">
        <v>189</v>
      </c>
      <c r="N15" s="517">
        <v>2</v>
      </c>
      <c r="O15" s="454" t="str">
        <f t="shared" ref="O15:O22" si="0">IF(N15=0,"",IF(N15&lt;=1,"IMPROBABLE",IF(N15&lt;=2,"RARA VEZ",IF(N15&lt;=3,"PROBABLE",IF(N15&lt;=4,"CASI SEGURO","INMINENTE")))))</f>
        <v>RARA VEZ</v>
      </c>
      <c r="P15" s="455">
        <f>IF(O15="","",IF(O15="IMPROBABLE",0.2,IF(O15="RARA VEZ",0.4,IF(O15="PROBABLE",0.6,IF(O15="CASI SEGURO",0.8,IF(O15="INMINENTE",1,))))))</f>
        <v>0.4</v>
      </c>
      <c r="Q15" s="514" t="s">
        <v>199</v>
      </c>
      <c r="R15" s="518">
        <v>2</v>
      </c>
      <c r="S15" s="524" t="str">
        <f t="shared" ref="S15:S22" si="1">IF(R15=1,"LEVE",IF(R15=2,"MENOR",IF(R15=3,"MODERADO",IF(R15=4,"MAYOR",IF(R15=5,"CATASTROFICO","")))))</f>
        <v>MENOR</v>
      </c>
      <c r="T15" s="455">
        <f>IF(S15="","",IF(S15="LEVE",0.2,IF(S15="MENOR",0.4,IF(S15="MODERADO",0.6,IF(S15="MAYOR",0.8,IF(S15="CATASTRÓFICO",1,))))))</f>
        <v>0.4</v>
      </c>
      <c r="U15" s="458" t="str">
        <f t="shared" ref="U15:U23" si="2">IF(OR(AND(O15="IMPROBABLE",S15="LEVE"),AND(O15="RARA VEZ",S15="MENOR"),AND(O15="RARA VEZ",S15="LEVE")),"BAJO",IF(OR(AND(O15="IMPROBABLE",S15="MODERADO"),AND(O15="RARA VEZ",S15="MENOR"),AND(O15="RARA VEZ",S15="MODERADO"),AND(O15=" PROBABLE",S15="LEVE"),AND(O15="PROBABLE",S15="MENOR"),AND(O15="PROBABLE",S15="MODERADO"),AND(O15="CASI SEGURO",S15="LEVE"),AND(O15="CASI SEGURO",S15="MENOR")),"MODERADO",IF(OR(AND(O15="IMPROBABLE",S15="MAYOR"),AND(O15="IMPROBABLE",S15="MAYOR"),AND(O15="PROBABLE",S15="MAYOR"),AND(O15="CASI SEGURO",S15="MODERADO"),AND(O15="CASI SEGURO",S15="MAYOR"),AND(O15="INMINENTE",S15="LEVE"),AND(O15="INMINENTE",S15="MENOR"),AND(O15="INMINENTE",S15="MODERADO"),AND(O15="INMINENTE",S15="MAYOR")),"ALTO",IF(OR(AND(O15="IMPROBABLE",S15="CATASTRÓFICO"),AND(O15="RARA VEZ",S15="CATASTRÓFICO"),AND(O15="PROBABLE",S15="CATASTRÓFICO"),AND(O15="CASI SEGURO",S15="CATASTRÓFICO"),AND(O15="INMINENTE",S15="CATASTRÓFICO")),"EXTREMO",""))))</f>
        <v>BAJO</v>
      </c>
      <c r="V15" s="411">
        <v>1</v>
      </c>
      <c r="W15" s="416" t="s">
        <v>831</v>
      </c>
      <c r="X15" s="411" t="str">
        <f t="shared" ref="X15:X22" si="3">IF(OR(Y15="Preventivo",Y15="Detectivo"),"Probabilidad",IF(Y15="Correctivo","Impacto",""))</f>
        <v>Probabilidad</v>
      </c>
      <c r="Y15" s="459" t="s">
        <v>63</v>
      </c>
      <c r="Z15" s="459" t="s">
        <v>71</v>
      </c>
      <c r="AA15" s="460" t="str">
        <f t="shared" ref="AA15:AA23" si="4">IF(AND(Y15="Preventivo",Z15="Automático"),"50%",IF(AND(Y15="Preventivo",Z15="Manual"),"40%",IF(AND(Y15="Detectivo",Z15="Automático"),"40%",IF(AND(Y15="Detectivo",Z15="Manual"),"30%",IF(AND(Y15="Correctivo",Z15="Automático"),"35%",IF(AND(Y15="Correctivo",Z15="Manual"),"25%",""))))))</f>
        <v>40%</v>
      </c>
      <c r="AB15" s="459" t="s">
        <v>74</v>
      </c>
      <c r="AC15" s="459" t="s">
        <v>79</v>
      </c>
      <c r="AD15" s="459" t="s">
        <v>83</v>
      </c>
      <c r="AE15" s="546"/>
      <c r="AF15" s="461">
        <f>IFERROR(IF(X15="Probabilidad",(P15-(+P15*AA15)),IF(X15="Impacto",P15,"")),"")</f>
        <v>0.24</v>
      </c>
      <c r="AG15" s="454" t="str">
        <f t="shared" ref="AG15:AG22" si="5">IFERROR(IF(AF15="","",IF(AF15&lt;=0.2,"IMPROBABLE",IF(AF15&lt;=0.4,"RARA VEZ",IF(AF15&lt;=0.6,"PROBABLE",IF(AF15&lt;=0.8,"CASI SEGURO","INMINENTE"))))),"")</f>
        <v>RARA VEZ</v>
      </c>
      <c r="AH15" s="460">
        <f>AF15</f>
        <v>0.24</v>
      </c>
      <c r="AI15" s="454" t="str">
        <f t="shared" ref="AI15:AI22" si="6">S15</f>
        <v>MENOR</v>
      </c>
      <c r="AJ15" s="460">
        <f t="shared" ref="AJ15:AJ23" si="7">IFERROR(IF(X15="Impacto",(T15-(+T15*AA15)),IF(X15="Probabilidad",T15,"")),"")</f>
        <v>0.4</v>
      </c>
      <c r="AK15" s="458" t="str">
        <f>IFERROR(IF(OR(AND(AG15="IMPROBABLE",AI15="LEVE"),AND(AG15="IMPROBABLE",AI15="MENOR"),AND(AG15="RARA VEZ",AI15="MENOR")),"BAJO",IF(OR(AND(AG15="IMPROBABLE",AI15="MODERADO"),AND(AG15="RARA VEZ",AI15="MENOR"),AND(AG15="RARA VEZ",AI15="MODERADO"),AND(AG15="PROBABLE",AI15="LEVE"),AND(AG15="PROBABLE",AI15="MENOR"),AND(AG15="PROBABLE",AI15="MODERADO"),AND(AG15="CASI SEGURO",AI15="LEVE"),AND(AG15="CASI SEGURO",AI15="MENOR")),"MODERADO",IF(OR(AND(AG15="IMPROBABLE",AI15="MAYOR"),AND(AG15="RARA VEZ",AI15="MAYOR"),AND(AG15="PROBABLE",AI15="MAYOR"),AND(AG15="CASI SEGURO",AI15="MODERADO"),AND(AG15="CASI SEGURO",AI15="MAYOR"),AND(AG15="INMINENTE",AI15="LEVE"),AND(AG15="INMINENTE",AI15="MENOR"),AND(AG15="CASI SEGURO",AI15="MODERADO"),AND(AG15="INMINENTE",AI15="MAYOR")),"ALTO",IF(OR(AND(AG15="IMPROBABLE",AI15="CATASTRÓFICO"),AND(AG15="RARA VEZ",AI15="CATASTRÓFICO"),AND(AG15="PROBABLE",AI15="CATASTRÓFICO"),AND(AG15="CASI SEGURO",AI15="CATASTRÓFICO"),AND(AG15="INMINENTE",AI15="CATASTRÓFICO")),"EXTREMO","")))),"")</f>
        <v>BAJO</v>
      </c>
      <c r="AL15" s="458" t="str">
        <f>AK15</f>
        <v>BAJO</v>
      </c>
      <c r="AM15" s="909" t="s">
        <v>260</v>
      </c>
      <c r="AN15" s="537"/>
      <c r="AO15" s="606" t="s">
        <v>965</v>
      </c>
      <c r="AP15" s="606" t="s">
        <v>932</v>
      </c>
      <c r="AQ15" s="537" t="s">
        <v>832</v>
      </c>
      <c r="AR15" s="545" t="s">
        <v>267</v>
      </c>
      <c r="AS15" s="460">
        <v>1</v>
      </c>
      <c r="AT15" s="417"/>
      <c r="AU15" s="417"/>
      <c r="AV15" s="417"/>
      <c r="AW15" s="417"/>
      <c r="AX15" s="417"/>
      <c r="AY15" s="417"/>
      <c r="AZ15" s="417"/>
      <c r="BA15" s="417"/>
      <c r="BB15" s="417"/>
      <c r="BC15" s="417"/>
      <c r="BD15" s="417"/>
      <c r="BE15" s="417"/>
      <c r="BF15" s="417"/>
      <c r="BG15" s="417"/>
      <c r="BH15" s="417"/>
      <c r="BI15" s="417"/>
      <c r="BJ15" s="417"/>
      <c r="BK15" s="417"/>
      <c r="BL15" s="417"/>
    </row>
    <row r="16" spans="1:64" ht="93" customHeight="1" x14ac:dyDescent="0.3">
      <c r="A16" s="146"/>
      <c r="B16" s="1571">
        <v>2</v>
      </c>
      <c r="C16" s="1567"/>
      <c r="D16" s="1564" t="s">
        <v>445</v>
      </c>
      <c r="E16" s="1513" t="s">
        <v>570</v>
      </c>
      <c r="F16" s="1513" t="s">
        <v>833</v>
      </c>
      <c r="G16" s="1564" t="s">
        <v>147</v>
      </c>
      <c r="H16" s="1513" t="s">
        <v>571</v>
      </c>
      <c r="I16" s="1383" t="s">
        <v>347</v>
      </c>
      <c r="J16" s="1386" t="s">
        <v>347</v>
      </c>
      <c r="K16" s="1671" t="s">
        <v>151</v>
      </c>
      <c r="L16" s="1671" t="s">
        <v>301</v>
      </c>
      <c r="M16" s="1564" t="s">
        <v>189</v>
      </c>
      <c r="N16" s="345">
        <v>2</v>
      </c>
      <c r="O16" s="128" t="str">
        <f t="shared" si="0"/>
        <v>RARA VEZ</v>
      </c>
      <c r="P16" s="203">
        <f t="shared" ref="P16:P22" si="8">IF(O16="","",IF(O16="IMPROBABLE",0.2,IF(O16="RARA VEZ",0.4,IF(O16="PROBABLE",0.6,IF(O16="CASI SEGURO",0.8,IF(O16="INMINENTE",1,))))))</f>
        <v>0.4</v>
      </c>
      <c r="Q16" s="455" t="s">
        <v>433</v>
      </c>
      <c r="R16" s="157">
        <v>2</v>
      </c>
      <c r="S16" s="141" t="str">
        <f t="shared" si="1"/>
        <v>MENOR</v>
      </c>
      <c r="T16" s="172">
        <f>IF(S16="","",IF(S16="LEVE",0.2,IF(S16="MENOR",0.4,IF(S16="MODERADO",0.6,IF(S16="MAYOR",0.8,IF(S16="CATASTRÓFICO",1,))))))</f>
        <v>0.4</v>
      </c>
      <c r="U16" s="129" t="str">
        <f t="shared" si="2"/>
        <v>BAJO</v>
      </c>
      <c r="V16" s="196">
        <v>1</v>
      </c>
      <c r="W16" s="915" t="s">
        <v>645</v>
      </c>
      <c r="X16" s="196" t="str">
        <f t="shared" si="3"/>
        <v>Probabilidad</v>
      </c>
      <c r="Y16" s="197" t="s">
        <v>63</v>
      </c>
      <c r="Z16" s="197" t="s">
        <v>71</v>
      </c>
      <c r="AA16" s="198" t="str">
        <f t="shared" si="4"/>
        <v>40%</v>
      </c>
      <c r="AB16" s="197" t="s">
        <v>74</v>
      </c>
      <c r="AC16" s="197" t="s">
        <v>79</v>
      </c>
      <c r="AD16" s="197" t="s">
        <v>83</v>
      </c>
      <c r="AE16" s="370"/>
      <c r="AF16" s="133">
        <f>IFERROR(IF(X16="Probabilidad",(P16-(+P16*AA16)),IF(X16="Impacto",P16,"")),"")</f>
        <v>0.24</v>
      </c>
      <c r="AG16" s="204" t="str">
        <f t="shared" si="5"/>
        <v>RARA VEZ</v>
      </c>
      <c r="AH16" s="198">
        <f>AF16</f>
        <v>0.24</v>
      </c>
      <c r="AI16" s="205" t="str">
        <f t="shared" si="6"/>
        <v>MENOR</v>
      </c>
      <c r="AJ16" s="198">
        <f t="shared" si="7"/>
        <v>0.4</v>
      </c>
      <c r="AK16" s="129" t="str">
        <f>IFERROR(IF(OR(AND(AG16="IMPROBABLE",AI16="LEVE"),AND(AG16="IMPROBABLE",AI16="MENOR"),AND(AG16="RARA VEZ",AI16="MENOR")),"BAJO",IF(OR(AND(AG16="IMPROBABLE",AI16="MODERADO"),AND(AG16="RARA VEZ",AI16="MENOR"),AND(AG16="RARA VEZ",AI16="MODERADO"),AND(AG16="PROBABLE",AI16="LEVE"),AND(AG16="PROBABLE",AI16="MENOR"),AND(AG16="PROBABLE",AI16="MODERADO"),AND(AG16="CASI SEGURO",AI16="LEVE"),AND(AG16="CASI SEGURO",AI16="MENOR")),"MODERADO",IF(OR(AND(AG16="IMPROBABLE",AI16="MAYOR"),AND(AG16="RARA VEZ",AI16="MAYOR"),AND(AG16="PROBABLE",AI16="MAYOR"),AND(AG16="CASI SEGURO",AI16="MODERADO"),AND(AG16="CASI SEGURO",AI16="MAYOR"),AND(AG16="INMINENTE",AI16="LEVE"),AND(AG16="INMINENTE",AI16="MENOR"),AND(AG16="CASI SEGURO",AI16="MODERADO"),AND(AG16="INMINENTE",AI16="MAYOR")),"ALTO",IF(OR(AND(AG16="IMPROBABLE",AI16="CATASTRÓFICO"),AND(AG16="RARA VEZ",AI16="CATASTRÓFICO"),AND(AG16="PROBABLE",AI16="CATASTRÓFICO"),AND(AG16="CASI SEGURO",AI16="CATASTRÓFICO"),AND(AG16="INMINENTE",AI16="CATASTRÓFICO")),"EXTREMO","")))),"")</f>
        <v>BAJO</v>
      </c>
      <c r="AL16" s="1442" t="str">
        <f>AK18</f>
        <v>BAJO</v>
      </c>
      <c r="AM16" s="1383" t="s">
        <v>260</v>
      </c>
      <c r="AN16" s="1381"/>
      <c r="AO16" s="335" t="s">
        <v>966</v>
      </c>
      <c r="AP16" s="1381" t="s">
        <v>932</v>
      </c>
      <c r="AQ16" s="490" t="s">
        <v>834</v>
      </c>
      <c r="AR16" s="1668" t="s">
        <v>267</v>
      </c>
      <c r="AS16" s="1414">
        <v>1</v>
      </c>
      <c r="AT16" s="155"/>
      <c r="AU16" s="155"/>
      <c r="AV16" s="155"/>
      <c r="AW16" s="155"/>
      <c r="AX16" s="155"/>
      <c r="AY16" s="155"/>
      <c r="AZ16" s="155"/>
      <c r="BA16" s="155"/>
      <c r="BB16" s="155"/>
      <c r="BC16" s="155"/>
      <c r="BD16" s="155"/>
      <c r="BE16" s="155"/>
      <c r="BF16" s="155"/>
      <c r="BG16" s="155"/>
      <c r="BH16" s="155"/>
      <c r="BI16" s="155"/>
      <c r="BJ16" s="155"/>
      <c r="BK16" s="155"/>
      <c r="BL16" s="155"/>
    </row>
    <row r="17" spans="1:64" ht="73.5" customHeight="1" x14ac:dyDescent="0.3">
      <c r="A17" s="146"/>
      <c r="B17" s="1571"/>
      <c r="C17" s="1567"/>
      <c r="D17" s="1565"/>
      <c r="E17" s="1514"/>
      <c r="F17" s="1514"/>
      <c r="G17" s="1565"/>
      <c r="H17" s="1514"/>
      <c r="I17" s="1384"/>
      <c r="J17" s="1387"/>
      <c r="K17" s="1672"/>
      <c r="L17" s="1672"/>
      <c r="M17" s="1565"/>
      <c r="N17" s="345">
        <v>2</v>
      </c>
      <c r="O17" s="205" t="str">
        <f t="shared" si="0"/>
        <v>RARA VEZ</v>
      </c>
      <c r="P17" s="172">
        <f>IF(O17="","",IF(O17="IMPROBABLE",0.2,IF(O17="RARA VEZ",0.4,IF(O17="PROBABLE",0.6,IF(O17="CASI SEGURO",0.8,IF(O17="INMINENTE",1,))))))</f>
        <v>0.4</v>
      </c>
      <c r="Q17" s="126" t="s">
        <v>433</v>
      </c>
      <c r="R17" s="206">
        <v>2</v>
      </c>
      <c r="S17" s="175" t="str">
        <f t="shared" si="1"/>
        <v>MENOR</v>
      </c>
      <c r="T17" s="203">
        <f>IF(S17="","",IF(S17="LEVE",0.2,IF(S17="MENOR",0.4,IF(S17="MODERADO",0.6,IF(S17="MAYOR",0.8,IF(S17="CATASTRÓFICO",1,))))))</f>
        <v>0.4</v>
      </c>
      <c r="U17" s="207" t="str">
        <f t="shared" si="2"/>
        <v>BAJO</v>
      </c>
      <c r="V17" s="130">
        <v>2</v>
      </c>
      <c r="W17" s="932" t="s">
        <v>610</v>
      </c>
      <c r="X17" s="130" t="str">
        <f t="shared" si="3"/>
        <v>Probabilidad</v>
      </c>
      <c r="Y17" s="131" t="s">
        <v>63</v>
      </c>
      <c r="Z17" s="131" t="s">
        <v>71</v>
      </c>
      <c r="AA17" s="132" t="str">
        <f t="shared" si="4"/>
        <v>40%</v>
      </c>
      <c r="AB17" s="131" t="s">
        <v>74</v>
      </c>
      <c r="AC17" s="131" t="s">
        <v>79</v>
      </c>
      <c r="AD17" s="131" t="s">
        <v>83</v>
      </c>
      <c r="AE17" s="137">
        <f>IF(ISBLANK(W17),0,AA17*AF15)</f>
        <v>9.6000000000000002E-2</v>
      </c>
      <c r="AF17" s="137">
        <f>AF15-AE17</f>
        <v>0.14399999999999999</v>
      </c>
      <c r="AG17" s="128" t="str">
        <f t="shared" si="5"/>
        <v>IMPROBABLE</v>
      </c>
      <c r="AH17" s="132">
        <f>+AF17</f>
        <v>0.14399999999999999</v>
      </c>
      <c r="AI17" s="171" t="str">
        <f t="shared" si="6"/>
        <v>MENOR</v>
      </c>
      <c r="AJ17" s="132">
        <f t="shared" si="7"/>
        <v>0.4</v>
      </c>
      <c r="AK17" s="159" t="str">
        <f>IFERROR(IF(OR(AND(AG17="IMPROBABLE",AI17="LEVE"),AND(AG17="IMPROBABLE",AI17="MENOR"),AND(AG17="RARA VEZ",AI17="LEVE")),"BAJO",IF(OR(AND(AG17="IMPROBABLE",AI17="MODERADO"),AND(AG17="RARA VEZ",AI17="MENOR"),AND(AG17="RARA VEZ",AI17="MODERADO"),AND(AG17="PROBABLE",AI17="LEVE"),AND(AG17="PROBABLE",AI17="MENOR"),AND(AG17="PROBABLE",AI17="MODERADO"),AND(AG17="CASI SEGURO",AI17="LEVE"),AND(AG17="CASI SEGURO",AI17="MENOR")),"MODERADO",IF(OR(AND(AG17="IMPROBABLE",AI17="MAYOR"),AND(AG17="RARA VEZ",AI17="MAYOR"),AND(AG17="PROBABLE",AI17="MAYOR"),AND(AG17="CASI SEGURO",AI17="MODERADO"),AND(AG17="CASI SEGURO",AI17="MAYOR"),AND(AG17="INMINENTE",AI17="LEVE"),AND(AG17="INMINENTE",AI17="MENOR"),AND(AG17="CASI SEGURO",AI17="MODERADO"),AND(AG17="INMINENTE",AI17="MAYOR")),"ALTO",IF(OR(AND(AG17="IMPROBABLE",AI17="CATASTRÓFICO"),AND(AG17="RARA VEZ",AI17="CATASTRÓFICO"),AND(AG17="PROBABLE",AI17="CATASTRÓFICO"),AND(AG17="CASI SEGURO",AI17="CATASTRÓFICO"),AND(AG17="INMINENTE",AI17="CATASTRÓFICO")),"EXTREMO","")))),"")</f>
        <v>BAJO</v>
      </c>
      <c r="AL17" s="1446"/>
      <c r="AM17" s="1384"/>
      <c r="AN17" s="1381"/>
      <c r="AO17" s="615" t="s">
        <v>967</v>
      </c>
      <c r="AP17" s="1381"/>
      <c r="AQ17" s="485" t="s">
        <v>835</v>
      </c>
      <c r="AR17" s="1669"/>
      <c r="AS17" s="1374"/>
      <c r="AT17" s="116"/>
      <c r="AU17" s="116"/>
      <c r="AV17" s="116"/>
      <c r="AW17" s="116"/>
      <c r="AX17" s="116"/>
      <c r="AY17" s="116"/>
      <c r="AZ17" s="116"/>
      <c r="BA17" s="116"/>
      <c r="BB17" s="116"/>
      <c r="BC17" s="116"/>
      <c r="BD17" s="116"/>
      <c r="BE17" s="116"/>
      <c r="BF17" s="116"/>
      <c r="BG17" s="116"/>
      <c r="BH17" s="116"/>
      <c r="BI17" s="116"/>
      <c r="BJ17" s="116"/>
      <c r="BK17" s="116"/>
      <c r="BL17" s="116"/>
    </row>
    <row r="18" spans="1:64" ht="63" customHeight="1" x14ac:dyDescent="0.3">
      <c r="A18" s="146"/>
      <c r="B18" s="1571"/>
      <c r="C18" s="125"/>
      <c r="D18" s="1566"/>
      <c r="E18" s="1515"/>
      <c r="F18" s="1515"/>
      <c r="G18" s="1566"/>
      <c r="H18" s="1515"/>
      <c r="I18" s="1385"/>
      <c r="J18" s="1388"/>
      <c r="K18" s="1673"/>
      <c r="L18" s="1673"/>
      <c r="M18" s="1566"/>
      <c r="N18" s="363">
        <v>2</v>
      </c>
      <c r="O18" s="171" t="str">
        <f t="shared" si="0"/>
        <v>RARA VEZ</v>
      </c>
      <c r="P18" s="154">
        <f t="shared" si="8"/>
        <v>0.4</v>
      </c>
      <c r="Q18" s="126" t="s">
        <v>433</v>
      </c>
      <c r="R18" s="167">
        <v>2</v>
      </c>
      <c r="S18" s="158" t="str">
        <f t="shared" si="1"/>
        <v>MENOR</v>
      </c>
      <c r="T18" s="154">
        <f>IF(S18="","",IF(S18="LEVE",0.2,IF(S18="MENOR",0.4,IF(S18="MODERADO",0.6,IF(S18="MAYOR",0.8,IF(S18="CATASTRÓFICO",1,))))))</f>
        <v>0.4</v>
      </c>
      <c r="U18" s="159" t="str">
        <f t="shared" si="2"/>
        <v>BAJO</v>
      </c>
      <c r="V18" s="130">
        <v>3</v>
      </c>
      <c r="W18" s="932" t="s">
        <v>644</v>
      </c>
      <c r="X18" s="130" t="str">
        <f t="shared" si="3"/>
        <v>Probabilidad</v>
      </c>
      <c r="Y18" s="131" t="s">
        <v>63</v>
      </c>
      <c r="Z18" s="131" t="s">
        <v>71</v>
      </c>
      <c r="AA18" s="132" t="str">
        <f t="shared" si="4"/>
        <v>40%</v>
      </c>
      <c r="AB18" s="131" t="s">
        <v>74</v>
      </c>
      <c r="AC18" s="131" t="s">
        <v>79</v>
      </c>
      <c r="AD18" s="131" t="s">
        <v>83</v>
      </c>
      <c r="AE18" s="137">
        <f>IF(ISBLANK(W18),0,AA18*AF16)</f>
        <v>9.6000000000000002E-2</v>
      </c>
      <c r="AF18" s="137">
        <f>AF16-AE18</f>
        <v>0.14399999999999999</v>
      </c>
      <c r="AG18" s="128" t="str">
        <f t="shared" si="5"/>
        <v>IMPROBABLE</v>
      </c>
      <c r="AH18" s="132">
        <f>+AF18</f>
        <v>0.14399999999999999</v>
      </c>
      <c r="AI18" s="171" t="str">
        <f t="shared" si="6"/>
        <v>MENOR</v>
      </c>
      <c r="AJ18" s="132">
        <f t="shared" si="7"/>
        <v>0.4</v>
      </c>
      <c r="AK18" s="159" t="str">
        <f>IFERROR(IF(OR(AND(AG18="IMPROBABLE",AI18="LEVE"),AND(AG18="IMPROBABLE",AI18="MENOR"),AND(AG18="RARA VEZ",AI18="LEVE")),"BAJO",IF(OR(AND(AG18="IMPROBABLE",AI18="MODERADO"),AND(AG18="RARA VEZ",AI18="MENOR"),AND(AG18="RARA VEZ",AI18="MODERADO"),AND(AG18="PROBABLE",AI18="LEVE"),AND(AG18="PROBABLE",AI18="MENOR"),AND(AG18="PROBABLE",AI18="MODERADO"),AND(AG18="CASI SEGURO",AI18="LEVE"),AND(AG18="CASI SEGURO",AI18="MENOR")),"MODERADO",IF(OR(AND(AG18="IMPROBABLE",AI18="MAYOR"),AND(AG18="RARA VEZ",AI18="MAYOR"),AND(AG18="PROBABLE",AI18="MAYOR"),AND(AG18="CASI SEGURO",AI18="MODERADO"),AND(AG18="CASI SEGURO",AI18="MAYOR"),AND(AG18="INMINENTE",AI18="LEVE"),AND(AG18="INMINENTE",AI18="MENOR"),AND(AG18="CASI SEGURO",AI18="MODERADO"),AND(AG18="INMINENTE",AI18="MAYOR")),"ALTO",IF(OR(AND(AG18="IMPROBABLE",AI18="CATASTRÓFICO"),AND(AG18="RARA VEZ",AI18="CATASTRÓFICO"),AND(AG18="PROBABLE",AI18="CATASTRÓFICO"),AND(AG18="CASI SEGURO",AI18="CATASTRÓFICO"),AND(AG18="INMINENTE",AI18="CATASTRÓFICO")),"EXTREMO","")))),"")</f>
        <v>BAJO</v>
      </c>
      <c r="AL18" s="1446"/>
      <c r="AM18" s="1385"/>
      <c r="AN18" s="1382"/>
      <c r="AO18" s="616" t="s">
        <v>968</v>
      </c>
      <c r="AP18" s="1382"/>
      <c r="AQ18" s="489" t="s">
        <v>836</v>
      </c>
      <c r="AR18" s="1670"/>
      <c r="AS18" s="1375"/>
      <c r="AT18" s="116"/>
      <c r="AU18" s="116"/>
      <c r="AV18" s="116"/>
      <c r="AW18" s="116"/>
      <c r="AX18" s="116"/>
      <c r="AY18" s="116"/>
      <c r="AZ18" s="116"/>
      <c r="BA18" s="116"/>
      <c r="BB18" s="116"/>
      <c r="BC18" s="116"/>
      <c r="BD18" s="116"/>
      <c r="BE18" s="116"/>
      <c r="BF18" s="116"/>
      <c r="BG18" s="116"/>
      <c r="BH18" s="116"/>
      <c r="BI18" s="116"/>
      <c r="BJ18" s="116"/>
      <c r="BK18" s="116"/>
      <c r="BL18" s="116"/>
    </row>
    <row r="19" spans="1:64" s="449" customFormat="1" ht="105.75" customHeight="1" x14ac:dyDescent="0.25">
      <c r="B19" s="545">
        <v>3</v>
      </c>
      <c r="C19" s="427"/>
      <c r="D19" s="522" t="s">
        <v>446</v>
      </c>
      <c r="E19" s="503" t="s">
        <v>447</v>
      </c>
      <c r="F19" s="502" t="s">
        <v>572</v>
      </c>
      <c r="G19" s="456" t="s">
        <v>147</v>
      </c>
      <c r="H19" s="522" t="s">
        <v>573</v>
      </c>
      <c r="I19" s="456" t="s">
        <v>347</v>
      </c>
      <c r="J19" s="456" t="s">
        <v>347</v>
      </c>
      <c r="K19" s="424" t="s">
        <v>151</v>
      </c>
      <c r="L19" s="424" t="s">
        <v>301</v>
      </c>
      <c r="M19" s="200" t="s">
        <v>158</v>
      </c>
      <c r="N19" s="517">
        <v>2</v>
      </c>
      <c r="O19" s="486" t="str">
        <f t="shared" si="0"/>
        <v>RARA VEZ</v>
      </c>
      <c r="P19" s="487">
        <f t="shared" si="8"/>
        <v>0.4</v>
      </c>
      <c r="Q19" s="910" t="s">
        <v>521</v>
      </c>
      <c r="R19" s="518">
        <v>2</v>
      </c>
      <c r="S19" s="519" t="str">
        <f t="shared" si="1"/>
        <v>MENOR</v>
      </c>
      <c r="T19" s="487">
        <f>IF(S19="","",IF(S19="Leve",0.2,IF(S19="Menor",0.4,IF(S19="Moderado",0.6,IF(S19="Mayor",0.8,IF(S19="Catastrófico",1,))))))</f>
        <v>0.4</v>
      </c>
      <c r="U19" s="488" t="str">
        <f t="shared" si="2"/>
        <v>BAJO</v>
      </c>
      <c r="V19" s="411">
        <v>1</v>
      </c>
      <c r="W19" s="200" t="s">
        <v>837</v>
      </c>
      <c r="X19" s="411" t="str">
        <f t="shared" si="3"/>
        <v>Probabilidad</v>
      </c>
      <c r="Y19" s="459" t="s">
        <v>63</v>
      </c>
      <c r="Z19" s="459" t="s">
        <v>71</v>
      </c>
      <c r="AA19" s="460" t="str">
        <f t="shared" si="4"/>
        <v>40%</v>
      </c>
      <c r="AB19" s="459" t="s">
        <v>74</v>
      </c>
      <c r="AC19" s="459" t="s">
        <v>79</v>
      </c>
      <c r="AD19" s="459" t="s">
        <v>83</v>
      </c>
      <c r="AE19" s="546"/>
      <c r="AF19" s="461">
        <f>IFERROR(IF(X19="Probabilidad",(P19-(+P19*AA19)),IF(X19="Impacto",P19,"")),"")</f>
        <v>0.24</v>
      </c>
      <c r="AG19" s="454" t="str">
        <f t="shared" si="5"/>
        <v>RARA VEZ</v>
      </c>
      <c r="AH19" s="460" t="s">
        <v>385</v>
      </c>
      <c r="AI19" s="454" t="str">
        <f t="shared" si="6"/>
        <v>MENOR</v>
      </c>
      <c r="AJ19" s="460">
        <f t="shared" si="7"/>
        <v>0.4</v>
      </c>
      <c r="AK19" s="488" t="str">
        <f>IFERROR(IF(OR(AND(AG19="IMPROBABLE",AI19="LEVE"),AND(AG19="IMPROBABLE",AI19="MENOR"),AND(AG19="RARA VEZ",AI19="MENOR")),"BAJO",IF(OR(AND(AG19="IMPROBABLE",AI19="MODERADO"),AND(AG19="RARA VEZ",AI19="MENOR"),AND(AG19="RARA VEZ",AI19="MODERADO"),AND(AG19="PROBABLE",AI19="LEVE"),AND(AG19="PROBABLE",AI19="MENOR"),AND(AG19="PROBABLE",AI19="MODERADO"),AND(AG19="CASI SEGURO",AI19="LEVE"),AND(AG19="CASI SEGURO",AI19="MENOR")),"MODERADO",IF(OR(AND(AG19="IMPROBABLE",AI19="MAYOR"),AND(AG19="RARA VEZ",AI19="MAYOR"),AND(AG19="PROBABLE",AI19="MAYOR"),AND(AG19="CASI SEGURO",AI19="MODERADO"),AND(AG19="CASI SEGURO",AI19="MAYOR"),AND(AG19="INMINENTE",AI19="LEVE"),AND(AG19="INMINENTE",AI19="MENOR"),AND(AG19="CASI SEGURO",AI19="MODERADO"),AND(AG19="INMINENTE",AI19="MAYOR")),"ALTO",IF(OR(AND(AG19="IMPROBABLE",AI19="CATASTRÓFICO"),AND(AG19="RARA VEZ",AI19="CATASTRÓFICO"),AND(AG19="PROBABLE",AI19="CATASTRÓFICO"),AND(AG19="CASI SEGURO",AI19="CATASTRÓFICO"),AND(AG19="INMINENTE",AI19="CATASTRÓFICO")),"EXTREMO","")))),"")</f>
        <v>BAJO</v>
      </c>
      <c r="AL19" s="791" t="s">
        <v>385</v>
      </c>
      <c r="AM19" s="413" t="s">
        <v>260</v>
      </c>
      <c r="AN19" s="520"/>
      <c r="AO19" s="520" t="s">
        <v>969</v>
      </c>
      <c r="AP19" s="520" t="s">
        <v>932</v>
      </c>
      <c r="AQ19" s="491" t="s">
        <v>916</v>
      </c>
      <c r="AR19" s="545" t="s">
        <v>267</v>
      </c>
      <c r="AS19" s="460">
        <v>1</v>
      </c>
      <c r="AT19" s="463"/>
      <c r="AU19" s="463"/>
      <c r="AV19" s="463"/>
      <c r="AW19" s="463"/>
      <c r="AX19" s="463"/>
      <c r="AY19" s="463"/>
      <c r="AZ19" s="463"/>
      <c r="BA19" s="463"/>
      <c r="BB19" s="463"/>
      <c r="BC19" s="463"/>
      <c r="BD19" s="463"/>
      <c r="BE19" s="463"/>
      <c r="BF19" s="463"/>
      <c r="BG19" s="463"/>
      <c r="BH19" s="463"/>
      <c r="BI19" s="463"/>
      <c r="BJ19" s="463"/>
      <c r="BK19" s="463"/>
      <c r="BL19" s="463"/>
    </row>
    <row r="20" spans="1:64" ht="60" customHeight="1" x14ac:dyDescent="0.3">
      <c r="B20" s="1373">
        <v>4</v>
      </c>
      <c r="C20" s="201"/>
      <c r="D20" s="1547" t="s">
        <v>448</v>
      </c>
      <c r="E20" s="1533" t="s">
        <v>574</v>
      </c>
      <c r="F20" s="1513" t="s">
        <v>449</v>
      </c>
      <c r="G20" s="1564" t="s">
        <v>147</v>
      </c>
      <c r="H20" s="1547" t="s">
        <v>1031</v>
      </c>
      <c r="I20" s="1383" t="s">
        <v>347</v>
      </c>
      <c r="J20" s="1383" t="s">
        <v>347</v>
      </c>
      <c r="K20" s="1671" t="s">
        <v>151</v>
      </c>
      <c r="L20" s="1671" t="s">
        <v>301</v>
      </c>
      <c r="M20" s="1564" t="s">
        <v>189</v>
      </c>
      <c r="N20" s="208">
        <v>3</v>
      </c>
      <c r="O20" s="171" t="str">
        <f t="shared" si="0"/>
        <v>PROBABLE</v>
      </c>
      <c r="P20" s="154">
        <f t="shared" si="8"/>
        <v>0.6</v>
      </c>
      <c r="Q20" s="1674" t="s">
        <v>199</v>
      </c>
      <c r="R20" s="157">
        <v>2</v>
      </c>
      <c r="S20" s="158" t="str">
        <f t="shared" si="1"/>
        <v>MENOR</v>
      </c>
      <c r="T20" s="154">
        <f t="shared" ref="T20:T22" si="9">IF(S20="","",IF(S20="Leve",0.2,IF(S20="Menor",0.4,IF(S20="Moderado",0.6,IF(S20="Mayor",0.8,IF(S20="Catastrófico",1,))))))</f>
        <v>0.4</v>
      </c>
      <c r="U20" s="159" t="str">
        <f t="shared" si="2"/>
        <v>MODERADO</v>
      </c>
      <c r="V20" s="130">
        <v>1</v>
      </c>
      <c r="W20" s="200" t="s">
        <v>838</v>
      </c>
      <c r="X20" s="130" t="str">
        <f t="shared" si="3"/>
        <v>Probabilidad</v>
      </c>
      <c r="Y20" s="131" t="s">
        <v>63</v>
      </c>
      <c r="Z20" s="131" t="s">
        <v>71</v>
      </c>
      <c r="AA20" s="132" t="str">
        <f t="shared" si="4"/>
        <v>40%</v>
      </c>
      <c r="AB20" s="131" t="s">
        <v>74</v>
      </c>
      <c r="AC20" s="131" t="s">
        <v>79</v>
      </c>
      <c r="AD20" s="131" t="s">
        <v>83</v>
      </c>
      <c r="AE20" s="370"/>
      <c r="AF20" s="133">
        <f>IFERROR(IF(X20="Probabilidad",(P20-(+P20*AA20)),IF(X20="Impacto",P20,"")),"")</f>
        <v>0.36</v>
      </c>
      <c r="AG20" s="128" t="str">
        <f t="shared" si="5"/>
        <v>RARA VEZ</v>
      </c>
      <c r="AH20" s="132">
        <v>0.14000000000000001</v>
      </c>
      <c r="AI20" s="128" t="str">
        <f t="shared" si="6"/>
        <v>MENOR</v>
      </c>
      <c r="AJ20" s="132">
        <f t="shared" si="7"/>
        <v>0.4</v>
      </c>
      <c r="AK20" s="159" t="str">
        <f>IFERROR(IF(OR(AND(AG20="IMPROBABLE",AI20="LEVE"),AND(AG20="IMPROBABLE",AI20="MENOR"),AND(AG20="RARA VEZ",AI20="MENOR")),"BAJO",IF(OR(AND(AG20="IMPROBABLE",AI20="MODERADO"),AND(AG20="RARA VEZ",AI20="MENOR"),AND(AG20="RARA VEZ",AI20="MODERADO"),AND(AG20="PROBABLE",AI20="LEVE"),AND(AG20="PROBABLE",AI20="MENOR"),AND(AG20="PROBABLE",AI20="MODERADO"),AND(AG20="CASI SEGURO",AI20="LEVE"),AND(AG20="CASI SEGURO",AI20="MENOR")),"MODERADO",IF(OR(AND(AG20="IMPROBABLE",AI20="MAYOR"),AND(AG20="RARA VEZ",AI20="MAYOR"),AND(AG20="PROBABLE",AI20="MAYOR"),AND(AG20="CASI SEGURO",AI20="MODERADO"),AND(AG20="CASI SEGURO",AI20="MAYOR"),AND(AG20="INMINENTE",AI20="LEVE"),AND(AG20="INMINENTE",AI20="MENOR"),AND(AG20="CASI SEGURO",AI20="MODERADO"),AND(AG20="INMINENTE",AI20="MAYOR")),"ALTO",IF(OR(AND(AG20="IMPROBABLE",AI20="CATASTRÓFICO"),AND(AG20="RARA VEZ",AI20="CATASTRÓFICO"),AND(AG20="PROBABLE",AI20="CATASTRÓFICO"),AND(AG20="CASI SEGURO",AI20="CATASTRÓFICO"),AND(AG20="INMINENTE",AI20="CATASTRÓFICO")),"EXTREMO","")))),"")</f>
        <v>BAJO</v>
      </c>
      <c r="AL20" s="1442" t="str">
        <f>AK22</f>
        <v>BAJO</v>
      </c>
      <c r="AM20" s="1567" t="s">
        <v>260</v>
      </c>
      <c r="AN20" s="1410"/>
      <c r="AO20" s="1540" t="s">
        <v>970</v>
      </c>
      <c r="AP20" s="1410" t="s">
        <v>932</v>
      </c>
      <c r="AQ20" s="498" t="s">
        <v>839</v>
      </c>
      <c r="AR20" s="1571" t="s">
        <v>267</v>
      </c>
      <c r="AS20" s="1666">
        <v>1</v>
      </c>
    </row>
    <row r="21" spans="1:64" ht="93" customHeight="1" x14ac:dyDescent="0.3">
      <c r="B21" s="1375"/>
      <c r="C21" s="201"/>
      <c r="D21" s="1549"/>
      <c r="E21" s="1535"/>
      <c r="F21" s="1515"/>
      <c r="G21" s="1566"/>
      <c r="H21" s="1549"/>
      <c r="I21" s="1385"/>
      <c r="J21" s="1385" t="s">
        <v>347</v>
      </c>
      <c r="K21" s="1673"/>
      <c r="L21" s="1673"/>
      <c r="M21" s="1566"/>
      <c r="N21" s="208">
        <v>3</v>
      </c>
      <c r="O21" s="128" t="str">
        <f t="shared" si="0"/>
        <v>PROBABLE</v>
      </c>
      <c r="P21" s="172">
        <f t="shared" si="8"/>
        <v>0.6</v>
      </c>
      <c r="Q21" s="1674"/>
      <c r="R21" s="157">
        <v>2</v>
      </c>
      <c r="S21" s="141" t="str">
        <f t="shared" si="1"/>
        <v>MENOR</v>
      </c>
      <c r="T21" s="172">
        <f t="shared" si="9"/>
        <v>0.4</v>
      </c>
      <c r="U21" s="129" t="str">
        <f t="shared" si="2"/>
        <v>MODERADO</v>
      </c>
      <c r="V21" s="130">
        <v>2</v>
      </c>
      <c r="W21" s="946" t="s">
        <v>664</v>
      </c>
      <c r="X21" s="130" t="str">
        <f t="shared" si="3"/>
        <v>Probabilidad</v>
      </c>
      <c r="Y21" s="131" t="s">
        <v>63</v>
      </c>
      <c r="Z21" s="131" t="s">
        <v>71</v>
      </c>
      <c r="AA21" s="132" t="str">
        <f t="shared" si="4"/>
        <v>40%</v>
      </c>
      <c r="AB21" s="131" t="s">
        <v>74</v>
      </c>
      <c r="AC21" s="131" t="s">
        <v>79</v>
      </c>
      <c r="AD21" s="131" t="s">
        <v>83</v>
      </c>
      <c r="AE21" s="137">
        <f>IF(ISBLANK(W21),0,AA21*AF19)</f>
        <v>9.6000000000000002E-2</v>
      </c>
      <c r="AF21" s="137">
        <f>AF19-AE21</f>
        <v>0.14399999999999999</v>
      </c>
      <c r="AG21" s="128" t="str">
        <f t="shared" si="5"/>
        <v>IMPROBABLE</v>
      </c>
      <c r="AH21" s="132">
        <v>0.14000000000000001</v>
      </c>
      <c r="AI21" s="128" t="str">
        <f t="shared" si="6"/>
        <v>MENOR</v>
      </c>
      <c r="AJ21" s="132">
        <f t="shared" si="7"/>
        <v>0.4</v>
      </c>
      <c r="AK21" s="159" t="str">
        <f>IFERROR(IF(OR(AND(AG21="IMPROBABLE",AI21="LEVE"),AND(AG21="IMPROBABLE",AI21="MENOR"),AND(AG21="RARA VEZ",AI21="LEVE")),"BAJO",IF(OR(AND(AG21="IMPROBABLE",AI21="MODERADO"),AND(AG21="RARA VEZ",AI21="MENOR"),AND(AG21="RARA VEZ",AI21="MODERADO"),AND(AG21="PROBABLE",AI21="LEVE"),AND(AG21="PROBABLE",AI21="MENOR"),AND(AG21="PROBABLE",AI21="MODERADO"),AND(AG21="CASI SEGURO",AI21="LEVE"),AND(AG21="CASI SEGURO",AI21="MENOR")),"MODERADO",IF(OR(AND(AG21="IMPROBABLE",AI21="MAYOR"),AND(AG21="RARA VEZ",AI21="MAYOR"),AND(AG21="PROBABLE",AI21="MAYOR"),AND(AG21="CASI SEGURO",AI21="MODERADO"),AND(AG21="CASI SEGURO",AI21="MAYOR"),AND(AG21="INMINENTE",AI21="LEVE"),AND(AG21="INMINENTE",AI21="MENOR"),AND(AG21="CASI SEGURO",AI21="MODERADO"),AND(AG21="INMINENTE",AI21="MAYOR")),"ALTO",IF(OR(AND(AG21="IMPROBABLE",AI21="CATASTRÓFICO"),AND(AG21="RARA VEZ",AI21="CATASTRÓFICO"),AND(AG21="PROBABLE",AI21="CATASTRÓFICO"),AND(AG21="CASI SEGURO",AI21="CATASTRÓFICO"),AND(AG21="INMINENTE",AI21="CATASTRÓFICO")),"EXTREMO","")))),"")</f>
        <v>BAJO</v>
      </c>
      <c r="AL21" s="1446"/>
      <c r="AM21" s="1567"/>
      <c r="AN21" s="1410"/>
      <c r="AO21" s="1542"/>
      <c r="AP21" s="1410"/>
      <c r="AQ21" s="537" t="s">
        <v>917</v>
      </c>
      <c r="AR21" s="1571"/>
      <c r="AS21" s="1571"/>
    </row>
    <row r="22" spans="1:64" ht="134.25" customHeight="1" x14ac:dyDescent="0.3">
      <c r="B22" s="130">
        <v>5</v>
      </c>
      <c r="C22" s="150"/>
      <c r="D22" s="416" t="s">
        <v>430</v>
      </c>
      <c r="E22" s="416" t="s">
        <v>431</v>
      </c>
      <c r="F22" s="427" t="s">
        <v>575</v>
      </c>
      <c r="G22" s="413" t="s">
        <v>147</v>
      </c>
      <c r="H22" s="427" t="s">
        <v>576</v>
      </c>
      <c r="I22" s="125" t="s">
        <v>347</v>
      </c>
      <c r="J22" s="125" t="s">
        <v>347</v>
      </c>
      <c r="K22" s="424" t="s">
        <v>151</v>
      </c>
      <c r="L22" s="424" t="s">
        <v>301</v>
      </c>
      <c r="M22" s="413" t="s">
        <v>158</v>
      </c>
      <c r="N22" s="208">
        <v>3</v>
      </c>
      <c r="O22" s="171" t="str">
        <f t="shared" si="0"/>
        <v>PROBABLE</v>
      </c>
      <c r="P22" s="156">
        <f t="shared" si="8"/>
        <v>0.6</v>
      </c>
      <c r="Q22" s="540" t="s">
        <v>433</v>
      </c>
      <c r="R22" s="157">
        <v>2</v>
      </c>
      <c r="S22" s="158" t="str">
        <f t="shared" si="1"/>
        <v>MENOR</v>
      </c>
      <c r="T22" s="154">
        <f t="shared" si="9"/>
        <v>0.4</v>
      </c>
      <c r="U22" s="159" t="str">
        <f t="shared" si="2"/>
        <v>MODERADO</v>
      </c>
      <c r="V22" s="130">
        <v>1</v>
      </c>
      <c r="W22" s="200" t="s">
        <v>577</v>
      </c>
      <c r="X22" s="130" t="str">
        <f t="shared" si="3"/>
        <v>Probabilidad</v>
      </c>
      <c r="Y22" s="131" t="s">
        <v>63</v>
      </c>
      <c r="Z22" s="131" t="s">
        <v>71</v>
      </c>
      <c r="AA22" s="132" t="str">
        <f t="shared" si="4"/>
        <v>40%</v>
      </c>
      <c r="AB22" s="131" t="s">
        <v>74</v>
      </c>
      <c r="AC22" s="131" t="s">
        <v>79</v>
      </c>
      <c r="AD22" s="131" t="s">
        <v>83</v>
      </c>
      <c r="AE22" s="333"/>
      <c r="AF22" s="133">
        <f>IFERROR(IF(X22="Probabilidad",(P22-(+P22*AA22)),IF(X22="Impacto",P22,"")),"")</f>
        <v>0.36</v>
      </c>
      <c r="AG22" s="128" t="str">
        <f t="shared" si="5"/>
        <v>RARA VEZ</v>
      </c>
      <c r="AH22" s="132">
        <f>+AF22</f>
        <v>0.36</v>
      </c>
      <c r="AI22" s="128" t="str">
        <f t="shared" si="6"/>
        <v>MENOR</v>
      </c>
      <c r="AJ22" s="132">
        <f t="shared" si="7"/>
        <v>0.4</v>
      </c>
      <c r="AK22" s="792" t="s">
        <v>385</v>
      </c>
      <c r="AL22" s="795" t="str">
        <f>AK22</f>
        <v>BAJO</v>
      </c>
      <c r="AM22" s="793" t="s">
        <v>260</v>
      </c>
      <c r="AN22" s="362"/>
      <c r="AO22" s="606" t="s">
        <v>962</v>
      </c>
      <c r="AP22" s="617" t="s">
        <v>932</v>
      </c>
      <c r="AQ22" s="537" t="s">
        <v>840</v>
      </c>
      <c r="AR22" s="130" t="s">
        <v>267</v>
      </c>
      <c r="AS22" s="132">
        <v>1</v>
      </c>
    </row>
    <row r="23" spans="1:64" s="535" customFormat="1" ht="117.75" customHeight="1" x14ac:dyDescent="0.25">
      <c r="B23" s="419">
        <v>6</v>
      </c>
      <c r="C23" s="416"/>
      <c r="D23" s="416" t="s">
        <v>450</v>
      </c>
      <c r="E23" s="416" t="s">
        <v>451</v>
      </c>
      <c r="F23" s="416" t="s">
        <v>578</v>
      </c>
      <c r="G23" s="411" t="s">
        <v>147</v>
      </c>
      <c r="H23" s="416" t="s">
        <v>579</v>
      </c>
      <c r="I23" s="416" t="s">
        <v>347</v>
      </c>
      <c r="J23" s="526" t="s">
        <v>347</v>
      </c>
      <c r="K23" s="424" t="s">
        <v>151</v>
      </c>
      <c r="L23" s="424" t="s">
        <v>301</v>
      </c>
      <c r="M23" s="413" t="s">
        <v>158</v>
      </c>
      <c r="N23" s="527">
        <v>2</v>
      </c>
      <c r="O23" s="128" t="str">
        <f>IF(N23=0,"",IF(N23&lt;=1,"IMPROBABLE",IF(N23&lt;=2,"RARA VEZ",IF(N23&lt;=3,"PROBABLE",IF(N23&lt;=4,"CASI SEGURO","INMINENTE")))))</f>
        <v>RARA VEZ</v>
      </c>
      <c r="P23" s="514">
        <f>IF(O23="","",IF(O23="IMPROBABLE",0.2,IF(O23="RARA VEZ",0.4,IF(O23="PROBABLE",0.6,IF(O23="CASI SEGURO",0.8,IF(O23="INMINENTE",1,))))))</f>
        <v>0.4</v>
      </c>
      <c r="Q23" s="514" t="s">
        <v>199</v>
      </c>
      <c r="R23" s="529">
        <v>2</v>
      </c>
      <c r="S23" s="141" t="str">
        <f>IF(R23=1,"LEVE",IF(R23=2,"MENOR",IF(R23=3,"MODERADO",IF(R23=4,"MAYOR",IF(R23=5,"CATASTROFICO","")))))</f>
        <v>MENOR</v>
      </c>
      <c r="T23" s="514">
        <f>IF(S23="","",IF(S23="LEVE",0.2,IF(S23="MENOR",0.4,IF(S23="MODERADO",0.6,IF(S23="MAYOR",0.8,IF(S23="CATASTRÓFICO",1,))))))</f>
        <v>0.4</v>
      </c>
      <c r="U23" s="129" t="str">
        <f t="shared" si="2"/>
        <v>BAJO</v>
      </c>
      <c r="V23" s="419">
        <v>1</v>
      </c>
      <c r="W23" s="200" t="s">
        <v>580</v>
      </c>
      <c r="X23" s="419" t="str">
        <f t="shared" ref="X23" si="10">IF(OR(Y23="Preventivo",Y23="Detectivo"),"Probabilidad",IF(Y23="Correctivo","Impacto",""))</f>
        <v>Probabilidad</v>
      </c>
      <c r="Y23" s="532" t="s">
        <v>63</v>
      </c>
      <c r="Z23" s="532" t="s">
        <v>71</v>
      </c>
      <c r="AA23" s="533" t="str">
        <f t="shared" si="4"/>
        <v>40%</v>
      </c>
      <c r="AB23" s="532" t="s">
        <v>74</v>
      </c>
      <c r="AC23" s="532" t="s">
        <v>79</v>
      </c>
      <c r="AD23" s="532" t="s">
        <v>83</v>
      </c>
      <c r="AE23" s="552"/>
      <c r="AF23" s="534">
        <f>IFERROR(IF(X23="Probabilidad",(P23-(+P23*AA23)),IF(X23="Impacto",P23,"")),"")</f>
        <v>0.24</v>
      </c>
      <c r="AG23" s="528" t="str">
        <f>IFERROR(IF(AF23="","",IF(AF23&lt;=0.2,"IMPROBABLE",IF(AF23&lt;=0.4,"RARA VEZ",IF(AF23&lt;=0.6,"PROBABLE",IF(AF23&lt;=0.8,"CASI SEGURO","INMINENTE"))))),"")</f>
        <v>RARA VEZ</v>
      </c>
      <c r="AH23" s="533">
        <f>AF23</f>
        <v>0.24</v>
      </c>
      <c r="AI23" s="528" t="str">
        <f>S23</f>
        <v>MENOR</v>
      </c>
      <c r="AJ23" s="533">
        <f t="shared" si="7"/>
        <v>0.4</v>
      </c>
      <c r="AK23" s="543" t="str">
        <f>IFERROR(IF(OR(AND(AG23="IMPROBABLE",AI23="LEVE"),AND(AG23="IMPROBABLE",AI23="MENOR"),AND(AG23="RARA VEZ",AI23="MENOR")),"BAJO",IF(OR(AND(AG23="IMPROBABLE",AI23="MODERADO"),AND(AG23="RARA VEZ",AI23="MENOR"),AND(AG23="RARA VEZ",AI23="MODERADO"),AND(AG23="PROBABLE",AI23="LEVE"),AND(AG23="PROBABLE",AI23="MENOR"),AND(AG23="PROBABLE",AI23="MODERADO"),AND(AG23="CASI SEGURO",AI23="LEVE"),AND(AG23="CASI SEGURO",AI23="MENOR")),"MODERADO",IF(OR(AND(AG23="IMPROBABLE",AI23="MAYOR"),AND(AG23="RARA VEZ",AI23="MAYOR"),AND(AG23="PROBABLE",AI23="MAYOR"),AND(AG23="CASI SEGURO",AI23="MODERADO"),AND(AG23="CASI SEGURO",AI23="MAYOR"),AND(AG23="INMINENTE",AI23="LEVE"),AND(AG23="INMINENTE",AI23="MENOR"),AND(AG23="CASI SEGURO",AI23="MODERADO"),AND(AG23="INMINENTE",AI23="MAYOR")),"ALTO",IF(OR(AND(AG23="IMPROBABLE",AI23="CATASTRÓFICO"),AND(AG23="RARA VEZ",AI23="CATASTRÓFICO"),AND(AG23="PROBABLE",AI23="CATASTRÓFICO"),AND(AG23="CASI SEGURO",AI23="CATASTRÓFICO"),AND(AG23="INMINENTE",AI23="CATASTRÓFICO")),"EXTREMO","")))),"")</f>
        <v>BAJO</v>
      </c>
      <c r="AL23" s="794" t="str">
        <f>AK23</f>
        <v>BAJO</v>
      </c>
      <c r="AM23" s="416" t="s">
        <v>258</v>
      </c>
      <c r="AN23" s="498"/>
      <c r="AO23" s="606" t="s">
        <v>971</v>
      </c>
      <c r="AP23" s="606" t="s">
        <v>932</v>
      </c>
      <c r="AQ23" s="498" t="s">
        <v>918</v>
      </c>
      <c r="AR23" s="411" t="s">
        <v>267</v>
      </c>
      <c r="AS23" s="460">
        <v>1</v>
      </c>
      <c r="AT23" s="420"/>
      <c r="AU23" s="420"/>
      <c r="AV23" s="420"/>
      <c r="AW23" s="420"/>
      <c r="AX23" s="420"/>
      <c r="AY23" s="420"/>
      <c r="AZ23" s="420"/>
      <c r="BA23" s="420"/>
      <c r="BB23" s="420"/>
      <c r="BC23" s="420"/>
      <c r="BD23" s="420"/>
      <c r="BE23" s="420"/>
      <c r="BF23" s="420"/>
      <c r="BG23" s="420"/>
      <c r="BH23" s="420"/>
      <c r="BI23" s="420"/>
      <c r="BJ23" s="420"/>
      <c r="BK23" s="420"/>
      <c r="BL23" s="420"/>
    </row>
    <row r="24" spans="1:64" ht="16.5" customHeight="1" x14ac:dyDescent="0.3">
      <c r="B24" s="150"/>
      <c r="C24" s="150"/>
      <c r="D24" s="150"/>
      <c r="E24" s="150"/>
      <c r="F24" s="150"/>
      <c r="G24" s="150"/>
      <c r="K24" s="151"/>
      <c r="L24" s="151"/>
      <c r="M24" s="151"/>
    </row>
    <row r="25" spans="1:64" ht="16.5" customHeight="1" x14ac:dyDescent="0.3">
      <c r="B25" s="150"/>
      <c r="C25" s="150"/>
      <c r="D25" s="150"/>
      <c r="E25" s="150"/>
      <c r="F25" s="150"/>
      <c r="G25" s="150"/>
      <c r="K25" s="151"/>
      <c r="L25" s="151"/>
      <c r="M25" s="151"/>
      <c r="AR25" s="146" t="s">
        <v>934</v>
      </c>
      <c r="AS25" s="625">
        <f>AVERAGE(AS15:AS23)</f>
        <v>1</v>
      </c>
    </row>
    <row r="26" spans="1:64" ht="16.5" customHeight="1" x14ac:dyDescent="0.3">
      <c r="B26" s="150"/>
      <c r="C26" s="150"/>
      <c r="D26" s="150"/>
      <c r="E26" s="150"/>
      <c r="F26" s="150"/>
      <c r="G26" s="150"/>
      <c r="K26" s="151"/>
      <c r="L26" s="151"/>
      <c r="M26" s="151"/>
    </row>
    <row r="27" spans="1:64" ht="16.5" customHeight="1" x14ac:dyDescent="0.3">
      <c r="B27" s="150"/>
      <c r="C27" s="150"/>
      <c r="D27" s="150"/>
      <c r="E27" s="150"/>
      <c r="F27" s="150"/>
      <c r="G27" s="150"/>
      <c r="K27" s="151"/>
      <c r="L27" s="151"/>
      <c r="M27" s="151"/>
    </row>
    <row r="28" spans="1:64" ht="16.5" customHeight="1" x14ac:dyDescent="0.3">
      <c r="B28" s="150"/>
      <c r="C28" s="150"/>
      <c r="D28" s="150"/>
      <c r="E28" s="150"/>
      <c r="F28" s="150"/>
      <c r="G28" s="150"/>
      <c r="K28" s="151"/>
      <c r="L28" s="151"/>
      <c r="M28" s="151"/>
    </row>
    <row r="29" spans="1:64" ht="16.5" customHeight="1" x14ac:dyDescent="0.3">
      <c r="B29" s="150"/>
      <c r="C29" s="150"/>
      <c r="D29" s="150">
        <f>COUNTA(D15:D23)</f>
        <v>6</v>
      </c>
      <c r="E29" s="150">
        <f>COUNTIFS(AL15:AL23,"BAJO")</f>
        <v>6</v>
      </c>
      <c r="F29" s="150" t="s">
        <v>385</v>
      </c>
      <c r="G29" s="150"/>
      <c r="K29" s="151"/>
      <c r="L29" s="151"/>
      <c r="M29" s="151"/>
    </row>
    <row r="30" spans="1:64" ht="16.5" customHeight="1" x14ac:dyDescent="0.3">
      <c r="B30" s="150"/>
      <c r="C30" s="150"/>
      <c r="D30" s="150"/>
      <c r="E30" s="150"/>
      <c r="F30" s="150"/>
      <c r="G30" s="150"/>
      <c r="K30" s="151"/>
      <c r="L30" s="151"/>
      <c r="M30" s="151"/>
    </row>
    <row r="31" spans="1:64" ht="16.5" customHeight="1" x14ac:dyDescent="0.3">
      <c r="B31" s="150"/>
      <c r="C31" s="150"/>
      <c r="D31" s="150"/>
      <c r="E31" s="150"/>
      <c r="F31" s="150"/>
      <c r="G31" s="150"/>
      <c r="K31" s="151"/>
      <c r="L31" s="151"/>
      <c r="M31" s="151"/>
    </row>
    <row r="32" spans="1:64" ht="16.5" customHeight="1" x14ac:dyDescent="0.3">
      <c r="B32" s="150"/>
      <c r="C32" s="150"/>
      <c r="D32" s="150"/>
      <c r="E32" s="150"/>
      <c r="F32" s="150"/>
      <c r="G32" s="150"/>
      <c r="K32" s="151"/>
      <c r="L32" s="151"/>
      <c r="M32" s="151"/>
    </row>
    <row r="33" spans="2:13" ht="16.5" customHeight="1" x14ac:dyDescent="0.3">
      <c r="B33" s="150"/>
      <c r="C33" s="150"/>
      <c r="D33" s="150"/>
      <c r="E33" s="150"/>
      <c r="F33" s="150"/>
      <c r="G33" s="150"/>
      <c r="K33" s="151"/>
      <c r="L33" s="151"/>
      <c r="M33" s="151"/>
    </row>
    <row r="34" spans="2:13" ht="16.5" customHeight="1" x14ac:dyDescent="0.3">
      <c r="B34" s="150"/>
      <c r="C34" s="150"/>
      <c r="D34" s="150"/>
      <c r="E34" s="150"/>
      <c r="F34" s="150"/>
      <c r="G34" s="150"/>
      <c r="K34" s="151"/>
      <c r="L34" s="151"/>
      <c r="M34" s="151"/>
    </row>
    <row r="35" spans="2:13" ht="16.5" customHeight="1" x14ac:dyDescent="0.3">
      <c r="B35" s="150"/>
      <c r="C35" s="150"/>
      <c r="D35" s="150"/>
      <c r="E35" s="150"/>
      <c r="F35" s="150"/>
      <c r="G35" s="150"/>
      <c r="K35" s="151"/>
      <c r="L35" s="151"/>
      <c r="M35" s="151"/>
    </row>
    <row r="36" spans="2:13" ht="16.5" customHeight="1" x14ac:dyDescent="0.3">
      <c r="B36" s="150"/>
      <c r="C36" s="150"/>
      <c r="D36" s="150"/>
      <c r="E36" s="150"/>
      <c r="F36" s="150"/>
      <c r="G36" s="150"/>
      <c r="K36" s="151"/>
      <c r="L36" s="151"/>
      <c r="M36" s="151"/>
    </row>
    <row r="37" spans="2:13" ht="16.5" customHeight="1" x14ac:dyDescent="0.3">
      <c r="B37" s="150"/>
      <c r="C37" s="150"/>
      <c r="D37" s="150"/>
      <c r="E37" s="150"/>
      <c r="F37" s="150"/>
      <c r="G37" s="150"/>
      <c r="K37" s="151"/>
      <c r="L37" s="151"/>
      <c r="M37" s="151"/>
    </row>
    <row r="38" spans="2:13" ht="16.5" customHeight="1" x14ac:dyDescent="0.3">
      <c r="B38" s="150"/>
      <c r="C38" s="150"/>
      <c r="D38" s="150"/>
      <c r="E38" s="150"/>
      <c r="F38" s="150"/>
      <c r="G38" s="150"/>
      <c r="K38" s="151"/>
      <c r="L38" s="151"/>
      <c r="M38" s="151"/>
    </row>
    <row r="39" spans="2:13" ht="16.5" customHeight="1" x14ac:dyDescent="0.3">
      <c r="B39" s="150"/>
      <c r="C39" s="150"/>
      <c r="D39" s="150"/>
      <c r="E39" s="150"/>
      <c r="F39" s="150"/>
      <c r="G39" s="150"/>
      <c r="K39" s="151"/>
      <c r="L39" s="151"/>
      <c r="M39" s="151"/>
    </row>
    <row r="40" spans="2:13" ht="16.5" customHeight="1" x14ac:dyDescent="0.3">
      <c r="B40" s="150"/>
      <c r="C40" s="150"/>
      <c r="D40" s="150"/>
      <c r="E40" s="150"/>
      <c r="F40" s="150"/>
      <c r="G40" s="150"/>
      <c r="K40" s="151"/>
      <c r="L40" s="151"/>
      <c r="M40" s="151"/>
    </row>
    <row r="41" spans="2:13" ht="16.5" customHeight="1" x14ac:dyDescent="0.3">
      <c r="B41" s="150"/>
      <c r="C41" s="150"/>
      <c r="D41" s="150"/>
      <c r="E41" s="150"/>
      <c r="F41" s="150"/>
      <c r="G41" s="150"/>
      <c r="K41" s="151"/>
      <c r="L41" s="151"/>
      <c r="M41" s="151"/>
    </row>
    <row r="42" spans="2:13" ht="16.5" customHeight="1" x14ac:dyDescent="0.3">
      <c r="B42" s="150"/>
      <c r="C42" s="150"/>
      <c r="D42" s="150"/>
      <c r="E42" s="150"/>
      <c r="F42" s="150"/>
      <c r="G42" s="150"/>
      <c r="K42" s="151"/>
      <c r="L42" s="151"/>
      <c r="M42" s="151"/>
    </row>
    <row r="43" spans="2:13" ht="16.5" customHeight="1" x14ac:dyDescent="0.3">
      <c r="B43" s="150"/>
      <c r="C43" s="150"/>
      <c r="D43" s="150"/>
      <c r="E43" s="150"/>
      <c r="F43" s="150"/>
      <c r="G43" s="150"/>
      <c r="K43" s="151"/>
      <c r="L43" s="151"/>
      <c r="M43" s="151"/>
    </row>
    <row r="44" spans="2:13" ht="16.5" customHeight="1" x14ac:dyDescent="0.3">
      <c r="B44" s="150"/>
      <c r="C44" s="150"/>
      <c r="D44" s="150"/>
      <c r="E44" s="150"/>
      <c r="F44" s="150"/>
      <c r="G44" s="150"/>
      <c r="K44" s="151"/>
      <c r="L44" s="151"/>
      <c r="M44" s="151"/>
    </row>
    <row r="45" spans="2:13" ht="16.5" customHeight="1" x14ac:dyDescent="0.3">
      <c r="B45" s="150"/>
      <c r="C45" s="150"/>
      <c r="D45" s="150"/>
      <c r="E45" s="150"/>
      <c r="F45" s="150"/>
      <c r="G45" s="150"/>
      <c r="K45" s="151"/>
      <c r="L45" s="151"/>
      <c r="M45" s="151"/>
    </row>
    <row r="46" spans="2:13" ht="16.5" customHeight="1" x14ac:dyDescent="0.3">
      <c r="B46" s="150"/>
      <c r="C46" s="150"/>
      <c r="D46" s="150"/>
      <c r="E46" s="150"/>
      <c r="F46" s="150"/>
      <c r="G46" s="150"/>
      <c r="K46" s="151"/>
      <c r="L46" s="151"/>
      <c r="M46" s="151"/>
    </row>
    <row r="47" spans="2:13" ht="16.5" customHeight="1" x14ac:dyDescent="0.3">
      <c r="B47" s="150"/>
      <c r="C47" s="150"/>
      <c r="D47" s="150"/>
      <c r="E47" s="150"/>
      <c r="F47" s="150"/>
      <c r="G47" s="150"/>
      <c r="K47" s="151"/>
      <c r="L47" s="151"/>
      <c r="M47" s="151"/>
    </row>
    <row r="48" spans="2:13" ht="16.5" customHeight="1" x14ac:dyDescent="0.3">
      <c r="B48" s="150"/>
      <c r="C48" s="150"/>
      <c r="D48" s="150"/>
      <c r="E48" s="150"/>
      <c r="F48" s="150"/>
      <c r="G48" s="150"/>
      <c r="K48" s="151"/>
      <c r="L48" s="151"/>
      <c r="M48" s="151"/>
    </row>
    <row r="49" spans="2:13" ht="16.5" customHeight="1" x14ac:dyDescent="0.3">
      <c r="B49" s="150"/>
      <c r="C49" s="150"/>
      <c r="D49" s="150"/>
      <c r="E49" s="150"/>
      <c r="F49" s="150"/>
      <c r="G49" s="150"/>
      <c r="K49" s="151"/>
      <c r="L49" s="151"/>
      <c r="M49" s="151"/>
    </row>
    <row r="50" spans="2:13" ht="16.5" customHeight="1" x14ac:dyDescent="0.3">
      <c r="B50" s="150"/>
      <c r="C50" s="150"/>
      <c r="D50" s="150"/>
      <c r="E50" s="150"/>
      <c r="F50" s="150"/>
      <c r="G50" s="150"/>
      <c r="K50" s="151"/>
      <c r="L50" s="151"/>
      <c r="M50" s="151"/>
    </row>
    <row r="51" spans="2:13" ht="16.5" customHeight="1" x14ac:dyDescent="0.3">
      <c r="B51" s="150"/>
      <c r="C51" s="150"/>
      <c r="D51" s="150"/>
      <c r="E51" s="150"/>
      <c r="F51" s="150"/>
      <c r="G51" s="150"/>
      <c r="K51" s="151"/>
      <c r="L51" s="151"/>
      <c r="M51" s="151"/>
    </row>
    <row r="52" spans="2:13" ht="16.5" customHeight="1" x14ac:dyDescent="0.3">
      <c r="B52" s="150"/>
      <c r="C52" s="150"/>
      <c r="D52" s="150"/>
      <c r="E52" s="150"/>
      <c r="F52" s="150"/>
      <c r="G52" s="150"/>
      <c r="K52" s="151"/>
      <c r="L52" s="151"/>
      <c r="M52" s="151"/>
    </row>
    <row r="53" spans="2:13" ht="16.5" customHeight="1" x14ac:dyDescent="0.3">
      <c r="B53" s="150"/>
      <c r="C53" s="150"/>
      <c r="D53" s="150"/>
      <c r="E53" s="150"/>
      <c r="F53" s="150"/>
      <c r="G53" s="150"/>
      <c r="K53" s="151"/>
      <c r="L53" s="151"/>
      <c r="M53" s="151"/>
    </row>
    <row r="54" spans="2:13" ht="16.5" customHeight="1" x14ac:dyDescent="0.3">
      <c r="B54" s="150"/>
      <c r="C54" s="150"/>
      <c r="D54" s="150"/>
      <c r="E54" s="150"/>
      <c r="F54" s="150"/>
      <c r="G54" s="150"/>
      <c r="K54" s="151"/>
      <c r="L54" s="151"/>
      <c r="M54" s="151"/>
    </row>
    <row r="55" spans="2:13" ht="16.5" customHeight="1" x14ac:dyDescent="0.3">
      <c r="B55" s="150"/>
      <c r="C55" s="150"/>
      <c r="D55" s="150"/>
      <c r="E55" s="150"/>
      <c r="F55" s="150"/>
      <c r="G55" s="150"/>
      <c r="K55" s="151"/>
      <c r="L55" s="151"/>
      <c r="M55" s="151"/>
    </row>
    <row r="56" spans="2:13" ht="16.5" customHeight="1" x14ac:dyDescent="0.3">
      <c r="B56" s="150"/>
      <c r="C56" s="150"/>
      <c r="D56" s="150"/>
      <c r="E56" s="150"/>
      <c r="F56" s="150"/>
      <c r="G56" s="150"/>
      <c r="K56" s="151"/>
      <c r="L56" s="151"/>
      <c r="M56" s="151"/>
    </row>
    <row r="57" spans="2:13" ht="16.5" customHeight="1" x14ac:dyDescent="0.3">
      <c r="B57" s="150"/>
      <c r="C57" s="150"/>
      <c r="D57" s="150"/>
      <c r="E57" s="150"/>
      <c r="F57" s="150"/>
      <c r="G57" s="150"/>
      <c r="K57" s="151"/>
      <c r="L57" s="151"/>
      <c r="M57" s="151"/>
    </row>
    <row r="58" spans="2:13" ht="16.5" customHeight="1" x14ac:dyDescent="0.3">
      <c r="B58" s="150"/>
      <c r="C58" s="150"/>
      <c r="D58" s="150"/>
      <c r="E58" s="150"/>
      <c r="F58" s="150"/>
      <c r="G58" s="150"/>
      <c r="K58" s="151"/>
      <c r="L58" s="151"/>
      <c r="M58" s="151"/>
    </row>
    <row r="59" spans="2:13" ht="16.5" customHeight="1" x14ac:dyDescent="0.3">
      <c r="B59" s="150"/>
      <c r="C59" s="150"/>
      <c r="D59" s="150"/>
      <c r="E59" s="150"/>
      <c r="F59" s="150"/>
      <c r="G59" s="150"/>
      <c r="K59" s="151"/>
      <c r="L59" s="151"/>
      <c r="M59" s="151"/>
    </row>
    <row r="60" spans="2:13" ht="16.5" customHeight="1" x14ac:dyDescent="0.3">
      <c r="B60" s="150"/>
      <c r="C60" s="150"/>
      <c r="D60" s="150"/>
      <c r="E60" s="150"/>
      <c r="F60" s="150"/>
      <c r="G60" s="150"/>
      <c r="K60" s="151"/>
      <c r="L60" s="151"/>
      <c r="M60" s="151"/>
    </row>
    <row r="61" spans="2:13" ht="16.5" customHeight="1" x14ac:dyDescent="0.3">
      <c r="B61" s="150"/>
      <c r="C61" s="150"/>
      <c r="D61" s="150"/>
      <c r="E61" s="150"/>
      <c r="F61" s="150"/>
      <c r="G61" s="150"/>
      <c r="K61" s="151"/>
      <c r="L61" s="151"/>
      <c r="M61" s="151"/>
    </row>
    <row r="62" spans="2:13" ht="16.5" customHeight="1" x14ac:dyDescent="0.3">
      <c r="B62" s="150"/>
      <c r="C62" s="150"/>
      <c r="D62" s="150"/>
      <c r="E62" s="150"/>
      <c r="F62" s="150"/>
      <c r="G62" s="150"/>
      <c r="K62" s="151"/>
      <c r="L62" s="151"/>
      <c r="M62" s="151"/>
    </row>
    <row r="63" spans="2:13" ht="16.5" customHeight="1" x14ac:dyDescent="0.3">
      <c r="B63" s="150"/>
      <c r="C63" s="150"/>
      <c r="D63" s="150"/>
      <c r="E63" s="150"/>
      <c r="F63" s="150"/>
      <c r="G63" s="150"/>
      <c r="K63" s="151"/>
      <c r="L63" s="151"/>
      <c r="M63" s="151"/>
    </row>
    <row r="64" spans="2:13" ht="16.5" customHeight="1" x14ac:dyDescent="0.3">
      <c r="B64" s="150"/>
      <c r="C64" s="150"/>
      <c r="D64" s="150"/>
      <c r="E64" s="150"/>
      <c r="F64" s="150"/>
      <c r="G64" s="150"/>
      <c r="K64" s="151"/>
      <c r="L64" s="151"/>
      <c r="M64" s="151"/>
    </row>
    <row r="65" spans="2:13" ht="16.5" customHeight="1" x14ac:dyDescent="0.3">
      <c r="B65" s="150"/>
      <c r="C65" s="150"/>
      <c r="D65" s="150"/>
      <c r="E65" s="150"/>
      <c r="F65" s="150"/>
      <c r="G65" s="150"/>
      <c r="K65" s="151"/>
      <c r="L65" s="151"/>
      <c r="M65" s="151"/>
    </row>
    <row r="66" spans="2:13" ht="16.5" customHeight="1" x14ac:dyDescent="0.3">
      <c r="B66" s="150"/>
      <c r="C66" s="150"/>
      <c r="D66" s="150"/>
      <c r="E66" s="150"/>
      <c r="F66" s="150"/>
      <c r="G66" s="150"/>
      <c r="K66" s="151"/>
      <c r="L66" s="151"/>
      <c r="M66" s="151"/>
    </row>
    <row r="67" spans="2:13" ht="16.5" customHeight="1" x14ac:dyDescent="0.3">
      <c r="B67" s="150"/>
      <c r="C67" s="150"/>
      <c r="D67" s="150"/>
      <c r="E67" s="150"/>
      <c r="F67" s="150"/>
      <c r="G67" s="150"/>
      <c r="K67" s="151"/>
      <c r="L67" s="151"/>
      <c r="M67" s="151"/>
    </row>
    <row r="68" spans="2:13" ht="16.5" customHeight="1" x14ac:dyDescent="0.3">
      <c r="B68" s="150"/>
      <c r="C68" s="150"/>
      <c r="D68" s="150"/>
      <c r="E68" s="150"/>
      <c r="F68" s="150"/>
      <c r="G68" s="150"/>
      <c r="K68" s="151"/>
      <c r="L68" s="151"/>
      <c r="M68" s="151"/>
    </row>
    <row r="69" spans="2:13" ht="16.5" customHeight="1" x14ac:dyDescent="0.3">
      <c r="B69" s="150"/>
      <c r="C69" s="150"/>
      <c r="D69" s="150"/>
      <c r="E69" s="150"/>
      <c r="F69" s="150"/>
      <c r="G69" s="150"/>
      <c r="K69" s="151"/>
      <c r="L69" s="151"/>
      <c r="M69" s="151"/>
    </row>
    <row r="70" spans="2:13" ht="16.5" customHeight="1" x14ac:dyDescent="0.3">
      <c r="B70" s="150"/>
      <c r="C70" s="150"/>
      <c r="D70" s="150"/>
      <c r="E70" s="150"/>
      <c r="F70" s="150"/>
      <c r="G70" s="150"/>
      <c r="K70" s="151"/>
      <c r="L70" s="151"/>
      <c r="M70" s="151"/>
    </row>
    <row r="71" spans="2:13" ht="16.5" customHeight="1" x14ac:dyDescent="0.3">
      <c r="B71" s="150"/>
      <c r="C71" s="150"/>
      <c r="D71" s="150"/>
      <c r="E71" s="150"/>
      <c r="F71" s="150"/>
      <c r="G71" s="150"/>
      <c r="K71" s="151"/>
      <c r="L71" s="151"/>
      <c r="M71" s="151"/>
    </row>
    <row r="72" spans="2:13" ht="16.5" customHeight="1" x14ac:dyDescent="0.3">
      <c r="B72" s="150"/>
      <c r="C72" s="150"/>
      <c r="D72" s="150"/>
      <c r="E72" s="150"/>
      <c r="F72" s="150"/>
      <c r="G72" s="150"/>
      <c r="K72" s="151"/>
      <c r="L72" s="151"/>
      <c r="M72" s="151"/>
    </row>
    <row r="73" spans="2:13" ht="16.5" customHeight="1" x14ac:dyDescent="0.3">
      <c r="B73" s="150"/>
      <c r="C73" s="150"/>
      <c r="D73" s="150"/>
      <c r="E73" s="150"/>
      <c r="F73" s="150"/>
      <c r="G73" s="150"/>
      <c r="K73" s="151"/>
      <c r="L73" s="151"/>
      <c r="M73" s="151"/>
    </row>
    <row r="74" spans="2:13" ht="16.5" customHeight="1" x14ac:dyDescent="0.3">
      <c r="B74" s="150"/>
      <c r="C74" s="150"/>
      <c r="D74" s="150"/>
      <c r="E74" s="150"/>
      <c r="F74" s="150"/>
      <c r="G74" s="150"/>
      <c r="K74" s="151"/>
      <c r="L74" s="151"/>
      <c r="M74" s="151"/>
    </row>
    <row r="75" spans="2:13" ht="16.5" customHeight="1" x14ac:dyDescent="0.3">
      <c r="B75" s="150"/>
      <c r="C75" s="150"/>
      <c r="D75" s="150"/>
      <c r="E75" s="150"/>
      <c r="F75" s="150"/>
      <c r="G75" s="150"/>
      <c r="K75" s="151"/>
      <c r="L75" s="151"/>
      <c r="M75" s="151"/>
    </row>
    <row r="76" spans="2:13" ht="16.5" customHeight="1" x14ac:dyDescent="0.3">
      <c r="B76" s="150"/>
      <c r="C76" s="150"/>
      <c r="D76" s="150"/>
      <c r="E76" s="150"/>
      <c r="F76" s="150"/>
      <c r="G76" s="150"/>
      <c r="K76" s="151"/>
      <c r="L76" s="151"/>
      <c r="M76" s="151"/>
    </row>
    <row r="77" spans="2:13" ht="16.5" customHeight="1" x14ac:dyDescent="0.3">
      <c r="B77" s="150"/>
      <c r="C77" s="150"/>
      <c r="D77" s="150"/>
      <c r="E77" s="150"/>
      <c r="F77" s="150"/>
      <c r="G77" s="150"/>
      <c r="K77" s="151"/>
      <c r="L77" s="151"/>
      <c r="M77" s="151"/>
    </row>
    <row r="78" spans="2:13" ht="16.5" customHeight="1" x14ac:dyDescent="0.3">
      <c r="B78" s="150"/>
      <c r="C78" s="150"/>
      <c r="D78" s="150"/>
      <c r="E78" s="150"/>
      <c r="F78" s="150"/>
      <c r="G78" s="150"/>
      <c r="K78" s="151"/>
      <c r="L78" s="151"/>
      <c r="M78" s="151"/>
    </row>
    <row r="79" spans="2:13" ht="16.5" customHeight="1" x14ac:dyDescent="0.3">
      <c r="B79" s="150"/>
      <c r="C79" s="150"/>
      <c r="D79" s="150"/>
      <c r="E79" s="150"/>
      <c r="F79" s="150"/>
      <c r="G79" s="150"/>
      <c r="K79" s="151"/>
      <c r="L79" s="151"/>
      <c r="M79" s="151"/>
    </row>
    <row r="80" spans="2:13" ht="16.5" customHeight="1" x14ac:dyDescent="0.3">
      <c r="B80" s="150"/>
      <c r="C80" s="150"/>
      <c r="D80" s="150"/>
      <c r="E80" s="150"/>
      <c r="F80" s="150"/>
      <c r="G80" s="150"/>
      <c r="K80" s="151"/>
      <c r="L80" s="151"/>
      <c r="M80" s="151"/>
    </row>
    <row r="81" spans="2:13" ht="16.5" customHeight="1" x14ac:dyDescent="0.3">
      <c r="B81" s="150"/>
      <c r="C81" s="150"/>
      <c r="D81" s="150"/>
      <c r="E81" s="150"/>
      <c r="F81" s="150"/>
      <c r="G81" s="150"/>
      <c r="K81" s="151"/>
      <c r="L81" s="151"/>
      <c r="M81" s="151"/>
    </row>
    <row r="82" spans="2:13" ht="16.5" customHeight="1" x14ac:dyDescent="0.3">
      <c r="B82" s="150"/>
      <c r="C82" s="150"/>
      <c r="D82" s="150"/>
      <c r="E82" s="150"/>
      <c r="F82" s="150"/>
      <c r="G82" s="150"/>
      <c r="K82" s="151"/>
      <c r="L82" s="151"/>
      <c r="M82" s="151"/>
    </row>
    <row r="83" spans="2:13" ht="16.5" customHeight="1" x14ac:dyDescent="0.3">
      <c r="B83" s="150"/>
      <c r="C83" s="150"/>
      <c r="D83" s="150"/>
      <c r="E83" s="150"/>
      <c r="F83" s="150"/>
      <c r="G83" s="150"/>
      <c r="K83" s="151"/>
      <c r="L83" s="151"/>
      <c r="M83" s="151"/>
    </row>
    <row r="84" spans="2:13" ht="16.5" customHeight="1" x14ac:dyDescent="0.3">
      <c r="B84" s="150"/>
      <c r="C84" s="150"/>
      <c r="D84" s="150"/>
      <c r="E84" s="150"/>
      <c r="F84" s="150"/>
      <c r="G84" s="150"/>
      <c r="K84" s="151"/>
      <c r="L84" s="151"/>
      <c r="M84" s="151"/>
    </row>
    <row r="85" spans="2:13" ht="16.5" customHeight="1" x14ac:dyDescent="0.3">
      <c r="B85" s="150"/>
      <c r="C85" s="150"/>
      <c r="D85" s="150"/>
      <c r="E85" s="150"/>
      <c r="F85" s="150"/>
      <c r="G85" s="150"/>
      <c r="K85" s="151"/>
      <c r="L85" s="151"/>
      <c r="M85" s="151"/>
    </row>
    <row r="86" spans="2:13" ht="16.5" customHeight="1" x14ac:dyDescent="0.3">
      <c r="B86" s="150"/>
      <c r="C86" s="150"/>
      <c r="D86" s="150"/>
      <c r="E86" s="150"/>
      <c r="F86" s="150"/>
      <c r="G86" s="150"/>
      <c r="K86" s="151"/>
      <c r="L86" s="151"/>
      <c r="M86" s="151"/>
    </row>
    <row r="87" spans="2:13" ht="16.5" customHeight="1" x14ac:dyDescent="0.3">
      <c r="B87" s="150"/>
      <c r="C87" s="150"/>
      <c r="D87" s="150"/>
      <c r="E87" s="150"/>
      <c r="F87" s="150"/>
      <c r="G87" s="150"/>
      <c r="K87" s="151"/>
      <c r="L87" s="151"/>
      <c r="M87" s="151"/>
    </row>
    <row r="88" spans="2:13" ht="16.5" customHeight="1" x14ac:dyDescent="0.3">
      <c r="B88" s="150"/>
      <c r="C88" s="150"/>
      <c r="D88" s="150"/>
      <c r="E88" s="150"/>
      <c r="F88" s="150"/>
      <c r="G88" s="150"/>
      <c r="K88" s="151"/>
      <c r="L88" s="151"/>
      <c r="M88" s="151"/>
    </row>
    <row r="89" spans="2:13" ht="16.5" customHeight="1" x14ac:dyDescent="0.3">
      <c r="B89" s="150"/>
      <c r="C89" s="150"/>
      <c r="D89" s="150"/>
      <c r="E89" s="150"/>
      <c r="F89" s="150"/>
      <c r="G89" s="150"/>
      <c r="K89" s="151"/>
      <c r="L89" s="151"/>
      <c r="M89" s="151"/>
    </row>
    <row r="90" spans="2:13" ht="16.5" customHeight="1" x14ac:dyDescent="0.3">
      <c r="B90" s="150"/>
      <c r="C90" s="150"/>
      <c r="D90" s="150"/>
      <c r="E90" s="150"/>
      <c r="F90" s="150"/>
      <c r="G90" s="150"/>
      <c r="K90" s="151"/>
      <c r="L90" s="151"/>
      <c r="M90" s="151"/>
    </row>
    <row r="91" spans="2:13" ht="16.5" customHeight="1" x14ac:dyDescent="0.3">
      <c r="B91" s="150"/>
      <c r="C91" s="150"/>
      <c r="D91" s="150"/>
      <c r="E91" s="150"/>
      <c r="F91" s="150"/>
      <c r="G91" s="150"/>
      <c r="K91" s="151"/>
      <c r="L91" s="151"/>
      <c r="M91" s="151"/>
    </row>
    <row r="92" spans="2:13" ht="16.5" customHeight="1" x14ac:dyDescent="0.3">
      <c r="B92" s="150"/>
      <c r="C92" s="150"/>
      <c r="D92" s="150"/>
      <c r="E92" s="150"/>
      <c r="F92" s="150"/>
      <c r="G92" s="150"/>
      <c r="K92" s="151"/>
      <c r="L92" s="151"/>
      <c r="M92" s="151"/>
    </row>
    <row r="93" spans="2:13" ht="16.5" customHeight="1" x14ac:dyDescent="0.3">
      <c r="B93" s="150"/>
      <c r="C93" s="150"/>
      <c r="D93" s="150"/>
      <c r="E93" s="150"/>
      <c r="F93" s="150"/>
      <c r="G93" s="150"/>
      <c r="K93" s="151"/>
      <c r="L93" s="151"/>
      <c r="M93" s="151"/>
    </row>
    <row r="94" spans="2:13" ht="16.5" customHeight="1" x14ac:dyDescent="0.3">
      <c r="B94" s="150"/>
      <c r="C94" s="150"/>
      <c r="D94" s="150"/>
      <c r="E94" s="150"/>
      <c r="F94" s="150"/>
      <c r="G94" s="150"/>
      <c r="K94" s="151"/>
      <c r="L94" s="151"/>
      <c r="M94" s="151"/>
    </row>
    <row r="95" spans="2:13" ht="16.5" customHeight="1" x14ac:dyDescent="0.3">
      <c r="B95" s="150"/>
      <c r="C95" s="150"/>
      <c r="D95" s="150"/>
      <c r="E95" s="150"/>
      <c r="F95" s="150"/>
      <c r="G95" s="150"/>
      <c r="K95" s="151"/>
      <c r="L95" s="151"/>
      <c r="M95" s="151"/>
    </row>
    <row r="96" spans="2:13" ht="16.5" customHeight="1" x14ac:dyDescent="0.3">
      <c r="B96" s="150"/>
      <c r="C96" s="150"/>
      <c r="D96" s="150"/>
      <c r="E96" s="150"/>
      <c r="F96" s="150"/>
      <c r="G96" s="150"/>
      <c r="K96" s="151"/>
      <c r="L96" s="151"/>
      <c r="M96" s="151"/>
    </row>
    <row r="97" spans="2:13" ht="16.5" customHeight="1" x14ac:dyDescent="0.3">
      <c r="B97" s="150"/>
      <c r="C97" s="150"/>
      <c r="D97" s="150"/>
      <c r="E97" s="150"/>
      <c r="F97" s="150"/>
      <c r="G97" s="150"/>
      <c r="K97" s="151"/>
      <c r="L97" s="151"/>
      <c r="M97" s="151"/>
    </row>
    <row r="98" spans="2:13" ht="16.5" customHeight="1" x14ac:dyDescent="0.3">
      <c r="B98" s="150"/>
      <c r="C98" s="150"/>
      <c r="D98" s="150"/>
      <c r="E98" s="150"/>
      <c r="F98" s="150"/>
      <c r="G98" s="150"/>
      <c r="K98" s="151"/>
      <c r="L98" s="151"/>
      <c r="M98" s="151"/>
    </row>
    <row r="99" spans="2:13" ht="16.5" customHeight="1" x14ac:dyDescent="0.3">
      <c r="B99" s="150"/>
      <c r="C99" s="150"/>
      <c r="D99" s="150"/>
      <c r="E99" s="150"/>
      <c r="F99" s="150"/>
      <c r="G99" s="150"/>
      <c r="K99" s="151"/>
      <c r="L99" s="151"/>
      <c r="M99" s="151"/>
    </row>
    <row r="100" spans="2:13" ht="16.5" customHeight="1" x14ac:dyDescent="0.3">
      <c r="B100" s="150"/>
      <c r="C100" s="150"/>
      <c r="D100" s="150"/>
      <c r="E100" s="150"/>
      <c r="F100" s="150"/>
      <c r="G100" s="150"/>
      <c r="K100" s="151"/>
      <c r="L100" s="151"/>
      <c r="M100" s="151"/>
    </row>
    <row r="101" spans="2:13" ht="16.5" customHeight="1" x14ac:dyDescent="0.3">
      <c r="B101" s="150"/>
      <c r="C101" s="150"/>
      <c r="D101" s="150"/>
      <c r="E101" s="150"/>
      <c r="F101" s="150"/>
      <c r="G101" s="150"/>
      <c r="K101" s="151"/>
      <c r="L101" s="151"/>
      <c r="M101" s="151"/>
    </row>
    <row r="102" spans="2:13" ht="16.5" customHeight="1" x14ac:dyDescent="0.3">
      <c r="B102" s="150"/>
      <c r="C102" s="150"/>
      <c r="D102" s="150"/>
      <c r="E102" s="150"/>
      <c r="F102" s="150"/>
      <c r="G102" s="150"/>
      <c r="K102" s="151"/>
      <c r="L102" s="151"/>
      <c r="M102" s="151"/>
    </row>
    <row r="103" spans="2:13" ht="16.5" customHeight="1" x14ac:dyDescent="0.3">
      <c r="B103" s="150"/>
      <c r="C103" s="150"/>
      <c r="D103" s="150"/>
      <c r="E103" s="150"/>
      <c r="F103" s="150"/>
      <c r="G103" s="150"/>
      <c r="K103" s="151"/>
      <c r="L103" s="151"/>
      <c r="M103" s="151"/>
    </row>
    <row r="104" spans="2:13" ht="16.5" customHeight="1" x14ac:dyDescent="0.3">
      <c r="B104" s="150"/>
      <c r="C104" s="150"/>
      <c r="D104" s="150"/>
      <c r="E104" s="150"/>
      <c r="F104" s="150"/>
      <c r="G104" s="150"/>
      <c r="K104" s="151"/>
      <c r="L104" s="151"/>
      <c r="M104" s="151"/>
    </row>
    <row r="105" spans="2:13" ht="16.5" customHeight="1" x14ac:dyDescent="0.3">
      <c r="B105" s="150"/>
      <c r="C105" s="150"/>
      <c r="D105" s="150"/>
      <c r="E105" s="150"/>
      <c r="F105" s="150"/>
      <c r="G105" s="150"/>
      <c r="K105" s="151"/>
      <c r="L105" s="151"/>
      <c r="M105" s="151"/>
    </row>
    <row r="106" spans="2:13" ht="16.5" customHeight="1" x14ac:dyDescent="0.3">
      <c r="B106" s="150"/>
      <c r="C106" s="150"/>
      <c r="D106" s="150"/>
      <c r="E106" s="150"/>
      <c r="F106" s="150"/>
      <c r="G106" s="150"/>
      <c r="K106" s="151"/>
      <c r="L106" s="151"/>
      <c r="M106" s="151"/>
    </row>
    <row r="107" spans="2:13" ht="16.5" customHeight="1" x14ac:dyDescent="0.3">
      <c r="B107" s="150"/>
      <c r="C107" s="150"/>
      <c r="D107" s="150"/>
      <c r="E107" s="150"/>
      <c r="F107" s="150"/>
      <c r="G107" s="150"/>
      <c r="K107" s="151"/>
      <c r="L107" s="151"/>
      <c r="M107" s="151"/>
    </row>
    <row r="108" spans="2:13" ht="16.5" customHeight="1" x14ac:dyDescent="0.3">
      <c r="B108" s="150"/>
      <c r="C108" s="150"/>
      <c r="D108" s="150"/>
      <c r="E108" s="150"/>
      <c r="F108" s="150"/>
      <c r="G108" s="150"/>
      <c r="K108" s="151"/>
      <c r="L108" s="151"/>
      <c r="M108" s="151"/>
    </row>
    <row r="109" spans="2:13" ht="16.5" customHeight="1" x14ac:dyDescent="0.3">
      <c r="B109" s="150"/>
      <c r="C109" s="150"/>
      <c r="D109" s="150"/>
      <c r="E109" s="150"/>
      <c r="F109" s="150"/>
      <c r="G109" s="150"/>
      <c r="K109" s="151"/>
      <c r="L109" s="151"/>
      <c r="M109" s="151"/>
    </row>
    <row r="110" spans="2:13" ht="16.5" customHeight="1" x14ac:dyDescent="0.3">
      <c r="B110" s="150"/>
      <c r="C110" s="150"/>
      <c r="D110" s="150"/>
      <c r="E110" s="150"/>
      <c r="F110" s="150"/>
      <c r="G110" s="150"/>
      <c r="K110" s="151"/>
      <c r="L110" s="151"/>
      <c r="M110" s="151"/>
    </row>
    <row r="111" spans="2:13" ht="16.5" customHeight="1" x14ac:dyDescent="0.3">
      <c r="B111" s="150"/>
      <c r="C111" s="150"/>
      <c r="D111" s="150"/>
      <c r="E111" s="150"/>
      <c r="F111" s="150"/>
      <c r="G111" s="150"/>
      <c r="K111" s="151"/>
      <c r="L111" s="151"/>
      <c r="M111" s="151"/>
    </row>
    <row r="112" spans="2:13" ht="16.5" customHeight="1" x14ac:dyDescent="0.3">
      <c r="B112" s="150"/>
      <c r="C112" s="150"/>
      <c r="D112" s="150"/>
      <c r="E112" s="150"/>
      <c r="F112" s="150"/>
      <c r="G112" s="150"/>
      <c r="K112" s="151"/>
      <c r="L112" s="151"/>
      <c r="M112" s="151"/>
    </row>
    <row r="113" spans="2:13" ht="16.5" customHeight="1" x14ac:dyDescent="0.3">
      <c r="B113" s="150"/>
      <c r="C113" s="150"/>
      <c r="D113" s="150"/>
      <c r="E113" s="150"/>
      <c r="F113" s="150"/>
      <c r="G113" s="150"/>
      <c r="K113" s="151"/>
      <c r="L113" s="151"/>
      <c r="M113" s="151"/>
    </row>
    <row r="114" spans="2:13" ht="16.5" customHeight="1" x14ac:dyDescent="0.3">
      <c r="B114" s="150"/>
      <c r="C114" s="150"/>
      <c r="D114" s="150"/>
      <c r="E114" s="150"/>
      <c r="F114" s="150"/>
      <c r="G114" s="150"/>
      <c r="K114" s="151"/>
      <c r="L114" s="151"/>
      <c r="M114" s="151"/>
    </row>
    <row r="115" spans="2:13" ht="16.5" customHeight="1" x14ac:dyDescent="0.3">
      <c r="B115" s="150"/>
      <c r="C115" s="150"/>
      <c r="D115" s="150"/>
      <c r="E115" s="150"/>
      <c r="F115" s="150"/>
      <c r="G115" s="150"/>
      <c r="K115" s="151"/>
      <c r="L115" s="151"/>
      <c r="M115" s="151"/>
    </row>
    <row r="116" spans="2:13" ht="16.5" customHeight="1" x14ac:dyDescent="0.3">
      <c r="B116" s="150"/>
      <c r="C116" s="150"/>
      <c r="D116" s="150"/>
      <c r="E116" s="150"/>
      <c r="F116" s="150"/>
      <c r="G116" s="150"/>
      <c r="K116" s="151"/>
      <c r="L116" s="151"/>
      <c r="M116" s="151"/>
    </row>
    <row r="117" spans="2:13" ht="16.5" customHeight="1" x14ac:dyDescent="0.3">
      <c r="B117" s="150"/>
      <c r="C117" s="150"/>
      <c r="D117" s="150"/>
      <c r="E117" s="150"/>
      <c r="F117" s="150"/>
      <c r="G117" s="150"/>
      <c r="K117" s="151"/>
      <c r="L117" s="151"/>
      <c r="M117" s="151"/>
    </row>
    <row r="118" spans="2:13" ht="16.5" customHeight="1" x14ac:dyDescent="0.3">
      <c r="B118" s="150"/>
      <c r="C118" s="150"/>
      <c r="D118" s="150"/>
      <c r="E118" s="150"/>
      <c r="F118" s="150"/>
      <c r="G118" s="150"/>
      <c r="K118" s="151"/>
      <c r="L118" s="151"/>
      <c r="M118" s="151"/>
    </row>
    <row r="119" spans="2:13" ht="16.5" customHeight="1" x14ac:dyDescent="0.3">
      <c r="B119" s="150"/>
      <c r="C119" s="150"/>
      <c r="D119" s="150"/>
      <c r="E119" s="150"/>
      <c r="F119" s="150"/>
      <c r="G119" s="150"/>
      <c r="K119" s="151"/>
      <c r="L119" s="151"/>
      <c r="M119" s="151"/>
    </row>
    <row r="120" spans="2:13" ht="16.5" customHeight="1" x14ac:dyDescent="0.3">
      <c r="B120" s="150"/>
      <c r="C120" s="150"/>
      <c r="D120" s="150"/>
      <c r="E120" s="150"/>
      <c r="F120" s="150"/>
      <c r="G120" s="150"/>
      <c r="K120" s="151"/>
      <c r="L120" s="151"/>
      <c r="M120" s="151"/>
    </row>
    <row r="121" spans="2:13" ht="16.5" customHeight="1" x14ac:dyDescent="0.3">
      <c r="B121" s="150"/>
      <c r="C121" s="150"/>
      <c r="D121" s="150"/>
      <c r="E121" s="150"/>
      <c r="F121" s="150"/>
      <c r="G121" s="150"/>
      <c r="K121" s="151"/>
      <c r="L121" s="151"/>
      <c r="M121" s="151"/>
    </row>
    <row r="122" spans="2:13" ht="16.5" customHeight="1" x14ac:dyDescent="0.3">
      <c r="B122" s="150"/>
      <c r="C122" s="150"/>
      <c r="D122" s="150"/>
      <c r="E122" s="150"/>
      <c r="F122" s="150"/>
      <c r="G122" s="150"/>
      <c r="K122" s="151"/>
      <c r="L122" s="151"/>
      <c r="M122" s="151"/>
    </row>
    <row r="123" spans="2:13" ht="16.5" customHeight="1" x14ac:dyDescent="0.3">
      <c r="B123" s="150"/>
      <c r="C123" s="150"/>
      <c r="D123" s="150"/>
      <c r="E123" s="150"/>
      <c r="F123" s="150"/>
      <c r="G123" s="150"/>
      <c r="K123" s="151"/>
      <c r="L123" s="151"/>
      <c r="M123" s="151"/>
    </row>
    <row r="124" spans="2:13" ht="16.5" customHeight="1" x14ac:dyDescent="0.3">
      <c r="B124" s="150"/>
      <c r="C124" s="150"/>
      <c r="D124" s="150"/>
      <c r="E124" s="150"/>
      <c r="F124" s="150"/>
      <c r="G124" s="150"/>
      <c r="K124" s="151"/>
      <c r="L124" s="151"/>
      <c r="M124" s="151"/>
    </row>
    <row r="125" spans="2:13" ht="16.5" customHeight="1" x14ac:dyDescent="0.3">
      <c r="B125" s="150"/>
      <c r="C125" s="150"/>
      <c r="D125" s="150"/>
      <c r="E125" s="150"/>
      <c r="F125" s="150"/>
      <c r="G125" s="150"/>
      <c r="K125" s="151"/>
      <c r="L125" s="151"/>
      <c r="M125" s="151"/>
    </row>
    <row r="126" spans="2:13" ht="16.5" customHeight="1" x14ac:dyDescent="0.3">
      <c r="B126" s="150"/>
      <c r="C126" s="150"/>
      <c r="D126" s="150"/>
      <c r="E126" s="150"/>
      <c r="F126" s="150"/>
      <c r="G126" s="150"/>
      <c r="K126" s="151"/>
      <c r="L126" s="151"/>
      <c r="M126" s="151"/>
    </row>
    <row r="127" spans="2:13" ht="16.5" customHeight="1" x14ac:dyDescent="0.3">
      <c r="B127" s="150"/>
      <c r="C127" s="150"/>
      <c r="D127" s="150"/>
      <c r="E127" s="150"/>
      <c r="F127" s="150"/>
      <c r="G127" s="150"/>
      <c r="K127" s="151"/>
      <c r="L127" s="151"/>
      <c r="M127" s="151"/>
    </row>
    <row r="128" spans="2:13" ht="16.5" customHeight="1" x14ac:dyDescent="0.3">
      <c r="B128" s="150"/>
      <c r="C128" s="150"/>
      <c r="D128" s="150"/>
      <c r="E128" s="150"/>
      <c r="F128" s="150"/>
      <c r="G128" s="150"/>
      <c r="K128" s="151"/>
      <c r="L128" s="151"/>
      <c r="M128" s="151"/>
    </row>
    <row r="129" spans="2:13" ht="16.5" customHeight="1" x14ac:dyDescent="0.3">
      <c r="B129" s="150"/>
      <c r="C129" s="150"/>
      <c r="D129" s="150"/>
      <c r="E129" s="150"/>
      <c r="F129" s="150"/>
      <c r="G129" s="150"/>
      <c r="K129" s="151"/>
      <c r="L129" s="151"/>
      <c r="M129" s="151"/>
    </row>
    <row r="130" spans="2:13" ht="16.5" customHeight="1" x14ac:dyDescent="0.3">
      <c r="B130" s="150"/>
      <c r="C130" s="150"/>
      <c r="D130" s="150"/>
      <c r="E130" s="150"/>
      <c r="F130" s="150"/>
      <c r="G130" s="150"/>
      <c r="K130" s="151"/>
      <c r="L130" s="151"/>
      <c r="M130" s="151"/>
    </row>
    <row r="131" spans="2:13" ht="16.5" customHeight="1" x14ac:dyDescent="0.3">
      <c r="B131" s="150"/>
      <c r="C131" s="150"/>
      <c r="D131" s="150"/>
      <c r="E131" s="150"/>
      <c r="F131" s="150"/>
      <c r="G131" s="150"/>
      <c r="K131" s="151"/>
      <c r="L131" s="151"/>
      <c r="M131" s="151"/>
    </row>
    <row r="132" spans="2:13" ht="16.5" customHeight="1" x14ac:dyDescent="0.3">
      <c r="B132" s="150"/>
      <c r="C132" s="150"/>
      <c r="D132" s="150"/>
      <c r="E132" s="150"/>
      <c r="F132" s="150"/>
      <c r="G132" s="150"/>
      <c r="K132" s="151"/>
      <c r="L132" s="151"/>
      <c r="M132" s="151"/>
    </row>
    <row r="133" spans="2:13" ht="16.5" customHeight="1" x14ac:dyDescent="0.3">
      <c r="B133" s="150"/>
      <c r="C133" s="150"/>
      <c r="D133" s="150"/>
      <c r="E133" s="150"/>
      <c r="F133" s="150"/>
      <c r="G133" s="150"/>
      <c r="K133" s="151"/>
      <c r="L133" s="151"/>
      <c r="M133" s="151"/>
    </row>
    <row r="134" spans="2:13" ht="16.5" customHeight="1" x14ac:dyDescent="0.3">
      <c r="B134" s="150"/>
      <c r="C134" s="150"/>
      <c r="D134" s="150"/>
      <c r="E134" s="150"/>
      <c r="F134" s="150"/>
      <c r="G134" s="150"/>
      <c r="K134" s="151"/>
      <c r="L134" s="151"/>
      <c r="M134" s="151"/>
    </row>
    <row r="135" spans="2:13" ht="16.5" customHeight="1" x14ac:dyDescent="0.3">
      <c r="B135" s="150"/>
      <c r="C135" s="150"/>
      <c r="D135" s="150"/>
      <c r="E135" s="150"/>
      <c r="F135" s="150"/>
      <c r="G135" s="150"/>
      <c r="K135" s="151"/>
      <c r="L135" s="151"/>
      <c r="M135" s="151"/>
    </row>
    <row r="136" spans="2:13" ht="16.5" customHeight="1" x14ac:dyDescent="0.3">
      <c r="B136" s="150"/>
      <c r="C136" s="150"/>
      <c r="D136" s="150"/>
      <c r="E136" s="150"/>
      <c r="F136" s="150"/>
      <c r="G136" s="150"/>
      <c r="K136" s="151"/>
      <c r="L136" s="151"/>
      <c r="M136" s="151"/>
    </row>
    <row r="137" spans="2:13" ht="16.5" customHeight="1" x14ac:dyDescent="0.3">
      <c r="B137" s="150"/>
      <c r="C137" s="150"/>
      <c r="D137" s="150"/>
      <c r="E137" s="150"/>
      <c r="F137" s="150"/>
      <c r="G137" s="150"/>
      <c r="K137" s="151"/>
      <c r="L137" s="151"/>
      <c r="M137" s="151"/>
    </row>
    <row r="138" spans="2:13" ht="16.5" customHeight="1" x14ac:dyDescent="0.3">
      <c r="B138" s="150"/>
      <c r="C138" s="150"/>
      <c r="D138" s="150"/>
      <c r="E138" s="150"/>
      <c r="F138" s="150"/>
      <c r="G138" s="150"/>
      <c r="K138" s="151"/>
      <c r="L138" s="151"/>
      <c r="M138" s="151"/>
    </row>
    <row r="139" spans="2:13" ht="16.5" customHeight="1" x14ac:dyDescent="0.3">
      <c r="B139" s="150"/>
      <c r="C139" s="150"/>
      <c r="D139" s="150"/>
      <c r="E139" s="150"/>
      <c r="F139" s="150"/>
      <c r="G139" s="150"/>
      <c r="K139" s="151"/>
      <c r="L139" s="151"/>
      <c r="M139" s="151"/>
    </row>
    <row r="140" spans="2:13" ht="16.5" customHeight="1" x14ac:dyDescent="0.3">
      <c r="B140" s="150"/>
      <c r="C140" s="150"/>
      <c r="D140" s="150"/>
      <c r="E140" s="150"/>
      <c r="F140" s="150"/>
      <c r="G140" s="150"/>
      <c r="K140" s="151"/>
      <c r="L140" s="151"/>
      <c r="M140" s="151"/>
    </row>
    <row r="141" spans="2:13" ht="16.5" customHeight="1" x14ac:dyDescent="0.3">
      <c r="B141" s="150"/>
      <c r="C141" s="150"/>
      <c r="D141" s="150"/>
      <c r="E141" s="150"/>
      <c r="F141" s="150"/>
      <c r="G141" s="150"/>
      <c r="K141" s="151"/>
      <c r="L141" s="151"/>
      <c r="M141" s="151"/>
    </row>
    <row r="142" spans="2:13" ht="16.5" customHeight="1" x14ac:dyDescent="0.3">
      <c r="B142" s="150"/>
      <c r="C142" s="150"/>
      <c r="D142" s="150"/>
      <c r="E142" s="150"/>
      <c r="F142" s="150"/>
      <c r="G142" s="150"/>
      <c r="K142" s="151"/>
      <c r="L142" s="151"/>
      <c r="M142" s="151"/>
    </row>
    <row r="143" spans="2:13" ht="16.5" customHeight="1" x14ac:dyDescent="0.3">
      <c r="B143" s="150"/>
      <c r="C143" s="150"/>
      <c r="D143" s="150"/>
      <c r="E143" s="150"/>
      <c r="F143" s="150"/>
      <c r="G143" s="150"/>
      <c r="K143" s="151"/>
      <c r="L143" s="151"/>
      <c r="M143" s="151"/>
    </row>
    <row r="144" spans="2:13" ht="16.5" customHeight="1" x14ac:dyDescent="0.3">
      <c r="B144" s="150"/>
      <c r="C144" s="150"/>
      <c r="D144" s="150"/>
      <c r="E144" s="150"/>
      <c r="F144" s="150"/>
      <c r="G144" s="150"/>
      <c r="K144" s="151"/>
      <c r="L144" s="151"/>
      <c r="M144" s="151"/>
    </row>
    <row r="145" spans="2:13" ht="16.5" customHeight="1" x14ac:dyDescent="0.3">
      <c r="B145" s="150"/>
      <c r="C145" s="150"/>
      <c r="D145" s="150"/>
      <c r="E145" s="150"/>
      <c r="F145" s="150"/>
      <c r="G145" s="150"/>
      <c r="K145" s="151"/>
      <c r="L145" s="151"/>
      <c r="M145" s="151"/>
    </row>
    <row r="146" spans="2:13" ht="16.5" customHeight="1" x14ac:dyDescent="0.3">
      <c r="B146" s="150"/>
      <c r="C146" s="150"/>
      <c r="D146" s="150"/>
      <c r="E146" s="150"/>
      <c r="F146" s="150"/>
      <c r="G146" s="150"/>
      <c r="K146" s="151"/>
      <c r="L146" s="151"/>
      <c r="M146" s="151"/>
    </row>
    <row r="147" spans="2:13" ht="16.5" customHeight="1" x14ac:dyDescent="0.3">
      <c r="B147" s="150"/>
      <c r="C147" s="150"/>
      <c r="D147" s="150"/>
      <c r="E147" s="150"/>
      <c r="F147" s="150"/>
      <c r="G147" s="150"/>
      <c r="K147" s="151"/>
      <c r="L147" s="151"/>
      <c r="M147" s="151"/>
    </row>
    <row r="148" spans="2:13" ht="16.5" customHeight="1" x14ac:dyDescent="0.3">
      <c r="B148" s="150"/>
      <c r="C148" s="150"/>
      <c r="D148" s="150"/>
      <c r="E148" s="150"/>
      <c r="F148" s="150"/>
      <c r="G148" s="150"/>
      <c r="K148" s="151"/>
      <c r="L148" s="151"/>
      <c r="M148" s="151"/>
    </row>
    <row r="149" spans="2:13" ht="16.5" customHeight="1" x14ac:dyDescent="0.3">
      <c r="B149" s="150"/>
      <c r="C149" s="150"/>
      <c r="D149" s="150"/>
      <c r="E149" s="150"/>
      <c r="F149" s="150"/>
      <c r="G149" s="150"/>
      <c r="K149" s="151"/>
      <c r="L149" s="151"/>
      <c r="M149" s="151"/>
    </row>
    <row r="150" spans="2:13" ht="16.5" customHeight="1" x14ac:dyDescent="0.3">
      <c r="B150" s="150"/>
      <c r="C150" s="150"/>
      <c r="D150" s="150"/>
      <c r="E150" s="150"/>
      <c r="F150" s="150"/>
      <c r="G150" s="150"/>
      <c r="K150" s="151"/>
      <c r="L150" s="151"/>
      <c r="M150" s="151"/>
    </row>
    <row r="151" spans="2:13" ht="16.5" customHeight="1" x14ac:dyDescent="0.3">
      <c r="B151" s="150"/>
      <c r="C151" s="150"/>
      <c r="D151" s="150"/>
      <c r="E151" s="150"/>
      <c r="F151" s="150"/>
      <c r="G151" s="150"/>
      <c r="K151" s="151"/>
      <c r="L151" s="151"/>
      <c r="M151" s="151"/>
    </row>
    <row r="152" spans="2:13" ht="16.5" customHeight="1" x14ac:dyDescent="0.3">
      <c r="B152" s="150"/>
      <c r="C152" s="150"/>
      <c r="D152" s="150"/>
      <c r="E152" s="150"/>
      <c r="F152" s="150"/>
      <c r="G152" s="150"/>
      <c r="K152" s="151"/>
      <c r="L152" s="151"/>
      <c r="M152" s="151"/>
    </row>
    <row r="153" spans="2:13" ht="16.5" customHeight="1" x14ac:dyDescent="0.3">
      <c r="B153" s="150"/>
      <c r="C153" s="150"/>
      <c r="D153" s="150"/>
      <c r="E153" s="150"/>
      <c r="F153" s="150"/>
      <c r="G153" s="150"/>
      <c r="K153" s="151"/>
      <c r="L153" s="151"/>
      <c r="M153" s="151"/>
    </row>
    <row r="154" spans="2:13" ht="16.5" customHeight="1" x14ac:dyDescent="0.3">
      <c r="B154" s="150"/>
      <c r="C154" s="150"/>
      <c r="D154" s="150"/>
      <c r="E154" s="150"/>
      <c r="F154" s="150"/>
      <c r="G154" s="150"/>
      <c r="K154" s="151"/>
      <c r="L154" s="151"/>
      <c r="M154" s="151"/>
    </row>
    <row r="155" spans="2:13" ht="16.5" customHeight="1" x14ac:dyDescent="0.3">
      <c r="B155" s="150"/>
      <c r="C155" s="150"/>
      <c r="D155" s="150"/>
      <c r="E155" s="150"/>
      <c r="F155" s="150"/>
      <c r="G155" s="150"/>
      <c r="K155" s="151"/>
      <c r="L155" s="151"/>
      <c r="M155" s="151"/>
    </row>
    <row r="156" spans="2:13" ht="16.5" customHeight="1" x14ac:dyDescent="0.3">
      <c r="B156" s="150"/>
      <c r="C156" s="150"/>
      <c r="D156" s="150"/>
      <c r="E156" s="150"/>
      <c r="F156" s="150"/>
      <c r="G156" s="150"/>
      <c r="K156" s="151"/>
      <c r="L156" s="151"/>
      <c r="M156" s="151"/>
    </row>
    <row r="157" spans="2:13" ht="16.5" customHeight="1" x14ac:dyDescent="0.3">
      <c r="B157" s="150"/>
      <c r="C157" s="150"/>
      <c r="D157" s="150"/>
      <c r="E157" s="150"/>
      <c r="F157" s="150"/>
      <c r="G157" s="150"/>
      <c r="K157" s="151"/>
      <c r="L157" s="151"/>
      <c r="M157" s="151"/>
    </row>
    <row r="158" spans="2:13" ht="16.5" customHeight="1" x14ac:dyDescent="0.3">
      <c r="B158" s="150"/>
      <c r="C158" s="150"/>
      <c r="D158" s="150"/>
      <c r="E158" s="150"/>
      <c r="F158" s="150"/>
      <c r="G158" s="150"/>
      <c r="K158" s="151"/>
      <c r="L158" s="151"/>
      <c r="M158" s="151"/>
    </row>
    <row r="159" spans="2:13" ht="16.5" customHeight="1" x14ac:dyDescent="0.3">
      <c r="B159" s="150"/>
      <c r="C159" s="150"/>
      <c r="D159" s="150"/>
      <c r="E159" s="150"/>
      <c r="F159" s="150"/>
      <c r="G159" s="150"/>
      <c r="K159" s="151"/>
      <c r="L159" s="151"/>
      <c r="M159" s="151"/>
    </row>
    <row r="160" spans="2:13" ht="16.5" customHeight="1" x14ac:dyDescent="0.3">
      <c r="B160" s="150"/>
      <c r="C160" s="150"/>
      <c r="D160" s="150"/>
      <c r="E160" s="150"/>
      <c r="F160" s="150"/>
      <c r="G160" s="150"/>
      <c r="K160" s="151"/>
      <c r="L160" s="151"/>
      <c r="M160" s="151"/>
    </row>
    <row r="161" spans="2:13" ht="16.5" customHeight="1" x14ac:dyDescent="0.3">
      <c r="B161" s="150"/>
      <c r="C161" s="150"/>
      <c r="D161" s="150"/>
      <c r="E161" s="150"/>
      <c r="F161" s="150"/>
      <c r="G161" s="150"/>
      <c r="K161" s="151"/>
      <c r="L161" s="151"/>
      <c r="M161" s="151"/>
    </row>
    <row r="162" spans="2:13" ht="16.5" customHeight="1" x14ac:dyDescent="0.3">
      <c r="B162" s="150"/>
      <c r="C162" s="150"/>
      <c r="D162" s="150"/>
      <c r="E162" s="150"/>
      <c r="F162" s="150"/>
      <c r="G162" s="150"/>
      <c r="K162" s="151"/>
      <c r="L162" s="151"/>
      <c r="M162" s="151"/>
    </row>
    <row r="163" spans="2:13" ht="16.5" customHeight="1" x14ac:dyDescent="0.3">
      <c r="B163" s="150"/>
      <c r="C163" s="150"/>
      <c r="D163" s="150"/>
      <c r="E163" s="150"/>
      <c r="F163" s="150"/>
      <c r="G163" s="150"/>
      <c r="K163" s="151"/>
      <c r="L163" s="151"/>
      <c r="M163" s="151"/>
    </row>
    <row r="164" spans="2:13" ht="16.5" customHeight="1" x14ac:dyDescent="0.3">
      <c r="B164" s="150"/>
      <c r="C164" s="150"/>
      <c r="D164" s="150"/>
      <c r="E164" s="150"/>
      <c r="F164" s="150"/>
      <c r="G164" s="150"/>
      <c r="K164" s="151"/>
      <c r="L164" s="151"/>
      <c r="M164" s="151"/>
    </row>
    <row r="165" spans="2:13" ht="16.5" customHeight="1" x14ac:dyDescent="0.3">
      <c r="B165" s="150"/>
      <c r="C165" s="150"/>
      <c r="D165" s="150"/>
      <c r="E165" s="150"/>
      <c r="F165" s="150"/>
      <c r="G165" s="150"/>
      <c r="K165" s="151"/>
      <c r="L165" s="151"/>
      <c r="M165" s="151"/>
    </row>
    <row r="166" spans="2:13" ht="16.5" customHeight="1" x14ac:dyDescent="0.3">
      <c r="B166" s="150"/>
      <c r="C166" s="150"/>
      <c r="D166" s="150"/>
      <c r="E166" s="150"/>
      <c r="F166" s="150"/>
      <c r="G166" s="150"/>
      <c r="K166" s="151"/>
      <c r="L166" s="151"/>
      <c r="M166" s="151"/>
    </row>
    <row r="167" spans="2:13" ht="16.5" customHeight="1" x14ac:dyDescent="0.3">
      <c r="B167" s="150"/>
      <c r="C167" s="150"/>
      <c r="D167" s="150"/>
      <c r="E167" s="150"/>
      <c r="F167" s="150"/>
      <c r="G167" s="150"/>
      <c r="K167" s="151"/>
      <c r="L167" s="151"/>
      <c r="M167" s="151"/>
    </row>
    <row r="168" spans="2:13" ht="16.5" customHeight="1" x14ac:dyDescent="0.3">
      <c r="B168" s="150"/>
      <c r="C168" s="150"/>
      <c r="D168" s="150"/>
      <c r="E168" s="150"/>
      <c r="F168" s="150"/>
      <c r="G168" s="150"/>
      <c r="K168" s="151"/>
      <c r="L168" s="151"/>
      <c r="M168" s="151"/>
    </row>
    <row r="169" spans="2:13" ht="16.5" customHeight="1" x14ac:dyDescent="0.3">
      <c r="B169" s="150"/>
      <c r="C169" s="150"/>
      <c r="D169" s="150"/>
      <c r="E169" s="150"/>
      <c r="F169" s="150"/>
      <c r="G169" s="150"/>
      <c r="K169" s="151"/>
      <c r="L169" s="151"/>
      <c r="M169" s="151"/>
    </row>
    <row r="170" spans="2:13" ht="16.5" customHeight="1" x14ac:dyDescent="0.3">
      <c r="B170" s="150"/>
      <c r="C170" s="150"/>
      <c r="D170" s="150"/>
      <c r="E170" s="150"/>
      <c r="F170" s="150"/>
      <c r="G170" s="150"/>
      <c r="K170" s="151"/>
      <c r="L170" s="151"/>
      <c r="M170" s="151"/>
    </row>
    <row r="171" spans="2:13" ht="16.5" customHeight="1" x14ac:dyDescent="0.3">
      <c r="B171" s="150"/>
      <c r="C171" s="150"/>
      <c r="D171" s="150"/>
      <c r="E171" s="150"/>
      <c r="F171" s="150"/>
      <c r="G171" s="150"/>
      <c r="K171" s="151"/>
      <c r="L171" s="151"/>
      <c r="M171" s="151"/>
    </row>
    <row r="172" spans="2:13" ht="16.5" customHeight="1" x14ac:dyDescent="0.3">
      <c r="B172" s="150"/>
      <c r="C172" s="150"/>
      <c r="D172" s="150"/>
      <c r="E172" s="150"/>
      <c r="F172" s="150"/>
      <c r="G172" s="150"/>
      <c r="K172" s="151"/>
      <c r="L172" s="151"/>
      <c r="M172" s="151"/>
    </row>
    <row r="173" spans="2:13" ht="16.5" customHeight="1" x14ac:dyDescent="0.3">
      <c r="B173" s="150"/>
      <c r="C173" s="150"/>
      <c r="D173" s="150"/>
      <c r="E173" s="150"/>
      <c r="F173" s="150"/>
      <c r="G173" s="150"/>
      <c r="K173" s="151"/>
      <c r="L173" s="151"/>
      <c r="M173" s="151"/>
    </row>
    <row r="174" spans="2:13" ht="16.5" customHeight="1" x14ac:dyDescent="0.3">
      <c r="B174" s="150"/>
      <c r="C174" s="150"/>
      <c r="D174" s="150"/>
      <c r="E174" s="150"/>
      <c r="F174" s="150"/>
      <c r="G174" s="150"/>
      <c r="K174" s="151"/>
      <c r="L174" s="151"/>
      <c r="M174" s="151"/>
    </row>
    <row r="175" spans="2:13" ht="16.5" customHeight="1" x14ac:dyDescent="0.3">
      <c r="B175" s="150"/>
      <c r="C175" s="150"/>
      <c r="D175" s="150"/>
      <c r="E175" s="150"/>
      <c r="F175" s="150"/>
      <c r="G175" s="150"/>
      <c r="K175" s="151"/>
      <c r="L175" s="151"/>
      <c r="M175" s="151"/>
    </row>
    <row r="176" spans="2:13" ht="16.5" customHeight="1" x14ac:dyDescent="0.3">
      <c r="B176" s="150"/>
      <c r="C176" s="150"/>
      <c r="D176" s="150"/>
      <c r="E176" s="150"/>
      <c r="F176" s="150"/>
      <c r="G176" s="150"/>
      <c r="K176" s="151"/>
      <c r="L176" s="151"/>
      <c r="M176" s="151"/>
    </row>
    <row r="177" spans="2:13" ht="16.5" customHeight="1" x14ac:dyDescent="0.3">
      <c r="B177" s="150"/>
      <c r="C177" s="150"/>
      <c r="D177" s="150"/>
      <c r="E177" s="150"/>
      <c r="F177" s="150"/>
      <c r="G177" s="150"/>
      <c r="K177" s="151"/>
      <c r="L177" s="151"/>
      <c r="M177" s="151"/>
    </row>
    <row r="178" spans="2:13" ht="16.5" customHeight="1" x14ac:dyDescent="0.3">
      <c r="B178" s="150"/>
      <c r="C178" s="150"/>
      <c r="D178" s="150"/>
      <c r="E178" s="150"/>
      <c r="F178" s="150"/>
      <c r="G178" s="150"/>
      <c r="K178" s="151"/>
      <c r="L178" s="151"/>
      <c r="M178" s="151"/>
    </row>
    <row r="179" spans="2:13" ht="16.5" customHeight="1" x14ac:dyDescent="0.3">
      <c r="B179" s="150"/>
      <c r="C179" s="150"/>
      <c r="D179" s="150"/>
      <c r="E179" s="150"/>
      <c r="F179" s="150"/>
      <c r="G179" s="150"/>
      <c r="K179" s="151"/>
      <c r="L179" s="151"/>
      <c r="M179" s="151"/>
    </row>
    <row r="180" spans="2:13" ht="16.5" customHeight="1" x14ac:dyDescent="0.3">
      <c r="B180" s="150"/>
      <c r="C180" s="150"/>
      <c r="D180" s="150"/>
      <c r="E180" s="150"/>
      <c r="F180" s="150"/>
      <c r="G180" s="150"/>
      <c r="K180" s="151"/>
      <c r="L180" s="151"/>
      <c r="M180" s="151"/>
    </row>
    <row r="181" spans="2:13" ht="16.5" customHeight="1" x14ac:dyDescent="0.3">
      <c r="B181" s="150"/>
      <c r="C181" s="150"/>
      <c r="D181" s="150"/>
      <c r="E181" s="150"/>
      <c r="F181" s="150"/>
      <c r="G181" s="150"/>
      <c r="K181" s="151"/>
      <c r="L181" s="151"/>
      <c r="M181" s="151"/>
    </row>
    <row r="182" spans="2:13" ht="16.5" customHeight="1" x14ac:dyDescent="0.3">
      <c r="B182" s="150"/>
      <c r="C182" s="150"/>
      <c r="D182" s="150"/>
      <c r="E182" s="150"/>
      <c r="F182" s="150"/>
      <c r="G182" s="150"/>
      <c r="K182" s="151"/>
      <c r="L182" s="151"/>
      <c r="M182" s="151"/>
    </row>
    <row r="183" spans="2:13" ht="16.5" customHeight="1" x14ac:dyDescent="0.3">
      <c r="B183" s="150"/>
      <c r="C183" s="150"/>
      <c r="D183" s="150"/>
      <c r="E183" s="150"/>
      <c r="F183" s="150"/>
      <c r="G183" s="150"/>
      <c r="K183" s="151"/>
      <c r="L183" s="151"/>
      <c r="M183" s="151"/>
    </row>
    <row r="184" spans="2:13" ht="16.5" customHeight="1" x14ac:dyDescent="0.3">
      <c r="B184" s="150"/>
      <c r="C184" s="150"/>
      <c r="D184" s="150"/>
      <c r="E184" s="150"/>
      <c r="F184" s="150"/>
      <c r="G184" s="150"/>
      <c r="K184" s="151"/>
      <c r="L184" s="151"/>
      <c r="M184" s="151"/>
    </row>
    <row r="185" spans="2:13" ht="16.5" customHeight="1" x14ac:dyDescent="0.3">
      <c r="B185" s="150"/>
      <c r="C185" s="150"/>
      <c r="D185" s="150"/>
      <c r="E185" s="150"/>
      <c r="F185" s="150"/>
      <c r="G185" s="150"/>
      <c r="K185" s="151"/>
      <c r="L185" s="151"/>
      <c r="M185" s="151"/>
    </row>
    <row r="186" spans="2:13" ht="16.5" customHeight="1" x14ac:dyDescent="0.3">
      <c r="B186" s="150"/>
      <c r="C186" s="150"/>
      <c r="D186" s="150"/>
      <c r="E186" s="150"/>
      <c r="F186" s="150"/>
      <c r="G186" s="150"/>
      <c r="K186" s="151"/>
      <c r="L186" s="151"/>
      <c r="M186" s="151"/>
    </row>
    <row r="187" spans="2:13" ht="16.5" customHeight="1" x14ac:dyDescent="0.3">
      <c r="B187" s="150"/>
      <c r="C187" s="150"/>
      <c r="D187" s="150"/>
      <c r="E187" s="150"/>
      <c r="F187" s="150"/>
      <c r="G187" s="150"/>
      <c r="K187" s="151"/>
      <c r="L187" s="151"/>
      <c r="M187" s="151"/>
    </row>
    <row r="188" spans="2:13" ht="16.5" customHeight="1" x14ac:dyDescent="0.3">
      <c r="B188" s="150"/>
      <c r="C188" s="150"/>
      <c r="D188" s="150"/>
      <c r="E188" s="150"/>
      <c r="F188" s="150"/>
      <c r="G188" s="150"/>
      <c r="K188" s="151"/>
      <c r="L188" s="151"/>
      <c r="M188" s="151"/>
    </row>
    <row r="189" spans="2:13" ht="16.5" customHeight="1" x14ac:dyDescent="0.3">
      <c r="B189" s="150"/>
      <c r="C189" s="150"/>
      <c r="D189" s="150"/>
      <c r="E189" s="150"/>
      <c r="F189" s="150"/>
      <c r="G189" s="150"/>
      <c r="K189" s="151"/>
      <c r="L189" s="151"/>
      <c r="M189" s="151"/>
    </row>
    <row r="190" spans="2:13" ht="16.5" customHeight="1" x14ac:dyDescent="0.3">
      <c r="B190" s="150"/>
      <c r="C190" s="150"/>
      <c r="D190" s="150"/>
      <c r="E190" s="150"/>
      <c r="F190" s="150"/>
      <c r="G190" s="150"/>
      <c r="K190" s="151"/>
      <c r="L190" s="151"/>
      <c r="M190" s="151"/>
    </row>
    <row r="191" spans="2:13" ht="16.5" customHeight="1" x14ac:dyDescent="0.3">
      <c r="B191" s="150"/>
      <c r="C191" s="150"/>
      <c r="D191" s="150"/>
      <c r="E191" s="150"/>
      <c r="F191" s="150"/>
      <c r="G191" s="150"/>
      <c r="K191" s="151"/>
      <c r="L191" s="151"/>
      <c r="M191" s="151"/>
    </row>
    <row r="192" spans="2:13" ht="16.5" customHeight="1" x14ac:dyDescent="0.3">
      <c r="B192" s="150"/>
      <c r="C192" s="150"/>
      <c r="D192" s="150"/>
      <c r="E192" s="150"/>
      <c r="F192" s="150"/>
      <c r="G192" s="150"/>
      <c r="K192" s="151"/>
      <c r="L192" s="151"/>
      <c r="M192" s="151"/>
    </row>
    <row r="193" spans="2:13" ht="16.5" customHeight="1" x14ac:dyDescent="0.3">
      <c r="B193" s="150"/>
      <c r="C193" s="150"/>
      <c r="D193" s="150"/>
      <c r="E193" s="150"/>
      <c r="F193" s="150"/>
      <c r="G193" s="150"/>
      <c r="K193" s="151"/>
      <c r="L193" s="151"/>
      <c r="M193" s="151"/>
    </row>
    <row r="194" spans="2:13" ht="16.5" customHeight="1" x14ac:dyDescent="0.3">
      <c r="B194" s="150"/>
      <c r="C194" s="150"/>
      <c r="D194" s="150"/>
      <c r="E194" s="150"/>
      <c r="F194" s="150"/>
      <c r="G194" s="150"/>
      <c r="K194" s="151"/>
      <c r="L194" s="151"/>
      <c r="M194" s="151"/>
    </row>
    <row r="195" spans="2:13" ht="16.5" customHeight="1" x14ac:dyDescent="0.3">
      <c r="B195" s="150"/>
      <c r="C195" s="150"/>
      <c r="D195" s="150"/>
      <c r="E195" s="150"/>
      <c r="F195" s="150"/>
      <c r="G195" s="150"/>
      <c r="K195" s="151"/>
      <c r="L195" s="151"/>
      <c r="M195" s="151"/>
    </row>
    <row r="196" spans="2:13" ht="16.5" customHeight="1" x14ac:dyDescent="0.3">
      <c r="B196" s="150"/>
      <c r="C196" s="150"/>
      <c r="D196" s="150"/>
      <c r="E196" s="150"/>
      <c r="F196" s="150"/>
      <c r="G196" s="150"/>
      <c r="K196" s="151"/>
      <c r="L196" s="151"/>
      <c r="M196" s="151"/>
    </row>
    <row r="197" spans="2:13" ht="16.5" customHeight="1" x14ac:dyDescent="0.3">
      <c r="B197" s="150"/>
      <c r="C197" s="150"/>
      <c r="D197" s="150"/>
      <c r="E197" s="150"/>
      <c r="F197" s="150"/>
      <c r="G197" s="150"/>
      <c r="K197" s="151"/>
      <c r="L197" s="151"/>
      <c r="M197" s="151"/>
    </row>
    <row r="198" spans="2:13" ht="16.5" customHeight="1" x14ac:dyDescent="0.3">
      <c r="B198" s="150"/>
      <c r="C198" s="150"/>
      <c r="D198" s="150"/>
      <c r="E198" s="150"/>
      <c r="F198" s="150"/>
      <c r="G198" s="150"/>
      <c r="K198" s="151"/>
      <c r="L198" s="151"/>
      <c r="M198" s="151"/>
    </row>
    <row r="199" spans="2:13" ht="16.5" customHeight="1" x14ac:dyDescent="0.3">
      <c r="B199" s="150"/>
      <c r="C199" s="150"/>
      <c r="D199" s="150"/>
      <c r="E199" s="150"/>
      <c r="F199" s="150"/>
      <c r="G199" s="150"/>
      <c r="K199" s="151"/>
      <c r="L199" s="151"/>
      <c r="M199" s="151"/>
    </row>
    <row r="200" spans="2:13" ht="16.5" customHeight="1" x14ac:dyDescent="0.3">
      <c r="B200" s="150"/>
      <c r="C200" s="150"/>
      <c r="D200" s="150"/>
      <c r="E200" s="150"/>
      <c r="F200" s="150"/>
      <c r="G200" s="150"/>
      <c r="K200" s="151"/>
      <c r="L200" s="151"/>
      <c r="M200" s="151"/>
    </row>
    <row r="201" spans="2:13" ht="16.5" customHeight="1" x14ac:dyDescent="0.3">
      <c r="B201" s="150"/>
      <c r="C201" s="150"/>
      <c r="D201" s="150"/>
      <c r="E201" s="150"/>
      <c r="F201" s="150"/>
      <c r="G201" s="150"/>
      <c r="K201" s="151"/>
      <c r="L201" s="151"/>
      <c r="M201" s="151"/>
    </row>
    <row r="202" spans="2:13" ht="16.5" customHeight="1" x14ac:dyDescent="0.3">
      <c r="B202" s="150"/>
      <c r="C202" s="150"/>
      <c r="D202" s="150"/>
      <c r="E202" s="150"/>
      <c r="F202" s="150"/>
      <c r="G202" s="150"/>
      <c r="K202" s="151"/>
      <c r="L202" s="151"/>
      <c r="M202" s="151"/>
    </row>
    <row r="203" spans="2:13" ht="16.5" customHeight="1" x14ac:dyDescent="0.3">
      <c r="B203" s="150"/>
      <c r="C203" s="150"/>
      <c r="D203" s="150"/>
      <c r="E203" s="150"/>
      <c r="F203" s="150"/>
      <c r="G203" s="150"/>
      <c r="K203" s="151"/>
      <c r="L203" s="151"/>
      <c r="M203" s="151"/>
    </row>
    <row r="204" spans="2:13" ht="16.5" customHeight="1" x14ac:dyDescent="0.3">
      <c r="B204" s="150"/>
      <c r="C204" s="150"/>
      <c r="D204" s="150"/>
      <c r="E204" s="150"/>
      <c r="F204" s="150"/>
      <c r="G204" s="150"/>
      <c r="K204" s="151"/>
      <c r="L204" s="151"/>
      <c r="M204" s="151"/>
    </row>
    <row r="205" spans="2:13" ht="16.5" customHeight="1" x14ac:dyDescent="0.3">
      <c r="B205" s="150"/>
      <c r="C205" s="150"/>
      <c r="D205" s="150"/>
      <c r="E205" s="150"/>
      <c r="F205" s="150"/>
      <c r="G205" s="150"/>
      <c r="K205" s="151"/>
      <c r="L205" s="151"/>
      <c r="M205" s="151"/>
    </row>
    <row r="206" spans="2:13" ht="16.5" customHeight="1" x14ac:dyDescent="0.3">
      <c r="B206" s="150"/>
      <c r="C206" s="150"/>
      <c r="D206" s="150"/>
      <c r="E206" s="150"/>
      <c r="F206" s="150"/>
      <c r="G206" s="150"/>
      <c r="K206" s="151"/>
      <c r="L206" s="151"/>
      <c r="M206" s="151"/>
    </row>
    <row r="207" spans="2:13" ht="16.5" customHeight="1" x14ac:dyDescent="0.3">
      <c r="B207" s="150"/>
      <c r="C207" s="150"/>
      <c r="D207" s="150"/>
      <c r="E207" s="150"/>
      <c r="F207" s="150"/>
      <c r="G207" s="150"/>
      <c r="K207" s="151"/>
      <c r="L207" s="151"/>
      <c r="M207" s="151"/>
    </row>
    <row r="208" spans="2:13" ht="16.5" customHeight="1" x14ac:dyDescent="0.3">
      <c r="B208" s="150"/>
      <c r="C208" s="150"/>
      <c r="D208" s="150"/>
      <c r="E208" s="150"/>
      <c r="F208" s="150"/>
      <c r="G208" s="150"/>
      <c r="K208" s="151"/>
      <c r="L208" s="151"/>
      <c r="M208" s="151"/>
    </row>
    <row r="209" spans="2:13" ht="16.5" customHeight="1" x14ac:dyDescent="0.3">
      <c r="B209" s="150"/>
      <c r="C209" s="150"/>
      <c r="D209" s="150"/>
      <c r="E209" s="150"/>
      <c r="F209" s="150"/>
      <c r="G209" s="150"/>
      <c r="K209" s="151"/>
      <c r="L209" s="151"/>
      <c r="M209" s="151"/>
    </row>
    <row r="210" spans="2:13" ht="16.5" customHeight="1" x14ac:dyDescent="0.3">
      <c r="B210" s="150"/>
      <c r="C210" s="150"/>
      <c r="D210" s="150"/>
      <c r="E210" s="150"/>
      <c r="F210" s="150"/>
      <c r="G210" s="150"/>
      <c r="K210" s="151"/>
      <c r="L210" s="151"/>
      <c r="M210" s="151"/>
    </row>
    <row r="211" spans="2:13" ht="16.5" customHeight="1" x14ac:dyDescent="0.3">
      <c r="B211" s="150"/>
      <c r="C211" s="150"/>
      <c r="D211" s="150"/>
      <c r="E211" s="150"/>
      <c r="F211" s="150"/>
      <c r="G211" s="150"/>
      <c r="K211" s="151"/>
      <c r="L211" s="151"/>
      <c r="M211" s="151"/>
    </row>
    <row r="212" spans="2:13" ht="16.5" customHeight="1" x14ac:dyDescent="0.3">
      <c r="B212" s="150"/>
      <c r="C212" s="150"/>
      <c r="D212" s="150"/>
      <c r="E212" s="150"/>
      <c r="F212" s="150"/>
      <c r="G212" s="150"/>
      <c r="K212" s="151"/>
      <c r="L212" s="151"/>
      <c r="M212" s="151"/>
    </row>
    <row r="213" spans="2:13" ht="16.5" customHeight="1" x14ac:dyDescent="0.3">
      <c r="B213" s="150"/>
      <c r="C213" s="150"/>
      <c r="D213" s="150"/>
      <c r="E213" s="150"/>
      <c r="F213" s="150"/>
      <c r="G213" s="150"/>
      <c r="K213" s="151"/>
      <c r="L213" s="151"/>
      <c r="M213" s="151"/>
    </row>
    <row r="214" spans="2:13" ht="16.5" customHeight="1" x14ac:dyDescent="0.3">
      <c r="B214" s="150"/>
      <c r="C214" s="150"/>
      <c r="D214" s="150"/>
      <c r="E214" s="150"/>
      <c r="F214" s="150"/>
      <c r="G214" s="150"/>
      <c r="K214" s="151"/>
      <c r="L214" s="151"/>
      <c r="M214" s="151"/>
    </row>
    <row r="215" spans="2:13" ht="16.5" customHeight="1" x14ac:dyDescent="0.3">
      <c r="B215" s="150"/>
      <c r="C215" s="150"/>
      <c r="D215" s="150"/>
      <c r="E215" s="150"/>
      <c r="F215" s="150"/>
      <c r="G215" s="150"/>
      <c r="K215" s="151"/>
      <c r="L215" s="151"/>
      <c r="M215" s="151"/>
    </row>
    <row r="216" spans="2:13" ht="16.5" customHeight="1" x14ac:dyDescent="0.3">
      <c r="B216" s="150"/>
      <c r="C216" s="150"/>
      <c r="D216" s="150"/>
      <c r="E216" s="150"/>
      <c r="F216" s="150"/>
      <c r="G216" s="150"/>
      <c r="K216" s="151"/>
      <c r="L216" s="151"/>
      <c r="M216" s="151"/>
    </row>
    <row r="217" spans="2:13" ht="16.5" customHeight="1" x14ac:dyDescent="0.3">
      <c r="B217" s="150"/>
      <c r="C217" s="150"/>
      <c r="D217" s="150"/>
      <c r="E217" s="150"/>
      <c r="F217" s="150"/>
      <c r="G217" s="150"/>
      <c r="K217" s="151"/>
      <c r="L217" s="151"/>
      <c r="M217" s="151"/>
    </row>
    <row r="218" spans="2:13" ht="16.5" customHeight="1" x14ac:dyDescent="0.3">
      <c r="B218" s="150"/>
      <c r="C218" s="150"/>
      <c r="D218" s="150"/>
      <c r="E218" s="150"/>
      <c r="F218" s="150"/>
      <c r="G218" s="150"/>
      <c r="K218" s="151"/>
      <c r="L218" s="151"/>
      <c r="M218" s="151"/>
    </row>
    <row r="219" spans="2:13" ht="16.5" customHeight="1" x14ac:dyDescent="0.3">
      <c r="B219" s="150"/>
      <c r="C219" s="150"/>
      <c r="D219" s="150"/>
      <c r="E219" s="150"/>
      <c r="F219" s="150"/>
      <c r="G219" s="150"/>
      <c r="K219" s="151"/>
      <c r="L219" s="151"/>
      <c r="M219" s="151"/>
    </row>
    <row r="220" spans="2:13" ht="16.5" customHeight="1" x14ac:dyDescent="0.3">
      <c r="B220" s="150"/>
      <c r="C220" s="150"/>
      <c r="D220" s="150"/>
      <c r="E220" s="150"/>
      <c r="F220" s="150"/>
      <c r="G220" s="150"/>
      <c r="K220" s="151"/>
      <c r="L220" s="151"/>
      <c r="M220" s="151"/>
    </row>
    <row r="221" spans="2:13" ht="16.5" customHeight="1" x14ac:dyDescent="0.3">
      <c r="B221" s="150"/>
      <c r="C221" s="150"/>
      <c r="D221" s="150"/>
      <c r="E221" s="150"/>
      <c r="F221" s="150"/>
      <c r="G221" s="150"/>
      <c r="K221" s="151"/>
      <c r="L221" s="151"/>
      <c r="M221" s="151"/>
    </row>
    <row r="222" spans="2:13" ht="16.5" customHeight="1" x14ac:dyDescent="0.3">
      <c r="B222" s="150"/>
      <c r="C222" s="150"/>
      <c r="D222" s="150"/>
      <c r="E222" s="150"/>
      <c r="F222" s="150"/>
      <c r="G222" s="150"/>
      <c r="K222" s="151"/>
      <c r="L222" s="151"/>
      <c r="M222" s="151"/>
    </row>
    <row r="223" spans="2:13" ht="16.5" customHeight="1" x14ac:dyDescent="0.3">
      <c r="B223" s="150"/>
      <c r="C223" s="150"/>
      <c r="D223" s="150"/>
      <c r="E223" s="150"/>
      <c r="F223" s="150"/>
      <c r="G223" s="150"/>
      <c r="K223" s="151"/>
      <c r="L223" s="151"/>
      <c r="M223" s="151"/>
    </row>
    <row r="224" spans="2:13" ht="16.5" customHeight="1" x14ac:dyDescent="0.3">
      <c r="B224" s="150"/>
      <c r="C224" s="150"/>
      <c r="D224" s="150"/>
      <c r="E224" s="150"/>
      <c r="F224" s="150"/>
      <c r="G224" s="150"/>
      <c r="K224" s="151"/>
      <c r="L224" s="151"/>
      <c r="M224" s="151"/>
    </row>
    <row r="225" spans="2:13" ht="16.5" customHeight="1" x14ac:dyDescent="0.3">
      <c r="B225" s="150"/>
      <c r="C225" s="150"/>
      <c r="D225" s="150"/>
      <c r="E225" s="150"/>
      <c r="F225" s="150"/>
      <c r="G225" s="150"/>
      <c r="K225" s="151"/>
      <c r="L225" s="151"/>
      <c r="M225" s="151"/>
    </row>
    <row r="226" spans="2:13" ht="16.5" customHeight="1" x14ac:dyDescent="0.3">
      <c r="B226" s="150"/>
      <c r="C226" s="150"/>
      <c r="D226" s="150"/>
      <c r="E226" s="150"/>
      <c r="F226" s="150"/>
      <c r="G226" s="150"/>
      <c r="K226" s="151"/>
      <c r="L226" s="151"/>
      <c r="M226" s="151"/>
    </row>
    <row r="227" spans="2:13" ht="16.5" customHeight="1" x14ac:dyDescent="0.3">
      <c r="B227" s="150"/>
      <c r="C227" s="150"/>
      <c r="D227" s="150"/>
      <c r="E227" s="150"/>
      <c r="F227" s="150"/>
      <c r="G227" s="150"/>
      <c r="K227" s="151"/>
      <c r="L227" s="151"/>
      <c r="M227" s="151"/>
    </row>
    <row r="228" spans="2:13" ht="16.5" customHeight="1" x14ac:dyDescent="0.3">
      <c r="B228" s="150"/>
      <c r="C228" s="150"/>
      <c r="D228" s="150"/>
      <c r="E228" s="150"/>
      <c r="F228" s="150"/>
      <c r="G228" s="150"/>
      <c r="K228" s="151"/>
      <c r="L228" s="151"/>
      <c r="M228" s="151"/>
    </row>
    <row r="229" spans="2:13" ht="16.5" customHeight="1" x14ac:dyDescent="0.3">
      <c r="B229" s="150"/>
      <c r="C229" s="150"/>
      <c r="D229" s="150"/>
      <c r="E229" s="150"/>
      <c r="F229" s="150"/>
      <c r="G229" s="150"/>
      <c r="K229" s="151"/>
      <c r="L229" s="151"/>
      <c r="M229" s="151"/>
    </row>
    <row r="230" spans="2:13" ht="16.5" customHeight="1" x14ac:dyDescent="0.3">
      <c r="B230" s="150"/>
      <c r="C230" s="150"/>
      <c r="D230" s="150"/>
      <c r="E230" s="150"/>
      <c r="F230" s="150"/>
      <c r="G230" s="150"/>
      <c r="K230" s="151"/>
      <c r="L230" s="151"/>
      <c r="M230" s="151"/>
    </row>
    <row r="231" spans="2:13" ht="16.5" customHeight="1" x14ac:dyDescent="0.3">
      <c r="B231" s="150"/>
      <c r="C231" s="150"/>
      <c r="D231" s="150"/>
      <c r="E231" s="150"/>
      <c r="F231" s="150"/>
      <c r="G231" s="150"/>
      <c r="K231" s="151"/>
      <c r="L231" s="151"/>
      <c r="M231" s="151"/>
    </row>
    <row r="232" spans="2:13" ht="16.5" customHeight="1" x14ac:dyDescent="0.3">
      <c r="B232" s="150"/>
      <c r="C232" s="150"/>
      <c r="D232" s="150"/>
      <c r="E232" s="150"/>
      <c r="F232" s="150"/>
      <c r="G232" s="150"/>
      <c r="K232" s="151"/>
      <c r="L232" s="151"/>
      <c r="M232" s="151"/>
    </row>
    <row r="233" spans="2:13" ht="16.5" customHeight="1" x14ac:dyDescent="0.3">
      <c r="B233" s="150"/>
      <c r="C233" s="150"/>
      <c r="D233" s="150"/>
      <c r="E233" s="150"/>
      <c r="F233" s="150"/>
      <c r="G233" s="150"/>
      <c r="K233" s="151"/>
      <c r="L233" s="151"/>
      <c r="M233" s="151"/>
    </row>
    <row r="234" spans="2:13" ht="16.5" customHeight="1" x14ac:dyDescent="0.3">
      <c r="B234" s="150"/>
      <c r="C234" s="150"/>
      <c r="D234" s="150"/>
      <c r="E234" s="150"/>
      <c r="F234" s="150"/>
      <c r="G234" s="150"/>
      <c r="K234" s="151"/>
      <c r="L234" s="151"/>
      <c r="M234" s="151"/>
    </row>
    <row r="235" spans="2:13" ht="16.5" customHeight="1" x14ac:dyDescent="0.3">
      <c r="B235" s="150"/>
      <c r="C235" s="150"/>
      <c r="D235" s="150"/>
      <c r="E235" s="150"/>
      <c r="F235" s="150"/>
      <c r="G235" s="150"/>
      <c r="K235" s="151"/>
      <c r="L235" s="151"/>
      <c r="M235" s="151"/>
    </row>
    <row r="236" spans="2:13" ht="16.5" customHeight="1" x14ac:dyDescent="0.3">
      <c r="B236" s="150"/>
      <c r="C236" s="150"/>
      <c r="D236" s="150"/>
      <c r="E236" s="150"/>
      <c r="F236" s="150"/>
      <c r="G236" s="150"/>
      <c r="K236" s="151"/>
      <c r="L236" s="151"/>
      <c r="M236" s="151"/>
    </row>
    <row r="237" spans="2:13" ht="16.5" customHeight="1" x14ac:dyDescent="0.3">
      <c r="B237" s="150"/>
      <c r="C237" s="150"/>
      <c r="D237" s="150"/>
      <c r="E237" s="150"/>
      <c r="F237" s="150"/>
      <c r="G237" s="150"/>
      <c r="K237" s="151"/>
      <c r="L237" s="151"/>
      <c r="M237" s="151"/>
    </row>
    <row r="238" spans="2:13" ht="16.5" customHeight="1" x14ac:dyDescent="0.3">
      <c r="B238" s="150"/>
      <c r="C238" s="150"/>
      <c r="D238" s="150"/>
      <c r="E238" s="150"/>
      <c r="F238" s="150"/>
      <c r="G238" s="150"/>
      <c r="K238" s="151"/>
      <c r="L238" s="151"/>
      <c r="M238" s="151"/>
    </row>
    <row r="239" spans="2:13" ht="16.5" customHeight="1" x14ac:dyDescent="0.3">
      <c r="B239" s="150"/>
      <c r="C239" s="150"/>
      <c r="D239" s="150"/>
      <c r="E239" s="150"/>
      <c r="F239" s="150"/>
      <c r="G239" s="150"/>
      <c r="K239" s="151"/>
      <c r="L239" s="151"/>
      <c r="M239" s="151"/>
    </row>
    <row r="240" spans="2:13" ht="16.5" customHeight="1" x14ac:dyDescent="0.3">
      <c r="B240" s="150"/>
      <c r="C240" s="150"/>
      <c r="D240" s="150"/>
      <c r="E240" s="150"/>
      <c r="F240" s="150"/>
      <c r="G240" s="150"/>
      <c r="K240" s="151"/>
      <c r="L240" s="151"/>
      <c r="M240" s="151"/>
    </row>
    <row r="241" spans="2:13" ht="16.5" customHeight="1" x14ac:dyDescent="0.3">
      <c r="B241" s="150"/>
      <c r="C241" s="150"/>
      <c r="D241" s="150"/>
      <c r="E241" s="150"/>
      <c r="F241" s="150"/>
      <c r="G241" s="150"/>
      <c r="K241" s="151"/>
      <c r="L241" s="151"/>
      <c r="M241" s="151"/>
    </row>
    <row r="242" spans="2:13" ht="16.5" customHeight="1" x14ac:dyDescent="0.3">
      <c r="B242" s="150"/>
      <c r="C242" s="150"/>
      <c r="D242" s="150"/>
      <c r="E242" s="150"/>
      <c r="F242" s="150"/>
      <c r="G242" s="150"/>
      <c r="K242" s="151"/>
      <c r="L242" s="151"/>
      <c r="M242" s="151"/>
    </row>
    <row r="243" spans="2:13" ht="16.5" customHeight="1" x14ac:dyDescent="0.3">
      <c r="B243" s="150"/>
      <c r="C243" s="150"/>
      <c r="D243" s="150"/>
      <c r="E243" s="150"/>
      <c r="F243" s="150"/>
      <c r="G243" s="150"/>
      <c r="K243" s="151"/>
      <c r="L243" s="151"/>
      <c r="M243" s="151"/>
    </row>
    <row r="244" spans="2:13" ht="16.5" customHeight="1" x14ac:dyDescent="0.3">
      <c r="B244" s="150"/>
      <c r="C244" s="150"/>
      <c r="D244" s="150"/>
      <c r="E244" s="150"/>
      <c r="F244" s="150"/>
      <c r="G244" s="150"/>
      <c r="K244" s="151"/>
      <c r="L244" s="151"/>
      <c r="M244" s="151"/>
    </row>
    <row r="245" spans="2:13" ht="16.5" customHeight="1" x14ac:dyDescent="0.3">
      <c r="B245" s="150"/>
      <c r="C245" s="150"/>
      <c r="D245" s="150"/>
      <c r="E245" s="150"/>
      <c r="F245" s="150"/>
      <c r="G245" s="150"/>
      <c r="K245" s="151"/>
      <c r="L245" s="151"/>
      <c r="M245" s="151"/>
    </row>
    <row r="246" spans="2:13" ht="16.5" customHeight="1" x14ac:dyDescent="0.3">
      <c r="B246" s="150"/>
      <c r="C246" s="150"/>
      <c r="D246" s="150"/>
      <c r="E246" s="150"/>
      <c r="F246" s="150"/>
      <c r="G246" s="150"/>
      <c r="K246" s="151"/>
      <c r="L246" s="151"/>
      <c r="M246" s="151"/>
    </row>
    <row r="247" spans="2:13" ht="16.5" customHeight="1" x14ac:dyDescent="0.3">
      <c r="B247" s="150"/>
      <c r="C247" s="150"/>
      <c r="D247" s="150"/>
      <c r="E247" s="150"/>
      <c r="F247" s="150"/>
      <c r="G247" s="150"/>
      <c r="K247" s="151"/>
      <c r="L247" s="151"/>
      <c r="M247" s="151"/>
    </row>
    <row r="248" spans="2:13" ht="16.5" customHeight="1" x14ac:dyDescent="0.3">
      <c r="B248" s="150"/>
      <c r="C248" s="150"/>
      <c r="D248" s="150"/>
      <c r="E248" s="150"/>
      <c r="F248" s="150"/>
      <c r="G248" s="150"/>
      <c r="K248" s="151"/>
      <c r="L248" s="151"/>
      <c r="M248" s="151"/>
    </row>
    <row r="249" spans="2:13" ht="16.5" customHeight="1" x14ac:dyDescent="0.3">
      <c r="B249" s="150"/>
      <c r="C249" s="150"/>
      <c r="D249" s="150"/>
      <c r="E249" s="150"/>
      <c r="F249" s="150"/>
      <c r="G249" s="150"/>
      <c r="K249" s="151"/>
      <c r="L249" s="151"/>
      <c r="M249" s="151"/>
    </row>
    <row r="250" spans="2:13" ht="16.5" customHeight="1" x14ac:dyDescent="0.3">
      <c r="B250" s="150"/>
      <c r="C250" s="150"/>
      <c r="D250" s="150"/>
      <c r="E250" s="150"/>
      <c r="F250" s="150"/>
      <c r="G250" s="150"/>
      <c r="K250" s="151"/>
      <c r="L250" s="151"/>
      <c r="M250" s="151"/>
    </row>
    <row r="251" spans="2:13" ht="16.5" customHeight="1" x14ac:dyDescent="0.3">
      <c r="B251" s="150"/>
      <c r="C251" s="150"/>
      <c r="D251" s="150"/>
      <c r="E251" s="150"/>
      <c r="F251" s="150"/>
      <c r="G251" s="150"/>
      <c r="K251" s="151"/>
      <c r="L251" s="151"/>
      <c r="M251" s="151"/>
    </row>
    <row r="252" spans="2:13" ht="16.5" customHeight="1" x14ac:dyDescent="0.3">
      <c r="B252" s="150"/>
      <c r="C252" s="150"/>
      <c r="D252" s="150"/>
      <c r="E252" s="150"/>
      <c r="F252" s="150"/>
      <c r="G252" s="150"/>
      <c r="K252" s="151"/>
      <c r="L252" s="151"/>
      <c r="M252" s="151"/>
    </row>
    <row r="253" spans="2:13" ht="16.5" customHeight="1" x14ac:dyDescent="0.3">
      <c r="B253" s="150"/>
      <c r="C253" s="150"/>
      <c r="D253" s="150"/>
      <c r="E253" s="150"/>
      <c r="F253" s="150"/>
      <c r="G253" s="150"/>
      <c r="K253" s="151"/>
      <c r="L253" s="151"/>
      <c r="M253" s="151"/>
    </row>
    <row r="254" spans="2:13" ht="16.5" customHeight="1" x14ac:dyDescent="0.3">
      <c r="B254" s="150"/>
      <c r="C254" s="150"/>
      <c r="D254" s="150"/>
      <c r="E254" s="150"/>
      <c r="F254" s="150"/>
      <c r="G254" s="150"/>
      <c r="K254" s="151"/>
      <c r="L254" s="151"/>
      <c r="M254" s="151"/>
    </row>
    <row r="255" spans="2:13" ht="16.5" customHeight="1" x14ac:dyDescent="0.3">
      <c r="B255" s="150"/>
      <c r="C255" s="150"/>
      <c r="D255" s="150"/>
      <c r="E255" s="150"/>
      <c r="F255" s="150"/>
      <c r="G255" s="150"/>
      <c r="K255" s="151"/>
      <c r="L255" s="151"/>
      <c r="M255" s="151"/>
    </row>
    <row r="256" spans="2:13" ht="16.5" customHeight="1" x14ac:dyDescent="0.3">
      <c r="B256" s="150"/>
      <c r="C256" s="150"/>
      <c r="D256" s="150"/>
      <c r="E256" s="150"/>
      <c r="F256" s="150"/>
      <c r="G256" s="150"/>
      <c r="K256" s="151"/>
      <c r="L256" s="151"/>
      <c r="M256" s="151"/>
    </row>
    <row r="257" spans="2:13" ht="16.5" customHeight="1" x14ac:dyDescent="0.3">
      <c r="B257" s="150"/>
      <c r="C257" s="150"/>
      <c r="D257" s="150"/>
      <c r="E257" s="150"/>
      <c r="F257" s="150"/>
      <c r="G257" s="150"/>
      <c r="K257" s="151"/>
      <c r="L257" s="151"/>
      <c r="M257" s="151"/>
    </row>
    <row r="258" spans="2:13" ht="16.5" customHeight="1" x14ac:dyDescent="0.3">
      <c r="B258" s="150"/>
      <c r="C258" s="150"/>
      <c r="D258" s="150"/>
      <c r="E258" s="150"/>
      <c r="F258" s="150"/>
      <c r="G258" s="150"/>
      <c r="K258" s="151"/>
      <c r="L258" s="151"/>
      <c r="M258" s="151"/>
    </row>
    <row r="259" spans="2:13" ht="16.5" customHeight="1" x14ac:dyDescent="0.3">
      <c r="B259" s="150"/>
      <c r="C259" s="150"/>
      <c r="D259" s="150"/>
      <c r="E259" s="150"/>
      <c r="F259" s="150"/>
      <c r="G259" s="150"/>
      <c r="K259" s="151"/>
      <c r="L259" s="151"/>
      <c r="M259" s="151"/>
    </row>
    <row r="260" spans="2:13" ht="16.5" customHeight="1" x14ac:dyDescent="0.3">
      <c r="B260" s="150"/>
      <c r="C260" s="150"/>
      <c r="D260" s="150"/>
      <c r="E260" s="150"/>
      <c r="F260" s="150"/>
      <c r="G260" s="150"/>
      <c r="K260" s="151"/>
      <c r="L260" s="151"/>
      <c r="M260" s="151"/>
    </row>
    <row r="261" spans="2:13" ht="16.5" customHeight="1" x14ac:dyDescent="0.3">
      <c r="B261" s="150"/>
      <c r="C261" s="150"/>
      <c r="D261" s="150"/>
      <c r="E261" s="150"/>
      <c r="F261" s="150"/>
      <c r="G261" s="150"/>
      <c r="K261" s="151"/>
      <c r="L261" s="151"/>
      <c r="M261" s="151"/>
    </row>
    <row r="262" spans="2:13" ht="16.5" customHeight="1" x14ac:dyDescent="0.3">
      <c r="B262" s="150"/>
      <c r="C262" s="150"/>
      <c r="D262" s="150"/>
      <c r="E262" s="150"/>
      <c r="F262" s="150"/>
      <c r="G262" s="150"/>
      <c r="K262" s="151"/>
      <c r="L262" s="151"/>
      <c r="M262" s="151"/>
    </row>
    <row r="263" spans="2:13" ht="16.5" customHeight="1" x14ac:dyDescent="0.3">
      <c r="B263" s="150"/>
      <c r="C263" s="150"/>
      <c r="D263" s="150"/>
      <c r="E263" s="150"/>
      <c r="F263" s="150"/>
      <c r="G263" s="150"/>
      <c r="K263" s="151"/>
      <c r="L263" s="151"/>
      <c r="M263" s="151"/>
    </row>
    <row r="264" spans="2:13" ht="16.5" customHeight="1" x14ac:dyDescent="0.3">
      <c r="B264" s="150"/>
      <c r="C264" s="150"/>
      <c r="D264" s="150"/>
      <c r="E264" s="150"/>
      <c r="F264" s="150"/>
      <c r="G264" s="150"/>
      <c r="K264" s="151"/>
      <c r="L264" s="151"/>
      <c r="M264" s="151"/>
    </row>
    <row r="265" spans="2:13" ht="16.5" customHeight="1" x14ac:dyDescent="0.3">
      <c r="B265" s="150"/>
      <c r="C265" s="150"/>
      <c r="D265" s="150"/>
      <c r="E265" s="150"/>
      <c r="F265" s="150"/>
      <c r="G265" s="150"/>
      <c r="K265" s="151"/>
      <c r="L265" s="151"/>
      <c r="M265" s="151"/>
    </row>
    <row r="266" spans="2:13" ht="16.5" customHeight="1" x14ac:dyDescent="0.3">
      <c r="B266" s="150"/>
      <c r="C266" s="150"/>
      <c r="D266" s="150"/>
      <c r="E266" s="150"/>
      <c r="F266" s="150"/>
      <c r="G266" s="150"/>
      <c r="K266" s="151"/>
      <c r="L266" s="151"/>
      <c r="M266" s="151"/>
    </row>
    <row r="267" spans="2:13" ht="16.5" customHeight="1" x14ac:dyDescent="0.3">
      <c r="B267" s="150"/>
      <c r="C267" s="150"/>
      <c r="D267" s="150"/>
      <c r="E267" s="150"/>
      <c r="F267" s="150"/>
      <c r="G267" s="150"/>
      <c r="K267" s="151"/>
      <c r="L267" s="151"/>
      <c r="M267" s="151"/>
    </row>
    <row r="268" spans="2:13" ht="16.5" customHeight="1" x14ac:dyDescent="0.3">
      <c r="B268" s="150"/>
      <c r="C268" s="150"/>
      <c r="D268" s="150"/>
      <c r="E268" s="150"/>
      <c r="F268" s="150"/>
      <c r="G268" s="150"/>
      <c r="K268" s="151"/>
      <c r="L268" s="151"/>
      <c r="M268" s="151"/>
    </row>
    <row r="269" spans="2:13" ht="16.5" customHeight="1" x14ac:dyDescent="0.3">
      <c r="B269" s="150"/>
      <c r="C269" s="150"/>
      <c r="D269" s="150"/>
      <c r="E269" s="150"/>
      <c r="F269" s="150"/>
      <c r="G269" s="150"/>
      <c r="K269" s="151"/>
      <c r="L269" s="151"/>
      <c r="M269" s="151"/>
    </row>
    <row r="270" spans="2:13" ht="16.5" customHeight="1" x14ac:dyDescent="0.3">
      <c r="B270" s="150"/>
      <c r="C270" s="150"/>
      <c r="D270" s="150"/>
      <c r="E270" s="150"/>
      <c r="F270" s="150"/>
      <c r="G270" s="150"/>
      <c r="K270" s="151"/>
      <c r="L270" s="151"/>
      <c r="M270" s="151"/>
    </row>
    <row r="271" spans="2:13" ht="16.5" customHeight="1" x14ac:dyDescent="0.3">
      <c r="B271" s="150"/>
      <c r="C271" s="150"/>
      <c r="D271" s="150"/>
      <c r="E271" s="150"/>
      <c r="F271" s="150"/>
      <c r="G271" s="150"/>
      <c r="K271" s="151"/>
      <c r="L271" s="151"/>
      <c r="M271" s="151"/>
    </row>
    <row r="272" spans="2:13" ht="16.5" customHeight="1" x14ac:dyDescent="0.3">
      <c r="B272" s="150"/>
      <c r="C272" s="150"/>
      <c r="D272" s="150"/>
      <c r="E272" s="150"/>
      <c r="F272" s="150"/>
      <c r="G272" s="150"/>
      <c r="K272" s="151"/>
      <c r="L272" s="151"/>
      <c r="M272" s="151"/>
    </row>
    <row r="273" spans="2:13" ht="16.5" customHeight="1" x14ac:dyDescent="0.3">
      <c r="B273" s="150"/>
      <c r="C273" s="150"/>
      <c r="D273" s="150"/>
      <c r="E273" s="150"/>
      <c r="F273" s="150"/>
      <c r="G273" s="150"/>
      <c r="K273" s="151"/>
      <c r="L273" s="151"/>
      <c r="M273" s="151"/>
    </row>
    <row r="274" spans="2:13" ht="16.5" customHeight="1" x14ac:dyDescent="0.3">
      <c r="B274" s="150"/>
      <c r="C274" s="150"/>
      <c r="D274" s="150"/>
      <c r="E274" s="150"/>
      <c r="F274" s="150"/>
      <c r="G274" s="150"/>
      <c r="K274" s="151"/>
      <c r="L274" s="151"/>
      <c r="M274" s="151"/>
    </row>
    <row r="275" spans="2:13" ht="16.5" customHeight="1" x14ac:dyDescent="0.3">
      <c r="B275" s="150"/>
      <c r="C275" s="150"/>
      <c r="D275" s="150"/>
      <c r="E275" s="150"/>
      <c r="F275" s="150"/>
      <c r="G275" s="150"/>
      <c r="K275" s="151"/>
      <c r="L275" s="151"/>
      <c r="M275" s="151"/>
    </row>
    <row r="276" spans="2:13" ht="16.5" customHeight="1" x14ac:dyDescent="0.3">
      <c r="B276" s="150"/>
      <c r="C276" s="150"/>
      <c r="D276" s="150"/>
      <c r="E276" s="150"/>
      <c r="F276" s="150"/>
      <c r="G276" s="150"/>
      <c r="K276" s="151"/>
      <c r="L276" s="151"/>
      <c r="M276" s="151"/>
    </row>
    <row r="277" spans="2:13" ht="16.5" customHeight="1" x14ac:dyDescent="0.3">
      <c r="B277" s="150"/>
      <c r="C277" s="150"/>
      <c r="D277" s="150"/>
      <c r="E277" s="150"/>
      <c r="F277" s="150"/>
      <c r="G277" s="150"/>
      <c r="K277" s="151"/>
      <c r="L277" s="151"/>
      <c r="M277" s="151"/>
    </row>
    <row r="278" spans="2:13" ht="16.5" customHeight="1" x14ac:dyDescent="0.3">
      <c r="B278" s="150"/>
      <c r="C278" s="150"/>
      <c r="D278" s="150"/>
      <c r="E278" s="150"/>
      <c r="F278" s="150"/>
      <c r="G278" s="150"/>
      <c r="K278" s="151"/>
      <c r="L278" s="151"/>
      <c r="M278" s="151"/>
    </row>
    <row r="279" spans="2:13" ht="16.5" customHeight="1" x14ac:dyDescent="0.3">
      <c r="B279" s="150"/>
      <c r="C279" s="150"/>
      <c r="D279" s="150"/>
      <c r="E279" s="150"/>
      <c r="F279" s="150"/>
      <c r="G279" s="150"/>
      <c r="K279" s="151"/>
      <c r="L279" s="151"/>
      <c r="M279" s="151"/>
    </row>
    <row r="280" spans="2:13" ht="16.5" customHeight="1" x14ac:dyDescent="0.3">
      <c r="B280" s="150"/>
      <c r="C280" s="150"/>
      <c r="D280" s="150"/>
      <c r="E280" s="150"/>
      <c r="F280" s="150"/>
      <c r="G280" s="150"/>
      <c r="K280" s="151"/>
      <c r="L280" s="151"/>
      <c r="M280" s="151"/>
    </row>
    <row r="281" spans="2:13" ht="16.5" customHeight="1" x14ac:dyDescent="0.3">
      <c r="B281" s="150"/>
      <c r="C281" s="150"/>
      <c r="D281" s="150"/>
      <c r="E281" s="150"/>
      <c r="F281" s="150"/>
      <c r="G281" s="150"/>
      <c r="K281" s="151"/>
      <c r="L281" s="151"/>
      <c r="M281" s="151"/>
    </row>
    <row r="282" spans="2:13" ht="16.5" customHeight="1" x14ac:dyDescent="0.3">
      <c r="B282" s="150"/>
      <c r="C282" s="150"/>
      <c r="D282" s="150"/>
      <c r="E282" s="150"/>
      <c r="F282" s="150"/>
      <c r="G282" s="150"/>
      <c r="K282" s="151"/>
      <c r="L282" s="151"/>
      <c r="M282" s="151"/>
    </row>
    <row r="283" spans="2:13" ht="16.5" customHeight="1" x14ac:dyDescent="0.3">
      <c r="B283" s="150"/>
      <c r="C283" s="150"/>
      <c r="D283" s="150"/>
      <c r="E283" s="150"/>
      <c r="F283" s="150"/>
      <c r="G283" s="150"/>
      <c r="K283" s="151"/>
      <c r="L283" s="151"/>
      <c r="M283" s="151"/>
    </row>
    <row r="284" spans="2:13" ht="16.5" customHeight="1" x14ac:dyDescent="0.3">
      <c r="B284" s="150"/>
      <c r="C284" s="150"/>
      <c r="D284" s="150"/>
      <c r="E284" s="150"/>
      <c r="F284" s="150"/>
      <c r="G284" s="150"/>
      <c r="K284" s="151"/>
      <c r="L284" s="151"/>
      <c r="M284" s="151"/>
    </row>
    <row r="285" spans="2:13" ht="16.5" customHeight="1" x14ac:dyDescent="0.3">
      <c r="B285" s="150"/>
      <c r="C285" s="150"/>
      <c r="D285" s="150"/>
      <c r="E285" s="150"/>
      <c r="F285" s="150"/>
      <c r="G285" s="150"/>
      <c r="K285" s="151"/>
      <c r="L285" s="151"/>
      <c r="M285" s="151"/>
    </row>
    <row r="286" spans="2:13" ht="16.5" customHeight="1" x14ac:dyDescent="0.3">
      <c r="B286" s="150"/>
      <c r="C286" s="150"/>
      <c r="D286" s="150"/>
      <c r="E286" s="150"/>
      <c r="F286" s="150"/>
      <c r="G286" s="150"/>
      <c r="K286" s="151"/>
      <c r="L286" s="151"/>
      <c r="M286" s="151"/>
    </row>
    <row r="287" spans="2:13" ht="16.5" customHeight="1" x14ac:dyDescent="0.3">
      <c r="B287" s="150"/>
      <c r="C287" s="150"/>
      <c r="D287" s="150"/>
      <c r="E287" s="150"/>
      <c r="F287" s="150"/>
      <c r="G287" s="150"/>
      <c r="K287" s="151"/>
      <c r="L287" s="151"/>
      <c r="M287" s="151"/>
    </row>
    <row r="288" spans="2:13" ht="16.5" customHeight="1" x14ac:dyDescent="0.3">
      <c r="B288" s="150"/>
      <c r="C288" s="150"/>
      <c r="D288" s="150"/>
      <c r="E288" s="150"/>
      <c r="F288" s="150"/>
      <c r="G288" s="150"/>
      <c r="K288" s="151"/>
      <c r="L288" s="151"/>
      <c r="M288" s="151"/>
    </row>
    <row r="289" spans="2:13" ht="16.5" customHeight="1" x14ac:dyDescent="0.3">
      <c r="B289" s="150"/>
      <c r="C289" s="150"/>
      <c r="D289" s="150"/>
      <c r="E289" s="150"/>
      <c r="F289" s="150"/>
      <c r="G289" s="150"/>
      <c r="K289" s="151"/>
      <c r="L289" s="151"/>
      <c r="M289" s="151"/>
    </row>
    <row r="290" spans="2:13" ht="16.5" customHeight="1" x14ac:dyDescent="0.3">
      <c r="B290" s="150"/>
      <c r="C290" s="150"/>
      <c r="D290" s="150"/>
      <c r="E290" s="150"/>
      <c r="F290" s="150"/>
      <c r="G290" s="150"/>
      <c r="K290" s="151"/>
      <c r="L290" s="151"/>
      <c r="M290" s="151"/>
    </row>
    <row r="291" spans="2:13" ht="16.5" customHeight="1" x14ac:dyDescent="0.3">
      <c r="B291" s="150"/>
      <c r="C291" s="150"/>
      <c r="D291" s="150"/>
      <c r="E291" s="150"/>
      <c r="F291" s="150"/>
      <c r="G291" s="150"/>
      <c r="K291" s="151"/>
      <c r="L291" s="151"/>
      <c r="M291" s="151"/>
    </row>
    <row r="292" spans="2:13" ht="16.5" customHeight="1" x14ac:dyDescent="0.3">
      <c r="B292" s="150"/>
      <c r="C292" s="150"/>
      <c r="D292" s="150"/>
      <c r="E292" s="150"/>
      <c r="F292" s="150"/>
      <c r="G292" s="150"/>
      <c r="K292" s="151"/>
      <c r="L292" s="151"/>
      <c r="M292" s="151"/>
    </row>
    <row r="293" spans="2:13" ht="16.5" customHeight="1" x14ac:dyDescent="0.3">
      <c r="B293" s="150"/>
      <c r="C293" s="150"/>
      <c r="D293" s="150"/>
      <c r="E293" s="150"/>
      <c r="F293" s="150"/>
      <c r="G293" s="150"/>
      <c r="K293" s="151"/>
      <c r="L293" s="151"/>
      <c r="M293" s="151"/>
    </row>
    <row r="294" spans="2:13" ht="16.5" customHeight="1" x14ac:dyDescent="0.3">
      <c r="B294" s="150"/>
      <c r="C294" s="150"/>
      <c r="D294" s="150"/>
      <c r="E294" s="150"/>
      <c r="F294" s="150"/>
      <c r="G294" s="150"/>
      <c r="K294" s="151"/>
      <c r="L294" s="151"/>
      <c r="M294" s="151"/>
    </row>
    <row r="295" spans="2:13" ht="16.5" customHeight="1" x14ac:dyDescent="0.3">
      <c r="B295" s="150"/>
      <c r="C295" s="150"/>
      <c r="D295" s="150"/>
      <c r="E295" s="150"/>
      <c r="F295" s="150"/>
      <c r="G295" s="150"/>
      <c r="K295" s="151"/>
      <c r="L295" s="151"/>
      <c r="M295" s="151"/>
    </row>
    <row r="296" spans="2:13" ht="16.5" customHeight="1" x14ac:dyDescent="0.3">
      <c r="B296" s="150"/>
      <c r="C296" s="150"/>
      <c r="D296" s="150"/>
      <c r="E296" s="150"/>
      <c r="F296" s="150"/>
      <c r="G296" s="150"/>
      <c r="K296" s="151"/>
      <c r="L296" s="151"/>
      <c r="M296" s="151"/>
    </row>
    <row r="297" spans="2:13" ht="16.5" customHeight="1" x14ac:dyDescent="0.3">
      <c r="B297" s="150"/>
      <c r="C297" s="150"/>
      <c r="D297" s="150"/>
      <c r="E297" s="150"/>
      <c r="F297" s="150"/>
      <c r="G297" s="150"/>
      <c r="K297" s="151"/>
      <c r="L297" s="151"/>
      <c r="M297" s="151"/>
    </row>
    <row r="298" spans="2:13" ht="16.5" customHeight="1" x14ac:dyDescent="0.3">
      <c r="B298" s="150"/>
      <c r="C298" s="150"/>
      <c r="D298" s="150"/>
      <c r="E298" s="150"/>
      <c r="F298" s="150"/>
      <c r="G298" s="150"/>
      <c r="K298" s="151"/>
      <c r="L298" s="151"/>
      <c r="M298" s="151"/>
    </row>
    <row r="299" spans="2:13" ht="16.5" customHeight="1" x14ac:dyDescent="0.3">
      <c r="B299" s="150"/>
      <c r="C299" s="150"/>
      <c r="D299" s="150"/>
      <c r="E299" s="150"/>
      <c r="F299" s="150"/>
      <c r="G299" s="150"/>
      <c r="K299" s="151"/>
      <c r="L299" s="151"/>
      <c r="M299" s="151"/>
    </row>
    <row r="300" spans="2:13" ht="16.5" customHeight="1" x14ac:dyDescent="0.3">
      <c r="B300" s="150"/>
      <c r="C300" s="150"/>
      <c r="D300" s="150"/>
      <c r="E300" s="150"/>
      <c r="F300" s="150"/>
      <c r="G300" s="150"/>
      <c r="K300" s="151"/>
      <c r="L300" s="151"/>
      <c r="M300" s="151"/>
    </row>
    <row r="301" spans="2:13" ht="16.5" customHeight="1" x14ac:dyDescent="0.3">
      <c r="B301" s="150"/>
      <c r="C301" s="150"/>
      <c r="D301" s="150"/>
      <c r="E301" s="150"/>
      <c r="F301" s="150"/>
      <c r="G301" s="150"/>
      <c r="K301" s="151"/>
      <c r="L301" s="151"/>
      <c r="M301" s="151"/>
    </row>
    <row r="302" spans="2:13" ht="16.5" customHeight="1" x14ac:dyDescent="0.3">
      <c r="B302" s="150"/>
      <c r="C302" s="150"/>
      <c r="D302" s="150"/>
      <c r="E302" s="150"/>
      <c r="F302" s="150"/>
      <c r="G302" s="150"/>
      <c r="K302" s="151"/>
      <c r="L302" s="151"/>
      <c r="M302" s="151"/>
    </row>
    <row r="303" spans="2:13" ht="16.5" customHeight="1" x14ac:dyDescent="0.3">
      <c r="B303" s="150"/>
      <c r="C303" s="150"/>
      <c r="D303" s="150"/>
      <c r="E303" s="150"/>
      <c r="F303" s="150"/>
      <c r="G303" s="150"/>
      <c r="K303" s="151"/>
      <c r="L303" s="151"/>
      <c r="M303" s="151"/>
    </row>
    <row r="304" spans="2:13" ht="16.5" customHeight="1" x14ac:dyDescent="0.3">
      <c r="B304" s="150"/>
      <c r="C304" s="150"/>
      <c r="D304" s="150"/>
      <c r="E304" s="150"/>
      <c r="F304" s="150"/>
      <c r="G304" s="150"/>
      <c r="K304" s="151"/>
      <c r="L304" s="151"/>
      <c r="M304" s="151"/>
    </row>
    <row r="305" spans="2:13" ht="16.5" customHeight="1" x14ac:dyDescent="0.3">
      <c r="B305" s="150"/>
      <c r="C305" s="150"/>
      <c r="D305" s="150"/>
      <c r="E305" s="150"/>
      <c r="F305" s="150"/>
      <c r="G305" s="150"/>
      <c r="K305" s="151"/>
      <c r="L305" s="151"/>
      <c r="M305" s="151"/>
    </row>
    <row r="306" spans="2:13" ht="16.5" customHeight="1" x14ac:dyDescent="0.3">
      <c r="B306" s="150"/>
      <c r="C306" s="150"/>
      <c r="D306" s="150"/>
      <c r="E306" s="150"/>
      <c r="F306" s="150"/>
      <c r="G306" s="150"/>
      <c r="K306" s="151"/>
      <c r="L306" s="151"/>
      <c r="M306" s="151"/>
    </row>
    <row r="307" spans="2:13" ht="16.5" customHeight="1" x14ac:dyDescent="0.3">
      <c r="B307" s="150"/>
      <c r="C307" s="150"/>
      <c r="D307" s="150"/>
      <c r="E307" s="150"/>
      <c r="F307" s="150"/>
      <c r="G307" s="150"/>
      <c r="K307" s="151"/>
      <c r="L307" s="151"/>
      <c r="M307" s="151"/>
    </row>
    <row r="308" spans="2:13" ht="16.5" customHeight="1" x14ac:dyDescent="0.3">
      <c r="B308" s="150"/>
      <c r="C308" s="150"/>
      <c r="D308" s="150"/>
      <c r="E308" s="150"/>
      <c r="F308" s="150"/>
      <c r="G308" s="150"/>
      <c r="K308" s="151"/>
      <c r="L308" s="151"/>
      <c r="M308" s="151"/>
    </row>
    <row r="309" spans="2:13" ht="16.5" customHeight="1" x14ac:dyDescent="0.3">
      <c r="B309" s="150"/>
      <c r="C309" s="150"/>
      <c r="D309" s="150"/>
      <c r="E309" s="150"/>
      <c r="F309" s="150"/>
      <c r="G309" s="150"/>
      <c r="K309" s="151"/>
      <c r="L309" s="151"/>
      <c r="M309" s="151"/>
    </row>
    <row r="310" spans="2:13" ht="16.5" customHeight="1" x14ac:dyDescent="0.3">
      <c r="B310" s="150"/>
      <c r="C310" s="150"/>
      <c r="D310" s="150"/>
      <c r="E310" s="150"/>
      <c r="F310" s="150"/>
      <c r="G310" s="150"/>
      <c r="K310" s="151"/>
      <c r="L310" s="151"/>
      <c r="M310" s="151"/>
    </row>
    <row r="311" spans="2:13" ht="16.5" customHeight="1" x14ac:dyDescent="0.3">
      <c r="B311" s="150"/>
      <c r="C311" s="150"/>
      <c r="D311" s="150"/>
      <c r="E311" s="150"/>
      <c r="F311" s="150"/>
      <c r="G311" s="150"/>
      <c r="K311" s="151"/>
      <c r="L311" s="151"/>
      <c r="M311" s="151"/>
    </row>
    <row r="312" spans="2:13" ht="16.5" customHeight="1" x14ac:dyDescent="0.3">
      <c r="B312" s="150"/>
      <c r="C312" s="150"/>
      <c r="D312" s="150"/>
      <c r="E312" s="150"/>
      <c r="F312" s="150"/>
      <c r="G312" s="150"/>
      <c r="K312" s="151"/>
      <c r="L312" s="151"/>
      <c r="M312" s="151"/>
    </row>
    <row r="313" spans="2:13" ht="16.5" customHeight="1" x14ac:dyDescent="0.3">
      <c r="B313" s="150"/>
      <c r="C313" s="150"/>
      <c r="D313" s="150"/>
      <c r="E313" s="150"/>
      <c r="F313" s="150"/>
      <c r="G313" s="150"/>
      <c r="K313" s="151"/>
      <c r="L313" s="151"/>
      <c r="M313" s="151"/>
    </row>
    <row r="314" spans="2:13" ht="16.5" customHeight="1" x14ac:dyDescent="0.3">
      <c r="B314" s="150"/>
      <c r="C314" s="150"/>
      <c r="D314" s="150"/>
      <c r="E314" s="150"/>
      <c r="F314" s="150"/>
      <c r="G314" s="150"/>
      <c r="K314" s="151"/>
      <c r="L314" s="151"/>
      <c r="M314" s="151"/>
    </row>
    <row r="315" spans="2:13" ht="16.5" customHeight="1" x14ac:dyDescent="0.3">
      <c r="B315" s="150"/>
      <c r="C315" s="150"/>
      <c r="D315" s="150"/>
      <c r="E315" s="150"/>
      <c r="F315" s="150"/>
      <c r="G315" s="150"/>
      <c r="K315" s="151"/>
      <c r="L315" s="151"/>
      <c r="M315" s="151"/>
    </row>
    <row r="316" spans="2:13" ht="16.5" customHeight="1" x14ac:dyDescent="0.3">
      <c r="B316" s="150"/>
      <c r="C316" s="150"/>
      <c r="D316" s="150"/>
      <c r="E316" s="150"/>
      <c r="F316" s="150"/>
      <c r="G316" s="150"/>
      <c r="K316" s="151"/>
      <c r="L316" s="151"/>
      <c r="M316" s="151"/>
    </row>
    <row r="317" spans="2:13" ht="16.5" customHeight="1" x14ac:dyDescent="0.3">
      <c r="B317" s="150"/>
      <c r="C317" s="150"/>
      <c r="D317" s="150"/>
      <c r="E317" s="150"/>
      <c r="F317" s="150"/>
      <c r="G317" s="150"/>
      <c r="K317" s="151"/>
      <c r="L317" s="151"/>
      <c r="M317" s="151"/>
    </row>
    <row r="318" spans="2:13" ht="16.5" customHeight="1" x14ac:dyDescent="0.3">
      <c r="B318" s="150"/>
      <c r="C318" s="150"/>
      <c r="D318" s="150"/>
      <c r="E318" s="150"/>
      <c r="F318" s="150"/>
      <c r="G318" s="150"/>
      <c r="K318" s="151"/>
      <c r="L318" s="151"/>
      <c r="M318" s="151"/>
    </row>
    <row r="319" spans="2:13" ht="16.5" customHeight="1" x14ac:dyDescent="0.3">
      <c r="B319" s="150"/>
      <c r="C319" s="150"/>
      <c r="D319" s="150"/>
      <c r="E319" s="150"/>
      <c r="F319" s="150"/>
      <c r="G319" s="150"/>
      <c r="K319" s="151"/>
      <c r="L319" s="151"/>
      <c r="M319" s="151"/>
    </row>
    <row r="320" spans="2:13" ht="16.5" customHeight="1" x14ac:dyDescent="0.3">
      <c r="B320" s="150"/>
      <c r="C320" s="150"/>
      <c r="D320" s="150"/>
      <c r="E320" s="150"/>
      <c r="F320" s="150"/>
      <c r="G320" s="150"/>
      <c r="K320" s="151"/>
      <c r="L320" s="151"/>
      <c r="M320" s="151"/>
    </row>
    <row r="321" spans="2:13" ht="16.5" customHeight="1" x14ac:dyDescent="0.3">
      <c r="B321" s="150"/>
      <c r="C321" s="150"/>
      <c r="D321" s="150"/>
      <c r="E321" s="150"/>
      <c r="F321" s="150"/>
      <c r="G321" s="150"/>
      <c r="K321" s="151"/>
      <c r="L321" s="151"/>
      <c r="M321" s="151"/>
    </row>
    <row r="322" spans="2:13" ht="16.5" customHeight="1" x14ac:dyDescent="0.3">
      <c r="B322" s="150"/>
      <c r="C322" s="150"/>
      <c r="D322" s="150"/>
      <c r="E322" s="150"/>
      <c r="F322" s="150"/>
      <c r="G322" s="150"/>
      <c r="K322" s="151"/>
      <c r="L322" s="151"/>
      <c r="M322" s="151"/>
    </row>
    <row r="323" spans="2:13" ht="16.5" customHeight="1" x14ac:dyDescent="0.3">
      <c r="B323" s="150"/>
      <c r="C323" s="150"/>
      <c r="D323" s="150"/>
      <c r="E323" s="150"/>
      <c r="F323" s="150"/>
      <c r="G323" s="150"/>
      <c r="K323" s="151"/>
      <c r="L323" s="151"/>
      <c r="M323" s="151"/>
    </row>
    <row r="324" spans="2:13" ht="16.5" customHeight="1" x14ac:dyDescent="0.3">
      <c r="B324" s="150"/>
      <c r="C324" s="150"/>
      <c r="D324" s="150"/>
      <c r="E324" s="150"/>
      <c r="F324" s="150"/>
      <c r="G324" s="150"/>
      <c r="K324" s="151"/>
      <c r="L324" s="151"/>
      <c r="M324" s="151"/>
    </row>
    <row r="325" spans="2:13" ht="16.5" customHeight="1" x14ac:dyDescent="0.3">
      <c r="B325" s="150"/>
      <c r="C325" s="150"/>
      <c r="D325" s="150"/>
      <c r="E325" s="150"/>
      <c r="F325" s="150"/>
      <c r="G325" s="150"/>
      <c r="K325" s="151"/>
      <c r="L325" s="151"/>
      <c r="M325" s="151"/>
    </row>
    <row r="326" spans="2:13" ht="16.5" customHeight="1" x14ac:dyDescent="0.3">
      <c r="B326" s="150"/>
      <c r="C326" s="150"/>
      <c r="D326" s="150"/>
      <c r="E326" s="150"/>
      <c r="F326" s="150"/>
      <c r="G326" s="150"/>
      <c r="K326" s="151"/>
      <c r="L326" s="151"/>
      <c r="M326" s="151"/>
    </row>
    <row r="327" spans="2:13" ht="16.5" customHeight="1" x14ac:dyDescent="0.3">
      <c r="B327" s="150"/>
      <c r="C327" s="150"/>
      <c r="D327" s="150"/>
      <c r="E327" s="150"/>
      <c r="F327" s="150"/>
      <c r="G327" s="150"/>
      <c r="K327" s="151"/>
      <c r="L327" s="151"/>
      <c r="M327" s="151"/>
    </row>
    <row r="328" spans="2:13" ht="16.5" customHeight="1" x14ac:dyDescent="0.3">
      <c r="B328" s="150"/>
      <c r="C328" s="150"/>
      <c r="D328" s="150"/>
      <c r="E328" s="150"/>
      <c r="F328" s="150"/>
      <c r="G328" s="150"/>
      <c r="K328" s="151"/>
      <c r="L328" s="151"/>
      <c r="M328" s="151"/>
    </row>
    <row r="329" spans="2:13" ht="16.5" customHeight="1" x14ac:dyDescent="0.3">
      <c r="B329" s="150"/>
      <c r="C329" s="150"/>
      <c r="D329" s="150"/>
      <c r="E329" s="150"/>
      <c r="F329" s="150"/>
      <c r="G329" s="150"/>
      <c r="K329" s="151"/>
      <c r="L329" s="151"/>
      <c r="M329" s="151"/>
    </row>
    <row r="330" spans="2:13" ht="16.5" customHeight="1" x14ac:dyDescent="0.3">
      <c r="B330" s="150"/>
      <c r="C330" s="150"/>
      <c r="D330" s="150"/>
      <c r="E330" s="150"/>
      <c r="F330" s="150"/>
      <c r="G330" s="150"/>
      <c r="K330" s="151"/>
      <c r="L330" s="151"/>
      <c r="M330" s="151"/>
    </row>
    <row r="331" spans="2:13" ht="16.5" customHeight="1" x14ac:dyDescent="0.3">
      <c r="B331" s="150"/>
      <c r="C331" s="150"/>
      <c r="D331" s="150"/>
      <c r="E331" s="150"/>
      <c r="F331" s="150"/>
      <c r="G331" s="150"/>
      <c r="K331" s="151"/>
      <c r="L331" s="151"/>
      <c r="M331" s="151"/>
    </row>
    <row r="332" spans="2:13" ht="16.5" customHeight="1" x14ac:dyDescent="0.3">
      <c r="B332" s="150"/>
      <c r="C332" s="150"/>
      <c r="D332" s="150"/>
      <c r="E332" s="150"/>
      <c r="F332" s="150"/>
      <c r="G332" s="150"/>
      <c r="K332" s="151"/>
      <c r="L332" s="151"/>
      <c r="M332" s="151"/>
    </row>
    <row r="333" spans="2:13" ht="16.5" customHeight="1" x14ac:dyDescent="0.3">
      <c r="B333" s="150"/>
      <c r="C333" s="150"/>
      <c r="D333" s="150"/>
      <c r="E333" s="150"/>
      <c r="F333" s="150"/>
      <c r="G333" s="150"/>
      <c r="K333" s="151"/>
      <c r="L333" s="151"/>
      <c r="M333" s="151"/>
    </row>
    <row r="334" spans="2:13" ht="16.5" customHeight="1" x14ac:dyDescent="0.3">
      <c r="B334" s="150"/>
      <c r="C334" s="150"/>
      <c r="D334" s="150"/>
      <c r="E334" s="150"/>
      <c r="F334" s="150"/>
      <c r="G334" s="150"/>
      <c r="K334" s="151"/>
      <c r="L334" s="151"/>
      <c r="M334" s="151"/>
    </row>
    <row r="335" spans="2:13" ht="16.5" customHeight="1" x14ac:dyDescent="0.3">
      <c r="B335" s="150"/>
      <c r="C335" s="150"/>
      <c r="D335" s="150"/>
      <c r="E335" s="150"/>
      <c r="F335" s="150"/>
      <c r="G335" s="150"/>
      <c r="K335" s="151"/>
      <c r="L335" s="151"/>
      <c r="M335" s="151"/>
    </row>
    <row r="336" spans="2:13" ht="16.5" customHeight="1" x14ac:dyDescent="0.3">
      <c r="B336" s="150"/>
      <c r="C336" s="150"/>
      <c r="D336" s="150"/>
      <c r="E336" s="150"/>
      <c r="F336" s="150"/>
      <c r="G336" s="150"/>
      <c r="K336" s="151"/>
      <c r="L336" s="151"/>
      <c r="M336" s="151"/>
    </row>
    <row r="337" spans="2:13" ht="16.5" customHeight="1" x14ac:dyDescent="0.3">
      <c r="B337" s="150"/>
      <c r="C337" s="150"/>
      <c r="D337" s="150"/>
      <c r="E337" s="150"/>
      <c r="F337" s="150"/>
      <c r="G337" s="150"/>
      <c r="K337" s="151"/>
      <c r="L337" s="151"/>
      <c r="M337" s="151"/>
    </row>
    <row r="338" spans="2:13" ht="16.5" customHeight="1" x14ac:dyDescent="0.3">
      <c r="B338" s="150"/>
      <c r="C338" s="150"/>
      <c r="D338" s="150"/>
      <c r="E338" s="150"/>
      <c r="F338" s="150"/>
      <c r="G338" s="150"/>
      <c r="K338" s="151"/>
      <c r="L338" s="151"/>
      <c r="M338" s="151"/>
    </row>
    <row r="339" spans="2:13" ht="16.5" customHeight="1" x14ac:dyDescent="0.3">
      <c r="B339" s="150"/>
      <c r="C339" s="150"/>
      <c r="D339" s="150"/>
      <c r="E339" s="150"/>
      <c r="F339" s="150"/>
      <c r="G339" s="150"/>
      <c r="K339" s="151"/>
      <c r="L339" s="151"/>
      <c r="M339" s="151"/>
    </row>
    <row r="340" spans="2:13" ht="16.5" customHeight="1" x14ac:dyDescent="0.3">
      <c r="B340" s="150"/>
      <c r="C340" s="150"/>
      <c r="D340" s="150"/>
      <c r="E340" s="150"/>
      <c r="F340" s="150"/>
      <c r="G340" s="150"/>
      <c r="K340" s="151"/>
      <c r="L340" s="151"/>
      <c r="M340" s="151"/>
    </row>
    <row r="341" spans="2:13" ht="16.5" customHeight="1" x14ac:dyDescent="0.3">
      <c r="B341" s="150"/>
      <c r="C341" s="150"/>
      <c r="D341" s="150"/>
      <c r="E341" s="150"/>
      <c r="F341" s="150"/>
      <c r="G341" s="150"/>
      <c r="K341" s="151"/>
      <c r="L341" s="151"/>
      <c r="M341" s="151"/>
    </row>
    <row r="342" spans="2:13" ht="16.5" customHeight="1" x14ac:dyDescent="0.3">
      <c r="B342" s="150"/>
      <c r="C342" s="150"/>
      <c r="D342" s="150"/>
      <c r="E342" s="150"/>
      <c r="F342" s="150"/>
      <c r="G342" s="150"/>
      <c r="K342" s="151"/>
      <c r="L342" s="151"/>
      <c r="M342" s="151"/>
    </row>
    <row r="343" spans="2:13" ht="16.5" customHeight="1" x14ac:dyDescent="0.3">
      <c r="B343" s="150"/>
      <c r="C343" s="150"/>
      <c r="D343" s="150"/>
      <c r="E343" s="150"/>
      <c r="F343" s="150"/>
      <c r="G343" s="150"/>
      <c r="K343" s="151"/>
      <c r="L343" s="151"/>
      <c r="M343" s="151"/>
    </row>
    <row r="344" spans="2:13" ht="16.5" customHeight="1" x14ac:dyDescent="0.3">
      <c r="B344" s="150"/>
      <c r="C344" s="150"/>
      <c r="D344" s="150"/>
      <c r="E344" s="150"/>
      <c r="F344" s="150"/>
      <c r="G344" s="150"/>
      <c r="K344" s="151"/>
      <c r="L344" s="151"/>
      <c r="M344" s="151"/>
    </row>
    <row r="345" spans="2:13" ht="16.5" customHeight="1" x14ac:dyDescent="0.3">
      <c r="B345" s="150"/>
      <c r="C345" s="150"/>
      <c r="D345" s="150"/>
      <c r="E345" s="150"/>
      <c r="F345" s="150"/>
      <c r="G345" s="150"/>
      <c r="K345" s="151"/>
      <c r="L345" s="151"/>
      <c r="M345" s="151"/>
    </row>
    <row r="346" spans="2:13" ht="16.5" customHeight="1" x14ac:dyDescent="0.3">
      <c r="B346" s="150"/>
      <c r="C346" s="150"/>
      <c r="D346" s="150"/>
      <c r="E346" s="150"/>
      <c r="F346" s="150"/>
      <c r="G346" s="150"/>
      <c r="K346" s="151"/>
      <c r="L346" s="151"/>
      <c r="M346" s="151"/>
    </row>
    <row r="347" spans="2:13" ht="16.5" customHeight="1" x14ac:dyDescent="0.3">
      <c r="B347" s="150"/>
      <c r="C347" s="150"/>
      <c r="D347" s="150"/>
      <c r="E347" s="150"/>
      <c r="F347" s="150"/>
      <c r="G347" s="150"/>
      <c r="K347" s="151"/>
      <c r="L347" s="151"/>
      <c r="M347" s="151"/>
    </row>
    <row r="348" spans="2:13" ht="16.5" customHeight="1" x14ac:dyDescent="0.3">
      <c r="B348" s="150"/>
      <c r="C348" s="150"/>
      <c r="D348" s="150"/>
      <c r="E348" s="150"/>
      <c r="F348" s="150"/>
      <c r="G348" s="150"/>
      <c r="K348" s="151"/>
      <c r="L348" s="151"/>
      <c r="M348" s="151"/>
    </row>
    <row r="349" spans="2:13" ht="16.5" customHeight="1" x14ac:dyDescent="0.3">
      <c r="B349" s="150"/>
      <c r="C349" s="150"/>
      <c r="D349" s="150"/>
      <c r="E349" s="150"/>
      <c r="F349" s="150"/>
      <c r="G349" s="150"/>
      <c r="K349" s="151"/>
      <c r="L349" s="151"/>
      <c r="M349" s="151"/>
    </row>
    <row r="350" spans="2:13" ht="16.5" customHeight="1" x14ac:dyDescent="0.3">
      <c r="B350" s="150"/>
      <c r="C350" s="150"/>
      <c r="D350" s="150"/>
      <c r="E350" s="150"/>
      <c r="F350" s="150"/>
      <c r="G350" s="150"/>
      <c r="K350" s="151"/>
      <c r="L350" s="151"/>
      <c r="M350" s="151"/>
    </row>
    <row r="351" spans="2:13" ht="16.5" customHeight="1" x14ac:dyDescent="0.3">
      <c r="B351" s="150"/>
      <c r="C351" s="150"/>
      <c r="D351" s="150"/>
      <c r="E351" s="150"/>
      <c r="F351" s="150"/>
      <c r="G351" s="150"/>
      <c r="K351" s="151"/>
      <c r="L351" s="151"/>
      <c r="M351" s="151"/>
    </row>
    <row r="352" spans="2:13" ht="16.5" customHeight="1" x14ac:dyDescent="0.3">
      <c r="B352" s="150"/>
      <c r="C352" s="150"/>
      <c r="D352" s="150"/>
      <c r="E352" s="150"/>
      <c r="F352" s="150"/>
      <c r="G352" s="150"/>
      <c r="K352" s="151"/>
      <c r="L352" s="151"/>
      <c r="M352" s="151"/>
    </row>
    <row r="353" spans="2:13" ht="16.5" customHeight="1" x14ac:dyDescent="0.3">
      <c r="B353" s="150"/>
      <c r="C353" s="150"/>
      <c r="D353" s="150"/>
      <c r="E353" s="150"/>
      <c r="F353" s="150"/>
      <c r="G353" s="150"/>
      <c r="K353" s="151"/>
      <c r="L353" s="151"/>
      <c r="M353" s="151"/>
    </row>
    <row r="354" spans="2:13" ht="16.5" customHeight="1" x14ac:dyDescent="0.3">
      <c r="B354" s="150"/>
      <c r="C354" s="150"/>
      <c r="D354" s="150"/>
      <c r="E354" s="150"/>
      <c r="F354" s="150"/>
      <c r="G354" s="150"/>
      <c r="K354" s="151"/>
      <c r="L354" s="151"/>
      <c r="M354" s="151"/>
    </row>
    <row r="355" spans="2:13" ht="16.5" customHeight="1" x14ac:dyDescent="0.3">
      <c r="B355" s="150"/>
      <c r="C355" s="150"/>
      <c r="D355" s="150"/>
      <c r="E355" s="150"/>
      <c r="F355" s="150"/>
      <c r="G355" s="150"/>
      <c r="K355" s="151"/>
      <c r="L355" s="151"/>
      <c r="M355" s="151"/>
    </row>
    <row r="356" spans="2:13" ht="16.5" customHeight="1" x14ac:dyDescent="0.3">
      <c r="B356" s="150"/>
      <c r="C356" s="150"/>
      <c r="D356" s="150"/>
      <c r="E356" s="150"/>
      <c r="F356" s="150"/>
      <c r="G356" s="150"/>
      <c r="K356" s="151"/>
      <c r="L356" s="151"/>
      <c r="M356" s="151"/>
    </row>
    <row r="357" spans="2:13" ht="16.5" customHeight="1" x14ac:dyDescent="0.3">
      <c r="B357" s="150"/>
      <c r="C357" s="150"/>
      <c r="D357" s="150"/>
      <c r="E357" s="150"/>
      <c r="F357" s="150"/>
      <c r="G357" s="150"/>
      <c r="K357" s="151"/>
      <c r="L357" s="151"/>
      <c r="M357" s="151"/>
    </row>
    <row r="358" spans="2:13" ht="16.5" customHeight="1" x14ac:dyDescent="0.3">
      <c r="B358" s="150"/>
      <c r="C358" s="150"/>
      <c r="D358" s="150"/>
      <c r="E358" s="150"/>
      <c r="F358" s="150"/>
      <c r="G358" s="150"/>
      <c r="K358" s="151"/>
      <c r="L358" s="151"/>
      <c r="M358" s="151"/>
    </row>
    <row r="359" spans="2:13" ht="16.5" customHeight="1" x14ac:dyDescent="0.3">
      <c r="B359" s="150"/>
      <c r="C359" s="150"/>
      <c r="D359" s="150"/>
      <c r="E359" s="150"/>
      <c r="F359" s="150"/>
      <c r="G359" s="150"/>
      <c r="K359" s="151"/>
      <c r="L359" s="151"/>
      <c r="M359" s="151"/>
    </row>
    <row r="360" spans="2:13" ht="16.5" customHeight="1" x14ac:dyDescent="0.3">
      <c r="B360" s="150"/>
      <c r="C360" s="150"/>
      <c r="D360" s="150"/>
      <c r="E360" s="150"/>
      <c r="F360" s="150"/>
      <c r="G360" s="150"/>
      <c r="K360" s="151"/>
      <c r="L360" s="151"/>
      <c r="M360" s="151"/>
    </row>
    <row r="361" spans="2:13" ht="16.5" customHeight="1" x14ac:dyDescent="0.3">
      <c r="B361" s="150"/>
      <c r="C361" s="150"/>
      <c r="D361" s="150"/>
      <c r="E361" s="150"/>
      <c r="F361" s="150"/>
      <c r="G361" s="150"/>
      <c r="K361" s="151"/>
      <c r="L361" s="151"/>
      <c r="M361" s="151"/>
    </row>
    <row r="362" spans="2:13" ht="16.5" customHeight="1" x14ac:dyDescent="0.3">
      <c r="B362" s="150"/>
      <c r="C362" s="150"/>
      <c r="D362" s="150"/>
      <c r="E362" s="150"/>
      <c r="F362" s="150"/>
      <c r="G362" s="150"/>
      <c r="K362" s="151"/>
      <c r="L362" s="151"/>
      <c r="M362" s="151"/>
    </row>
    <row r="363" spans="2:13" ht="16.5" customHeight="1" x14ac:dyDescent="0.3">
      <c r="B363" s="150"/>
      <c r="C363" s="150"/>
      <c r="D363" s="150"/>
      <c r="E363" s="150"/>
      <c r="F363" s="150"/>
      <c r="G363" s="150"/>
      <c r="K363" s="151"/>
      <c r="L363" s="151"/>
      <c r="M363" s="151"/>
    </row>
    <row r="364" spans="2:13" ht="16.5" customHeight="1" x14ac:dyDescent="0.3">
      <c r="B364" s="150"/>
      <c r="C364" s="150"/>
      <c r="D364" s="150"/>
      <c r="E364" s="150"/>
      <c r="F364" s="150"/>
      <c r="G364" s="150"/>
      <c r="K364" s="151"/>
      <c r="L364" s="151"/>
      <c r="M364" s="151"/>
    </row>
    <row r="365" spans="2:13" ht="16.5" customHeight="1" x14ac:dyDescent="0.3">
      <c r="B365" s="150"/>
      <c r="C365" s="150"/>
      <c r="D365" s="150"/>
      <c r="E365" s="150"/>
      <c r="F365" s="150"/>
      <c r="G365" s="150"/>
      <c r="K365" s="151"/>
      <c r="L365" s="151"/>
      <c r="M365" s="151"/>
    </row>
    <row r="366" spans="2:13" ht="16.5" customHeight="1" x14ac:dyDescent="0.3">
      <c r="B366" s="150"/>
      <c r="C366" s="150"/>
      <c r="D366" s="150"/>
      <c r="E366" s="150"/>
      <c r="F366" s="150"/>
      <c r="G366" s="150"/>
      <c r="K366" s="151"/>
      <c r="L366" s="151"/>
      <c r="M366" s="151"/>
    </row>
    <row r="367" spans="2:13" ht="16.5" customHeight="1" x14ac:dyDescent="0.3">
      <c r="B367" s="150"/>
      <c r="C367" s="150"/>
      <c r="D367" s="150"/>
      <c r="E367" s="150"/>
      <c r="F367" s="150"/>
      <c r="G367" s="150"/>
      <c r="K367" s="151"/>
      <c r="L367" s="151"/>
      <c r="M367" s="151"/>
    </row>
    <row r="368" spans="2:13" ht="16.5" customHeight="1" x14ac:dyDescent="0.3">
      <c r="B368" s="150"/>
      <c r="C368" s="150"/>
      <c r="D368" s="150"/>
      <c r="E368" s="150"/>
      <c r="F368" s="150"/>
      <c r="G368" s="150"/>
      <c r="K368" s="151"/>
      <c r="L368" s="151"/>
      <c r="M368" s="151"/>
    </row>
    <row r="369" spans="2:13" ht="16.5" customHeight="1" x14ac:dyDescent="0.3">
      <c r="B369" s="150"/>
      <c r="C369" s="150"/>
      <c r="D369" s="150"/>
      <c r="E369" s="150"/>
      <c r="F369" s="150"/>
      <c r="G369" s="150"/>
      <c r="K369" s="151"/>
      <c r="L369" s="151"/>
      <c r="M369" s="151"/>
    </row>
    <row r="370" spans="2:13" ht="16.5" customHeight="1" x14ac:dyDescent="0.3">
      <c r="B370" s="150"/>
      <c r="C370" s="150"/>
      <c r="D370" s="150"/>
      <c r="E370" s="150"/>
      <c r="F370" s="150"/>
      <c r="G370" s="150"/>
      <c r="K370" s="151"/>
      <c r="L370" s="151"/>
      <c r="M370" s="151"/>
    </row>
    <row r="371" spans="2:13" ht="16.5" customHeight="1" x14ac:dyDescent="0.3">
      <c r="B371" s="150"/>
      <c r="C371" s="150"/>
      <c r="D371" s="150"/>
      <c r="E371" s="150"/>
      <c r="F371" s="150"/>
      <c r="G371" s="150"/>
      <c r="K371" s="151"/>
      <c r="L371" s="151"/>
      <c r="M371" s="151"/>
    </row>
    <row r="372" spans="2:13" ht="16.5" customHeight="1" x14ac:dyDescent="0.3">
      <c r="B372" s="150"/>
      <c r="C372" s="150"/>
      <c r="D372" s="150"/>
      <c r="E372" s="150"/>
      <c r="F372" s="150"/>
      <c r="G372" s="150"/>
      <c r="K372" s="151"/>
      <c r="L372" s="151"/>
      <c r="M372" s="151"/>
    </row>
    <row r="373" spans="2:13" ht="16.5" customHeight="1" x14ac:dyDescent="0.3">
      <c r="B373" s="150"/>
      <c r="C373" s="150"/>
      <c r="D373" s="150"/>
      <c r="E373" s="150"/>
      <c r="F373" s="150"/>
      <c r="G373" s="150"/>
      <c r="K373" s="151"/>
      <c r="L373" s="151"/>
      <c r="M373" s="151"/>
    </row>
    <row r="374" spans="2:13" ht="16.5" customHeight="1" x14ac:dyDescent="0.3">
      <c r="B374" s="150"/>
      <c r="C374" s="150"/>
      <c r="D374" s="150"/>
      <c r="E374" s="150"/>
      <c r="F374" s="150"/>
      <c r="G374" s="150"/>
      <c r="K374" s="151"/>
      <c r="L374" s="151"/>
      <c r="M374" s="151"/>
    </row>
    <row r="375" spans="2:13" ht="16.5" customHeight="1" x14ac:dyDescent="0.3">
      <c r="B375" s="150"/>
      <c r="C375" s="150"/>
      <c r="D375" s="150"/>
      <c r="E375" s="150"/>
      <c r="F375" s="150"/>
      <c r="G375" s="150"/>
      <c r="K375" s="151"/>
      <c r="L375" s="151"/>
      <c r="M375" s="151"/>
    </row>
    <row r="376" spans="2:13" ht="16.5" customHeight="1" x14ac:dyDescent="0.3">
      <c r="B376" s="150"/>
      <c r="C376" s="150"/>
      <c r="D376" s="150"/>
      <c r="E376" s="150"/>
      <c r="F376" s="150"/>
      <c r="G376" s="150"/>
      <c r="K376" s="151"/>
      <c r="L376" s="151"/>
      <c r="M376" s="151"/>
    </row>
    <row r="377" spans="2:13" ht="16.5" customHeight="1" x14ac:dyDescent="0.3">
      <c r="B377" s="150"/>
      <c r="C377" s="150"/>
      <c r="D377" s="150"/>
      <c r="E377" s="150"/>
      <c r="F377" s="150"/>
      <c r="G377" s="150"/>
      <c r="K377" s="151"/>
      <c r="L377" s="151"/>
      <c r="M377" s="151"/>
    </row>
    <row r="378" spans="2:13" ht="16.5" customHeight="1" x14ac:dyDescent="0.3">
      <c r="B378" s="150"/>
      <c r="C378" s="150"/>
      <c r="D378" s="150"/>
      <c r="E378" s="150"/>
      <c r="F378" s="150"/>
      <c r="G378" s="150"/>
      <c r="K378" s="151"/>
      <c r="L378" s="151"/>
      <c r="M378" s="151"/>
    </row>
    <row r="379" spans="2:13" ht="16.5" customHeight="1" x14ac:dyDescent="0.3">
      <c r="B379" s="150"/>
      <c r="C379" s="150"/>
      <c r="D379" s="150"/>
      <c r="E379" s="150"/>
      <c r="F379" s="150"/>
      <c r="G379" s="150"/>
      <c r="K379" s="151"/>
      <c r="L379" s="151"/>
      <c r="M379" s="151"/>
    </row>
    <row r="380" spans="2:13" ht="16.5" customHeight="1" x14ac:dyDescent="0.3">
      <c r="B380" s="150"/>
      <c r="C380" s="150"/>
      <c r="D380" s="150"/>
      <c r="E380" s="150"/>
      <c r="F380" s="150"/>
      <c r="G380" s="150"/>
      <c r="K380" s="151"/>
      <c r="L380" s="151"/>
      <c r="M380" s="151"/>
    </row>
    <row r="381" spans="2:13" ht="16.5" customHeight="1" x14ac:dyDescent="0.3">
      <c r="B381" s="150"/>
      <c r="C381" s="150"/>
      <c r="D381" s="150"/>
      <c r="E381" s="150"/>
      <c r="F381" s="150"/>
      <c r="G381" s="150"/>
      <c r="K381" s="151"/>
      <c r="L381" s="151"/>
      <c r="M381" s="151"/>
    </row>
    <row r="382" spans="2:13" ht="16.5" customHeight="1" x14ac:dyDescent="0.3">
      <c r="B382" s="150"/>
      <c r="C382" s="150"/>
      <c r="D382" s="150"/>
      <c r="E382" s="150"/>
      <c r="F382" s="150"/>
      <c r="G382" s="150"/>
      <c r="K382" s="151"/>
      <c r="L382" s="151"/>
      <c r="M382" s="151"/>
    </row>
    <row r="383" spans="2:13" ht="16.5" customHeight="1" x14ac:dyDescent="0.3">
      <c r="B383" s="150"/>
      <c r="C383" s="150"/>
      <c r="D383" s="150"/>
      <c r="E383" s="150"/>
      <c r="F383" s="150"/>
      <c r="G383" s="150"/>
      <c r="K383" s="151"/>
      <c r="L383" s="151"/>
      <c r="M383" s="151"/>
    </row>
    <row r="384" spans="2:13" ht="16.5" customHeight="1" x14ac:dyDescent="0.3">
      <c r="B384" s="150"/>
      <c r="C384" s="150"/>
      <c r="D384" s="150"/>
      <c r="E384" s="150"/>
      <c r="F384" s="150"/>
      <c r="G384" s="150"/>
      <c r="K384" s="151"/>
      <c r="L384" s="151"/>
      <c r="M384" s="151"/>
    </row>
    <row r="385" spans="2:13" ht="16.5" customHeight="1" x14ac:dyDescent="0.3">
      <c r="B385" s="150"/>
      <c r="C385" s="150"/>
      <c r="D385" s="150"/>
      <c r="E385" s="150"/>
      <c r="F385" s="150"/>
      <c r="G385" s="150"/>
      <c r="K385" s="151"/>
      <c r="L385" s="151"/>
      <c r="M385" s="151"/>
    </row>
    <row r="386" spans="2:13" ht="16.5" customHeight="1" x14ac:dyDescent="0.3">
      <c r="B386" s="150"/>
      <c r="C386" s="150"/>
      <c r="D386" s="150"/>
      <c r="E386" s="150"/>
      <c r="F386" s="150"/>
      <c r="G386" s="150"/>
      <c r="K386" s="151"/>
      <c r="L386" s="151"/>
      <c r="M386" s="151"/>
    </row>
    <row r="387" spans="2:13" ht="16.5" customHeight="1" x14ac:dyDescent="0.3">
      <c r="B387" s="150"/>
      <c r="C387" s="150"/>
      <c r="D387" s="150"/>
      <c r="E387" s="150"/>
      <c r="F387" s="150"/>
      <c r="G387" s="150"/>
      <c r="K387" s="151"/>
      <c r="L387" s="151"/>
      <c r="M387" s="151"/>
    </row>
    <row r="388" spans="2:13" ht="16.5" customHeight="1" x14ac:dyDescent="0.3">
      <c r="B388" s="150"/>
      <c r="C388" s="150"/>
      <c r="D388" s="150"/>
      <c r="E388" s="150"/>
      <c r="F388" s="150"/>
      <c r="G388" s="150"/>
      <c r="K388" s="151"/>
      <c r="L388" s="151"/>
      <c r="M388" s="151"/>
    </row>
    <row r="389" spans="2:13" ht="16.5" customHeight="1" x14ac:dyDescent="0.3">
      <c r="B389" s="150"/>
      <c r="C389" s="150"/>
      <c r="D389" s="150"/>
      <c r="E389" s="150"/>
      <c r="F389" s="150"/>
      <c r="G389" s="150"/>
      <c r="K389" s="151"/>
      <c r="L389" s="151"/>
      <c r="M389" s="151"/>
    </row>
    <row r="390" spans="2:13" ht="16.5" customHeight="1" x14ac:dyDescent="0.3">
      <c r="B390" s="150"/>
      <c r="C390" s="150"/>
      <c r="D390" s="150"/>
      <c r="E390" s="150"/>
      <c r="F390" s="150"/>
      <c r="G390" s="150"/>
      <c r="K390" s="151"/>
      <c r="L390" s="151"/>
      <c r="M390" s="151"/>
    </row>
    <row r="391" spans="2:13" ht="16.5" customHeight="1" x14ac:dyDescent="0.3">
      <c r="B391" s="150"/>
      <c r="C391" s="150"/>
      <c r="D391" s="150"/>
      <c r="E391" s="150"/>
      <c r="F391" s="150"/>
      <c r="G391" s="150"/>
      <c r="K391" s="151"/>
      <c r="L391" s="151"/>
      <c r="M391" s="151"/>
    </row>
    <row r="392" spans="2:13" ht="16.5" customHeight="1" x14ac:dyDescent="0.3">
      <c r="B392" s="150"/>
      <c r="C392" s="150"/>
      <c r="D392" s="150"/>
      <c r="E392" s="150"/>
      <c r="F392" s="150"/>
      <c r="G392" s="150"/>
      <c r="K392" s="151"/>
      <c r="L392" s="151"/>
      <c r="M392" s="151"/>
    </row>
    <row r="393" spans="2:13" ht="16.5" customHeight="1" x14ac:dyDescent="0.3">
      <c r="B393" s="150"/>
      <c r="C393" s="150"/>
      <c r="D393" s="150"/>
      <c r="E393" s="150"/>
      <c r="F393" s="150"/>
      <c r="G393" s="150"/>
      <c r="K393" s="151"/>
      <c r="L393" s="151"/>
      <c r="M393" s="151"/>
    </row>
    <row r="394" spans="2:13" ht="16.5" customHeight="1" x14ac:dyDescent="0.3">
      <c r="B394" s="150"/>
      <c r="C394" s="150"/>
      <c r="D394" s="150"/>
      <c r="E394" s="150"/>
      <c r="F394" s="150"/>
      <c r="G394" s="150"/>
      <c r="K394" s="151"/>
      <c r="L394" s="151"/>
      <c r="M394" s="151"/>
    </row>
    <row r="395" spans="2:13" ht="16.5" customHeight="1" x14ac:dyDescent="0.3">
      <c r="B395" s="150"/>
      <c r="C395" s="150"/>
      <c r="D395" s="150"/>
      <c r="E395" s="150"/>
      <c r="F395" s="150"/>
      <c r="G395" s="150"/>
      <c r="K395" s="151"/>
      <c r="L395" s="151"/>
      <c r="M395" s="151"/>
    </row>
    <row r="396" spans="2:13" ht="16.5" customHeight="1" x14ac:dyDescent="0.3">
      <c r="B396" s="150"/>
      <c r="C396" s="150"/>
      <c r="D396" s="150"/>
      <c r="E396" s="150"/>
      <c r="F396" s="150"/>
      <c r="G396" s="150"/>
      <c r="K396" s="151"/>
      <c r="L396" s="151"/>
      <c r="M396" s="151"/>
    </row>
    <row r="397" spans="2:13" ht="16.5" customHeight="1" x14ac:dyDescent="0.3">
      <c r="B397" s="150"/>
      <c r="C397" s="150"/>
      <c r="D397" s="150"/>
      <c r="E397" s="150"/>
      <c r="F397" s="150"/>
      <c r="G397" s="150"/>
      <c r="K397" s="151"/>
      <c r="L397" s="151"/>
      <c r="M397" s="151"/>
    </row>
    <row r="398" spans="2:13" ht="16.5" customHeight="1" x14ac:dyDescent="0.3">
      <c r="B398" s="150"/>
      <c r="C398" s="150"/>
      <c r="D398" s="150"/>
      <c r="E398" s="150"/>
      <c r="F398" s="150"/>
      <c r="G398" s="150"/>
      <c r="K398" s="151"/>
      <c r="L398" s="151"/>
      <c r="M398" s="151"/>
    </row>
    <row r="399" spans="2:13" ht="16.5" customHeight="1" x14ac:dyDescent="0.3">
      <c r="B399" s="150"/>
      <c r="C399" s="150"/>
      <c r="D399" s="150"/>
      <c r="E399" s="150"/>
      <c r="F399" s="150"/>
      <c r="G399" s="150"/>
      <c r="K399" s="151"/>
      <c r="L399" s="151"/>
      <c r="M399" s="151"/>
    </row>
    <row r="400" spans="2:13" ht="16.5" customHeight="1" x14ac:dyDescent="0.3">
      <c r="B400" s="150"/>
      <c r="C400" s="150"/>
      <c r="D400" s="150"/>
      <c r="E400" s="150"/>
      <c r="F400" s="150"/>
      <c r="G400" s="150"/>
      <c r="K400" s="151"/>
      <c r="L400" s="151"/>
      <c r="M400" s="151"/>
    </row>
    <row r="401" spans="2:13" ht="16.5" customHeight="1" x14ac:dyDescent="0.3">
      <c r="B401" s="150"/>
      <c r="C401" s="150"/>
      <c r="D401" s="150"/>
      <c r="E401" s="150"/>
      <c r="F401" s="150"/>
      <c r="G401" s="150"/>
      <c r="K401" s="151"/>
      <c r="L401" s="151"/>
      <c r="M401" s="151"/>
    </row>
    <row r="402" spans="2:13" ht="16.5" customHeight="1" x14ac:dyDescent="0.3">
      <c r="B402" s="150"/>
      <c r="C402" s="150"/>
      <c r="D402" s="150"/>
      <c r="E402" s="150"/>
      <c r="F402" s="150"/>
      <c r="G402" s="150"/>
      <c r="K402" s="151"/>
      <c r="L402" s="151"/>
      <c r="M402" s="151"/>
    </row>
    <row r="403" spans="2:13" ht="16.5" customHeight="1" x14ac:dyDescent="0.3">
      <c r="B403" s="150"/>
      <c r="C403" s="150"/>
      <c r="D403" s="150"/>
      <c r="E403" s="150"/>
      <c r="F403" s="150"/>
      <c r="G403" s="150"/>
      <c r="K403" s="151"/>
      <c r="L403" s="151"/>
      <c r="M403" s="151"/>
    </row>
    <row r="404" spans="2:13" ht="16.5" customHeight="1" x14ac:dyDescent="0.3">
      <c r="B404" s="150"/>
      <c r="C404" s="150"/>
      <c r="D404" s="150"/>
      <c r="E404" s="150"/>
      <c r="F404" s="150"/>
      <c r="G404" s="150"/>
      <c r="K404" s="151"/>
      <c r="L404" s="151"/>
      <c r="M404" s="151"/>
    </row>
    <row r="405" spans="2:13" ht="16.5" customHeight="1" x14ac:dyDescent="0.3">
      <c r="B405" s="150"/>
      <c r="C405" s="150"/>
      <c r="D405" s="150"/>
      <c r="E405" s="150"/>
      <c r="F405" s="150"/>
      <c r="G405" s="150"/>
      <c r="K405" s="151"/>
      <c r="L405" s="151"/>
      <c r="M405" s="151"/>
    </row>
    <row r="406" spans="2:13" ht="16.5" customHeight="1" x14ac:dyDescent="0.3">
      <c r="B406" s="150"/>
      <c r="C406" s="150"/>
      <c r="D406" s="150"/>
      <c r="E406" s="150"/>
      <c r="F406" s="150"/>
      <c r="G406" s="150"/>
      <c r="K406" s="151"/>
      <c r="L406" s="151"/>
      <c r="M406" s="151"/>
    </row>
    <row r="407" spans="2:13" ht="16.5" customHeight="1" x14ac:dyDescent="0.3">
      <c r="B407" s="150"/>
      <c r="C407" s="150"/>
      <c r="D407" s="150"/>
      <c r="E407" s="150"/>
      <c r="F407" s="150"/>
      <c r="G407" s="150"/>
      <c r="K407" s="151"/>
      <c r="L407" s="151"/>
      <c r="M407" s="151"/>
    </row>
    <row r="408" spans="2:13" ht="16.5" customHeight="1" x14ac:dyDescent="0.3">
      <c r="B408" s="150"/>
      <c r="C408" s="150"/>
      <c r="D408" s="150"/>
      <c r="E408" s="150"/>
      <c r="F408" s="150"/>
      <c r="G408" s="150"/>
      <c r="K408" s="151"/>
      <c r="L408" s="151"/>
      <c r="M408" s="151"/>
    </row>
    <row r="409" spans="2:13" ht="16.5" customHeight="1" x14ac:dyDescent="0.3">
      <c r="B409" s="150"/>
      <c r="C409" s="150"/>
      <c r="D409" s="150"/>
      <c r="E409" s="150"/>
      <c r="F409" s="150"/>
      <c r="G409" s="150"/>
      <c r="K409" s="151"/>
      <c r="L409" s="151"/>
      <c r="M409" s="151"/>
    </row>
    <row r="410" spans="2:13" ht="16.5" customHeight="1" x14ac:dyDescent="0.3">
      <c r="B410" s="150"/>
      <c r="C410" s="150"/>
      <c r="D410" s="150"/>
      <c r="E410" s="150"/>
      <c r="F410" s="150"/>
      <c r="G410" s="150"/>
      <c r="K410" s="151"/>
      <c r="L410" s="151"/>
      <c r="M410" s="151"/>
    </row>
    <row r="411" spans="2:13" ht="16.5" customHeight="1" x14ac:dyDescent="0.3">
      <c r="B411" s="150"/>
      <c r="C411" s="150"/>
      <c r="D411" s="150"/>
      <c r="E411" s="150"/>
      <c r="F411" s="150"/>
      <c r="G411" s="150"/>
      <c r="K411" s="151"/>
      <c r="L411" s="151"/>
      <c r="M411" s="151"/>
    </row>
    <row r="412" spans="2:13" ht="16.5" customHeight="1" x14ac:dyDescent="0.3">
      <c r="B412" s="150"/>
      <c r="C412" s="150"/>
      <c r="D412" s="150"/>
      <c r="E412" s="150"/>
      <c r="F412" s="150"/>
      <c r="G412" s="150"/>
      <c r="K412" s="151"/>
      <c r="L412" s="151"/>
      <c r="M412" s="151"/>
    </row>
    <row r="413" spans="2:13" ht="16.5" customHeight="1" x14ac:dyDescent="0.3">
      <c r="B413" s="150"/>
      <c r="C413" s="150"/>
      <c r="D413" s="150"/>
      <c r="E413" s="150"/>
      <c r="F413" s="150"/>
      <c r="G413" s="150"/>
      <c r="K413" s="151"/>
      <c r="L413" s="151"/>
      <c r="M413" s="151"/>
    </row>
    <row r="414" spans="2:13" ht="16.5" customHeight="1" x14ac:dyDescent="0.3">
      <c r="B414" s="150"/>
      <c r="C414" s="150"/>
      <c r="D414" s="150"/>
      <c r="E414" s="150"/>
      <c r="F414" s="150"/>
      <c r="G414" s="150"/>
      <c r="K414" s="151"/>
      <c r="L414" s="151"/>
      <c r="M414" s="151"/>
    </row>
    <row r="415" spans="2:13" ht="16.5" customHeight="1" x14ac:dyDescent="0.3">
      <c r="B415" s="150"/>
      <c r="C415" s="150"/>
      <c r="D415" s="150"/>
      <c r="E415" s="150"/>
      <c r="F415" s="150"/>
      <c r="G415" s="150"/>
      <c r="K415" s="151"/>
      <c r="L415" s="151"/>
      <c r="M415" s="151"/>
    </row>
    <row r="416" spans="2:13" ht="16.5" customHeight="1" x14ac:dyDescent="0.3">
      <c r="B416" s="150"/>
      <c r="C416" s="150"/>
      <c r="D416" s="150"/>
      <c r="E416" s="150"/>
      <c r="F416" s="150"/>
      <c r="G416" s="150"/>
      <c r="K416" s="151"/>
      <c r="L416" s="151"/>
      <c r="M416" s="151"/>
    </row>
    <row r="417" spans="2:13" ht="16.5" customHeight="1" x14ac:dyDescent="0.3">
      <c r="B417" s="150"/>
      <c r="C417" s="150"/>
      <c r="D417" s="150"/>
      <c r="E417" s="150"/>
      <c r="F417" s="150"/>
      <c r="G417" s="150"/>
      <c r="K417" s="151"/>
      <c r="L417" s="151"/>
      <c r="M417" s="151"/>
    </row>
    <row r="418" spans="2:13" ht="16.5" customHeight="1" x14ac:dyDescent="0.3">
      <c r="B418" s="150"/>
      <c r="C418" s="150"/>
      <c r="D418" s="150"/>
      <c r="E418" s="150"/>
      <c r="F418" s="150"/>
      <c r="G418" s="150"/>
      <c r="K418" s="151"/>
      <c r="L418" s="151"/>
      <c r="M418" s="151"/>
    </row>
    <row r="419" spans="2:13" ht="16.5" customHeight="1" x14ac:dyDescent="0.3">
      <c r="B419" s="150"/>
      <c r="C419" s="150"/>
      <c r="D419" s="150"/>
      <c r="E419" s="150"/>
      <c r="F419" s="150"/>
      <c r="G419" s="150"/>
      <c r="K419" s="151"/>
      <c r="L419" s="151"/>
      <c r="M419" s="151"/>
    </row>
    <row r="420" spans="2:13" ht="16.5" customHeight="1" x14ac:dyDescent="0.3">
      <c r="B420" s="150"/>
      <c r="C420" s="150"/>
      <c r="D420" s="150"/>
      <c r="E420" s="150"/>
      <c r="F420" s="150"/>
      <c r="G420" s="150"/>
      <c r="K420" s="151"/>
      <c r="L420" s="151"/>
      <c r="M420" s="151"/>
    </row>
    <row r="421" spans="2:13" ht="16.5" customHeight="1" x14ac:dyDescent="0.3">
      <c r="B421" s="150"/>
      <c r="C421" s="150"/>
      <c r="D421" s="150"/>
      <c r="E421" s="150"/>
      <c r="F421" s="150"/>
      <c r="G421" s="150"/>
      <c r="K421" s="151"/>
      <c r="L421" s="151"/>
      <c r="M421" s="151"/>
    </row>
    <row r="422" spans="2:13" ht="16.5" customHeight="1" x14ac:dyDescent="0.3">
      <c r="B422" s="150"/>
      <c r="C422" s="150"/>
      <c r="D422" s="150"/>
      <c r="E422" s="150"/>
      <c r="F422" s="150"/>
      <c r="G422" s="150"/>
      <c r="K422" s="151"/>
      <c r="L422" s="151"/>
      <c r="M422" s="151"/>
    </row>
    <row r="423" spans="2:13" ht="16.5" customHeight="1" x14ac:dyDescent="0.3">
      <c r="B423" s="150"/>
      <c r="C423" s="150"/>
      <c r="D423" s="150"/>
      <c r="E423" s="150"/>
      <c r="F423" s="150"/>
      <c r="G423" s="150"/>
      <c r="K423" s="151"/>
      <c r="L423" s="151"/>
      <c r="M423" s="151"/>
    </row>
    <row r="424" spans="2:13" ht="16.5" customHeight="1" x14ac:dyDescent="0.3">
      <c r="B424" s="150"/>
      <c r="C424" s="150"/>
      <c r="D424" s="150"/>
      <c r="E424" s="150"/>
      <c r="F424" s="150"/>
      <c r="G424" s="150"/>
      <c r="K424" s="151"/>
      <c r="L424" s="151"/>
      <c r="M424" s="151"/>
    </row>
    <row r="425" spans="2:13" ht="16.5" customHeight="1" x14ac:dyDescent="0.3">
      <c r="B425" s="150"/>
      <c r="C425" s="150"/>
      <c r="D425" s="150"/>
      <c r="E425" s="150"/>
      <c r="F425" s="150"/>
      <c r="G425" s="150"/>
      <c r="K425" s="151"/>
      <c r="L425" s="151"/>
      <c r="M425" s="151"/>
    </row>
    <row r="426" spans="2:13" ht="16.5" customHeight="1" x14ac:dyDescent="0.3">
      <c r="B426" s="150"/>
      <c r="C426" s="150"/>
      <c r="D426" s="150"/>
      <c r="E426" s="150"/>
      <c r="F426" s="150"/>
      <c r="G426" s="150"/>
      <c r="K426" s="151"/>
      <c r="L426" s="151"/>
      <c r="M426" s="151"/>
    </row>
    <row r="427" spans="2:13" ht="16.5" customHeight="1" x14ac:dyDescent="0.3">
      <c r="B427" s="150"/>
      <c r="C427" s="150"/>
      <c r="D427" s="150"/>
      <c r="E427" s="150"/>
      <c r="F427" s="150"/>
      <c r="G427" s="150"/>
      <c r="K427" s="151"/>
      <c r="L427" s="151"/>
      <c r="M427" s="151"/>
    </row>
    <row r="428" spans="2:13" ht="16.5" customHeight="1" x14ac:dyDescent="0.3">
      <c r="B428" s="150"/>
      <c r="C428" s="150"/>
      <c r="D428" s="150"/>
      <c r="E428" s="150"/>
      <c r="F428" s="150"/>
      <c r="G428" s="150"/>
      <c r="K428" s="151"/>
      <c r="L428" s="151"/>
      <c r="M428" s="151"/>
    </row>
    <row r="429" spans="2:13" ht="16.5" customHeight="1" x14ac:dyDescent="0.3">
      <c r="B429" s="150"/>
      <c r="C429" s="150"/>
      <c r="D429" s="150"/>
      <c r="E429" s="150"/>
      <c r="F429" s="150"/>
      <c r="G429" s="150"/>
      <c r="K429" s="151"/>
      <c r="L429" s="151"/>
      <c r="M429" s="151"/>
    </row>
    <row r="430" spans="2:13" ht="16.5" customHeight="1" x14ac:dyDescent="0.3">
      <c r="B430" s="150"/>
      <c r="C430" s="150"/>
      <c r="D430" s="150"/>
      <c r="E430" s="150"/>
      <c r="F430" s="150"/>
      <c r="G430" s="150"/>
      <c r="K430" s="151"/>
      <c r="L430" s="151"/>
      <c r="M430" s="151"/>
    </row>
    <row r="431" spans="2:13" ht="16.5" customHeight="1" x14ac:dyDescent="0.3">
      <c r="B431" s="150"/>
      <c r="C431" s="150"/>
      <c r="D431" s="150"/>
      <c r="E431" s="150"/>
      <c r="F431" s="150"/>
      <c r="G431" s="150"/>
      <c r="K431" s="151"/>
      <c r="L431" s="151"/>
      <c r="M431" s="151"/>
    </row>
    <row r="432" spans="2:13" ht="16.5" customHeight="1" x14ac:dyDescent="0.3">
      <c r="B432" s="150"/>
      <c r="C432" s="150"/>
      <c r="D432" s="150"/>
      <c r="E432" s="150"/>
      <c r="F432" s="150"/>
      <c r="G432" s="150"/>
      <c r="K432" s="151"/>
      <c r="L432" s="151"/>
      <c r="M432" s="151"/>
    </row>
    <row r="433" spans="2:13" ht="16.5" customHeight="1" x14ac:dyDescent="0.3">
      <c r="B433" s="150"/>
      <c r="C433" s="150"/>
      <c r="D433" s="150"/>
      <c r="E433" s="150"/>
      <c r="F433" s="150"/>
      <c r="G433" s="150"/>
      <c r="K433" s="151"/>
      <c r="L433" s="151"/>
      <c r="M433" s="151"/>
    </row>
    <row r="434" spans="2:13" ht="16.5" customHeight="1" x14ac:dyDescent="0.3">
      <c r="B434" s="150"/>
      <c r="C434" s="150"/>
      <c r="D434" s="150"/>
      <c r="E434" s="150"/>
      <c r="F434" s="150"/>
      <c r="G434" s="150"/>
      <c r="K434" s="151"/>
      <c r="L434" s="151"/>
      <c r="M434" s="151"/>
    </row>
    <row r="435" spans="2:13" ht="16.5" customHeight="1" x14ac:dyDescent="0.3">
      <c r="B435" s="150"/>
      <c r="C435" s="150"/>
      <c r="D435" s="150"/>
      <c r="E435" s="150"/>
      <c r="F435" s="150"/>
      <c r="G435" s="150"/>
      <c r="K435" s="151"/>
      <c r="L435" s="151"/>
      <c r="M435" s="151"/>
    </row>
    <row r="436" spans="2:13" ht="16.5" customHeight="1" x14ac:dyDescent="0.3">
      <c r="B436" s="150"/>
      <c r="C436" s="150"/>
      <c r="D436" s="150"/>
      <c r="E436" s="150"/>
      <c r="F436" s="150"/>
      <c r="G436" s="150"/>
      <c r="K436" s="151"/>
      <c r="L436" s="151"/>
      <c r="M436" s="151"/>
    </row>
    <row r="437" spans="2:13" ht="16.5" customHeight="1" x14ac:dyDescent="0.3">
      <c r="B437" s="150"/>
      <c r="C437" s="150"/>
      <c r="D437" s="150"/>
      <c r="E437" s="150"/>
      <c r="F437" s="150"/>
      <c r="G437" s="150"/>
      <c r="K437" s="151"/>
      <c r="L437" s="151"/>
      <c r="M437" s="151"/>
    </row>
    <row r="438" spans="2:13" ht="16.5" customHeight="1" x14ac:dyDescent="0.3">
      <c r="B438" s="150"/>
      <c r="C438" s="150"/>
      <c r="D438" s="150"/>
      <c r="E438" s="150"/>
      <c r="F438" s="150"/>
      <c r="G438" s="150"/>
      <c r="K438" s="151"/>
      <c r="L438" s="151"/>
      <c r="M438" s="151"/>
    </row>
    <row r="439" spans="2:13" ht="16.5" customHeight="1" x14ac:dyDescent="0.3">
      <c r="B439" s="150"/>
      <c r="C439" s="150"/>
      <c r="D439" s="150"/>
      <c r="E439" s="150"/>
      <c r="F439" s="150"/>
      <c r="G439" s="150"/>
      <c r="K439" s="151"/>
      <c r="L439" s="151"/>
      <c r="M439" s="151"/>
    </row>
    <row r="440" spans="2:13" ht="16.5" customHeight="1" x14ac:dyDescent="0.3">
      <c r="B440" s="150"/>
      <c r="C440" s="150"/>
      <c r="D440" s="150"/>
      <c r="E440" s="150"/>
      <c r="F440" s="150"/>
      <c r="G440" s="150"/>
      <c r="K440" s="151"/>
      <c r="L440" s="151"/>
      <c r="M440" s="151"/>
    </row>
    <row r="441" spans="2:13" ht="16.5" customHeight="1" x14ac:dyDescent="0.3">
      <c r="B441" s="150"/>
      <c r="C441" s="150"/>
      <c r="D441" s="150"/>
      <c r="E441" s="150"/>
      <c r="F441" s="150"/>
      <c r="G441" s="150"/>
      <c r="K441" s="151"/>
      <c r="L441" s="151"/>
      <c r="M441" s="151"/>
    </row>
    <row r="442" spans="2:13" ht="16.5" customHeight="1" x14ac:dyDescent="0.3">
      <c r="B442" s="150"/>
      <c r="C442" s="150"/>
      <c r="D442" s="150"/>
      <c r="E442" s="150"/>
      <c r="F442" s="150"/>
      <c r="G442" s="150"/>
      <c r="K442" s="151"/>
      <c r="L442" s="151"/>
      <c r="M442" s="151"/>
    </row>
    <row r="443" spans="2:13" ht="16.5" customHeight="1" x14ac:dyDescent="0.3">
      <c r="B443" s="150"/>
      <c r="C443" s="150"/>
      <c r="D443" s="150"/>
      <c r="E443" s="150"/>
      <c r="F443" s="150"/>
      <c r="G443" s="150"/>
      <c r="K443" s="151"/>
      <c r="L443" s="151"/>
      <c r="M443" s="151"/>
    </row>
    <row r="444" spans="2:13" ht="16.5" customHeight="1" x14ac:dyDescent="0.3">
      <c r="B444" s="150"/>
      <c r="C444" s="150"/>
      <c r="D444" s="150"/>
      <c r="E444" s="150"/>
      <c r="F444" s="150"/>
      <c r="G444" s="150"/>
      <c r="K444" s="151"/>
      <c r="L444" s="151"/>
      <c r="M444" s="151"/>
    </row>
    <row r="445" spans="2:13" ht="16.5" customHeight="1" x14ac:dyDescent="0.3">
      <c r="B445" s="150"/>
      <c r="C445" s="150"/>
      <c r="D445" s="150"/>
      <c r="E445" s="150"/>
      <c r="F445" s="150"/>
      <c r="G445" s="150"/>
      <c r="K445" s="151"/>
      <c r="L445" s="151"/>
      <c r="M445" s="151"/>
    </row>
    <row r="446" spans="2:13" ht="16.5" customHeight="1" x14ac:dyDescent="0.3">
      <c r="B446" s="150"/>
      <c r="C446" s="150"/>
      <c r="D446" s="150"/>
      <c r="E446" s="150"/>
      <c r="F446" s="150"/>
      <c r="G446" s="150"/>
      <c r="K446" s="151"/>
      <c r="L446" s="151"/>
      <c r="M446" s="151"/>
    </row>
    <row r="447" spans="2:13" ht="16.5" customHeight="1" x14ac:dyDescent="0.3">
      <c r="B447" s="150"/>
      <c r="C447" s="150"/>
      <c r="D447" s="150"/>
      <c r="E447" s="150"/>
      <c r="F447" s="150"/>
      <c r="G447" s="150"/>
      <c r="K447" s="151"/>
      <c r="L447" s="151"/>
      <c r="M447" s="151"/>
    </row>
    <row r="448" spans="2:13" ht="16.5" customHeight="1" x14ac:dyDescent="0.3">
      <c r="B448" s="150"/>
      <c r="C448" s="150"/>
      <c r="D448" s="150"/>
      <c r="E448" s="150"/>
      <c r="F448" s="150"/>
      <c r="G448" s="150"/>
      <c r="K448" s="151"/>
      <c r="L448" s="151"/>
      <c r="M448" s="151"/>
    </row>
    <row r="449" spans="2:13" ht="16.5" customHeight="1" x14ac:dyDescent="0.3">
      <c r="B449" s="150"/>
      <c r="C449" s="150"/>
      <c r="D449" s="150"/>
      <c r="E449" s="150"/>
      <c r="F449" s="150"/>
      <c r="G449" s="150"/>
      <c r="K449" s="151"/>
      <c r="L449" s="151"/>
      <c r="M449" s="151"/>
    </row>
    <row r="450" spans="2:13" ht="16.5" customHeight="1" x14ac:dyDescent="0.3">
      <c r="B450" s="150"/>
      <c r="C450" s="150"/>
      <c r="D450" s="150"/>
      <c r="E450" s="150"/>
      <c r="F450" s="150"/>
      <c r="G450" s="150"/>
      <c r="K450" s="151"/>
      <c r="L450" s="151"/>
      <c r="M450" s="151"/>
    </row>
    <row r="451" spans="2:13" ht="16.5" customHeight="1" x14ac:dyDescent="0.3">
      <c r="B451" s="150"/>
      <c r="C451" s="150"/>
      <c r="D451" s="150"/>
      <c r="E451" s="150"/>
      <c r="F451" s="150"/>
      <c r="G451" s="150"/>
      <c r="K451" s="151"/>
      <c r="L451" s="151"/>
      <c r="M451" s="151"/>
    </row>
    <row r="452" spans="2:13" ht="16.5" customHeight="1" x14ac:dyDescent="0.3">
      <c r="B452" s="150"/>
      <c r="C452" s="150"/>
      <c r="D452" s="150"/>
      <c r="E452" s="150"/>
      <c r="F452" s="150"/>
      <c r="G452" s="150"/>
      <c r="K452" s="151"/>
      <c r="L452" s="151"/>
      <c r="M452" s="151"/>
    </row>
    <row r="453" spans="2:13" ht="16.5" customHeight="1" x14ac:dyDescent="0.3">
      <c r="B453" s="150"/>
      <c r="C453" s="150"/>
      <c r="D453" s="150"/>
      <c r="E453" s="150"/>
      <c r="F453" s="150"/>
      <c r="G453" s="150"/>
      <c r="K453" s="151"/>
      <c r="L453" s="151"/>
      <c r="M453" s="151"/>
    </row>
    <row r="454" spans="2:13" ht="16.5" customHeight="1" x14ac:dyDescent="0.3">
      <c r="B454" s="150"/>
      <c r="C454" s="150"/>
      <c r="D454" s="150"/>
      <c r="E454" s="150"/>
      <c r="F454" s="150"/>
      <c r="G454" s="150"/>
      <c r="K454" s="151"/>
      <c r="L454" s="151"/>
      <c r="M454" s="151"/>
    </row>
    <row r="455" spans="2:13" ht="16.5" customHeight="1" x14ac:dyDescent="0.3">
      <c r="B455" s="150"/>
      <c r="C455" s="150"/>
      <c r="D455" s="150"/>
      <c r="E455" s="150"/>
      <c r="F455" s="150"/>
      <c r="G455" s="150"/>
      <c r="K455" s="151"/>
      <c r="L455" s="151"/>
      <c r="M455" s="151"/>
    </row>
    <row r="456" spans="2:13" ht="16.5" customHeight="1" x14ac:dyDescent="0.3">
      <c r="B456" s="150"/>
      <c r="C456" s="150"/>
      <c r="D456" s="150"/>
      <c r="E456" s="150"/>
      <c r="F456" s="150"/>
      <c r="G456" s="150"/>
      <c r="K456" s="151"/>
      <c r="L456" s="151"/>
      <c r="M456" s="151"/>
    </row>
    <row r="457" spans="2:13" ht="16.5" customHeight="1" x14ac:dyDescent="0.3">
      <c r="B457" s="150"/>
      <c r="C457" s="150"/>
      <c r="D457" s="150"/>
      <c r="E457" s="150"/>
      <c r="F457" s="150"/>
      <c r="G457" s="150"/>
      <c r="K457" s="151"/>
      <c r="L457" s="151"/>
      <c r="M457" s="151"/>
    </row>
    <row r="458" spans="2:13" ht="16.5" customHeight="1" x14ac:dyDescent="0.3">
      <c r="B458" s="150"/>
      <c r="C458" s="150"/>
      <c r="D458" s="150"/>
      <c r="E458" s="150"/>
      <c r="F458" s="150"/>
      <c r="G458" s="150"/>
      <c r="K458" s="151"/>
      <c r="L458" s="151"/>
      <c r="M458" s="151"/>
    </row>
    <row r="459" spans="2:13" ht="16.5" customHeight="1" x14ac:dyDescent="0.3">
      <c r="B459" s="150"/>
      <c r="C459" s="150"/>
      <c r="D459" s="150"/>
      <c r="E459" s="150"/>
      <c r="F459" s="150"/>
      <c r="G459" s="150"/>
      <c r="K459" s="151"/>
      <c r="L459" s="151"/>
      <c r="M459" s="151"/>
    </row>
    <row r="460" spans="2:13" ht="16.5" customHeight="1" x14ac:dyDescent="0.3">
      <c r="B460" s="150"/>
      <c r="C460" s="150"/>
      <c r="D460" s="150"/>
      <c r="E460" s="150"/>
      <c r="F460" s="150"/>
      <c r="G460" s="150"/>
      <c r="K460" s="151"/>
      <c r="L460" s="151"/>
      <c r="M460" s="151"/>
    </row>
    <row r="461" spans="2:13" ht="16.5" customHeight="1" x14ac:dyDescent="0.3">
      <c r="B461" s="150"/>
      <c r="C461" s="150"/>
      <c r="D461" s="150"/>
      <c r="E461" s="150"/>
      <c r="F461" s="150"/>
      <c r="G461" s="150"/>
      <c r="K461" s="151"/>
      <c r="L461" s="151"/>
      <c r="M461" s="151"/>
    </row>
    <row r="462" spans="2:13" ht="16.5" customHeight="1" x14ac:dyDescent="0.3">
      <c r="B462" s="150"/>
      <c r="C462" s="150"/>
      <c r="D462" s="150"/>
      <c r="E462" s="150"/>
      <c r="F462" s="150"/>
      <c r="G462" s="150"/>
      <c r="K462" s="151"/>
      <c r="L462" s="151"/>
      <c r="M462" s="151"/>
    </row>
    <row r="463" spans="2:13" ht="16.5" customHeight="1" x14ac:dyDescent="0.3">
      <c r="B463" s="150"/>
      <c r="C463" s="150"/>
      <c r="D463" s="150"/>
      <c r="E463" s="150"/>
      <c r="F463" s="150"/>
      <c r="G463" s="150"/>
      <c r="K463" s="151"/>
      <c r="L463" s="151"/>
      <c r="M463" s="151"/>
    </row>
    <row r="464" spans="2:13" ht="16.5" customHeight="1" x14ac:dyDescent="0.3">
      <c r="B464" s="150"/>
      <c r="C464" s="150"/>
      <c r="D464" s="150"/>
      <c r="E464" s="150"/>
      <c r="F464" s="150"/>
      <c r="G464" s="150"/>
      <c r="K464" s="151"/>
      <c r="L464" s="151"/>
      <c r="M464" s="151"/>
    </row>
    <row r="465" spans="2:13" ht="16.5" customHeight="1" x14ac:dyDescent="0.3">
      <c r="B465" s="150"/>
      <c r="C465" s="150"/>
      <c r="D465" s="150"/>
      <c r="E465" s="150"/>
      <c r="F465" s="150"/>
      <c r="G465" s="150"/>
      <c r="K465" s="151"/>
      <c r="L465" s="151"/>
      <c r="M465" s="151"/>
    </row>
    <row r="466" spans="2:13" ht="16.5" customHeight="1" x14ac:dyDescent="0.3">
      <c r="B466" s="150"/>
      <c r="C466" s="150"/>
      <c r="D466" s="150"/>
      <c r="E466" s="150"/>
      <c r="F466" s="150"/>
      <c r="G466" s="150"/>
      <c r="K466" s="151"/>
      <c r="L466" s="151"/>
      <c r="M466" s="151"/>
    </row>
    <row r="467" spans="2:13" ht="16.5" customHeight="1" x14ac:dyDescent="0.3">
      <c r="B467" s="150"/>
      <c r="C467" s="150"/>
      <c r="D467" s="150"/>
      <c r="E467" s="150"/>
      <c r="F467" s="150"/>
      <c r="G467" s="150"/>
      <c r="K467" s="151"/>
      <c r="L467" s="151"/>
      <c r="M467" s="151"/>
    </row>
    <row r="468" spans="2:13" ht="16.5" customHeight="1" x14ac:dyDescent="0.3">
      <c r="B468" s="150"/>
      <c r="C468" s="150"/>
      <c r="D468" s="150"/>
      <c r="E468" s="150"/>
      <c r="F468" s="150"/>
      <c r="G468" s="150"/>
      <c r="K468" s="151"/>
      <c r="L468" s="151"/>
      <c r="M468" s="151"/>
    </row>
    <row r="469" spans="2:13" ht="16.5" customHeight="1" x14ac:dyDescent="0.3">
      <c r="B469" s="150"/>
      <c r="C469" s="150"/>
      <c r="D469" s="150"/>
      <c r="E469" s="150"/>
      <c r="F469" s="150"/>
      <c r="G469" s="150"/>
      <c r="K469" s="151"/>
      <c r="L469" s="151"/>
      <c r="M469" s="151"/>
    </row>
    <row r="470" spans="2:13" ht="16.5" customHeight="1" x14ac:dyDescent="0.3">
      <c r="B470" s="150"/>
      <c r="C470" s="150"/>
      <c r="D470" s="150"/>
      <c r="E470" s="150"/>
      <c r="F470" s="150"/>
      <c r="G470" s="150"/>
      <c r="K470" s="151"/>
      <c r="L470" s="151"/>
      <c r="M470" s="151"/>
    </row>
    <row r="471" spans="2:13" ht="16.5" customHeight="1" x14ac:dyDescent="0.3">
      <c r="B471" s="150"/>
      <c r="C471" s="150"/>
      <c r="D471" s="150"/>
      <c r="E471" s="150"/>
      <c r="F471" s="150"/>
      <c r="G471" s="150"/>
      <c r="K471" s="151"/>
      <c r="L471" s="151"/>
      <c r="M471" s="151"/>
    </row>
    <row r="472" spans="2:13" ht="16.5" customHeight="1" x14ac:dyDescent="0.3">
      <c r="B472" s="150"/>
      <c r="C472" s="150"/>
      <c r="D472" s="150"/>
      <c r="E472" s="150"/>
      <c r="F472" s="150"/>
      <c r="G472" s="150"/>
      <c r="K472" s="151"/>
      <c r="L472" s="151"/>
      <c r="M472" s="151"/>
    </row>
    <row r="473" spans="2:13" ht="16.5" customHeight="1" x14ac:dyDescent="0.3">
      <c r="B473" s="150"/>
      <c r="C473" s="150"/>
      <c r="D473" s="150"/>
      <c r="E473" s="150"/>
      <c r="F473" s="150"/>
      <c r="G473" s="150"/>
      <c r="K473" s="151"/>
      <c r="L473" s="151"/>
      <c r="M473" s="151"/>
    </row>
    <row r="474" spans="2:13" ht="16.5" customHeight="1" x14ac:dyDescent="0.3">
      <c r="B474" s="150"/>
      <c r="C474" s="150"/>
      <c r="D474" s="150"/>
      <c r="E474" s="150"/>
      <c r="F474" s="150"/>
      <c r="G474" s="150"/>
      <c r="K474" s="151"/>
      <c r="L474" s="151"/>
      <c r="M474" s="151"/>
    </row>
    <row r="475" spans="2:13" ht="16.5" customHeight="1" x14ac:dyDescent="0.3">
      <c r="B475" s="150"/>
      <c r="C475" s="150"/>
      <c r="D475" s="150"/>
      <c r="E475" s="150"/>
      <c r="F475" s="150"/>
      <c r="G475" s="150"/>
      <c r="K475" s="151"/>
      <c r="L475" s="151"/>
      <c r="M475" s="151"/>
    </row>
    <row r="476" spans="2:13" ht="16.5" customHeight="1" x14ac:dyDescent="0.3">
      <c r="B476" s="150"/>
      <c r="C476" s="150"/>
      <c r="D476" s="150"/>
      <c r="E476" s="150"/>
      <c r="F476" s="150"/>
      <c r="G476" s="150"/>
      <c r="K476" s="151"/>
      <c r="L476" s="151"/>
      <c r="M476" s="151"/>
    </row>
    <row r="477" spans="2:13" ht="16.5" customHeight="1" x14ac:dyDescent="0.3">
      <c r="B477" s="150"/>
      <c r="C477" s="150"/>
      <c r="D477" s="150"/>
      <c r="E477" s="150"/>
      <c r="F477" s="150"/>
      <c r="G477" s="150"/>
      <c r="K477" s="151"/>
      <c r="L477" s="151"/>
      <c r="M477" s="151"/>
    </row>
    <row r="478" spans="2:13" ht="16.5" customHeight="1" x14ac:dyDescent="0.3">
      <c r="B478" s="150"/>
      <c r="C478" s="150"/>
      <c r="D478" s="150"/>
      <c r="E478" s="150"/>
      <c r="F478" s="150"/>
      <c r="G478" s="150"/>
      <c r="K478" s="151"/>
      <c r="L478" s="151"/>
      <c r="M478" s="151"/>
    </row>
    <row r="479" spans="2:13" ht="16.5" customHeight="1" x14ac:dyDescent="0.3">
      <c r="B479" s="150"/>
      <c r="C479" s="150"/>
      <c r="D479" s="150"/>
      <c r="E479" s="150"/>
      <c r="F479" s="150"/>
      <c r="G479" s="150"/>
      <c r="K479" s="151"/>
      <c r="L479" s="151"/>
      <c r="M479" s="151"/>
    </row>
    <row r="480" spans="2:13" ht="16.5" customHeight="1" x14ac:dyDescent="0.3">
      <c r="B480" s="150"/>
      <c r="C480" s="150"/>
      <c r="D480" s="150"/>
      <c r="E480" s="150"/>
      <c r="F480" s="150"/>
      <c r="G480" s="150"/>
      <c r="K480" s="151"/>
      <c r="L480" s="151"/>
      <c r="M480" s="151"/>
    </row>
    <row r="481" spans="2:13" ht="16.5" customHeight="1" x14ac:dyDescent="0.3">
      <c r="B481" s="150"/>
      <c r="C481" s="150"/>
      <c r="D481" s="150"/>
      <c r="E481" s="150"/>
      <c r="F481" s="150"/>
      <c r="G481" s="150"/>
      <c r="K481" s="151"/>
      <c r="L481" s="151"/>
      <c r="M481" s="151"/>
    </row>
    <row r="482" spans="2:13" ht="16.5" customHeight="1" x14ac:dyDescent="0.3">
      <c r="B482" s="150"/>
      <c r="C482" s="150"/>
      <c r="D482" s="150"/>
      <c r="E482" s="150"/>
      <c r="F482" s="150"/>
      <c r="G482" s="150"/>
      <c r="K482" s="151"/>
      <c r="L482" s="151"/>
      <c r="M482" s="151"/>
    </row>
    <row r="483" spans="2:13" ht="16.5" customHeight="1" x14ac:dyDescent="0.3">
      <c r="B483" s="150"/>
      <c r="C483" s="150"/>
      <c r="D483" s="150"/>
      <c r="E483" s="150"/>
      <c r="F483" s="150"/>
      <c r="G483" s="150"/>
      <c r="K483" s="151"/>
      <c r="L483" s="151"/>
      <c r="M483" s="151"/>
    </row>
    <row r="484" spans="2:13" ht="16.5" customHeight="1" x14ac:dyDescent="0.3">
      <c r="B484" s="150"/>
      <c r="C484" s="150"/>
      <c r="D484" s="150"/>
      <c r="E484" s="150"/>
      <c r="F484" s="150"/>
      <c r="G484" s="150"/>
      <c r="K484" s="151"/>
      <c r="L484" s="151"/>
      <c r="M484" s="151"/>
    </row>
    <row r="485" spans="2:13" ht="16.5" customHeight="1" x14ac:dyDescent="0.3">
      <c r="B485" s="150"/>
      <c r="C485" s="150"/>
      <c r="D485" s="150"/>
      <c r="E485" s="150"/>
      <c r="F485" s="150"/>
      <c r="G485" s="150"/>
      <c r="K485" s="151"/>
      <c r="L485" s="151"/>
      <c r="M485" s="151"/>
    </row>
    <row r="486" spans="2:13" ht="16.5" customHeight="1" x14ac:dyDescent="0.3">
      <c r="B486" s="150"/>
      <c r="C486" s="150"/>
      <c r="D486" s="150"/>
      <c r="E486" s="150"/>
      <c r="F486" s="150"/>
      <c r="G486" s="150"/>
      <c r="K486" s="151"/>
      <c r="L486" s="151"/>
      <c r="M486" s="151"/>
    </row>
    <row r="487" spans="2:13" ht="16.5" customHeight="1" x14ac:dyDescent="0.3">
      <c r="B487" s="150"/>
      <c r="C487" s="150"/>
      <c r="D487" s="150"/>
      <c r="E487" s="150"/>
      <c r="F487" s="150"/>
      <c r="G487" s="150"/>
      <c r="K487" s="151"/>
      <c r="L487" s="151"/>
      <c r="M487" s="151"/>
    </row>
    <row r="488" spans="2:13" ht="16.5" customHeight="1" x14ac:dyDescent="0.3">
      <c r="B488" s="150"/>
      <c r="C488" s="150"/>
      <c r="D488" s="150"/>
      <c r="E488" s="150"/>
      <c r="F488" s="150"/>
      <c r="G488" s="150"/>
      <c r="K488" s="151"/>
      <c r="L488" s="151"/>
      <c r="M488" s="151"/>
    </row>
    <row r="489" spans="2:13" ht="16.5" customHeight="1" x14ac:dyDescent="0.3">
      <c r="B489" s="150"/>
      <c r="C489" s="150"/>
      <c r="D489" s="150"/>
      <c r="E489" s="150"/>
      <c r="F489" s="150"/>
      <c r="G489" s="150"/>
      <c r="K489" s="151"/>
      <c r="L489" s="151"/>
      <c r="M489" s="151"/>
    </row>
    <row r="490" spans="2:13" ht="16.5" customHeight="1" x14ac:dyDescent="0.3">
      <c r="B490" s="150"/>
      <c r="C490" s="150"/>
      <c r="D490" s="150"/>
      <c r="E490" s="150"/>
      <c r="F490" s="150"/>
      <c r="G490" s="150"/>
      <c r="K490" s="151"/>
      <c r="L490" s="151"/>
      <c r="M490" s="151"/>
    </row>
    <row r="491" spans="2:13" ht="16.5" customHeight="1" x14ac:dyDescent="0.3">
      <c r="B491" s="150"/>
      <c r="C491" s="150"/>
      <c r="D491" s="150"/>
      <c r="E491" s="150"/>
      <c r="F491" s="150"/>
      <c r="G491" s="150"/>
      <c r="K491" s="151"/>
      <c r="L491" s="151"/>
      <c r="M491" s="151"/>
    </row>
    <row r="492" spans="2:13" ht="16.5" customHeight="1" x14ac:dyDescent="0.3">
      <c r="B492" s="150"/>
      <c r="C492" s="150"/>
      <c r="D492" s="150"/>
      <c r="E492" s="150"/>
      <c r="F492" s="150"/>
      <c r="G492" s="150"/>
      <c r="K492" s="151"/>
      <c r="L492" s="151"/>
      <c r="M492" s="151"/>
    </row>
    <row r="493" spans="2:13" ht="16.5" customHeight="1" x14ac:dyDescent="0.3">
      <c r="B493" s="150"/>
      <c r="C493" s="150"/>
      <c r="D493" s="150"/>
      <c r="E493" s="150"/>
      <c r="F493" s="150"/>
      <c r="G493" s="150"/>
      <c r="K493" s="151"/>
      <c r="L493" s="151"/>
      <c r="M493" s="151"/>
    </row>
    <row r="494" spans="2:13" ht="16.5" customHeight="1" x14ac:dyDescent="0.3">
      <c r="B494" s="150"/>
      <c r="C494" s="150"/>
      <c r="D494" s="150"/>
      <c r="E494" s="150"/>
      <c r="F494" s="150"/>
      <c r="G494" s="150"/>
      <c r="K494" s="151"/>
      <c r="L494" s="151"/>
      <c r="M494" s="151"/>
    </row>
    <row r="495" spans="2:13" ht="16.5" customHeight="1" x14ac:dyDescent="0.3">
      <c r="B495" s="150"/>
      <c r="C495" s="150"/>
      <c r="D495" s="150"/>
      <c r="E495" s="150"/>
      <c r="F495" s="150"/>
      <c r="G495" s="150"/>
      <c r="K495" s="151"/>
      <c r="L495" s="151"/>
      <c r="M495" s="151"/>
    </row>
    <row r="496" spans="2:13" ht="16.5" customHeight="1" x14ac:dyDescent="0.3">
      <c r="B496" s="150"/>
      <c r="C496" s="150"/>
      <c r="D496" s="150"/>
      <c r="E496" s="150"/>
      <c r="F496" s="150"/>
      <c r="G496" s="150"/>
      <c r="K496" s="151"/>
      <c r="L496" s="151"/>
      <c r="M496" s="151"/>
    </row>
    <row r="497" spans="2:13" ht="16.5" customHeight="1" x14ac:dyDescent="0.3">
      <c r="B497" s="150"/>
      <c r="C497" s="150"/>
      <c r="D497" s="150"/>
      <c r="E497" s="150"/>
      <c r="F497" s="150"/>
      <c r="G497" s="150"/>
      <c r="K497" s="151"/>
      <c r="L497" s="151"/>
      <c r="M497" s="151"/>
    </row>
    <row r="498" spans="2:13" ht="16.5" customHeight="1" x14ac:dyDescent="0.3">
      <c r="B498" s="150"/>
      <c r="C498" s="150"/>
      <c r="D498" s="150"/>
      <c r="E498" s="150"/>
      <c r="F498" s="150"/>
      <c r="G498" s="150"/>
      <c r="K498" s="151"/>
      <c r="L498" s="151"/>
      <c r="M498" s="151"/>
    </row>
    <row r="499" spans="2:13" ht="16.5" customHeight="1" x14ac:dyDescent="0.3">
      <c r="B499" s="150"/>
      <c r="C499" s="150"/>
      <c r="D499" s="150"/>
      <c r="E499" s="150"/>
      <c r="F499" s="150"/>
      <c r="G499" s="150"/>
      <c r="K499" s="151"/>
      <c r="L499" s="151"/>
      <c r="M499" s="151"/>
    </row>
    <row r="500" spans="2:13" ht="16.5" customHeight="1" x14ac:dyDescent="0.3">
      <c r="B500" s="150"/>
      <c r="C500" s="150"/>
      <c r="D500" s="150"/>
      <c r="E500" s="150"/>
      <c r="F500" s="150"/>
      <c r="G500" s="150"/>
      <c r="K500" s="151"/>
      <c r="L500" s="151"/>
      <c r="M500" s="151"/>
    </row>
    <row r="501" spans="2:13" ht="16.5" customHeight="1" x14ac:dyDescent="0.3">
      <c r="B501" s="150"/>
      <c r="C501" s="150"/>
      <c r="D501" s="150"/>
      <c r="E501" s="150"/>
      <c r="F501" s="150"/>
      <c r="G501" s="150"/>
      <c r="K501" s="151"/>
      <c r="L501" s="151"/>
      <c r="M501" s="151"/>
    </row>
    <row r="502" spans="2:13" ht="16.5" customHeight="1" x14ac:dyDescent="0.3">
      <c r="B502" s="150"/>
      <c r="C502" s="150"/>
      <c r="D502" s="150"/>
      <c r="E502" s="150"/>
      <c r="F502" s="150"/>
      <c r="G502" s="150"/>
      <c r="K502" s="151"/>
      <c r="L502" s="151"/>
      <c r="M502" s="151"/>
    </row>
    <row r="503" spans="2:13" ht="16.5" customHeight="1" x14ac:dyDescent="0.3">
      <c r="B503" s="150"/>
      <c r="C503" s="150"/>
      <c r="D503" s="150"/>
      <c r="E503" s="150"/>
      <c r="F503" s="150"/>
      <c r="G503" s="150"/>
      <c r="K503" s="151"/>
      <c r="L503" s="151"/>
      <c r="M503" s="151"/>
    </row>
    <row r="504" spans="2:13" ht="16.5" customHeight="1" x14ac:dyDescent="0.3">
      <c r="B504" s="150"/>
      <c r="C504" s="150"/>
      <c r="D504" s="150"/>
      <c r="E504" s="150"/>
      <c r="F504" s="150"/>
      <c r="G504" s="150"/>
      <c r="K504" s="151"/>
      <c r="L504" s="151"/>
      <c r="M504" s="151"/>
    </row>
    <row r="505" spans="2:13" ht="16.5" customHeight="1" x14ac:dyDescent="0.3">
      <c r="B505" s="150"/>
      <c r="C505" s="150"/>
      <c r="D505" s="150"/>
      <c r="E505" s="150"/>
      <c r="F505" s="150"/>
      <c r="G505" s="150"/>
      <c r="K505" s="151"/>
      <c r="L505" s="151"/>
      <c r="M505" s="151"/>
    </row>
    <row r="506" spans="2:13" ht="16.5" customHeight="1" x14ac:dyDescent="0.3">
      <c r="B506" s="150"/>
      <c r="C506" s="150"/>
      <c r="D506" s="150"/>
      <c r="E506" s="150"/>
      <c r="F506" s="150"/>
      <c r="G506" s="150"/>
      <c r="K506" s="151"/>
      <c r="L506" s="151"/>
      <c r="M506" s="151"/>
    </row>
    <row r="507" spans="2:13" ht="16.5" customHeight="1" x14ac:dyDescent="0.3">
      <c r="B507" s="150"/>
      <c r="C507" s="150"/>
      <c r="D507" s="150"/>
      <c r="E507" s="150"/>
      <c r="F507" s="150"/>
      <c r="G507" s="150"/>
      <c r="K507" s="151"/>
      <c r="L507" s="151"/>
      <c r="M507" s="151"/>
    </row>
    <row r="508" spans="2:13" ht="16.5" customHeight="1" x14ac:dyDescent="0.3">
      <c r="B508" s="150"/>
      <c r="C508" s="150"/>
      <c r="D508" s="150"/>
      <c r="E508" s="150"/>
      <c r="F508" s="150"/>
      <c r="G508" s="150"/>
      <c r="K508" s="151"/>
      <c r="L508" s="151"/>
      <c r="M508" s="151"/>
    </row>
    <row r="509" spans="2:13" ht="16.5" customHeight="1" x14ac:dyDescent="0.3">
      <c r="B509" s="150"/>
      <c r="C509" s="150"/>
      <c r="D509" s="150"/>
      <c r="E509" s="150"/>
      <c r="F509" s="150"/>
      <c r="G509" s="150"/>
      <c r="K509" s="151"/>
      <c r="L509" s="151"/>
      <c r="M509" s="151"/>
    </row>
    <row r="510" spans="2:13" ht="16.5" customHeight="1" x14ac:dyDescent="0.3">
      <c r="B510" s="150"/>
      <c r="C510" s="150"/>
      <c r="D510" s="150"/>
      <c r="E510" s="150"/>
      <c r="F510" s="150"/>
      <c r="G510" s="150"/>
      <c r="K510" s="151"/>
      <c r="L510" s="151"/>
      <c r="M510" s="151"/>
    </row>
    <row r="511" spans="2:13" ht="16.5" customHeight="1" x14ac:dyDescent="0.3">
      <c r="B511" s="150"/>
      <c r="C511" s="150"/>
      <c r="D511" s="150"/>
      <c r="E511" s="150"/>
      <c r="F511" s="150"/>
      <c r="G511" s="150"/>
      <c r="K511" s="151"/>
      <c r="L511" s="151"/>
      <c r="M511" s="151"/>
    </row>
    <row r="512" spans="2:13" ht="16.5" customHeight="1" x14ac:dyDescent="0.3">
      <c r="B512" s="150"/>
      <c r="C512" s="150"/>
      <c r="D512" s="150"/>
      <c r="E512" s="150"/>
      <c r="F512" s="150"/>
      <c r="G512" s="150"/>
      <c r="K512" s="151"/>
      <c r="L512" s="151"/>
      <c r="M512" s="151"/>
    </row>
    <row r="513" spans="2:13" ht="16.5" customHeight="1" x14ac:dyDescent="0.3">
      <c r="B513" s="150"/>
      <c r="C513" s="150"/>
      <c r="D513" s="150"/>
      <c r="E513" s="150"/>
      <c r="F513" s="150"/>
      <c r="G513" s="150"/>
      <c r="K513" s="151"/>
      <c r="L513" s="151"/>
      <c r="M513" s="151"/>
    </row>
    <row r="514" spans="2:13" ht="16.5" customHeight="1" x14ac:dyDescent="0.3">
      <c r="B514" s="150"/>
      <c r="C514" s="150"/>
      <c r="D514" s="150"/>
      <c r="E514" s="150"/>
      <c r="F514" s="150"/>
      <c r="G514" s="150"/>
      <c r="K514" s="151"/>
      <c r="L514" s="151"/>
      <c r="M514" s="151"/>
    </row>
    <row r="515" spans="2:13" ht="16.5" customHeight="1" x14ac:dyDescent="0.3">
      <c r="B515" s="150"/>
      <c r="C515" s="150"/>
      <c r="D515" s="150"/>
      <c r="E515" s="150"/>
      <c r="F515" s="150"/>
      <c r="G515" s="150"/>
      <c r="K515" s="151"/>
      <c r="L515" s="151"/>
      <c r="M515" s="151"/>
    </row>
    <row r="516" spans="2:13" ht="16.5" customHeight="1" x14ac:dyDescent="0.3">
      <c r="B516" s="150"/>
      <c r="C516" s="150"/>
      <c r="D516" s="150"/>
      <c r="E516" s="150"/>
      <c r="F516" s="150"/>
      <c r="G516" s="150"/>
      <c r="K516" s="151"/>
      <c r="L516" s="151"/>
      <c r="M516" s="151"/>
    </row>
    <row r="517" spans="2:13" ht="16.5" customHeight="1" x14ac:dyDescent="0.3">
      <c r="B517" s="150"/>
      <c r="C517" s="150"/>
      <c r="D517" s="150"/>
      <c r="E517" s="150"/>
      <c r="F517" s="150"/>
      <c r="G517" s="150"/>
      <c r="K517" s="151"/>
      <c r="L517" s="151"/>
      <c r="M517" s="151"/>
    </row>
    <row r="518" spans="2:13" ht="16.5" customHeight="1" x14ac:dyDescent="0.3">
      <c r="B518" s="150"/>
      <c r="C518" s="150"/>
      <c r="D518" s="150"/>
      <c r="E518" s="150"/>
      <c r="F518" s="150"/>
      <c r="G518" s="150"/>
      <c r="K518" s="151"/>
      <c r="L518" s="151"/>
      <c r="M518" s="151"/>
    </row>
    <row r="519" spans="2:13" ht="16.5" customHeight="1" x14ac:dyDescent="0.3">
      <c r="B519" s="150"/>
      <c r="C519" s="150"/>
      <c r="D519" s="150"/>
      <c r="E519" s="150"/>
      <c r="F519" s="150"/>
      <c r="G519" s="150"/>
      <c r="K519" s="151"/>
      <c r="L519" s="151"/>
      <c r="M519" s="151"/>
    </row>
    <row r="520" spans="2:13" ht="16.5" customHeight="1" x14ac:dyDescent="0.3">
      <c r="B520" s="150"/>
      <c r="C520" s="150"/>
      <c r="D520" s="150"/>
      <c r="E520" s="150"/>
      <c r="F520" s="150"/>
      <c r="G520" s="150"/>
      <c r="K520" s="151"/>
      <c r="L520" s="151"/>
      <c r="M520" s="151"/>
    </row>
    <row r="521" spans="2:13" ht="16.5" customHeight="1" x14ac:dyDescent="0.3">
      <c r="B521" s="150"/>
      <c r="C521" s="150"/>
      <c r="D521" s="150"/>
      <c r="E521" s="150"/>
      <c r="F521" s="150"/>
      <c r="G521" s="150"/>
      <c r="K521" s="151"/>
      <c r="L521" s="151"/>
      <c r="M521" s="151"/>
    </row>
    <row r="522" spans="2:13" ht="16.5" customHeight="1" x14ac:dyDescent="0.3">
      <c r="B522" s="150"/>
      <c r="C522" s="150"/>
      <c r="D522" s="150"/>
      <c r="E522" s="150"/>
      <c r="F522" s="150"/>
      <c r="G522" s="150"/>
      <c r="K522" s="151"/>
      <c r="L522" s="151"/>
      <c r="M522" s="151"/>
    </row>
    <row r="523" spans="2:13" ht="16.5" customHeight="1" x14ac:dyDescent="0.3">
      <c r="B523" s="150"/>
      <c r="C523" s="150"/>
      <c r="D523" s="150"/>
      <c r="E523" s="150"/>
      <c r="F523" s="150"/>
      <c r="G523" s="150"/>
      <c r="K523" s="151"/>
      <c r="L523" s="151"/>
      <c r="M523" s="151"/>
    </row>
    <row r="524" spans="2:13" ht="16.5" customHeight="1" x14ac:dyDescent="0.3">
      <c r="B524" s="150"/>
      <c r="C524" s="150"/>
      <c r="D524" s="150"/>
      <c r="E524" s="150"/>
      <c r="F524" s="150"/>
      <c r="G524" s="150"/>
      <c r="K524" s="151"/>
      <c r="L524" s="151"/>
      <c r="M524" s="151"/>
    </row>
    <row r="525" spans="2:13" ht="16.5" customHeight="1" x14ac:dyDescent="0.3">
      <c r="B525" s="150"/>
      <c r="C525" s="150"/>
      <c r="D525" s="150"/>
      <c r="E525" s="150"/>
      <c r="F525" s="150"/>
      <c r="G525" s="150"/>
      <c r="K525" s="151"/>
      <c r="L525" s="151"/>
      <c r="M525" s="151"/>
    </row>
    <row r="526" spans="2:13" ht="16.5" customHeight="1" x14ac:dyDescent="0.3">
      <c r="B526" s="150"/>
      <c r="C526" s="150"/>
      <c r="D526" s="150"/>
      <c r="E526" s="150"/>
      <c r="F526" s="150"/>
      <c r="G526" s="150"/>
      <c r="K526" s="151"/>
      <c r="L526" s="151"/>
      <c r="M526" s="151"/>
    </row>
    <row r="527" spans="2:13" ht="16.5" customHeight="1" x14ac:dyDescent="0.3">
      <c r="B527" s="150"/>
      <c r="C527" s="150"/>
      <c r="D527" s="150"/>
      <c r="E527" s="150"/>
      <c r="F527" s="150"/>
      <c r="G527" s="150"/>
      <c r="K527" s="151"/>
      <c r="L527" s="151"/>
      <c r="M527" s="151"/>
    </row>
    <row r="528" spans="2:13" ht="16.5" customHeight="1" x14ac:dyDescent="0.3">
      <c r="B528" s="150"/>
      <c r="C528" s="150"/>
      <c r="D528" s="150"/>
      <c r="E528" s="150"/>
      <c r="F528" s="150"/>
      <c r="G528" s="150"/>
      <c r="K528" s="151"/>
      <c r="L528" s="151"/>
      <c r="M528" s="151"/>
    </row>
    <row r="529" spans="2:13" ht="16.5" customHeight="1" x14ac:dyDescent="0.3">
      <c r="B529" s="150"/>
      <c r="C529" s="150"/>
      <c r="D529" s="150"/>
      <c r="E529" s="150"/>
      <c r="F529" s="150"/>
      <c r="G529" s="150"/>
      <c r="K529" s="151"/>
      <c r="L529" s="151"/>
      <c r="M529" s="151"/>
    </row>
    <row r="530" spans="2:13" ht="16.5" customHeight="1" x14ac:dyDescent="0.3">
      <c r="B530" s="150"/>
      <c r="C530" s="150"/>
      <c r="D530" s="150"/>
      <c r="E530" s="150"/>
      <c r="F530" s="150"/>
      <c r="G530" s="150"/>
      <c r="K530" s="151"/>
      <c r="L530" s="151"/>
      <c r="M530" s="151"/>
    </row>
    <row r="531" spans="2:13" ht="16.5" customHeight="1" x14ac:dyDescent="0.3">
      <c r="B531" s="150"/>
      <c r="C531" s="150"/>
      <c r="D531" s="150"/>
      <c r="E531" s="150"/>
      <c r="F531" s="150"/>
      <c r="G531" s="150"/>
      <c r="K531" s="151"/>
      <c r="L531" s="151"/>
      <c r="M531" s="151"/>
    </row>
    <row r="532" spans="2:13" ht="16.5" customHeight="1" x14ac:dyDescent="0.3">
      <c r="B532" s="150"/>
      <c r="C532" s="150"/>
      <c r="D532" s="150"/>
      <c r="E532" s="150"/>
      <c r="F532" s="150"/>
      <c r="G532" s="150"/>
      <c r="K532" s="151"/>
      <c r="L532" s="151"/>
      <c r="M532" s="151"/>
    </row>
    <row r="533" spans="2:13" ht="16.5" customHeight="1" x14ac:dyDescent="0.3">
      <c r="B533" s="150"/>
      <c r="C533" s="150"/>
      <c r="D533" s="150"/>
      <c r="E533" s="150"/>
      <c r="F533" s="150"/>
      <c r="G533" s="150"/>
      <c r="K533" s="151"/>
      <c r="L533" s="151"/>
      <c r="M533" s="151"/>
    </row>
    <row r="534" spans="2:13" ht="16.5" customHeight="1" x14ac:dyDescent="0.3">
      <c r="B534" s="150"/>
      <c r="C534" s="150"/>
      <c r="D534" s="150"/>
      <c r="E534" s="150"/>
      <c r="F534" s="150"/>
      <c r="G534" s="150"/>
      <c r="K534" s="151"/>
      <c r="L534" s="151"/>
      <c r="M534" s="151"/>
    </row>
    <row r="535" spans="2:13" ht="16.5" customHeight="1" x14ac:dyDescent="0.3">
      <c r="B535" s="150"/>
      <c r="C535" s="150"/>
      <c r="D535" s="150"/>
      <c r="E535" s="150"/>
      <c r="F535" s="150"/>
      <c r="G535" s="150"/>
      <c r="K535" s="151"/>
      <c r="L535" s="151"/>
      <c r="M535" s="151"/>
    </row>
    <row r="536" spans="2:13" ht="16.5" customHeight="1" x14ac:dyDescent="0.3">
      <c r="B536" s="150"/>
      <c r="C536" s="150"/>
      <c r="D536" s="150"/>
      <c r="E536" s="150"/>
      <c r="F536" s="150"/>
      <c r="G536" s="150"/>
      <c r="K536" s="151"/>
      <c r="L536" s="151"/>
      <c r="M536" s="151"/>
    </row>
    <row r="537" spans="2:13" ht="16.5" customHeight="1" x14ac:dyDescent="0.3">
      <c r="B537" s="150"/>
      <c r="C537" s="150"/>
      <c r="D537" s="150"/>
      <c r="E537" s="150"/>
      <c r="F537" s="150"/>
      <c r="G537" s="150"/>
      <c r="K537" s="151"/>
      <c r="L537" s="151"/>
      <c r="M537" s="151"/>
    </row>
    <row r="538" spans="2:13" ht="16.5" customHeight="1" x14ac:dyDescent="0.3">
      <c r="B538" s="150"/>
      <c r="C538" s="150"/>
      <c r="D538" s="150"/>
      <c r="E538" s="150"/>
      <c r="F538" s="150"/>
      <c r="G538" s="150"/>
      <c r="K538" s="151"/>
      <c r="L538" s="151"/>
      <c r="M538" s="151"/>
    </row>
    <row r="539" spans="2:13" ht="16.5" customHeight="1" x14ac:dyDescent="0.3">
      <c r="B539" s="150"/>
      <c r="C539" s="150"/>
      <c r="D539" s="150"/>
      <c r="E539" s="150"/>
      <c r="F539" s="150"/>
      <c r="G539" s="150"/>
      <c r="K539" s="151"/>
      <c r="L539" s="151"/>
      <c r="M539" s="151"/>
    </row>
    <row r="540" spans="2:13" ht="16.5" customHeight="1" x14ac:dyDescent="0.3">
      <c r="B540" s="150"/>
      <c r="C540" s="150"/>
      <c r="D540" s="150"/>
      <c r="E540" s="150"/>
      <c r="F540" s="150"/>
      <c r="G540" s="150"/>
      <c r="K540" s="151"/>
      <c r="L540" s="151"/>
      <c r="M540" s="151"/>
    </row>
    <row r="541" spans="2:13" ht="16.5" customHeight="1" x14ac:dyDescent="0.3">
      <c r="B541" s="150"/>
      <c r="C541" s="150"/>
      <c r="D541" s="150"/>
      <c r="E541" s="150"/>
      <c r="F541" s="150"/>
      <c r="G541" s="150"/>
      <c r="K541" s="151"/>
      <c r="L541" s="151"/>
      <c r="M541" s="151"/>
    </row>
    <row r="542" spans="2:13" ht="16.5" customHeight="1" x14ac:dyDescent="0.3">
      <c r="B542" s="150"/>
      <c r="C542" s="150"/>
      <c r="D542" s="150"/>
      <c r="E542" s="150"/>
      <c r="F542" s="150"/>
      <c r="G542" s="150"/>
      <c r="K542" s="151"/>
      <c r="L542" s="151"/>
      <c r="M542" s="151"/>
    </row>
    <row r="543" spans="2:13" ht="16.5" customHeight="1" x14ac:dyDescent="0.3">
      <c r="B543" s="150"/>
      <c r="C543" s="150"/>
      <c r="D543" s="150"/>
      <c r="E543" s="150"/>
      <c r="F543" s="150"/>
      <c r="G543" s="150"/>
      <c r="K543" s="151"/>
      <c r="L543" s="151"/>
      <c r="M543" s="151"/>
    </row>
    <row r="544" spans="2:13" ht="16.5" customHeight="1" x14ac:dyDescent="0.3">
      <c r="B544" s="150"/>
      <c r="C544" s="150"/>
      <c r="D544" s="150"/>
      <c r="E544" s="150"/>
      <c r="F544" s="150"/>
      <c r="G544" s="150"/>
      <c r="K544" s="151"/>
      <c r="L544" s="151"/>
      <c r="M544" s="151"/>
    </row>
    <row r="545" spans="2:13" ht="16.5" customHeight="1" x14ac:dyDescent="0.3">
      <c r="B545" s="150"/>
      <c r="C545" s="150"/>
      <c r="D545" s="150"/>
      <c r="E545" s="150"/>
      <c r="F545" s="150"/>
      <c r="G545" s="150"/>
      <c r="K545" s="151"/>
      <c r="L545" s="151"/>
      <c r="M545" s="151"/>
    </row>
    <row r="546" spans="2:13" ht="16.5" customHeight="1" x14ac:dyDescent="0.3">
      <c r="B546" s="150"/>
      <c r="C546" s="150"/>
      <c r="D546" s="150"/>
      <c r="E546" s="150"/>
      <c r="F546" s="150"/>
      <c r="G546" s="150"/>
      <c r="K546" s="151"/>
      <c r="L546" s="151"/>
      <c r="M546" s="151"/>
    </row>
    <row r="547" spans="2:13" ht="16.5" customHeight="1" x14ac:dyDescent="0.3">
      <c r="B547" s="150"/>
      <c r="C547" s="150"/>
      <c r="D547" s="150"/>
      <c r="E547" s="150"/>
      <c r="F547" s="150"/>
      <c r="G547" s="150"/>
      <c r="K547" s="151"/>
      <c r="L547" s="151"/>
      <c r="M547" s="151"/>
    </row>
    <row r="548" spans="2:13" ht="16.5" customHeight="1" x14ac:dyDescent="0.3">
      <c r="B548" s="150"/>
      <c r="C548" s="150"/>
      <c r="D548" s="150"/>
      <c r="E548" s="150"/>
      <c r="F548" s="150"/>
      <c r="G548" s="150"/>
      <c r="K548" s="151"/>
      <c r="L548" s="151"/>
      <c r="M548" s="151"/>
    </row>
    <row r="549" spans="2:13" ht="16.5" customHeight="1" x14ac:dyDescent="0.3">
      <c r="B549" s="150"/>
      <c r="C549" s="150"/>
      <c r="D549" s="150"/>
      <c r="E549" s="150"/>
      <c r="F549" s="150"/>
      <c r="G549" s="150"/>
      <c r="K549" s="151"/>
      <c r="L549" s="151"/>
      <c r="M549" s="151"/>
    </row>
    <row r="550" spans="2:13" ht="16.5" customHeight="1" x14ac:dyDescent="0.3">
      <c r="B550" s="150"/>
      <c r="C550" s="150"/>
      <c r="D550" s="150"/>
      <c r="E550" s="150"/>
      <c r="F550" s="150"/>
      <c r="G550" s="150"/>
      <c r="K550" s="151"/>
      <c r="L550" s="151"/>
      <c r="M550" s="151"/>
    </row>
    <row r="551" spans="2:13" ht="16.5" customHeight="1" x14ac:dyDescent="0.3">
      <c r="B551" s="150"/>
      <c r="C551" s="150"/>
      <c r="D551" s="150"/>
      <c r="E551" s="150"/>
      <c r="F551" s="150"/>
      <c r="G551" s="150"/>
      <c r="K551" s="151"/>
      <c r="L551" s="151"/>
      <c r="M551" s="151"/>
    </row>
    <row r="552" spans="2:13" ht="16.5" customHeight="1" x14ac:dyDescent="0.3">
      <c r="B552" s="150"/>
      <c r="C552" s="150"/>
      <c r="D552" s="150"/>
      <c r="E552" s="150"/>
      <c r="F552" s="150"/>
      <c r="G552" s="150"/>
      <c r="K552" s="151"/>
      <c r="L552" s="151"/>
      <c r="M552" s="151"/>
    </row>
    <row r="553" spans="2:13" ht="16.5" customHeight="1" x14ac:dyDescent="0.3">
      <c r="B553" s="150"/>
      <c r="C553" s="150"/>
      <c r="D553" s="150"/>
      <c r="E553" s="150"/>
      <c r="F553" s="150"/>
      <c r="G553" s="150"/>
      <c r="K553" s="151"/>
      <c r="L553" s="151"/>
      <c r="M553" s="151"/>
    </row>
    <row r="554" spans="2:13" ht="16.5" customHeight="1" x14ac:dyDescent="0.3">
      <c r="B554" s="150"/>
      <c r="C554" s="150"/>
      <c r="D554" s="150"/>
      <c r="E554" s="150"/>
      <c r="F554" s="150"/>
      <c r="G554" s="150"/>
      <c r="K554" s="151"/>
      <c r="L554" s="151"/>
      <c r="M554" s="151"/>
    </row>
    <row r="555" spans="2:13" ht="16.5" customHeight="1" x14ac:dyDescent="0.3">
      <c r="B555" s="150"/>
      <c r="C555" s="150"/>
      <c r="D555" s="150"/>
      <c r="E555" s="150"/>
      <c r="F555" s="150"/>
      <c r="G555" s="150"/>
      <c r="K555" s="151"/>
      <c r="L555" s="151"/>
      <c r="M555" s="151"/>
    </row>
    <row r="556" spans="2:13" ht="16.5" customHeight="1" x14ac:dyDescent="0.3">
      <c r="B556" s="150"/>
      <c r="C556" s="150"/>
      <c r="D556" s="150"/>
      <c r="E556" s="150"/>
      <c r="F556" s="150"/>
      <c r="G556" s="150"/>
      <c r="K556" s="151"/>
      <c r="L556" s="151"/>
      <c r="M556" s="151"/>
    </row>
    <row r="557" spans="2:13" ht="16.5" customHeight="1" x14ac:dyDescent="0.3">
      <c r="B557" s="150"/>
      <c r="C557" s="150"/>
      <c r="D557" s="150"/>
      <c r="E557" s="150"/>
      <c r="F557" s="150"/>
      <c r="G557" s="150"/>
      <c r="K557" s="151"/>
      <c r="L557" s="151"/>
      <c r="M557" s="151"/>
    </row>
    <row r="558" spans="2:13" ht="16.5" customHeight="1" x14ac:dyDescent="0.3">
      <c r="B558" s="150"/>
      <c r="C558" s="150"/>
      <c r="D558" s="150"/>
      <c r="E558" s="150"/>
      <c r="F558" s="150"/>
      <c r="G558" s="150"/>
      <c r="K558" s="151"/>
      <c r="L558" s="151"/>
      <c r="M558" s="151"/>
    </row>
    <row r="559" spans="2:13" ht="16.5" customHeight="1" x14ac:dyDescent="0.3">
      <c r="B559" s="150"/>
      <c r="C559" s="150"/>
      <c r="D559" s="150"/>
      <c r="E559" s="150"/>
      <c r="F559" s="150"/>
      <c r="G559" s="150"/>
      <c r="K559" s="151"/>
      <c r="L559" s="151"/>
      <c r="M559" s="151"/>
    </row>
    <row r="560" spans="2:13" ht="16.5" customHeight="1" x14ac:dyDescent="0.3">
      <c r="B560" s="150"/>
      <c r="C560" s="150"/>
      <c r="D560" s="150"/>
      <c r="E560" s="150"/>
      <c r="F560" s="150"/>
      <c r="G560" s="150"/>
      <c r="K560" s="151"/>
      <c r="L560" s="151"/>
      <c r="M560" s="151"/>
    </row>
    <row r="561" spans="2:13" ht="16.5" customHeight="1" x14ac:dyDescent="0.3">
      <c r="B561" s="150"/>
      <c r="C561" s="150"/>
      <c r="D561" s="150"/>
      <c r="E561" s="150"/>
      <c r="F561" s="150"/>
      <c r="G561" s="150"/>
      <c r="K561" s="151"/>
      <c r="L561" s="151"/>
      <c r="M561" s="151"/>
    </row>
    <row r="562" spans="2:13" ht="16.5" customHeight="1" x14ac:dyDescent="0.3">
      <c r="B562" s="150"/>
      <c r="C562" s="150"/>
      <c r="D562" s="150"/>
      <c r="E562" s="150"/>
      <c r="F562" s="150"/>
      <c r="G562" s="150"/>
      <c r="K562" s="151"/>
      <c r="L562" s="151"/>
      <c r="M562" s="151"/>
    </row>
    <row r="563" spans="2:13" ht="16.5" customHeight="1" x14ac:dyDescent="0.3">
      <c r="B563" s="150"/>
      <c r="C563" s="150"/>
      <c r="D563" s="150"/>
      <c r="E563" s="150"/>
      <c r="F563" s="150"/>
      <c r="G563" s="150"/>
      <c r="K563" s="151"/>
      <c r="L563" s="151"/>
      <c r="M563" s="151"/>
    </row>
    <row r="564" spans="2:13" ht="16.5" customHeight="1" x14ac:dyDescent="0.3">
      <c r="B564" s="150"/>
      <c r="C564" s="150"/>
      <c r="D564" s="150"/>
      <c r="E564" s="150"/>
      <c r="F564" s="150"/>
      <c r="G564" s="150"/>
      <c r="K564" s="151"/>
      <c r="L564" s="151"/>
      <c r="M564" s="151"/>
    </row>
    <row r="565" spans="2:13" ht="16.5" customHeight="1" x14ac:dyDescent="0.3">
      <c r="B565" s="150"/>
      <c r="C565" s="150"/>
      <c r="D565" s="150"/>
      <c r="E565" s="150"/>
      <c r="F565" s="150"/>
      <c r="G565" s="150"/>
      <c r="K565" s="151"/>
      <c r="L565" s="151"/>
      <c r="M565" s="151"/>
    </row>
    <row r="566" spans="2:13" ht="16.5" customHeight="1" x14ac:dyDescent="0.3">
      <c r="B566" s="150"/>
      <c r="C566" s="150"/>
      <c r="D566" s="150"/>
      <c r="E566" s="150"/>
      <c r="F566" s="150"/>
      <c r="G566" s="150"/>
      <c r="K566" s="151"/>
      <c r="L566" s="151"/>
      <c r="M566" s="151"/>
    </row>
    <row r="567" spans="2:13" ht="16.5" customHeight="1" x14ac:dyDescent="0.3">
      <c r="B567" s="150"/>
      <c r="C567" s="150"/>
      <c r="D567" s="150"/>
      <c r="E567" s="150"/>
      <c r="F567" s="150"/>
      <c r="G567" s="150"/>
      <c r="K567" s="151"/>
      <c r="L567" s="151"/>
      <c r="M567" s="151"/>
    </row>
    <row r="568" spans="2:13" ht="16.5" customHeight="1" x14ac:dyDescent="0.3">
      <c r="B568" s="150"/>
      <c r="C568" s="150"/>
      <c r="D568" s="150"/>
      <c r="E568" s="150"/>
      <c r="F568" s="150"/>
      <c r="G568" s="150"/>
      <c r="K568" s="151"/>
      <c r="L568" s="151"/>
      <c r="M568" s="151"/>
    </row>
    <row r="569" spans="2:13" ht="16.5" customHeight="1" x14ac:dyDescent="0.3">
      <c r="B569" s="150"/>
      <c r="C569" s="150"/>
      <c r="D569" s="150"/>
      <c r="E569" s="150"/>
      <c r="F569" s="150"/>
      <c r="G569" s="150"/>
      <c r="K569" s="151"/>
      <c r="L569" s="151"/>
      <c r="M569" s="151"/>
    </row>
    <row r="570" spans="2:13" ht="16.5" customHeight="1" x14ac:dyDescent="0.3">
      <c r="B570" s="150"/>
      <c r="C570" s="150"/>
      <c r="D570" s="150"/>
      <c r="E570" s="150"/>
      <c r="F570" s="150"/>
      <c r="G570" s="150"/>
      <c r="K570" s="151"/>
      <c r="L570" s="151"/>
      <c r="M570" s="151"/>
    </row>
    <row r="571" spans="2:13" ht="16.5" customHeight="1" x14ac:dyDescent="0.3">
      <c r="B571" s="150"/>
      <c r="C571" s="150"/>
      <c r="D571" s="150"/>
      <c r="E571" s="150"/>
      <c r="F571" s="150"/>
      <c r="G571" s="150"/>
      <c r="K571" s="151"/>
      <c r="L571" s="151"/>
      <c r="M571" s="151"/>
    </row>
    <row r="572" spans="2:13" ht="16.5" customHeight="1" x14ac:dyDescent="0.3">
      <c r="B572" s="150"/>
      <c r="C572" s="150"/>
      <c r="D572" s="150"/>
      <c r="E572" s="150"/>
      <c r="F572" s="150"/>
      <c r="G572" s="150"/>
      <c r="K572" s="151"/>
      <c r="L572" s="151"/>
      <c r="M572" s="151"/>
    </row>
    <row r="573" spans="2:13" ht="16.5" customHeight="1" x14ac:dyDescent="0.3">
      <c r="B573" s="150"/>
      <c r="C573" s="150"/>
      <c r="D573" s="150"/>
      <c r="E573" s="150"/>
      <c r="F573" s="150"/>
      <c r="G573" s="150"/>
      <c r="K573" s="151"/>
      <c r="L573" s="151"/>
      <c r="M573" s="151"/>
    </row>
    <row r="574" spans="2:13" ht="16.5" customHeight="1" x14ac:dyDescent="0.3">
      <c r="B574" s="150"/>
      <c r="C574" s="150"/>
      <c r="D574" s="150"/>
      <c r="E574" s="150"/>
      <c r="F574" s="150"/>
      <c r="G574" s="150"/>
      <c r="K574" s="151"/>
      <c r="L574" s="151"/>
      <c r="M574" s="151"/>
    </row>
    <row r="575" spans="2:13" ht="16.5" customHeight="1" x14ac:dyDescent="0.3">
      <c r="B575" s="150"/>
      <c r="C575" s="150"/>
      <c r="D575" s="150"/>
      <c r="E575" s="150"/>
      <c r="F575" s="150"/>
      <c r="G575" s="150"/>
      <c r="K575" s="151"/>
      <c r="L575" s="151"/>
      <c r="M575" s="151"/>
    </row>
    <row r="576" spans="2:13" ht="16.5" customHeight="1" x14ac:dyDescent="0.3">
      <c r="B576" s="150"/>
      <c r="C576" s="150"/>
      <c r="D576" s="150"/>
      <c r="E576" s="150"/>
      <c r="F576" s="150"/>
      <c r="G576" s="150"/>
      <c r="K576" s="151"/>
      <c r="L576" s="151"/>
      <c r="M576" s="151"/>
    </row>
    <row r="577" spans="2:13" ht="16.5" customHeight="1" x14ac:dyDescent="0.3">
      <c r="B577" s="150"/>
      <c r="C577" s="150"/>
      <c r="D577" s="150"/>
      <c r="E577" s="150"/>
      <c r="F577" s="150"/>
      <c r="G577" s="150"/>
      <c r="K577" s="151"/>
      <c r="L577" s="151"/>
      <c r="M577" s="151"/>
    </row>
    <row r="578" spans="2:13" ht="16.5" customHeight="1" x14ac:dyDescent="0.3">
      <c r="B578" s="150"/>
      <c r="C578" s="150"/>
      <c r="D578" s="150"/>
      <c r="E578" s="150"/>
      <c r="F578" s="150"/>
      <c r="G578" s="150"/>
      <c r="K578" s="151"/>
      <c r="L578" s="151"/>
      <c r="M578" s="151"/>
    </row>
    <row r="579" spans="2:13" ht="16.5" customHeight="1" x14ac:dyDescent="0.3">
      <c r="B579" s="150"/>
      <c r="C579" s="150"/>
      <c r="D579" s="150"/>
      <c r="E579" s="150"/>
      <c r="F579" s="150"/>
      <c r="G579" s="150"/>
      <c r="K579" s="151"/>
      <c r="L579" s="151"/>
      <c r="M579" s="151"/>
    </row>
    <row r="580" spans="2:13" ht="16.5" customHeight="1" x14ac:dyDescent="0.3">
      <c r="B580" s="150"/>
      <c r="C580" s="150"/>
      <c r="D580" s="150"/>
      <c r="E580" s="150"/>
      <c r="F580" s="150"/>
      <c r="G580" s="150"/>
      <c r="K580" s="151"/>
      <c r="L580" s="151"/>
      <c r="M580" s="151"/>
    </row>
    <row r="581" spans="2:13" ht="16.5" customHeight="1" x14ac:dyDescent="0.3">
      <c r="B581" s="150"/>
      <c r="C581" s="150"/>
      <c r="D581" s="150"/>
      <c r="E581" s="150"/>
      <c r="F581" s="150"/>
      <c r="G581" s="150"/>
      <c r="K581" s="151"/>
      <c r="L581" s="151"/>
      <c r="M581" s="151"/>
    </row>
    <row r="582" spans="2:13" ht="16.5" customHeight="1" x14ac:dyDescent="0.3">
      <c r="B582" s="150"/>
      <c r="C582" s="150"/>
      <c r="D582" s="150"/>
      <c r="E582" s="150"/>
      <c r="F582" s="150"/>
      <c r="G582" s="150"/>
      <c r="K582" s="151"/>
      <c r="L582" s="151"/>
      <c r="M582" s="151"/>
    </row>
    <row r="583" spans="2:13" ht="16.5" customHeight="1" x14ac:dyDescent="0.3">
      <c r="B583" s="150"/>
      <c r="C583" s="150"/>
      <c r="D583" s="150"/>
      <c r="E583" s="150"/>
      <c r="F583" s="150"/>
      <c r="G583" s="150"/>
      <c r="K583" s="151"/>
      <c r="L583" s="151"/>
      <c r="M583" s="151"/>
    </row>
    <row r="584" spans="2:13" ht="16.5" customHeight="1" x14ac:dyDescent="0.3">
      <c r="B584" s="150"/>
      <c r="C584" s="150"/>
      <c r="D584" s="150"/>
      <c r="E584" s="150"/>
      <c r="F584" s="150"/>
      <c r="G584" s="150"/>
      <c r="K584" s="151"/>
      <c r="L584" s="151"/>
      <c r="M584" s="151"/>
    </row>
    <row r="585" spans="2:13" ht="16.5" customHeight="1" x14ac:dyDescent="0.3">
      <c r="B585" s="150"/>
      <c r="C585" s="150"/>
      <c r="D585" s="150"/>
      <c r="E585" s="150"/>
      <c r="F585" s="150"/>
      <c r="G585" s="150"/>
      <c r="K585" s="151"/>
      <c r="L585" s="151"/>
      <c r="M585" s="151"/>
    </row>
    <row r="586" spans="2:13" ht="16.5" customHeight="1" x14ac:dyDescent="0.3">
      <c r="B586" s="150"/>
      <c r="C586" s="150"/>
      <c r="D586" s="150"/>
      <c r="E586" s="150"/>
      <c r="F586" s="150"/>
      <c r="G586" s="150"/>
      <c r="K586" s="151"/>
      <c r="L586" s="151"/>
      <c r="M586" s="151"/>
    </row>
    <row r="587" spans="2:13" ht="16.5" customHeight="1" x14ac:dyDescent="0.3">
      <c r="B587" s="150"/>
      <c r="C587" s="150"/>
      <c r="D587" s="150"/>
      <c r="E587" s="150"/>
      <c r="F587" s="150"/>
      <c r="G587" s="150"/>
      <c r="K587" s="151"/>
      <c r="L587" s="151"/>
      <c r="M587" s="151"/>
    </row>
    <row r="588" spans="2:13" ht="16.5" customHeight="1" x14ac:dyDescent="0.3">
      <c r="B588" s="150"/>
      <c r="C588" s="150"/>
      <c r="D588" s="150"/>
      <c r="E588" s="150"/>
      <c r="F588" s="150"/>
      <c r="G588" s="150"/>
      <c r="K588" s="151"/>
      <c r="L588" s="151"/>
      <c r="M588" s="151"/>
    </row>
    <row r="589" spans="2:13" ht="16.5" customHeight="1" x14ac:dyDescent="0.3">
      <c r="B589" s="150"/>
      <c r="C589" s="150"/>
      <c r="D589" s="150"/>
      <c r="E589" s="150"/>
      <c r="F589" s="150"/>
      <c r="G589" s="150"/>
      <c r="K589" s="151"/>
      <c r="L589" s="151"/>
      <c r="M589" s="151"/>
    </row>
    <row r="590" spans="2:13" ht="16.5" customHeight="1" x14ac:dyDescent="0.3">
      <c r="B590" s="150"/>
      <c r="C590" s="150"/>
      <c r="D590" s="150"/>
      <c r="E590" s="150"/>
      <c r="F590" s="150"/>
      <c r="G590" s="150"/>
      <c r="K590" s="151"/>
      <c r="L590" s="151"/>
      <c r="M590" s="151"/>
    </row>
    <row r="591" spans="2:13" ht="16.5" customHeight="1" x14ac:dyDescent="0.3">
      <c r="B591" s="150"/>
      <c r="C591" s="150"/>
      <c r="D591" s="150"/>
      <c r="E591" s="150"/>
      <c r="F591" s="150"/>
      <c r="G591" s="150"/>
      <c r="K591" s="151"/>
      <c r="L591" s="151"/>
      <c r="M591" s="151"/>
    </row>
    <row r="592" spans="2:13" ht="16.5" customHeight="1" x14ac:dyDescent="0.3">
      <c r="B592" s="150"/>
      <c r="C592" s="150"/>
      <c r="D592" s="150"/>
      <c r="E592" s="150"/>
      <c r="F592" s="150"/>
      <c r="G592" s="150"/>
      <c r="K592" s="151"/>
      <c r="L592" s="151"/>
      <c r="M592" s="151"/>
    </row>
    <row r="593" spans="2:13" ht="16.5" customHeight="1" x14ac:dyDescent="0.3">
      <c r="B593" s="150"/>
      <c r="C593" s="150"/>
      <c r="D593" s="150"/>
      <c r="E593" s="150"/>
      <c r="F593" s="150"/>
      <c r="G593" s="150"/>
      <c r="K593" s="151"/>
      <c r="L593" s="151"/>
      <c r="M593" s="151"/>
    </row>
    <row r="594" spans="2:13" ht="16.5" customHeight="1" x14ac:dyDescent="0.3">
      <c r="B594" s="150"/>
      <c r="C594" s="150"/>
      <c r="D594" s="150"/>
      <c r="E594" s="150"/>
      <c r="F594" s="150"/>
      <c r="G594" s="150"/>
      <c r="K594" s="151"/>
      <c r="L594" s="151"/>
      <c r="M594" s="151"/>
    </row>
    <row r="595" spans="2:13" ht="16.5" customHeight="1" x14ac:dyDescent="0.3">
      <c r="B595" s="150"/>
      <c r="C595" s="150"/>
      <c r="D595" s="150"/>
      <c r="E595" s="150"/>
      <c r="F595" s="150"/>
      <c r="G595" s="150"/>
      <c r="K595" s="151"/>
      <c r="L595" s="151"/>
      <c r="M595" s="151"/>
    </row>
    <row r="596" spans="2:13" ht="16.5" customHeight="1" x14ac:dyDescent="0.3">
      <c r="B596" s="150"/>
      <c r="C596" s="150"/>
      <c r="D596" s="150"/>
      <c r="E596" s="150"/>
      <c r="F596" s="150"/>
      <c r="G596" s="150"/>
      <c r="K596" s="151"/>
      <c r="L596" s="151"/>
      <c r="M596" s="151"/>
    </row>
    <row r="597" spans="2:13" ht="16.5" customHeight="1" x14ac:dyDescent="0.3">
      <c r="B597" s="150"/>
      <c r="C597" s="150"/>
      <c r="D597" s="150"/>
      <c r="E597" s="150"/>
      <c r="F597" s="150"/>
      <c r="G597" s="150"/>
      <c r="K597" s="151"/>
      <c r="L597" s="151"/>
      <c r="M597" s="151"/>
    </row>
    <row r="598" spans="2:13" ht="16.5" customHeight="1" x14ac:dyDescent="0.3">
      <c r="B598" s="150"/>
      <c r="C598" s="150"/>
      <c r="D598" s="150"/>
      <c r="E598" s="150"/>
      <c r="F598" s="150"/>
      <c r="G598" s="150"/>
      <c r="K598" s="151"/>
      <c r="L598" s="151"/>
      <c r="M598" s="151"/>
    </row>
    <row r="599" spans="2:13" ht="16.5" customHeight="1" x14ac:dyDescent="0.3">
      <c r="B599" s="150"/>
      <c r="C599" s="150"/>
      <c r="D599" s="150"/>
      <c r="E599" s="150"/>
      <c r="F599" s="150"/>
      <c r="G599" s="150"/>
      <c r="K599" s="151"/>
      <c r="L599" s="151"/>
      <c r="M599" s="151"/>
    </row>
    <row r="600" spans="2:13" ht="16.5" customHeight="1" x14ac:dyDescent="0.3">
      <c r="B600" s="150"/>
      <c r="C600" s="150"/>
      <c r="D600" s="150"/>
      <c r="E600" s="150"/>
      <c r="F600" s="150"/>
      <c r="G600" s="150"/>
      <c r="K600" s="151"/>
      <c r="L600" s="151"/>
      <c r="M600" s="151"/>
    </row>
    <row r="601" spans="2:13" ht="16.5" customHeight="1" x14ac:dyDescent="0.3">
      <c r="B601" s="150"/>
      <c r="C601" s="150"/>
      <c r="D601" s="150"/>
      <c r="E601" s="150"/>
      <c r="F601" s="150"/>
      <c r="G601" s="150"/>
      <c r="K601" s="151"/>
      <c r="L601" s="151"/>
      <c r="M601" s="151"/>
    </row>
    <row r="602" spans="2:13" ht="16.5" customHeight="1" x14ac:dyDescent="0.3">
      <c r="B602" s="150"/>
      <c r="C602" s="150"/>
      <c r="D602" s="150"/>
      <c r="E602" s="150"/>
      <c r="F602" s="150"/>
      <c r="G602" s="150"/>
      <c r="K602" s="151"/>
      <c r="L602" s="151"/>
      <c r="M602" s="151"/>
    </row>
    <row r="603" spans="2:13" ht="16.5" customHeight="1" x14ac:dyDescent="0.3">
      <c r="B603" s="150"/>
      <c r="C603" s="150"/>
      <c r="D603" s="150"/>
      <c r="E603" s="150"/>
      <c r="F603" s="150"/>
      <c r="G603" s="150"/>
      <c r="K603" s="151"/>
      <c r="L603" s="151"/>
      <c r="M603" s="151"/>
    </row>
    <row r="604" spans="2:13" ht="16.5" customHeight="1" x14ac:dyDescent="0.3">
      <c r="B604" s="150"/>
      <c r="C604" s="150"/>
      <c r="D604" s="150"/>
      <c r="E604" s="150"/>
      <c r="F604" s="150"/>
      <c r="G604" s="150"/>
      <c r="K604" s="151"/>
      <c r="L604" s="151"/>
      <c r="M604" s="151"/>
    </row>
    <row r="605" spans="2:13" ht="16.5" customHeight="1" x14ac:dyDescent="0.3">
      <c r="B605" s="150"/>
      <c r="C605" s="150"/>
      <c r="D605" s="150"/>
      <c r="E605" s="150"/>
      <c r="F605" s="150"/>
      <c r="G605" s="150"/>
      <c r="K605" s="151"/>
      <c r="L605" s="151"/>
      <c r="M605" s="151"/>
    </row>
    <row r="606" spans="2:13" ht="16.5" customHeight="1" x14ac:dyDescent="0.3">
      <c r="B606" s="150"/>
      <c r="C606" s="150"/>
      <c r="D606" s="150"/>
      <c r="E606" s="150"/>
      <c r="F606" s="150"/>
      <c r="G606" s="150"/>
      <c r="K606" s="151"/>
      <c r="L606" s="151"/>
      <c r="M606" s="151"/>
    </row>
    <row r="607" spans="2:13" ht="16.5" customHeight="1" x14ac:dyDescent="0.3">
      <c r="B607" s="150"/>
      <c r="C607" s="150"/>
      <c r="D607" s="150"/>
      <c r="E607" s="150"/>
      <c r="F607" s="150"/>
      <c r="G607" s="150"/>
      <c r="K607" s="151"/>
      <c r="L607" s="151"/>
      <c r="M607" s="151"/>
    </row>
    <row r="608" spans="2:13" ht="16.5" customHeight="1" x14ac:dyDescent="0.3">
      <c r="B608" s="150"/>
      <c r="C608" s="150"/>
      <c r="D608" s="150"/>
      <c r="E608" s="150"/>
      <c r="F608" s="150"/>
      <c r="G608" s="150"/>
      <c r="K608" s="151"/>
      <c r="L608" s="151"/>
      <c r="M608" s="151"/>
    </row>
    <row r="609" spans="2:13" ht="16.5" customHeight="1" x14ac:dyDescent="0.3">
      <c r="B609" s="150"/>
      <c r="C609" s="150"/>
      <c r="D609" s="150"/>
      <c r="E609" s="150"/>
      <c r="F609" s="150"/>
      <c r="G609" s="150"/>
      <c r="K609" s="151"/>
      <c r="L609" s="151"/>
      <c r="M609" s="151"/>
    </row>
    <row r="610" spans="2:13" ht="16.5" customHeight="1" x14ac:dyDescent="0.3">
      <c r="B610" s="150"/>
      <c r="C610" s="150"/>
      <c r="D610" s="150"/>
      <c r="E610" s="150"/>
      <c r="F610" s="150"/>
      <c r="G610" s="150"/>
      <c r="K610" s="151"/>
      <c r="L610" s="151"/>
      <c r="M610" s="151"/>
    </row>
    <row r="611" spans="2:13" ht="16.5" customHeight="1" x14ac:dyDescent="0.3">
      <c r="B611" s="150"/>
      <c r="C611" s="150"/>
      <c r="D611" s="150"/>
      <c r="E611" s="150"/>
      <c r="F611" s="150"/>
      <c r="G611" s="150"/>
      <c r="K611" s="151"/>
      <c r="L611" s="151"/>
      <c r="M611" s="151"/>
    </row>
    <row r="612" spans="2:13" ht="16.5" customHeight="1" x14ac:dyDescent="0.3">
      <c r="B612" s="150"/>
      <c r="C612" s="150"/>
      <c r="D612" s="150"/>
      <c r="E612" s="150"/>
      <c r="F612" s="150"/>
      <c r="G612" s="150"/>
      <c r="K612" s="151"/>
      <c r="L612" s="151"/>
      <c r="M612" s="151"/>
    </row>
    <row r="613" spans="2:13" ht="16.5" customHeight="1" x14ac:dyDescent="0.3">
      <c r="B613" s="150"/>
      <c r="C613" s="150"/>
      <c r="D613" s="150"/>
      <c r="E613" s="150"/>
      <c r="F613" s="150"/>
      <c r="G613" s="150"/>
      <c r="K613" s="151"/>
      <c r="L613" s="151"/>
      <c r="M613" s="151"/>
    </row>
    <row r="614" spans="2:13" ht="16.5" customHeight="1" x14ac:dyDescent="0.3">
      <c r="B614" s="150"/>
      <c r="C614" s="150"/>
      <c r="D614" s="150"/>
      <c r="E614" s="150"/>
      <c r="F614" s="150"/>
      <c r="G614" s="150"/>
      <c r="K614" s="151"/>
      <c r="L614" s="151"/>
      <c r="M614" s="151"/>
    </row>
    <row r="615" spans="2:13" ht="16.5" customHeight="1" x14ac:dyDescent="0.3">
      <c r="B615" s="150"/>
      <c r="C615" s="150"/>
      <c r="D615" s="150"/>
      <c r="E615" s="150"/>
      <c r="F615" s="150"/>
      <c r="G615" s="150"/>
      <c r="K615" s="151"/>
      <c r="L615" s="151"/>
      <c r="M615" s="151"/>
    </row>
    <row r="616" spans="2:13" ht="16.5" customHeight="1" x14ac:dyDescent="0.3">
      <c r="B616" s="150"/>
      <c r="C616" s="150"/>
      <c r="D616" s="150"/>
      <c r="E616" s="150"/>
      <c r="F616" s="150"/>
      <c r="G616" s="150"/>
      <c r="K616" s="151"/>
      <c r="L616" s="151"/>
      <c r="M616" s="151"/>
    </row>
    <row r="617" spans="2:13" ht="16.5" customHeight="1" x14ac:dyDescent="0.3">
      <c r="B617" s="150"/>
      <c r="C617" s="150"/>
      <c r="D617" s="150"/>
      <c r="E617" s="150"/>
      <c r="F617" s="150"/>
      <c r="G617" s="150"/>
      <c r="K617" s="151"/>
      <c r="L617" s="151"/>
      <c r="M617" s="151"/>
    </row>
    <row r="618" spans="2:13" ht="16.5" customHeight="1" x14ac:dyDescent="0.3">
      <c r="B618" s="150"/>
      <c r="C618" s="150"/>
      <c r="D618" s="150"/>
      <c r="E618" s="150"/>
      <c r="F618" s="150"/>
      <c r="G618" s="150"/>
      <c r="K618" s="151"/>
      <c r="L618" s="151"/>
      <c r="M618" s="151"/>
    </row>
    <row r="619" spans="2:13" ht="16.5" customHeight="1" x14ac:dyDescent="0.3">
      <c r="B619" s="150"/>
      <c r="C619" s="150"/>
      <c r="D619" s="150"/>
      <c r="E619" s="150"/>
      <c r="F619" s="150"/>
      <c r="G619" s="150"/>
      <c r="K619" s="151"/>
      <c r="L619" s="151"/>
      <c r="M619" s="151"/>
    </row>
    <row r="620" spans="2:13" ht="16.5" customHeight="1" x14ac:dyDescent="0.3">
      <c r="B620" s="150"/>
      <c r="C620" s="150"/>
      <c r="D620" s="150"/>
      <c r="E620" s="150"/>
      <c r="F620" s="150"/>
      <c r="G620" s="150"/>
      <c r="K620" s="151"/>
      <c r="L620" s="151"/>
      <c r="M620" s="151"/>
    </row>
    <row r="621" spans="2:13" ht="16.5" customHeight="1" x14ac:dyDescent="0.3">
      <c r="B621" s="150"/>
      <c r="C621" s="150"/>
      <c r="D621" s="150"/>
      <c r="E621" s="150"/>
      <c r="F621" s="150"/>
      <c r="G621" s="150"/>
      <c r="K621" s="151"/>
      <c r="L621" s="151"/>
      <c r="M621" s="151"/>
    </row>
    <row r="622" spans="2:13" ht="16.5" customHeight="1" x14ac:dyDescent="0.3">
      <c r="B622" s="150"/>
      <c r="C622" s="150"/>
      <c r="D622" s="150"/>
      <c r="E622" s="150"/>
      <c r="F622" s="150"/>
      <c r="G622" s="150"/>
      <c r="K622" s="151"/>
      <c r="L622" s="151"/>
      <c r="M622" s="151"/>
    </row>
    <row r="623" spans="2:13" ht="16.5" customHeight="1" x14ac:dyDescent="0.3">
      <c r="B623" s="150"/>
      <c r="C623" s="150"/>
      <c r="D623" s="150"/>
      <c r="E623" s="150"/>
      <c r="F623" s="150"/>
      <c r="G623" s="150"/>
      <c r="K623" s="151"/>
      <c r="L623" s="151"/>
      <c r="M623" s="151"/>
    </row>
    <row r="624" spans="2:13" ht="16.5" customHeight="1" x14ac:dyDescent="0.3">
      <c r="B624" s="150"/>
      <c r="C624" s="150"/>
      <c r="D624" s="150"/>
      <c r="E624" s="150"/>
      <c r="F624" s="150"/>
      <c r="G624" s="150"/>
      <c r="K624" s="151"/>
      <c r="L624" s="151"/>
      <c r="M624" s="151"/>
    </row>
    <row r="625" spans="2:13" ht="16.5" customHeight="1" x14ac:dyDescent="0.3">
      <c r="B625" s="150"/>
      <c r="C625" s="150"/>
      <c r="D625" s="150"/>
      <c r="E625" s="150"/>
      <c r="F625" s="150"/>
      <c r="G625" s="150"/>
      <c r="K625" s="151"/>
      <c r="L625" s="151"/>
      <c r="M625" s="151"/>
    </row>
    <row r="626" spans="2:13" ht="16.5" customHeight="1" x14ac:dyDescent="0.3">
      <c r="B626" s="150"/>
      <c r="C626" s="150"/>
      <c r="D626" s="150"/>
      <c r="E626" s="150"/>
      <c r="F626" s="150"/>
      <c r="G626" s="150"/>
      <c r="K626" s="151"/>
      <c r="L626" s="151"/>
      <c r="M626" s="151"/>
    </row>
    <row r="627" spans="2:13" ht="16.5" customHeight="1" x14ac:dyDescent="0.3">
      <c r="B627" s="150"/>
      <c r="C627" s="150"/>
      <c r="D627" s="150"/>
      <c r="E627" s="150"/>
      <c r="F627" s="150"/>
      <c r="G627" s="150"/>
      <c r="K627" s="151"/>
      <c r="L627" s="151"/>
      <c r="M627" s="151"/>
    </row>
    <row r="628" spans="2:13" ht="16.5" customHeight="1" x14ac:dyDescent="0.3">
      <c r="B628" s="150"/>
      <c r="C628" s="150"/>
      <c r="D628" s="150"/>
      <c r="E628" s="150"/>
      <c r="F628" s="150"/>
      <c r="G628" s="150"/>
      <c r="K628" s="151"/>
      <c r="L628" s="151"/>
      <c r="M628" s="151"/>
    </row>
    <row r="629" spans="2:13" ht="16.5" customHeight="1" x14ac:dyDescent="0.3">
      <c r="B629" s="150"/>
      <c r="C629" s="150"/>
      <c r="D629" s="150"/>
      <c r="E629" s="150"/>
      <c r="F629" s="150"/>
      <c r="G629" s="150"/>
      <c r="K629" s="151"/>
      <c r="L629" s="151"/>
      <c r="M629" s="151"/>
    </row>
    <row r="630" spans="2:13" ht="16.5" customHeight="1" x14ac:dyDescent="0.3">
      <c r="B630" s="150"/>
      <c r="C630" s="150"/>
      <c r="D630" s="150"/>
      <c r="E630" s="150"/>
      <c r="F630" s="150"/>
      <c r="G630" s="150"/>
      <c r="K630" s="151"/>
      <c r="L630" s="151"/>
      <c r="M630" s="151"/>
    </row>
    <row r="631" spans="2:13" ht="16.5" customHeight="1" x14ac:dyDescent="0.3">
      <c r="B631" s="150"/>
      <c r="C631" s="150"/>
      <c r="D631" s="150"/>
      <c r="E631" s="150"/>
      <c r="F631" s="150"/>
      <c r="G631" s="150"/>
      <c r="K631" s="151"/>
      <c r="L631" s="151"/>
      <c r="M631" s="151"/>
    </row>
    <row r="632" spans="2:13" ht="16.5" customHeight="1" x14ac:dyDescent="0.3">
      <c r="B632" s="150"/>
      <c r="C632" s="150"/>
      <c r="D632" s="150"/>
      <c r="E632" s="150"/>
      <c r="F632" s="150"/>
      <c r="G632" s="150"/>
      <c r="K632" s="151"/>
      <c r="L632" s="151"/>
      <c r="M632" s="151"/>
    </row>
    <row r="633" spans="2:13" ht="16.5" customHeight="1" x14ac:dyDescent="0.3">
      <c r="B633" s="150"/>
      <c r="C633" s="150"/>
      <c r="D633" s="150"/>
      <c r="E633" s="150"/>
      <c r="F633" s="150"/>
      <c r="G633" s="150"/>
      <c r="K633" s="151"/>
      <c r="L633" s="151"/>
      <c r="M633" s="151"/>
    </row>
    <row r="634" spans="2:13" ht="16.5" customHeight="1" x14ac:dyDescent="0.3">
      <c r="B634" s="150"/>
      <c r="C634" s="150"/>
      <c r="D634" s="150"/>
      <c r="E634" s="150"/>
      <c r="F634" s="150"/>
      <c r="G634" s="150"/>
      <c r="K634" s="151"/>
      <c r="L634" s="151"/>
      <c r="M634" s="151"/>
    </row>
    <row r="635" spans="2:13" ht="16.5" customHeight="1" x14ac:dyDescent="0.3">
      <c r="B635" s="150"/>
      <c r="C635" s="150"/>
      <c r="D635" s="150"/>
      <c r="E635" s="150"/>
      <c r="F635" s="150"/>
      <c r="G635" s="150"/>
      <c r="K635" s="151"/>
      <c r="L635" s="151"/>
      <c r="M635" s="151"/>
    </row>
    <row r="636" spans="2:13" ht="16.5" customHeight="1" x14ac:dyDescent="0.3">
      <c r="B636" s="150"/>
      <c r="C636" s="150"/>
      <c r="D636" s="150"/>
      <c r="E636" s="150"/>
      <c r="F636" s="150"/>
      <c r="G636" s="150"/>
      <c r="K636" s="151"/>
      <c r="L636" s="151"/>
      <c r="M636" s="151"/>
    </row>
    <row r="637" spans="2:13" ht="16.5" customHeight="1" x14ac:dyDescent="0.3">
      <c r="B637" s="150"/>
      <c r="C637" s="150"/>
      <c r="D637" s="150"/>
      <c r="E637" s="150"/>
      <c r="F637" s="150"/>
      <c r="G637" s="150"/>
      <c r="K637" s="151"/>
      <c r="L637" s="151"/>
      <c r="M637" s="151"/>
    </row>
    <row r="638" spans="2:13" ht="16.5" customHeight="1" x14ac:dyDescent="0.3">
      <c r="B638" s="150"/>
      <c r="C638" s="150"/>
      <c r="D638" s="150"/>
      <c r="E638" s="150"/>
      <c r="F638" s="150"/>
      <c r="G638" s="150"/>
      <c r="K638" s="151"/>
      <c r="L638" s="151"/>
      <c r="M638" s="151"/>
    </row>
    <row r="639" spans="2:13" ht="16.5" customHeight="1" x14ac:dyDescent="0.3">
      <c r="B639" s="150"/>
      <c r="C639" s="150"/>
      <c r="D639" s="150"/>
      <c r="E639" s="150"/>
      <c r="F639" s="150"/>
      <c r="G639" s="150"/>
      <c r="K639" s="151"/>
      <c r="L639" s="151"/>
      <c r="M639" s="151"/>
    </row>
    <row r="640" spans="2:13" ht="16.5" customHeight="1" x14ac:dyDescent="0.3">
      <c r="B640" s="150"/>
      <c r="C640" s="150"/>
      <c r="D640" s="150"/>
      <c r="E640" s="150"/>
      <c r="F640" s="150"/>
      <c r="G640" s="150"/>
      <c r="K640" s="151"/>
      <c r="L640" s="151"/>
      <c r="M640" s="151"/>
    </row>
    <row r="641" spans="2:13" ht="16.5" customHeight="1" x14ac:dyDescent="0.3">
      <c r="B641" s="150"/>
      <c r="C641" s="150"/>
      <c r="D641" s="150"/>
      <c r="E641" s="150"/>
      <c r="F641" s="150"/>
      <c r="G641" s="150"/>
      <c r="K641" s="151"/>
      <c r="L641" s="151"/>
      <c r="M641" s="151"/>
    </row>
    <row r="642" spans="2:13" ht="16.5" customHeight="1" x14ac:dyDescent="0.3">
      <c r="B642" s="150"/>
      <c r="C642" s="150"/>
      <c r="D642" s="150"/>
      <c r="E642" s="150"/>
      <c r="F642" s="150"/>
      <c r="G642" s="150"/>
      <c r="K642" s="151"/>
      <c r="L642" s="151"/>
      <c r="M642" s="151"/>
    </row>
    <row r="643" spans="2:13" ht="16.5" customHeight="1" x14ac:dyDescent="0.3">
      <c r="B643" s="150"/>
      <c r="C643" s="150"/>
      <c r="D643" s="150"/>
      <c r="E643" s="150"/>
      <c r="F643" s="150"/>
      <c r="G643" s="150"/>
      <c r="K643" s="151"/>
      <c r="L643" s="151"/>
      <c r="M643" s="151"/>
    </row>
    <row r="644" spans="2:13" ht="16.5" customHeight="1" x14ac:dyDescent="0.3">
      <c r="B644" s="150"/>
      <c r="C644" s="150"/>
      <c r="D644" s="150"/>
      <c r="E644" s="150"/>
      <c r="F644" s="150"/>
      <c r="G644" s="150"/>
      <c r="K644" s="151"/>
      <c r="L644" s="151"/>
      <c r="M644" s="151"/>
    </row>
    <row r="645" spans="2:13" ht="16.5" customHeight="1" x14ac:dyDescent="0.3">
      <c r="B645" s="150"/>
      <c r="C645" s="150"/>
      <c r="D645" s="150"/>
      <c r="E645" s="150"/>
      <c r="F645" s="150"/>
      <c r="G645" s="150"/>
      <c r="K645" s="151"/>
      <c r="L645" s="151"/>
      <c r="M645" s="151"/>
    </row>
    <row r="646" spans="2:13" ht="16.5" customHeight="1" x14ac:dyDescent="0.3">
      <c r="B646" s="150"/>
      <c r="C646" s="150"/>
      <c r="D646" s="150"/>
      <c r="E646" s="150"/>
      <c r="F646" s="150"/>
      <c r="G646" s="150"/>
      <c r="K646" s="151"/>
      <c r="L646" s="151"/>
      <c r="M646" s="151"/>
    </row>
    <row r="647" spans="2:13" ht="16.5" customHeight="1" x14ac:dyDescent="0.3">
      <c r="B647" s="150"/>
      <c r="C647" s="150"/>
      <c r="D647" s="150"/>
      <c r="E647" s="150"/>
      <c r="F647" s="150"/>
      <c r="G647" s="150"/>
      <c r="K647" s="151"/>
      <c r="L647" s="151"/>
      <c r="M647" s="151"/>
    </row>
    <row r="648" spans="2:13" ht="16.5" customHeight="1" x14ac:dyDescent="0.3">
      <c r="B648" s="150"/>
      <c r="C648" s="150"/>
      <c r="D648" s="150"/>
      <c r="E648" s="150"/>
      <c r="F648" s="150"/>
      <c r="G648" s="150"/>
      <c r="K648" s="151"/>
      <c r="L648" s="151"/>
      <c r="M648" s="151"/>
    </row>
    <row r="649" spans="2:13" ht="16.5" customHeight="1" x14ac:dyDescent="0.3">
      <c r="B649" s="150"/>
      <c r="C649" s="150"/>
      <c r="D649" s="150"/>
      <c r="E649" s="150"/>
      <c r="F649" s="150"/>
      <c r="G649" s="150"/>
      <c r="K649" s="151"/>
      <c r="L649" s="151"/>
      <c r="M649" s="151"/>
    </row>
    <row r="650" spans="2:13" ht="16.5" customHeight="1" x14ac:dyDescent="0.3">
      <c r="B650" s="150"/>
      <c r="C650" s="150"/>
      <c r="D650" s="150"/>
      <c r="E650" s="150"/>
      <c r="F650" s="150"/>
      <c r="G650" s="150"/>
      <c r="K650" s="151"/>
      <c r="L650" s="151"/>
      <c r="M650" s="151"/>
    </row>
    <row r="651" spans="2:13" ht="16.5" customHeight="1" x14ac:dyDescent="0.3">
      <c r="B651" s="150"/>
      <c r="C651" s="150"/>
      <c r="D651" s="150"/>
      <c r="E651" s="150"/>
      <c r="F651" s="150"/>
      <c r="G651" s="150"/>
      <c r="K651" s="151"/>
      <c r="L651" s="151"/>
      <c r="M651" s="151"/>
    </row>
    <row r="652" spans="2:13" ht="16.5" customHeight="1" x14ac:dyDescent="0.3">
      <c r="B652" s="150"/>
      <c r="C652" s="150"/>
      <c r="D652" s="150"/>
      <c r="E652" s="150"/>
      <c r="F652" s="150"/>
      <c r="G652" s="150"/>
      <c r="K652" s="151"/>
      <c r="L652" s="151"/>
      <c r="M652" s="151"/>
    </row>
    <row r="653" spans="2:13" ht="16.5" customHeight="1" x14ac:dyDescent="0.3">
      <c r="B653" s="150"/>
      <c r="C653" s="150"/>
      <c r="D653" s="150"/>
      <c r="E653" s="150"/>
      <c r="F653" s="150"/>
      <c r="G653" s="150"/>
      <c r="K653" s="151"/>
      <c r="L653" s="151"/>
      <c r="M653" s="151"/>
    </row>
    <row r="654" spans="2:13" ht="16.5" customHeight="1" x14ac:dyDescent="0.3">
      <c r="B654" s="150"/>
      <c r="C654" s="150"/>
      <c r="D654" s="150"/>
      <c r="E654" s="150"/>
      <c r="F654" s="150"/>
      <c r="G654" s="150"/>
      <c r="K654" s="151"/>
      <c r="L654" s="151"/>
      <c r="M654" s="151"/>
    </row>
    <row r="655" spans="2:13" ht="16.5" customHeight="1" x14ac:dyDescent="0.3">
      <c r="B655" s="150"/>
      <c r="C655" s="150"/>
      <c r="D655" s="150"/>
      <c r="E655" s="150"/>
      <c r="F655" s="150"/>
      <c r="G655" s="150"/>
      <c r="K655" s="151"/>
      <c r="L655" s="151"/>
      <c r="M655" s="151"/>
    </row>
    <row r="656" spans="2:13" ht="16.5" customHeight="1" x14ac:dyDescent="0.3">
      <c r="B656" s="150"/>
      <c r="C656" s="150"/>
      <c r="D656" s="150"/>
      <c r="E656" s="150"/>
      <c r="F656" s="150"/>
      <c r="G656" s="150"/>
      <c r="K656" s="151"/>
      <c r="L656" s="151"/>
      <c r="M656" s="151"/>
    </row>
    <row r="657" spans="2:13" ht="16.5" customHeight="1" x14ac:dyDescent="0.3">
      <c r="B657" s="150"/>
      <c r="C657" s="150"/>
      <c r="D657" s="150"/>
      <c r="E657" s="150"/>
      <c r="F657" s="150"/>
      <c r="G657" s="150"/>
      <c r="K657" s="151"/>
      <c r="L657" s="151"/>
      <c r="M657" s="151"/>
    </row>
    <row r="658" spans="2:13" ht="16.5" customHeight="1" x14ac:dyDescent="0.3">
      <c r="B658" s="150"/>
      <c r="C658" s="150"/>
      <c r="D658" s="150"/>
      <c r="E658" s="150"/>
      <c r="F658" s="150"/>
      <c r="G658" s="150"/>
      <c r="K658" s="151"/>
      <c r="L658" s="151"/>
      <c r="M658" s="151"/>
    </row>
    <row r="659" spans="2:13" ht="16.5" customHeight="1" x14ac:dyDescent="0.3">
      <c r="B659" s="150"/>
      <c r="C659" s="150"/>
      <c r="D659" s="150"/>
      <c r="E659" s="150"/>
      <c r="F659" s="150"/>
      <c r="G659" s="150"/>
      <c r="K659" s="151"/>
      <c r="L659" s="151"/>
      <c r="M659" s="151"/>
    </row>
    <row r="660" spans="2:13" ht="16.5" customHeight="1" x14ac:dyDescent="0.3">
      <c r="B660" s="150"/>
      <c r="C660" s="150"/>
      <c r="D660" s="150"/>
      <c r="E660" s="150"/>
      <c r="F660" s="150"/>
      <c r="G660" s="150"/>
      <c r="K660" s="151"/>
      <c r="L660" s="151"/>
      <c r="M660" s="151"/>
    </row>
    <row r="661" spans="2:13" ht="16.5" customHeight="1" x14ac:dyDescent="0.3">
      <c r="B661" s="150"/>
      <c r="C661" s="150"/>
      <c r="D661" s="150"/>
      <c r="E661" s="150"/>
      <c r="F661" s="150"/>
      <c r="G661" s="150"/>
      <c r="K661" s="151"/>
      <c r="L661" s="151"/>
      <c r="M661" s="151"/>
    </row>
    <row r="662" spans="2:13" ht="16.5" customHeight="1" x14ac:dyDescent="0.3">
      <c r="B662" s="150"/>
      <c r="C662" s="150"/>
      <c r="D662" s="150"/>
      <c r="E662" s="150"/>
      <c r="F662" s="150"/>
      <c r="G662" s="150"/>
      <c r="K662" s="151"/>
      <c r="L662" s="151"/>
      <c r="M662" s="151"/>
    </row>
    <row r="663" spans="2:13" ht="16.5" customHeight="1" x14ac:dyDescent="0.3">
      <c r="B663" s="150"/>
      <c r="C663" s="150"/>
      <c r="D663" s="150"/>
      <c r="E663" s="150"/>
      <c r="F663" s="150"/>
      <c r="G663" s="150"/>
      <c r="K663" s="151"/>
      <c r="L663" s="151"/>
      <c r="M663" s="151"/>
    </row>
    <row r="664" spans="2:13" ht="16.5" customHeight="1" x14ac:dyDescent="0.3">
      <c r="B664" s="150"/>
      <c r="C664" s="150"/>
      <c r="D664" s="150"/>
      <c r="E664" s="150"/>
      <c r="F664" s="150"/>
      <c r="G664" s="150"/>
      <c r="K664" s="151"/>
      <c r="L664" s="151"/>
      <c r="M664" s="151"/>
    </row>
    <row r="665" spans="2:13" ht="16.5" customHeight="1" x14ac:dyDescent="0.3">
      <c r="B665" s="150"/>
      <c r="C665" s="150"/>
      <c r="D665" s="150"/>
      <c r="E665" s="150"/>
      <c r="F665" s="150"/>
      <c r="G665" s="150"/>
      <c r="K665" s="151"/>
      <c r="L665" s="151"/>
      <c r="M665" s="151"/>
    </row>
    <row r="666" spans="2:13" ht="16.5" customHeight="1" x14ac:dyDescent="0.3">
      <c r="B666" s="150"/>
      <c r="C666" s="150"/>
      <c r="D666" s="150"/>
      <c r="E666" s="150"/>
      <c r="F666" s="150"/>
      <c r="G666" s="150"/>
      <c r="K666" s="151"/>
      <c r="L666" s="151"/>
      <c r="M666" s="151"/>
    </row>
    <row r="667" spans="2:13" ht="16.5" customHeight="1" x14ac:dyDescent="0.3">
      <c r="B667" s="150"/>
      <c r="C667" s="150"/>
      <c r="D667" s="150"/>
      <c r="E667" s="150"/>
      <c r="F667" s="150"/>
      <c r="G667" s="150"/>
      <c r="K667" s="151"/>
      <c r="L667" s="151"/>
      <c r="M667" s="151"/>
    </row>
    <row r="668" spans="2:13" ht="16.5" customHeight="1" x14ac:dyDescent="0.3">
      <c r="B668" s="150"/>
      <c r="C668" s="150"/>
      <c r="D668" s="150"/>
      <c r="E668" s="150"/>
      <c r="F668" s="150"/>
      <c r="G668" s="150"/>
      <c r="K668" s="151"/>
      <c r="L668" s="151"/>
      <c r="M668" s="151"/>
    </row>
    <row r="669" spans="2:13" ht="16.5" customHeight="1" x14ac:dyDescent="0.3">
      <c r="B669" s="150"/>
      <c r="C669" s="150"/>
      <c r="D669" s="150"/>
      <c r="E669" s="150"/>
      <c r="F669" s="150"/>
      <c r="G669" s="150"/>
      <c r="K669" s="151"/>
      <c r="L669" s="151"/>
      <c r="M669" s="151"/>
    </row>
    <row r="670" spans="2:13" ht="16.5" customHeight="1" x14ac:dyDescent="0.3">
      <c r="B670" s="150"/>
      <c r="C670" s="150"/>
      <c r="D670" s="150"/>
      <c r="E670" s="150"/>
      <c r="F670" s="150"/>
      <c r="G670" s="150"/>
      <c r="K670" s="151"/>
      <c r="L670" s="151"/>
      <c r="M670" s="151"/>
    </row>
    <row r="671" spans="2:13" ht="16.5" customHeight="1" x14ac:dyDescent="0.3">
      <c r="B671" s="150"/>
      <c r="C671" s="150"/>
      <c r="D671" s="150"/>
      <c r="E671" s="150"/>
      <c r="F671" s="150"/>
      <c r="G671" s="150"/>
      <c r="K671" s="151"/>
      <c r="L671" s="151"/>
      <c r="M671" s="151"/>
    </row>
    <row r="672" spans="2:13" ht="16.5" customHeight="1" x14ac:dyDescent="0.3">
      <c r="B672" s="150"/>
      <c r="C672" s="150"/>
      <c r="D672" s="150"/>
      <c r="E672" s="150"/>
      <c r="F672" s="150"/>
      <c r="G672" s="150"/>
      <c r="K672" s="151"/>
      <c r="L672" s="151"/>
      <c r="M672" s="151"/>
    </row>
    <row r="673" spans="2:13" ht="16.5" customHeight="1" x14ac:dyDescent="0.3">
      <c r="B673" s="150"/>
      <c r="C673" s="150"/>
      <c r="D673" s="150"/>
      <c r="E673" s="150"/>
      <c r="F673" s="150"/>
      <c r="G673" s="150"/>
      <c r="K673" s="151"/>
      <c r="L673" s="151"/>
      <c r="M673" s="151"/>
    </row>
    <row r="674" spans="2:13" ht="16.5" customHeight="1" x14ac:dyDescent="0.3">
      <c r="B674" s="150"/>
      <c r="C674" s="150"/>
      <c r="D674" s="150"/>
      <c r="E674" s="150"/>
      <c r="F674" s="150"/>
      <c r="G674" s="150"/>
      <c r="K674" s="151"/>
      <c r="L674" s="151"/>
      <c r="M674" s="151"/>
    </row>
    <row r="675" spans="2:13" ht="16.5" customHeight="1" x14ac:dyDescent="0.3">
      <c r="B675" s="150"/>
      <c r="C675" s="150"/>
      <c r="D675" s="150"/>
      <c r="E675" s="150"/>
      <c r="F675" s="150"/>
      <c r="G675" s="150"/>
      <c r="K675" s="151"/>
      <c r="L675" s="151"/>
      <c r="M675" s="151"/>
    </row>
    <row r="676" spans="2:13" ht="16.5" customHeight="1" x14ac:dyDescent="0.3">
      <c r="B676" s="150"/>
      <c r="C676" s="150"/>
      <c r="D676" s="150"/>
      <c r="E676" s="150"/>
      <c r="F676" s="150"/>
      <c r="G676" s="150"/>
      <c r="K676" s="151"/>
      <c r="L676" s="151"/>
      <c r="M676" s="151"/>
    </row>
    <row r="677" spans="2:13" ht="16.5" customHeight="1" x14ac:dyDescent="0.3">
      <c r="B677" s="150"/>
      <c r="C677" s="150"/>
      <c r="D677" s="150"/>
      <c r="E677" s="150"/>
      <c r="F677" s="150"/>
      <c r="G677" s="150"/>
      <c r="K677" s="151"/>
      <c r="L677" s="151"/>
      <c r="M677" s="151"/>
    </row>
    <row r="678" spans="2:13" ht="16.5" customHeight="1" x14ac:dyDescent="0.3">
      <c r="B678" s="150"/>
      <c r="C678" s="150"/>
      <c r="D678" s="150"/>
      <c r="E678" s="150"/>
      <c r="F678" s="150"/>
      <c r="G678" s="150"/>
      <c r="K678" s="151"/>
      <c r="L678" s="151"/>
      <c r="M678" s="151"/>
    </row>
    <row r="679" spans="2:13" ht="16.5" customHeight="1" x14ac:dyDescent="0.3">
      <c r="B679" s="150"/>
      <c r="C679" s="150"/>
      <c r="D679" s="150"/>
      <c r="E679" s="150"/>
      <c r="F679" s="150"/>
      <c r="G679" s="150"/>
      <c r="K679" s="151"/>
      <c r="L679" s="151"/>
      <c r="M679" s="151"/>
    </row>
    <row r="680" spans="2:13" ht="16.5" customHeight="1" x14ac:dyDescent="0.3">
      <c r="B680" s="150"/>
      <c r="C680" s="150"/>
      <c r="D680" s="150"/>
      <c r="E680" s="150"/>
      <c r="F680" s="150"/>
      <c r="G680" s="150"/>
      <c r="K680" s="151"/>
      <c r="L680" s="151"/>
      <c r="M680" s="151"/>
    </row>
    <row r="681" spans="2:13" ht="16.5" customHeight="1" x14ac:dyDescent="0.3">
      <c r="B681" s="150"/>
      <c r="C681" s="150"/>
      <c r="D681" s="150"/>
      <c r="E681" s="150"/>
      <c r="F681" s="150"/>
      <c r="G681" s="150"/>
      <c r="K681" s="151"/>
      <c r="L681" s="151"/>
      <c r="M681" s="151"/>
    </row>
    <row r="682" spans="2:13" ht="16.5" customHeight="1" x14ac:dyDescent="0.3">
      <c r="B682" s="150"/>
      <c r="C682" s="150"/>
      <c r="D682" s="150"/>
      <c r="E682" s="150"/>
      <c r="F682" s="150"/>
      <c r="G682" s="150"/>
      <c r="K682" s="151"/>
      <c r="L682" s="151"/>
      <c r="M682" s="151"/>
    </row>
    <row r="683" spans="2:13" ht="16.5" customHeight="1" x14ac:dyDescent="0.3">
      <c r="B683" s="150"/>
      <c r="C683" s="150"/>
      <c r="D683" s="150"/>
      <c r="E683" s="150"/>
      <c r="F683" s="150"/>
      <c r="G683" s="150"/>
      <c r="K683" s="151"/>
      <c r="L683" s="151"/>
      <c r="M683" s="151"/>
    </row>
    <row r="684" spans="2:13" ht="16.5" customHeight="1" x14ac:dyDescent="0.3">
      <c r="B684" s="150"/>
      <c r="C684" s="150"/>
      <c r="D684" s="150"/>
      <c r="E684" s="150"/>
      <c r="F684" s="150"/>
      <c r="G684" s="150"/>
      <c r="K684" s="151"/>
      <c r="L684" s="151"/>
      <c r="M684" s="151"/>
    </row>
    <row r="685" spans="2:13" ht="16.5" customHeight="1" x14ac:dyDescent="0.3">
      <c r="B685" s="150"/>
      <c r="C685" s="150"/>
      <c r="D685" s="150"/>
      <c r="E685" s="150"/>
      <c r="F685" s="150"/>
      <c r="G685" s="150"/>
      <c r="K685" s="151"/>
      <c r="L685" s="151"/>
      <c r="M685" s="151"/>
    </row>
    <row r="686" spans="2:13" ht="16.5" customHeight="1" x14ac:dyDescent="0.3">
      <c r="B686" s="150"/>
      <c r="C686" s="150"/>
      <c r="D686" s="150"/>
      <c r="E686" s="150"/>
      <c r="F686" s="150"/>
      <c r="G686" s="150"/>
      <c r="K686" s="151"/>
      <c r="L686" s="151"/>
      <c r="M686" s="151"/>
    </row>
    <row r="687" spans="2:13" ht="16.5" customHeight="1" x14ac:dyDescent="0.3">
      <c r="B687" s="150"/>
      <c r="C687" s="150"/>
      <c r="D687" s="150"/>
      <c r="E687" s="150"/>
      <c r="F687" s="150"/>
      <c r="G687" s="150"/>
      <c r="K687" s="151"/>
      <c r="L687" s="151"/>
      <c r="M687" s="151"/>
    </row>
    <row r="688" spans="2:13" ht="16.5" customHeight="1" x14ac:dyDescent="0.3">
      <c r="B688" s="150"/>
      <c r="C688" s="150"/>
      <c r="D688" s="150"/>
      <c r="E688" s="150"/>
      <c r="F688" s="150"/>
      <c r="G688" s="150"/>
      <c r="K688" s="151"/>
      <c r="L688" s="151"/>
      <c r="M688" s="151"/>
    </row>
    <row r="689" spans="2:13" ht="16.5" customHeight="1" x14ac:dyDescent="0.3">
      <c r="B689" s="150"/>
      <c r="C689" s="150"/>
      <c r="D689" s="150"/>
      <c r="E689" s="150"/>
      <c r="F689" s="150"/>
      <c r="G689" s="150"/>
      <c r="K689" s="151"/>
      <c r="L689" s="151"/>
      <c r="M689" s="151"/>
    </row>
    <row r="690" spans="2:13" ht="16.5" customHeight="1" x14ac:dyDescent="0.3">
      <c r="B690" s="150"/>
      <c r="C690" s="150"/>
      <c r="D690" s="150"/>
      <c r="E690" s="150"/>
      <c r="F690" s="150"/>
      <c r="G690" s="150"/>
      <c r="K690" s="151"/>
      <c r="L690" s="151"/>
      <c r="M690" s="151"/>
    </row>
    <row r="691" spans="2:13" ht="16.5" customHeight="1" x14ac:dyDescent="0.3">
      <c r="B691" s="150"/>
      <c r="C691" s="150"/>
      <c r="D691" s="150"/>
      <c r="E691" s="150"/>
      <c r="F691" s="150"/>
      <c r="G691" s="150"/>
      <c r="K691" s="151"/>
      <c r="L691" s="151"/>
      <c r="M691" s="151"/>
    </row>
    <row r="692" spans="2:13" ht="16.5" customHeight="1" x14ac:dyDescent="0.3">
      <c r="B692" s="150"/>
      <c r="C692" s="150"/>
      <c r="D692" s="150"/>
      <c r="E692" s="150"/>
      <c r="F692" s="150"/>
      <c r="G692" s="150"/>
      <c r="K692" s="151"/>
      <c r="L692" s="151"/>
      <c r="M692" s="151"/>
    </row>
    <row r="693" spans="2:13" ht="16.5" customHeight="1" x14ac:dyDescent="0.3">
      <c r="B693" s="150"/>
      <c r="C693" s="150"/>
      <c r="D693" s="150"/>
      <c r="E693" s="150"/>
      <c r="F693" s="150"/>
      <c r="G693" s="150"/>
      <c r="K693" s="151"/>
      <c r="L693" s="151"/>
      <c r="M693" s="151"/>
    </row>
    <row r="694" spans="2:13" ht="16.5" customHeight="1" x14ac:dyDescent="0.3">
      <c r="B694" s="150"/>
      <c r="C694" s="150"/>
      <c r="D694" s="150"/>
      <c r="E694" s="150"/>
      <c r="F694" s="150"/>
      <c r="G694" s="150"/>
      <c r="K694" s="151"/>
      <c r="L694" s="151"/>
      <c r="M694" s="151"/>
    </row>
    <row r="695" spans="2:13" ht="16.5" customHeight="1" x14ac:dyDescent="0.3">
      <c r="B695" s="150"/>
      <c r="C695" s="150"/>
      <c r="D695" s="150"/>
      <c r="E695" s="150"/>
      <c r="F695" s="150"/>
      <c r="G695" s="150"/>
      <c r="K695" s="151"/>
      <c r="L695" s="151"/>
      <c r="M695" s="151"/>
    </row>
    <row r="696" spans="2:13" ht="16.5" customHeight="1" x14ac:dyDescent="0.3">
      <c r="B696" s="150"/>
      <c r="C696" s="150"/>
      <c r="D696" s="150"/>
      <c r="E696" s="150"/>
      <c r="F696" s="150"/>
      <c r="G696" s="150"/>
      <c r="K696" s="151"/>
      <c r="L696" s="151"/>
      <c r="M696" s="151"/>
    </row>
    <row r="697" spans="2:13" ht="16.5" customHeight="1" x14ac:dyDescent="0.3">
      <c r="B697" s="150"/>
      <c r="C697" s="150"/>
      <c r="D697" s="150"/>
      <c r="E697" s="150"/>
      <c r="F697" s="150"/>
      <c r="G697" s="150"/>
      <c r="K697" s="151"/>
      <c r="L697" s="151"/>
      <c r="M697" s="151"/>
    </row>
    <row r="698" spans="2:13" ht="16.5" customHeight="1" x14ac:dyDescent="0.3">
      <c r="B698" s="150"/>
      <c r="C698" s="150"/>
      <c r="D698" s="150"/>
      <c r="E698" s="150"/>
      <c r="F698" s="150"/>
      <c r="G698" s="150"/>
      <c r="K698" s="151"/>
      <c r="L698" s="151"/>
      <c r="M698" s="151"/>
    </row>
    <row r="699" spans="2:13" ht="16.5" customHeight="1" x14ac:dyDescent="0.3">
      <c r="B699" s="150"/>
      <c r="C699" s="150"/>
      <c r="D699" s="150"/>
      <c r="E699" s="150"/>
      <c r="F699" s="150"/>
      <c r="G699" s="150"/>
      <c r="K699" s="151"/>
      <c r="L699" s="151"/>
      <c r="M699" s="151"/>
    </row>
    <row r="700" spans="2:13" ht="16.5" customHeight="1" x14ac:dyDescent="0.3">
      <c r="B700" s="150"/>
      <c r="C700" s="150"/>
      <c r="D700" s="150"/>
      <c r="E700" s="150"/>
      <c r="F700" s="150"/>
      <c r="G700" s="150"/>
      <c r="K700" s="151"/>
      <c r="L700" s="151"/>
      <c r="M700" s="151"/>
    </row>
    <row r="701" spans="2:13" ht="16.5" customHeight="1" x14ac:dyDescent="0.3">
      <c r="B701" s="150"/>
      <c r="C701" s="150"/>
      <c r="D701" s="150"/>
      <c r="E701" s="150"/>
      <c r="F701" s="150"/>
      <c r="G701" s="150"/>
      <c r="K701" s="151"/>
      <c r="L701" s="151"/>
      <c r="M701" s="151"/>
    </row>
    <row r="702" spans="2:13" ht="16.5" customHeight="1" x14ac:dyDescent="0.3">
      <c r="B702" s="150"/>
      <c r="C702" s="150"/>
      <c r="D702" s="150"/>
      <c r="E702" s="150"/>
      <c r="F702" s="150"/>
      <c r="G702" s="150"/>
      <c r="K702" s="151"/>
      <c r="L702" s="151"/>
      <c r="M702" s="151"/>
    </row>
    <row r="703" spans="2:13" ht="16.5" customHeight="1" x14ac:dyDescent="0.3">
      <c r="B703" s="150"/>
      <c r="C703" s="150"/>
      <c r="D703" s="150"/>
      <c r="E703" s="150"/>
      <c r="F703" s="150"/>
      <c r="G703" s="150"/>
      <c r="K703" s="151"/>
      <c r="L703" s="151"/>
      <c r="M703" s="151"/>
    </row>
    <row r="704" spans="2:13" ht="16.5" customHeight="1" x14ac:dyDescent="0.3">
      <c r="B704" s="150"/>
      <c r="C704" s="150"/>
      <c r="D704" s="150"/>
      <c r="E704" s="150"/>
      <c r="F704" s="150"/>
      <c r="G704" s="150"/>
      <c r="K704" s="151"/>
      <c r="L704" s="151"/>
      <c r="M704" s="151"/>
    </row>
    <row r="705" spans="2:13" ht="16.5" customHeight="1" x14ac:dyDescent="0.3">
      <c r="B705" s="150"/>
      <c r="C705" s="150"/>
      <c r="D705" s="150"/>
      <c r="E705" s="150"/>
      <c r="F705" s="150"/>
      <c r="G705" s="150"/>
      <c r="K705" s="151"/>
      <c r="L705" s="151"/>
      <c r="M705" s="151"/>
    </row>
    <row r="706" spans="2:13" ht="16.5" customHeight="1" x14ac:dyDescent="0.3">
      <c r="B706" s="150"/>
      <c r="C706" s="150"/>
      <c r="D706" s="150"/>
      <c r="E706" s="150"/>
      <c r="F706" s="150"/>
      <c r="G706" s="150"/>
      <c r="K706" s="151"/>
      <c r="L706" s="151"/>
      <c r="M706" s="151"/>
    </row>
    <row r="707" spans="2:13" ht="16.5" customHeight="1" x14ac:dyDescent="0.3">
      <c r="B707" s="150"/>
      <c r="C707" s="150"/>
      <c r="D707" s="150"/>
      <c r="E707" s="150"/>
      <c r="F707" s="150"/>
      <c r="G707" s="150"/>
      <c r="K707" s="151"/>
      <c r="L707" s="151"/>
      <c r="M707" s="151"/>
    </row>
    <row r="708" spans="2:13" ht="16.5" customHeight="1" x14ac:dyDescent="0.3">
      <c r="B708" s="150"/>
      <c r="C708" s="150"/>
      <c r="D708" s="150"/>
      <c r="E708" s="150"/>
      <c r="F708" s="150"/>
      <c r="G708" s="150"/>
      <c r="K708" s="151"/>
      <c r="L708" s="151"/>
      <c r="M708" s="151"/>
    </row>
    <row r="709" spans="2:13" ht="16.5" customHeight="1" x14ac:dyDescent="0.3">
      <c r="B709" s="150"/>
      <c r="C709" s="150"/>
      <c r="D709" s="150"/>
      <c r="E709" s="150"/>
      <c r="F709" s="150"/>
      <c r="G709" s="150"/>
      <c r="K709" s="151"/>
      <c r="L709" s="151"/>
      <c r="M709" s="151"/>
    </row>
    <row r="710" spans="2:13" ht="16.5" customHeight="1" x14ac:dyDescent="0.3">
      <c r="B710" s="150"/>
      <c r="C710" s="150"/>
      <c r="D710" s="150"/>
      <c r="E710" s="150"/>
      <c r="F710" s="150"/>
      <c r="G710" s="150"/>
      <c r="K710" s="151"/>
      <c r="L710" s="151"/>
      <c r="M710" s="151"/>
    </row>
    <row r="711" spans="2:13" ht="16.5" customHeight="1" x14ac:dyDescent="0.3">
      <c r="B711" s="150"/>
      <c r="C711" s="150"/>
      <c r="D711" s="150"/>
      <c r="E711" s="150"/>
      <c r="F711" s="150"/>
      <c r="G711" s="150"/>
      <c r="K711" s="151"/>
      <c r="L711" s="151"/>
      <c r="M711" s="151"/>
    </row>
    <row r="712" spans="2:13" ht="16.5" customHeight="1" x14ac:dyDescent="0.3">
      <c r="B712" s="150"/>
      <c r="C712" s="150"/>
      <c r="D712" s="150"/>
      <c r="E712" s="150"/>
      <c r="F712" s="150"/>
      <c r="G712" s="150"/>
      <c r="K712" s="151"/>
      <c r="L712" s="151"/>
      <c r="M712" s="151"/>
    </row>
    <row r="713" spans="2:13" ht="16.5" customHeight="1" x14ac:dyDescent="0.3">
      <c r="B713" s="150"/>
      <c r="C713" s="150"/>
      <c r="D713" s="150"/>
      <c r="E713" s="150"/>
      <c r="F713" s="150"/>
      <c r="G713" s="150"/>
      <c r="K713" s="151"/>
      <c r="L713" s="151"/>
      <c r="M713" s="151"/>
    </row>
    <row r="714" spans="2:13" ht="16.5" customHeight="1" x14ac:dyDescent="0.3">
      <c r="B714" s="150"/>
      <c r="C714" s="150"/>
      <c r="D714" s="150"/>
      <c r="E714" s="150"/>
      <c r="F714" s="150"/>
      <c r="G714" s="150"/>
      <c r="K714" s="151"/>
      <c r="L714" s="151"/>
      <c r="M714" s="151"/>
    </row>
    <row r="715" spans="2:13" ht="16.5" customHeight="1" x14ac:dyDescent="0.3">
      <c r="B715" s="150"/>
      <c r="C715" s="150"/>
      <c r="D715" s="150"/>
      <c r="E715" s="150"/>
      <c r="F715" s="150"/>
      <c r="G715" s="150"/>
      <c r="K715" s="151"/>
      <c r="L715" s="151"/>
      <c r="M715" s="151"/>
    </row>
    <row r="716" spans="2:13" ht="16.5" customHeight="1" x14ac:dyDescent="0.3">
      <c r="B716" s="150"/>
      <c r="C716" s="150"/>
      <c r="D716" s="150"/>
      <c r="E716" s="150"/>
      <c r="F716" s="150"/>
      <c r="G716" s="150"/>
      <c r="K716" s="151"/>
      <c r="L716" s="151"/>
      <c r="M716" s="151"/>
    </row>
    <row r="717" spans="2:13" ht="16.5" customHeight="1" x14ac:dyDescent="0.3">
      <c r="B717" s="150"/>
      <c r="C717" s="150"/>
      <c r="D717" s="150"/>
      <c r="E717" s="150"/>
      <c r="F717" s="150"/>
      <c r="G717" s="150"/>
      <c r="K717" s="151"/>
      <c r="L717" s="151"/>
      <c r="M717" s="151"/>
    </row>
    <row r="718" spans="2:13" ht="16.5" customHeight="1" x14ac:dyDescent="0.3">
      <c r="B718" s="150"/>
      <c r="C718" s="150"/>
      <c r="D718" s="150"/>
      <c r="E718" s="150"/>
      <c r="F718" s="150"/>
      <c r="G718" s="150"/>
      <c r="K718" s="151"/>
      <c r="L718" s="151"/>
      <c r="M718" s="151"/>
    </row>
    <row r="719" spans="2:13" ht="16.5" customHeight="1" x14ac:dyDescent="0.3">
      <c r="B719" s="150"/>
      <c r="C719" s="150"/>
      <c r="D719" s="150"/>
      <c r="E719" s="150"/>
      <c r="F719" s="150"/>
      <c r="G719" s="150"/>
      <c r="K719" s="151"/>
      <c r="L719" s="151"/>
      <c r="M719" s="151"/>
    </row>
    <row r="720" spans="2:13" ht="16.5" customHeight="1" x14ac:dyDescent="0.3">
      <c r="B720" s="150"/>
      <c r="C720" s="150"/>
      <c r="D720" s="150"/>
      <c r="E720" s="150"/>
      <c r="F720" s="150"/>
      <c r="G720" s="150"/>
      <c r="K720" s="151"/>
      <c r="L720" s="151"/>
      <c r="M720" s="151"/>
    </row>
    <row r="721" spans="2:13" ht="16.5" customHeight="1" x14ac:dyDescent="0.3">
      <c r="B721" s="150"/>
      <c r="C721" s="150"/>
      <c r="D721" s="150"/>
      <c r="E721" s="150"/>
      <c r="F721" s="150"/>
      <c r="G721" s="150"/>
      <c r="K721" s="151"/>
      <c r="L721" s="151"/>
      <c r="M721" s="151"/>
    </row>
    <row r="722" spans="2:13" ht="16.5" customHeight="1" x14ac:dyDescent="0.3">
      <c r="B722" s="150"/>
      <c r="C722" s="150"/>
      <c r="D722" s="150"/>
      <c r="E722" s="150"/>
      <c r="F722" s="150"/>
      <c r="G722" s="150"/>
      <c r="K722" s="151"/>
      <c r="L722" s="151"/>
      <c r="M722" s="151"/>
    </row>
    <row r="723" spans="2:13" ht="16.5" customHeight="1" x14ac:dyDescent="0.3">
      <c r="B723" s="150"/>
      <c r="C723" s="150"/>
      <c r="D723" s="150"/>
      <c r="E723" s="150"/>
      <c r="F723" s="150"/>
      <c r="G723" s="150"/>
      <c r="K723" s="151"/>
      <c r="L723" s="151"/>
      <c r="M723" s="151"/>
    </row>
    <row r="724" spans="2:13" ht="16.5" customHeight="1" x14ac:dyDescent="0.3">
      <c r="B724" s="150"/>
      <c r="C724" s="150"/>
      <c r="D724" s="150"/>
      <c r="E724" s="150"/>
      <c r="F724" s="150"/>
      <c r="G724" s="150"/>
      <c r="K724" s="151"/>
      <c r="L724" s="151"/>
      <c r="M724" s="151"/>
    </row>
    <row r="725" spans="2:13" ht="16.5" customHeight="1" x14ac:dyDescent="0.3">
      <c r="B725" s="150"/>
      <c r="C725" s="150"/>
      <c r="D725" s="150"/>
      <c r="E725" s="150"/>
      <c r="F725" s="150"/>
      <c r="G725" s="150"/>
      <c r="K725" s="151"/>
      <c r="L725" s="151"/>
      <c r="M725" s="151"/>
    </row>
    <row r="726" spans="2:13" ht="16.5" customHeight="1" x14ac:dyDescent="0.3">
      <c r="B726" s="150"/>
      <c r="C726" s="150"/>
      <c r="D726" s="150"/>
      <c r="E726" s="150"/>
      <c r="F726" s="150"/>
      <c r="G726" s="150"/>
      <c r="K726" s="151"/>
      <c r="L726" s="151"/>
      <c r="M726" s="151"/>
    </row>
    <row r="727" spans="2:13" ht="16.5" customHeight="1" x14ac:dyDescent="0.3">
      <c r="B727" s="150"/>
      <c r="C727" s="150"/>
      <c r="D727" s="150"/>
      <c r="E727" s="150"/>
      <c r="F727" s="150"/>
      <c r="G727" s="150"/>
      <c r="K727" s="151"/>
      <c r="L727" s="151"/>
      <c r="M727" s="151"/>
    </row>
    <row r="728" spans="2:13" ht="16.5" customHeight="1" x14ac:dyDescent="0.3">
      <c r="B728" s="150"/>
      <c r="C728" s="150"/>
      <c r="D728" s="150"/>
      <c r="E728" s="150"/>
      <c r="F728" s="150"/>
      <c r="G728" s="150"/>
      <c r="K728" s="151"/>
      <c r="L728" s="151"/>
      <c r="M728" s="151"/>
    </row>
    <row r="729" spans="2:13" ht="16.5" customHeight="1" x14ac:dyDescent="0.3">
      <c r="B729" s="150"/>
      <c r="C729" s="150"/>
      <c r="D729" s="150"/>
      <c r="E729" s="150"/>
      <c r="F729" s="150"/>
      <c r="G729" s="150"/>
      <c r="K729" s="151"/>
      <c r="L729" s="151"/>
      <c r="M729" s="151"/>
    </row>
    <row r="730" spans="2:13" ht="16.5" customHeight="1" x14ac:dyDescent="0.3">
      <c r="B730" s="150"/>
      <c r="C730" s="150"/>
      <c r="D730" s="150"/>
      <c r="E730" s="150"/>
      <c r="F730" s="150"/>
      <c r="G730" s="150"/>
      <c r="K730" s="151"/>
      <c r="L730" s="151"/>
      <c r="M730" s="151"/>
    </row>
    <row r="731" spans="2:13" ht="16.5" customHeight="1" x14ac:dyDescent="0.3">
      <c r="B731" s="150"/>
      <c r="C731" s="150"/>
      <c r="D731" s="150"/>
      <c r="E731" s="150"/>
      <c r="F731" s="150"/>
      <c r="G731" s="150"/>
      <c r="K731" s="151"/>
      <c r="L731" s="151"/>
      <c r="M731" s="151"/>
    </row>
    <row r="732" spans="2:13" ht="16.5" customHeight="1" x14ac:dyDescent="0.3">
      <c r="B732" s="150"/>
      <c r="C732" s="150"/>
      <c r="D732" s="150"/>
      <c r="E732" s="150"/>
      <c r="F732" s="150"/>
      <c r="G732" s="150"/>
      <c r="K732" s="151"/>
      <c r="L732" s="151"/>
      <c r="M732" s="151"/>
    </row>
    <row r="733" spans="2:13" ht="16.5" customHeight="1" x14ac:dyDescent="0.3">
      <c r="B733" s="150"/>
      <c r="C733" s="150"/>
      <c r="D733" s="150"/>
      <c r="E733" s="150"/>
      <c r="F733" s="150"/>
      <c r="G733" s="150"/>
      <c r="K733" s="151"/>
      <c r="L733" s="151"/>
      <c r="M733" s="151"/>
    </row>
    <row r="734" spans="2:13" ht="16.5" customHeight="1" x14ac:dyDescent="0.3">
      <c r="B734" s="150"/>
      <c r="C734" s="150"/>
      <c r="D734" s="150"/>
      <c r="E734" s="150"/>
      <c r="F734" s="150"/>
      <c r="G734" s="150"/>
      <c r="K734" s="151"/>
      <c r="L734" s="151"/>
      <c r="M734" s="151"/>
    </row>
    <row r="735" spans="2:13" ht="16.5" customHeight="1" x14ac:dyDescent="0.3">
      <c r="B735" s="150"/>
      <c r="C735" s="150"/>
      <c r="D735" s="150"/>
      <c r="E735" s="150"/>
      <c r="F735" s="150"/>
      <c r="G735" s="150"/>
      <c r="K735" s="151"/>
      <c r="L735" s="151"/>
      <c r="M735" s="151"/>
    </row>
    <row r="736" spans="2:13" ht="16.5" customHeight="1" x14ac:dyDescent="0.3">
      <c r="B736" s="150"/>
      <c r="C736" s="150"/>
      <c r="D736" s="150"/>
      <c r="E736" s="150"/>
      <c r="F736" s="150"/>
      <c r="G736" s="150"/>
      <c r="K736" s="151"/>
      <c r="L736" s="151"/>
      <c r="M736" s="151"/>
    </row>
    <row r="737" spans="2:13" ht="16.5" customHeight="1" x14ac:dyDescent="0.3">
      <c r="B737" s="150"/>
      <c r="C737" s="150"/>
      <c r="D737" s="150"/>
      <c r="E737" s="150"/>
      <c r="F737" s="150"/>
      <c r="G737" s="150"/>
      <c r="K737" s="151"/>
      <c r="L737" s="151"/>
      <c r="M737" s="151"/>
    </row>
    <row r="738" spans="2:13" ht="16.5" customHeight="1" x14ac:dyDescent="0.3">
      <c r="B738" s="150"/>
      <c r="C738" s="150"/>
      <c r="D738" s="150"/>
      <c r="E738" s="150"/>
      <c r="F738" s="150"/>
      <c r="G738" s="150"/>
      <c r="K738" s="151"/>
      <c r="L738" s="151"/>
      <c r="M738" s="151"/>
    </row>
    <row r="739" spans="2:13" ht="16.5" customHeight="1" x14ac:dyDescent="0.3">
      <c r="B739" s="150"/>
      <c r="C739" s="150"/>
      <c r="D739" s="150"/>
      <c r="E739" s="150"/>
      <c r="F739" s="150"/>
      <c r="G739" s="150"/>
      <c r="K739" s="151"/>
      <c r="L739" s="151"/>
      <c r="M739" s="151"/>
    </row>
    <row r="740" spans="2:13" ht="16.5" customHeight="1" x14ac:dyDescent="0.3">
      <c r="B740" s="150"/>
      <c r="C740" s="150"/>
      <c r="D740" s="150"/>
      <c r="E740" s="150"/>
      <c r="F740" s="150"/>
      <c r="G740" s="150"/>
      <c r="K740" s="151"/>
      <c r="L740" s="151"/>
      <c r="M740" s="151"/>
    </row>
    <row r="741" spans="2:13" ht="16.5" customHeight="1" x14ac:dyDescent="0.3">
      <c r="B741" s="150"/>
      <c r="C741" s="150"/>
      <c r="D741" s="150"/>
      <c r="E741" s="150"/>
      <c r="F741" s="150"/>
      <c r="G741" s="150"/>
      <c r="K741" s="151"/>
      <c r="L741" s="151"/>
      <c r="M741" s="151"/>
    </row>
    <row r="742" spans="2:13" ht="16.5" customHeight="1" x14ac:dyDescent="0.3">
      <c r="B742" s="150"/>
      <c r="C742" s="150"/>
      <c r="D742" s="150"/>
      <c r="E742" s="150"/>
      <c r="F742" s="150"/>
      <c r="G742" s="150"/>
      <c r="K742" s="151"/>
      <c r="L742" s="151"/>
      <c r="M742" s="151"/>
    </row>
    <row r="743" spans="2:13" ht="16.5" customHeight="1" x14ac:dyDescent="0.3">
      <c r="B743" s="150"/>
      <c r="C743" s="150"/>
      <c r="D743" s="150"/>
      <c r="E743" s="150"/>
      <c r="F743" s="150"/>
      <c r="G743" s="150"/>
      <c r="K743" s="151"/>
      <c r="L743" s="151"/>
      <c r="M743" s="151"/>
    </row>
    <row r="744" spans="2:13" ht="16.5" customHeight="1" x14ac:dyDescent="0.3">
      <c r="B744" s="150"/>
      <c r="C744" s="150"/>
      <c r="D744" s="150"/>
      <c r="E744" s="150"/>
      <c r="F744" s="150"/>
      <c r="G744" s="150"/>
      <c r="K744" s="151"/>
      <c r="L744" s="151"/>
      <c r="M744" s="151"/>
    </row>
    <row r="745" spans="2:13" ht="16.5" customHeight="1" x14ac:dyDescent="0.3">
      <c r="B745" s="150"/>
      <c r="C745" s="150"/>
      <c r="D745" s="150"/>
      <c r="E745" s="150"/>
      <c r="F745" s="150"/>
      <c r="G745" s="150"/>
      <c r="K745" s="151"/>
      <c r="L745" s="151"/>
      <c r="M745" s="151"/>
    </row>
    <row r="746" spans="2:13" ht="16.5" customHeight="1" x14ac:dyDescent="0.3">
      <c r="B746" s="150"/>
      <c r="C746" s="150"/>
      <c r="D746" s="150"/>
      <c r="E746" s="150"/>
      <c r="F746" s="150"/>
      <c r="G746" s="150"/>
      <c r="K746" s="151"/>
      <c r="L746" s="151"/>
      <c r="M746" s="151"/>
    </row>
    <row r="747" spans="2:13" ht="16.5" customHeight="1" x14ac:dyDescent="0.3">
      <c r="B747" s="150"/>
      <c r="C747" s="150"/>
      <c r="D747" s="150"/>
      <c r="E747" s="150"/>
      <c r="F747" s="150"/>
      <c r="G747" s="150"/>
      <c r="K747" s="151"/>
      <c r="L747" s="151"/>
      <c r="M747" s="151"/>
    </row>
    <row r="748" spans="2:13" ht="16.5" customHeight="1" x14ac:dyDescent="0.3">
      <c r="B748" s="150"/>
      <c r="C748" s="150"/>
      <c r="D748" s="150"/>
      <c r="E748" s="150"/>
      <c r="F748" s="150"/>
      <c r="G748" s="150"/>
      <c r="K748" s="151"/>
      <c r="L748" s="151"/>
      <c r="M748" s="151"/>
    </row>
    <row r="749" spans="2:13" ht="16.5" customHeight="1" x14ac:dyDescent="0.3">
      <c r="B749" s="150"/>
      <c r="C749" s="150"/>
      <c r="D749" s="150"/>
      <c r="E749" s="150"/>
      <c r="F749" s="150"/>
      <c r="G749" s="150"/>
      <c r="K749" s="151"/>
      <c r="L749" s="151"/>
      <c r="M749" s="151"/>
    </row>
    <row r="750" spans="2:13" ht="16.5" customHeight="1" x14ac:dyDescent="0.3">
      <c r="B750" s="150"/>
      <c r="C750" s="150"/>
      <c r="D750" s="150"/>
      <c r="E750" s="150"/>
      <c r="F750" s="150"/>
      <c r="G750" s="150"/>
      <c r="K750" s="151"/>
      <c r="L750" s="151"/>
      <c r="M750" s="151"/>
    </row>
    <row r="751" spans="2:13" ht="16.5" customHeight="1" x14ac:dyDescent="0.3">
      <c r="B751" s="150"/>
      <c r="C751" s="150"/>
      <c r="D751" s="150"/>
      <c r="E751" s="150"/>
      <c r="F751" s="150"/>
      <c r="G751" s="150"/>
      <c r="K751" s="151"/>
      <c r="L751" s="151"/>
      <c r="M751" s="151"/>
    </row>
    <row r="752" spans="2:13" ht="16.5" customHeight="1" x14ac:dyDescent="0.3">
      <c r="B752" s="150"/>
      <c r="C752" s="150"/>
      <c r="D752" s="150"/>
      <c r="E752" s="150"/>
      <c r="F752" s="150"/>
      <c r="G752" s="150"/>
      <c r="K752" s="151"/>
      <c r="L752" s="151"/>
      <c r="M752" s="151"/>
    </row>
    <row r="753" spans="2:13" ht="16.5" customHeight="1" x14ac:dyDescent="0.3">
      <c r="B753" s="150"/>
      <c r="C753" s="150"/>
      <c r="D753" s="150"/>
      <c r="E753" s="150"/>
      <c r="F753" s="150"/>
      <c r="G753" s="150"/>
      <c r="K753" s="151"/>
      <c r="L753" s="151"/>
      <c r="M753" s="151"/>
    </row>
    <row r="754" spans="2:13" ht="16.5" customHeight="1" x14ac:dyDescent="0.3">
      <c r="B754" s="150"/>
      <c r="C754" s="150"/>
      <c r="D754" s="150"/>
      <c r="E754" s="150"/>
      <c r="F754" s="150"/>
      <c r="G754" s="150"/>
      <c r="K754" s="151"/>
      <c r="L754" s="151"/>
      <c r="M754" s="151"/>
    </row>
    <row r="755" spans="2:13" ht="16.5" customHeight="1" x14ac:dyDescent="0.3">
      <c r="B755" s="150"/>
      <c r="C755" s="150"/>
      <c r="D755" s="150"/>
      <c r="E755" s="150"/>
      <c r="F755" s="150"/>
      <c r="G755" s="150"/>
      <c r="K755" s="151"/>
      <c r="L755" s="151"/>
      <c r="M755" s="151"/>
    </row>
    <row r="756" spans="2:13" ht="16.5" customHeight="1" x14ac:dyDescent="0.3">
      <c r="B756" s="150"/>
      <c r="C756" s="150"/>
      <c r="D756" s="150"/>
      <c r="E756" s="150"/>
      <c r="F756" s="150"/>
      <c r="G756" s="150"/>
      <c r="K756" s="151"/>
      <c r="L756" s="151"/>
      <c r="M756" s="151"/>
    </row>
    <row r="757" spans="2:13" ht="16.5" customHeight="1" x14ac:dyDescent="0.3">
      <c r="B757" s="150"/>
      <c r="C757" s="150"/>
      <c r="D757" s="150"/>
      <c r="E757" s="150"/>
      <c r="F757" s="150"/>
      <c r="G757" s="150"/>
      <c r="K757" s="151"/>
      <c r="L757" s="151"/>
      <c r="M757" s="151"/>
    </row>
    <row r="758" spans="2:13" ht="16.5" customHeight="1" x14ac:dyDescent="0.3">
      <c r="B758" s="150"/>
      <c r="C758" s="150"/>
      <c r="D758" s="150"/>
      <c r="E758" s="150"/>
      <c r="F758" s="150"/>
      <c r="G758" s="150"/>
      <c r="K758" s="151"/>
      <c r="L758" s="151"/>
      <c r="M758" s="151"/>
    </row>
    <row r="759" spans="2:13" ht="16.5" customHeight="1" x14ac:dyDescent="0.3">
      <c r="B759" s="150"/>
      <c r="C759" s="150"/>
      <c r="D759" s="150"/>
      <c r="E759" s="150"/>
      <c r="F759" s="150"/>
      <c r="G759" s="150"/>
      <c r="K759" s="151"/>
      <c r="L759" s="151"/>
      <c r="M759" s="151"/>
    </row>
    <row r="760" spans="2:13" ht="16.5" customHeight="1" x14ac:dyDescent="0.3">
      <c r="B760" s="150"/>
      <c r="C760" s="150"/>
      <c r="D760" s="150"/>
      <c r="E760" s="150"/>
      <c r="F760" s="150"/>
      <c r="G760" s="150"/>
      <c r="K760" s="151"/>
      <c r="L760" s="151"/>
      <c r="M760" s="151"/>
    </row>
    <row r="761" spans="2:13" ht="16.5" customHeight="1" x14ac:dyDescent="0.3">
      <c r="B761" s="150"/>
      <c r="C761" s="150"/>
      <c r="D761" s="150"/>
      <c r="E761" s="150"/>
      <c r="F761" s="150"/>
      <c r="G761" s="150"/>
      <c r="K761" s="151"/>
      <c r="L761" s="151"/>
      <c r="M761" s="151"/>
    </row>
    <row r="762" spans="2:13" ht="16.5" customHeight="1" x14ac:dyDescent="0.3">
      <c r="B762" s="150"/>
      <c r="C762" s="150"/>
      <c r="D762" s="150"/>
      <c r="E762" s="150"/>
      <c r="F762" s="150"/>
      <c r="G762" s="150"/>
      <c r="K762" s="151"/>
      <c r="L762" s="151"/>
      <c r="M762" s="151"/>
    </row>
    <row r="763" spans="2:13" ht="16.5" customHeight="1" x14ac:dyDescent="0.3">
      <c r="B763" s="150"/>
      <c r="C763" s="150"/>
      <c r="D763" s="150"/>
      <c r="E763" s="150"/>
      <c r="F763" s="150"/>
      <c r="G763" s="150"/>
      <c r="K763" s="151"/>
      <c r="L763" s="151"/>
      <c r="M763" s="151"/>
    </row>
    <row r="764" spans="2:13" ht="16.5" customHeight="1" x14ac:dyDescent="0.3">
      <c r="B764" s="150"/>
      <c r="C764" s="150"/>
      <c r="D764" s="150"/>
      <c r="E764" s="150"/>
      <c r="F764" s="150"/>
      <c r="G764" s="150"/>
      <c r="K764" s="151"/>
      <c r="L764" s="151"/>
      <c r="M764" s="151"/>
    </row>
    <row r="765" spans="2:13" ht="16.5" customHeight="1" x14ac:dyDescent="0.3">
      <c r="B765" s="150"/>
      <c r="C765" s="150"/>
      <c r="D765" s="150"/>
      <c r="E765" s="150"/>
      <c r="F765" s="150"/>
      <c r="G765" s="150"/>
      <c r="K765" s="151"/>
      <c r="L765" s="151"/>
      <c r="M765" s="151"/>
    </row>
    <row r="766" spans="2:13" ht="16.5" customHeight="1" x14ac:dyDescent="0.3">
      <c r="B766" s="150"/>
      <c r="C766" s="150"/>
      <c r="D766" s="150"/>
      <c r="E766" s="150"/>
      <c r="F766" s="150"/>
      <c r="G766" s="150"/>
      <c r="K766" s="151"/>
      <c r="L766" s="151"/>
      <c r="M766" s="151"/>
    </row>
    <row r="767" spans="2:13" ht="16.5" customHeight="1" x14ac:dyDescent="0.3">
      <c r="B767" s="150"/>
      <c r="C767" s="150"/>
      <c r="D767" s="150"/>
      <c r="E767" s="150"/>
      <c r="F767" s="150"/>
      <c r="G767" s="150"/>
      <c r="K767" s="151"/>
      <c r="L767" s="151"/>
      <c r="M767" s="151"/>
    </row>
    <row r="768" spans="2:13" ht="16.5" customHeight="1" x14ac:dyDescent="0.3">
      <c r="B768" s="150"/>
      <c r="C768" s="150"/>
      <c r="D768" s="150"/>
      <c r="E768" s="150"/>
      <c r="F768" s="150"/>
      <c r="G768" s="150"/>
      <c r="K768" s="151"/>
      <c r="L768" s="151"/>
      <c r="M768" s="151"/>
    </row>
    <row r="769" spans="2:13" ht="16.5" customHeight="1" x14ac:dyDescent="0.3">
      <c r="B769" s="150"/>
      <c r="C769" s="150"/>
      <c r="D769" s="150"/>
      <c r="E769" s="150"/>
      <c r="F769" s="150"/>
      <c r="G769" s="150"/>
      <c r="K769" s="151"/>
      <c r="L769" s="151"/>
      <c r="M769" s="151"/>
    </row>
    <row r="770" spans="2:13" ht="16.5" customHeight="1" x14ac:dyDescent="0.3">
      <c r="B770" s="150"/>
      <c r="C770" s="150"/>
      <c r="D770" s="150"/>
      <c r="E770" s="150"/>
      <c r="F770" s="150"/>
      <c r="G770" s="150"/>
      <c r="K770" s="151"/>
      <c r="L770" s="151"/>
      <c r="M770" s="151"/>
    </row>
    <row r="771" spans="2:13" ht="16.5" customHeight="1" x14ac:dyDescent="0.3">
      <c r="B771" s="150"/>
      <c r="C771" s="150"/>
      <c r="D771" s="150"/>
      <c r="E771" s="150"/>
      <c r="F771" s="150"/>
      <c r="G771" s="150"/>
      <c r="K771" s="151"/>
      <c r="L771" s="151"/>
      <c r="M771" s="151"/>
    </row>
    <row r="772" spans="2:13" ht="16.5" customHeight="1" x14ac:dyDescent="0.3">
      <c r="B772" s="150"/>
      <c r="C772" s="150"/>
      <c r="D772" s="150"/>
      <c r="E772" s="150"/>
      <c r="F772" s="150"/>
      <c r="G772" s="150"/>
      <c r="K772" s="151"/>
      <c r="L772" s="151"/>
      <c r="M772" s="151"/>
    </row>
    <row r="773" spans="2:13" ht="16.5" customHeight="1" x14ac:dyDescent="0.3">
      <c r="B773" s="150"/>
      <c r="C773" s="150"/>
      <c r="D773" s="150"/>
      <c r="E773" s="150"/>
      <c r="F773" s="150"/>
      <c r="G773" s="150"/>
      <c r="K773" s="151"/>
      <c r="L773" s="151"/>
      <c r="M773" s="151"/>
    </row>
    <row r="774" spans="2:13" ht="16.5" customHeight="1" x14ac:dyDescent="0.3">
      <c r="B774" s="150"/>
      <c r="C774" s="150"/>
      <c r="D774" s="150"/>
      <c r="E774" s="150"/>
      <c r="F774" s="150"/>
      <c r="G774" s="150"/>
      <c r="K774" s="151"/>
      <c r="L774" s="151"/>
      <c r="M774" s="151"/>
    </row>
    <row r="775" spans="2:13" ht="16.5" customHeight="1" x14ac:dyDescent="0.3">
      <c r="B775" s="150"/>
      <c r="C775" s="150"/>
      <c r="D775" s="150"/>
      <c r="E775" s="150"/>
      <c r="F775" s="150"/>
      <c r="G775" s="150"/>
      <c r="K775" s="151"/>
      <c r="L775" s="151"/>
      <c r="M775" s="151"/>
    </row>
    <row r="776" spans="2:13" ht="16.5" customHeight="1" x14ac:dyDescent="0.3">
      <c r="B776" s="150"/>
      <c r="C776" s="150"/>
      <c r="D776" s="150"/>
      <c r="E776" s="150"/>
      <c r="F776" s="150"/>
      <c r="G776" s="150"/>
      <c r="K776" s="151"/>
      <c r="L776" s="151"/>
      <c r="M776" s="151"/>
    </row>
    <row r="777" spans="2:13" ht="16.5" customHeight="1" x14ac:dyDescent="0.3">
      <c r="B777" s="150"/>
      <c r="C777" s="150"/>
      <c r="D777" s="150"/>
      <c r="E777" s="150"/>
      <c r="F777" s="150"/>
      <c r="G777" s="150"/>
      <c r="K777" s="151"/>
      <c r="L777" s="151"/>
      <c r="M777" s="151"/>
    </row>
    <row r="778" spans="2:13" ht="16.5" customHeight="1" x14ac:dyDescent="0.3">
      <c r="B778" s="150"/>
      <c r="C778" s="150"/>
      <c r="D778" s="150"/>
      <c r="E778" s="150"/>
      <c r="F778" s="150"/>
      <c r="G778" s="150"/>
      <c r="K778" s="151"/>
      <c r="L778" s="151"/>
      <c r="M778" s="151"/>
    </row>
    <row r="779" spans="2:13" ht="16.5" customHeight="1" x14ac:dyDescent="0.3">
      <c r="B779" s="150"/>
      <c r="C779" s="150"/>
      <c r="D779" s="150"/>
      <c r="E779" s="150"/>
      <c r="F779" s="150"/>
      <c r="G779" s="150"/>
      <c r="K779" s="151"/>
      <c r="L779" s="151"/>
      <c r="M779" s="151"/>
    </row>
    <row r="780" spans="2:13" ht="16.5" customHeight="1" x14ac:dyDescent="0.3">
      <c r="B780" s="150"/>
      <c r="C780" s="150"/>
      <c r="D780" s="150"/>
      <c r="E780" s="150"/>
      <c r="F780" s="150"/>
      <c r="G780" s="150"/>
      <c r="K780" s="151"/>
      <c r="L780" s="151"/>
      <c r="M780" s="151"/>
    </row>
    <row r="781" spans="2:13" ht="16.5" customHeight="1" x14ac:dyDescent="0.3">
      <c r="B781" s="150"/>
      <c r="C781" s="150"/>
      <c r="D781" s="150"/>
      <c r="E781" s="150"/>
      <c r="F781" s="150"/>
      <c r="G781" s="150"/>
      <c r="K781" s="151"/>
      <c r="L781" s="151"/>
      <c r="M781" s="151"/>
    </row>
    <row r="782" spans="2:13" ht="16.5" customHeight="1" x14ac:dyDescent="0.3">
      <c r="B782" s="150"/>
      <c r="C782" s="150"/>
      <c r="D782" s="150"/>
      <c r="E782" s="150"/>
      <c r="F782" s="150"/>
      <c r="G782" s="150"/>
      <c r="K782" s="151"/>
      <c r="L782" s="151"/>
      <c r="M782" s="151"/>
    </row>
    <row r="783" spans="2:13" ht="16.5" customHeight="1" x14ac:dyDescent="0.3">
      <c r="B783" s="150"/>
      <c r="C783" s="150"/>
      <c r="D783" s="150"/>
      <c r="E783" s="150"/>
      <c r="F783" s="150"/>
      <c r="G783" s="150"/>
      <c r="K783" s="151"/>
      <c r="L783" s="151"/>
      <c r="M783" s="151"/>
    </row>
    <row r="784" spans="2:13" ht="16.5" customHeight="1" x14ac:dyDescent="0.3">
      <c r="B784" s="150"/>
      <c r="C784" s="150"/>
      <c r="D784" s="150"/>
      <c r="E784" s="150"/>
      <c r="F784" s="150"/>
      <c r="G784" s="150"/>
      <c r="K784" s="151"/>
      <c r="L784" s="151"/>
      <c r="M784" s="151"/>
    </row>
    <row r="785" spans="2:13" ht="16.5" customHeight="1" x14ac:dyDescent="0.3">
      <c r="B785" s="150"/>
      <c r="C785" s="150"/>
      <c r="D785" s="150"/>
      <c r="E785" s="150"/>
      <c r="F785" s="150"/>
      <c r="G785" s="150"/>
      <c r="K785" s="151"/>
      <c r="L785" s="151"/>
      <c r="M785" s="151"/>
    </row>
    <row r="786" spans="2:13" ht="16.5" customHeight="1" x14ac:dyDescent="0.3">
      <c r="B786" s="150"/>
      <c r="C786" s="150"/>
      <c r="D786" s="150"/>
      <c r="E786" s="150"/>
      <c r="F786" s="150"/>
      <c r="G786" s="150"/>
      <c r="K786" s="151"/>
      <c r="L786" s="151"/>
      <c r="M786" s="151"/>
    </row>
    <row r="787" spans="2:13" ht="16.5" customHeight="1" x14ac:dyDescent="0.3">
      <c r="B787" s="150"/>
      <c r="C787" s="150"/>
      <c r="D787" s="150"/>
      <c r="E787" s="150"/>
      <c r="F787" s="150"/>
      <c r="G787" s="150"/>
      <c r="K787" s="151"/>
      <c r="L787" s="151"/>
      <c r="M787" s="151"/>
    </row>
    <row r="788" spans="2:13" ht="16.5" customHeight="1" x14ac:dyDescent="0.3">
      <c r="B788" s="150"/>
      <c r="C788" s="150"/>
      <c r="D788" s="150"/>
      <c r="E788" s="150"/>
      <c r="F788" s="150"/>
      <c r="G788" s="150"/>
      <c r="K788" s="151"/>
      <c r="L788" s="151"/>
      <c r="M788" s="151"/>
    </row>
    <row r="789" spans="2:13" ht="16.5" customHeight="1" x14ac:dyDescent="0.3">
      <c r="B789" s="150"/>
      <c r="C789" s="150"/>
      <c r="D789" s="150"/>
      <c r="E789" s="150"/>
      <c r="F789" s="150"/>
      <c r="G789" s="150"/>
      <c r="K789" s="151"/>
      <c r="L789" s="151"/>
      <c r="M789" s="151"/>
    </row>
    <row r="790" spans="2:13" ht="16.5" customHeight="1" x14ac:dyDescent="0.3">
      <c r="B790" s="150"/>
      <c r="C790" s="150"/>
      <c r="D790" s="150"/>
      <c r="E790" s="150"/>
      <c r="F790" s="150"/>
      <c r="G790" s="150"/>
      <c r="K790" s="151"/>
      <c r="L790" s="151"/>
      <c r="M790" s="151"/>
    </row>
    <row r="791" spans="2:13" ht="16.5" customHeight="1" x14ac:dyDescent="0.3">
      <c r="B791" s="150"/>
      <c r="C791" s="150"/>
      <c r="D791" s="150"/>
      <c r="E791" s="150"/>
      <c r="F791" s="150"/>
      <c r="G791" s="150"/>
      <c r="K791" s="151"/>
      <c r="L791" s="151"/>
      <c r="M791" s="151"/>
    </row>
    <row r="792" spans="2:13" ht="16.5" customHeight="1" x14ac:dyDescent="0.3">
      <c r="B792" s="150"/>
      <c r="C792" s="150"/>
      <c r="D792" s="150"/>
      <c r="E792" s="150"/>
      <c r="F792" s="150"/>
      <c r="G792" s="150"/>
      <c r="K792" s="151"/>
      <c r="L792" s="151"/>
      <c r="M792" s="151"/>
    </row>
    <row r="793" spans="2:13" ht="16.5" customHeight="1" x14ac:dyDescent="0.3">
      <c r="B793" s="150"/>
      <c r="C793" s="150"/>
      <c r="D793" s="150"/>
      <c r="E793" s="150"/>
      <c r="F793" s="150"/>
      <c r="G793" s="150"/>
      <c r="K793" s="151"/>
      <c r="L793" s="151"/>
      <c r="M793" s="151"/>
    </row>
    <row r="794" spans="2:13" ht="16.5" customHeight="1" x14ac:dyDescent="0.3">
      <c r="B794" s="150"/>
      <c r="C794" s="150"/>
      <c r="D794" s="150"/>
      <c r="E794" s="150"/>
      <c r="F794" s="150"/>
      <c r="G794" s="150"/>
      <c r="K794" s="151"/>
      <c r="L794" s="151"/>
      <c r="M794" s="151"/>
    </row>
    <row r="795" spans="2:13" ht="16.5" customHeight="1" x14ac:dyDescent="0.3">
      <c r="B795" s="150"/>
      <c r="C795" s="150"/>
      <c r="D795" s="150"/>
      <c r="E795" s="150"/>
      <c r="F795" s="150"/>
      <c r="G795" s="150"/>
      <c r="K795" s="151"/>
      <c r="L795" s="151"/>
      <c r="M795" s="151"/>
    </row>
    <row r="796" spans="2:13" ht="16.5" customHeight="1" x14ac:dyDescent="0.3">
      <c r="B796" s="150"/>
      <c r="C796" s="150"/>
      <c r="D796" s="150"/>
      <c r="E796" s="150"/>
      <c r="F796" s="150"/>
      <c r="G796" s="150"/>
      <c r="K796" s="151"/>
      <c r="L796" s="151"/>
      <c r="M796" s="151"/>
    </row>
    <row r="797" spans="2:13" ht="16.5" customHeight="1" x14ac:dyDescent="0.3">
      <c r="B797" s="150"/>
      <c r="C797" s="150"/>
      <c r="D797" s="150"/>
      <c r="E797" s="150"/>
      <c r="F797" s="150"/>
      <c r="G797" s="150"/>
      <c r="K797" s="151"/>
      <c r="L797" s="151"/>
      <c r="M797" s="151"/>
    </row>
    <row r="798" spans="2:13" ht="16.5" customHeight="1" x14ac:dyDescent="0.3">
      <c r="B798" s="150"/>
      <c r="C798" s="150"/>
      <c r="D798" s="150"/>
      <c r="E798" s="150"/>
      <c r="F798" s="150"/>
      <c r="G798" s="150"/>
      <c r="K798" s="151"/>
      <c r="L798" s="151"/>
      <c r="M798" s="151"/>
    </row>
    <row r="799" spans="2:13" ht="16.5" customHeight="1" x14ac:dyDescent="0.3">
      <c r="B799" s="150"/>
      <c r="C799" s="150"/>
      <c r="D799" s="150"/>
      <c r="E799" s="150"/>
      <c r="F799" s="150"/>
      <c r="G799" s="150"/>
      <c r="K799" s="151"/>
      <c r="L799" s="151"/>
      <c r="M799" s="151"/>
    </row>
    <row r="800" spans="2:13" ht="16.5" customHeight="1" x14ac:dyDescent="0.3">
      <c r="B800" s="150"/>
      <c r="C800" s="150"/>
      <c r="D800" s="150"/>
      <c r="E800" s="150"/>
      <c r="F800" s="150"/>
      <c r="G800" s="150"/>
      <c r="K800" s="151"/>
      <c r="L800" s="151"/>
      <c r="M800" s="151"/>
    </row>
    <row r="801" spans="2:13" ht="16.5" customHeight="1" x14ac:dyDescent="0.3">
      <c r="B801" s="150"/>
      <c r="C801" s="150"/>
      <c r="D801" s="150"/>
      <c r="E801" s="150"/>
      <c r="F801" s="150"/>
      <c r="G801" s="150"/>
      <c r="K801" s="151"/>
      <c r="L801" s="151"/>
      <c r="M801" s="151"/>
    </row>
    <row r="802" spans="2:13" ht="16.5" customHeight="1" x14ac:dyDescent="0.3">
      <c r="B802" s="150"/>
      <c r="C802" s="150"/>
      <c r="D802" s="150"/>
      <c r="E802" s="150"/>
      <c r="F802" s="150"/>
      <c r="G802" s="150"/>
      <c r="K802" s="151"/>
      <c r="L802" s="151"/>
      <c r="M802" s="151"/>
    </row>
    <row r="803" spans="2:13" ht="16.5" customHeight="1" x14ac:dyDescent="0.3">
      <c r="B803" s="150"/>
      <c r="C803" s="150"/>
      <c r="D803" s="150"/>
      <c r="E803" s="150"/>
      <c r="F803" s="150"/>
      <c r="G803" s="150"/>
      <c r="K803" s="151"/>
      <c r="L803" s="151"/>
      <c r="M803" s="151"/>
    </row>
    <row r="804" spans="2:13" ht="16.5" customHeight="1" x14ac:dyDescent="0.3">
      <c r="B804" s="150"/>
      <c r="C804" s="150"/>
      <c r="D804" s="150"/>
      <c r="E804" s="150"/>
      <c r="F804" s="150"/>
      <c r="G804" s="150"/>
      <c r="K804" s="151"/>
      <c r="L804" s="151"/>
      <c r="M804" s="151"/>
    </row>
    <row r="805" spans="2:13" ht="16.5" customHeight="1" x14ac:dyDescent="0.3">
      <c r="B805" s="150"/>
      <c r="C805" s="150"/>
      <c r="D805" s="150"/>
      <c r="E805" s="150"/>
      <c r="F805" s="150"/>
      <c r="G805" s="150"/>
      <c r="K805" s="151"/>
      <c r="L805" s="151"/>
      <c r="M805" s="151"/>
    </row>
    <row r="806" spans="2:13" ht="16.5" customHeight="1" x14ac:dyDescent="0.3">
      <c r="B806" s="150"/>
      <c r="C806" s="150"/>
      <c r="D806" s="150"/>
      <c r="E806" s="150"/>
      <c r="F806" s="150"/>
      <c r="G806" s="150"/>
      <c r="K806" s="151"/>
      <c r="L806" s="151"/>
      <c r="M806" s="151"/>
    </row>
    <row r="807" spans="2:13" ht="16.5" customHeight="1" x14ac:dyDescent="0.3">
      <c r="B807" s="150"/>
      <c r="C807" s="150"/>
      <c r="D807" s="150"/>
      <c r="E807" s="150"/>
      <c r="F807" s="150"/>
      <c r="G807" s="150"/>
      <c r="K807" s="151"/>
      <c r="L807" s="151"/>
      <c r="M807" s="151"/>
    </row>
    <row r="808" spans="2:13" ht="16.5" customHeight="1" x14ac:dyDescent="0.3">
      <c r="B808" s="150"/>
      <c r="C808" s="150"/>
      <c r="D808" s="150"/>
      <c r="E808" s="150"/>
      <c r="F808" s="150"/>
      <c r="G808" s="150"/>
      <c r="K808" s="151"/>
      <c r="L808" s="151"/>
      <c r="M808" s="151"/>
    </row>
    <row r="809" spans="2:13" ht="16.5" customHeight="1" x14ac:dyDescent="0.3">
      <c r="B809" s="150"/>
      <c r="C809" s="150"/>
      <c r="D809" s="150"/>
      <c r="E809" s="150"/>
      <c r="F809" s="150"/>
      <c r="G809" s="150"/>
      <c r="K809" s="151"/>
      <c r="L809" s="151"/>
      <c r="M809" s="151"/>
    </row>
    <row r="810" spans="2:13" ht="16.5" customHeight="1" x14ac:dyDescent="0.3">
      <c r="B810" s="150"/>
      <c r="C810" s="150"/>
      <c r="D810" s="150"/>
      <c r="E810" s="150"/>
      <c r="F810" s="150"/>
      <c r="G810" s="150"/>
      <c r="K810" s="151"/>
      <c r="L810" s="151"/>
      <c r="M810" s="151"/>
    </row>
    <row r="811" spans="2:13" ht="16.5" customHeight="1" x14ac:dyDescent="0.3">
      <c r="B811" s="150"/>
      <c r="C811" s="150"/>
      <c r="D811" s="150"/>
      <c r="E811" s="150"/>
      <c r="F811" s="150"/>
      <c r="G811" s="150"/>
      <c r="K811" s="151"/>
      <c r="L811" s="151"/>
      <c r="M811" s="151"/>
    </row>
    <row r="812" spans="2:13" ht="16.5" customHeight="1" x14ac:dyDescent="0.3">
      <c r="B812" s="150"/>
      <c r="C812" s="150"/>
      <c r="D812" s="150"/>
      <c r="E812" s="150"/>
      <c r="F812" s="150"/>
      <c r="G812" s="150"/>
      <c r="K812" s="151"/>
      <c r="L812" s="151"/>
      <c r="M812" s="151"/>
    </row>
    <row r="813" spans="2:13" ht="16.5" customHeight="1" x14ac:dyDescent="0.3">
      <c r="B813" s="150"/>
      <c r="C813" s="150"/>
      <c r="D813" s="150"/>
      <c r="E813" s="150"/>
      <c r="F813" s="150"/>
      <c r="G813" s="150"/>
      <c r="K813" s="151"/>
      <c r="L813" s="151"/>
      <c r="M813" s="151"/>
    </row>
    <row r="814" spans="2:13" ht="16.5" customHeight="1" x14ac:dyDescent="0.3">
      <c r="B814" s="150"/>
      <c r="C814" s="150"/>
      <c r="D814" s="150"/>
      <c r="E814" s="150"/>
      <c r="F814" s="150"/>
      <c r="G814" s="150"/>
      <c r="K814" s="151"/>
      <c r="L814" s="151"/>
      <c r="M814" s="151"/>
    </row>
    <row r="815" spans="2:13" ht="16.5" customHeight="1" x14ac:dyDescent="0.3">
      <c r="B815" s="150"/>
      <c r="C815" s="150"/>
      <c r="D815" s="150"/>
      <c r="E815" s="150"/>
      <c r="F815" s="150"/>
      <c r="G815" s="150"/>
      <c r="K815" s="151"/>
      <c r="L815" s="151"/>
      <c r="M815" s="151"/>
    </row>
    <row r="816" spans="2:13" ht="16.5" customHeight="1" x14ac:dyDescent="0.3">
      <c r="B816" s="150"/>
      <c r="C816" s="150"/>
      <c r="D816" s="150"/>
      <c r="E816" s="150"/>
      <c r="F816" s="150"/>
      <c r="G816" s="150"/>
      <c r="K816" s="151"/>
      <c r="L816" s="151"/>
      <c r="M816" s="151"/>
    </row>
    <row r="817" spans="2:13" ht="16.5" customHeight="1" x14ac:dyDescent="0.3">
      <c r="B817" s="150"/>
      <c r="C817" s="150"/>
      <c r="D817" s="150"/>
      <c r="E817" s="150"/>
      <c r="F817" s="150"/>
      <c r="G817" s="150"/>
      <c r="K817" s="151"/>
      <c r="L817" s="151"/>
      <c r="M817" s="151"/>
    </row>
    <row r="818" spans="2:13" ht="16.5" customHeight="1" x14ac:dyDescent="0.3">
      <c r="B818" s="150"/>
      <c r="C818" s="150"/>
      <c r="D818" s="150"/>
      <c r="E818" s="150"/>
      <c r="F818" s="150"/>
      <c r="G818" s="150"/>
      <c r="K818" s="151"/>
      <c r="L818" s="151"/>
      <c r="M818" s="151"/>
    </row>
    <row r="819" spans="2:13" ht="16.5" customHeight="1" x14ac:dyDescent="0.3">
      <c r="B819" s="150"/>
      <c r="C819" s="150"/>
      <c r="D819" s="150"/>
      <c r="E819" s="150"/>
      <c r="F819" s="150"/>
      <c r="G819" s="150"/>
      <c r="K819" s="151"/>
      <c r="L819" s="151"/>
      <c r="M819" s="151"/>
    </row>
    <row r="820" spans="2:13" ht="16.5" customHeight="1" x14ac:dyDescent="0.3">
      <c r="B820" s="150"/>
      <c r="C820" s="150"/>
      <c r="D820" s="150"/>
      <c r="E820" s="150"/>
      <c r="F820" s="150"/>
      <c r="G820" s="150"/>
      <c r="K820" s="151"/>
      <c r="L820" s="151"/>
      <c r="M820" s="151"/>
    </row>
    <row r="821" spans="2:13" ht="16.5" customHeight="1" x14ac:dyDescent="0.3">
      <c r="B821" s="150"/>
      <c r="C821" s="150"/>
      <c r="D821" s="150"/>
      <c r="E821" s="150"/>
      <c r="F821" s="150"/>
      <c r="G821" s="150"/>
      <c r="K821" s="151"/>
      <c r="L821" s="151"/>
      <c r="M821" s="151"/>
    </row>
    <row r="822" spans="2:13" ht="16.5" customHeight="1" x14ac:dyDescent="0.3">
      <c r="B822" s="150"/>
      <c r="C822" s="150"/>
      <c r="D822" s="150"/>
      <c r="E822" s="150"/>
      <c r="F822" s="150"/>
      <c r="G822" s="150"/>
      <c r="K822" s="151"/>
      <c r="L822" s="151"/>
      <c r="M822" s="151"/>
    </row>
    <row r="823" spans="2:13" ht="16.5" customHeight="1" x14ac:dyDescent="0.3">
      <c r="B823" s="150"/>
      <c r="C823" s="150"/>
      <c r="D823" s="150"/>
      <c r="E823" s="150"/>
      <c r="F823" s="150"/>
      <c r="G823" s="150"/>
      <c r="K823" s="151"/>
      <c r="L823" s="151"/>
      <c r="M823" s="151"/>
    </row>
    <row r="824" spans="2:13" ht="16.5" customHeight="1" x14ac:dyDescent="0.3">
      <c r="B824" s="150"/>
      <c r="C824" s="150"/>
      <c r="D824" s="150"/>
      <c r="E824" s="150"/>
      <c r="F824" s="150"/>
      <c r="G824" s="150"/>
      <c r="K824" s="151"/>
      <c r="L824" s="151"/>
      <c r="M824" s="151"/>
    </row>
    <row r="825" spans="2:13" ht="16.5" customHeight="1" x14ac:dyDescent="0.3">
      <c r="B825" s="150"/>
      <c r="C825" s="150"/>
      <c r="D825" s="150"/>
      <c r="E825" s="150"/>
      <c r="F825" s="150"/>
      <c r="G825" s="150"/>
      <c r="K825" s="151"/>
      <c r="L825" s="151"/>
      <c r="M825" s="151"/>
    </row>
    <row r="826" spans="2:13" ht="16.5" customHeight="1" x14ac:dyDescent="0.3">
      <c r="B826" s="150"/>
      <c r="C826" s="150"/>
      <c r="D826" s="150"/>
      <c r="E826" s="150"/>
      <c r="F826" s="150"/>
      <c r="G826" s="150"/>
      <c r="K826" s="151"/>
      <c r="L826" s="151"/>
      <c r="M826" s="151"/>
    </row>
    <row r="827" spans="2:13" ht="16.5" customHeight="1" x14ac:dyDescent="0.3">
      <c r="B827" s="150"/>
      <c r="C827" s="150"/>
      <c r="D827" s="150"/>
      <c r="E827" s="150"/>
      <c r="F827" s="150"/>
      <c r="G827" s="150"/>
      <c r="K827" s="151"/>
      <c r="L827" s="151"/>
      <c r="M827" s="151"/>
    </row>
    <row r="828" spans="2:13" ht="16.5" customHeight="1" x14ac:dyDescent="0.3">
      <c r="B828" s="150"/>
      <c r="C828" s="150"/>
      <c r="D828" s="150"/>
      <c r="E828" s="150"/>
      <c r="F828" s="150"/>
      <c r="G828" s="150"/>
      <c r="K828" s="151"/>
      <c r="L828" s="151"/>
      <c r="M828" s="151"/>
    </row>
    <row r="829" spans="2:13" ht="16.5" customHeight="1" x14ac:dyDescent="0.3">
      <c r="B829" s="150"/>
      <c r="C829" s="150"/>
      <c r="D829" s="150"/>
      <c r="E829" s="150"/>
      <c r="F829" s="150"/>
      <c r="G829" s="150"/>
      <c r="K829" s="151"/>
      <c r="L829" s="151"/>
      <c r="M829" s="151"/>
    </row>
    <row r="830" spans="2:13" ht="16.5" customHeight="1" x14ac:dyDescent="0.3">
      <c r="B830" s="150"/>
      <c r="C830" s="150"/>
      <c r="D830" s="150"/>
      <c r="E830" s="150"/>
      <c r="F830" s="150"/>
      <c r="G830" s="150"/>
      <c r="K830" s="151"/>
      <c r="L830" s="151"/>
      <c r="M830" s="151"/>
    </row>
    <row r="831" spans="2:13" ht="16.5" customHeight="1" x14ac:dyDescent="0.3">
      <c r="B831" s="150"/>
      <c r="C831" s="150"/>
      <c r="D831" s="150"/>
      <c r="E831" s="150"/>
      <c r="F831" s="150"/>
      <c r="G831" s="150"/>
      <c r="K831" s="151"/>
      <c r="L831" s="151"/>
      <c r="M831" s="151"/>
    </row>
    <row r="832" spans="2:13" ht="16.5" customHeight="1" x14ac:dyDescent="0.3">
      <c r="B832" s="150"/>
      <c r="C832" s="150"/>
      <c r="D832" s="150"/>
      <c r="E832" s="150"/>
      <c r="F832" s="150"/>
      <c r="G832" s="150"/>
      <c r="K832" s="151"/>
      <c r="L832" s="151"/>
      <c r="M832" s="151"/>
    </row>
    <row r="833" spans="2:13" ht="16.5" customHeight="1" x14ac:dyDescent="0.3">
      <c r="B833" s="150"/>
      <c r="C833" s="150"/>
      <c r="D833" s="150"/>
      <c r="E833" s="150"/>
      <c r="F833" s="150"/>
      <c r="G833" s="150"/>
      <c r="K833" s="151"/>
      <c r="L833" s="151"/>
      <c r="M833" s="151"/>
    </row>
    <row r="834" spans="2:13" ht="16.5" customHeight="1" x14ac:dyDescent="0.3">
      <c r="B834" s="150"/>
      <c r="C834" s="150"/>
      <c r="D834" s="150"/>
      <c r="E834" s="150"/>
      <c r="F834" s="150"/>
      <c r="G834" s="150"/>
      <c r="K834" s="151"/>
      <c r="L834" s="151"/>
      <c r="M834" s="151"/>
    </row>
    <row r="835" spans="2:13" ht="16.5" customHeight="1" x14ac:dyDescent="0.3">
      <c r="B835" s="150"/>
      <c r="C835" s="150"/>
      <c r="D835" s="150"/>
      <c r="E835" s="150"/>
      <c r="F835" s="150"/>
      <c r="G835" s="150"/>
      <c r="K835" s="151"/>
      <c r="L835" s="151"/>
      <c r="M835" s="151"/>
    </row>
    <row r="836" spans="2:13" ht="16.5" customHeight="1" x14ac:dyDescent="0.3">
      <c r="B836" s="150"/>
      <c r="C836" s="150"/>
      <c r="D836" s="150"/>
      <c r="E836" s="150"/>
      <c r="F836" s="150"/>
      <c r="G836" s="150"/>
      <c r="K836" s="151"/>
      <c r="L836" s="151"/>
      <c r="M836" s="151"/>
    </row>
    <row r="837" spans="2:13" ht="16.5" customHeight="1" x14ac:dyDescent="0.3">
      <c r="B837" s="150"/>
      <c r="C837" s="150"/>
      <c r="D837" s="150"/>
      <c r="E837" s="150"/>
      <c r="F837" s="150"/>
      <c r="G837" s="150"/>
      <c r="K837" s="151"/>
      <c r="L837" s="151"/>
      <c r="M837" s="151"/>
    </row>
    <row r="838" spans="2:13" ht="16.5" customHeight="1" x14ac:dyDescent="0.3">
      <c r="B838" s="150"/>
      <c r="C838" s="150"/>
      <c r="D838" s="150"/>
      <c r="E838" s="150"/>
      <c r="F838" s="150"/>
      <c r="G838" s="150"/>
      <c r="K838" s="151"/>
      <c r="L838" s="151"/>
      <c r="M838" s="151"/>
    </row>
    <row r="839" spans="2:13" ht="16.5" customHeight="1" x14ac:dyDescent="0.3">
      <c r="B839" s="150"/>
      <c r="C839" s="150"/>
      <c r="D839" s="150"/>
      <c r="E839" s="150"/>
      <c r="F839" s="150"/>
      <c r="G839" s="150"/>
      <c r="K839" s="151"/>
      <c r="L839" s="151"/>
      <c r="M839" s="151"/>
    </row>
    <row r="840" spans="2:13" ht="16.5" customHeight="1" x14ac:dyDescent="0.3">
      <c r="B840" s="150"/>
      <c r="C840" s="150"/>
      <c r="D840" s="150"/>
      <c r="E840" s="150"/>
      <c r="F840" s="150"/>
      <c r="G840" s="150"/>
      <c r="K840" s="151"/>
      <c r="L840" s="151"/>
      <c r="M840" s="151"/>
    </row>
    <row r="841" spans="2:13" ht="16.5" customHeight="1" x14ac:dyDescent="0.3">
      <c r="B841" s="150"/>
      <c r="C841" s="150"/>
      <c r="D841" s="150"/>
      <c r="E841" s="150"/>
      <c r="F841" s="150"/>
      <c r="G841" s="150"/>
      <c r="K841" s="151"/>
      <c r="L841" s="151"/>
      <c r="M841" s="151"/>
    </row>
    <row r="842" spans="2:13" ht="16.5" customHeight="1" x14ac:dyDescent="0.3">
      <c r="B842" s="150"/>
      <c r="C842" s="150"/>
      <c r="D842" s="150"/>
      <c r="E842" s="150"/>
      <c r="F842" s="150"/>
      <c r="G842" s="150"/>
      <c r="K842" s="151"/>
      <c r="L842" s="151"/>
      <c r="M842" s="151"/>
    </row>
    <row r="843" spans="2:13" ht="16.5" customHeight="1" x14ac:dyDescent="0.3">
      <c r="B843" s="150"/>
      <c r="C843" s="150"/>
      <c r="D843" s="150"/>
      <c r="E843" s="150"/>
      <c r="F843" s="150"/>
      <c r="G843" s="150"/>
      <c r="K843" s="151"/>
      <c r="L843" s="151"/>
      <c r="M843" s="151"/>
    </row>
    <row r="844" spans="2:13" ht="16.5" customHeight="1" x14ac:dyDescent="0.3">
      <c r="B844" s="150"/>
      <c r="C844" s="150"/>
      <c r="D844" s="150"/>
      <c r="E844" s="150"/>
      <c r="F844" s="150"/>
      <c r="G844" s="150"/>
      <c r="K844" s="151"/>
      <c r="L844" s="151"/>
      <c r="M844" s="151"/>
    </row>
    <row r="845" spans="2:13" ht="16.5" customHeight="1" x14ac:dyDescent="0.3">
      <c r="B845" s="150"/>
      <c r="C845" s="150"/>
      <c r="D845" s="150"/>
      <c r="E845" s="150"/>
      <c r="F845" s="150"/>
      <c r="G845" s="150"/>
      <c r="K845" s="151"/>
      <c r="L845" s="151"/>
      <c r="M845" s="151"/>
    </row>
    <row r="846" spans="2:13" ht="16.5" customHeight="1" x14ac:dyDescent="0.3">
      <c r="B846" s="150"/>
      <c r="C846" s="150"/>
      <c r="D846" s="150"/>
      <c r="E846" s="150"/>
      <c r="F846" s="150"/>
      <c r="G846" s="150"/>
      <c r="K846" s="151"/>
      <c r="L846" s="151"/>
      <c r="M846" s="151"/>
    </row>
    <row r="847" spans="2:13" ht="16.5" customHeight="1" x14ac:dyDescent="0.3">
      <c r="B847" s="150"/>
      <c r="C847" s="150"/>
      <c r="D847" s="150"/>
      <c r="E847" s="150"/>
      <c r="F847" s="150"/>
      <c r="G847" s="150"/>
      <c r="K847" s="151"/>
      <c r="L847" s="151"/>
      <c r="M847" s="151"/>
    </row>
    <row r="848" spans="2:13" ht="16.5" customHeight="1" x14ac:dyDescent="0.3">
      <c r="B848" s="150"/>
      <c r="C848" s="150"/>
      <c r="D848" s="150"/>
      <c r="E848" s="150"/>
      <c r="F848" s="150"/>
      <c r="G848" s="150"/>
      <c r="K848" s="151"/>
      <c r="L848" s="151"/>
      <c r="M848" s="151"/>
    </row>
    <row r="849" spans="2:13" ht="16.5" customHeight="1" x14ac:dyDescent="0.3">
      <c r="B849" s="150"/>
      <c r="C849" s="150"/>
      <c r="D849" s="150"/>
      <c r="E849" s="150"/>
      <c r="F849" s="150"/>
      <c r="G849" s="150"/>
      <c r="K849" s="151"/>
      <c r="L849" s="151"/>
      <c r="M849" s="151"/>
    </row>
    <row r="850" spans="2:13" ht="16.5" customHeight="1" x14ac:dyDescent="0.3">
      <c r="B850" s="150"/>
      <c r="C850" s="150"/>
      <c r="D850" s="150"/>
      <c r="E850" s="150"/>
      <c r="F850" s="150"/>
      <c r="G850" s="150"/>
      <c r="K850" s="151"/>
      <c r="L850" s="151"/>
      <c r="M850" s="151"/>
    </row>
    <row r="851" spans="2:13" ht="16.5" customHeight="1" x14ac:dyDescent="0.3">
      <c r="B851" s="150"/>
      <c r="C851" s="150"/>
      <c r="D851" s="150"/>
      <c r="E851" s="150"/>
      <c r="F851" s="150"/>
      <c r="G851" s="150"/>
      <c r="K851" s="151"/>
      <c r="L851" s="151"/>
      <c r="M851" s="151"/>
    </row>
    <row r="852" spans="2:13" ht="16.5" customHeight="1" x14ac:dyDescent="0.3">
      <c r="B852" s="150"/>
      <c r="C852" s="150"/>
      <c r="D852" s="150"/>
      <c r="E852" s="150"/>
      <c r="F852" s="150"/>
      <c r="G852" s="150"/>
      <c r="K852" s="151"/>
      <c r="L852" s="151"/>
      <c r="M852" s="151"/>
    </row>
    <row r="853" spans="2:13" ht="16.5" customHeight="1" x14ac:dyDescent="0.3">
      <c r="B853" s="150"/>
      <c r="C853" s="150"/>
      <c r="D853" s="150"/>
      <c r="E853" s="150"/>
      <c r="F853" s="150"/>
      <c r="G853" s="150"/>
      <c r="K853" s="151"/>
      <c r="L853" s="151"/>
      <c r="M853" s="151"/>
    </row>
    <row r="854" spans="2:13" ht="16.5" customHeight="1" x14ac:dyDescent="0.3">
      <c r="B854" s="150"/>
      <c r="C854" s="150"/>
      <c r="D854" s="150"/>
      <c r="E854" s="150"/>
      <c r="F854" s="150"/>
      <c r="G854" s="150"/>
      <c r="K854" s="151"/>
      <c r="L854" s="151"/>
      <c r="M854" s="151"/>
    </row>
    <row r="855" spans="2:13" ht="16.5" customHeight="1" x14ac:dyDescent="0.3">
      <c r="B855" s="150"/>
      <c r="C855" s="150"/>
      <c r="D855" s="150"/>
      <c r="E855" s="150"/>
      <c r="F855" s="150"/>
      <c r="G855" s="150"/>
      <c r="K855" s="151"/>
      <c r="L855" s="151"/>
      <c r="M855" s="151"/>
    </row>
    <row r="856" spans="2:13" ht="16.5" customHeight="1" x14ac:dyDescent="0.3">
      <c r="B856" s="150"/>
      <c r="C856" s="150"/>
      <c r="D856" s="150"/>
      <c r="E856" s="150"/>
      <c r="F856" s="150"/>
      <c r="G856" s="150"/>
      <c r="K856" s="151"/>
      <c r="L856" s="151"/>
      <c r="M856" s="151"/>
    </row>
    <row r="857" spans="2:13" ht="16.5" customHeight="1" x14ac:dyDescent="0.3">
      <c r="B857" s="150"/>
      <c r="C857" s="150"/>
      <c r="D857" s="150"/>
      <c r="E857" s="150"/>
      <c r="F857" s="150"/>
      <c r="G857" s="150"/>
      <c r="K857" s="151"/>
      <c r="L857" s="151"/>
      <c r="M857" s="151"/>
    </row>
    <row r="858" spans="2:13" ht="16.5" customHeight="1" x14ac:dyDescent="0.3">
      <c r="B858" s="150"/>
      <c r="C858" s="150"/>
      <c r="D858" s="150"/>
      <c r="E858" s="150"/>
      <c r="F858" s="150"/>
      <c r="G858" s="150"/>
      <c r="K858" s="151"/>
      <c r="L858" s="151"/>
      <c r="M858" s="151"/>
    </row>
    <row r="859" spans="2:13" ht="16.5" customHeight="1" x14ac:dyDescent="0.3">
      <c r="B859" s="150"/>
      <c r="C859" s="150"/>
      <c r="D859" s="150"/>
      <c r="E859" s="150"/>
      <c r="F859" s="150"/>
      <c r="G859" s="150"/>
      <c r="K859" s="151"/>
      <c r="L859" s="151"/>
      <c r="M859" s="151"/>
    </row>
    <row r="860" spans="2:13" ht="16.5" customHeight="1" x14ac:dyDescent="0.3">
      <c r="B860" s="150"/>
      <c r="C860" s="150"/>
      <c r="D860" s="150"/>
      <c r="E860" s="150"/>
      <c r="F860" s="150"/>
      <c r="G860" s="150"/>
      <c r="K860" s="151"/>
      <c r="L860" s="151"/>
      <c r="M860" s="151"/>
    </row>
    <row r="861" spans="2:13" ht="16.5" customHeight="1" x14ac:dyDescent="0.3">
      <c r="B861" s="150"/>
      <c r="C861" s="150"/>
      <c r="D861" s="150"/>
      <c r="E861" s="150"/>
      <c r="F861" s="150"/>
      <c r="G861" s="150"/>
      <c r="K861" s="151"/>
      <c r="L861" s="151"/>
      <c r="M861" s="151"/>
    </row>
    <row r="862" spans="2:13" ht="16.5" customHeight="1" x14ac:dyDescent="0.3">
      <c r="B862" s="150"/>
      <c r="C862" s="150"/>
      <c r="D862" s="150"/>
      <c r="E862" s="150"/>
      <c r="F862" s="150"/>
      <c r="G862" s="150"/>
      <c r="K862" s="151"/>
      <c r="L862" s="151"/>
      <c r="M862" s="151"/>
    </row>
    <row r="863" spans="2:13" ht="16.5" customHeight="1" x14ac:dyDescent="0.3">
      <c r="B863" s="150"/>
      <c r="C863" s="150"/>
      <c r="D863" s="150"/>
      <c r="E863" s="150"/>
      <c r="F863" s="150"/>
      <c r="G863" s="150"/>
      <c r="K863" s="151"/>
      <c r="L863" s="151"/>
      <c r="M863" s="151"/>
    </row>
    <row r="864" spans="2:13" ht="16.5" customHeight="1" x14ac:dyDescent="0.3">
      <c r="B864" s="150"/>
      <c r="C864" s="150"/>
      <c r="D864" s="150"/>
      <c r="E864" s="150"/>
      <c r="F864" s="150"/>
      <c r="G864" s="150"/>
      <c r="K864" s="151"/>
      <c r="L864" s="151"/>
      <c r="M864" s="151"/>
    </row>
    <row r="865" spans="2:13" ht="16.5" customHeight="1" x14ac:dyDescent="0.3">
      <c r="B865" s="150"/>
      <c r="C865" s="150"/>
      <c r="D865" s="150"/>
      <c r="E865" s="150"/>
      <c r="F865" s="150"/>
      <c r="G865" s="150"/>
      <c r="K865" s="151"/>
      <c r="L865" s="151"/>
      <c r="M865" s="151"/>
    </row>
    <row r="866" spans="2:13" ht="16.5" customHeight="1" x14ac:dyDescent="0.3">
      <c r="B866" s="150"/>
      <c r="C866" s="150"/>
      <c r="D866" s="150"/>
      <c r="E866" s="150"/>
      <c r="F866" s="150"/>
      <c r="G866" s="150"/>
      <c r="K866" s="151"/>
      <c r="L866" s="151"/>
      <c r="M866" s="151"/>
    </row>
    <row r="867" spans="2:13" ht="16.5" customHeight="1" x14ac:dyDescent="0.3">
      <c r="B867" s="150"/>
      <c r="C867" s="150"/>
      <c r="D867" s="150"/>
      <c r="E867" s="150"/>
      <c r="F867" s="150"/>
      <c r="G867" s="150"/>
      <c r="K867" s="151"/>
      <c r="L867" s="151"/>
      <c r="M867" s="151"/>
    </row>
    <row r="868" spans="2:13" ht="16.5" customHeight="1" x14ac:dyDescent="0.3">
      <c r="B868" s="150"/>
      <c r="C868" s="150"/>
      <c r="D868" s="150"/>
      <c r="E868" s="150"/>
      <c r="F868" s="150"/>
      <c r="G868" s="150"/>
      <c r="K868" s="151"/>
      <c r="L868" s="151"/>
      <c r="M868" s="151"/>
    </row>
    <row r="869" spans="2:13" ht="16.5" customHeight="1" x14ac:dyDescent="0.3">
      <c r="B869" s="150"/>
      <c r="C869" s="150"/>
      <c r="D869" s="150"/>
      <c r="E869" s="150"/>
      <c r="F869" s="150"/>
      <c r="G869" s="150"/>
      <c r="K869" s="151"/>
      <c r="L869" s="151"/>
      <c r="M869" s="151"/>
    </row>
    <row r="870" spans="2:13" ht="16.5" customHeight="1" x14ac:dyDescent="0.3">
      <c r="B870" s="150"/>
      <c r="C870" s="150"/>
      <c r="D870" s="150"/>
      <c r="E870" s="150"/>
      <c r="F870" s="150"/>
      <c r="G870" s="150"/>
      <c r="K870" s="151"/>
      <c r="L870" s="151"/>
      <c r="M870" s="151"/>
    </row>
    <row r="871" spans="2:13" ht="16.5" customHeight="1" x14ac:dyDescent="0.3">
      <c r="B871" s="150"/>
      <c r="C871" s="150"/>
      <c r="D871" s="150"/>
      <c r="E871" s="150"/>
      <c r="F871" s="150"/>
      <c r="G871" s="150"/>
      <c r="K871" s="151"/>
      <c r="L871" s="151"/>
      <c r="M871" s="151"/>
    </row>
    <row r="872" spans="2:13" ht="16.5" customHeight="1" x14ac:dyDescent="0.3">
      <c r="B872" s="150"/>
      <c r="C872" s="150"/>
      <c r="D872" s="150"/>
      <c r="E872" s="150"/>
      <c r="F872" s="150"/>
      <c r="G872" s="150"/>
      <c r="K872" s="151"/>
      <c r="L872" s="151"/>
      <c r="M872" s="151"/>
    </row>
    <row r="873" spans="2:13" ht="16.5" customHeight="1" x14ac:dyDescent="0.3">
      <c r="B873" s="150"/>
      <c r="C873" s="150"/>
      <c r="D873" s="150"/>
      <c r="E873" s="150"/>
      <c r="F873" s="150"/>
      <c r="G873" s="150"/>
      <c r="K873" s="151"/>
      <c r="L873" s="151"/>
      <c r="M873" s="151"/>
    </row>
    <row r="874" spans="2:13" ht="16.5" customHeight="1" x14ac:dyDescent="0.3">
      <c r="B874" s="150"/>
      <c r="C874" s="150"/>
      <c r="D874" s="150"/>
      <c r="E874" s="150"/>
      <c r="F874" s="150"/>
      <c r="G874" s="150"/>
      <c r="K874" s="151"/>
      <c r="L874" s="151"/>
      <c r="M874" s="151"/>
    </row>
    <row r="875" spans="2:13" ht="16.5" customHeight="1" x14ac:dyDescent="0.3">
      <c r="B875" s="150"/>
      <c r="C875" s="150"/>
      <c r="D875" s="150"/>
      <c r="E875" s="150"/>
      <c r="F875" s="150"/>
      <c r="G875" s="150"/>
      <c r="K875" s="151"/>
      <c r="L875" s="151"/>
      <c r="M875" s="151"/>
    </row>
    <row r="876" spans="2:13" ht="16.5" customHeight="1" x14ac:dyDescent="0.3">
      <c r="B876" s="150"/>
      <c r="C876" s="150"/>
      <c r="D876" s="150"/>
      <c r="E876" s="150"/>
      <c r="F876" s="150"/>
      <c r="G876" s="150"/>
      <c r="K876" s="151"/>
      <c r="L876" s="151"/>
      <c r="M876" s="151"/>
    </row>
    <row r="877" spans="2:13" ht="16.5" customHeight="1" x14ac:dyDescent="0.3">
      <c r="B877" s="150"/>
      <c r="C877" s="150"/>
      <c r="D877" s="150"/>
      <c r="E877" s="150"/>
      <c r="F877" s="150"/>
      <c r="G877" s="150"/>
      <c r="K877" s="151"/>
      <c r="L877" s="151"/>
      <c r="M877" s="151"/>
    </row>
    <row r="878" spans="2:13" ht="16.5" customHeight="1" x14ac:dyDescent="0.3">
      <c r="B878" s="150"/>
      <c r="C878" s="150"/>
      <c r="D878" s="150"/>
      <c r="E878" s="150"/>
      <c r="F878" s="150"/>
      <c r="G878" s="150"/>
      <c r="K878" s="151"/>
      <c r="L878" s="151"/>
      <c r="M878" s="151"/>
    </row>
    <row r="879" spans="2:13" ht="16.5" customHeight="1" x14ac:dyDescent="0.3">
      <c r="B879" s="150"/>
      <c r="C879" s="150"/>
      <c r="D879" s="150"/>
      <c r="E879" s="150"/>
      <c r="F879" s="150"/>
      <c r="G879" s="150"/>
      <c r="K879" s="151"/>
      <c r="L879" s="151"/>
      <c r="M879" s="151"/>
    </row>
    <row r="880" spans="2:13" ht="16.5" customHeight="1" x14ac:dyDescent="0.3">
      <c r="B880" s="150"/>
      <c r="C880" s="150"/>
      <c r="D880" s="150"/>
      <c r="E880" s="150"/>
      <c r="F880" s="150"/>
      <c r="G880" s="150"/>
      <c r="K880" s="151"/>
      <c r="L880" s="151"/>
      <c r="M880" s="151"/>
    </row>
    <row r="881" spans="2:13" ht="16.5" customHeight="1" x14ac:dyDescent="0.3">
      <c r="B881" s="150"/>
      <c r="C881" s="150"/>
      <c r="D881" s="150"/>
      <c r="E881" s="150"/>
      <c r="F881" s="150"/>
      <c r="G881" s="150"/>
      <c r="K881" s="151"/>
      <c r="L881" s="151"/>
      <c r="M881" s="151"/>
    </row>
    <row r="882" spans="2:13" ht="16.5" customHeight="1" x14ac:dyDescent="0.3">
      <c r="B882" s="150"/>
      <c r="C882" s="150"/>
      <c r="D882" s="150"/>
      <c r="E882" s="150"/>
      <c r="F882" s="150"/>
      <c r="G882" s="150"/>
      <c r="K882" s="151"/>
      <c r="L882" s="151"/>
      <c r="M882" s="151"/>
    </row>
    <row r="883" spans="2:13" ht="16.5" customHeight="1" x14ac:dyDescent="0.3">
      <c r="B883" s="150"/>
      <c r="C883" s="150"/>
      <c r="D883" s="150"/>
      <c r="E883" s="150"/>
      <c r="F883" s="150"/>
      <c r="G883" s="150"/>
      <c r="K883" s="151"/>
      <c r="L883" s="151"/>
      <c r="M883" s="151"/>
    </row>
    <row r="884" spans="2:13" ht="16.5" customHeight="1" x14ac:dyDescent="0.3">
      <c r="B884" s="150"/>
      <c r="C884" s="150"/>
      <c r="D884" s="150"/>
      <c r="E884" s="150"/>
      <c r="F884" s="150"/>
      <c r="G884" s="150"/>
      <c r="K884" s="151"/>
      <c r="L884" s="151"/>
      <c r="M884" s="151"/>
    </row>
    <row r="885" spans="2:13" ht="16.5" customHeight="1" x14ac:dyDescent="0.3">
      <c r="B885" s="150"/>
      <c r="C885" s="150"/>
      <c r="D885" s="150"/>
      <c r="E885" s="150"/>
      <c r="F885" s="150"/>
      <c r="G885" s="150"/>
      <c r="K885" s="151"/>
      <c r="L885" s="151"/>
      <c r="M885" s="151"/>
    </row>
    <row r="886" spans="2:13" ht="16.5" customHeight="1" x14ac:dyDescent="0.3">
      <c r="B886" s="150"/>
      <c r="C886" s="150"/>
      <c r="D886" s="150"/>
      <c r="E886" s="150"/>
      <c r="F886" s="150"/>
      <c r="G886" s="150"/>
      <c r="K886" s="151"/>
      <c r="L886" s="151"/>
      <c r="M886" s="151"/>
    </row>
    <row r="887" spans="2:13" ht="16.5" customHeight="1" x14ac:dyDescent="0.3">
      <c r="B887" s="150"/>
      <c r="C887" s="150"/>
      <c r="D887" s="150"/>
      <c r="E887" s="150"/>
      <c r="F887" s="150"/>
      <c r="G887" s="150"/>
      <c r="K887" s="151"/>
      <c r="L887" s="151"/>
      <c r="M887" s="151"/>
    </row>
    <row r="888" spans="2:13" ht="16.5" customHeight="1" x14ac:dyDescent="0.3">
      <c r="B888" s="150"/>
      <c r="C888" s="150"/>
      <c r="D888" s="150"/>
      <c r="E888" s="150"/>
      <c r="F888" s="150"/>
      <c r="G888" s="150"/>
      <c r="K888" s="151"/>
      <c r="L888" s="151"/>
      <c r="M888" s="151"/>
    </row>
    <row r="889" spans="2:13" ht="16.5" customHeight="1" x14ac:dyDescent="0.3">
      <c r="B889" s="150"/>
      <c r="C889" s="150"/>
      <c r="D889" s="150"/>
      <c r="E889" s="150"/>
      <c r="F889" s="150"/>
      <c r="G889" s="150"/>
      <c r="K889" s="151"/>
      <c r="L889" s="151"/>
      <c r="M889" s="151"/>
    </row>
    <row r="890" spans="2:13" ht="16.5" customHeight="1" x14ac:dyDescent="0.3">
      <c r="B890" s="150"/>
      <c r="C890" s="150"/>
      <c r="D890" s="150"/>
      <c r="E890" s="150"/>
      <c r="F890" s="150"/>
      <c r="G890" s="150"/>
      <c r="K890" s="151"/>
      <c r="L890" s="151"/>
      <c r="M890" s="151"/>
    </row>
    <row r="891" spans="2:13" ht="16.5" customHeight="1" x14ac:dyDescent="0.3">
      <c r="B891" s="150"/>
      <c r="C891" s="150"/>
      <c r="D891" s="150"/>
      <c r="E891" s="150"/>
      <c r="F891" s="150"/>
      <c r="G891" s="150"/>
      <c r="K891" s="151"/>
      <c r="L891" s="151"/>
      <c r="M891" s="151"/>
    </row>
    <row r="892" spans="2:13" ht="16.5" customHeight="1" x14ac:dyDescent="0.3">
      <c r="B892" s="150"/>
      <c r="C892" s="150"/>
      <c r="D892" s="150"/>
      <c r="E892" s="150"/>
      <c r="F892" s="150"/>
      <c r="G892" s="150"/>
      <c r="K892" s="151"/>
      <c r="L892" s="151"/>
      <c r="M892" s="151"/>
    </row>
    <row r="893" spans="2:13" ht="16.5" customHeight="1" x14ac:dyDescent="0.3">
      <c r="B893" s="150"/>
      <c r="C893" s="150"/>
      <c r="D893" s="150"/>
      <c r="E893" s="150"/>
      <c r="F893" s="150"/>
      <c r="G893" s="150"/>
      <c r="K893" s="151"/>
      <c r="L893" s="151"/>
      <c r="M893" s="151"/>
    </row>
    <row r="894" spans="2:13" ht="16.5" customHeight="1" x14ac:dyDescent="0.3">
      <c r="B894" s="150"/>
      <c r="C894" s="150"/>
      <c r="D894" s="150"/>
      <c r="E894" s="150"/>
      <c r="F894" s="150"/>
      <c r="G894" s="150"/>
      <c r="K894" s="151"/>
      <c r="L894" s="151"/>
      <c r="M894" s="151"/>
    </row>
    <row r="895" spans="2:13" ht="16.5" customHeight="1" x14ac:dyDescent="0.3">
      <c r="B895" s="150"/>
      <c r="C895" s="150"/>
      <c r="D895" s="150"/>
      <c r="E895" s="150"/>
      <c r="F895" s="150"/>
      <c r="G895" s="150"/>
      <c r="K895" s="151"/>
      <c r="L895" s="151"/>
      <c r="M895" s="151"/>
    </row>
    <row r="896" spans="2:13" ht="16.5" customHeight="1" x14ac:dyDescent="0.3">
      <c r="B896" s="150"/>
      <c r="C896" s="150"/>
      <c r="D896" s="150"/>
      <c r="E896" s="150"/>
      <c r="F896" s="150"/>
      <c r="G896" s="150"/>
      <c r="K896" s="151"/>
      <c r="L896" s="151"/>
      <c r="M896" s="151"/>
    </row>
    <row r="897" spans="2:13" ht="16.5" customHeight="1" x14ac:dyDescent="0.3">
      <c r="B897" s="150"/>
      <c r="C897" s="150"/>
      <c r="D897" s="150"/>
      <c r="E897" s="150"/>
      <c r="F897" s="150"/>
      <c r="G897" s="150"/>
      <c r="K897" s="151"/>
      <c r="L897" s="151"/>
      <c r="M897" s="151"/>
    </row>
    <row r="898" spans="2:13" ht="16.5" customHeight="1" x14ac:dyDescent="0.3">
      <c r="B898" s="150"/>
      <c r="C898" s="150"/>
      <c r="D898" s="150"/>
      <c r="E898" s="150"/>
      <c r="F898" s="150"/>
      <c r="G898" s="150"/>
      <c r="K898" s="151"/>
      <c r="L898" s="151"/>
      <c r="M898" s="151"/>
    </row>
    <row r="899" spans="2:13" ht="16.5" customHeight="1" x14ac:dyDescent="0.3">
      <c r="B899" s="150"/>
      <c r="C899" s="150"/>
      <c r="D899" s="150"/>
      <c r="E899" s="150"/>
      <c r="F899" s="150"/>
      <c r="G899" s="150"/>
      <c r="K899" s="151"/>
      <c r="L899" s="151"/>
      <c r="M899" s="151"/>
    </row>
  </sheetData>
  <autoFilter ref="B13:AR19" xr:uid="{00000000-0009-0000-0000-000007000000}">
    <filterColumn colId="23" showButton="0"/>
    <filterColumn colId="24" showButton="0"/>
    <filterColumn colId="25" showButton="0"/>
    <filterColumn colId="26" showButton="0"/>
    <filterColumn colId="27" showButton="0"/>
  </autoFilter>
  <mergeCells count="84">
    <mergeCell ref="AM12:AR12"/>
    <mergeCell ref="J20:J21"/>
    <mergeCell ref="K20:K21"/>
    <mergeCell ref="L20:L21"/>
    <mergeCell ref="Q20:Q21"/>
    <mergeCell ref="AM20:AM21"/>
    <mergeCell ref="AN13:AN14"/>
    <mergeCell ref="AO13:AO14"/>
    <mergeCell ref="AP13:AP14"/>
    <mergeCell ref="AQ13:AQ14"/>
    <mergeCell ref="AR13:AR14"/>
    <mergeCell ref="R13:S14"/>
    <mergeCell ref="AM13:AM14"/>
    <mergeCell ref="U13:U14"/>
    <mergeCell ref="V13:V14"/>
    <mergeCell ref="W13:W14"/>
    <mergeCell ref="B20:B21"/>
    <mergeCell ref="D20:D21"/>
    <mergeCell ref="E20:E21"/>
    <mergeCell ref="F20:F21"/>
    <mergeCell ref="G20:G21"/>
    <mergeCell ref="H20:H21"/>
    <mergeCell ref="AN20:AN21"/>
    <mergeCell ref="AP20:AP21"/>
    <mergeCell ref="AR16:AR18"/>
    <mergeCell ref="H16:H18"/>
    <mergeCell ref="I16:I18"/>
    <mergeCell ref="J16:J18"/>
    <mergeCell ref="K16:K18"/>
    <mergeCell ref="L16:L18"/>
    <mergeCell ref="AM16:AM18"/>
    <mergeCell ref="AN16:AN18"/>
    <mergeCell ref="AP16:AP18"/>
    <mergeCell ref="AR20:AR21"/>
    <mergeCell ref="I20:I21"/>
    <mergeCell ref="M20:M21"/>
    <mergeCell ref="M16:M18"/>
    <mergeCell ref="B16:B18"/>
    <mergeCell ref="D16:D18"/>
    <mergeCell ref="E16:E18"/>
    <mergeCell ref="F16:F18"/>
    <mergeCell ref="G16:G18"/>
    <mergeCell ref="C15:C17"/>
    <mergeCell ref="K13:K14"/>
    <mergeCell ref="AI13:AI14"/>
    <mergeCell ref="AJ13:AJ14"/>
    <mergeCell ref="AK13:AK14"/>
    <mergeCell ref="L13:L14"/>
    <mergeCell ref="M13:M14"/>
    <mergeCell ref="N13:O14"/>
    <mergeCell ref="P13:P14"/>
    <mergeCell ref="Q13:Q14"/>
    <mergeCell ref="X13:X14"/>
    <mergeCell ref="Y13:AD13"/>
    <mergeCell ref="AF13:AF14"/>
    <mergeCell ref="AG13:AG14"/>
    <mergeCell ref="AH13:AH14"/>
    <mergeCell ref="B1:G6"/>
    <mergeCell ref="H1:AM6"/>
    <mergeCell ref="AN1:AN2"/>
    <mergeCell ref="AO1:AO2"/>
    <mergeCell ref="B9:F9"/>
    <mergeCell ref="B10:F10"/>
    <mergeCell ref="G10:AM10"/>
    <mergeCell ref="B13:B14"/>
    <mergeCell ref="C13:C14"/>
    <mergeCell ref="D13:D14"/>
    <mergeCell ref="E13:E14"/>
    <mergeCell ref="F13:F14"/>
    <mergeCell ref="B12:M12"/>
    <mergeCell ref="N12:U12"/>
    <mergeCell ref="V12:AC12"/>
    <mergeCell ref="AF12:AK12"/>
    <mergeCell ref="T13:T14"/>
    <mergeCell ref="G13:G14"/>
    <mergeCell ref="H13:H14"/>
    <mergeCell ref="I13:I14"/>
    <mergeCell ref="J13:J14"/>
    <mergeCell ref="AL16:AL18"/>
    <mergeCell ref="AL20:AL21"/>
    <mergeCell ref="AO20:AO21"/>
    <mergeCell ref="AS13:AS14"/>
    <mergeCell ref="AS16:AS18"/>
    <mergeCell ref="AS20:AS21"/>
  </mergeCells>
  <conditionalFormatting sqref="O15:O23">
    <cfRule type="cellIs" dxfId="412" priority="38" operator="equal">
      <formula>"IMPROBABLE"</formula>
    </cfRule>
    <cfRule type="cellIs" dxfId="411" priority="34" operator="equal">
      <formula>"INMINENTE"</formula>
    </cfRule>
    <cfRule type="cellIs" dxfId="410" priority="35" operator="equal">
      <formula>"CASI SEGURO"</formula>
    </cfRule>
    <cfRule type="cellIs" dxfId="409" priority="36" operator="equal">
      <formula>"PROBABLE"</formula>
    </cfRule>
    <cfRule type="cellIs" dxfId="408" priority="37" operator="equal">
      <formula>"RARA VEZ"</formula>
    </cfRule>
  </conditionalFormatting>
  <conditionalFormatting sqref="R15:R20">
    <cfRule type="containsText" dxfId="407" priority="72" operator="containsText" text="❌">
      <formula>NOT(ISERROR(SEARCH(("❌"),(R15))))</formula>
    </cfRule>
  </conditionalFormatting>
  <conditionalFormatting sqref="R22:R23">
    <cfRule type="containsText" dxfId="406" priority="53" operator="containsText" text="❌">
      <formula>NOT(ISERROR(SEARCH(("❌"),(R22))))</formula>
    </cfRule>
  </conditionalFormatting>
  <conditionalFormatting sqref="S15:S23">
    <cfRule type="cellIs" dxfId="405" priority="43" operator="equal">
      <formula>"LEVE"</formula>
    </cfRule>
    <cfRule type="cellIs" dxfId="404" priority="42" operator="equal">
      <formula>"MENOR"</formula>
    </cfRule>
    <cfRule type="cellIs" dxfId="403" priority="41" operator="equal">
      <formula>"MODERADO"</formula>
    </cfRule>
    <cfRule type="cellIs" dxfId="402" priority="40" operator="equal">
      <formula>"MAYOR"</formula>
    </cfRule>
    <cfRule type="cellIs" dxfId="401" priority="39" operator="equal">
      <formula>"CATASTROFICO"</formula>
    </cfRule>
  </conditionalFormatting>
  <conditionalFormatting sqref="U15:U23">
    <cfRule type="cellIs" dxfId="400" priority="44" operator="equal">
      <formula>"Extremo"</formula>
    </cfRule>
    <cfRule type="cellIs" dxfId="399" priority="47" operator="equal">
      <formula>"Bajo"</formula>
    </cfRule>
    <cfRule type="cellIs" dxfId="398" priority="46" operator="equal">
      <formula>"Moderado"</formula>
    </cfRule>
    <cfRule type="cellIs" dxfId="397" priority="45" operator="equal">
      <formula>"Alto"</formula>
    </cfRule>
  </conditionalFormatting>
  <conditionalFormatting sqref="AG15:AG23">
    <cfRule type="cellIs" dxfId="396" priority="32" operator="equal">
      <formula>"RARA VEZ"</formula>
    </cfRule>
    <cfRule type="cellIs" dxfId="395" priority="29" operator="equal">
      <formula>"INMINENTE"</formula>
    </cfRule>
    <cfRule type="cellIs" dxfId="394" priority="30" operator="equal">
      <formula>"CASI SEGURO"</formula>
    </cfRule>
    <cfRule type="cellIs" dxfId="393" priority="31" operator="equal">
      <formula>"PROBABLE"</formula>
    </cfRule>
    <cfRule type="cellIs" dxfId="392" priority="33" operator="equal">
      <formula>"IMPROBABLE"</formula>
    </cfRule>
  </conditionalFormatting>
  <conditionalFormatting sqref="AI15:AI23">
    <cfRule type="cellIs" dxfId="391" priority="52" operator="equal">
      <formula>"Leve"</formula>
    </cfRule>
    <cfRule type="cellIs" dxfId="390" priority="51" operator="equal">
      <formula>"Menor"</formula>
    </cfRule>
    <cfRule type="cellIs" dxfId="389" priority="50" operator="equal">
      <formula>"Moderado"</formula>
    </cfRule>
    <cfRule type="cellIs" dxfId="388" priority="49" operator="equal">
      <formula>"Mayor"</formula>
    </cfRule>
    <cfRule type="cellIs" dxfId="387" priority="48" operator="equal">
      <formula>"Catastrófico"</formula>
    </cfRule>
  </conditionalFormatting>
  <conditionalFormatting sqref="AK15:AL16 AK17:AK19 AL19">
    <cfRule type="cellIs" dxfId="386" priority="138" operator="equal">
      <formula>"Alto"</formula>
    </cfRule>
    <cfRule type="cellIs" dxfId="385" priority="130" operator="equal">
      <formula>"Moderado"</formula>
    </cfRule>
    <cfRule type="cellIs" dxfId="384" priority="131" operator="equal">
      <formula>"Bajo"</formula>
    </cfRule>
    <cfRule type="cellIs" dxfId="383" priority="137" operator="equal">
      <formula>"Extremo"</formula>
    </cfRule>
  </conditionalFormatting>
  <conditionalFormatting sqref="AK20:AL20 AK21:AK22">
    <cfRule type="cellIs" dxfId="382" priority="97" operator="equal">
      <formula>"Moderado"</formula>
    </cfRule>
    <cfRule type="cellIs" dxfId="381" priority="104" operator="equal">
      <formula>"Extremo"</formula>
    </cfRule>
    <cfRule type="cellIs" dxfId="380" priority="105" operator="equal">
      <formula>"Alto"</formula>
    </cfRule>
    <cfRule type="cellIs" dxfId="379" priority="98" operator="equal">
      <formula>"Bajo"</formula>
    </cfRule>
  </conditionalFormatting>
  <conditionalFormatting sqref="AK23:AL23">
    <cfRule type="cellIs" dxfId="378" priority="25" operator="equal">
      <formula>"Moderado"</formula>
    </cfRule>
    <cfRule type="cellIs" dxfId="377" priority="28" operator="equal">
      <formula>"Alto"</formula>
    </cfRule>
    <cfRule type="cellIs" dxfId="376" priority="27" operator="equal">
      <formula>"Extremo"</formula>
    </cfRule>
    <cfRule type="cellIs" dxfId="375" priority="26" operator="equal">
      <formula>"Bajo"</formula>
    </cfRule>
  </conditionalFormatting>
  <conditionalFormatting sqref="AR15:AS16">
    <cfRule type="cellIs" dxfId="374" priority="20" operator="equal">
      <formula>"Atrasado"</formula>
    </cfRule>
    <cfRule type="cellIs" dxfId="373" priority="19" operator="equal">
      <formula>"No iniciado"</formula>
    </cfRule>
    <cfRule type="cellIs" dxfId="372" priority="17" operator="equal">
      <formula>"Completo"</formula>
    </cfRule>
  </conditionalFormatting>
  <conditionalFormatting sqref="AR19:AS20">
    <cfRule type="cellIs" dxfId="371" priority="12" operator="equal">
      <formula>"Atrasado"</formula>
    </cfRule>
    <cfRule type="cellIs" dxfId="370" priority="9" operator="equal">
      <formula>"Completo"</formula>
    </cfRule>
    <cfRule type="cellIs" dxfId="369" priority="11" operator="equal">
      <formula>"No iniciado"</formula>
    </cfRule>
  </conditionalFormatting>
  <conditionalFormatting sqref="AR22:AS23">
    <cfRule type="cellIs" dxfId="368" priority="4" operator="equal">
      <formula>"Atrasado"</formula>
    </cfRule>
    <cfRule type="cellIs" dxfId="367" priority="3" operator="equal">
      <formula>"No iniciado"</formula>
    </cfRule>
    <cfRule type="cellIs" dxfId="366" priority="1" operator="equal">
      <formula>"Completo"</formula>
    </cfRule>
  </conditionalFormatting>
  <pageMargins left="0.7" right="0.7" top="0.75" bottom="0.7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8" operator="containsText" id="{4A1754C5-4BF8-403E-B3F0-54971692218C}">
            <xm:f>NOT(ISERROR(SEARCH("En desarrollo",AR15)))</xm:f>
            <xm:f>"En desarrollo"</xm:f>
            <x14:dxf>
              <fill>
                <patternFill>
                  <bgColor rgb="FFFFFF00"/>
                </patternFill>
              </fill>
            </x14:dxf>
          </x14:cfRule>
          <xm:sqref>AR15:AS16</xm:sqref>
        </x14:conditionalFormatting>
        <x14:conditionalFormatting xmlns:xm="http://schemas.microsoft.com/office/excel/2006/main">
          <x14:cfRule type="containsText" priority="10" operator="containsText" id="{C9454AF4-B881-4D2D-83DE-A8A85B0CDCEC}">
            <xm:f>NOT(ISERROR(SEARCH("En desarrollo",AR19)))</xm:f>
            <xm:f>"En desarrollo"</xm:f>
            <x14:dxf>
              <fill>
                <patternFill>
                  <bgColor rgb="FFFFFF00"/>
                </patternFill>
              </fill>
            </x14:dxf>
          </x14:cfRule>
          <xm:sqref>AR19:AS20</xm:sqref>
        </x14:conditionalFormatting>
        <x14:conditionalFormatting xmlns:xm="http://schemas.microsoft.com/office/excel/2006/main">
          <x14:cfRule type="containsText" priority="2" operator="containsText" id="{BDD0B99B-B677-412E-8A88-C7A7EFE26894}">
            <xm:f>NOT(ISERROR(SEARCH("En desarrollo",AR22)))</xm:f>
            <xm:f>"En desarrollo"</xm:f>
            <x14:dxf>
              <fill>
                <patternFill>
                  <bgColor rgb="FFFFFF00"/>
                </patternFill>
              </fill>
            </x14:dxf>
          </x14:cfRule>
          <xm:sqref>AR22:AS23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68C09F74-01DF-4CEB-A231-7AAB999A2156}">
          <x14:formula1>
            <xm:f>'Tabla probabilidad'!$C$39:$C$42</xm:f>
          </x14:formula1>
          <xm:sqref>K22:K23 K15:K16 K19:K20</xm:sqref>
        </x14:dataValidation>
        <x14:dataValidation type="list" allowBlank="1" showInputMessage="1" showErrorMessage="1" xr:uid="{1DF36B92-78A0-4430-8D3F-FA540A61E895}">
          <x14:formula1>
            <xm:f>'Tabla probabilidad'!$D$39:$D$48</xm:f>
          </x14:formula1>
          <xm:sqref>L15:L16 L19:L20 L22:L23</xm:sqref>
        </x14:dataValidation>
        <x14:dataValidation type="list" allowBlank="1" showInputMessage="1" showErrorMessage="1" xr:uid="{0D837667-C392-442B-A31B-DAA4E38FC3BC}">
          <x14:formula1>
            <xm:f>'Tabla probabilidad'!$G$39:$G$60</xm:f>
          </x14:formula1>
          <xm:sqref>M22:M23 M15:M16 M19:M20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26</vt:i4>
      </vt:variant>
    </vt:vector>
  </HeadingPairs>
  <TitlesOfParts>
    <vt:vector size="26" baseType="lpstr">
      <vt:lpstr>Direccionamiento</vt:lpstr>
      <vt:lpstr>Sistema Integrado de Gestion </vt:lpstr>
      <vt:lpstr>Mercadeo y Comunicaciones</vt:lpstr>
      <vt:lpstr>Docencia Servicio I</vt:lpstr>
      <vt:lpstr>Urgencias</vt:lpstr>
      <vt:lpstr>Consulta Externa</vt:lpstr>
      <vt:lpstr>SIAU</vt:lpstr>
      <vt:lpstr>Hospitalización</vt:lpstr>
      <vt:lpstr>Intervención Social y C</vt:lpstr>
      <vt:lpstr>Gestión Talento Humano</vt:lpstr>
      <vt:lpstr>Gestión Información</vt:lpstr>
      <vt:lpstr>Gestión Financiera</vt:lpstr>
      <vt:lpstr>Gestión Logística</vt:lpstr>
      <vt:lpstr>Gestión Ambiente F</vt:lpstr>
      <vt:lpstr>Servicio Farmaceutico</vt:lpstr>
      <vt:lpstr>Tabla probabilidad</vt:lpstr>
      <vt:lpstr>Tabla Impacto</vt:lpstr>
      <vt:lpstr>Mapa Final</vt:lpstr>
      <vt:lpstr>Matriz Calor Residual (2)</vt:lpstr>
      <vt:lpstr>Tabla Valoración controles</vt:lpstr>
      <vt:lpstr>Tratamiento del riesgo</vt:lpstr>
      <vt:lpstr>Matriz Calor Inherente</vt:lpstr>
      <vt:lpstr>Matriz Calor Residual</vt:lpstr>
      <vt:lpstr>Objetivos y Alcances </vt:lpstr>
      <vt:lpstr>Opciones Tratamiento</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Martha Cecilia Valdes Jimenez</cp:lastModifiedBy>
  <cp:lastPrinted>2022-10-03T15:58:04Z</cp:lastPrinted>
  <dcterms:created xsi:type="dcterms:W3CDTF">2020-03-24T23:12:47Z</dcterms:created>
  <dcterms:modified xsi:type="dcterms:W3CDTF">2024-07-16T15:29:23Z</dcterms:modified>
</cp:coreProperties>
</file>